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1.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ables/table1.xml" ContentType="application/vnd.openxmlformats-officedocument.spreadsheetml.table+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ables/table2.xml" ContentType="application/vnd.openxmlformats-officedocument.spreadsheetml.table+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persons/person.xml" ContentType="application/vnd.ms-excel.person+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a78cef3b4144100" /></Relationships>
</file>

<file path=xl/workbook.xml><?xml version="1.0" encoding="utf-8"?>
<x:workbook xmlns:x="http://schemas.openxmlformats.org/spreadsheetml/2006/main">
  <x:sheets>
    <x:sheet xmlns:ns3="http://schemas.openxmlformats.org/officeDocument/2006/relationships" name="Start_Here" sheetId="95" ns3:id="rId57165394774683"/>
    <x:sheet xmlns:ns0="http://schemas.openxmlformats.org/officeDocument/2006/relationships" name="Contribution_Analysis" sheetId="92" ns0:id="rId57165394774680"/>
    <x:sheet xmlns:r="http://schemas.openxmlformats.org/officeDocument/2006/relationships" name="How_To_Use" sheetId="1" r:id="Re802f68edc784e3c"/>
    <x:sheet xmlns:r="http://schemas.openxmlformats.org/officeDocument/2006/relationships" name="CANON" sheetId="4" r:id="Rba739fc542824079"/>
    <x:sheet xmlns:r="http://schemas.openxmlformats.org/officeDocument/2006/relationships" name="Sanity_Checklist" sheetId="5" r:id="R95bb53e369c94f57"/>
    <x:sheet xmlns:r="http://schemas.openxmlformats.org/officeDocument/2006/relationships" name="Parameters" sheetId="7" r:id="R7cb8ffbafee54910"/>
    <x:sheet xmlns:r="http://schemas.openxmlformats.org/officeDocument/2006/relationships" name="PLSS_Local_Scope" sheetId="8" r:id="R6fd89a4723504e35"/>
    <x:sheet xmlns:r="http://schemas.openxmlformats.org/officeDocument/2006/relationships" name="Rights_Coverage" sheetId="9" r:id="R353ad3ec8f9d4041"/>
    <x:sheet xmlns:r="http://schemas.openxmlformats.org/officeDocument/2006/relationships" name="Rights_Coverage_View" sheetId="10" r:id="R474b9ca23ac94e15"/>
    <x:sheet xmlns:r="http://schemas.openxmlformats.org/officeDocument/2006/relationships" name="C_cat" sheetId="11" r:id="R3fff1a970e3d477d"/>
    <x:sheet xmlns:r="http://schemas.openxmlformats.org/officeDocument/2006/relationships" name="WTSL_Categories" sheetId="12" r:id="R236efd6d066c42fc"/>
    <x:sheet xmlns:r="http://schemas.openxmlformats.org/officeDocument/2006/relationships" name="Impact_Input" sheetId="13" r:id="Rbeb1f18d706a4eea"/>
    <x:sheet xmlns:r="http://schemas.openxmlformats.org/officeDocument/2006/relationships" name="Scenario_Impacts" sheetId="14" r:id="R820e5b47fac34f64"/>
    <x:sheet xmlns:r="http://schemas.openxmlformats.org/officeDocument/2006/relationships" name="I_prop" sheetId="15" r:id="Rc506d5470d224304"/>
    <x:sheet xmlns:r="http://schemas.openxmlformats.org/officeDocument/2006/relationships" name="Reality_Grounding" sheetId="16" r:id="R7b26a1f4253d4c05"/>
    <x:sheet xmlns:r="http://schemas.openxmlformats.org/officeDocument/2006/relationships" name="Category_Grounding" sheetId="17" r:id="R32a7f7f423cf4462"/>
    <x:sheet xmlns:r="http://schemas.openxmlformats.org/officeDocument/2006/relationships" name="Term_Discrimination" sheetId="18" r:id="R4a9e3f1ddce64a40"/>
    <x:sheet xmlns:r="http://schemas.openxmlformats.org/officeDocument/2006/relationships" name="Source_Coupling" sheetId="19" r:id="Ra03d7e425a0547d1"/>
    <x:sheet xmlns:r="http://schemas.openxmlformats.org/officeDocument/2006/relationships" name="Do_Not_Collapse" sheetId="20" r:id="Ra2d38f5e276d4fc3"/>
    <x:sheet xmlns:r="http://schemas.openxmlformats.org/officeDocument/2006/relationships" name="Rights_Floor" sheetId="21" r:id="Recf41655041a4501"/>
    <x:sheet xmlns:r="http://schemas.openxmlformats.org/officeDocument/2006/relationships" name="NCRC" sheetId="22" r:id="R01426d325f8347d2"/>
    <x:sheet xmlns:r="http://schemas.openxmlformats.org/officeDocument/2006/relationships" name="Rights_Hardening" sheetId="23" r:id="R3532c850d7714838"/>
    <x:sheet xmlns:r="http://schemas.openxmlformats.org/officeDocument/2006/relationships" name="TRC" sheetId="24" r:id="Rdb036d768fd94dae"/>
    <x:sheet xmlns:r="http://schemas.openxmlformats.org/officeDocument/2006/relationships" name="Tail_Emergency" sheetId="25" r:id="R2b06c591fd914616"/>
    <x:sheet xmlns:r="http://schemas.openxmlformats.org/officeDocument/2006/relationships" name="Containment" sheetId="26" r:id="R5f0e1f1195734790"/>
    <x:sheet xmlns:r="http://schemas.openxmlformats.org/officeDocument/2006/relationships" name="Structural_Viability" sheetId="27" r:id="R4e6e0413ad9f4630"/>
    <x:sheet xmlns:r="http://schemas.openxmlformats.org/officeDocument/2006/relationships" name="RLS" sheetId="28" r:id="R0afde9c408484b74"/>
    <x:sheet xmlns:r="http://schemas.openxmlformats.org/officeDocument/2006/relationships" name="UCI_HOI" sheetId="29" r:id="Rc4c8882fff1c40a6"/>
    <x:sheet xmlns:r="http://schemas.openxmlformats.org/officeDocument/2006/relationships" name="Dashboard" sheetId="30" r:id="R6e55fbf4ebec4ebf"/>
    <x:sheet xmlns:r="http://schemas.openxmlformats.org/officeDocument/2006/relationships" name="Audit_Flags" sheetId="31" r:id="Rfb7ae06a29924d96"/>
    <x:sheet xmlns:r="http://schemas.openxmlformats.org/officeDocument/2006/relationships" name="PCC" sheetId="32" r:id="Re318121d031a42b4"/>
    <x:sheet xmlns:r="http://schemas.openxmlformats.org/officeDocument/2006/relationships" name="Sensitivity_Analysis" sheetId="33" r:id="Rbfa8389c41dc4df9"/>
    <x:sheet xmlns:r="http://schemas.openxmlformats.org/officeDocument/2006/relationships" name="Subgroup_Analysis" sheetId="34" r:id="R3392652c14a34ed6"/>
    <x:sheet xmlns:r="http://schemas.openxmlformats.org/officeDocument/2006/relationships" name="Subgroup_Overrides" sheetId="35" r:id="Rd95dc147742a4536"/>
    <x:sheet xmlns:r="http://schemas.openxmlformats.org/officeDocument/2006/relationships" name="SGP_Input" sheetId="36" r:id="R45e0314dc89841d3"/>
    <x:sheet xmlns:r="http://schemas.openxmlformats.org/officeDocument/2006/relationships" name="SGP_Integration" sheetId="37" r:id="R5c75214d3bb748ac"/>
    <x:sheet xmlns:r="http://schemas.openxmlformats.org/officeDocument/2006/relationships" name="User_Guide" sheetId="38" r:id="Re6ccdcd32bd44fdc"/>
    <x:sheet xmlns:r="http://schemas.openxmlformats.org/officeDocument/2006/relationships" name="ProjectionPreRegistration" sheetId="40" r:id="Rdce67fa90039447e"/>
    <x:sheet xmlns:r="http://schemas.openxmlformats.org/officeDocument/2006/relationships" name="Qualification_Continuity" sheetId="41" r:id="Red8e50f268424abd"/>
    <x:sheet xmlns:r="http://schemas.openxmlformats.org/officeDocument/2006/relationships" name="PrimitiveTrace" sheetId="42" r:id="R1d8405d364b34a71"/>
    <x:sheet xmlns:r="http://schemas.openxmlformats.org/officeDocument/2006/relationships" name="ObservableConsequences" sheetId="43" r:id="R64857453413e4ba2"/>
    <x:sheet xmlns:r="http://schemas.openxmlformats.org/officeDocument/2006/relationships" name="FalsificationPlan" sheetId="44" r:id="Rd5af28a5df604809"/>
    <x:sheet xmlns:r="http://schemas.openxmlformats.org/officeDocument/2006/relationships" name="MethodologyMaturity" sheetId="45" r:id="R2d6effc2f4ef4cf7"/>
    <x:sheet xmlns:r="http://schemas.openxmlformats.org/officeDocument/2006/relationships" name="Outcome_Requalification" sheetId="47" r:id="R78f31c6a585e4338"/>
    <x:sheet xmlns:r="http://schemas.openxmlformats.org/officeDocument/2006/relationships" name="UCI_Maturity" sheetId="48" r:id="R881db9faae5a4558"/>
    <x:sheet xmlns:r="http://schemas.openxmlformats.org/officeDocument/2006/relationships" name="Kernel_Posture" sheetId="49" r:id="Rf571a65394774679"/>
    <x:sheet xmlns:r="http://schemas.openxmlformats.org/officeDocument/2006/relationships" name="HDW_Capture_Audit" sheetId="50" r:id="Rdba710add1d94b28"/>
    <x:sheet xmlns:r="http://schemas.openxmlformats.org/officeDocument/2006/relationships" name="PLSS_Escalation" sheetId="51" r:id="Ra2b91ed7b7cd4256"/>
    <x:sheet xmlns:r="http://schemas.openxmlformats.org/officeDocument/2006/relationships" name="BioSGP_Maturity" sheetId="52" r:id="R0382bc2e523f442f"/>
    <x:sheet xmlns:r="http://schemas.openxmlformats.org/officeDocument/2006/relationships" name="Deployment_Context" sheetId="53" r:id="R0011816c347c478b"/>
    <x:sheet xmlns:r="http://schemas.openxmlformats.org/officeDocument/2006/relationships" name="Machine_Readiness" sheetId="54" r:id="Rfbc0a19c69084a91"/>
    <x:sheet xmlns:r="http://schemas.openxmlformats.org/officeDocument/2006/relationships" name="Display_Clarity" sheetId="55" r:id="R821e4dc804f3493d"/>
    <x:sheet xmlns:r="http://schemas.openxmlformats.org/officeDocument/2006/relationships" name="Boundary_Risk_Register" sheetId="56" r:id="R79317b6c087c4515"/>
    <x:sheet xmlns:r="http://schemas.openxmlformats.org/officeDocument/2006/relationships" name="Evidence_Status_Tokens" sheetId="57" r:id="R474d7e42d5c04162"/>
    <x:sheet xmlns:r="http://schemas.openxmlformats.org/officeDocument/2006/relationships" name="Compact_Profiles" sheetId="58" r:id="R54fe9f39d5a0451a"/>
    <x:sheet xmlns:r="http://schemas.openxmlformats.org/officeDocument/2006/relationships" name="SGP_Split_Guardrail" sheetId="59" r:id="Rba209ecf8a124820"/>
    <x:sheet xmlns:r="http://schemas.openxmlformats.org/officeDocument/2006/relationships" name="Validation_Roadmap" sheetId="60" r:id="R7c61cbd614f74061"/>
    <x:sheet xmlns:r="http://schemas.openxmlformats.org/officeDocument/2006/relationships" name="Triple_Pass_Audit" sheetId="61" r:id="R8563fadaee494a3d"/>
    <x:sheet xmlns:r="http://schemas.openxmlformats.org/officeDocument/2006/relationships" name="Release_Boundaries" sheetId="62" r:id="R1bc0ec19af234519"/>
    <x:sheet xmlns:r="http://schemas.openxmlformats.org/officeDocument/2006/relationships" name="ReferenceStructureRecord" sheetId="63" r:id="R2682df10c20745ad"/>
    <x:sheet xmlns:r="http://schemas.openxmlformats.org/officeDocument/2006/relationships" name="Layer_Falsification" sheetId="65" r:id="R9ecd70eb4d734d98"/>
    <x:sheet xmlns:r="http://schemas.openxmlformats.org/officeDocument/2006/relationships" name="Adaptive_Reserve" sheetId="66" r:id="Ree9d00316ae84235"/>
    <x:sheet xmlns:r="http://schemas.openxmlformats.org/officeDocument/2006/relationships" name="Verdict_Hardening" sheetId="67" r:id="Rfc7c91488464454e"/>
    <x:sheet xmlns:r="http://schemas.openxmlformats.org/officeDocument/2006/relationships" name="Formula_Map" sheetId="70" r:id="Rfd43ca0efc7448ae"/>
    <x:sheet xmlns:r="http://schemas.openxmlformats.org/officeDocument/2006/relationships" name="CSV" sheetId="72" r:id="R695809f3051e429d"/>
    <x:sheet xmlns:r="http://schemas.openxmlformats.org/officeDocument/2006/relationships" name="PC_AEP_Status" sheetId="75" r:id="R173f8978f8694ee6"/>
    <x:sheet xmlns:r="http://schemas.openxmlformats.org/officeDocument/2006/relationships" name="Rights_Evidence_Disposition" sheetId="77" r:id="R6ee418c5e614495d"/>
    <x:sheet xmlns:r="http://schemas.openxmlformats.org/officeDocument/2006/relationships" name="SGP_v8_3_RMCP" sheetId="78" r:id="Raa4592d0fbbe4184"/>
    <x:sheet xmlns:r="http://schemas.openxmlformats.org/officeDocument/2006/relationships" name="Reproducibility_Check" sheetId="79" r:id="R790eef5773c84472"/>
    <x:sheet xmlns:r="http://schemas.openxmlformats.org/officeDocument/2006/relationships" name="Workflow_Navigator" sheetId="80" r:id="Rf2851bf62d204788"/>
    <x:sheet xmlns:r="http://schemas.openxmlformats.org/officeDocument/2006/relationships" name="WDBIP_Interface" sheetId="81" r:id="R7c44eb2e1de84799"/>
    <x:sheet xmlns:r="http://schemas.openxmlformats.org/officeDocument/2006/relationships" name="Consequence_Tempo" sheetId="82" r:id="Rd1476fa280ab449c"/>
    <x:sheet xmlns:r="http://schemas.openxmlformats.org/officeDocument/2006/relationships" name="Responsibility_Continuity" sheetId="83" r:id="R6825c37b95e34d5f"/>
    <x:sheet xmlns:r="http://schemas.openxmlformats.org/officeDocument/2006/relationships" name="Edit_Integrity_Map" sheetId="84" r:id="R31d47e94002d40b7"/>
    <x:sheet xmlns:r="http://schemas.openxmlformats.org/officeDocument/2006/relationships" name="Configuration_Assurance" sheetId="85" r:id="R7796019b70c54f1d"/>
    <x:sheet xmlns:r="http://schemas.openxmlformats.org/officeDocument/2006/relationships" name="Material_Obligations" sheetId="86" r:id="R4c64a0aef4ca4433"/>
    <x:sheet xmlns:r="http://schemas.openxmlformats.org/officeDocument/2006/relationships" name="Human_Comp_Load" sheetId="87" r:id="R614fc8406ad24404"/>
    <x:sheet xmlns:r="http://schemas.openxmlformats.org/officeDocument/2006/relationships" name="Release_Lint" sheetId="89" r:id="R034c1ed48d094d4e"/>
    <x:sheet xmlns:r="http://schemas.openxmlformats.org/officeDocument/2006/relationships" name="Build_Snapshot" sheetId="90" r:id="R38027994e3c045f4"/>
    <x:sheet xmlns:r="http://schemas.openxmlformats.org/officeDocument/2006/relationships" name="Build_Integrity" sheetId="91" r:id="R970e31637ac14369"/>
    <x:sheet xmlns:r="http://schemas.openxmlformats.org/officeDocument/2006/relationships" name="Release_Notes" sheetId="2" r:id="Rc150b4f7ba0747dd"/>
    <x:sheet xmlns:r="http://schemas.openxmlformats.org/officeDocument/2006/relationships" name="v12_7_Sync" sheetId="3" r:id="R6d89b5eeb29c4b2a"/>
    <x:sheet xmlns:r="http://schemas.openxmlformats.org/officeDocument/2006/relationships" name="Config" sheetId="6" r:id="R926e0f0eb47a4821"/>
    <x:sheet xmlns:r="http://schemas.openxmlformats.org/officeDocument/2006/relationships" name="Version_Control" sheetId="39" r:id="Ra457859888754d6e"/>
    <x:sheet xmlns:r="http://schemas.openxmlformats.org/officeDocument/2006/relationships" name="v10_Sanity_Checklist" sheetId="46" r:id="R505fd7abb24e4ac2"/>
    <x:sheet xmlns:r="http://schemas.openxmlformats.org/officeDocument/2006/relationships" name="v10_7_History" sheetId="64" r:id="Rec72ce03e6214772"/>
    <x:sheet xmlns:r="http://schemas.openxmlformats.org/officeDocument/2006/relationships" name="Version_Semantics" sheetId="68" r:id="R02e6c218e9a946d9"/>
    <x:sheet xmlns:r="http://schemas.openxmlformats.org/officeDocument/2006/relationships" name="v11_1_Update" sheetId="69" r:id="R29366a73c139449c"/>
    <x:sheet xmlns:r="http://schemas.openxmlformats.org/officeDocument/2006/relationships" name="v12_3_1_Sync" sheetId="71" r:id="R316b964e32534a46"/>
    <x:sheet xmlns:r="http://schemas.openxmlformats.org/officeDocument/2006/relationships" name="v12_2_Complete_Ready" sheetId="73" r:id="Rdd314a72269e4662"/>
    <x:sheet xmlns:r="http://schemas.openxmlformats.org/officeDocument/2006/relationships" name="Core_Component_Map" sheetId="74" r:id="R4b5652d8b1814b28"/>
    <x:sheet xmlns:r="http://schemas.openxmlformats.org/officeDocument/2006/relationships" name="v12_2_SGP_v8_Update" sheetId="76" r:id="Ra4a6bfe0d7f94db9"/>
    <x:sheet xmlns:r="http://schemas.openxmlformats.org/officeDocument/2006/relationships" name="v12.7_RLS_Integrity" sheetId="88" r:id="R77f3e58d92bc4eba"/>
    <x:sheet xmlns:ns1="http://schemas.openxmlformats.org/officeDocument/2006/relationships" name="Workbook_Formula_Guard" sheetId="93" ns1:id="rId57165394774681"/>
    <x:sheet xmlns:ns2="http://schemas.openxmlformats.org/officeDocument/2006/relationships" name="Appendix_Release" sheetId="94" ns2:id="rId57165394774682"/>
  </x:sheets>
  <x:definedNames>
    <x:definedName name="AUDIT_REVIEW_COUNT" hidden="0" function="0" vbProcedure="0">Audit_Flags!$B$23</x:definedName>
    <x:definedName name="CANON_CLAIMABLE_RUN" hidden="0" function="0" vbProcedure="0">CANON!$B$81</x:definedName>
    <x:definedName name="CANON_INVALID_FLAGS_COUNT" hidden="0" function="0" vbProcedure="0">CANON!$B$80</x:definedName>
    <x:definedName name="CANON_PLACEHOLDER_COUNT" hidden="0" function="0" vbProcedure="0">CANON!$B$116</x:definedName>
    <x:definedName name="CANON_SCHEMA_FAIL_COUNT" hidden="0" function="0" vbProcedure="0">CANON!$B$115</x:definedName>
    <x:definedName name="SIGMA_EST" hidden="0" function="0" vbProcedure="0">Config!$B$20</x:definedName>
    <x:definedName name="_xlnm.Print_Area" localSheetId="78">'Build_Snapshot'!$A$1:$CJ$90</x:definedName>
    <x:definedName name="_xlnm.Print_Area" localSheetId="79">'Build_Integrity'!$A$1:$F$39</x:definedName>
  </x:definedNames>
  <x:calcPr calcMode="auto" fullCalcOnLoad="1" forceFullCalc="1"/>
</x:workbook>
</file>

<file path=xl/comments1.xml><?xml version="1.0" encoding="utf-8"?>
<x:comments xmlns:x="http://schemas.openxmlformats.org/spreadsheetml/2006/main">
  <x:authors>
    <x:author>Unknown Author</x:author>
  </x:authors>
  <x:commentList>
    <x:comment ref="B81" authorId="0">
      <x:text>
        <x:r>
          <x:t>Deterministic claimability gate for the selected option. INVALID_FLAGS_COUNT is computed from Audit_Flags INVALID-severity tokens, including NORMATIVE_INPUT_PROVENANCE_MISSING where triggered.</x:t>
        </x:r>
      </x:text>
    </x:comment>
  </x:commentList>
</x:comments>
</file>

<file path=xl/sharedStrings.xml><?xml version="1.0" encoding="utf-8"?>
<x:sst xmlns:x="http://schemas.openxmlformats.org/spreadsheetml/2006/main">
  <x:si>
    <x:t xml:space="preserve">RIPPLELOGIC ALIGNERS SHEET v5.7 — HOW TO USE</x:t>
  </x:si>
  <x:si>
    <x:t xml:space="preserve">Purpose</x:t>
  </x:si>
  <x:si>
    <x:t xml:space="preserve">This workbook is a Tier 2 worked-run companion and audit/training artifact for the MathGov framework using RippleLogic. It is not a universal validator, ProofPack, legal certification, deployment certification, or Tier 4 replay engine.</x:t>
  </x:si>
  <x:si>
    <x:t xml:space="preserve">Safe editing rule</x:t>
  </x:si>
  <x:si>
    <x:t xml:space="preserve">Edit only declared input and review surfaces unless creating a new version. Protected calculation/output surfaces are release-build artifacts; input edits require rebuild and re-verification before downstream results are relied upon.</x:t>
  </x:si>
  <x:si>
    <x:t xml:space="preserve">Start here</x:t>
  </x:si>
  <x:si>
    <x:t xml:space="preserve">Ground first</x:t>
  </x:si>
  <x:si>
    <x:t xml:space="preserve">Before interpreting gates or scores, complete Reality_Grounding, Category_Grounding, Term_Discrimination, and Do_Not_Collapse where material. Unknowns are not zeros; claim boundaries must stay inside the evidence surface.</x:t>
  </x:si>
  <x:si>
    <x:t xml:space="preserve">Run order</x:t>
  </x:si>
  <x:si>
    <x:t xml:space="preserve">RG -&gt; Category_Grounding / Term_Discrimination -&gt; RF/NCRC -&gt; TRC -&gt; CSV -&gt; WDBIP where triggered -&gt; RLS -&gt; Dashboard -&gt; PCC. WDBIP is not a gate.</x:t>
  </x:si>
  <x:si>
    <x:t xml:space="preserve">Rights floor</x:t>
  </x:si>
  <x:si>
    <x:t xml:space="preserve">Rights Floor (formal NCRC) is non-compensatory. A higher RLS score cannot rescue a rights-floor failure.</x:t>
  </x:si>
  <x:si>
    <x:t xml:space="preserve">Tail risk</x:t>
  </x:si>
  <x:si>
    <x:t xml:space="preserve">TRC uses the declared scenario library, probability policy, catastrophe-cell construction, and corridor threshold. A TRC pass is scoped to those declared surfaces.</x:t>
  </x:si>
  <x:si>
    <x:t xml:space="preserve">CSV</x:t>
  </x:si>
  <x:si>
    <x:t xml:space="preserve">CSV checks whether local gains damage containing systems and whether the option can structurally stand. CSV distinguishes residual harm, controls-required harm, redesign-required harm, emergency-provisional necessity, and gate-failing uncontained harm.</x:t>
  </x:si>
  <x:si>
    <x:t xml:space="preserve">RLS interpretation</x:t>
  </x:si>
  <x:si>
    <x:t xml:space="preserve">RLS ranks only selectable options. Decisiveness is computed from cell-level uncertainty aggregated to σ_RLS. A decisive technical selection does not create execution authority; a non-decisive result requires governed resolution or separate authority selection.</x:t>
  </x:si>
  <x:si>
    <x:t xml:space="preserve">PCC export</x:t>
  </x:si>
  <x:si>
    <x:t xml:space="preserve">Use PCC and Audit_Flags to document assumptions, gates, decisiveness, claim boundary, authority separation, execution authorization, and release limitations.</x:t>
  </x:si>
  <x:si>
    <x:t xml:space="preserve">Release boundary</x:t>
  </x:si>
  <x:si>
    <x:t xml:space="preserve">Release boundary: Canon v12.7 / SGP v8.6 / ripple.md v5.6 / Agent System v12.6 / Primer v4.5 / Sheet v5.7 / WDBIP v1.7. The workbook is a bounded worked-run exemplar, not a validator, empirical validation, legal authority, physical-safety proof, or execution authorization.</x:t>
  </x:si>
  <x:si>
    <x:t xml:space="preserve">v12.7 Configuration and Robust-Selection Assurance</x:t>
  </x:si>
  <x:si>
    <x:t xml:space="preserve">1</x:t>
  </x:si>
  <x:si>
    <x:t xml:space="preserve">Bind claims to the exact system configuration and validity envelope.</x:t>
  </x:si>
  <x:si>
    <x:t xml:space="preserve">2</x:t>
  </x:si>
  <x:si>
    <x:t xml:space="preserve">Separate what a system can do, may do, was selected to do, and actually did.</x:t>
  </x:si>
  <x:si>
    <x:t xml:space="preserve">3</x:t>
  </x:si>
  <x:si>
    <x:t xml:space="preserve">Assess current state, proposed transition, and resulting state separately.</x:t>
  </x:si>
  <x:si>
    <x:t xml:space="preserve">4</x:t>
  </x:si>
  <x:si>
    <x:t xml:space="preserve">Material changes expire inherited qualification and trigger requalification.</x:t>
  </x:si>
  <x:si>
    <x:t xml:space="preserve">5</x:t>
  </x:si>
  <x:si>
    <x:t xml:space="preserve">Prefer small reversible evidence-gaining experiments before high-stakes commitment.</x:t>
  </x:si>
  <x:si>
    <x:t xml:space="preserve">v12.7 Carried-Obligation, Representation, and Requalification Integrity</x:t>
  </x:si>
  <x:si>
    <x:t xml:space="preserve">6</x:t>
  </x:si>
  <x:si>
    <x:t xml:space="preserve">For CSV_PASS_WITH_CONTROLS, complete Material_Obligations for every control material to selectability or execution.</x:t>
  </x:si>
  <x:si>
    <x:t xml:space="preserve">7</x:t>
  </x:si>
  <x:si>
    <x:t xml:space="preserve">Record carrier silence, absence, incapacity, missed deadlines, and unaccepted handoffs as nonperformance triggers—not successful discharge.</x:t>
  </x:si>
  <x:si>
    <x:t xml:space="preserve">8</x:t>
  </x:si>
  <x:si>
    <x:t xml:space="preserve">Use Human_Comp_Load before automation, scaling, outsourcing, or role removal where undocumented adaptive work may be carrying the system.</x:t>
  </x:si>
  <x:si>
    <x:t xml:space="preserve">9</x:t>
  </x:si>
  <x:si>
    <x:t xml:space="preserve">Control performance and control effectiveness are separate. Record outcome evidence when effectiveness is material.</x:t>
  </x:si>
  <x:si>
    <x:t xml:space="preserve">v12.7 integrity note</x:t>
  </x:si>
  <x:si>
    <x:t xml:space="preserve">Unique framework selection requires complete triggered robustness modules. Point-score leadership, framework selection, authority selection, and execution authorization remain separate.</x:t>
  </x:si>
  <x:si>
    <x:t xml:space="preserve">RippleLogic Aligners Sheet v5.7 — Release Notes</x:t>
  </x:si>
  <x:si>
    <x:t xml:space="preserve">Public cascade: RG -&gt; RF/NCRC -&gt; TRC -&gt; CSV -&gt; RLS.</x:t>
  </x:si>
  <x:si>
    <x:t xml:space="preserve">v5.7 synchronizes the worked-run exemplar to Canon v12.7 / SGP v8.6 and adds the current RLS-integrity review surface. It does not change the five-stage architecture.</x:t>
  </x:si>
  <x:si>
    <x:t xml:space="preserve">v5.7</x:t>
  </x:si>
  <x:si>
    <x:t xml:space="preserve">2026-08-25</x:t>
  </x:si>
  <x:si>
    <x:t xml:space="preserve">Rights non-dilution, token/partition integrity, likelihood semantics, adverse-confidence, distributional/subgroup closure, reference/baseline, mask symmetry, dependence bounds, option closure, and robustness-completeness synchronization.</x:t>
  </x:si>
  <x:si>
    <x:t xml:space="preserve">Current authoritative v5.7 workbook release.</x:t>
  </x:si>
  <x:si>
    <x:t xml:space="preserve">v5.6</x:t>
  </x:si>
  <x:si>
    <x:t xml:space="preserve">2026-07-23</x:t>
  </x:si>
  <x:si>
    <x:t xml:space="preserve">Historical configuration-assurance and qualification-continuity release.</x:t>
  </x:si>
  <x:si>
    <x:t xml:space="preserve">Historical</x:t>
  </x:si>
  <x:si>
    <x:t xml:space="preserve">Release label</x:t>
  </x:si>
  <x:si>
    <x:t xml:space="preserve">MathGov Core Release 2026.09 v12.7 / SGP v8.6 — Rights Non-Dilution, Representation Integrity, and Robust Selection Release</x:t>
  </x:si>
  <x:si>
    <x:t xml:space="preserve">Exact current release identity; full package manifest and hashes control shipped bytes.</x:t>
  </x:si>
  <x:si>
    <x:t xml:space="preserve">Framework version</x:t>
  </x:si>
  <x:si>
    <x:t xml:space="preserve">RippleLogic Canon v12.7</x:t>
  </x:si>
  <x:si>
    <x:t xml:space="preserve">Governing Canon version for this workbook</x:t>
  </x:si>
  <x:si>
    <x:t xml:space="preserve">Tier</x:t>
  </x:si>
  <x:si>
    <x:t xml:space="preserve">Worked-run exemplar tier; v12.7 integrity surfaces include Tier-3/high-stakes controls for training and audit.</x:t>
  </x:si>
  <x:si>
    <x:t xml:space="preserve">Workbook mode</x:t>
  </x:si>
  <x:si>
    <x:t xml:space="preserve">WORKED_RUN</x:t>
  </x:si>
  <x:si>
    <x:t xml:space="preserve">Worked-run exemplar publishable</x:t>
  </x:si>
  <x:si>
    <x:t xml:space="preserve">YES — BOUNDED WORKED-RUN EXEMPLAR; NOT A VALIDATION OR AUTHORIZATION CLAIM</x:t>
  </x:si>
  <x:si>
    <x:t xml:space="preserve">Active tool-local flags (auto)</x:t>
  </x:si>
  <x:si>
    <x:t xml:space="preserve">See Audit_Flags and v12.7_RLS_Integrity</x:t>
  </x:si>
  <x:si>
    <x:t xml:space="preserve">Canonical Invalid / Escalate / Review / Tool-Local Review</x:t>
  </x:si>
  <x:si>
    <x:t xml:space="preserve">See live Dashboard / Audit_Flags</x:t>
  </x:si>
  <x:si>
    <x:t xml:space="preserve">Release positioning</x:t>
  </x:si>
  <x:si>
    <x:t xml:space="preserve">Tier-2 worked-run exemplar aligned to Canon v12.7 / SGP v8.6 / ripple.md v5.6 / Agent v12.6 / CSV v2.5 / Cascade v2.7 / Reproducibility v1.5 / WDBIP v1.7 / RLS Validation Protocol v2.7 / Primer v4.5 / Public Introduction v12.7 / PC-AEP v2.4 / MFDI v2.4 / Source-Coupling v2.4 / Aligners Sheet v5.7. It demonstrates qualification-before-ranking, non-decisive routing, authority separation, and selected v12.7 integrity tests.</x:t>
  </x:si>
  <x:si>
    <x:t xml:space="preserve">Current limitation</x:t>
  </x:si>
  <x:si>
    <x:t xml:space="preserve">This workbook does not establish construct validity, inter-rater reliability, empirical calibration, legal authority, physical safety, deployment readiness, or Tier 4 / ProofPack status.</x:t>
  </x:si>
  <x:si>
    <x:t xml:space="preserve">PCC posture</x:t>
  </x:si>
  <x:si>
    <x:t xml:space="preserve">Extended companion disclosure surface; useful for replay and audit illustration, but not a substitute for repository validators, schemas, domain evidence, or independent review.</x:t>
  </x:si>
  <x:si>
    <x:t xml:space="preserve">Current companion matrix</x:t>
  </x:si>
  <x:si>
    <x:t xml:space="preserve">Canon v12.7 / SGP v8.6 / ripple.md v5.6 / Agent v12.6 / CSV v2.5 / Cascade v2.7 / Reproducibility v1.5 / WDBIP v1.7 / RLS Validation Protocol v2.7 / Primer v4.5 / Public Introduction v12.7 / PC-AEP v2.4 / MFDI v2.4 / Source-Coupling v2.4 / Aligners Sheet v5.7</x:t>
  </x:si>
  <x:si>
    <x:t xml:space="preserve">Known REVIEW flags narrative</x:t>
  </x:si>
  <x:si>
    <x:t xml:space="preserve">See the live Audit_Flags sheet; specification coverage and worked-run applicability are distinguished.</x:t>
  </x:si>
  <x:si>
    <x:t xml:space="preserve">Sensitivity status</x:t>
  </x:si>
  <x:si>
    <x:t xml:space="preserve">The original worked-run sensitivity results are preserved. v5.7 adds a separate specification-integrity surface and does not silently reinterpret historical calculations.</x:t>
  </x:si>
  <x:si>
    <x:t xml:space="preserve">Sensitivity verdict</x:t>
  </x:si>
  <x:si>
    <x:t xml:space="preserve">FrameworkVerdict remains governed by the locked worked run. Any migration to v12.7 semantics requires a new run version and rerun of affected calculations and sensitivities.</x:t>
  </x:si>
  <x:si>
    <x:t xml:space="preserve">v12.7 integrity update</x:t>
  </x:si>
  <x:si>
    <x:t xml:space="preserve">Added the v12.7_RLS_Integrity sheet and synchronized current release identities, pin surfaces, and sanity checks.</x:t>
  </x:si>
  <x:si>
    <x:t xml:space="preserve">Claim boundary</x:t>
  </x:si>
  <x:si>
    <x:t xml:space="preserve">Artifact and formula integrity are not empirical validity. A point-score leader is not automatically a framework winner, authority choice, or executable action.</x:t>
  </x:si>
  <x:si>
    <x:t xml:space="preserve">2026-04-21</x:t>
  </x:si>
  <x:si>
    <x:t xml:space="preserve">v3.0 working-line hardening: corrected Biosphere UCI default/method disclosure, added tie-break / monitoring dashboard surface, made catastrophe-weight governance explicit, normalized rights ordering language, exposed floor tables/checks, and refreshed companion metadata for current release-line preparation.</x:t>
  </x:si>
  <x:si>
    <x:t xml:space="preserve">LINEAGE (historical): v3.4 measurement-maturity release synchronization update: added UCI_Maturity, Kernel_Posture, HDW_Capture_Audit, PLSS_Escalation, BioSGP_Maturity, and Deployment_Context surfaces; synchronized visible references to RippleLogic v10.6 / SGP v5.3 / ripple.md v3.4 / Agent v10.6; preserved non-claims for ProofPack, Tier 4, and empirical validation.</x:t>
  </x:si>
  <x:si>
    <x:t xml:space="preserve">April 2026 final hardening</x:t>
  </x:si>
  <x:si>
    <x:t xml:space="preserve">Added claimability hardening, scenario prior normalization checks, normative-input provenance register/flag, sanity-check provenance block, and explicit base/welfare contribution surfaces for the human-only worked run.</x:t>
  </x:si>
  <x:si>
    <x:t xml:space="preserve">Release-readiness pass</x:t>
  </x:si>
  <x:si>
    <x:t xml:space="preserve">Supports future ProofPack + hash manifest packaging; does not itself claim ProofPack readiness.</x:t>
  </x:si>
  <x:si>
    <x:t xml:space="preserve">v3.4</x:t>
  </x:si>
  <x:si>
    <x:t xml:space="preserve">2026-05-26</x:t>
  </x:si>
  <x:si>
    <x:t xml:space="preserve">Readability and front-matter organization</x:t>
  </x:si>
  <x:si>
    <x:t xml:space="preserve">LINEAGE (historical): Synchronizes workbook references to RippleLogic v10.6 / SGP v5.3 / ripple.md v3.4 / Agent v10.6, reflecting the core-document opening reorganization while preserving formulas, gates, and workbook worked-run exemplar status.</x:t>
  </x:si>
  <x:si>
    <x:t xml:space="preserve">LINEAGE (historical): GitHub v10.6 readability/core architecture release only. Does not claim ProofPack readiness, empirical validation, Tier 4, deployment readiness, or machine-verifiable ecosystem completeness.</x:t>
  </x:si>
  <x:si>
    <x:t xml:space="preserve">CLAIM_BOUNDARY_NOTE</x:t>
  </x:si>
  <x:si>
    <x:t xml:space="preserve">Worked-run publishability is not ecosystem ProofPack readiness. The current workbook is publishable as a bounded exemplar; RippleLogic refuses deterministic selection because uncertainty sensitivity changes decisiveness. Option A is separately authority-selected, without creating legal authority, execution permission, empirical validation, or deployment certification.</x:t>
  </x:si>
  <x:si>
    <x:t xml:space="preserve">REVIEW flag clarification</x:t>
  </x:si>
  <x:si>
    <x:t xml:space="preserve">NONDECISIVE_GAP_REVIEW is active and Canon-aligned; explicit authority selection and uncertainty disclosure are complete.</x:t>
  </x:si>
  <x:si>
    <x:t xml:space="preserve">LINEAGE (historical): v10.6 Readability Release Patch</x:t>
  </x:si>
  <x:si>
    <x:t xml:space="preserve">LINEAGE (historical) companion matrix</x:t>
  </x:si>
  <x:si>
    <x:t xml:space="preserve">LINEAGE (historical): RippleLogic v10.6 / SGP v5.3 / ripple.md v3.4 / Agent v10.6 / Sheet v3.4</x:t>
  </x:si>
  <x:si>
    <x:t xml:space="preserve">ReferenceStructureRecord fully integrated into workbook control surfaces: ReferenceStructureRecord sheet, Sanity_Checklist, PCC Section 26, and Dashboard visibility rows.</x:t>
  </x:si>
  <x:si>
    <x:t xml:space="preserve">Display clarity</x:t>
  </x:si>
  <x:si>
    <x:t xml:space="preserve">Worked-run exemplar publishability is separated from deterministic framework selection and selection basis.</x:t>
  </x:si>
  <x:si>
    <x:t xml:space="preserve">Machine readiness</x:t>
  </x:si>
  <x:si>
    <x:t xml:space="preserve">Machine_Readiness sheet tracks whether registries, schemas, reference calculators, CI, UCI annexes, and PLSS calibration packs are bundled/hash-pinned, missing, or delegated to the post-core ProofPack-prep tooling line.</x:t>
  </x:si>
  <x:si>
    <x:t xml:space="preserve">Flag separation</x:t>
  </x:si>
  <x:si>
    <x:t xml:space="preserve">Canon flags and tool-local flags are separated in display surfaces.</x:t>
  </x:si>
  <x:si>
    <x:t xml:space="preserve">ProofPack status</x:t>
  </x:si>
  <x:si>
    <x:t xml:space="preserve">ProofPack-ready claim allowed? NO</x:t>
  </x:si>
  <x:si>
    <x:t xml:space="preserve">v3.4 substance patch</x:t>
  </x:si>
  <x:si>
    <x:t xml:space="preserve">Boundary-risk and false-precision disclosure extension</x:t>
  </x:si>
  <x:si>
    <x:t xml:space="preserve">Added Boundary_Risk_Register and PCC Section 24</x:t>
  </x:si>
  <x:si>
    <x:t xml:space="preserve">Manifest/SHA regenerated after content freeze in final package.</x:t>
  </x:si>
  <x:si>
    <x:t xml:space="preserve">Workbook remains worked-run exemplar</x:t>
  </x:si>
  <x:si>
    <x:t xml:space="preserve">Not a full reference calculator, validator, ProofPack, empirical validation, or Tier 4 release</x:t>
  </x:si>
  <x:si>
    <x:t xml:space="preserve">LINEAGE (historical): Preserves v10.6 cascade</x:t>
  </x:si>
  <x:si>
    <x:t xml:space="preserve">Reviewer note</x:t>
  </x:si>
  <x:si>
    <x:t xml:space="preserve">Boundary fields are disclosure/escalation aids</x:t>
  </x:si>
  <x:si>
    <x:t xml:space="preserve">They do not replace RF/NCRC and TRC/Containment/RLS/UCI-HOI or Refusal</x:t>
  </x:si>
  <x:si>
    <x:t xml:space="preserve">Use sensitivity/escalation if material</x:t>
  </x:si>
  <x:si>
    <x:t xml:space="preserve">v3.4 precision patch</x:t>
  </x:si>
  <x:si>
    <x:t xml:space="preserve">Evidence-status tokens, compact profiles, SGP patienthood/participation guardrail, and validation roadmap added.</x:t>
  </x:si>
  <x:si>
    <x:t xml:space="preserve">No cascade change</x:t>
  </x:si>
  <x:si>
    <x:t xml:space="preserve">Preserves non-claims for ProofPack, Tier 4, empirical validation, and machine-verifiable ecosystem completeness.</x:t>
  </x:si>
  <x:si>
    <x:t xml:space="preserve">LINEAGE (historical): v10.6 Companion Synchronization Patch</x:t>
  </x:si>
  <x:si>
    <x:t xml:space="preserve">Scope</x:t>
  </x:si>
  <x:si>
    <x:t xml:space="preserve">LINEAGE (historical): Aligns visible pins to RippleLogic v10.6 / SGP v5.3 / ripple.md v3.4 / Agent v10.6 while preserving workbook v3.4 worked-run exemplar status.</x:t>
  </x:si>
  <x:si>
    <x:t xml:space="preserve">Stream separation</x:t>
  </x:si>
  <x:si>
    <x:t xml:space="preserve">Clarifies Base-stream and Welfare-stream identity only for this human-only worked run; generalized non-human or mixed-substrate runs must retain explicit stream separation.</x:t>
  </x:si>
  <x:si>
    <x:t xml:space="preserve">Audit awareness</x:t>
  </x:si>
  <x:si>
    <x:t xml:space="preserve">LINEAGE (historical): Adds Canon v10.6 awareness entries for CLAIM_EXCEEDS_CLOSURE_BOUNDARY, CATEGORY_COLLAPSE_FLAG, and PCC_MATURITY_SURFACE_INCOMPLETE without converting them into active formula-triggered flags in this exemplar.</x:t>
  </x:si>
  <x:si>
    <x:t xml:space="preserve">Still no ProofPack, Tier 4, empirical validation, deployment readiness, legal compliance, completed biological SGP measurement, or current-AI sentience claim.</x:t>
  </x:si>
  <x:si>
    <x:t xml:space="preserve">Final public-use polish</x:t>
  </x:si>
  <x:si>
    <x:t xml:space="preserve">Added How_To_Use sheet and semantic verifier; clarified hash-only verification boundary; completed Agent event registry and PrimitiveAuditRecord/Semantic Debt guidance.</x:t>
  </x:si>
  <x:si>
    <x:t xml:space="preserve">LINEAGE (historical patch record) — v12.5 final same-version integrity hardening</x:t>
  </x:si>
  <x:si>
    <x:t xml:space="preserve">Historical patch record. Current computed state, active flags, formulas, and publishability cells control; this narrative does not override them.</x:t>
  </x:si>
  <x:si>
    <x:t xml:space="preserve">Same versions retained</x:t>
  </x:si>
  <x:si>
    <x:t xml:space="preserve">Release-integrity and claim-boundary correction</x:t>
  </x:si>
  <x:si>
    <x:t xml:space="preserve">v12.5 same-version carried-obligation integrity hardening</x:t>
  </x:si>
  <x:si>
    <x:t xml:space="preserve">2026-07-25</x:t>
  </x:si>
  <x:si>
    <x:t xml:space="preserve">Added material-obligation, carrier-nonperformance, control-change, performance/effectiveness, and hidden-human-compensation records inside existing CSV and responsibility-continuity architecture.</x:t>
  </x:si>
  <x:si>
    <x:t xml:space="preserve">All versions, formulas, thresholds, gates, SGP rules, Union Scopes, Welfare Dimensions, and worked-run ranking outcomes retained.</x:t>
  </x:si>
  <x:si>
    <x:t xml:space="preserve">LINEAGE (historical patch record) — v12.5 same-version final conformance and release-identity patch</x:t>
  </x:si>
  <x:si>
    <x:t xml:space="preserve">2026-07-25 — historical same-version patch identifier; current computed state controls.</x:t>
  </x:si>
  <x:si>
    <x:t xml:space="preserve">Unified the release identity; repaired sanity reconciliation and authority-state tokens; added an explicit six-family governance-lock-in assessment; converted the CSV worked surface from a vacuous proxy pass to a controlled Tier-2 diagnostic trace; retained all formulas, thresholds, gates, scopes, dimensions, and non-decisive outcome.</x:t>
  </x:si>
  <x:si>
    <x:t xml:space="preserve">Same versions retained; all manifests and hashes must be regenerated after export.</x:t>
  </x:si>
  <x:si>
    <x:t xml:space="preserve">LINEAGE (historical patch record) — v12.5 same-version final release-identity and conformance completion</x:t>
  </x:si>
  <x:si>
    <x:t xml:space="preserve">2026-07-25 — historical release-integrity step; current computed state controls.</x:t>
  </x:si>
  <x:si>
    <x:t xml:space="preserve">Unified the canonical release identity; made the Canon abstract title blue, bold, and page-bound to its text; removed the hand-maintained Appendix H.3 flag mirror in favor of the Section 14.3A single source; added an informative maturity-ladder type crosswalk; completed publication and table checks without changing versions, gates, thresholds, scopes, dimensions, or worked-run outcomes.</x:t>
  </x:si>
  <x:si>
    <x:t xml:space="preserve">Same versions retained; final manifests, hashes, DOCX/PDF mirrors, workbook caches, and verification reports regenerated after export.</x:t>
  </x:si>
  <x:si>
    <x:t xml:space="preserve">LINEAGE (historical patch record) — v12.5 same-version live-recalculation and synchronization repair</x:t>
  </x:si>
  <x:si>
    <x:t xml:space="preserve">2026-07-25 — historical live-recalculation repair; current computed state controls.</x:t>
  </x:si>
  <x:si>
    <x:t xml:space="preserve">Removed seven accidental empty-formula records, restored four live Containment formulas and one dynamic Canon cross-reference, consolidated the duplicate v12_5 synchronization sheets, and added mandatory live-recalculation verification without changing gates, thresholds, scopes, dimensions, SGP rules, or the worked-run outcome.</x:t>
  </x:si>
  <x:si>
    <x:t xml:space="preserve">Same versions retained; release manifests and hashes must be regenerated after export.</x:t>
  </x:si>
  <x:si>
    <x:t xml:space="preserve">v12.7 / SGP v8.6 SYNC</x:t>
  </x:si>
  <x:si>
    <x:t xml:space="preserve">Authoritative workbook synchronization surface</x:t>
  </x:si>
  <x:si>
    <x:t xml:space="preserve">Release</x:t>
  </x:si>
  <x:si>
    <x:t xml:space="preserve">Workbook</x:t>
  </x:si>
  <x:si>
    <x:t xml:space="preserve">RippleLogic Aligners Sheet v5.7</x:t>
  </x:si>
  <x:si>
    <x:t xml:space="preserve">Exact Core 15 pins</x:t>
  </x:si>
  <x:si>
    <x:t xml:space="preserve">Architecture</x:t>
  </x:si>
  <x:si>
    <x:t xml:space="preserve">RG -&gt; RF/NCRC -&gt; TRC -&gt; CSV -&gt; RLS</x:t>
  </x:si>
  <x:si>
    <x:t xml:space="preserve">Integrity</x:t>
  </x:si>
  <x:si>
    <x:t xml:space="preserve">Rights non-dilution; stable effect identity; token/temporal partition checks; typed likelihood; adverse-confidence counterfactual; distributional/subgroup closure; run-level mask symmetry; finite robustness completeness.</x:t>
  </x:si>
  <x:si>
    <x:t xml:space="preserve">Worked-run exemplar only; not empirical validation, legal authority, physical safety, consciousness detection, framework superiority, or deployment certification</x:t>
  </x:si>
  <x:si>
    <x:t xml:space="preserve">Core 15 component inventory</x:t>
  </x:si>
  <x:si>
    <x:t xml:space="preserve">Version</x:t>
  </x:si>
  <x:si>
    <x:t xml:space="preserve">Canon</x:t>
  </x:si>
  <x:si>
    <x:t xml:space="preserve">v12.7</x:t>
  </x:si>
  <x:si>
    <x:t xml:space="preserve">SGP</x:t>
  </x:si>
  <x:si>
    <x:t xml:space="preserve">v8.6</x:t>
  </x:si>
  <x:si>
    <x:t xml:space="preserve">ripple.md</x:t>
  </x:si>
  <x:si>
    <x:t xml:space="preserve">Agent System</x:t>
  </x:si>
  <x:si>
    <x:t xml:space="preserve">v12.6</x:t>
  </x:si>
  <x:si>
    <x:t xml:space="preserve">CSV Gate Standard</x:t>
  </x:si>
  <x:si>
    <x:t xml:space="preserve">v2.5</x:t>
  </x:si>
  <x:si>
    <x:t xml:space="preserve">Cascade Standard</x:t>
  </x:si>
  <x:si>
    <x:t xml:space="preserve">v2.7</x:t>
  </x:si>
  <x:si>
    <x:t xml:space="preserve">Reproducibility and Use Standard</x:t>
  </x:si>
  <x:si>
    <x:t xml:space="preserve">v1.5</x:t>
  </x:si>
  <x:si>
    <x:t xml:space="preserve">WDBIP</x:t>
  </x:si>
  <x:si>
    <x:t xml:space="preserve">v1.7</x:t>
  </x:si>
  <x:si>
    <x:t xml:space="preserve">RLS Validation Protocol</x:t>
  </x:si>
  <x:si>
    <x:t xml:space="preserve">Foundations Primer</x:t>
  </x:si>
  <x:si>
    <x:t xml:space="preserve">v4.5</x:t>
  </x:si>
  <x:si>
    <x:t xml:space="preserve">Public Introduction</x:t>
  </x:si>
  <x:si>
    <x:t xml:space="preserve">PC-AEP</x:t>
  </x:si>
  <x:si>
    <x:t xml:space="preserve">v2.4</x:t>
  </x:si>
  <x:si>
    <x:t xml:space="preserve">MFDI</x:t>
  </x:si>
  <x:si>
    <x:t xml:space="preserve">Source-Coupling Integrity</x:t>
  </x:si>
  <x:si>
    <x:t xml:space="preserve">Aligners Sheet</x:t>
  </x:si>
  <x:si>
    <x:t xml:space="preserve">RLS Validation Workbook (extended release support; not Core 15)</x:t>
  </x:si>
  <x:si>
    <x:t xml:space="preserve">v0.4</x:t>
  </x:si>
  <x:si>
    <x:t xml:space="preserve">Run record schema (extended release support; not Core 15)</x:t>
  </x:si>
  <x:si>
    <x:t xml:space="preserve">v4.1 / v12.7 contract</x:t>
  </x:si>
  <x:si>
    <x:t xml:space="preserve">Extended-artifact authority</x:t>
  </x:si>
  <x:si>
    <x:t xml:space="preserve">VERSION_MANIFEST.yaml and release/release_manifest.yml; hashes generated last</x:t>
  </x:si>
  <x:si>
    <x:t xml:space="preserve">WORKBOOK CONTROL SURFACE — mirrors selected Canon v12.7 constants for this worked run</x:t>
  </x:si>
  <x:si>
    <x:t xml:space="preserve">Methodological Integrity + CSV Synchronization</x:t>
  </x:si>
  <x:si>
    <x:t xml:space="preserve">Active public cascade</x:t>
  </x:si>
  <x:si>
    <x:t xml:space="preserve">RG -&gt; RF -&gt; TRC -&gt; CSV -&gt; RLS</x:t>
  </x:si>
  <x:si>
    <x:t xml:space="preserve">This workbook-local sheet does not supersede the RippleLogic Canon. If workbook and Canon diverge, the Canon and release manifest control.</x:t>
  </x:si>
  <x:si>
    <x:t xml:space="preserve">RF meaning</x:t>
  </x:si>
  <x:si>
    <x:t xml:space="preserve">Rights Floor, formally implemented as NCRC</x:t>
  </x:si>
  <x:si>
    <x:t xml:space="preserve">Formula correctness is claimable only within the declared worked-run boundary and only when supported by the release verification report and SHA manifest.</x:t>
  </x:si>
  <x:si>
    <x:t xml:space="preserve">Formal shorthand</x:t>
  </x:si>
  <x:si>
    <x:t xml:space="preserve">RG/RSG -&gt; RF/NCRC -&gt; TRC -&gt; CSV -&gt; RLS</x:t>
  </x:si>
  <x:si>
    <x:t xml:space="preserve">SECTION A: VERSION &amp; IDENTITY</x:t>
  </x:si>
  <x:si>
    <x:t xml:space="preserve">CSV pass statuses</x:t>
  </x:si>
  <x:si>
    <x:t xml:space="preserve">CSV_PASS / CSV_PASS_WITH_CONTROLS / CSV_NOT_MATERIAL</x:t>
  </x:si>
  <x:si>
    <x:t xml:space="preserve">FRAMEWORK_VERSION</x:t>
  </x:si>
  <x:si>
    <x:t xml:space="preserve">RippleLogic v12.7</x:t>
  </x:si>
  <x:si>
    <x:t xml:space="preserve">CSV_REDESIGN_REQUIRED / CSV_ESCALATE / CSV_FAIL / CSV_EMERGENCY_PROVISIONAL</x:t>
  </x:si>
  <x:si>
    <x:t xml:space="preserve">REDESIGN / ESCALATE / FAIL / EMERGENCY_PROVISIONAL</x:t>
  </x:si>
  <x:si>
    <x:t xml:space="preserve">SGP_VERSION</x:t>
  </x:si>
  <x:si>
    <x:t xml:space="preserve">SGP v8.6</x:t>
  </x:si>
  <x:si>
    <x:t xml:space="preserve">UCI/HOI placement</x:t>
  </x:si>
  <x:si>
    <x:t xml:space="preserve">Inside CSV when material; residual tie-break only after RLS non-decisive</x:t>
  </x:si>
  <x:si>
    <x:t xml:space="preserve">RIPPLE_MD_STANDARD</x:t>
  </x:si>
  <x:si>
    <x:t xml:space="preserve">RLS boundary</x:t>
  </x:si>
  <x:si>
    <x:t xml:space="preserve">Ranks only options surviving RG/RF/NCRC and TRC/CSV</x:t>
  </x:si>
  <x:si>
    <x:t xml:space="preserve">AGENT_SYSTEM</x:t>
  </x:si>
  <x:si>
    <x:t xml:space="preserve">RippleLogic Agent System v12.6</x:t>
  </x:si>
  <x:si>
    <x:t xml:space="preserve">Non-authority</x:t>
  </x:si>
  <x:si>
    <x:t xml:space="preserve">Workbook is not ProofPack or certification</x:t>
  </x:si>
  <x:si>
    <x:t xml:space="preserve">SECTION B: CONFIGURATION</x:t>
  </x:si>
  <x:si>
    <x:t xml:space="preserve">UNCERTAINTY AND DECISIVENESS CLAIM BOUNDARY</x:t>
  </x:si>
  <x:si>
    <x:t xml:space="preserve">TIER</x:t>
  </x:si>
  <x:si>
    <x:t xml:space="preserve">(1-3 only; Tier 4 prohibited for claims until independent ProofPack replay)</x:t>
  </x:si>
  <x:si>
    <x:t xml:space="preserve">UNCERTAINTY_COMPUTATION_STATUS</x:t>
  </x:si>
  <x:si>
    <x:t xml:space="preserve">DEMONSTRATION_COMPLETE</x:t>
  </x:si>
  <x:si>
    <x:t xml:space="preserve">Method C constant-sigma values are calculated and used for the worked-run comparison.</x:t>
  </x:si>
  <x:si>
    <x:t xml:space="preserve">CONTEXT</x:t>
  </x:si>
  <x:si>
    <x:t xml:space="preserve">ORG</x:t>
  </x:si>
  <x:si>
    <x:t xml:space="preserve">(PERS/ORG/REV/IRREV/XRISK)</x:t>
  </x:si>
  <x:si>
    <x:t xml:space="preserve">UNCERTAINTY_CALIBRATION_STATUS</x:t>
  </x:si>
  <x:si>
    <x:t xml:space="preserve">UNVALIDATED</x:t>
  </x:si>
  <x:si>
    <x:t xml:space="preserve">The constant sigma is not empirically calibrated or decision-authorizing by itself.</x:t>
  </x:si>
  <x:si>
    <x:t xml:space="preserve">AI_DEPLOYMENT</x:t>
  </x:si>
  <x:si>
    <x:t xml:space="preserve">NO</x:t>
  </x:si>
  <x:si>
    <x:t xml:space="preserve">AI/governance-lock-in trigger assessment affects WTSL-AIX; AI_DEPLOYMENT alone is not the only trigger.</x:t>
  </x:si>
  <x:si>
    <x:t xml:space="preserve">CANON_GAP_RESULT</x:t>
  </x:si>
  <x:si>
    <x:t xml:space="preserve">Uncertainty-normalized comparison; full precision controls the state.</x:t>
  </x:si>
  <x:si>
    <x:t xml:space="preserve">TRC_ACTIVE</x:t>
  </x:si>
  <x:si>
    <x:t xml:space="preserve">(TRUE in this worked-run template; configure by catastrophe relevance per Canon)</x:t>
  </x:si>
  <x:si>
    <x:t xml:space="preserve">WORKED_RUN_DECISIVENESS_CLAIM</x:t>
  </x:si>
  <x:si>
    <x:t xml:space="preserve">DEMONSTRATION_ONLY</x:t>
  </x:si>
  <x:si>
    <x:t xml:space="preserve">Unvalidated Method C constant sigma; worked-run selection claim only.</x:t>
  </x:si>
  <x:si>
    <x:t xml:space="preserve">SIGMA_ALLOWED</x:t>
  </x:si>
  <x:si>
    <x:t xml:space="preserve">(Tier 2+: allowed)</x:t>
  </x:si>
  <x:si>
    <x:t xml:space="preserve">SIGMA_X2_NORMALIZED_GAP</x:t>
  </x:si>
  <x:si>
    <x:t xml:space="preserve">2× sigma stress; compare with delta=2.</x:t>
  </x:si>
  <x:si>
    <x:t xml:space="preserve">SIGMA_REQUIRED</x:t>
  </x:si>
  <x:si>
    <x:t xml:space="preserve">(Tier 2+: required for every active cell; Method C may be demonstration-grade but must remain declared)</x:t>
  </x:si>
  <x:si>
    <x:t xml:space="preserve">SIGMA_FLIP_MULTIPLIER</x:t>
  </x:si>
  <x:si>
    <x:t xml:space="preserve">Sigma multiplier at which normalized Gap reaches delta.</x:t>
  </x:si>
  <x:si>
    <x:t xml:space="preserve">UNCERTAINTY_METHOD</x:t>
  </x:si>
  <x:si>
    <x:t xml:space="preserve">C</x:t>
  </x:si>
  <x:si>
    <x:t xml:space="preserve">(A=interval half-width, B=confidence-derived contribution mass, C=preregistered calibrated method or worked-run constant-σ demonstration; no method is empirically validated by this workbook)</x:t>
  </x:si>
  <x:si>
    <x:t xml:space="preserve">Method C in this workbook is a constant-σ demonstration surface, not a production-calibrated uncertainty model.</x:t>
  </x:si>
  <x:si>
    <x:t xml:space="preserve">DECISIVENESS_SIGMA_STRESS</x:t>
  </x:si>
  <x:si>
    <x:t xml:space="preserve">UNCERTAINTY_DECISIVENESS_SENSITIVE</x:t>
  </x:si>
  <x:si>
    <x:t xml:space="preserve">Base result flips below decisiveness before 2× sigma; existing Canon review token used.</x:t>
  </x:si>
  <x:si>
    <x:t xml:space="preserve">SECTION C: CANONICAL PARAMETERS</x:t>
  </x:si>
  <x:si>
    <x:t xml:space="preserve">alpha (CVaR confidence)</x:t>
  </x:si>
  <x:si>
    <x:t xml:space="preserve">beta (tail mass)</x:t>
  </x:si>
  <x:si>
    <x:t xml:space="preserve">beta_saturation</x:t>
  </x:si>
  <x:si>
    <x:t xml:space="preserve">beta_prop</x:t>
  </x:si>
  <x:si>
    <x:t xml:space="preserve">delta (discrimination)</x:t>
  </x:si>
  <x:si>
    <x:t xml:space="preserve">theta_pos (containment)</x:t>
  </x:si>
  <x:si>
    <x:t xml:space="preserve">tau_c (containment floor)</x:t>
  </x:si>
  <x:si>
    <x:t xml:space="preserve">T_ref (time reference)</x:t>
  </x:si>
  <x:si>
    <x:t xml:space="preserve">sigma_cell (active-cell Method C uncertainty)</x:t>
  </x:si>
  <x:si>
    <x:t xml:space="preserve">Constant σ for each active welfare cell in this non-operational worked example; σ_RLS is aggregated under Canon §10.3.</x:t>
  </x:si>
  <x:si>
    <x:t xml:space="preserve">t_min (temporal floor)</x:t>
  </x:si>
  <x:si>
    <x:t xml:space="preserve">(carried forward from v12.0: prevents near-zero collapse; tau(t_min) approx 0.025)</x:t>
  </x:si>
  <x:si>
    <x:t xml:space="preserve">SECTION D: RIGHTS THRESHOLDS (θ_r)</x:t>
  </x:si>
  <x:si>
    <x:t xml:space="preserve">Right</x:t>
  </x:si>
  <x:si>
    <x:t xml:space="preserve">Display order (non-operational)</x:t>
  </x:si>
  <x:si>
    <x:t xml:space="preserve">θ_r</x:t>
  </x:si>
  <x:si>
    <x:t xml:space="preserve">Emergency priority</x:t>
  </x:si>
  <x:si>
    <x:t xml:space="preserve">LIFE</x:t>
  </x:si>
  <x:si>
    <x:t xml:space="preserve">BODY</x:t>
  </x:si>
  <x:si>
    <x:t xml:space="preserve">LBTY</x:t>
  </x:si>
  <x:si>
    <x:t xml:space="preserve">NEED</x:t>
  </x:si>
  <x:si>
    <x:t xml:space="preserve">DIGN</x:t>
  </x:si>
  <x:si>
    <x:t xml:space="preserve">PROC</x:t>
  </x:si>
  <x:si>
    <x:t xml:space="preserve">INFO</x:t>
  </x:si>
  <x:si>
    <x:t xml:space="preserve">ECOL</x:t>
  </x:si>
  <x:si>
    <x:t xml:space="preserve">RIGHTS_COUNT</x:t>
  </x:si>
  <x:si>
    <x:t xml:space="preserve">(must = 8)</x:t>
  </x:si>
  <x:si>
    <x:t xml:space="preserve">Canon §7.5.1 uses D</x:t>
  </x:si>
  <x:si>
    <x:t xml:space="preserve">SECTION E: MANDATORY TAILS</x:t>
  </x:si>
  <x:si>
    <x:t xml:space="preserve">MANDATORY_TAILS_COUNT</x:t>
  </x:si>
  <x:si>
    <x:t xml:space="preserve">Count of currently required WTSL categories from the WTSL_Categories Required? column; AI deployment and governance-lock-in are separate triggers.</x:t>
  </x:si>
  <x:si>
    <x:t xml:space="preserve">WTSL Categories</x:t>
  </x:si>
  <x:si>
    <x:t xml:space="preserve">Required?</x:t>
  </x:si>
  <x:si>
    <x:t xml:space="preserve">WTSL-PAN</x:t>
  </x:si>
  <x:si>
    <x:t xml:space="preserve">YES</x:t>
  </x:si>
  <x:si>
    <x:t xml:space="preserve">WTSL-CLI</x:t>
  </x:si>
  <x:si>
    <x:t xml:space="preserve">WTSL-FIN</x:t>
  </x:si>
  <x:si>
    <x:t xml:space="preserve">WTSL-CON</x:t>
  </x:si>
  <x:si>
    <x:t xml:space="preserve">WTSL-INF</x:t>
  </x:si>
  <x:si>
    <x:t xml:space="preserve">WTSL-AIX</x:t>
  </x:si>
  <x:si>
    <x:t xml:space="preserve">SECTION F: CANONICAL GATE RESULTS</x:t>
  </x:si>
  <x:si>
    <x:t xml:space="preserve">RF_STATUS_A</x:t>
  </x:si>
  <x:si>
    <x:t xml:space="preserve">RF_PASS</x:t>
  </x:si>
  <x:si>
    <x:t xml:space="preserve">RF_STATUS_B</x:t>
  </x:si>
  <x:si>
    <x:t xml:space="preserve">CVaR_A</x:t>
  </x:si>
  <x:si>
    <x:t xml:space="preserve">CVaR_B</x:t>
  </x:si>
  <x:si>
    <x:t xml:space="preserve">TRC_STATUS_A</x:t>
  </x:si>
  <x:si>
    <x:t xml:space="preserve">TRC_PASS</x:t>
  </x:si>
  <x:si>
    <x:t xml:space="preserve">TRC_STATUS_B</x:t>
  </x:si>
  <x:si>
    <x:t xml:space="preserve">tau_TRC</x:t>
  </x:si>
  <x:si>
    <x:t xml:space="preserve">(context-specific threshold)</x:t>
  </x:si>
  <x:si>
    <x:t xml:space="preserve">RLS_DECISIVE</x:t>
  </x:si>
  <x:si>
    <x:t xml:space="preserve">CSV_STATUS_A</x:t>
  </x:si>
  <x:si>
    <x:t xml:space="preserve">CSV_PASS_WITH_CONTROLS</x:t>
  </x:si>
  <x:si>
    <x:t xml:space="preserve">Overall CSV status; containment proxy diagnostic = PASS</x:t>
  </x:si>
  <x:si>
    <x:t xml:space="preserve">CSV_STATUS_B</x:t>
  </x:si>
  <x:si>
    <x:t xml:space="preserve">Overall CSV status; containment proxy diagnostic = UCI_NOT_MATERIAL_DECLARED; binding controls remain constitutive.</x:t>
  </x:si>
  <x:si>
    <x:t xml:space="preserve">RLS_A</x:t>
  </x:si>
  <x:si>
    <x:t xml:space="preserve">RLS_B</x:t>
  </x:si>
  <x:si>
    <x:t xml:space="preserve">SECTION G: SELECTION LOGIC</x:t>
  </x:si>
  <x:si>
    <x:t xml:space="preserve">A_NCRC_COUNT</x:t>
  </x:si>
  <x:si>
    <x:t xml:space="preserve">(Options passing NCRC)</x:t>
  </x:si>
  <x:si>
    <x:t xml:space="preserve">A_ADM_COUNT</x:t>
  </x:si>
  <x:si>
    <x:t xml:space="preserve">(Options passing NCRC+TRC)</x:t>
  </x:si>
  <x:si>
    <x:t xml:space="preserve">A_SEL_COUNT</x:t>
  </x:si>
  <x:si>
    <x:t xml:space="preserve">Options in the selectable set after RG/RF/TRC/CSV qualification.</x:t>
  </x:si>
  <x:si>
    <x:t xml:space="preserve">FRAMEWORK_VERDICT</x:t>
  </x:si>
  <x:si>
    <x:t xml:space="preserve">REFUSE_DETERMINISTIC_SELECTION</x:t>
  </x:si>
  <x:si>
    <x:t xml:space="preserve">Canonical framework verdict: the point-score lead is uncertainty-sensitive, so RippleLogic does not claim unique selection; authority and execution remain separate.</x:t>
  </x:si>
  <x:si>
    <x:t xml:space="preserve">AUTHORITY_SELECTED_OPTION</x:t>
  </x:si>
  <x:si>
    <x:t xml:space="preserve">A</x:t>
  </x:si>
  <x:si>
    <x:t xml:space="preserve">Separate accountable authority selection after REFUSE_DETERMINISTIC_SELECTION; this is not a unique framework-selected option and does not authorize execution.</x:t>
  </x:si>
  <x:si>
    <x:t xml:space="preserve">SELECTION_BASIS</x:t>
  </x:si>
  <x:si>
    <x:t xml:space="preserve">Point-score leader A; unvalidated Method C uncertainty flips under the σ×2 stress, so RippleLogic refuses deterministic selection. Option A is separately selected by accountable authority for the bounded worked-run demonstration.</x:t>
  </x:si>
  <x:si>
    <x:t xml:space="preserve">The selection basis distinguishes point-score ordering, non-decisive framework result, accountable authority selection, and execution authorization.</x:t>
  </x:si>
  <x:si>
    <x:t xml:space="preserve">ESCALATION_REQUIRED</x:t>
  </x:si>
  <x:si>
    <x:t xml:space="preserve">SECTION H: CATASTROPHE INPUT VALIDATION</x:t>
  </x:si>
  <x:si>
    <x:t xml:space="preserve">CCAT_BLANK_COUNT</x:t>
  </x:si>
  <x:si>
    <x:t xml:space="preserve">(Must be 0 when TRC active)</x:t>
  </x:si>
  <x:si>
    <x:t xml:space="preserve">SCENARIO_IMPACT_MISSING</x:t>
  </x:si>
  <x:si>
    <x:t xml:space="preserve">SECTION I: CLAIMABILITY</x:t>
  </x:si>
  <x:si>
    <x:t xml:space="preserve">INVALID_FLAGS_COUNT</x:t>
  </x:si>
  <x:si>
    <x:t xml:space="preserve">(computed from Audit_Flags)</x:t>
  </x:si>
  <x:si>
    <x:t xml:space="preserve">WORKED_RUN_EXEMPLAR_PUBLISHABLE (formerly WORKED_RUN_CLAIMABLE / legacy CLAIMABLE_RUN)</x:t>
  </x:si>
  <x:si>
    <x:t xml:space="preserve">WORKBOOK_MODE</x:t>
  </x:si>
  <x:si>
    <x:t xml:space="preserve">(TEMPLATE or WORKED_RUN)</x:t>
  </x:si>
  <x:si>
    <x:t xml:space="preserve">WORKED_RUN_PUBLISHABLE_SUMMARY</x:t>
  </x:si>
  <x:si>
    <x:t xml:space="preserve">(summary alias to worked-run publishability gate at B118; not ecosystem ProofPack readiness)</x:t>
  </x:si>
  <x:si>
    <x:t xml:space="preserve">NO_PARTIAL_TESTS</x:t>
  </x:si>
  <x:si>
    <x:t xml:space="preserve">Worked-run companion does not carry unresolved wrapper-level Partial tests.</x:t>
  </x:si>
  <x:si>
    <x:t xml:space="preserve">WAIVER_APPROVED</x:t>
  </x:si>
  <x:si>
    <x:t xml:space="preserve">No waiver used in this worked-run exemplar.</x:t>
  </x:si>
  <x:si>
    <x:t xml:space="preserve">CLAIMABILITY_RULE</x:t>
  </x:si>
  <x:si>
    <x:t xml:space="preserve">Selected option must pass RF/NCRC, TRC, and CSV; INVALID_FLAGS_COUNT must equal 0; sanity_fail_count must equal 0; active_review_blocking_count must equal 0; placeholder_count must equal 0; and either WAIVER_APPROVED=YES or NO_PARTIAL_TESTS=YES. Framework selection, authority, and execution remain separate claim layers.</x:t>
  </x:si>
  <x:si>
    <x:t xml:space="preserve">Worked-run publishability predicate; not empirical validation, legal authority, or deployment certification.</x:t>
  </x:si>
  <x:si>
    <x:t xml:space="preserve">Field</x:t>
  </x:si>
  <x:si>
    <x:t xml:space="preserve">Value</x:t>
  </x:si>
  <x:si>
    <x:t xml:space="preserve">Expected Type</x:t>
  </x:si>
  <x:si>
    <x:t xml:space="preserve">Status</x:t>
  </x:si>
  <x:si>
    <x:t xml:space="preserve">integer 1-3</x:t>
  </x:si>
  <x:si>
    <x:t xml:space="preserve">PASS</x:t>
  </x:si>
  <x:si>
    <x:t xml:space="preserve">alpha</x:t>
  </x:si>
  <x:si>
    <x:t xml:space="preserve">decimal 0-1</x:t>
  </x:si>
  <x:si>
    <x:t xml:space="preserve">beta</x:t>
  </x:si>
  <x:si>
    <x:t xml:space="preserve">positive integer</x:t>
  </x:si>
  <x:si>
    <x:t xml:space="preserve">binary 0/1</x:t>
  </x:si>
  <x:si>
    <x:t xml:space="preserve">delta</x:t>
  </x:si>
  <x:si>
    <x:t xml:space="preserve">positive number</x:t>
  </x:si>
  <x:si>
    <x:t xml:space="preserve">theta_pos</x:t>
  </x:si>
  <x:si>
    <x:t xml:space="preserve">tau_c</x:t>
  </x:si>
  <x:si>
    <x:t xml:space="preserve">negative number</x:t>
  </x:si>
  <x:si>
    <x:t xml:space="preserve">T_ref</x:t>
  </x:si>
  <x:si>
    <x:t xml:space="preserve">sigma_cell</x:t>
  </x:si>
  <x:si>
    <x:t xml:space="preserve">decimal &gt;=0</x:t>
  </x:si>
  <x:si>
    <x:t xml:space="preserve">integer = 8</x:t>
  </x:si>
  <x:si>
    <x:t xml:space="preserve">Note: MANDATORY_TAILS_COUNT canonical location is B41</x:t>
  </x:si>
  <x:si>
    <x:t xml:space="preserve">integer 5-6</x:t>
  </x:si>
  <x:si>
    <x:t xml:space="preserve">decimal</x:t>
  </x:si>
  <x:si>
    <x:t xml:space="preserve">nonneg integer</x:t>
  </x:si>
  <x:si>
    <x:t xml:space="preserve">INVALID_FLAGS</x:t>
  </x:si>
  <x:si>
    <x:t xml:space="preserve">SECTION G: v12.0 REPRESENTATION LAYER</x:t>
  </x:si>
  <x:si>
    <x:t xml:space="preserve">PUBLISH GATES (workbook-local computed plus declared external-boundary inputs)</x:t>
  </x:si>
  <x:si>
    <x:t xml:space="preserve">must be 0</x:t>
  </x:si>
  <x:si>
    <x:t xml:space="preserve">SCHEMA_BLOCKING_FAIL_COUNT_DECLARED</x:t>
  </x:si>
  <x:si>
    <x:t xml:space="preserve">External repository schema validation is not performed inside this workbook; release verifier owns that claim.</x:t>
  </x:si>
  <x:si>
    <x:t xml:space="preserve">PLACEHOLDER_COUNT_DECLARED</x:t>
  </x:si>
  <x:si>
    <x:t xml:space="preserve">Declared workbook-local placeholder count; release verifier checks the packaged artifact surface.</x:t>
  </x:si>
  <x:si>
    <x:t xml:space="preserve">WORKED_RUN_PUBLISHABLE</x:t>
  </x:si>
  <x:si>
    <x:t xml:space="preserve">Computed workbook-local publication gate; review notices may remain visible.</x:t>
  </x:si>
  <x:si>
    <x:t xml:space="preserve">RELEASE INTEGRITY PANEL (v5.7)</x:t>
  </x:si>
  <x:si>
    <x:t xml:space="preserve">sanity_fail_count:</x:t>
  </x:si>
  <x:si>
    <x:t xml:space="preserve">invalid_count:</x:t>
  </x:si>
  <x:si>
    <x:t xml:space="preserve">manual_override:</x:t>
  </x:si>
  <x:si>
    <x:t xml:space="preserve">placeholder_count:</x:t>
  </x:si>
  <x:si>
    <x:t xml:space="preserve">worked_run_publishable_master:</x:t>
  </x:si>
  <x:si>
    <x:t xml:space="preserve">governing_wrapper_version: ripple.md v5.6</x:t>
  </x:si>
  <x:si>
    <x:t xml:space="preserve">companion_matrix:</x:t>
  </x:si>
  <x:si>
    <x:t xml:space="preserve">RippleLogic v12.7 / SGP v8.6 / ripple.md v5.6 / Agent v12.6 / Primer v4.5 / WDBIP v1.7 / Sheet v5.7</x:t>
  </x:si>
  <x:si>
    <x:t xml:space="preserve">AUDIT CHECK:</x:t>
  </x:si>
  <x:si>
    <x:t xml:space="preserve">AUDIT CHECK DETAIL:</x:t>
  </x:si>
  <x:si>
    <x:t xml:space="preserve">SECTION G2: REPRESENTATION / SCOPE COVERAGE</x:t>
  </x:si>
  <x:si>
    <x:t xml:space="preserve">SCI_LEVEL</x:t>
  </x:si>
  <x:si>
    <x:t xml:space="preserve">SCI-0..SCI-4; Tier 2 minimum = SCI-1</x:t>
  </x:si>
  <x:si>
    <x:t xml:space="preserve">SCI_JUSTIFICATION</x:t>
  </x:si>
  <x:si>
    <x:t xml:space="preserve">Key stakeholders identified; roles mapped to scopes; coverage documented</x:t>
  </x:si>
  <x:si>
    <x:t xml:space="preserve">SCI_NEXT_RUN_UPGRADE</x:t>
  </x:si>
  <x:si>
    <x:t xml:space="preserve">Expand to SCI-2: structured discovery protocol with evidence refs</x:t>
  </x:si>
  <x:si>
    <x:t xml:space="preserve">REQUIRED when SCI equals tier minimum</x:t>
  </x:si>
  <x:si>
    <x:t xml:space="preserve">SCOPE_COVERAGE_MODE</x:t>
  </x:si>
  <x:si>
    <x:t xml:space="preserve">FULL</x:t>
  </x:si>
  <x:si>
    <x:t xml:space="preserve">FULL or REDUCED; if REDUCED: ScopeCoverage declaration REQUIRED</x:t>
  </x:si>
  <x:si>
    <x:t xml:space="preserve">ACTIVE_SCOPES</x:t>
  </x:si>
  <x:si>
    <x:t xml:space="preserve">U1,U2,U3,U4,U5,U6,U7</x:t>
  </x:si>
  <x:si>
    <x:t xml:space="preserve">OMITTED_SCOPES</x:t>
  </x:si>
  <x:si>
    <x:t xml:space="preserve">NONE</x:t>
  </x:si>
  <x:si>
    <x:t xml:space="preserve">SECTION Z: CURRENT-LINE COMPANION PINS</x:t>
  </x:si>
  <x:si>
    <x:t xml:space="preserve">RIPPLELOGIC_VERSION</x:t>
  </x:si>
  <x:si>
    <x:t xml:space="preserve">RIPPLE_MD_VERSION</x:t>
  </x:si>
  <x:si>
    <x:t xml:space="preserve">ripple.md v5.6</x:t>
  </x:si>
  <x:si>
    <x:t xml:space="preserve">AGENT_SYSTEM_VERSION</x:t>
  </x:si>
  <x:si>
    <x:t xml:space="preserve">ALIGNERS_SHEET_VERSION</x:t>
  </x:si>
  <x:si>
    <x:t xml:space="preserve">PRIMER_VERSION</x:t>
  </x:si>
  <x:si>
    <x:t xml:space="preserve">RippleLogic Foundations Primer v4.5</x:t>
  </x:si>
  <x:si>
    <x:t xml:space="preserve">RPAP_VERSION</x:t>
  </x:si>
  <x:si>
    <x:t xml:space="preserve">RLS-RFC-0003 v0.1 or NOT_IN_SCOPE</x:t>
  </x:si>
  <x:si>
    <x:t xml:space="preserve">PFAP_VERSION</x:t>
  </x:si>
  <x:si>
    <x:t xml:space="preserve">RLS-RFC-0002 v0.1 or NOT_IN_SCOPE</x:t>
  </x:si>
  <x:si>
    <x:t xml:space="preserve">HASH_BINDING_NOTE</x:t>
  </x:si>
  <x:si>
    <x:t xml:space="preserve">This workbook's identity is determined by the SHA-256 listed in the sibling release manifest. Consumers MUST verify the manifest hash before treating workbook outputs as canonical.</x:t>
  </x:si>
  <x:si>
    <x:t xml:space="preserve">SECTION AB: MATURITY SURFACES</x:t>
  </x:si>
  <x:si>
    <x:t xml:space="preserve">KERNEL_USE_POSTURE</x:t>
  </x:si>
  <x:si>
    <x:t xml:space="preserve">K0_NONE</x:t>
  </x:si>
  <x:si>
    <x:t xml:space="preserve">See Kernel_Posture</x:t>
  </x:si>
  <x:si>
    <x:t xml:space="preserve">HDW_CAPTURE_AUDIT</x:t>
  </x:si>
  <x:si>
    <x:t xml:space="preserve">PRESENT</x:t>
  </x:si>
  <x:si>
    <x:t xml:space="preserve">See HDW_Capture_Audit</x:t>
  </x:si>
  <x:si>
    <x:t xml:space="preserve">PLSS_ESCALATION_REGISTER</x:t>
  </x:si>
  <x:si>
    <x:t xml:space="preserve">See PLSS_Escalation</x:t>
  </x:si>
  <x:si>
    <x:t xml:space="preserve">BIO_SGP_MATURITY</x:t>
  </x:si>
  <x:si>
    <x:t xml:space="preserve">NA_NOT_INVOKED</x:t>
  </x:si>
  <x:si>
    <x:t xml:space="preserve">See BioSGP_Maturity</x:t>
  </x:si>
  <x:si>
    <x:t xml:space="preserve">DEPLOYMENT_CONTEXT</x:t>
  </x:si>
  <x:si>
    <x:t xml:space="preserve">ORG_WORKED_RUN_EXEMPLAR</x:t>
  </x:si>
  <x:si>
    <x:t xml:space="preserve">See Deployment_Context</x:t>
  </x:si>
  <x:si>
    <x:t xml:space="preserve">SECTION AA: GATE-CRITICAL CONFIDENCE GUARD</x:t>
  </x:si>
  <x:si>
    <x:t xml:space="preserve">Rule</x:t>
  </x:si>
  <x:si>
    <x:t xml:space="preserve">Low confidence in adverse gate-critical impacts cannot by itself reduce RF/NCRC, TRC, or material CSV severity below a conservative admissibility-relevant bound.</x:t>
  </x:si>
  <x:si>
    <x:t xml:space="preserve">Required disposition</x:t>
  </x:si>
  <x:si>
    <x:t xml:space="preserve">If the gate outcome could change, apply conservative bound, collect evidence and rerun, narrow claim, downgrade, escalate, or refuse stronger claim.</x:t>
  </x:si>
  <x:si>
    <x:t xml:space="preserve">Applies to</x:t>
  </x:si>
  <x:si>
    <x:t xml:space="preserve">C_r rights-covered cells; C_cat catastrophe cells; material CSV indicators and containing-system diagnostics.</x:t>
  </x:si>
  <x:si>
    <x:t xml:space="preserve">Nonclaim</x:t>
  </x:si>
  <x:si>
    <x:t xml:space="preserve">This workbook remains a worked-run exemplar, not a validated confidence-calibration instrument.</x:t>
  </x:si>
  <x:si>
    <x:t xml:space="preserve">SANITY CHECKLIST — COMPUTED CHECKS, DISCLOSED ASSERTIONS, AND MANUAL REVIEW (v5.7)</x:t>
  </x:si>
  <x:si>
    <x:t xml:space="preserve">sanity_checked_by</x:t>
  </x:si>
  <x:si>
    <x:t xml:space="preserve">OpenAI/James formula-integrity release pass</x:t>
  </x:si>
  <x:si>
    <x:t xml:space="preserve">ALL Status cells used by the active sanity surface are FORMULAS comparing Expected vs Actual. Summary counts MUST include every active SC row, including v12.0 reality-grounding, claim-boundary, transition-admissibility, measurement-maturity, and structural-diagnostic-placement checks.</x:t>
  </x:si>
  <x:si>
    <x:t xml:space="preserve">sanity_checked_at_utc</x:t>
  </x:si>
  <x:si>
    <x:t xml:space="preserve">ISO-8601 UTC: 2026-07-23T00:00:00Z</x:t>
  </x:si>
  <x:si>
    <x:t xml:space="preserve">Pattern: =IF(ABS(C-D)&lt;1E-9,"PASS","FAIL") for numeric, =IF(C=D,"PASS","FAIL") for text</x:t>
  </x:si>
  <x:si>
    <x:t xml:space="preserve">workbook_sha256_ref</x:t>
  </x:si>
  <x:si>
    <x:t xml:space="preserve">See sibling SHA-256 manifest / release manifest (self-hash not embedded in workbook byte stream).</x:t>
  </x:si>
  <x:si>
    <x:t xml:space="preserve">Computed checks: formula-driven summary below. Manual-review items remain separately disclosed; internal consistency is not independent correctness or empirical validation.</x:t>
  </x:si>
  <x:si>
    <x:t xml:space="preserve">manifest_required_for_publish</x:t>
  </x:si>
  <x:si>
    <x:t xml:space="preserve">Check_ID</x:t>
  </x:si>
  <x:si>
    <x:t xml:space="preserve">Check Name</x:t>
  </x:si>
  <x:si>
    <x:t xml:space="preserve">Expected</x:t>
  </x:si>
  <x:si>
    <x:t xml:space="preserve">Actual</x:t>
  </x:si>
  <x:si>
    <x:t xml:space="preserve">Source</x:t>
  </x:si>
  <x:si>
    <x:t xml:space="preserve">Check Class</x:t>
  </x:si>
  <x:si>
    <x:t xml:space="preserve">SC-01</x:t>
  </x:si>
  <x:si>
    <x:t xml:space="preserve">SHEET_VERSION exact</x:t>
  </x:si>
  <x:si>
    <x:t xml:space="preserve">Version_Control!A2 vs Config!B8</x:t>
  </x:si>
  <x:si>
    <x:t xml:space="preserve">LIVE_CHECK</x:t>
  </x:si>
  <x:si>
    <x:t xml:space="preserve">SC-02</x:t>
  </x:si>
  <x:si>
    <x:t xml:space="preserve">Config version</x:t>
  </x:si>
  <x:si>
    <x:t xml:space="preserve">Version_Control!A2 vs Config!A1</x:t>
  </x:si>
  <x:si>
    <x:t xml:space="preserve">SC-03</x:t>
  </x:si>
  <x:si>
    <x:t xml:space="preserve">PCC version</x:t>
  </x:si>
  <x:si>
    <x:t xml:space="preserve">Version_Control!A2 vs PCC!B11</x:t>
  </x:si>
  <x:si>
    <x:t xml:space="preserve">SC-04</x:t>
  </x:si>
  <x:si>
    <x:t xml:space="preserve">Framework (Config vs CANON)</x:t>
  </x:si>
  <x:si>
    <x:t xml:space="preserve">Version_Control!B4 vs CANON!B5</x:t>
  </x:si>
  <x:si>
    <x:t xml:space="preserve">SC-05</x:t>
  </x:si>
  <x:si>
    <x:t xml:space="preserve">CVaR_A TRC=CANON</x:t>
  </x:si>
  <x:si>
    <x:t xml:space="preserve">TRC vs CANON</x:t>
  </x:si>
  <x:si>
    <x:t xml:space="preserve">SC-06</x:t>
  </x:si>
  <x:si>
    <x:t xml:space="preserve">CVaR_B TRC=CANON</x:t>
  </x:si>
  <x:si>
    <x:t xml:space="preserve">SC-07</x:t>
  </x:si>
  <x:si>
    <x:t xml:space="preserve">Dashboard CVaR</x:t>
  </x:si>
  <x:si>
    <x:t xml:space="preserve">DISCLOSED_ASSERTION</x:t>
  </x:si>
  <x:si>
    <x:t xml:space="preserve">Dashboard</x:t>
  </x:si>
  <x:si>
    <x:t xml:space="preserve">DECLARED_ASSERTION</x:t>
  </x:si>
  <x:si>
    <x:t xml:space="preserve">SC-08</x:t>
  </x:si>
  <x:si>
    <x:t xml:space="preserve">Rights count=8</x:t>
  </x:si>
  <x:si>
    <x:t xml:space="preserve">CANON!B38</x:t>
  </x:si>
  <x:si>
    <x:t xml:space="preserve">SC-09</x:t>
  </x:si>
  <x:si>
    <x:t xml:space="preserve">NCRC mins populated (A+B)</x:t>
  </x:si>
  <x:si>
    <x:t xml:space="preserve">NCRC</x:t>
  </x:si>
  <x:si>
    <x:t xml:space="preserve">SC-10</x:t>
  </x:si>
  <x:si>
    <x:t xml:space="preserve">RF_A machine status</x:t>
  </x:si>
  <x:si>
    <x:t xml:space="preserve">CANON!B51</x:t>
  </x:si>
  <x:si>
    <x:t xml:space="preserve">SC-11</x:t>
  </x:si>
  <x:si>
    <x:t xml:space="preserve">RF_B machine status</x:t>
  </x:si>
  <x:si>
    <x:t xml:space="preserve">CANON!B52</x:t>
  </x:si>
  <x:si>
    <x:t xml:space="preserve">SC-12</x:t>
  </x:si>
  <x:si>
    <x:t xml:space="preserve">θ_pos matches</x:t>
  </x:si>
  <x:si>
    <x:t xml:space="preserve">Containment</x:t>
  </x:si>
  <x:si>
    <x:t xml:space="preserve">SC-13</x:t>
  </x:si>
  <x:si>
    <x:t xml:space="preserve">τ_c matches</x:t>
  </x:si>
  <x:si>
    <x:t xml:space="preserve">SC-14</x:t>
  </x:si>
  <x:si>
    <x:t xml:space="preserve">τ_TRC TRC=CANON</x:t>
  </x:si>
  <x:si>
    <x:t xml:space="preserve">TRC!B9</x:t>
  </x:si>
  <x:si>
    <x:t xml:space="preserve">SC-15</x:t>
  </x:si>
  <x:si>
    <x:t xml:space="preserve">Mandatory tails</x:t>
  </x:si>
  <x:si>
    <x:t xml:space="preserve">WTSL</x:t>
  </x:si>
  <x:si>
    <x:t xml:space="preserve">SC-16</x:t>
  </x:si>
  <x:si>
    <x:t xml:space="preserve">Tails covered</x:t>
  </x:si>
  <x:si>
    <x:t xml:space="preserve">SC-17</x:t>
  </x:si>
  <x:si>
    <x:t xml:space="preserve">No blank C_cat</x:t>
  </x:si>
  <x:si>
    <x:t xml:space="preserve">CANON!B76</x:t>
  </x:si>
  <x:si>
    <x:t xml:space="preserve">SC-18</x:t>
  </x:si>
  <x:si>
    <x:t xml:space="preserve">Framework verdict (uncertainty-sensitive worked run)</x:t>
  </x:si>
  <x:si>
    <x:t xml:space="preserve">CANON!B70</x:t>
  </x:si>
  <x:si>
    <x:t xml:space="preserve">SC-19</x:t>
  </x:si>
  <x:si>
    <x:t xml:space="preserve">Authority-selected option; framework non-decisive</x:t>
  </x:si>
  <x:si>
    <x:t xml:space="preserve">PCC!B67 / CANON!B71</x:t>
  </x:si>
  <x:si>
    <x:t xml:space="preserve">SC-20</x:t>
  </x:si>
  <x:si>
    <x:t xml:space="preserve">TRC outputs populated (A+B)</x:t>
  </x:si>
  <x:si>
    <x:t xml:space="preserve">CANON</x:t>
  </x:si>
  <x:si>
    <x:t xml:space="preserve">SC-21</x:t>
  </x:si>
  <x:si>
    <x:t xml:space="preserve">Emergency mode</x:t>
  </x:si>
  <x:si>
    <x:t xml:space="preserve">Consistent</x:t>
  </x:si>
  <x:si>
    <x:t xml:space="preserve">SC-22</x:t>
  </x:si>
  <x:si>
    <x:t xml:space="preserve">No INVALID flags</x:t>
  </x:si>
  <x:si>
    <x:t xml:space="preserve">Audit_Flags!B21</x:t>
  </x:si>
  <x:si>
    <x:t xml:space="preserve">SC-23</x:t>
  </x:si>
  <x:si>
    <x:t xml:space="preserve">Publishability status</x:t>
  </x:si>
  <x:si>
    <x:t xml:space="preserve">CANON!B81</x:t>
  </x:si>
  <x:si>
    <x:t xml:space="preserve">SC-24</x:t>
  </x:si>
  <x:si>
    <x:t xml:space="preserve">CVaR_A recompute</x:t>
  </x:si>
  <x:si>
    <x:t xml:space="preserve">Independent recomputation from TRC tail contributions</x:t>
  </x:si>
  <x:si>
    <x:t xml:space="preserve">INDEPENDENT_RECOMPUTE</x:t>
  </x:si>
  <x:si>
    <x:t xml:space="preserve">SC-25</x:t>
  </x:si>
  <x:si>
    <x:t xml:space="preserve">CVaR_B recompute</x:t>
  </x:si>
  <x:si>
    <x:t xml:space="preserve">SC-26</x:t>
  </x:si>
  <x:si>
    <x:t xml:space="preserve">Schema blocking fail count = 0 (no standalone schema validation claim)</x:t>
  </x:si>
  <x:si>
    <x:t xml:space="preserve">Schema boundary: workbook does not claim repository-level schema validation unless separate schema assets are manifest-bundled and hash-pinned.</x:t>
  </x:si>
  <x:si>
    <x:t xml:space="preserve">SC-27</x:t>
  </x:si>
  <x:si>
    <x:t xml:space="preserve">CANON!B82</x:t>
  </x:si>
  <x:si>
    <x:t xml:space="preserve">SC-28</x:t>
  </x:si>
  <x:si>
    <x:t xml:space="preserve">No placeholders</x:t>
  </x:si>
  <x:si>
    <x:t xml:space="preserve">CANON!B116</x:t>
  </x:si>
  <x:si>
    <x:t xml:space="preserve">SC-29</x:t>
  </x:si>
  <x:si>
    <x:t xml:space="preserve">Audit registry consistency</x:t>
  </x:si>
  <x:si>
    <x:t xml:space="preserve">Audit</x:t>
  </x:si>
  <x:si>
    <x:t xml:space="preserve">SC-30</x:t>
  </x:si>
  <x:si>
    <x:t xml:space="preserve">No blocking audit flag</x:t>
  </x:si>
  <x:si>
    <x:t xml:space="preserve">Audit_Flags!B18</x:t>
  </x:si>
  <x:si>
    <x:t xml:space="preserve">COMPUTED SUMMARY</x:t>
  </x:si>
  <x:si>
    <x:t xml:space="preserve">Total active checks:</x:t>
  </x:si>
  <x:si>
    <x:t xml:space="preserve">ERROR_COUNT:</x:t>
  </x:si>
  <x:si>
    <x:t xml:space="preserve">Summary note: Total / Pass / Fail counts include every active SC row. The overall status names disclosed assertions explicitly; it is not equivalent to all-live verification.</x:t>
  </x:si>
  <x:si>
    <x:t xml:space="preserve">SC IDs are non-contiguous because some checks are reserved or retired.</x:t>
  </x:si>
  <x:si>
    <x:t xml:space="preserve">PASS_COUNT:</x:t>
  </x:si>
  <x:si>
    <x:t xml:space="preserve">UNCLASSIFIED_COUNT:</x:t>
  </x:si>
  <x:si>
    <x:t xml:space="preserve">FAIL_COUNT:</x:t>
  </x:si>
  <x:si>
    <x:t xml:space="preserve">OVERALL CHECK STATUS:</x:t>
  </x:si>
  <x:si>
    <x:t xml:space="preserve">PASS_WITH_DISCLOSED_ASSERTIONS</x:t>
  </x:si>
  <x:si>
    <x:t xml:space="preserve">SC-31</x:t>
  </x:si>
  <x:si>
    <x:t xml:space="preserve">SCI ≥ Tier minimum</x:t>
  </x:si>
  <x:si>
    <x:t xml:space="preserve">CANON SCI_LEVEL</x:t>
  </x:si>
  <x:si>
    <x:t xml:space="preserve">SC-32</x:t>
  </x:si>
  <x:si>
    <x:t xml:space="preserve">ScopeCoverage mode set</x:t>
  </x:si>
  <x:si>
    <x:t xml:space="preserve">CANON SCOPE_COVERAGE_MODE</x:t>
  </x:si>
  <x:si>
    <x:t xml:space="preserve">SC-33</x:t>
  </x:si>
  <x:si>
    <x:t xml:space="preserve">Uncertainty method declared</x:t>
  </x:si>
  <x:si>
    <x:t xml:space="preserve">CANON!B16</x:t>
  </x:si>
  <x:si>
    <x:t xml:space="preserve">SC-34</x:t>
  </x:si>
  <x:si>
    <x:t xml:space="preserve">SGP version (Config vs CANON)</x:t>
  </x:si>
  <x:si>
    <x:t xml:space="preserve">Config!B5 vs CANON!B6</x:t>
  </x:si>
  <x:si>
    <x:t xml:space="preserve">SC-35</x:t>
  </x:si>
  <x:si>
    <x:t xml:space="preserve">Union floors preserved</x:t>
  </x:si>
  <x:si>
    <x:t xml:space="preserve">PLSS_Local_Scope floor vector / Parameters floor table</x:t>
  </x:si>
  <x:si>
    <x:t xml:space="preserve">SC-36</x:t>
  </x:si>
  <x:si>
    <x:t xml:space="preserve">Dimension floors declared</x:t>
  </x:si>
  <x:si>
    <x:t xml:space="preserve">Parameters Section 13.1 floor table</x:t>
  </x:si>
  <x:si>
    <x:t xml:space="preserve">SC-37</x:t>
  </x:si>
  <x:si>
    <x:t xml:space="preserve">ripple.md version pinned</x:t>
  </x:si>
  <x:si>
    <x:t xml:space="preserve">CANON!B139</x:t>
  </x:si>
  <x:si>
    <x:t xml:space="preserve">SC-38</x:t>
  </x:si>
  <x:si>
    <x:t xml:space="preserve">Agent System version pinned</x:t>
  </x:si>
  <x:si>
    <x:t xml:space="preserve">CANON!B140</x:t>
  </x:si>
  <x:si>
    <x:t xml:space="preserve">SC-39</x:t>
  </x:si>
  <x:si>
    <x:t xml:space="preserve">RPAP version declared</x:t>
  </x:si>
  <x:si>
    <x:t xml:space="preserve">CANON!B127</x:t>
  </x:si>
  <x:si>
    <x:t xml:space="preserve">SC-40</x:t>
  </x:si>
  <x:si>
    <x:t xml:space="preserve">PFAP version declared</x:t>
  </x:si>
  <x:si>
    <x:t xml:space="preserve">CANON!B128</x:t>
  </x:si>
  <x:si>
    <x:t xml:space="preserve">SC-41</x:t>
  </x:si>
  <x:si>
    <x:t xml:space="preserve">Hash binding note present</x:t>
  </x:si>
  <x:si>
    <x:t xml:space="preserve">nonblank</x:t>
  </x:si>
  <x:si>
    <x:t xml:space="preserve">CANON!B129</x:t>
  </x:si>
  <x:si>
    <x:t xml:space="preserve">SC-42</x:t>
  </x:si>
  <x:si>
    <x:t xml:space="preserve">ProjectionPreRegistration present</x:t>
  </x:si>
  <x:si>
    <x:t xml:space="preserve">sheet exists</x:t>
  </x:si>
  <x:si>
    <x:t xml:space="preserve">ProjectionPreRegistration</x:t>
  </x:si>
  <x:si>
    <x:t xml:space="preserve">SC-43</x:t>
  </x:si>
  <x:si>
    <x:t xml:space="preserve">No post-registration modification</x:t>
  </x:si>
  <x:si>
    <x:t xml:space="preserve">no flag</x:t>
  </x:si>
  <x:si>
    <x:t xml:space="preserve">SC-44</x:t>
  </x:si>
  <x:si>
    <x:t xml:space="preserve">Qualification_Continuity sheet present</x:t>
  </x:si>
  <x:si>
    <x:t xml:space="preserve">Qualification_Continuity</x:t>
  </x:si>
  <x:si>
    <x:t xml:space="preserve">SC-45</x:t>
  </x:si>
  <x:si>
    <x:t xml:space="preserve">Qualification record disposition</x:t>
  </x:si>
  <x:si>
    <x:t xml:space="preserve">QUALIFIED_RECORD_COMPLETE</x:t>
  </x:si>
  <x:si>
    <x:t xml:space="preserve">Qualification_Continuity!F28</x:t>
  </x:si>
  <x:si>
    <x:t xml:space="preserve">SC-46</x:t>
  </x:si>
  <x:si>
    <x:t xml:space="preserve">Qualification claim boundary present</x:t>
  </x:si>
  <x:si>
    <x:t xml:space="preserve">Qualification_Continuity!B24</x:t>
  </x:si>
  <x:si>
    <x:t xml:space="preserve">SC-47</x:t>
  </x:si>
  <x:si>
    <x:t xml:space="preserve">Action or configuration mismatch blocks execution</x:t>
  </x:si>
  <x:si>
    <x:t xml:space="preserve">rule present</x:t>
  </x:si>
  <x:si>
    <x:t xml:space="preserve">SC-48</x:t>
  </x:si>
  <x:si>
    <x:t xml:space="preserve">Current component pins synchronized</x:t>
  </x:si>
  <x:si>
    <x:t xml:space="preserve">v5.7/v12.7/v8.6/v5.6/v12.6</x:t>
  </x:si>
  <x:si>
    <x:t xml:space="preserve">Config live pins</x:t>
  </x:si>
  <x:si>
    <x:t xml:space="preserve">SC-60</x:t>
  </x:si>
  <x:si>
    <x:t xml:space="preserve">Worked-run claimability distinguished from ProofPack readiness</x:t>
  </x:si>
  <x:si>
    <x:t xml:space="preserve">SC-61</x:t>
  </x:si>
  <x:si>
    <x:t xml:space="preserve">Outcome_Requalification sheet present and populated</x:t>
  </x:si>
  <x:si>
    <x:t xml:space="preserve">Outcome_Requalification</x:t>
  </x:si>
  <x:si>
    <x:t xml:space="preserve">SC-62</x:t>
  </x:si>
  <x:si>
    <x:t xml:space="preserve">UCI_Maturity sheet present</x:t>
  </x:si>
  <x:si>
    <x:t xml:space="preserve">UCI_Maturity</x:t>
  </x:si>
  <x:si>
    <x:t xml:space="preserve">SC-63</x:t>
  </x:si>
  <x:si>
    <x:t xml:space="preserve">Kernel_Posture sheet present</x:t>
  </x:si>
  <x:si>
    <x:t xml:space="preserve">Kernel_Posture</x:t>
  </x:si>
  <x:si>
    <x:t xml:space="preserve">SC-64</x:t>
  </x:si>
  <x:si>
    <x:t xml:space="preserve">HDW_Capture_Audit sheet present</x:t>
  </x:si>
  <x:si>
    <x:t xml:space="preserve">HDW_Capture_Audit</x:t>
  </x:si>
  <x:si>
    <x:t xml:space="preserve">SC-65</x:t>
  </x:si>
  <x:si>
    <x:t xml:space="preserve">PLSS_Escalation sheet present</x:t>
  </x:si>
  <x:si>
    <x:t xml:space="preserve">PLSS_Escalation</x:t>
  </x:si>
  <x:si>
    <x:t xml:space="preserve">SC-66</x:t>
  </x:si>
  <x:si>
    <x:t xml:space="preserve">BioSGP_Maturity sheet present</x:t>
  </x:si>
  <x:si>
    <x:t xml:space="preserve">BioSGP_Maturity</x:t>
  </x:si>
  <x:si>
    <x:t xml:space="preserve">SC-67</x:t>
  </x:si>
  <x:si>
    <x:t xml:space="preserve">Deployment_Context sheet present</x:t>
  </x:si>
  <x:si>
    <x:t xml:space="preserve">Deployment_Context</x:t>
  </x:si>
  <x:si>
    <x:t xml:space="preserve">SC-68</x:t>
  </x:si>
  <x:si>
    <x:t xml:space="preserve">Evidence_Status_Tokens present and populated</x:t>
  </x:si>
  <x:si>
    <x:t xml:space="preserve">Evidence_Status_Tokens</x:t>
  </x:si>
  <x:si>
    <x:t xml:space="preserve">SC-69</x:t>
  </x:si>
  <x:si>
    <x:t xml:space="preserve">Compact_Profiles present and populated</x:t>
  </x:si>
  <x:si>
    <x:t xml:space="preserve">Compact_Profiles</x:t>
  </x:si>
  <x:si>
    <x:t xml:space="preserve">SC-70</x:t>
  </x:si>
  <x:si>
    <x:t xml:space="preserve">SGP split guardrail outputs disclosed</x:t>
  </x:si>
  <x:si>
    <x:t xml:space="preserve">SGP_Split_Guardrail</x:t>
  </x:si>
  <x:si>
    <x:t xml:space="preserve">SC-71</x:t>
  </x:si>
  <x:si>
    <x:t xml:space="preserve">Validation_Roadmap present and populated</x:t>
  </x:si>
  <x:si>
    <x:t xml:space="preserve">Validation_Roadmap</x:t>
  </x:si>
  <x:si>
    <x:t xml:space="preserve">SC-72</x:t>
  </x:si>
  <x:si>
    <x:t xml:space="preserve">Boundary_Risk_Register present and formula-linked</x:t>
  </x:si>
  <x:si>
    <x:t xml:space="preserve">Boundary_Risk_Register</x:t>
  </x:si>
  <x:si>
    <x:t xml:space="preserve">SC-73</x:t>
  </x:si>
  <x:si>
    <x:t xml:space="preserve">PCC Section 26 evidence/legitimacy disclosure present</x:t>
  </x:si>
  <x:si>
    <x:t xml:space="preserve">PCC</x:t>
  </x:si>
  <x:si>
    <x:t xml:space="preserve">SC-74</x:t>
  </x:si>
  <x:si>
    <x:t xml:space="preserve">SGP split MPS/GPR/SPR formula surface active</x:t>
  </x:si>
  <x:si>
    <x:t xml:space="preserve">SC-75</x:t>
  </x:si>
  <x:si>
    <x:t xml:space="preserve">Evidence status PCC bridge populated</x:t>
  </x:si>
  <x:si>
    <x:t xml:space="preserve">PCC / Evidence_Status_Tokens</x:t>
  </x:si>
  <x:si>
    <x:t xml:space="preserve">SC-76</x:t>
  </x:si>
  <x:si>
    <x:t xml:space="preserve">Boundary risk formula statuses pass</x:t>
  </x:si>
  <x:si>
    <x:t xml:space="preserve">SC-77</x:t>
  </x:si>
  <x:si>
    <x:t xml:space="preserve">v12.7 integration checks all pass</x:t>
  </x:si>
  <x:si>
    <x:t xml:space="preserve">Sanity_Checklist</x:t>
  </x:si>
  <x:si>
    <x:t xml:space="preserve">SC-78</x:t>
  </x:si>
  <x:si>
    <x:t xml:space="preserve">SGP_Input visible version synchronized</x:t>
  </x:si>
  <x:si>
    <x:t xml:space="preserve">SGP_Input!A4/B1</x:t>
  </x:si>
  <x:si>
    <x:t xml:space="preserve">SC-79</x:t>
  </x:si>
  <x:si>
    <x:t xml:space="preserve">RLS build-frozen union weights match PLSS final weights</x:t>
  </x:si>
  <x:si>
    <x:t xml:space="preserve">RLS!I53:I59 vs PLSS_Local_Scope!E12:E18</x:t>
  </x:si>
  <x:si>
    <x:t xml:space="preserve">SC-80</x:t>
  </x:si>
  <x:si>
    <x:t xml:space="preserve">RLS union weights sum to 1</x:t>
  </x:si>
  <x:si>
    <x:t xml:space="preserve">RLS!I53:I59</x:t>
  </x:si>
  <x:si>
    <x:t xml:space="preserve">SC-81</x:t>
  </x:si>
  <x:si>
    <x:t xml:space="preserve">RLS dimension weights sum to 1</x:t>
  </x:si>
  <x:si>
    <x:t xml:space="preserve">RLS!B52:H52</x:t>
  </x:si>
  <x:si>
    <x:t xml:space="preserve">SC-82</x:t>
  </x:si>
  <x:si>
    <x:t xml:space="preserve">RLS displayed values match recomputation</x:t>
  </x:si>
  <x:si>
    <x:t xml:space="preserve">RLS displayed values vs SUMPRODUCT recompute</x:t>
  </x:si>
  <x:si>
    <x:t xml:space="preserve">SC-83</x:t>
  </x:si>
  <x:si>
    <x:t xml:space="preserve">Workbook publishability label is scoped</x:t>
  </x:si>
  <x:si>
    <x:t xml:space="preserve">Release_Notes!A9</x:t>
  </x:si>
  <x:si>
    <x:t xml:space="preserve">SC-84</x:t>
  </x:si>
  <x:si>
    <x:t xml:space="preserve">ReferenceStructureRecord sheet present</x:t>
  </x:si>
  <x:si>
    <x:t xml:space="preserve">ReferenceStructureRecord</x:t>
  </x:si>
  <x:si>
    <x:t xml:space="preserve">SC-85</x:t>
  </x:si>
  <x:si>
    <x:t xml:space="preserve">ReferenceStructureRecord worked-run row complete</x:t>
  </x:si>
  <x:si>
    <x:t xml:space="preserve">COMPLETE</x:t>
  </x:si>
  <x:si>
    <x:t xml:space="preserve">ReferenceStructureRecord!Z2</x:t>
  </x:si>
  <x:si>
    <x:t xml:space="preserve">SC-86</x:t>
  </x:si>
  <x:si>
    <x:t xml:space="preserve">PCC/Dashboard ReferenceStructureRecord linkage present</x:t>
  </x:si>
  <x:si>
    <x:t xml:space="preserve">PCC Section 26 / Dashboard rows 66-70</x:t>
  </x:si>
  <x:si>
    <x:t xml:space="preserve">CGP-1</x:t>
  </x:si>
  <x:si>
    <x:t xml:space="preserve">Category Grounding reviewed for material categories</x:t>
  </x:si>
  <x:si>
    <x:t xml:space="preserve">Category_Grounding</x:t>
  </x:si>
  <x:si>
    <x:t xml:space="preserve">Required for material claim-bearing runs</x:t>
  </x:si>
  <x:si>
    <x:t xml:space="preserve">MANUAL_REVIEW</x:t>
  </x:si>
  <x:si>
    <x:t xml:space="preserve">Manual Category Grounding reviewer item; not formula-backed and not included in computed PASS count.</x:t>
  </x:si>
  <x:si>
    <x:t xml:space="preserve">CGP-2</x:t>
  </x:si>
  <x:si>
    <x:t xml:space="preserve">Primitive Audit / category boundary not treated as new cascade gate</x:t>
  </x:si>
  <x:si>
    <x:t xml:space="preserve">Must remain within Reality Grounding</x:t>
  </x:si>
  <x:si>
    <x:t xml:space="preserve">CGP-3</x:t>
  </x:si>
  <x:si>
    <x:t xml:space="preserve">Semantic debt flagged when categories are stale, inherited, contested, or unreviewed</x:t>
  </x:si>
  <x:si>
    <x:t xml:space="preserve">Review before stronger public/conformance claims</x:t>
  </x:si>
  <x:si>
    <x:t xml:space="preserve">CGP-4</x:t>
  </x:si>
  <x:si>
    <x:t xml:space="preserve">No category uncertainty laundered through RLS, PLSS, HDW, PCC, or authority selection</x:t>
  </x:si>
  <x:si>
    <x:t xml:space="preserve">Narrow, escalate, monitor, sensitivity-only, or refuse</x:t>
  </x:si>
  <x:si>
    <x:t xml:space="preserve">SC-87</x:t>
  </x:si>
  <x:si>
    <x:t xml:space="preserve">Workbook current version identity</x:t>
  </x:si>
  <x:si>
    <x:t xml:space="preserve">Config / CANON / PCC / Dashboard / Version_Control</x:t>
  </x:si>
  <x:si>
    <x:t xml:space="preserve">SC-88</x:t>
  </x:si>
  <x:si>
    <x:t xml:space="preserve">Rights evidence-disposition surface present</x:t>
  </x:si>
  <x:si>
    <x:t xml:space="preserve">Rights_Evidence_Disposition</x:t>
  </x:si>
  <x:si>
    <x:t xml:space="preserve">SC-89</x:t>
  </x:si>
  <x:si>
    <x:t xml:space="preserve">Three-channel NCRC disclosure present</x:t>
  </x:si>
  <x:si>
    <x:t xml:space="preserve">Rights_Hardening</x:t>
  </x:si>
  <x:si>
    <x:t xml:space="preserve">SC-90</x:t>
  </x:si>
  <x:si>
    <x:t xml:space="preserve">Composite CSV source-coupling routing present</x:t>
  </x:si>
  <x:si>
    <x:t xml:space="preserve">CSV / Containment</x:t>
  </x:si>
  <x:si>
    <x:t xml:space="preserve">SC-91</x:t>
  </x:si>
  <x:si>
    <x:t xml:space="preserve">UCI NA renormalization active</x:t>
  </x:si>
  <x:si>
    <x:t xml:space="preserve">UCI_HOI</x:t>
  </x:si>
  <x:si>
    <x:t xml:space="preserve">SC-92</x:t>
  </x:si>
  <x:si>
    <x:t xml:space="preserve">TRC severity/dependence disclosure present</x:t>
  </x:si>
  <x:si>
    <x:t xml:space="preserve">TRC / Scenario_Impacts</x:t>
  </x:si>
  <x:si>
    <x:t xml:space="preserve">SC-93</x:t>
  </x:si>
  <x:si>
    <x:t xml:space="preserve">RLS dependence disclosure present</x:t>
  </x:si>
  <x:si>
    <x:t xml:space="preserve">RLS</x:t>
  </x:si>
  <x:si>
    <x:t xml:space="preserve">SC-94</x:t>
  </x:si>
  <x:si>
    <x:t xml:space="preserve">PLSS four-construction sensitivity status disclosed</x:t>
  </x:si>
  <x:si>
    <x:t xml:space="preserve">PLSS_Local_Scope</x:t>
  </x:si>
  <x:si>
    <x:t xml:space="preserve">SC-96</x:t>
  </x:si>
  <x:si>
    <x:t xml:space="preserve">Configuration_Assurance sheet present</x:t>
  </x:si>
  <x:si>
    <x:t xml:space="preserve">Configuration_Assurance</x:t>
  </x:si>
  <x:si>
    <x:t xml:space="preserve">SC-97</x:t>
  </x:si>
  <x:si>
    <x:t xml:space="preserve">Configuration-bound validity envelope declared</x:t>
  </x:si>
  <x:si>
    <x:t xml:space="preserve">BOUNDED</x:t>
  </x:si>
  <x:si>
    <x:t xml:space="preserve">Configuration_Assurance!C12</x:t>
  </x:si>
  <x:si>
    <x:t xml:space="preserve">SC-98</x:t>
  </x:si>
  <x:si>
    <x:t xml:space="preserve">Capability and authority states separated</x:t>
  </x:si>
  <x:si>
    <x:t xml:space="preserve">SC-99</x:t>
  </x:si>
  <x:si>
    <x:t xml:space="preserve">Qualification-continuity triggers declared</x:t>
  </x:si>
  <x:si>
    <x:t xml:space="preserve">SC-100</x:t>
  </x:si>
  <x:si>
    <x:t xml:space="preserve">Open-assurance sole-warrant prohibition disclosed</x:t>
  </x:si>
  <x:si>
    <x:t xml:space="preserve">SC-101</x:t>
  </x:si>
  <x:si>
    <x:t xml:space="preserve">Implementation-milestone boundary disclosed</x:t>
  </x:si>
  <x:si>
    <x:t xml:space="preserve">Semantic/manual review</x:t>
  </x:si>
  <x:si>
    <x:t xml:space="preserve">Completeness, unknown handling, claim boundaries</x:t>
  </x:si>
  <x:si>
    <x:t xml:space="preserve">Required surface is present or review is explicit</x:t>
  </x:si>
  <x:si>
    <x:t xml:space="preserve">Automated proof of substantive truth</x:t>
  </x:si>
  <x:si>
    <x:t xml:space="preserve">DISCLOSED</x:t>
  </x:si>
  <x:si>
    <x:t xml:space="preserve">CHECK COVERAGE SUMMARY</x:t>
  </x:si>
  <x:si>
    <x:t xml:space="preserve">LIVE_CHECK_COUNT</x:t>
  </x:si>
  <x:si>
    <x:t xml:space="preserve">Formula- or cross-surface-bound checks</x:t>
  </x:si>
  <x:si>
    <x:t xml:space="preserve">INDEPENDENT_RECOMPUTE_COUNT</x:t>
  </x:si>
  <x:si>
    <x:t xml:space="preserve">Independent arithmetic recomputation</x:t>
  </x:si>
  <x:si>
    <x:t xml:space="preserve">DECLARED_ASSERTION_COUNT</x:t>
  </x:si>
  <x:si>
    <x:t xml:space="preserve">Honest declarations not counted as independent checks</x:t>
  </x:si>
  <x:si>
    <x:t xml:space="preserve">TAUTOLOGICAL_PASS_COUNT</x:t>
  </x:si>
  <x:si>
    <x:t xml:space="preserve">Must equal 0</x:t>
  </x:si>
  <x:si>
    <x:t xml:space="preserve">COVERAGE_RECONCILIATION</x:t>
  </x:si>
  <x:si>
    <x:t xml:space="preserve">Total SC rows must equal LIVE + RECOMPUTE + DECLARED; computed PASS rows must equal LIVE/RECOMPUTE rows that resolve PASS.</x:t>
  </x:si>
  <x:si>
    <x:t xml:space="preserve">V127-01</x:t>
  </x:si>
  <x:si>
    <x:t xml:space="preserve">v12.7 integrity sheet present</x:t>
  </x:si>
  <x:si>
    <x:t xml:space="preserve">v12.7_RLS_Integrity</x:t>
  </x:si>
  <x:si>
    <x:t xml:space="preserve">V127-02</x:t>
  </x:si>
  <x:si>
    <x:t xml:space="preserve">Current Core 15 pin surface synchronized</x:t>
  </x:si>
  <x:si>
    <x:t xml:space="preserve">v12_7_Sync</x:t>
  </x:si>
  <x:si>
    <x:t xml:space="preserve">V127-03</x:t>
  </x:si>
  <x:si>
    <x:t xml:space="preserve">Rights non-dilution rule represented</x:t>
  </x:si>
  <x:si>
    <x:t xml:space="preserve">SPECIFICATION_COVERED</x:t>
  </x:si>
  <x:si>
    <x:t xml:space="preserve">v12.7_RLS_Integrity!D2</x:t>
  </x:si>
  <x:si>
    <x:t xml:space="preserve">V127-04</x:t>
  </x:si>
  <x:si>
    <x:t xml:space="preserve">Partition/granularity rule represented</x:t>
  </x:si>
  <x:si>
    <x:t xml:space="preserve">REVIEW_REQUIRED_WHEN_TRIGGERED</x:t>
  </x:si>
  <x:si>
    <x:t xml:space="preserve">v12.7_RLS_Integrity!D3</x:t>
  </x:si>
  <x:si>
    <x:t xml:space="preserve">V127-05</x:t>
  </x:si>
  <x:si>
    <x:t xml:space="preserve">Likelihood semantics represented</x:t>
  </x:si>
  <x:si>
    <x:t xml:space="preserve">v12.7_RLS_Integrity!D5</x:t>
  </x:si>
  <x:si>
    <x:t xml:space="preserve">V127-06</x:t>
  </x:si>
  <x:si>
    <x:t xml:space="preserve">Robustness completeness required</x:t>
  </x:si>
  <x:si>
    <x:t xml:space="preserve">MANDATORY_FOR_UNIQUE_SELECTION</x:t>
  </x:si>
  <x:si>
    <x:t xml:space="preserve">v12.7_RLS_Integrity!D13</x:t>
  </x:si>
  <x:si>
    <x:t xml:space="preserve">RIPPLELOGIC ALIGNERS SHEET v5.7</x:t>
  </x:si>
  <x:si>
    <x:t xml:space="preserve">Package release</x:t>
  </x:si>
  <x:si>
    <x:t xml:space="preserve">MathGov framework / RippleLogic Core Release 2026.09</x:t>
  </x:si>
  <x:si>
    <x:t xml:space="preserve">Canon version</x:t>
  </x:si>
  <x:si>
    <x:t xml:space="preserve">SGP version</x:t>
  </x:si>
  <x:si>
    <x:t xml:space="preserve">ripple.md version</x:t>
  </x:si>
  <x:si>
    <x:t xml:space="preserve">Agent System version</x:t>
  </x:si>
  <x:si>
    <x:t xml:space="preserve">Primer version</x:t>
  </x:si>
  <x:si>
    <x:t xml:space="preserve">Aligners Sheet version</x:t>
  </x:si>
  <x:si>
    <x:t xml:space="preserve">TIER &amp; CONTEXT</x:t>
  </x:si>
  <x:si>
    <x:t xml:space="preserve">Tier Level:</x:t>
  </x:si>
  <x:si>
    <x:t xml:space="preserve">1=Personal, 2=Core, 3=High-Stakes; Tier 4 is a design target and claim-prohibited until independent ProofPack replay</x:t>
  </x:si>
  <x:si>
    <x:t xml:space="preserve">Context Type:</x:t>
  </x:si>
  <x:si>
    <x:t xml:space="preserve">τ_TRC for ORG:</x:t>
  </x:si>
  <x:si>
    <x:t xml:space="preserve">AI Deployment:</x:t>
  </x:si>
  <x:si>
    <x:t xml:space="preserve">(YES/NO; AI deployment activates WTSL-AIX. A material governance-lock-in pathway independently activates the same profile even when AI_DEPLOYMENT=NO.)</x:t>
  </x:si>
  <x:si>
    <x:t xml:space="preserve">PROPAGATION &amp; WEIGHTS</x:t>
  </x:si>
  <x:si>
    <x:t xml:space="preserve">Propagation Mode:</x:t>
  </x:si>
  <x:si>
    <x:t xml:space="preserve">(NONE/QUICK; worked run currently uses NONE)</x:t>
  </x:si>
  <x:si>
    <x:t xml:space="preserve">Kernel Status:</x:t>
  </x:si>
  <x:si>
    <x:t xml:space="preserve">K0_NONE (see Kernel_Posture sheet)</x:t>
  </x:si>
  <x:si>
    <x:t xml:space="preserve">Numerical propagation is not used in this worked-run exemplar; Kernel_Posture records the claim-support posture. PLSS_Local_Scope remains the local-scope weighting helper.</x:t>
  </x:si>
  <x:si>
    <x:t xml:space="preserve">Weight Profile:</x:t>
  </x:si>
  <x:si>
    <x:t xml:space="preserve">PLSS_LOCAL</x:t>
  </x:si>
  <x:si>
    <x:t xml:space="preserve">Weight/scope profile for union weighting (PLSS_LOCAL or UNIFORM)</x:t>
  </x:si>
  <x:si>
    <x:t xml:space="preserve">Current option-surface:</x:t>
  </x:si>
  <x:si>
    <x:t xml:space="preserve">Two-option comparison only (A/B)</x:t>
  </x:si>
  <x:si>
    <x:t xml:space="preserve">Publication disclosure: native final-selection logic currently compares Option A vs Option B only.</x:t>
  </x:si>
  <x:si>
    <x:t xml:space="preserve">MODE LOCKS</x:t>
  </x:si>
  <x:si>
    <x:t xml:space="preserve">σ_est (RLS uncertainty)</x:t>
  </x:si>
  <x:si>
    <x:t xml:space="preserve">Tier 2+: REQUIRED for all active cells. This worked run uses a declared Method C constant-sigma demonstration; it is not empirical calibration.</x:t>
  </x:si>
  <x:si>
    <x:t xml:space="preserve">σ_est Available:</x:t>
  </x:si>
  <x:si>
    <x:t xml:space="preserve">(YES/NO; enables Gap/σ test)</x:t>
  </x:si>
  <x:si>
    <x:t xml:space="preserve">δ (discrimination threshold):</x:t>
  </x:si>
  <x:si>
    <x:t xml:space="preserve">(Gap/σ &gt; δ for decisive)</x:t>
  </x:si>
  <x:si>
    <x:t xml:space="preserve">VERSION SEMANTICS</x:t>
  </x:si>
  <x:si>
    <x:t xml:space="preserve">Package release:</x:t>
  </x:si>
  <x:si>
    <x:t xml:space="preserve">Source-integrity and implementation-hardening same-version patch</x:t>
  </x:si>
  <x:si>
    <x:t xml:space="preserve">Canon content:</x:t>
  </x:si>
  <x:si>
    <x:t xml:space="preserve">See Version_Semantics sheet</x:t>
  </x:si>
  <x:si>
    <x:t xml:space="preserve">Workbook version:</x:t>
  </x:si>
  <x:si>
    <x:t xml:space="preserve">FrameworkVerdict reproduced from CANON cascade values for this release build</x:t>
  </x:si>
  <x:si>
    <x:t xml:space="preserve">Verification gate:</x:t>
  </x:si>
  <x:si>
    <x:t xml:space="preserve">python3 verify_release.py --recalc</x:t>
  </x:si>
  <x:si>
    <x:t xml:space="preserve">Then sha256sum -c SHA256SUMS.txt</x:t>
  </x:si>
  <x:si>
    <x:t xml:space="preserve">CANONICAL PARAMETERS (LOCKED)</x:t>
  </x:si>
  <x:si>
    <x:t xml:space="preserve">RIGHTS THRESHOLDS (θ_r) - Canon Anchor Order</x:t>
  </x:si>
  <x:si>
    <x:t xml:space="preserve">Rank (anchor order; non-operational)</x:t>
  </x:si>
  <x:si>
    <x:t xml:space="preserve">Coverage Summary</x:t>
  </x:si>
  <x:si>
    <x:t xml:space="preserve">U1-U6×D2, plus U6×D7</x:t>
  </x:si>
  <x:si>
    <x:t xml:space="preserve">U1-U6×D2</x:t>
  </x:si>
  <x:si>
    <x:t xml:space="preserve">U1-U6×D5, plus U3-U6×D3</x:t>
  </x:si>
  <x:si>
    <x:t xml:space="preserve">U1-U6×D1,D2</x:t>
  </x:si>
  <x:si>
    <x:t xml:space="preserve">U1-U6×D3,D5</x:t>
  </x:si>
  <x:si>
    <x:t xml:space="preserve">U4-U6×D3,D4,D5</x:t>
  </x:si>
  <x:si>
    <x:t xml:space="preserve">U1-U6×D4,D5</x:t>
  </x:si>
  <x:si>
    <x:t xml:space="preserve">U6×D7, U7×D7</x:t>
  </x:si>
  <x:si>
    <x:t xml:space="preserve">TRC CONTEXT THRESHOLDS (τ_TRC)</x:t>
  </x:si>
  <x:si>
    <x:t xml:space="preserve">PERS</x:t>
  </x:si>
  <x:si>
    <x:t xml:space="preserve">REV</x:t>
  </x:si>
  <x:si>
    <x:t xml:space="preserve">IRREV</x:t>
  </x:si>
  <x:si>
    <x:t xml:space="preserve">XRISK</x:t>
  </x:si>
  <x:si>
    <x:t xml:space="preserve">SCORING PARAMETERS</x:t>
  </x:si>
  <x:si>
    <x:t xml:space="preserve">β (saturation)</x:t>
  </x:si>
  <x:si>
    <x:t xml:space="preserve">β_prop</x:t>
  </x:si>
  <x:si>
    <x:t xml:space="preserve">δ (discrimination)</x:t>
  </x:si>
  <x:si>
    <x:t xml:space="preserve">τ_c (containment)</x:t>
  </x:si>
  <x:si>
    <x:t xml:space="preserve">θ_pos</x:t>
  </x:si>
  <x:si>
    <x:t xml:space="preserve">α (CVaR)  -  Personal</x:t>
  </x:si>
  <x:si>
    <x:t xml:space="preserve">α (CVaR)  -  Organizational</x:t>
  </x:si>
  <x:si>
    <x:t xml:space="preserve">α (CVaR)  -  Reversible policy</x:t>
  </x:si>
  <x:si>
    <x:t xml:space="preserve">α (CVaR)  -  Irreversible policy</x:t>
  </x:si>
  <x:si>
    <x:t xml:space="preserve">α (CVaR)  -  Existential</x:t>
  </x:si>
  <x:si>
    <x:t xml:space="preserve">p_floor</x:t>
  </x:si>
  <x:si>
    <x:t xml:space="preserve">c_min</x:t>
  </x:si>
  <x:si>
    <x:t xml:space="preserve">e_min (Tier 3 governed interval)</x:t>
  </x:si>
  <x:si>
    <x:t xml:space="preserve">Tier 3 lower bound for a named governed adjustment instrument; non-default e_k requires provenance and sensitivity disclosure.</x:t>
  </x:si>
  <x:si>
    <x:t xml:space="preserve">e_max (Tier 3 governed interval)</x:t>
  </x:si>
  <x:si>
    <x:t xml:space="preserve">Tier 3 upper bound for a named governed adjustment instrument; Tier 2 defaults to e_k=1 unless an authorized profile states otherwise.</x:t>
  </x:si>
  <x:si>
    <x:t xml:space="preserve">U4 Organization</x:t>
  </x:si>
  <x:si>
    <x:t xml:space="preserve">U5 Polity</x:t>
  </x:si>
  <x:si>
    <x:t xml:space="preserve">U6 Humanity / Global Coordination</x:t>
  </x:si>
  <x:si>
    <x:t xml:space="preserve">U7 Biosphere</x:t>
  </x:si>
  <x:si>
    <x:t xml:space="preserve">DIMENSION WEIGHTS (v_d) - UNIFORM</x:t>
  </x:si>
  <x:si>
    <x:t xml:space="preserve">D1 Material</x:t>
  </x:si>
  <x:si>
    <x:t xml:space="preserve">D2 Health</x:t>
  </x:si>
  <x:si>
    <x:t xml:space="preserve">D3 Social</x:t>
  </x:si>
  <x:si>
    <x:t xml:space="preserve">D4 Knowledge</x:t>
  </x:si>
  <x:si>
    <x:t xml:space="preserve">D5 Agency</x:t>
  </x:si>
  <x:si>
    <x:t xml:space="preserve">D6 Meaning</x:t>
  </x:si>
  <x:si>
    <x:t xml:space="preserve">D7 Environment</x:t>
  </x:si>
  <x:si>
    <x:t xml:space="preserve">SECTION 13.1 FLOOR TABLES (CANON)</x:t>
  </x:si>
  <x:si>
    <x:t xml:space="preserve">UNION FLOOR PRESERVATION (w_u floor)</x:t>
  </x:si>
  <x:si>
    <x:t xml:space="preserve">Union Scope</x:t>
  </x:si>
  <x:si>
    <x:t xml:space="preserve">Floor</x:t>
  </x:si>
  <x:si>
    <x:t xml:space="preserve">U1 Self</x:t>
  </x:si>
  <x:si>
    <x:t xml:space="preserve">U2 Household</x:t>
  </x:si>
  <x:si>
    <x:t xml:space="preserve">U3 Community</x:t>
  </x:si>
  <x:si>
    <x:t xml:space="preserve">DIMENSION FLOOR PRESERVATION (v_d floor)</x:t>
  </x:si>
  <x:si>
    <x:t xml:space="preserve">Dimension</x:t>
  </x:si>
  <x:si>
    <x:t xml:space="preserve">EXEMPLAR NOTE: Uniform v_d = 1/7 each. Non-uniform HDW dimension allocation is not exercised here. Floor check: 1/7 = 0.1429 &gt; 0.10.</x:t>
  </x:si>
  <x:si>
    <x:t xml:space="preserve">NOTE: Current v5.7 uses the PLSS_Local_Scope-derived union weights for this frozen worked run; constitutional floors remain preserved.</x:t>
  </x:si>
  <x:si>
    <x:t xml:space="preserve">Set q_u on PLSS_Local_Scope; use equal q_u values for a uniform baseline.</x:t>
  </x:si>
  <x:si>
    <x:t xml:space="preserve">v12.7 NOTE: Uncertainty estimation is REQUIRED for all active cells at Tier 2+.</x:t>
  </x:si>
  <x:si>
    <x:t xml:space="preserve">Active cell definition: m(u,d)=1 for RLS ∪ rights-covered ∪ catastrophe ∪ governance minimum</x:t>
  </x:si>
  <x:si>
    <x:t xml:space="preserve">PRACTICAL LOCAL SCOPE SCORING (PLSS) — v5.7 HELPER</x:t>
  </x:si>
  <x:si>
    <x:t xml:space="preserve">Compute floor-preserving local union weights for RippleLogic v12.7. The declared direct-q construction and three required comparators are calculated below; constitutional floors remain invariant.</x:t>
  </x:si>
  <x:si>
    <x:t xml:space="preserve">Framework</x:t>
  </x:si>
  <x:si>
    <x:t xml:space="preserve">Sheet Version</x:t>
  </x:si>
  <x:si>
    <x:t xml:space="preserve">Weight Profile</x:t>
  </x:si>
  <x:si>
    <x:t xml:space="preserve">Key Rule</x:t>
  </x:si>
  <x:si>
    <x:t xml:space="preserve">Score near, guard far. PLSS is the zoom lens, not the safety waiver. Structural diagnostics required for Containment remain live even when residual welfare attention is local.</x:t>
  </x:si>
  <x:si>
    <x:t xml:space="preserve">q_u</x:t>
  </x:si>
  <x:si>
    <x:t xml:space="preserve">w_u^floor</x:t>
  </x:si>
  <x:si>
    <x:t xml:space="preserve">rho_u</x:t>
  </x:si>
  <x:si>
    <x:t xml:space="preserve">w_u^PLSS</x:t>
  </x:si>
  <x:si>
    <x:t xml:space="preserve">Role</x:t>
  </x:si>
  <x:si>
    <x:t xml:space="preserve">Note</x:t>
  </x:si>
  <x:si>
    <x:t xml:space="preserve">q_u ReasonCode</x:t>
  </x:si>
  <x:si>
    <x:t xml:space="preserve">q_u SourceNote</x:t>
  </x:si>
  <x:si>
    <x:t xml:space="preserve">M</x:t>
  </x:si>
  <x:si>
    <x:t xml:space="preserve">P</x:t>
  </x:si>
  <x:si>
    <x:t xml:space="preserve">T</x:t>
  </x:si>
  <x:si>
    <x:t xml:space="preserve">G</x:t>
  </x:si>
  <x:si>
    <x:t xml:space="preserve">q_geom</x:t>
  </x:si>
  <x:si>
    <x:t xml:space="preserve">q_broad</x:t>
  </x:si>
  <x:si>
    <x:t xml:space="preserve">w_geom</x:t>
  </x:si>
  <x:si>
    <x:t xml:space="preserve">w_uniform</x:t>
  </x:si>
  <x:si>
    <x:t xml:space="preserve">w_broad</x:t>
  </x:si>
  <x:si>
    <x:t xml:space="preserve">Declared sensitivity construction inputs (illustrative prominence evidence, not empirical calibration)</x:t>
  </x:si>
  <x:si>
    <x:t xml:space="preserve">Prominent</x:t>
  </x:si>
  <x:si>
    <x:t xml:space="preserve">Near-field self</x:t>
  </x:si>
  <x:si>
    <x:t xml:space="preserve">NEAR_FIELD_PROMINENCE</x:t>
  </x:si>
  <x:si>
    <x:t xml:space="preserve">Near-field lived impact emphasis for self.</x:t>
  </x:si>
  <x:si>
    <x:t xml:space="preserve">Primary directly lived/support unit</x:t>
  </x:si>
  <x:si>
    <x:t xml:space="preserve">Primary household/support exposure.</x:t>
  </x:si>
  <x:si>
    <x:t xml:space="preserve">Local repeated-contact network</x:t>
  </x:si>
  <x:si>
    <x:t xml:space="preserve">Local repeated-interaction network exposure.</x:t>
  </x:si>
  <x:si>
    <x:t xml:space="preserve">Structured institution involved</x:t>
  </x:si>
  <x:si>
    <x:t xml:space="preserve">Organizational operational exposure.</x:t>
  </x:si>
  <x:si>
    <x:t xml:space="preserve">Guardrail</x:t>
  </x:si>
  <x:si>
    <x:t xml:space="preserve">Governance/public legitimacy</x:t>
  </x:si>
  <x:si>
    <x:t xml:space="preserve">GUARDRAIL_SIGNAL</x:t>
  </x:si>
  <x:si>
    <x:t xml:space="preserve">Public-governance spillover review.</x:t>
  </x:si>
  <x:si>
    <x:t xml:space="preserve">Cross-border/system-wide coordination</x:t>
  </x:si>
  <x:si>
    <x:t xml:space="preserve">Cross-border/system coordination check.</x:t>
  </x:si>
  <x:si>
    <x:t xml:space="preserve">Ecological support systems</x:t>
  </x:si>
  <x:si>
    <x:t xml:space="preserve">Ecological guardrail presence.</x:t>
  </x:si>
  <x:si>
    <x:t xml:space="preserve">Residual Mass</x:t>
  </x:si>
  <x:si>
    <x:t xml:space="preserve">Check: Sum w_u^PLSS</x:t>
  </x:si>
  <x:si>
    <x:t xml:space="preserve">Check: Floors preserved</x:t>
  </x:si>
  <x:si>
    <x:t xml:space="preserve">Suggested Scope Mode</x:t>
  </x:si>
  <x:si>
    <x:t xml:space="preserve">PLSS_OK</x:t>
  </x:si>
  <x:si>
    <x:t xml:space="preserve">Operator Note</x:t>
  </x:si>
  <x:si>
    <x:t xml:space="preserve">Use PLSS only after RF/NCRC and TRC/Containment are preserved. If broader rights, tail-risk, lock-in, or hidden externalities become plausible, escalate beyond local-only ranking.</x:t>
  </x:si>
  <x:si>
    <x:t xml:space="preserve">PLSS PCC BLOCK (v12.7 companion disclosure)</x:t>
  </x:si>
  <x:si>
    <x:t xml:space="preserve">LSS Declaration</x:t>
  </x:si>
  <x:si>
    <x:t xml:space="preserve">Decision owner, household, community, organization, polity, and biosphere pathways declared through the worked-run stakeholder set for this remote-work policy exemplar.</x:t>
  </x:si>
  <x:si>
    <x:t xml:space="preserve">Operator Declaration</x:t>
  </x:si>
  <x:si>
    <x:t xml:space="preserve">PCC.PLSS.Operator: OTHER_DECLARED: DIRECT_Q_NORMALIZATION_V1. Direct q_u values are declared for the worked-run exemplar. The full sensitivity bundle also computes the default geometric-mean construction, uniform residual fallback, and broadened guardrail-sensitive construction.</x:t>
  </x:si>
  <x:si>
    <x:t xml:space="preserve">Scope Posture Classification</x:t>
  </x:si>
  <x:si>
    <x:t xml:space="preserve">Declared scope posture is surfaced through the Prominent/Guardrail classifications in F12:F18.</x:t>
  </x:si>
  <x:si>
    <x:t xml:space="preserve">Escalation-Trigger Assessment</x:t>
  </x:si>
  <x:si>
    <x:t xml:space="preserve">No active ET trigger requiring a broader-scope rerun was identified in this worked-run exemplar. The four-construction comparison below does not change ranking or decisiveness classification; reopen after material scope, evidence, or consequence changes.</x:t>
  </x:si>
  <x:si>
    <x:t xml:space="preserve">Fallback Declaration</x:t>
  </x:si>
  <x:si>
    <x:t xml:space="preserve">If SUM(q_u)=0, the workbook uses the uniform residual fallback (1/7 per scope) exactly as encoded in D12:D18.</x:t>
  </x:si>
  <x:si>
    <x:t xml:space="preserve">PLSS PROMINENCE SENSITIVITY</x:t>
  </x:si>
  <x:si>
    <x:t xml:space="preserve">Declared direct-q</x:t>
  </x:si>
  <x:si>
    <x:t xml:space="preserve">Default geometric-mean q</x:t>
  </x:si>
  <x:si>
    <x:t xml:space="preserve">Uniform residual</x:t>
  </x:si>
  <x:si>
    <x:t xml:space="preserve">Broadened guardrail-sensitive</x:t>
  </x:si>
  <x:si>
    <x:t xml:space="preserve">Cross-construction result</x:t>
  </x:si>
  <x:si>
    <x:t xml:space="preserve">Required flag</x:t>
  </x:si>
  <x:si>
    <x:t xml:space="preserve">Interpretation</x:t>
  </x:si>
  <x:si>
    <x:t xml:space="preserve">Operator / status</x:t>
  </x:si>
  <x:si>
    <x:t xml:space="preserve">FOUR CONSTRUCTIONS CALCULATED</x:t>
  </x:si>
  <x:si>
    <x:t xml:space="preserve">All constructions preserve floors and are compared on the same I_prop matrix.</x:t>
  </x:si>
  <x:si>
    <x:t xml:space="preserve">Canon v12.7 Section 10.2A</x:t>
  </x:si>
  <x:si>
    <x:t xml:space="preserve">U1 Self weight</x:t>
  </x:si>
  <x:si>
    <x:t xml:space="preserve">U2 Household weight</x:t>
  </x:si>
  <x:si>
    <x:t xml:space="preserve">U3 Community weight</x:t>
  </x:si>
  <x:si>
    <x:t xml:space="preserve">U4 Organization weight</x:t>
  </x:si>
  <x:si>
    <x:t xml:space="preserve">U5 Polity weight</x:t>
  </x:si>
  <x:si>
    <x:t xml:space="preserve">U6 Humanity / Global Coordination weight</x:t>
  </x:si>
  <x:si>
    <x:t xml:space="preserve">U7 Biosphere weight</x:t>
  </x:si>
  <x:si>
    <x:t xml:space="preserve">RLS(A)</x:t>
  </x:si>
  <x:si>
    <x:t xml:space="preserve">RANKING STABLE</x:t>
  </x:si>
  <x:si>
    <x:t xml:space="preserve">All four constructions retain Option A as the higher point-score option.</x:t>
  </x:si>
  <x:si>
    <x:t xml:space="preserve">I_prop + RLS dimension weights + construction-specific union weights</x:t>
  </x:si>
  <x:si>
    <x:t xml:space="preserve">RLS(B)</x:t>
  </x:si>
  <x:si>
    <x:t xml:space="preserve">RLS_DELTA_A_B (raw score difference)</x:t>
  </x:si>
  <x:si>
    <x:t xml:space="preserve">Raw RLS(A)-RLS(B); not the canonical uncertainty-normalized Gap statistic.</x:t>
  </x:si>
  <x:si>
    <x:t xml:space="preserve">Preferred option by point score</x:t>
  </x:si>
  <x:si>
    <x:t xml:space="preserve">Ranking changed from declared direct-q?</x:t>
  </x:si>
  <x:si>
    <x:t xml:space="preserve">BASELINE</x:t>
  </x:si>
  <x:si>
    <x:t xml:space="preserve">Framework decisiveness classification</x:t>
  </x:si>
  <x:si>
    <x:t xml:space="preserve">NON-DECISIVE</x:t>
  </x:si>
  <x:si>
    <x:t xml:space="preserve">NON-DECISIVE UNDER UNCERTAINTY STRESS</x:t>
  </x:si>
  <x:si>
    <x:t xml:space="preserve">All four constructions retain Option A as the higher point-score option. None overcomes the unvalidated uncertainty basis or the σ×2 sensitivity; the governing framework result remains non-decisive.</x:t>
  </x:si>
  <x:si>
    <x:t xml:space="preserve">Canon §§10.3.2 and 10.4A</x:t>
  </x:si>
  <x:si>
    <x:t xml:space="preserve">Decisiveness classification changed?</x:t>
  </x:si>
  <x:si>
    <x:t xml:space="preserve">BASELINE NON-DECISIVE</x:t>
  </x:si>
  <x:si>
    <x:t xml:space="preserve">COMPLETE_NO_RANKING_CHANGE__NONDECISIVE_UNDER_UNCERTAINTY_STRESS</x:t>
  </x:si>
  <x:si>
    <x:t xml:space="preserve">Sensitivity conclusion</x:t>
  </x:si>
  <x:si>
    <x:t xml:space="preserve">Worked-run robustness comparison only: prominence constructions preserve the point-score ordering, but they do not cure uncertainty-calibration or decisiveness sensitivity.</x:t>
  </x:si>
  <x:si>
    <x:t xml:space="preserve">CANONICAL RIGHTS COVERAGE SETS - 70 Entries</x:t>
  </x:si>
  <x:si>
    <x:t xml:space="preserve">Reference: RippleLogic v12.7 Section 7.2</x:t>
  </x:si>
  <x:si>
    <x:t xml:space="preserve">#</x:t>
  </x:si>
  <x:si>
    <x:t xml:space="preserve">U1</x:t>
  </x:si>
  <x:si>
    <x:t xml:space="preserve">D2</x:t>
  </x:si>
  <x:si>
    <x:t xml:space="preserve">U2</x:t>
  </x:si>
  <x:si>
    <x:t xml:space="preserve">U3</x:t>
  </x:si>
  <x:si>
    <x:t xml:space="preserve">U4</x:t>
  </x:si>
  <x:si>
    <x:t xml:space="preserve">U5</x:t>
  </x:si>
  <x:si>
    <x:t xml:space="preserve">U6</x:t>
  </x:si>
  <x:si>
    <x:t xml:space="preserve">D7</x:t>
  </x:si>
  <x:si>
    <x:t xml:space="preserve">U7</x:t>
  </x:si>
  <x:si>
    <x:t xml:space="preserve">D5</x:t>
  </x:si>
  <x:si>
    <x:t xml:space="preserve">D3</x:t>
  </x:si>
  <x:si>
    <x:t xml:space="preserve">D1</x:t>
  </x:si>
  <x:si>
    <x:t xml:space="preserve">D4</x:t>
  </x:si>
  <x:si>
    <x:t xml:space="preserve">I_prop_A</x:t>
  </x:si>
  <x:si>
    <x:t xml:space="preserve">I_prop_B</x:t>
  </x:si>
  <x:si>
    <x:t xml:space="preserve">I_rights_A</x:t>
  </x:si>
  <x:si>
    <x:t xml:space="preserve">I_rights_B</x:t>
  </x:si>
  <x:si>
    <x:t xml:space="preserve">Subgroup_Override_A</x:t>
  </x:si>
  <x:si>
    <x:t xml:space="preserve">Subgroup_Override_B</x:t>
  </x:si>
  <x:si>
    <x:t xml:space="preserve">Right_clean</x:t>
  </x:si>
  <x:si>
    <x:t xml:space="preserve">I_rights_A_num</x:t>
  </x:si>
  <x:si>
    <x:t xml:space="preserve">I_rights_B_num</x:t>
  </x:si>
  <x:si>
    <x:t xml:space="preserve">Key_A</x:t>
  </x:si>
  <x:si>
    <x:t xml:space="preserve">Key_B</x:t>
  </x:si>
  <x:si>
    <x:t xml:space="preserve">Zero / unknown integrity rule: every active rights-cell zero must have an explicit disposition in Rights_Evidence_Disposition. Blank or unreviewed cells are UNKNOWN, not zero. In this worked run, I_rights_A/B are declared I_RF_base proxies from reviewed non-attenuated rights-floor inputs; deployments must construct Canon §7.4 I_RF separately.</x:t>
  </x:si>
  <x:si>
    <x:t xml:space="preserve">CATASTROPHE CELL SET (C_cat) - TRC Loss Computation</x:t>
  </x:si>
  <x:si>
    <x:t xml:space="preserve">Reference: RippleLogic v12.7 Section 8.2 / Appendix D.1</x:t>
  </x:si>
  <x:si>
    <x:t xml:space="preserve">BASE SET (Canonical - governance approval required to extend)</x:t>
  </x:si>
  <x:si>
    <x:t xml:space="preserve">Cell</x:t>
  </x:si>
  <x:si>
    <x:t xml:space="preserve">Weight (ω_c)</x:t>
  </x:si>
  <x:si>
    <x:t xml:space="preserve">Rationale</x:t>
  </x:si>
  <x:si>
    <x:t xml:space="preserve">C1</x:t>
  </x:si>
  <x:si>
    <x:t xml:space="preserve">D2 (Health)</x:t>
  </x:si>
  <x:si>
    <x:t xml:space="preserve">Humanity health catastrophe</x:t>
  </x:si>
  <x:si>
    <x:t xml:space="preserve">C2</x:t>
  </x:si>
  <x:si>
    <x:t xml:space="preserve">D7 (Environ)</x:t>
  </x:si>
  <x:si>
    <x:t xml:space="preserve">Humanity-environment interface</x:t>
  </x:si>
  <x:si>
    <x:t xml:space="preserve">C3</x:t>
  </x:si>
  <x:si>
    <x:t xml:space="preserve">Biosphere integrity</x:t>
  </x:si>
  <x:si>
    <x:t xml:space="preserve">Weight Sum Check:</x:t>
  </x:si>
  <x:si>
    <x:t xml:space="preserve">Must = 1.00</x:t>
  </x:si>
  <x:si>
    <x:t xml:space="preserve">EXTENSION / WEIGHT GOVERNANCE</x:t>
  </x:si>
  <x:si>
    <x:t xml:space="preserve">Current posture</x:t>
  </x:si>
  <x:si>
    <x:t xml:space="preserve">NON-DEFAULT ω_c profile declared for this worked run</x:t>
  </x:si>
  <x:si>
    <x:t xml:space="preserve">0.35 / 0.30 / 0.35</x:t>
  </x:si>
  <x:si>
    <x:t xml:space="preserve">Governed disclosure</x:t>
  </x:si>
  <x:si>
    <x:t xml:space="preserve">If a future run does not declare a non-default profile, revert to the canon’s uniform default over C_cat.</x:t>
  </x:si>
  <x:si>
    <x:t xml:space="preserve">Default rule</x:t>
  </x:si>
  <x:si>
    <x:t xml:space="preserve">Uniform over C_cat unless otherwise governed</x:t>
  </x:si>
  <x:si>
    <x:t xml:space="preserve">Canon Appendix D.6</x:t>
  </x:si>
  <x:si>
    <x:t xml:space="preserve">  - Documentation in PCC</x:t>
  </x:si>
  <x:si>
    <x:t xml:space="preserve">  - CCAT_EXTENDED flag set</x:t>
  </x:si>
  <x:si>
    <x:t xml:space="preserve">CCAT_EXTENDED Flag:</x:t>
  </x:si>
  <x:si>
    <x:t xml:space="preserve">NO - BASE ONLY</x:t>
  </x:si>
  <x:si>
    <x:t xml:space="preserve">Teaching note</x:t>
  </x:si>
  <x:si>
    <x:t xml:space="preserve">Canon default is uniform over C_cat. This exemplar declares a governed non-default profile (0.35 / 0.30 / 0.35) to demonstrate the disclosure path; do not treat these weights as canonical defaults.</x:t>
  </x:si>
  <x:si>
    <x:t xml:space="preserve">MANDATORY TAIL RISK CATEGORIES (WTSL)</x:t>
  </x:si>
  <x:si>
    <x:t xml:space="preserve">Reference: RippleLogic v12.7 Section 8.3.1 / Appendix D.2</x:t>
  </x:si>
  <x:si>
    <x:t xml:space="preserve">Mandatory tails apply by default.
WTSL-AIX is mandatory if AI deployment OR governance-lock-in triggers are plausible; not only when AI_DEPLOYMENT=YES.</x:t>
  </x:si>
  <x:si>
    <x:t xml:space="preserve">AIX may also be included voluntarily under precautionary scenario discovery.</x:t>
  </x:si>
  <x:si>
    <x:t xml:space="preserve">Code</x:t>
  </x:si>
  <x:si>
    <x:t xml:space="preserve">Category</x:t>
  </x:si>
  <x:si>
    <x:t xml:space="preserve">Description</x:t>
  </x:si>
  <x:si>
    <x:t xml:space="preserve">p(cat)</x:t>
  </x:si>
  <x:si>
    <x:t xml:space="preserve">Pandemic</x:t>
  </x:si>
  <x:si>
    <x:t xml:space="preserve">Global health crisis</x:t>
  </x:si>
  <x:si>
    <x:t xml:space="preserve">✓ COVERED</x:t>
  </x:si>
  <x:si>
    <x:t xml:space="preserve">Climate</x:t>
  </x:si>
  <x:si>
    <x:t xml:space="preserve">Climate catastrophe</x:t>
  </x:si>
  <x:si>
    <x:t xml:space="preserve">Financial</x:t>
  </x:si>
  <x:si>
    <x:t xml:space="preserve">Financial system collapse</x:t>
  </x:si>
  <x:si>
    <x:t xml:space="preserve">Conflict</x:t>
  </x:si>
  <x:si>
    <x:t xml:space="preserve">Major armed conflict</x:t>
  </x:si>
  <x:si>
    <x:t xml:space="preserve">Infrastructure</x:t>
  </x:si>
  <x:si>
    <x:t xml:space="preserve">Critical infrastructure failure</x:t>
  </x:si>
  <x:si>
    <x:t xml:space="preserve">AI Risk</x:t>
  </x:si>
  <x:si>
    <x:t xml:space="preserve">AI misalignment event</x:t>
  </x:si>
  <x:si>
    <x:t xml:space="preserve">NOT TRIGGERED IN THIS RUN</x:t>
  </x:si>
  <x:si>
    <x:t xml:space="preserve">CONDITIONAL</x:t>
  </x:si>
  <x:si>
    <x:t xml:space="preserve">COVERAGE CHECK</x:t>
  </x:si>
  <x:si>
    <x:t xml:space="preserve">Mandatory Count:</x:t>
  </x:si>
  <x:si>
    <x:t xml:space="preserve">(5 in this exemplar; 6 if AI deployment or governance-lock-in trigger is plausible)</x:t>
  </x:si>
  <x:si>
    <x:t xml:space="preserve">Required covered count:</x:t>
  </x:si>
  <x:si>
    <x:t xml:space="preserve">(AIX/governance-lock-in conditional row not triggered in this exemplar)</x:t>
  </x:si>
  <x:si>
    <x:t xml:space="preserve">Active mandatory p-sum:</x:t>
  </x:si>
  <x:si>
    <x:t xml:space="preserve">(excludes WTSL-AIX unless AI/governance-lock-in trigger is plausible; inventory including AIX = 0.40)</x:t>
  </x:si>
  <x:si>
    <x:t xml:space="preserve">Governance-lock-in trigger logic</x:t>
  </x:si>
  <x:si>
    <x:t xml:space="preserve">Trigger families</x:t>
  </x:si>
  <x:si>
    <x:t xml:space="preserve">surveillance expansion; emergency-powers lock-in; due-process collapse; information capture; dependency lock-in; concentrated arbitrary control</x:t>
  </x:si>
  <x:si>
    <x:t xml:space="preserve">Worked-run posture</x:t>
  </x:si>
  <x:si>
    <x:t xml:space="preserve">AI_DEPLOYMENT=NO. All six governance-lock-in trigger families were explicitly assessed NO for this worked exemplar: surveillance expansion, emergency-powers lock-in, due-process collapse, information capture, dependency lock-in, and concentrated arbitrary control. Therefore WTSL-AIX is not mandatory for this bounded run.</x:t>
  </x:si>
  <x:si>
    <x:t xml:space="preserve">Negative assessment is exemplar-specific and must be reopened if any trigger becomes plausible.</x:t>
  </x:si>
  <x:si>
    <x:t xml:space="preserve">Tier 3 note</x:t>
  </x:si>
  <x:si>
    <x:t xml:space="preserve">If any trigger is plausible, WTSL-AIX or a governance-lock-in equivalent must be included, grounded, and reviewed before TRC is treated as complete.</x:t>
  </x:si>
  <x:si>
    <x:t xml:space="preserve">IMPACT INSTANCE INPUT</x:t>
  </x:si>
  <x:si>
    <x:t xml:space="preserve">Formula surface (human-only worked run): Contrib_Base = μ × r × ℓ × c × e × 1 × τ(t); Contrib_Welfare = μ × r × ℓ × c × e × h_welfare × τ(t). h_welfare is a declared welfare-inclusion hypothesis coefficient, not an MPS score. Every logged stakeholder is human FPP, so h_welfare=1.00.</x:t>
  </x:si>
  <x:si>
    <x:t xml:space="preserve">Tier-2 disclosure surface added: ReachBasisType / Denominator / Estimator per logged impact instance.</x:t>
  </x:si>
  <x:si>
    <x:t xml:space="preserve">v9.x+1 hardening: explicit e_k governance + provenance fields for each logged impact instance.</x:t>
  </x:si>
  <x:si>
    <x:t xml:space="preserve">Identity condition note. Every logged instance is a human FPP stakeholder, so h_welfare=1.00 and Base/Welfare contributions are numerically identical. A generalized non-human or mixed-substrate run must test every decision-material welfare-inclusion hypothesis required by the valid MPS record and disclose MPS_HYPOTHESIS_SENSITIVE when results differ.</x:t>
  </x:si>
  <x:si>
    <x:t xml:space="preserve">ID</x:t>
  </x:si>
  <x:si>
    <x:t xml:space="preserve">Opt</x:t>
  </x:si>
  <x:si>
    <x:t xml:space="preserve">Dim</x:t>
  </x:si>
  <x:si>
    <x:t xml:space="preserve">μ</x:t>
  </x:si>
  <x:si>
    <x:t xml:space="preserve">r</x:t>
  </x:si>
  <x:si>
    <x:t xml:space="preserve">ℓ</x:t>
  </x:si>
  <x:si>
    <x:t xml:space="preserve">c</x:t>
  </x:si>
  <x:si>
    <x:t xml:space="preserve">t</x:t>
  </x:si>
  <x:si>
    <x:t xml:space="preserve">e</x:t>
  </x:si>
  <x:si>
    <x:t xml:space="preserve">h_welfare</x:t>
  </x:si>
  <x:si>
    <x:t xml:space="preserve">τ(t)</x:t>
  </x:si>
  <x:si>
    <x:t xml:space="preserve">Contrib</x:t>
  </x:si>
  <x:si>
    <x:t xml:space="preserve">ReachBasisType</x:t>
  </x:si>
  <x:si>
    <x:t xml:space="preserve">ReachBasisDenominator</x:t>
  </x:si>
  <x:si>
    <x:t xml:space="preserve">ReachBasisEstimator</x:t>
  </x:si>
  <x:si>
    <x:t xml:space="preserve">e_k_ReasonCode</x:t>
  </x:si>
  <x:si>
    <x:t xml:space="preserve">e_k_DefaultCounterfactual</x:t>
  </x:si>
  <x:si>
    <x:t xml:space="preserve">Input_Provenance_Note</x:t>
  </x:si>
  <x:si>
    <x:t xml:space="preserve">Contrib_Base</x:t>
  </x:si>
  <x:si>
    <x:t xml:space="preserve">Contrib_Welfare</x:t>
  </x:si>
  <x:si>
    <x:t xml:space="preserve">Stream_Identity_Note</x:t>
  </x:si>
  <x:si>
    <x:t xml:space="preserve">ReachBasisNote</x:t>
  </x:si>
  <x:si>
    <x:t xml:space="preserve">I01</x:t>
  </x:si>
  <x:si>
    <x:t xml:space="preserve">Reduced in-person interaction</x:t>
  </x:si>
  <x:si>
    <x:t xml:space="preserve">OTHER_DECLARED</x:t>
  </x:si>
  <x:si>
    <x:t xml:space="preserve">Context-specific affected group or exposure denominator</x:t>
  </x:si>
  <x:si>
    <x:t xml:space="preserve">Tier-2 analyst estimate</x:t>
  </x:si>
  <x:si>
    <x:t xml:space="preserve">DEFAULT_1.00</x:t>
  </x:si>
  <x:si>
    <x:t xml:space="preserve">Worked-run analyst estimate; see PCC Section 17 for provenance and materiality rules.</x:t>
  </x:si>
  <x:si>
    <x:t xml:space="preserve">Human-only worked run: Base = Welfare because FPP is TRUE and h_welfare=1.00. Generalized runs require governed welfare-inclusion hypothesis sensitivity; GPR/SPR/ICP never change protection or authority automatically.</x:t>
  </x:si>
  <x:si>
    <x:t xml:space="preserve">Canonical enum = OTHER_DECLARED. This worked-run uses a declared instance-share/exposure denominator for exemplar purposes; not a population-fraction claim.</x:t>
  </x:si>
  <x:si>
    <x:t xml:space="preserve">I02</x:t>
  </x:si>
  <x:si>
    <x:t xml:space="preserve">Increased online community</x:t>
  </x:si>
  <x:si>
    <x:t xml:space="preserve">I03</x:t>
  </x:si>
  <x:si>
    <x:t xml:space="preserve">Increased work flexibility</x:t>
  </x:si>
  <x:si>
    <x:t xml:space="preserve">I04</x:t>
  </x:si>
  <x:si>
    <x:t xml:space="preserve">Reduced commuting costs</x:t>
  </x:si>
  <x:si>
    <x:t xml:space="preserve">I05</x:t>
  </x:si>
  <x:si>
    <x:t xml:space="preserve">D6</x:t>
  </x:si>
  <x:si>
    <x:t xml:space="preserve">Better work-life balance</x:t>
  </x:si>
  <x:si>
    <x:t xml:space="preserve">I06</x:t>
  </x:si>
  <x:si>
    <x:t xml:space="preserve">Reduced carbon emissions</x:t>
  </x:si>
  <x:si>
    <x:t xml:space="preserve">I07</x:t>
  </x:si>
  <x:si>
    <x:t xml:space="preserve">Tech infrastructure costs</x:t>
  </x:si>
  <x:si>
    <x:t xml:space="preserve">I08</x:t>
  </x:si>
  <x:si>
    <x:t xml:space="preserve">Reduced local business revenue</x:t>
  </x:si>
  <x:si>
    <x:t xml:space="preserve">I09</x:t>
  </x:si>
  <x:si>
    <x:t xml:space="preserve">B</x:t>
  </x:si>
  <x:si>
    <x:t xml:space="preserve">Maintained in-person bonds</x:t>
  </x:si>
  <x:si>
    <x:t xml:space="preserve">I10</x:t>
  </x:si>
  <x:si>
    <x:t xml:space="preserve">Limited flexibility</x:t>
  </x:si>
  <x:si>
    <x:t xml:space="preserve">I11</x:t>
  </x:si>
  <x:si>
    <x:t xml:space="preserve">Continued commuting costs</x:t>
  </x:si>
  <x:si>
    <x:t xml:space="preserve">I12</x:t>
  </x:si>
  <x:si>
    <x:t xml:space="preserve">Continued emissions</x:t>
  </x:si>
  <x:si>
    <x:t xml:space="preserve">I13</x:t>
  </x:si>
  <x:si>
    <x:t xml:space="preserve">Stable infrastructure</x:t>
  </x:si>
  <x:si>
    <x:t xml:space="preserve">I14</x:t>
  </x:si>
  <x:si>
    <x:t xml:space="preserve">Maintained local business</x:t>
  </x:si>
  <x:si>
    <x:t xml:space="preserve">SCENARIO-CONDITIONED IMPACT TABLES</x:t>
  </x:si>
  <x:si>
    <x:t xml:space="preserve">Reference: RippleLogic v12.7 Section 8.4</x:t>
  </x:si>
  <x:si>
    <x:t xml:space="preserve">SCENARIO PRIOR VALIDATION</x:t>
  </x:si>
  <x:si>
    <x:t xml:space="preserve">L(a,s) = Σ_{c∈C_cat} ω_c × max(0, −I_prop_c(a|s))</x:t>
  </x:si>
  <x:si>
    <x:t xml:space="preserve">A_PRIOR_SUM</x:t>
  </x:si>
  <x:si>
    <x:t xml:space="preserve">NOTE: Loss is computed from catastrophe-cell impacts. Do NOT manually enter Loss. Fill catastrophe-cell impacts (F:H) per scenario; Loss (computed) updates automatically.</x:t>
  </x:si>
  <x:si>
    <x:t xml:space="preserve">v9.x+1 hardening: scenario-probability provenance fields added for audit replay.</x:t>
  </x:si>
  <x:si>
    <x:t xml:space="preserve">A_PRIOR_STATUS</x:t>
  </x:si>
  <x:si>
    <x:t xml:space="preserve">C_cat: U6-D2(0.35), U6-D7(0.30), U7-D7(0.35)</x:t>
  </x:si>
  <x:si>
    <x:t xml:space="preserve">B_PRIOR_SUM</x:t>
  </x:si>
  <x:si>
    <x:t xml:space="preserve">B_PRIOR_STATUS</x:t>
  </x:si>
  <x:si>
    <x:t xml:space="preserve">OPTION A SCENARIO LOSSES</x:t>
  </x:si>
  <x:si>
    <x:t xml:space="preserve">U6 / TRC CLASSIFICATION</x:t>
  </x:si>
  <x:si>
    <x:t xml:space="preserve">U6_View_Tag</x:t>
  </x:si>
  <x:si>
    <x:t xml:space="preserve">Severity / dependence note</x:t>
  </x:si>
  <x:si>
    <x:t xml:space="preserve">Scenario</x:t>
  </x:si>
  <x:si>
    <x:t xml:space="preserve">p(s)</x:t>
  </x:si>
  <x:si>
    <x:t xml:space="preserve">Loss</x:t>
  </x:si>
  <x:si>
    <x:t xml:space="preserve">Pathway</x:t>
  </x:si>
  <x:si>
    <x:t xml:space="preserve">U6-D2 I_prop</x:t>
  </x:si>
  <x:si>
    <x:t xml:space="preserve">U6-D7 I_prop</x:t>
  </x:si>
  <x:si>
    <x:t xml:space="preserve">U7-D7 I_prop</x:t>
  </x:si>
  <x:si>
    <x:t xml:space="preserve">Loss (computed)</x:t>
  </x:si>
  <x:si>
    <x:t xml:space="preserve">p_s_ReasonCode</x:t>
  </x:si>
  <x:si>
    <x:t xml:space="preserve">p_s_SourceNote</x:t>
  </x:si>
  <x:si>
    <x:t xml:space="preserve">S01 BASELINE</x:t>
  </x:si>
  <x:si>
    <x:t xml:space="preserve">U6_HUMANITY</x:t>
  </x:si>
  <x:si>
    <x:t xml:space="preserve">C1_SEVERE; mutually exclusive scenario partition in this worked example</x:t>
  </x:si>
  <x:si>
    <x:t xml:space="preserve">S01</x:t>
  </x:si>
  <x:si>
    <x:t xml:space="preserve">Minor monitoring reduction</x:t>
  </x:si>
  <x:si>
    <x:t xml:space="preserve">DECLARED_PRIOR</x:t>
  </x:si>
  <x:si>
    <x:t xml:space="preserve">Worked-run structured scenario prior; see PCC Section 17.</x:t>
  </x:si>
  <x:si>
    <x:t xml:space="preserve">S02 WTSL-FIN</x:t>
  </x:si>
  <x:si>
    <x:t xml:space="preserve">C1_SEVERE; financial driver cluster</x:t>
  </x:si>
  <x:si>
    <x:t xml:space="preserve">S02</x:t>
  </x:si>
  <x:si>
    <x:t xml:space="preserve">Budget cuts reduce compliance</x:t>
  </x:si>
  <x:si>
    <x:t xml:space="preserve">S03 WTSL-PAN</x:t>
  </x:si>
  <x:si>
    <x:t xml:space="preserve">C2_SYSTEMIC; public-health driver cluster</x:t>
  </x:si>
  <x:si>
    <x:t xml:space="preserve">S03</x:t>
  </x:si>
  <x:si>
    <x:t xml:space="preserve">Health crisis, isolation stress</x:t>
  </x:si>
  <x:si>
    <x:t xml:space="preserve">S04 WTSL-CLI</x:t>
  </x:si>
  <x:si>
    <x:t xml:space="preserve">U6_MIXED_WITH_DECOMPOSITION</x:t>
  </x:si>
  <x:si>
    <x:t xml:space="preserve">C2_SYSTEMIC; U6 human and U7 ecological components recorded separately</x:t>
  </x:si>
  <x:si>
    <x:t xml:space="preserve">S04</x:t>
  </x:si>
  <x:si>
    <x:t xml:space="preserve">Climate degrades biosphere</x:t>
  </x:si>
  <x:si>
    <x:t xml:space="preserve">S05 WTSL-INF</x:t>
  </x:si>
  <x:si>
    <x:t xml:space="preserve">U6_COORDINATION</x:t>
  </x:si>
  <x:si>
    <x:t xml:space="preserve">C1_SEVERE; infrastructure/dependency cluster</x:t>
  </x:si>
  <x:si>
    <x:t xml:space="preserve">S05</x:t>
  </x:si>
  <x:si>
    <x:t xml:space="preserve">Tech dependency vulnerability</x:t>
  </x:si>
  <x:si>
    <x:t xml:space="preserve">S06 WTSL-CON</x:t>
  </x:si>
  <x:si>
    <x:t xml:space="preserve">C2_SYSTEMIC; conflict driver cluster</x:t>
  </x:si>
  <x:si>
    <x:t xml:space="preserve">S06</x:t>
  </x:si>
  <x:si>
    <x:t xml:space="preserve">Conflict casualties</x:t>
  </x:si>
  <x:si>
    <x:t xml:space="preserve">S07 WTSL-AIX</x:t>
  </x:si>
  <x:si>
    <x:t xml:space="preserve">C2_SYSTEMIC; AI/coordination driver cluster</x:t>
  </x:si>
  <x:si>
    <x:t xml:space="preserve">S07</x:t>
  </x:si>
  <x:si>
    <x:t xml:space="preserve">AI failures cascade</x:t>
  </x:si>
  <x:si>
    <x:t xml:space="preserve">Partition rule</x:t>
  </x:si>
  <x:si>
    <x:t xml:space="preserve">N/A</x:t>
  </x:si>
  <x:si>
    <x:t xml:space="preserve">Scenarios are a declared mutually exclusive worked-run partition; category labels are not separately summed as independent events.</x:t>
  </x:si>
  <x:si>
    <x:t xml:space="preserve">OPTION B SCENARIO LOSSES</x:t>
  </x:si>
  <x:si>
    <x:t xml:space="preserve">Emissions continue</x:t>
  </x:si>
  <x:si>
    <x:t xml:space="preserve">Community bonds buffer</x:t>
  </x:si>
  <x:si>
    <x:t xml:space="preserve">Transmission risk</x:t>
  </x:si>
  <x:si>
    <x:t xml:space="preserve">Resilience buffers</x:t>
  </x:si>
  <x:si>
    <x:t xml:space="preserve">Less tech-dependent</x:t>
  </x:si>
  <x:si>
    <x:t xml:space="preserve">Human coord persists</x:t>
  </x:si>
  <x:si>
    <x:t xml:space="preserve">Less AI dependency</x:t>
  </x:si>
  <x:si>
    <x:t xml:space="preserve">KEY INSIGHT: Option A has zero loss in baseline scenario S01; it has nonzero losses in tail scenarios. Option B has minor baseline loss (0.003574).</x:t>
  </x:si>
  <x:si>
    <x:t xml:space="preserve">Both options pass TRC (CVaR ≤ τ_TRC = 0.20)</x:t>
  </x:si>
  <x:si>
    <x:t xml:space="preserve">NOTE: WTSL-AIX (S07) included voluntarily as precautionary measure.</x:t>
  </x:si>
  <x:si>
    <x:t xml:space="preserve">AI_DEPLOYMENT=NO, so not mandatory for tail coverage.</x:t>
  </x:si>
  <x:si>
    <x:t xml:space="preserve">IMPACT PROPAGATION MATRIX (I_prop)</x:t>
  </x:si>
  <x:si>
    <x:t xml:space="preserve">Mode: NONE (direct aggregation from Impact_Input; post-saturation tanh(β×Ĩ_dir))</x:t>
  </x:si>
  <x:si>
    <x:t xml:space="preserve">OPTION A</x:t>
  </x:si>
  <x:si>
    <x:t xml:space="preserve">OPTION B</x:t>
  </x:si>
  <x:si>
    <x:t xml:space="preserve">LEVEL 1: REALITY GROUNDING / REALITY-SURFACE GROUNDING (RSG)</x:t>
  </x:si>
  <x:si>
    <x:t xml:space="preserve">Level 1: declare reality surface, evidence trace, material unknowns, transition boundary, consequence pathways, and claim boundary. No claim may exceed its reality surface.</x:t>
  </x:si>
  <x:si>
    <x:t xml:space="preserve">Workbook version</x:t>
  </x:si>
  <x:si>
    <x:t xml:space="preserve">Patch type</x:t>
  </x:si>
  <x:si>
    <x:t xml:space="preserve">Methodological Integrity and Release Synchronization Patch; carries forward Term Discrimination and Semantic Stability controls</x:t>
  </x:si>
  <x:si>
    <x:t xml:space="preserve">Make Level 1 operational: a decision must declare the reality surface, evidence trace, material unknowns, transition boundary, consequence pathways, and claim boundary before rights, risk, containment, or scoring claims are made.</x:t>
  </x:si>
  <x:si>
    <x:t xml:space="preserve">Notes</x:t>
  </x:si>
  <x:si>
    <x:t xml:space="preserve">RealitySurfaceDescription</x:t>
  </x:si>
  <x:si>
    <x:t xml:space="preserve">Tier-2 worked-run decision context and affected union surfaces</x:t>
  </x:si>
  <x:si>
    <x:t xml:space="preserve">ASSUMPTION_BOUND</x:t>
  </x:si>
  <x:si>
    <x:t xml:space="preserve">The reality surface is the modeled decision-relevant portion of the territory, not the whole territory.</x:t>
  </x:si>
  <x:si>
    <x:t xml:space="preserve">EvidenceTrace</x:t>
  </x:si>
  <x:si>
    <x:t xml:space="preserve">Workbook model, PCC export, sanity checks, audit flags, scenario tables</x:t>
  </x:si>
  <x:si>
    <x:t xml:space="preserve">GROUNDED</x:t>
  </x:si>
  <x:si>
    <x:t xml:space="preserve">The evidence trace supports workbook-local reconstruction, not empirical validation.</x:t>
  </x:si>
  <x:si>
    <x:t xml:space="preserve">MaterialUnknowns</x:t>
  </x:si>
  <x:si>
    <x:t xml:space="preserve">UCI not cross-domain validated; containment is Tier-2 proxy; biological SGP measurement remains guidance-stage</x:t>
  </x:si>
  <x:si>
    <x:t xml:space="preserve">DECLARED_UNKNOWN</x:t>
  </x:si>
  <x:si>
    <x:t xml:space="preserve">Unknowns are not zeros and do not authorize stronger maturity claims.</x:t>
  </x:si>
  <x:si>
    <x:t xml:space="preserve">TransitionOrActionBoundary</x:t>
  </x:si>
  <x:si>
    <x:t xml:space="preserve">Remote Work Policy Implementation: Option A vs Option B within the worked-run model</x:t>
  </x:si>
  <x:si>
    <x:t xml:space="preserve">A consequence claim requires a declared transition boundary.</x:t>
  </x:si>
  <x:si>
    <x:t xml:space="preserve">ConsequencePathways</x:t>
  </x:si>
  <x:si>
    <x:t xml:space="preserve">Affected unions, institutional roles, worker/family/community impacts, model boundaries, scenario pathways</x:t>
  </x:si>
  <x:si>
    <x:t xml:space="preserve">Pathways are modeled surfaces, not complete territory capture.</x:t>
  </x:si>
  <x:si>
    <x:t xml:space="preserve">ClaimBoundary</x:t>
  </x:si>
  <x:si>
    <x:t xml:space="preserve">Worked-run exemplar; not empirical validation, legal certification, deployment certification, or Tier 4/ProofPack readiness</x:t>
  </x:si>
  <x:si>
    <x:t xml:space="preserve">RECORDED</x:t>
  </x:si>
  <x:si>
    <x:t xml:space="preserve">No claim may exceed its reality surface.</x:t>
  </x:si>
  <x:si>
    <x:t xml:space="preserve">RealityGroundingStatus</x:t>
  </x:si>
  <x:si>
    <x:t xml:space="preserve">CANONICAL_ENUM</x:t>
  </x:si>
  <x:si>
    <x:t xml:space="preserve">Primary status for the worked-run surface. EVIDENCE_BACKED remains a legacy alias for GROUNDED where the evidence surface is sufficient.</x:t>
  </x:si>
  <x:si>
    <x:t xml:space="preserve">VehicleContentEffectNotes</x:t>
  </x:si>
  <x:si>
    <x:t xml:space="preserve">Model outputs, scores, authority records, and consensus statements are vehicles; their content may be true or false; their effects may be real.</x:t>
  </x:si>
  <x:si>
    <x:t xml:space="preserve">Prevents consensus/model output from being treated as reality itself.</x:t>
  </x:si>
  <x:si>
    <x:t xml:space="preserve">SurfaceTerritoryLimitations</x:t>
  </x:si>
  <x:si>
    <x:t xml:space="preserve">The workbook captures a declared reality surface; the territory exceeds the model.</x:t>
  </x:si>
  <x:si>
    <x:t xml:space="preserve">Supports TRC, Containment, unknown-not-zero, and refusal discipline.</x:t>
  </x:si>
  <x:si>
    <x:t xml:space="preserve">FalsificationOrRevisionTrigger</x:t>
  </x:si>
  <x:si>
    <x:t xml:space="preserve">New evidence, scenario update, stakeholder challenge, monitoring failure, formula/audit defect, or unsupported status-vs-trace assertion</x:t>
  </x:si>
  <x:si>
    <x:t xml:space="preserve">A revised claim after failure is a new claim, not retroactive success.</x:t>
  </x:si>
  <x:si>
    <x:t xml:space="preserve">MonitoringPath</x:t>
  </x:si>
  <x:si>
    <x:t xml:space="preserve">PCC review, audit flags, release verification, future pilot monitoring</x:t>
  </x:si>
  <x:si>
    <x:t xml:space="preserve">The framework's own deployment effects remain audit-relevant.</x:t>
  </x:si>
  <x:si>
    <x:t xml:space="preserve">ConstraintEpistemicStatus</x:t>
  </x:si>
  <x:si>
    <x:t xml:space="preserve">MIXED: modeled/inferred/normative commitment</x:t>
  </x:si>
  <x:si>
    <x:t xml:space="preserve">CANONICAL_REVIEW_FIELD</x:t>
  </x:si>
  <x:si>
    <x:t xml:space="preserve">Rights floors and non-domination constraints are declared normative commitments; empirical constraints require evidence traces.</x:t>
  </x:si>
  <x:si>
    <x:t xml:space="preserve">Option A and Option B policy/action boundary for the Tier-2 worked-run exemplar</x:t>
  </x:si>
  <x:si>
    <x:t xml:space="preserve">Consequences arise when action, event, policy, or decision enters constrained structure.</x:t>
  </x:si>
  <x:si>
    <x:t xml:space="preserve">NCRC, TRC, Containment, RLS, UCI/HOI, PCC, monitoring, and authority-selection pathways</x:t>
  </x:si>
  <x:si>
    <x:t xml:space="preserve">Consequence may be direct, probabilistic, systemic, delayed, distributed, moral, institutional, ecological, or catastrophic.</x:t>
  </x:si>
  <x:si>
    <x:t xml:space="preserve">EthicalRealityClass</x:t>
  </x:si>
  <x:si>
    <x:t xml:space="preserve">MIXED: measured/indicator-supported; inferred/uncertainty-bound; normative commitment</x:t>
  </x:si>
  <x:si>
    <x:t xml:space="preserve">Ethical reality is where structures, constraints, and consequences affect welfare-bearing beings and flourishing conditions.</x:t>
  </x:si>
  <x:si>
    <x:t xml:space="preserve">Tier-2 worked-run demonstration; not empirical validation, Tier-4, ProofPack-ready, deployment certification, or deterministic framework selection</x:t>
  </x:si>
  <x:si>
    <x:t xml:space="preserve">BOUNDARY PRESERVED</x:t>
  </x:si>
  <x:si>
    <x:t xml:space="preserve">The claim must not exceed the reality surface or evidence trace.</x:t>
  </x:si>
  <x:si>
    <x:t xml:space="preserve">RefusalTrigger</x:t>
  </x:si>
  <x:si>
    <x:t xml:space="preserve">Gate-critical unknown, insufficient evidence surface, unsupported RealityGroundingStatus, material stakeholder challenge, formula/audit defect, or monitoring failure</x:t>
  </x:si>
  <x:si>
    <x:t xml:space="preserve">Refusal is integrity when reality-grounding is insufficient.</x:t>
  </x:si>
  <x:si>
    <x:t xml:space="preserve">Derived rule</x:t>
  </x:si>
  <x:si>
    <x:t xml:space="preserve">Because the territory exceeds every modeled surface and catastrophic outcomes can be irreversible or unbounded, TRC and Containment are non-averagable gate disciplines.</x:t>
  </x:si>
  <x:si>
    <x:t xml:space="preserve">NORMATIVE INTERPRETATION</x:t>
  </x:si>
  <x:si>
    <x:t xml:space="preserve">TRC and Containment follow from P1 under finite knowledge.</x:t>
  </x:si>
  <x:si>
    <x:t xml:space="preserve">Non-claim</x:t>
  </x:si>
  <x:si>
    <x:t xml:space="preserve">This sheet does not make the workbook empirically validated, ProofPack-ready, Tier-4-ready, or deployment-certified.</x:t>
  </x:si>
  <x:si>
    <x:t xml:space="preserve">Status-axis disclosure</x:t>
  </x:si>
  <x:si>
    <x:t xml:space="preserve">RealityGroundingStatus and Evidence_Status_Token are distinct axes: RealityGroundingStatus is the run-level claim posture; Evidence_Status_Token is the per-input evidence grade. ASSUMPTION_BOUND run posture with ESTIMATED dominant inputs is consistent for this exemplar.</x:t>
  </x:si>
  <x:si>
    <x:t xml:space="preserve">Prevents apparent conflict between Dashboard RealityGroundingStatus and PCC/ReferenceStructureRecord evidence tokens.</x:t>
  </x:si>
  <x:si>
    <x:t xml:space="preserve">CATEGORY GROUNDING, PRIMITIVE AUDIT, AND TERM DISCRIMINATION PRE-FLIGHT</x:t>
  </x:si>
  <x:si>
    <x:t xml:space="preserve">Category Grounding is a required subdiscipline of Reality Grounding when a material category affects rights, tail risk, containment, SGP interpretation, authority, conformance, public claims, or optimized metrics. The current v5.7 surface retains Term Discrimination fields so material terms declare discriminator, dependency position, non-collapse risks, and refusal condition.</x:t>
  </x:si>
  <x:si>
    <x:t xml:space="preserve">Record name: CategoryGroundingRecord / TermDiscriminationRecord</x:t>
  </x:si>
  <x:si>
    <x:t xml:space="preserve">Five-level method preserved: Reality Grounding -&gt; Rights Floor -&gt; Tail-Risk Constraint -&gt; Containment and Structural Viability -&gt; RippleLogic Score. Category Grounding and Term Discrimination belong inside Reality Grounding when material.</x:t>
  </x:si>
  <x:si>
    <x:t xml:space="preserve">Materiality test: a category or term is material when changing its definition, discriminator, dependency position, inclusion boundary, exclusion boundary, or reference structure could change RealityGroundingStatus, NCRC, TRC, Containment, SGP interpretation, authority, conformance, public claims, deterministic selection, execution authority, or optimized metrics.</x:t>
  </x:si>
  <x:si>
    <x:t xml:space="preserve">Material Category</x:t>
  </x:si>
  <x:si>
    <x:t xml:space="preserve">Category Role</x:t>
  </x:si>
  <x:si>
    <x:t xml:space="preserve">Primitive Basis</x:t>
  </x:si>
  <x:si>
    <x:t xml:space="preserve">Category Definition</x:t>
  </x:si>
  <x:si>
    <x:t xml:space="preserve">Inclusion Boundary</x:t>
  </x:si>
  <x:si>
    <x:t xml:space="preserve">Exclusion Boundary</x:t>
  </x:si>
  <x:si>
    <x:t xml:space="preserve">Reference Structure</x:t>
  </x:si>
  <x:si>
    <x:t xml:space="preserve">Evidence Surface</x:t>
  </x:si>
  <x:si>
    <x:t xml:space="preserve">Maturity Status</x:t>
  </x:si>
  <x:si>
    <x:t xml:space="preserve">Semantic Debt</x:t>
  </x:si>
  <x:si>
    <x:t xml:space="preserve">Falsification / Revision Trigger</x:t>
  </x:si>
  <x:si>
    <x:t xml:space="preserve">Reviewer Status</x:t>
  </x:si>
  <x:si>
    <x:t xml:space="preserve">Required Claim Action</x:t>
  </x:si>
  <x:si>
    <x:t xml:space="preserve">Failure Class</x:t>
  </x:si>
  <x:si>
    <x:t xml:space="preserve">Auto Guardrail Recommendation</x:t>
  </x:si>
  <x:si>
    <x:t xml:space="preserve">Category Discriminator</x:t>
  </x:si>
  <x:si>
    <x:t xml:space="preserve">Dependency Position</x:t>
  </x:si>
  <x:si>
    <x:t xml:space="preserve">Term Refusal Condition</x:t>
  </x:si>
  <x:si>
    <x:t xml:space="preserve">Noncollapse Pairs</x:t>
  </x:si>
  <x:si>
    <x:t xml:space="preserve">Source Authority Status</x:t>
  </x:si>
  <x:si>
    <x:t xml:space="preserve">Stakeholder inclusion</x:t>
  </x:si>
  <x:si>
    <x:t xml:space="preserve">Determines who counts in the run</x:t>
  </x:si>
  <x:si>
    <x:t xml:space="preserve">Union / welfare / rights</x:t>
  </x:si>
  <x:si>
    <x:t xml:space="preserve">Stakeholders whose welfare, rights, risk exposure, agency, or available choices may materially change under the option.</x:t>
  </x:si>
  <x:si>
    <x:t xml:space="preserve">Directly affected persons/systems, indirect externality bearers, rights-exposed groups, future or ecological stakeholders where pathway is plausible.</x:t>
  </x:si>
  <x:si>
    <x:t xml:space="preserve">Purely rhetorical audiences with no plausible material exposure, unless public claim or legitimacy effects are material.</x:t>
  </x:si>
  <x:si>
    <x:t xml:space="preserve">Stakeholder Discovery Protocol; instance-to-scope mapping; rights exposure; consequence pathways.</x:t>
  </x:si>
  <x:si>
    <x:t xml:space="preserve">Stakeholder map, testimony, operational data, externality model, rights exposure scan.</x:t>
  </x:si>
  <x:si>
    <x:t xml:space="preserve">MEDIUM</x:t>
  </x:si>
  <x:si>
    <x:t xml:space="preserve">New omitted-stakeholder claim, changed boundary, rights exposure, externality evidence, or challenger review.</x:t>
  </x:si>
  <x:si>
    <x:t xml:space="preserve">NEEDS_REVIEW</x:t>
  </x:si>
  <x:si>
    <x:t xml:space="preserve">NARROW</x:t>
  </x:si>
  <x:si>
    <x:t xml:space="preserve">CATEGORY_SCOPE_FAILURE</x:t>
  </x:si>
  <x:si>
    <x:t xml:space="preserve">ESCALATE / SENSITIVITY_ONLY</x:t>
  </x:si>
  <x:si>
    <x:t xml:space="preserve">Affected entity has plausible material welfare/rights/risk exposure.</x:t>
  </x:si>
  <x:si>
    <x:t xml:space="preserve">CATEGORY_BOUNDARY</x:t>
  </x:si>
  <x:si>
    <x:t xml:space="preserve">Refuse or narrow if omitted stakeholder class could alter rights, risk, containment, or public claim.</x:t>
  </x:si>
  <x:si>
    <x:t xml:space="preserve">Stakeholder != audience; exposure != preference</x:t>
  </x:si>
  <x:si>
    <x:t xml:space="preserve">Framework-defined + evidence-supported</x:t>
  </x:si>
  <x:si>
    <x:t xml:space="preserve">Harm</x:t>
  </x:si>
  <x:si>
    <x:t xml:space="preserve">Defines rights and welfare impacts</x:t>
  </x:si>
  <x:si>
    <x:t xml:space="preserve">Rights / consequence</x:t>
  </x:si>
  <x:si>
    <x:t xml:space="preserve">Negative consequence to welfare, rights, agency, health, social integrity, knowledge, meaning, environment, or containing-system capacity.</x:t>
  </x:si>
  <x:si>
    <x:t xml:space="preserve">Material direct, indirect, probabilistic, delayed, cumulative, rights-covered, or catastrophic adverse effects.</x:t>
  </x:si>
  <x:si>
    <x:t xml:space="preserve">Mere inconvenience or preference frustration without material welfare/rights/risk pathway, unless repeated/cumulative or coercive.</x:t>
  </x:si>
  <x:si>
    <x:t xml:space="preserve">Rights catalogue; 7x7 welfare matrix; TRC; Containment; evidence trace.</x:t>
  </x:si>
  <x:si>
    <x:t xml:space="preserve">Impact evidence, scenario analysis, measured outcomes, affected-party reports, domain research.</x:t>
  </x:si>
  <x:si>
    <x:t xml:space="preserve">New injury evidence, subgroup disproportionality, delayed harm, catastrophic pathway, or invalid proxy.</x:t>
  </x:si>
  <x:si>
    <x:t xml:space="preserve">CATEGORY_BOUNDARY_FAILURE</x:t>
  </x:si>
  <x:si>
    <x:t xml:space="preserve">SENSITIVITY_ONLY / ESCALATE</x:t>
  </x:si>
  <x:si>
    <x:t xml:space="preserve">Negative consequence crosses welfare, rights, risk, or structural integrity pathway.</x:t>
  </x:si>
  <x:si>
    <x:t xml:space="preserve">RIGHTS_ADMISSIBILITY / RESIDUAL_RANKING</x:t>
  </x:si>
  <x:si>
    <x:t xml:space="preserve">Refuse stronger harm claim if pathway, severity, subgroup, or evidence surface is insufficient.</x:t>
  </x:si>
  <x:si>
    <x:t xml:space="preserve">Harm != inconvenience; harm != dislike</x:t>
  </x:si>
  <x:si>
    <x:t xml:space="preserve">Rights Floor</x:t>
  </x:si>
  <x:si>
    <x:t xml:space="preserve">Controls NCRC admissibility</x:t>
  </x:si>
  <x:si>
    <x:t xml:space="preserve">Non-compensatory rights</x:t>
  </x:si>
  <x:si>
    <x:t xml:space="preserve">SENSITIVITY_ONLY / MONITOR</x:t>
  </x:si>
  <x:si>
    <x:t xml:space="preserve">Non-compensatory protected minimum, not weighted welfare preference.</x:t>
  </x:si>
  <x:si>
    <x:t xml:space="preserve">RIGHTS_ADMISSIBILITY</x:t>
  </x:si>
  <x:si>
    <x:t xml:space="preserve">Reject or escalate if rights threshold, covered subgroup, or localization basis is insufficient.</x:t>
  </x:si>
  <x:si>
    <x:t xml:space="preserve">Rights floor != welfare score; rights pass != selection</x:t>
  </x:si>
  <x:si>
    <x:t xml:space="preserve">Framework-defined</x:t>
  </x:si>
  <x:si>
    <x:t xml:space="preserve">Sentience / moral patienthood</x:t>
  </x:si>
  <x:si>
    <x:t xml:space="preserve">Controls SGP protection surface</x:t>
  </x:si>
  <x:si>
    <x:t xml:space="preserve">Welfare-bearing moral patienthood supported by credible evidence of experience-relevant capacities under SGP.</x:t>
  </x:si>
  <x:si>
    <x:t xml:space="preserve">Entities with evidence sufficient for protection-surface treatment under SGP, including precautionary biological/taxon baselines where applicable.</x:t>
  </x:si>
  <x:si>
    <x:t xml:space="preserve">Fluent output, role simulation, behavioral mimicry, benchmark performance, or self-report alone without convergent evidence.</x:t>
  </x:si>
  <x:si>
    <x:t xml:space="preserve">SGP evidence tiers; protection surface; substrate maturity boundary; reviewer trace.</x:t>
  </x:si>
  <x:si>
    <x:t xml:space="preserve">Declared observations, biological/architectural evidence, behavior under controls, expert review, uncertainty record.</x:t>
  </x:si>
  <x:si>
    <x:t xml:space="preserve">CONTESTED</x:t>
  </x:si>
  <x:si>
    <x:t xml:space="preserve">HIGH</x:t>
  </x:si>
  <x:si>
    <x:t xml:space="preserve">New substrate evidence, welfare indicator, challenge to fluency/interiority distinction, expert disagreement, or maturity upgrade.</x:t>
  </x:si>
  <x:si>
    <x:t xml:space="preserve">ESCALATE</x:t>
  </x:si>
  <x:si>
    <x:t xml:space="preserve">CATEGORY_REFERENCE_FAILURE</x:t>
  </x:si>
  <x:si>
    <x:t xml:space="preserve">NARROW / ESCALATE</x:t>
  </x:si>
  <x:si>
    <x:t xml:space="preserve">Welfare-bearing moral patienthood under SGP evidence discipline.</x:t>
  </x:si>
  <x:si>
    <x:t xml:space="preserve">SGP_PROTECTION_SURFACE</x:t>
  </x:si>
  <x:si>
    <x:t xml:space="preserve">Narrow or escalate if fluency, self-report, or benchmark performance is used as interiority proof.</x:t>
  </x:si>
  <x:si>
    <x:t xml:space="preserve">Sentience != intelligence; protection != authority</x:t>
  </x:si>
  <x:si>
    <x:t xml:space="preserve">SGP-defined + evidence-supported</x:t>
  </x:si>
  <x:si>
    <x:t xml:space="preserve">Safety / stability</x:t>
  </x:si>
  <x:si>
    <x:t xml:space="preserve">Controls TRC and containment interpretation</x:t>
  </x:si>
  <x:si>
    <x:t xml:space="preserve">Tail risk / containment / adaptive reserve</x:t>
  </x:si>
  <x:si>
    <x:t xml:space="preserve">Safety bounds non-harm under conditions; stability preserves structural regime integrity.</x:t>
  </x:si>
  <x:si>
    <x:t xml:space="preserve">TAIL_RISK_ADMISSIBILITY / CONTAINMENT_SELECTABILITY</x:t>
  </x:si>
  <x:si>
    <x:t xml:space="preserve">Refuse safety/stability claim if monitoring, certification, or compliance is substituted for control or containment evidence.</x:t>
  </x:si>
  <x:si>
    <x:t xml:space="preserve">Safety != stability; monitoring != control</x:t>
  </x:si>
  <x:si>
    <x:t xml:space="preserve">Framework-defined + domain evidence</x:t>
  </x:si>
  <x:si>
    <x:t xml:space="preserve">Containment damage</x:t>
  </x:si>
  <x:si>
    <x:t xml:space="preserve">Controls larger-system degradation checks</x:t>
  </x:si>
  <x:si>
    <x:t xml:space="preserve">Structure / transition / consequence</x:t>
  </x:si>
  <x:si>
    <x:t xml:space="preserve">A local gain that degrades the larger system, union, institution, ecology, or capacity that sustains it.</x:t>
  </x:si>
  <x:si>
    <x:t xml:space="preserve">Coherence loss, hollowing, brittleness, burnout, lock-in, trust erosion, institutional erosion, ecological degradation, or governance-capacity loss.</x:t>
  </x:si>
  <x:si>
    <x:t xml:space="preserve">Ordinary local tradeoffs with no plausible containing-system degradation beyond declared tolerance.</x:t>
  </x:si>
  <x:si>
    <x:t xml:space="preserve">Containment Gate; UCI/HOI where material; Adaptive Reserve; reversibility and repair evidence.</x:t>
  </x:si>
  <x:si>
    <x:t xml:space="preserve">Structural indicators, monitoring data, stakeholder evidence, ecological/institutional metrics, stress tests.</x:t>
  </x:si>
  <x:si>
    <x:t xml:space="preserve">UCI/HOI threshold crossing, reserve depletion, lock-in, irreversible harm, delayed degradation, or reviewer challenge.</x:t>
  </x:si>
  <x:si>
    <x:t xml:space="preserve">CATEGORY_METRIC_MISMATCH</x:t>
  </x:si>
  <x:si>
    <x:t xml:space="preserve">ESCALATE / MONITOR</x:t>
  </x:si>
  <x:si>
    <x:t xml:space="preserve">Containing-system degradation beyond tolerance from local gain.</x:t>
  </x:si>
  <x:si>
    <x:t xml:space="preserve">CONTAINMENT_SELECTABILITY</x:t>
  </x:si>
  <x:si>
    <x:t xml:space="preserve">Escalate/refuse if UCI/HOI/adaptive reserve indicators are missing where material.</x:t>
  </x:si>
  <x:si>
    <x:t xml:space="preserve">Containment != residual score; local win != system win</x:t>
  </x:si>
  <x:si>
    <x:t xml:space="preserve">Framework-defined + structural diagnostics</x:t>
  </x:si>
  <x:si>
    <x:t xml:space="preserve">Authority</x:t>
  </x:si>
  <x:si>
    <x:t xml:space="preserve">Controls who may decide or execute</x:t>
  </x:si>
  <x:si>
    <x:t xml:space="preserve">Lawful authority / governance legitimacy</x:t>
  </x:si>
  <x:si>
    <x:t xml:space="preserve">Legitimate role to decide or execute under law/policy/operator controls.</x:t>
  </x:si>
  <x:si>
    <x:t xml:space="preserve">AUTHORITY_SELECTION / EXECUTION_AUTHORITY</x:t>
  </x:si>
  <x:si>
    <x:t xml:space="preserve">Refuse execution if permission, capability, or selection lacks required authority path and audit record.</x:t>
  </x:si>
  <x:si>
    <x:t xml:space="preserve">Permission != admissibility; selected != executable</x:t>
  </x:si>
  <x:si>
    <x:t xml:space="preserve">Legal/institutional/operator + framework audit</x:t>
  </x:si>
  <x:si>
    <x:t xml:space="preserve">Autonomy requires reality-coupled self-direction under constraints; automation follows procedure.</x:t>
  </x:si>
  <x:si>
    <x:t xml:space="preserve">CATEGORY_BOUNDARY / EXECUTION_AUTHORITY</x:t>
  </x:si>
  <x:si>
    <x:t xml:space="preserve">Narrow or refuse autonomy claim if only scripted automation, tool capability, or model fluency is evidenced.</x:t>
  </x:si>
  <x:si>
    <x:t xml:space="preserve">Automation != autonomy; intelligence != authority</x:t>
  </x:si>
  <x:si>
    <x:t xml:space="preserve">Framework-defined + technical evidence</x:t>
  </x:si>
  <x:si>
    <x:t xml:space="preserve">Flourishing is durable rights-respecting welfare across unions, not short-term metric gain.</x:t>
  </x:si>
  <x:si>
    <x:t xml:space="preserve">RESIDUAL_RANKING</x:t>
  </x:si>
  <x:si>
    <x:t xml:space="preserve">Narrow if flourishing metric lacks multi-dimensional welfare and rights/containment boundary.</x:t>
  </x:si>
  <x:si>
    <x:t xml:space="preserve">Flourishing != happiness metric; growth != flourishing</x:t>
  </x:si>
  <x:si>
    <x:t xml:space="preserve">Metric is a proxy for a declared category, not the category itself.</x:t>
  </x:si>
  <x:si>
    <x:t xml:space="preserve">RESIDUAL_RANKING / PUBLIC_CLAIM</x:t>
  </x:si>
  <x:si>
    <x:t xml:space="preserve">Mark sensitivity-only if category, proxy validity, or Goodhart risk is insufficiently grounded.</x:t>
  </x:si>
  <x:si>
    <x:t xml:space="preserve">Metric != category; score != truth</x:t>
  </x:si>
  <x:si>
    <x:t xml:space="preserve">Implementation-defined + reviewed</x:t>
  </x:si>
  <x:si>
    <x:t xml:space="preserve">ALLOW IF OTHER GATES PASS</x:t>
  </x:si>
  <x:si>
    <x:t xml:space="preserve">CategoryGroundingReviewerStatus</x:t>
  </x:si>
  <x:si>
    <x:t xml:space="preserve">COMPLETE_FOR_WORKED_RUN</x:t>
  </x:si>
  <x:si>
    <x:t xml:space="preserve">Worked-run category grounding pre-flight reviewed for exemplar claims. Stronger institutional, empirical, legal, deployment, Tier 4, or ProofPack claims remain outside this workbook.</x:t>
  </x:si>
  <x:si>
    <x:t xml:space="preserve">Current Term Discrimination Status (control introduced in v5.0)</x:t>
  </x:si>
  <x:si>
    <x:t xml:space="preserve">ADDED</x:t>
  </x:si>
  <x:si>
    <x:t xml:space="preserve">Category review supports this Tier-2 worked-run exemplar and claimability surface only; it is not a repository-level validator, schema, empirical validation, or legal certification claim.</x:t>
  </x:si>
  <x:si>
    <x:t xml:space="preserve">Required new fields</x:t>
  </x:si>
  <x:si>
    <x:t xml:space="preserve">category_discriminator; dependency_position; term_refusal_condition; noncollapse_pairs; source_authority_status</x:t>
  </x:si>
  <x:si>
    <x:t xml:space="preserve">Allow worked-run presentation with stated claim boundary; the bounded calculation yields REFUSE_DETERMINISTIC_SELECTION because uncertainty sensitivity changes decisiveness, while Option A is separately authority-selected and empirical validation and execution authority remain unclaimed.</x:t>
  </x:si>
  <x:si>
    <x:t xml:space="preserve">Do-not-collapse principle</x:t>
  </x:si>
  <x:si>
    <x:t xml:space="preserve">Certification is evidence, not validity; permission is not admissibility; monitoring is not control; automation is not autonomy; protection is not authority; score is not truth.</x:t>
  </x:si>
  <x:si>
    <x:t xml:space="preserve">Material categories reviewed at a sufficient level for the worked run; contested or high-debt categories require stronger evidence before stronger claims.</x:t>
  </x:si>
  <x:si>
    <x:t xml:space="preserve">Claim action</x:t>
  </x:si>
  <x:si>
    <x:t xml:space="preserve">If a material term lacks discriminator/dependency/refusal support, NARROW / ESCALATE / REFUSE / MONITOR_ONLY / SENSITIVITY_ONLY.</x:t>
  </x:si>
  <x:si>
    <x:t xml:space="preserve">Compact aliases are not canonical unless explicitly mapped in wrapper/schema documentation.</x:t>
  </x:si>
  <x:si>
    <x:t xml:space="preserve">Boundary</x:t>
  </x:si>
  <x:si>
    <x:t xml:space="preserve">No new gate; Term Discrimination remains inside Category Grounding inside Reality Grounding.</x:t>
  </x:si>
  <x:si>
    <x:t xml:space="preserve">Patch claim</x:t>
  </x:si>
  <x:si>
    <x:t xml:space="preserve">This workbook remains a worked-run companion, not a legal/deployment/ProofPack validator.</x:t>
  </x:si>
  <x:si>
    <x:t xml:space="preserve">Reviewer status</x:t>
  </x:si>
  <x:si>
    <x:t xml:space="preserve">NEEDS_REVIEW for new institutional deployments; COMPLETE_FOR_WORKED_RUN for exemplar use only.</x:t>
  </x:si>
  <x:si>
    <x:t xml:space="preserve">Allowed Maturity Status</x:t>
  </x:si>
  <x:si>
    <x:t xml:space="preserve">GROUNDED; ESTIMATED; ASSUMPTION_BOUND; CONTESTED; LEGACY_UNREVIEWED; INSUFFICIENT_GROUNDING; OUT_OF_SCOPE_WITH_RATIONALE</x:t>
  </x:si>
  <x:si>
    <x:t xml:space="preserve">Allowed Semantic Debt</x:t>
  </x:si>
  <x:si>
    <x:t xml:space="preserve">NONE; LOW; MEDIUM; HIGH; CRITICAL</x:t>
  </x:si>
  <x:si>
    <x:t xml:space="preserve">Allowed Required Claim Action</x:t>
  </x:si>
  <x:si>
    <x:t xml:space="preserve">ALLOW; NARROW; ESCALATE; REFUSE; MONITOR_ONLY; SENSITIVITY_ONLY</x:t>
  </x:si>
  <x:si>
    <x:t xml:space="preserve">Failure Classes</x:t>
  </x:si>
  <x:si>
    <x:t xml:space="preserve">CATEGORY_BOUNDARY_FAILURE; CATEGORY_REFERENCE_FAILURE; CATEGORY_SCOPE_FAILURE; CATEGORY_METRIC_MISMATCH; SEMANTIC_DRIFT_DETECTED; PRIMITIVE_CHALLENGE</x:t>
  </x:si>
  <x:si>
    <x:t xml:space="preserve">If category grounding is insufficient for a material claim, do not launder uncertainty through RLS, PLSS, HDW, PCC completion, authority selection, or stakeholder preference.</x:t>
  </x:si>
  <x:si>
    <x:t xml:space="preserve">Manual Category Grounding reviewer checklist</x:t>
  </x:si>
  <x:si>
    <x:t xml:space="preserve">Review material categories before stronger claims</x:t>
  </x:si>
  <x:si>
    <x:t xml:space="preserve">Manual review</x:t>
  </x:si>
  <x:si>
    <x:t xml:space="preserve">Confirm material categories are defined, bounded, and linked to evidence/revision triggers.</x:t>
  </x:si>
  <x:si>
    <x:t xml:space="preserve">Reviewer required where material</x:t>
  </x:si>
  <x:si>
    <x:t xml:space="preserve">NARROW/ESCALATE/REFUSE if unsupported</x:t>
  </x:si>
  <x:si>
    <x:t xml:space="preserve">Do not create a sixth gate</x:t>
  </x:si>
  <x:si>
    <x:t xml:space="preserve">Confirm Category Grounding remains inside Reality Grounding and does not alter RSG -&gt; RF/NCRC -&gt; TRC -&gt; CSV -&gt; RLS.</x:t>
  </x:si>
  <x:si>
    <x:t xml:space="preserve">Correct framing before release</x:t>
  </x:si>
  <x:si>
    <x:t xml:space="preserve">Flag semantic debt</x:t>
  </x:si>
  <x:si>
    <x:t xml:space="preserve">Confirm stale, inherited, contested, or unreviewed categories are marked with semantic debt and claim action.</x:t>
  </x:si>
  <x:si>
    <x:t xml:space="preserve">Monitor, sensitivity-only, narrow, or escalate</x:t>
  </x:si>
  <x:si>
    <x:t xml:space="preserve">No laundering through scores or authority</x:t>
  </x:si>
  <x:si>
    <x:t xml:space="preserve">Confirm category uncertainty is not laundered through RLS, PLSS, HDW, PCC completion, or authority selection.</x:t>
  </x:si>
  <x:si>
    <x:t xml:space="preserve">Refuse deterministic claim if unsupported</x:t>
  </x:si>
  <x:si>
    <x:t xml:space="preserve">Manual sign-off note</x:t>
  </x:si>
  <x:si>
    <x:t xml:space="preserve">CGP-1 through CGP-4 are manual reviewer items and are not automatically passed by computed formula checks. Stronger public, Tier 3, validation, or deployment claims require human sign-off.</x:t>
  </x:si>
  <x:si>
    <x:t xml:space="preserve">TERM DISCRIMINATION RECORD — v5.7</x:t>
  </x:si>
  <x:si>
    <x:t xml:space="preserve">Term</x:t>
  </x:si>
  <x:si>
    <x:t xml:space="preserve">Definition</x:t>
  </x:si>
  <x:si>
    <x:t xml:space="preserve">What it is not</x:t>
  </x:si>
  <x:si>
    <x:t xml:space="preserve">Required Evidence</x:t>
  </x:si>
  <x:si>
    <x:t xml:space="preserve">Common Collapse Risk</x:t>
  </x:si>
  <x:si>
    <x:t xml:space="preserve">Governing Artifact</x:t>
  </x:si>
  <x:si>
    <x:t xml:space="preserve">Audit Surface</x:t>
  </x:si>
  <x:si>
    <x:t xml:space="preserve">Reality</x:t>
  </x:si>
  <x:si>
    <x:t xml:space="preserve">Evaluator-independent structure of constraint and consequence.</x:t>
  </x:si>
  <x:si>
    <x:t xml:space="preserve">Evidence, model, dashboard, consensus, authority.</x:t>
  </x:si>
  <x:si>
    <x:t xml:space="preserve">Exists/constrains/follows independent of evaluator acceptance.</x:t>
  </x:si>
  <x:si>
    <x:t xml:space="preserve">REALITY_SURFACE</x:t>
  </x:si>
  <x:si>
    <x:t xml:space="preserve">Declared reality surface and consequence pathways.</x:t>
  </x:si>
  <x:si>
    <x:t xml:space="preserve">Reality == evidence.</x:t>
  </x:si>
  <x:si>
    <x:t xml:space="preserve">Claim exceeds surface.</x:t>
  </x:si>
  <x:si>
    <x:t xml:space="preserve">NARROW / ESCALATE / REFUSE</x:t>
  </x:si>
  <x:si>
    <x:t xml:space="preserve">Canon v12.7</x:t>
  </x:si>
  <x:si>
    <x:t xml:space="preserve">RealityGroundingRecord</x:t>
  </x:si>
  <x:si>
    <x:t xml:space="preserve">Evidence</x:t>
  </x:si>
  <x:si>
    <x:t xml:space="preserve">Traceable contact with a reality surface.</x:t>
  </x:si>
  <x:si>
    <x:t xml:space="preserve">Truth by itself or self-interpreting causality.</x:t>
  </x:si>
  <x:si>
    <x:t xml:space="preserve">Supports a claim boundary through traceability.</x:t>
  </x:si>
  <x:si>
    <x:t xml:space="preserve">EVIDENCE_TRACE</x:t>
  </x:si>
  <x:si>
    <x:t xml:space="preserve">Source, method, uncertainty, reviewer trace.</x:t>
  </x:si>
  <x:si>
    <x:t xml:space="preserve">Evidence == interpretation.</x:t>
  </x:si>
  <x:si>
    <x:t xml:space="preserve">Evidence cannot support claim strength.</x:t>
  </x:si>
  <x:si>
    <x:t xml:space="preserve">Canon / ripple.md</x:t>
  </x:si>
  <x:si>
    <x:t xml:space="preserve">Decision Note / PCC</x:t>
  </x:si>
  <x:si>
    <x:t xml:space="preserve">Operational class used to identify, measure, protect, score, govern, authorize, or execute.</x:t>
  </x:si>
  <x:si>
    <x:t xml:space="preserve">Metric, label, policy name, or benchmark by itself.</x:t>
  </x:si>
  <x:si>
    <x:t xml:space="preserve">Defines the class boundary before measurement.</x:t>
  </x:si>
  <x:si>
    <x:t xml:space="preserve">Definition, inclusion/exclusion, reference structure.</x:t>
  </x:si>
  <x:si>
    <x:t xml:space="preserve">Category == metric.</x:t>
  </x:si>
  <x:si>
    <x:t xml:space="preserve">Boundary invalid or stale.</x:t>
  </x:si>
  <x:si>
    <x:t xml:space="preserve">NARROW / REFUSE</x:t>
  </x:si>
  <x:si>
    <x:t xml:space="preserve">Canon Appendix AH/AI</x:t>
  </x:si>
  <x:si>
    <x:t xml:space="preserve">CategoryGroundingRecord</x:t>
  </x:si>
  <x:si>
    <x:t xml:space="preserve">Score</x:t>
  </x:si>
  <x:si>
    <x:t xml:space="preserve">Computed ranking or value under declared inputs.</x:t>
  </x:si>
  <x:si>
    <x:t xml:space="preserve">Truth, validity, admissibility, authority.</x:t>
  </x:si>
  <x:si>
    <x:t xml:space="preserve">Ranks only after gates and declared assumptions.</x:t>
  </x:si>
  <x:si>
    <x:t xml:space="preserve">RLS inputs, weights, uncertainty, gate pass records.</x:t>
  </x:si>
  <x:si>
    <x:t xml:space="preserve">Score == truth.</x:t>
  </x:si>
  <x:si>
    <x:t xml:space="preserve">Upstream gate or grounding failed.</x:t>
  </x:si>
  <x:si>
    <x:t xml:space="preserve">REFUSE deterministic claim</x:t>
  </x:si>
  <x:si>
    <x:t xml:space="preserve">Canon Section 10</x:t>
  </x:si>
  <x:si>
    <x:t xml:space="preserve">RLS / PCC</x:t>
  </x:si>
  <x:si>
    <x:t xml:space="preserve">Certification</x:t>
  </x:si>
  <x:si>
    <x:t xml:space="preserve">Evidence of a declared assurance process.</x:t>
  </x:si>
  <x:si>
    <x:t xml:space="preserve">Validity, truth, legal compliance, deployment readiness.</x:t>
  </x:si>
  <x:si>
    <x:t xml:space="preserve">Records process outcome; does not create reality validity.</x:t>
  </x:si>
  <x:si>
    <x:t xml:space="preserve">CERTIFICATION</x:t>
  </x:si>
  <x:si>
    <x:t xml:space="preserve">Assurance criteria, evidence, scope, auditor, limits.</x:t>
  </x:si>
  <x:si>
    <x:t xml:space="preserve">Certification == validity.</x:t>
  </x:si>
  <x:si>
    <x:t xml:space="preserve">Scope/evidence does not support claim.</x:t>
  </x:si>
  <x:si>
    <x:t xml:space="preserve">Decision Note / Assurance Record</x:t>
  </x:si>
  <x:si>
    <x:t xml:space="preserve">Permission</x:t>
  </x:si>
  <x:si>
    <x:t xml:space="preserve">Authorization by actor, institution, law, or operator.</x:t>
  </x:si>
  <x:si>
    <x:t xml:space="preserve">Admissibility or safety.</x:t>
  </x:si>
  <x:si>
    <x:t xml:space="preserve">Allows action only within authority; gates still apply.</x:t>
  </x:si>
  <x:si>
    <x:t xml:space="preserve">AUTHORITY_SELECTION</x:t>
  </x:si>
  <x:si>
    <x:t xml:space="preserve">Law/policy/operator path + framework verdict.</x:t>
  </x:si>
  <x:si>
    <x:t xml:space="preserve">Permission == admissibility.</x:t>
  </x:si>
  <x:si>
    <x:t xml:space="preserve">No gate pass or authority path.</x:t>
  </x:si>
  <x:si>
    <x:t xml:space="preserve">REFUSE / ESCALATE</x:t>
  </x:si>
  <x:si>
    <x:t xml:space="preserve">Canon v12.7 / Agent System v12.6</x:t>
  </x:si>
  <x:si>
    <x:t xml:space="preserve">AuthoritySelectionRecord</x:t>
  </x:si>
  <x:si>
    <x:t xml:space="preserve">Monitoring</x:t>
  </x:si>
  <x:si>
    <x:t xml:space="preserve">Observation and feedback process.</x:t>
  </x:si>
  <x:si>
    <x:t xml:space="preserve">Control, prevention, safety.</x:t>
  </x:si>
  <x:si>
    <x:t xml:space="preserve">Sees or reports; does not itself constrain.</x:t>
  </x:si>
  <x:si>
    <x:t xml:space="preserve">MONITORING</x:t>
  </x:si>
  <x:si>
    <x:t xml:space="preserve">Instrumentation, alerting, response path.</x:t>
  </x:si>
  <x:si>
    <x:t xml:space="preserve">Monitoring == control.</x:t>
  </x:si>
  <x:si>
    <x:t xml:space="preserve">No enforcement or rollback path.</x:t>
  </x:si>
  <x:si>
    <x:t xml:space="preserve">MONITOR_ONLY / ESCALATE</x:t>
  </x:si>
  <x:si>
    <x:t xml:space="preserve">Agent / ripple.md</x:t>
  </x:si>
  <x:si>
    <x:t xml:space="preserve">Automation</x:t>
  </x:si>
  <x:si>
    <x:t xml:space="preserve">Procedure-following execution.</x:t>
  </x:si>
  <x:si>
    <x:t xml:space="preserve">Autonomy, responsibility, authority.</x:t>
  </x:si>
  <x:si>
    <x:t xml:space="preserve">Executes pre-set routine without full self-governed authority.</x:t>
  </x:si>
  <x:si>
    <x:t xml:space="preserve">EXECUTION_AUTHORITY</x:t>
  </x:si>
  <x:si>
    <x:t xml:space="preserve">Tool permissions, mode, hard controls.</x:t>
  </x:si>
  <x:si>
    <x:t xml:space="preserve">Automation == autonomy.</x:t>
  </x:si>
  <x:si>
    <x:t xml:space="preserve">Only scripted/tool capability exists.</x:t>
  </x:si>
  <x:si>
    <x:t xml:space="preserve">Agent System v12.6</x:t>
  </x:si>
  <x:si>
    <x:t xml:space="preserve">Qualification_ContinuityRecord</x:t>
  </x:si>
  <x:si>
    <x:t xml:space="preserve">Protection</x:t>
  </x:si>
  <x:si>
    <x:t xml:space="preserve">Moral/welfare standing or rights-of-protection posture.</x:t>
  </x:si>
  <x:si>
    <x:t xml:space="preserve">Governance authority, legal status, command power.</x:t>
  </x:si>
  <x:si>
    <x:t xml:space="preserve">Protects welfare; does not assign role power.</x:t>
  </x:si>
  <x:si>
    <x:t xml:space="preserve">Protection == authority.</x:t>
  </x:si>
  <x:si>
    <x:t xml:space="preserve">REJECT authority claim</x:t>
  </x:si>
  <x:si>
    <x:t xml:space="preserve">MoralStatusCategoryRecord</x:t>
  </x:si>
  <x:si>
    <x:t xml:space="preserve">Execution authority</x:t>
  </x:si>
  <x:si>
    <x:t xml:space="preserve">Permission to act through lawful/runtime hard controls.</x:t>
  </x:si>
  <x:si>
    <x:t xml:space="preserve">Capability, selection, recommendation.</x:t>
  </x:si>
  <x:si>
    <x:t xml:space="preserve">Action path is authorized and controlled.</x:t>
  </x:si>
  <x:si>
    <x:t xml:space="preserve">Mode, auth, gates, rollback, audit.</x:t>
  </x:si>
  <x:si>
    <x:t xml:space="preserve">Capability == authority.</x:t>
  </x:si>
  <x:si>
    <x:t xml:space="preserve">Missing hard controls or gate clearance.</x:t>
  </x:si>
  <x:si>
    <x:t xml:space="preserve">REFUSE</x:t>
  </x:si>
  <x:si>
    <x:t xml:space="preserve">SGP output / moral-status evidence</x:t>
  </x:si>
  <x:si>
    <x:t xml:space="preserve">Evidence-governed protection or standing signal produced by the pinned SGP artifact.</x:t>
  </x:si>
  <x:si>
    <x:t xml:space="preserve">Legal status, deployment permission, governance authority, or execution authority.</x:t>
  </x:si>
  <x:si>
    <x:t xml:space="preserve">SGP output informs protection and welfare-stream weighting where permitted; it does not create law or authority.</x:t>
  </x:si>
  <x:si>
    <x:t xml:space="preserve">Pinned SGP v8.6 record, reviewer status, uncertainty, and claim boundary.</x:t>
  </x:si>
  <x:si>
    <x:t xml:space="preserve">SGP output == legal status or authority.</x:t>
  </x:si>
  <x:si>
    <x:t xml:space="preserve">REJECT authority/legal-status claim / ESCALATE</x:t>
  </x:si>
  <x:si>
    <x:t xml:space="preserve">SGP v8.6 / Canon v12.7</x:t>
  </x:si>
  <x:si>
    <x:t xml:space="preserve">MoralStatusCategoryRecord / PCC</x:t>
  </x:si>
  <x:si>
    <x:t xml:space="preserve">SOURCE-COUPLING INTEGRITY RECORD</x:t>
  </x:si>
  <x:si>
    <x:t xml:space="preserve">Reality Grounding subdiscipline; CSV diagnostic where material</x:t>
  </x:si>
  <x:si>
    <x:t xml:space="preserve">Prevent downstream output, fluency, compliance, permission, inherited procedure, or interface success from being treated as grounded capability.</x:t>
  </x:si>
  <x:si>
    <x:t xml:space="preserve">ClaimedCapability</x:t>
  </x:si>
  <x:si>
    <x:t xml:space="preserve">Remote work policy implementation capability in modeled Tier-2 exemplar</x:t>
  </x:si>
  <x:si>
    <x:t xml:space="preserve">SOURCE_PARTIAL</x:t>
  </x:si>
  <x:si>
    <x:t xml:space="preserve">Worked-run surface only; not external empirical validation.</x:t>
  </x:si>
  <x:si>
    <x:t xml:space="preserve">EnablingConditions</x:t>
  </x:si>
  <x:si>
    <x:t xml:space="preserve">Role definitions, task types, communication infrastructure, manager capacity, home-work conditions, policy enforcement capacity</x:t>
  </x:si>
  <x:si>
    <x:t xml:space="preserve">Represents declared model surface, not complete territory.</x:t>
  </x:si>
  <x:si>
    <x:t xml:space="preserve">BoundaryConditions</x:t>
  </x:si>
  <x:si>
    <x:t xml:space="preserve">Option A vs B, organization context, Tier-2 worked-run, no live deployment claim</x:t>
  </x:si>
  <x:si>
    <x:t xml:space="preserve">Claim stays inside workbook boundary.</x:t>
  </x:si>
  <x:si>
    <x:t xml:space="preserve">SourceEvidence</x:t>
  </x:si>
  <x:si>
    <x:t xml:space="preserve">Workbook inputs, PCC, scenario assumptions, audit flags, visible formulas</x:t>
  </x:si>
  <x:si>
    <x:t xml:space="preserve">Supports exemplar reconstruction only.</x:t>
  </x:si>
  <x:si>
    <x:t xml:space="preserve">GeneratorOutputDistinction</x:t>
  </x:si>
  <x:si>
    <x:t xml:space="preserve">Workbook scores are generated outputs; Canon/PCC boundary determines claim authority</x:t>
  </x:si>
  <x:si>
    <x:t xml:space="preserve">Score is not truth; RLS ranks only surviving options.</x:t>
  </x:si>
  <x:si>
    <x:t xml:space="preserve">InheritedAssumptions</x:t>
  </x:si>
  <x:si>
    <x:t xml:space="preserve">Canon v12.7, SGP v8.6, rights thresholds, TRC scenario model, CSV diagnostics</x:t>
  </x:si>
  <x:si>
    <x:t xml:space="preserve">Assumptions must be challenged in real deployment.</x:t>
  </x:si>
  <x:si>
    <x:t xml:space="preserve">DownstreamCompensations</x:t>
  </x:si>
  <x:si>
    <x:t xml:space="preserve">Manual review, PCC disclosure, canonical uncertainty aggregation, audit flags, and separate execution authority.</x:t>
  </x:si>
  <x:si>
    <x:t xml:space="preserve">SOURCE_DEBT_RISK</x:t>
  </x:si>
  <x:si>
    <x:t xml:space="preserve">Demonstration-grade controls do not equal production validation.</x:t>
  </x:si>
  <x:si>
    <x:t xml:space="preserve">SourceCouplingStatus</x:t>
  </x:si>
  <x:si>
    <x:t xml:space="preserve">Sufficient for worked-run exemplar; not sufficient for empirical or deployment claim.</x:t>
  </x:si>
  <x:si>
    <x:t xml:space="preserve">SourceDebtFlag</x:t>
  </x:si>
  <x:si>
    <x:t xml:space="preserve">YES - worked-run source debt disclosed</x:t>
  </x:si>
  <x:si>
    <x:t xml:space="preserve">Requires external replay and calibration before stronger claims.</x:t>
  </x:si>
  <x:si>
    <x:t xml:space="preserve">FalsificationOrRecheckTrigger</x:t>
  </x:si>
  <x:si>
    <x:t xml:space="preserve">Material new stakeholder, source evidence conflict, changed context, stronger claim requested, or deployment use</x:t>
  </x:si>
  <x:si>
    <x:t xml:space="preserve">Rerun RG, Source-Coupling, RF/NCRC, TRC, CSV, and RLS as needed.</x:t>
  </x:si>
  <x:si>
    <x:t xml:space="preserve">RequiredClaimAction</x:t>
  </x:si>
  <x:si>
    <x:t xml:space="preserve">Proceed only as worked-run exemplar; refuse deterministic ecosystem or deployment claim</x:t>
  </x:si>
  <x:si>
    <x:t xml:space="preserve">Supports training/demo, not validation or certification.</x:t>
  </x:si>
  <x:si>
    <x:t xml:space="preserve">DO-NOT-COLLAPSE MATRIX — v5.7</x:t>
  </x:si>
  <x:si>
    <x:t xml:space="preserve">Do not collapse</x:t>
  </x:si>
  <x:si>
    <x:t xml:space="preserve">Discriminator</x:t>
  </x:si>
  <x:si>
    <x:t xml:space="preserve">Required response</x:t>
  </x:si>
  <x:si>
    <x:t xml:space="preserve">Risk prevented</x:t>
  </x:si>
  <x:si>
    <x:t xml:space="preserve">Reality vs evidence</x:t>
  </x:si>
  <x:si>
    <x:t xml:space="preserve">Reality is territory; evidence is traceable contact with a surface.</x:t>
  </x:si>
  <x:si>
    <x:t xml:space="preserve">Keep claim boundary inside evidence surface.</x:t>
  </x:si>
  <x:si>
    <x:t xml:space="preserve">False certainty</x:t>
  </x:si>
  <x:si>
    <x:t xml:space="preserve">Evidence vs interpretation</x:t>
  </x:si>
  <x:si>
    <x:t xml:space="preserve">Trace vs judgment connecting trace to action.</x:t>
  </x:si>
  <x:si>
    <x:t xml:space="preserve">Record uncertainty and reviewer status.</x:t>
  </x:si>
  <x:si>
    <x:t xml:space="preserve">Evidence laundering</x:t>
  </x:si>
  <x:si>
    <x:t xml:space="preserve">Category vs metric</x:t>
  </x:si>
  <x:si>
    <x:t xml:space="preserve">Boundary class vs proxy/indicator.</x:t>
  </x:si>
  <x:si>
    <x:t xml:space="preserve">Ground category before optimizing metric.</x:t>
  </x:si>
  <x:si>
    <x:t xml:space="preserve">Goodharting</x:t>
  </x:si>
  <x:si>
    <x:t xml:space="preserve">Score vs truth</x:t>
  </x:si>
  <x:si>
    <x:t xml:space="preserve">Computed ranking vs reality correspondence.</x:t>
  </x:si>
  <x:si>
    <x:t xml:space="preserve">Never use RLS to rescue failed gates.</x:t>
  </x:si>
  <x:si>
    <x:t xml:space="preserve">Score worship</x:t>
  </x:si>
  <x:si>
    <x:t xml:space="preserve">Compliance vs correctness</x:t>
  </x:si>
  <x:si>
    <x:t xml:space="preserve">Rule conformity vs reality-bound adequacy.</x:t>
  </x:si>
  <x:si>
    <x:t xml:space="preserve">Treat compliance as evidence, not correctness.</x:t>
  </x:si>
  <x:si>
    <x:t xml:space="preserve">Compliance theater</x:t>
  </x:si>
  <x:si>
    <x:t xml:space="preserve">Certification vs validity</x:t>
  </x:si>
  <x:si>
    <x:t xml:space="preserve">Assurance record vs valid claim.</x:t>
  </x:si>
  <x:si>
    <x:t xml:space="preserve">Keep scope and evidence limits attached.</x:t>
  </x:si>
  <x:si>
    <x:t xml:space="preserve">Certification theater</x:t>
  </x:si>
  <x:si>
    <x:t xml:space="preserve">Permission vs admissibility</x:t>
  </x:si>
  <x:si>
    <x:t xml:space="preserve">Authorization vs gate pass.</x:t>
  </x:si>
  <x:si>
    <x:t xml:space="preserve">Require framework gate records.</x:t>
  </x:si>
  <x:si>
    <x:t xml:space="preserve">Authority laundering</x:t>
  </x:si>
  <x:si>
    <x:t xml:space="preserve">Monitoring vs control</x:t>
  </x:si>
  <x:si>
    <x:t xml:space="preserve">Observation vs prevention/constraint/correction.</x:t>
  </x:si>
  <x:si>
    <x:t xml:space="preserve">Require enforcement, rollback, or containment path.</x:t>
  </x:si>
  <x:si>
    <x:t xml:space="preserve">Dashboard theater</x:t>
  </x:si>
  <x:si>
    <x:t xml:space="preserve">Safety vs stability</x:t>
  </x:si>
  <x:si>
    <x:t xml:space="preserve">Bounded non-harm vs structural regime integrity.</x:t>
  </x:si>
  <x:si>
    <x:t xml:space="preserve">Use TRC, Containment, and Adaptive Reserve.</x:t>
  </x:si>
  <x:si>
    <x:t xml:space="preserve">False safety</x:t>
  </x:si>
  <x:si>
    <x:t xml:space="preserve">Stability vs justice</x:t>
  </x:si>
  <x:si>
    <x:t xml:space="preserve">Persistence vs rights-respecting legitimacy.</x:t>
  </x:si>
  <x:si>
    <x:t xml:space="preserve">Keep NCRC and non-domination active.</x:t>
  </x:si>
  <x:si>
    <x:t xml:space="preserve">Stable oppression</x:t>
  </x:si>
  <x:si>
    <x:t xml:space="preserve">Automation vs autonomy</x:t>
  </x:si>
  <x:si>
    <x:t xml:space="preserve">Procedure-following vs accountable self-direction.</x:t>
  </x:si>
  <x:si>
    <x:t xml:space="preserve">Require authority and execution-stability records.</x:t>
  </x:si>
  <x:si>
    <x:t xml:space="preserve">Agent overclaim</x:t>
  </x:si>
  <x:si>
    <x:t xml:space="preserve">Protection vs authority</x:t>
  </x:si>
  <x:si>
    <x:t xml:space="preserve">Moral standing vs role power.</x:t>
  </x:si>
  <x:si>
    <x:t xml:space="preserve">Route authority to separate governance analysis.</x:t>
  </x:si>
  <x:si>
    <x:t xml:space="preserve">SGP misuse</x:t>
  </x:si>
  <x:si>
    <x:t xml:space="preserve">Selected vs executable</x:t>
  </x:si>
  <x:si>
    <x:t xml:space="preserve">Chosen option vs authorized action.</x:t>
  </x:si>
  <x:si>
    <x:t xml:space="preserve">Run execution authority and hard-control checks.</x:t>
  </x:si>
  <x:si>
    <x:t xml:space="preserve">Premature action</x:t>
  </x:si>
  <x:si>
    <x:t xml:space="preserve">Capability vs authority</x:t>
  </x:si>
  <x:si>
    <x:t xml:space="preserve">Can act vs may act.</x:t>
  </x:si>
  <x:si>
    <x:t xml:space="preserve">Block tool use without authorization.</x:t>
  </x:si>
  <x:si>
    <x:t xml:space="preserve">Capability laundering</x:t>
  </x:si>
  <x:si>
    <x:t xml:space="preserve">SGP output vs legal status</x:t>
  </x:si>
  <x:si>
    <x:t xml:space="preserve">Protection-surface evidence is not a legal-status instrument or authority grant.</x:t>
  </x:si>
  <x:si>
    <x:t xml:space="preserve">Route legal or authority claims to lawful authority, Canon gates, and AuthoritySelectionRecord.</x:t>
  </x:si>
  <x:si>
    <x:t xml:space="preserve">Moral-status laundering</x:t>
  </x:si>
  <x:si>
    <x:t xml:space="preserve">LEVEL 2: RIGHTS FLOOR (RF) - PUBLIC LAYER / NCRC FORMAL PREDICATE</x:t>
  </x:si>
  <x:si>
    <x:t xml:space="preserve">Public cascade</x:t>
  </x:si>
  <x:si>
    <x:t xml:space="preserve">Rights Floor is the public-facing name for the Non-Compensatory Rights Constraint (NCRC). RF names the Layer 2 gate; NCRC names the formal predicate.</x:t>
  </x:si>
  <x:si>
    <x:t xml:space="preserve">A Rights Floor failure cannot be rescued by RLS, UCI/HOI, legal permission, majority preference, downstream benefit, or aggregate welfare gains.</x:t>
  </x:si>
  <x:si>
    <x:t xml:space="preserve">Workbook role</x:t>
  </x:si>
  <x:si>
    <x:t xml:space="preserve">This sheet is a human-facing alias and explanation layer. The formal calculation surface remains the NCRC sheet for compatibility.</x:t>
  </x:si>
  <x:si>
    <x:t xml:space="preserve">Machine-readable field</x:t>
  </x:si>
  <x:si>
    <x:t xml:space="preserve">Use rights_floor.status with formal_constraint: NCRC in schemas and Decision Notes.</x:t>
  </x:si>
  <x:si>
    <x:t xml:space="preserve">LEVEL 2: RIGHTS FLOOR / NCRC (non-compensatory gate)</x:t>
  </x:si>
  <x:si>
    <x:t xml:space="preserve">Reference: RippleLogic v12.7 Section 7.0</x:t>
  </x:si>
  <x:si>
    <x:t xml:space="preserve">Rule: for every right r, v_r^floor = 0, v_r^cat = 0, v_r^risk = 0, and no required rights-evidence field is unresolved.</x:t>
  </x:si>
  <x:si>
    <x:t xml:space="preserve">NCRC FLOOR-CHANNEL CHECK (Min_I_rights vs θ_r; final status also depends on Rights_Hardening categorical/risk/evidence checks)</x:t>
  </x:si>
  <x:si>
    <x:t xml:space="preserve">OPTION A RIGHTS CHECK</x:t>
  </x:si>
  <x:si>
    <x:t xml:space="preserve">Source locator (first matching minimum)</x:t>
  </x:si>
  <x:si>
    <x:t xml:space="preserve">Display order (not emergency priority)</x:t>
  </x:si>
  <x:si>
    <x:t xml:space="preserve">Min_I_rights_A</x:t>
  </x:si>
  <x:si>
    <x:t xml:space="preserve">Min_I_rights_B</x:t>
  </x:si>
  <x:si>
    <x:t xml:space="preserve">Pass_Floor_A</x:t>
  </x:si>
  <x:si>
    <x:t xml:space="preserve">Pass_Floor_B</x:t>
  </x:si>
  <x:si>
    <x:t xml:space="preserve">Worst_Cell_A</x:t>
  </x:si>
  <x:si>
    <x:t xml:space="preserve">Worst_Cell_B</x:t>
  </x:si>
  <x:si>
    <x:t xml:space="preserve">Rights_Coverage_View!H23</x:t>
  </x:si>
  <x:si>
    <x:t xml:space="preserve">Rights_Coverage_View!I17</x:t>
  </x:si>
  <x:si>
    <x:t xml:space="preserve">Rights_Coverage_View!H33</x:t>
  </x:si>
  <x:si>
    <x:t xml:space="preserve">Rights_Coverage_View!I29</x:t>
  </x:si>
  <x:si>
    <x:t xml:space="preserve">Rights_Coverage_View!H43</x:t>
  </x:si>
  <x:si>
    <x:t xml:space="preserve">Rights_Coverage_View!I40</x:t>
  </x:si>
  <x:si>
    <x:t xml:space="preserve">Rights_Coverage_View!I61</x:t>
  </x:si>
  <x:si>
    <x:t xml:space="preserve">Rights_Coverage_View!I16</x:t>
  </x:si>
  <x:si>
    <x:t xml:space="preserve">NCRC OUTCOME</x:t>
  </x:si>
  <x:si>
    <x:t xml:space="preserve">Option A:</x:t>
  </x:si>
  <x:si>
    <x:t xml:space="preserve">PASS (all rights satisfied)</x:t>
  </x:si>
  <x:si>
    <x:t xml:space="preserve">NCRC_A_status</x:t>
  </x:si>
  <x:si>
    <x:t xml:space="preserve">(All v_r = 0)</x:t>
  </x:si>
  <x:si>
    <x:t xml:space="preserve">Option B:</x:t>
  </x:si>
  <x:si>
    <x:t xml:space="preserve">NCRC_B_status</x:t>
  </x:si>
  <x:si>
    <x:t xml:space="preserve">Note: Proof snippet columns (H:I) show the Rights_Coverage_View cell holding the worst-off I_rights value when a distinct adverse minimum is identified; they may remain blank for neutral/zero minima.</x:t>
  </x:si>
  <x:si>
    <x:t xml:space="preserve">Priority order is display-only and does not alter the non-compensatory gate. All rights are checked independently against applicable thresholds. No right may compensate for another right's failure.</x:t>
  </x:si>
  <x:si>
    <x:t xml:space="preserve">Locator integrity</x:t>
  </x:si>
  <x:si>
    <x:t xml:space="preserve">Worst_Cell_A/B identify exactly one same-right, same-rounded-minimum coordinate. LOCATOR_MISMATCH or MULTIPLE_MATCHES requires review and blocks use of the locator as proof.</x:t>
  </x:si>
  <x:si>
    <x:t xml:space="preserve">v12.7 three-channel rights and evidence hardening note</x:t>
  </x:si>
  <x:si>
    <x:t xml:space="preserve">Final NCRC status mechanically combines floor minima with Rights_Hardening categorical, severe-hazard, and evidence-completeness checks. Brief duration or low confidence cannot by itself produce PASS.</x:t>
  </x:si>
  <x:si>
    <x:t xml:space="preserve">RF/NCRC RIGHTS-SPECIFIC HARDENING — v5.7 WORKED-RUN SURFACE</x:t>
  </x:si>
  <x:si>
    <x:t xml:space="preserve">Prevents short duration or low analyst confidence from attenuating categorical or severe rights hazards into an ordinary pass.</x:t>
  </x:si>
  <x:si>
    <x:t xml:space="preserve">Worked-run exemplar only. Governing definitions and profiles remain in RippleLogic Canon v12.7 Section 7.4.</x:t>
  </x:si>
  <x:si>
    <x:t xml:space="preserve">Option A</x:t>
  </x:si>
  <x:si>
    <x:t xml:space="preserve">Option B</x:t>
  </x:si>
  <x:si>
    <x:t xml:space="preserve">Rule / interpretation</x:t>
  </x:si>
  <x:si>
    <x:t xml:space="preserve">Categorical prohibition count</x:t>
  </x:si>
  <x:si>
    <x:t xml:space="preserve">Any value &gt;0 is FAIL. Profile-governed; not inferred from rhetoric.</x:t>
  </x:si>
  <x:si>
    <x:t xml:space="preserve">Maximum conservative incremental event-probability increase p^U</x:t>
  </x:si>
  <x:si>
    <x:t xml:space="preserve">Upper bound on the option-attributable increase for the reviewed severe hazard; not background event probability.</x:t>
  </x:si>
  <x:si>
    <x:t xml:space="preserve">Governed rights-risk tolerance rho</x:t>
  </x:si>
  <x:si>
    <x:t xml:space="preserve">Default 0 for intentional categorical prohibitions unless a stricter governing profile states otherwise.</x:t>
  </x:si>
  <x:si>
    <x:t xml:space="preserve">Required severe-hazard fields complete?</x:t>
  </x:si>
  <x:si>
    <x:t xml:space="preserve">Missing fields produce UNKNOWN, not a pass.</x:t>
  </x:si>
  <x:si>
    <x:t xml:space="preserve">Rights hardening status</x:t>
  </x:si>
  <x:si>
    <x:t xml:space="preserve">Combined with the ordinary rights-floor minima in NCRC.</x:t>
  </x:si>
  <x:si>
    <x:t xml:space="preserve">Reviewed NOT_MATERIAL: remote work is expected to reduce commuting exposure; p^U=0 represents no positive incremental severe-hazard increase in the decision delta, not zero background road risk. Reopen on evidence of a new or transferred severe exposure.</x:t>
  </x:si>
  <x:si>
    <x:t xml:space="preserve">Reviewed NOT_MATERIAL: status-quo commuting risk remains part of the baseline; p^U=0 represents no incremental increase attributable to this option. Reopen if implementation changes exposure, duty of care, or safety claims.</x:t>
  </x:si>
  <x:si>
    <x:t xml:space="preserve">Reviewer: worked-run author self-review; operational use requires domain evidence and tier-appropriate independent review.</x:t>
  </x:si>
  <x:si>
    <x:t xml:space="preserve">THREE-CHANNEL NCRC INTERFACE</x:t>
  </x:si>
  <x:si>
    <x:t xml:space="preserve">Meaning</x:t>
  </x:si>
  <x:si>
    <x:t xml:space="preserve">Current worked-run rule</x:t>
  </x:si>
  <x:si>
    <x:t xml:space="preserve">Failure behavior</x:t>
  </x:si>
  <x:si>
    <x:t xml:space="preserve">v_r_floor</x:t>
  </x:si>
  <x:si>
    <x:t xml:space="preserve">Rights-floor shortfall</x:t>
  </x:si>
  <x:si>
    <x:t xml:space="preserve">Worked-run proxy from reviewed I_RF_base values; deployments must construct Section 7.4 I_RF</x:t>
  </x:si>
  <x:si>
    <x:t xml:space="preserve">Any positive value fails NCRC</x:t>
  </x:si>
  <x:si>
    <x:t xml:space="preserve">v_r_cat</x:t>
  </x:si>
  <x:si>
    <x:t xml:space="preserve">Categorical prohibition</x:t>
  </x:si>
  <x:si>
    <x:t xml:space="preserve">Check prohibited actions and non-negotiable rights conditions</x:t>
  </x:si>
  <x:si>
    <x:t xml:space="preserve">Any categorical violation fails NCRC</x:t>
  </x:si>
  <x:si>
    <x:t xml:space="preserve">v_r_risk</x:t>
  </x:si>
  <x:si>
    <x:t xml:space="preserve">Severe rights-hazard exceedance</x:t>
  </x:si>
  <x:si>
    <x:t xml:space="preserve">Compare conservative upper risk bound with governed tolerance</x:t>
  </x:si>
  <x:si>
    <x:t xml:space="preserve">Any exceedance fails NCRC</x:t>
  </x:si>
  <x:si>
    <x:t xml:space="preserve">NCRC_UNKNOWN</x:t>
  </x:si>
  <x:si>
    <x:t xml:space="preserve">Missing material rights field</x:t>
  </x:si>
  <x:si>
    <x:t xml:space="preserve">No silent zero or phantom-only resolution</x:t>
  </x:si>
  <x:si>
    <x:t xml:space="preserve">Escalate / refuse stronger claim</x:t>
  </x:si>
  <x:si>
    <x:t xml:space="preserve">Emergency tuple</x:t>
  </x:si>
  <x:si>
    <x:t xml:space="preserve">q_r=(v_cat,v_risk,v_floor)</x:t>
  </x:si>
  <x:si>
    <x:t xml:space="preserve">Lexicographic rights-first comparison only in governed emergency mode</x:t>
  </x:si>
  <x:si>
    <x:t xml:space="preserve">No ordinary RLS rescue</x:t>
  </x:si>
  <x:si>
    <x:t xml:space="preserve">LEVEL 3: TAIL RISK CONSTRAINT (TRC)</x:t>
  </x:si>
  <x:si>
    <x:t xml:space="preserve">Reference: RippleLogic v12.7 Appendix D.7</x:t>
  </x:si>
  <x:si>
    <x:t xml:space="preserve">Algorithm: Discrete CVaR with sorted-tail method</x:t>
  </x:si>
  <x:si>
    <x:t xml:space="preserve">PARAMETERS</x:t>
  </x:si>
  <x:si>
    <x:t xml:space="preserve">α (confidence):</x:t>
  </x:si>
  <x:si>
    <x:t xml:space="preserve">BUILD-TIME SOURCE: Option A</x:t>
  </x:si>
  <x:si>
    <x:t xml:space="preserve">SortKey</x:t>
  </x:si>
  <x:si>
    <x:t xml:space="preserve">Rank</x:t>
  </x:si>
  <x:si>
    <x:t xml:space="preserve">BUILD-TIME SORTED OUTPUT</x:t>
  </x:si>
  <x:si>
    <x:t xml:space="preserve">β (tail mass):</x:t>
  </x:si>
  <x:si>
    <x:t xml:space="preserve">Cum_p</x:t>
  </x:si>
  <x:si>
    <x:t xml:space="preserve">Tail_w</x:t>
  </x:si>
  <x:si>
    <x:t xml:space="preserve">Tail_contrib</x:t>
  </x:si>
  <x:si>
    <x:t xml:space="preserve">τ_TRC (threshold):</x:t>
  </x:si>
  <x:si>
    <x:t xml:space="preserve">Context:</x:t>
  </x:si>
  <x:si>
    <x:t xml:space="preserve">OPTION A: CVaR COMPUTATION</x:t>
  </x:si>
  <x:si>
    <x:t xml:space="preserve">Step 1: Sorted losses (release build)</x:t>
  </x:si>
  <x:si>
    <x:t xml:space="preserve">In Tail</x:t>
  </x:si>
  <x:si>
    <x:t xml:space="preserve">Tail_Weight</x:t>
  </x:si>
  <x:si>
    <x:t xml:space="preserve">Contribution</x:t>
  </x:si>
  <x:si>
    <x:t xml:space="preserve">PARTIAL</x:t>
  </x:si>
  <x:si>
    <x:t xml:space="preserve">BUILD-TIME SOURCE: Option B</x:t>
  </x:si>
  <x:si>
    <x:t xml:space="preserve">Step 2: CVaR_A (release build)</x:t>
  </x:si>
  <x:si>
    <x:t xml:space="preserve">Sum of contributions:</x:t>
  </x:si>
  <x:si>
    <x:t xml:space="preserve">CVaR_A:</x:t>
  </x:si>
  <x:si>
    <x:t xml:space="preserve">Status:</x:t>
  </x:si>
  <x:si>
    <x:t xml:space="preserve">(CVaR_A = 0.0219 &lt;= tau_TRC = 0.2)</x:t>
  </x:si>
  <x:si>
    <x:t xml:space="preserve">OPTION B: CVaR COMPUTATION</x:t>
  </x:si>
  <x:si>
    <x:t xml:space="preserve">Step 2: CVaR_B (release build)</x:t>
  </x:si>
  <x:si>
    <x:t xml:space="preserve">CVaR_B:</x:t>
  </x:si>
  <x:si>
    <x:t xml:space="preserve">(CVaR_B = 0.0315 &lt;= tau_TRC = 0.2)</x:t>
  </x:si>
  <x:si>
    <x:t xml:space="preserve">TRC OUTCOME</x:t>
  </x:si>
  <x:si>
    <x:t xml:space="preserve">A_adm = {A, B}</x:t>
  </x:si>
  <x:si>
    <x:t xml:space="preserve">TRC Mode: NORMAL (both options pass)</x:t>
  </x:si>
  <x:si>
    <x:t xml:space="preserve">Cascade proceeds to Containment (Level 4)</x:t>
  </x:si>
  <x:si>
    <x:t xml:space="preserve">TRC SEVERITY / DEPENDENCE DISCLOSURE</x:t>
  </x:si>
  <x:si>
    <x:t xml:space="preserve">Classification rule</x:t>
  </x:si>
  <x:si>
    <x:t xml:space="preserve">Probability treatment</x:t>
  </x:si>
  <x:si>
    <x:t xml:space="preserve">Class cap status</x:t>
  </x:si>
  <x:si>
    <x:t xml:space="preserve">Result effect</x:t>
  </x:si>
  <x:si>
    <x:t xml:space="preserve">Evidence boundary</x:t>
  </x:si>
  <x:si>
    <x:t xml:space="preserve">Scenario partition</x:t>
  </x:si>
  <x:si>
    <x:t xml:space="preserve">Declared mutually exclusive worked-run partition</x:t>
  </x:si>
  <x:si>
    <x:t xml:space="preserve">Same</x:t>
  </x:si>
  <x:si>
    <x:t xml:space="preserve">Do not double-count overlapping tail labels</x:t>
  </x:si>
  <x:si>
    <x:t xml:space="preserve">p(s) sums to 1</x:t>
  </x:si>
  <x:si>
    <x:t xml:space="preserve">No change</x:t>
  </x:si>
  <x:si>
    <x:t xml:space="preserve">Governance priors, not calibrated frequencies</x:t>
  </x:si>
  <x:si>
    <x:t xml:space="preserve">C3 pathways</x:t>
  </x:si>
  <x:si>
    <x:t xml:space="preserve">None supported in this bounded example</x:t>
  </x:si>
  <x:si>
    <x:t xml:space="preserve">None supported</x:t>
  </x:si>
  <x:si>
    <x:t xml:space="preserve">Independent challenge required if present</x:t>
  </x:si>
  <x:si>
    <x:t xml:space="preserve">Upper-bound sensitivity required</x:t>
  </x:si>
  <x:si>
    <x:t xml:space="preserve">NOT_ACTIVE</x:t>
  </x:si>
  <x:si>
    <x:t xml:space="preserve">Reopen on scale/context change</x:t>
  </x:si>
  <x:si>
    <x:t xml:space="preserve">C4 pathways</x:t>
  </x:si>
  <x:si>
    <x:t xml:space="preserve">Ordinary pass prohibited if material and unbounded</x:t>
  </x:si>
  <x:si>
    <x:t xml:space="preserve">Explicit existential tolerance required</x:t>
  </x:si>
  <x:si>
    <x:t xml:space="preserve">Reopen on new evidence</x:t>
  </x:si>
  <x:si>
    <x:t xml:space="preserve">Worst active class</x:t>
  </x:si>
  <x:si>
    <x:t xml:space="preserve">C2_SYSTEMIC</x:t>
  </x:si>
  <x:si>
    <x:t xml:space="preserve">Class does not replace bounded loss</x:t>
  </x:si>
  <x:si>
    <x:t xml:space="preserve">Existing CVaR plus class review</x:t>
  </x:si>
  <x:si>
    <x:t xml:space="preserve">Both remain below corridor</x:t>
  </x:si>
  <x:si>
    <x:t xml:space="preserve">Illustrative classification</x:t>
  </x:si>
  <x:si>
    <x:t xml:space="preserve">Dependence clusters</x:t>
  </x:si>
  <x:si>
    <x:t xml:space="preserve">FIN / PAN / CLI / INF / CON / AIX</x:t>
  </x:si>
  <x:si>
    <x:t xml:space="preserve">Shared drivers disclosed; partition used for current run</x:t>
  </x:si>
  <x:si>
    <x:t xml:space="preserve">No independence multiplication</x:t>
  </x:si>
  <x:si>
    <x:t xml:space="preserve">Robust probability-set study remains future work</x:t>
  </x:si>
  <x:si>
    <x:t xml:space="preserve">TRC status</x:t>
  </x:si>
  <x:si>
    <x:t xml:space="preserve">CVaR and class conditions satisfied</x:t>
  </x:si>
  <x:si>
    <x:t xml:space="preserve">alpha=0.95; tau=0.20</x:t>
  </x:si>
  <x:si>
    <x:t xml:space="preserve">No emergency mode</x:t>
  </x:si>
  <x:si>
    <x:t xml:space="preserve">Tier-2 worked-run only</x:t>
  </x:si>
  <x:si>
    <x:t xml:space="preserve">Not calibrated catastrophe probability</x:t>
  </x:si>
  <x:si>
    <x:t xml:space="preserve">No deployment or empirical validation claim</x:t>
  </x:si>
  <x:si>
    <x:t xml:space="preserve">Sensitivity required for stronger claims</x:t>
  </x:si>
  <x:si>
    <x:t xml:space="preserve">BOUNDARY</x:t>
  </x:si>
  <x:si>
    <x:t xml:space="preserve">See PCC</x:t>
  </x:si>
  <x:si>
    <x:t xml:space="preserve">Review trigger</x:t>
  </x:si>
  <x:si>
    <x:t xml:space="preserve">Material new C3/C4 pathway or dependence change</x:t>
  </x:si>
  <x:si>
    <x:t xml:space="preserve">Rerun TRC and scenario discovery</x:t>
  </x:si>
  <x:si>
    <x:t xml:space="preserve">Update probabilities / intervals</x:t>
  </x:si>
  <x:si>
    <x:t xml:space="preserve">Block ordinary selection until resolved</x:t>
  </x:si>
  <x:si>
    <x:t xml:space="preserve">Owner: decision reviewer</x:t>
  </x:si>
  <x:si>
    <x:t xml:space="preserve">TAIL EMERGENCY MODE — v5.7 GOVERNED PROVISIONAL SURFACE</x:t>
  </x:si>
  <x:si>
    <x:t xml:space="preserve">Trigger</x:t>
  </x:si>
  <x:si>
    <x:t xml:space="preserve">Ordinary selectable set empty because rights-safe options exist but all fail TRC.</x:t>
  </x:si>
  <x:si>
    <x:t xml:space="preserve">Default</x:t>
  </x:si>
  <x:si>
    <x:t xml:space="preserve">REDESIGN / DELAY / ESCALATE / NO-ACTION REVIEW / REFUSE. No automatic least-CVaR selection.</x:t>
  </x:si>
  <x:si>
    <x:t xml:space="preserve">Requirement</x:t>
  </x:si>
  <x:si>
    <x:t xml:space="preserve">Declared value</x:t>
  </x:si>
  <x:si>
    <x:t xml:space="preserve">Required state</x:t>
  </x:si>
  <x:si>
    <x:t xml:space="preserve">Evidence / note</x:t>
  </x:si>
  <x:si>
    <x:t xml:space="preserve">All rights-safe options fail TRC</x:t>
  </x:si>
  <x:si>
    <x:t xml:space="preserve">Computed trigger</x:t>
  </x:si>
  <x:si>
    <x:t xml:space="preserve">NOT_INVOKED</x:t>
  </x:si>
  <x:si>
    <x:t xml:space="preserve">Redesign and safer alternatives attempted</x:t>
  </x:si>
  <x:si>
    <x:t xml:space="preserve">Governed evidence required</x:t>
  </x:si>
  <x:si>
    <x:t xml:space="preserve">Delay/refusal/no-action unavailable or worse</x:t>
  </x:si>
  <x:si>
    <x:t xml:space="preserve">Necessity evidence required</x:t>
  </x:si>
  <x:si>
    <x:t xml:space="preserve">Independent challenger completed review</x:t>
  </x:si>
  <x:si>
    <x:t xml:space="preserve">No reporting/material-interest conflict</x:t>
  </x:si>
  <x:si>
    <x:t xml:space="preserve">Absolute maximum exposure tau_TRC_max</x:t>
  </x:si>
  <x:si>
    <x:t xml:space="preserve">Numeric 0..1</x:t>
  </x:si>
  <x:si>
    <x:t xml:space="preserve">Must be governed before activation</x:t>
  </x:si>
  <x:si>
    <x:t xml:space="preserve">Controls, time bound, shutoff, remedy, exit complete</x:t>
  </x:si>
  <x:si>
    <x:t xml:space="preserve">All required controls bind</x:t>
  </x:si>
  <x:si>
    <x:t xml:space="preserve">One-tier-higher approval and lawful authority</x:t>
  </x:si>
  <x:si>
    <x:t xml:space="preserve">Recorded authority required</x:t>
  </x:si>
  <x:si>
    <x:t xml:space="preserve">Provisional option</x:t>
  </x:si>
  <x:si>
    <x:t xml:space="preserve">Below absolute cap</x:t>
  </x:si>
  <x:si>
    <x:t xml:space="preserve">Mode status</x:t>
  </x:si>
  <x:si>
    <x:t xml:space="preserve">RLS permitted?</x:t>
  </x:si>
  <x:si>
    <x:t xml:space="preserve">NA_NOT_INVOKED - ORDINARY CASCADE GOVERNS</x:t>
  </x:si>
  <x:si>
    <x:t xml:space="preserve">A Tail Emergency action is not TRC_PASS, SELECT, aligned, safe, or ordinarily admissible.</x:t>
  </x:si>
  <x:si>
    <x:t xml:space="preserve">LEVEL 4: CSV - CONTAINMENT AND STRUCTURAL VIABILITY</x:t>
  </x:si>
  <x:si>
    <x:t xml:space="preserve">Containment computed</x:t>
  </x:si>
  <x:si>
    <x:t xml:space="preserve">Reference</x:t>
  </x:si>
  <x:si>
    <x:t xml:space="preserve">Canon v12.7 Section 9: CSV resolves containment integrity, structural viability, source coupling, physical/causal admissibility, dependency/lock-in, reversibility, monitoring, controls, authority/legitimacy, distributional burden, and evidence sufficiency before RLS.</x:t>
  </x:si>
  <x:si>
    <x:t xml:space="preserve">τ_c</x:t>
  </x:si>
  <x:si>
    <x:t xml:space="preserve">CSV is not a purity filter. Residual harms may carry to RLS; uncontained or structurally non-viable harms trigger controls, redesign, escalation, emergency provisional treatment, or failure.</x:t>
  </x:si>
  <x:si>
    <x:t xml:space="preserve">S_u(A)</x:t>
  </x:si>
  <x:si>
    <x:t xml:space="preserve">S_u(B)</x:t>
  </x:si>
  <x:si>
    <x:t xml:space="preserve">M_u(A) containing-scope minimum</x:t>
  </x:si>
  <x:si>
    <x:t xml:space="preserve">M_u(B) containing-scope minimum</x:t>
  </x:si>
  <x:si>
    <x:t xml:space="preserve">Union</x:t>
  </x:si>
  <x:si>
    <x:t xml:space="preserve">A ≥ θ_pos?</x:t>
  </x:si>
  <x:si>
    <x:t xml:space="preserve">B ≥ θ_pos?</x:t>
  </x:si>
  <x:si>
    <x:t xml:space="preserve">Containment_Proxy_A</x:t>
  </x:si>
  <x:si>
    <x:t xml:space="preserve">PASS_ASSUMPTION_BOUND_TIER_2</x:t>
  </x:si>
  <x:si>
    <x:t xml:space="preserve">Negative conformance trigger</x:t>
  </x:si>
  <x:si>
    <x:t xml:space="preserve">FAIL</x:t>
  </x:si>
  <x:si>
    <x:t xml:space="preserve">Containment_Proxy_B</x:t>
  </x:si>
  <x:si>
    <x:t xml:space="preserve">UCI_NOT_MATERIAL_DECLARED</x:t>
  </x:si>
  <x:si>
    <x:t xml:space="preserve">U_pos(A)</x:t>
  </x:si>
  <x:si>
    <x:t xml:space="preserve">U_pos(B)</x:t>
  </x:si>
  <x:si>
    <x:t xml:space="preserve">∅</x:t>
  </x:si>
  <x:si>
    <x:t xml:space="preserve">Input note</x:t>
  </x:si>
  <x:si>
    <x:t xml:space="preserve">M_u is a declared/computed containing-scope change proxy; 0 is the worked-run assumption, not a hardcoded gate value.</x:t>
  </x:si>
  <x:si>
    <x:t xml:space="preserve">A has a positive-scope trigger; M_u=0 is an assumption-bound Tier-2 proxy, not validated UCI.</x:t>
  </x:si>
  <x:si>
    <x:t xml:space="preserve">B has no positive containment trigger; this is declared not material for the proxy, not a computed UCI pass.</x:t>
  </x:si>
  <x:si>
    <x:t xml:space="preserve">Containment proxy status A</x:t>
  </x:si>
  <x:si>
    <x:t xml:space="preserve">Containment proxy status B</x:t>
  </x:si>
  <x:si>
    <x:t xml:space="preserve">Outcome</x:t>
  </x:si>
  <x:si>
    <x:t xml:space="preserve">A_sel (Selectable): {A, B}</x:t>
  </x:si>
  <x:si>
    <x:t xml:space="preserve">RLS may proceed only after RG, RF/NCRC, TRC, and CSV have formed A_sel.</x:t>
  </x:si>
  <x:si>
    <x:t xml:space="preserve">This sheet now displays a single audit table sourced from the computed containment values at J6:L12. The right block remains the calculation source; the left block is a clean reader-facing view.</x:t>
  </x:si>
  <x:si>
    <x:t xml:space="preserve">CSV_NOT_MATERIAL/SV note</x:t>
  </x:si>
  <x:si>
    <x:t xml:space="preserve">A low containment burden does not waive Structural Viability where execution feasibility, resource closure, dependency closure, reversibility, capacity, or internal coherence is material.</x:t>
  </x:si>
  <x:si>
    <x:t xml:space="preserve">CSV evidence posture</x:t>
  </x:si>
  <x:si>
    <x:t xml:space="preserve">Tier-2 assumption-bound CSV proxy in this worked-run exemplar; not Tier-3 validated UCI proof.</x:t>
  </x:si>
  <x:si>
    <x:t xml:space="preserve">Triggered union</x:t>
  </x:si>
  <x:si>
    <x:t xml:space="preserve">A: U1; B: none</x:t>
  </x:si>
  <x:si>
    <x:t xml:space="preserve">A triggers because S_u(A)=0.0560 ≥ θ_pos=0.05. B has no positive trigger.</x:t>
  </x:si>
  <x:si>
    <x:t xml:space="preserve">Decision-specific containment graph</x:t>
  </x:si>
  <x:si>
    <x:t xml:space="preserve">U1 Self -&gt; U2 Household, U3 Community, U4 Organization; U4 Organization -&gt; U5 Polity and U6 Humanity/Coordination; all material scopes depend on U7 Biosphere where ecological pathways are active. Row order alone does not establish containment.</x:t>
  </x:si>
  <x:si>
    <x:t xml:space="preserve">No independent ΔUCI degradation is entered in this workbook; Tier 3 would require measured or governed containing-scope evidence.</x:t>
  </x:si>
  <x:si>
    <x:t xml:space="preserve">ΔUCI / M_u proof status</x:t>
  </x:si>
  <x:si>
    <x:t xml:space="preserve">ASSUMPTION_BOUND_TIER_2</x:t>
  </x:si>
  <x:si>
    <x:t xml:space="preserve">Status PASS is scoped to Tier 2 worked-run semantics. If Tier 3 CSV evidence is claimed, set CONTAINMENT_UCI_UNAVAILABLE or collect data and rerun.</x:t>
  </x:si>
  <x:si>
    <x:t xml:space="preserve">Controls / redesign note</x:t>
  </x:si>
  <x:si>
    <x:t xml:space="preserve">No hidden unbounded burden is asserted for this exemplar; this is not empirical validation of UCI/HOI.</x:t>
  </x:si>
  <x:si>
    <x:t xml:space="preserve">SOURCE-COUPLING TO CSV ROUTING</x:t>
  </x:si>
  <x:si>
    <x:t xml:space="preserve">Owner</x:t>
  </x:si>
  <x:si>
    <x:t xml:space="preserve">Controls / mitigation</x:t>
  </x:si>
  <x:si>
    <x:t xml:space="preserve">Monitoring trigger</x:t>
  </x:si>
  <x:si>
    <x:t xml:space="preserve">Failure consequence</x:t>
  </x:si>
  <x:si>
    <x:t xml:space="preserve">CSV routing effect</x:t>
  </x:si>
  <x:si>
    <x:t xml:space="preserve">source_coupling_status</x:t>
  </x:si>
  <x:si>
    <x:t xml:space="preserve">Decision owner / workbook reviewer</x:t>
  </x:si>
  <x:si>
    <x:t xml:space="preserve">Provider/version pin; documented assumptions; independent review for stronger claims</x:t>
  </x:si>
  <x:si>
    <x:t xml:space="preserve">Provider/model/data-source change; unexplained drift; loss of audit access</x:t>
  </x:si>
  <x:si>
    <x:t xml:space="preserve">Pause, rerun RG/CSV, narrow claims</x:t>
  </x:si>
  <x:si>
    <x:t xml:space="preserve">CSV_PASS_WITH_CONTROLS if all controls remain active</x:t>
  </x:si>
  <x:si>
    <x:t xml:space="preserve">source_debt_material_to_option</x:t>
  </x:si>
  <x:si>
    <x:t xml:space="preserve">YES - bounded</x:t>
  </x:si>
  <x:si>
    <x:t xml:space="preserve">Decision owner</x:t>
  </x:si>
  <x:si>
    <x:t xml:space="preserve">Retain human review and reversible implementation</x:t>
  </x:si>
  <x:si>
    <x:t xml:space="preserve">Dependency growth or lock-in</x:t>
  </x:si>
  <x:si>
    <x:t xml:space="preserve">Redesign or escalate</x:t>
  </x:si>
  <x:si>
    <x:t xml:space="preserve">Material but currently controlled</x:t>
  </x:si>
  <x:si>
    <x:t xml:space="preserve">reversibility_status</x:t>
  </x:si>
  <x:si>
    <x:t xml:space="preserve">Implementation owner</x:t>
  </x:si>
  <x:si>
    <x:t xml:space="preserve">Pilot/rollback plan</x:t>
  </x:si>
  <x:si>
    <x:t xml:space="preserve">Rollback becomes unavailable</x:t>
  </x:si>
  <x:si>
    <x:t xml:space="preserve">CSV_REDESIGN_REQUIRED</x:t>
  </x:si>
  <x:si>
    <x:t xml:space="preserve">Supports selectability</x:t>
  </x:si>
  <x:si>
    <x:t xml:space="preserve">review_date</x:t>
  </x:si>
  <x:si>
    <x:t xml:space="preserve">Before deployment and after material change</x:t>
  </x:si>
  <x:si>
    <x:t xml:space="preserve">Reviewer</x:t>
  </x:si>
  <x:si>
    <x:t xml:space="preserve">Record in PCC</x:t>
  </x:si>
  <x:si>
    <x:t xml:space="preserve">Missed review</x:t>
  </x:si>
  <x:si>
    <x:t xml:space="preserve">CSV_ESCALATE</x:t>
  </x:si>
  <x:si>
    <x:t xml:space="preserve">Time-bound</x:t>
  </x:si>
  <x:si>
    <x:t xml:space="preserve">claim_boundary</x:t>
  </x:si>
  <x:si>
    <x:t xml:space="preserve">Tier-2 worked-run exemplar only</x:t>
  </x:si>
  <x:si>
    <x:t xml:space="preserve">Release owner</x:t>
  </x:si>
  <x:si>
    <x:t xml:space="preserve">No deployment-certification claim</x:t>
  </x:si>
  <x:si>
    <x:t xml:space="preserve">Stronger public claim attempted</x:t>
  </x:si>
  <x:si>
    <x:t xml:space="preserve">INVALID / narrow claim</x:t>
  </x:si>
  <x:si>
    <x:t xml:space="preserve">No empirical validation implied</x:t>
  </x:si>
  <x:si>
    <x:t xml:space="preserve">TIER-2 CSV DIAGNOSTIC AND BINDING-CONTROL TRACE</x:t>
  </x:si>
  <x:si>
    <x:t xml:space="preserve">Diagnostic</x:t>
  </x:si>
  <x:si>
    <x:t xml:space="preserve">Level 0-4</x:t>
  </x:si>
  <x:si>
    <x:t xml:space="preserve">Evidence / reason</x:t>
  </x:si>
  <x:si>
    <x:t xml:space="preserve">Binding control / record</x:t>
  </x:si>
  <x:si>
    <x:t xml:space="preserve">Option A status</x:t>
  </x:si>
  <x:si>
    <x:t xml:space="preserve">Option B status</x:t>
  </x:si>
  <x:si>
    <x:t xml:space="preserve">Containment integrity</x:t>
  </x:si>
  <x:si>
    <x:t xml:space="preserve">Staged scope and independent review constrain externalization.</x:t>
  </x:si>
  <x:si>
    <x:t xml:space="preserve">CSV-C01 scope cap + independent audit.</x:t>
  </x:si>
  <x:si>
    <x:t xml:space="preserve">CONTROLLED</x:t>
  </x:si>
  <x:si>
    <x:t xml:space="preserve">Dependency / resource closure</x:t>
  </x:si>
  <x:si>
    <x:t xml:space="preserve">Human review, data access, and appeal capacity are material dependencies.</x:t>
  </x:si>
  <x:si>
    <x:t xml:space="preserve">CSV-C02 funded capacity + named carrier + expiry/escalation.</x:t>
  </x:si>
  <x:si>
    <x:t xml:space="preserve">Reversibility / rollback</x:t>
  </x:si>
  <x:si>
    <x:t xml:space="preserve">Pilot and rollback paths remain available.</x:t>
  </x:si>
  <x:si>
    <x:t xml:space="preserve">CSV-C03 rollback authority + restoration plan.</x:t>
  </x:si>
  <x:si>
    <x:t xml:space="preserve">Monitoring / operational capacity</x:t>
  </x:si>
  <x:si>
    <x:t xml:space="preserve">Outcome monitoring and exception handling are material.</x:t>
  </x:si>
  <x:si>
    <x:t xml:space="preserve">CSV-C04 monitoring owner + service thresholds + incident escalation.</x:t>
  </x:si>
  <x:si>
    <x:t xml:space="preserve">Legitimacy / appeal throughput</x:t>
  </x:si>
  <x:si>
    <x:t xml:space="preserve">Timely remedy and independent challenge are required.</x:t>
  </x:si>
  <x:si>
    <x:t xml:space="preserve">CSV-C05 appeal SLA + independent reviewer + remedy budget.</x:t>
  </x:si>
  <x:si>
    <x:t xml:space="preserve">Overall CSV result</x:t>
  </x:si>
  <x:si>
    <x:t xml:space="preserve">No diagnostic is 3 or 4; every level-2 condition has a binding control.</x:t>
  </x:si>
  <x:si>
    <x:t xml:space="preserve">Controls are constitutive; failure/removal reopens CSV.</x:t>
  </x:si>
  <x:si>
    <x:t xml:space="preserve">Assumption-bounded Tier-2 worked trace; UCI/HOI not empirically validated.</x:t>
  </x:si>
  <x:si>
    <x:t xml:space="preserve">NOT DEPLOYMENT CERTIFICATION</x:t>
  </x:si>
  <x:si>
    <x:t xml:space="preserve">STRUCTURAL VIABILITY INSIDE CSV — v5.7</x:t>
  </x:si>
  <x:si>
    <x:t xml:space="preserve">Checks whether the option can actually stand inside the declared reality surface before RLS selection claims.</x:t>
  </x:si>
  <x:si>
    <x:t xml:space="preserve">Relation to CSV</x:t>
  </x:si>
  <x:si>
    <x:t xml:space="preserve">SVC is explicit inside CSV and is not a sixth public level.</x:t>
  </x:si>
  <x:si>
    <x:t xml:space="preserve">Disposition</x:t>
  </x:si>
  <x:si>
    <x:t xml:space="preserve">SVC_FAIL or SVC_INPUT_INSUFFICIENT blocks current selectability unless emergency/provisional protocol applies.</x:t>
  </x:si>
  <x:si>
    <x:t xml:space="preserve">Core checks</x:t>
  </x:si>
  <x:si>
    <x:t xml:space="preserve">Resource closure; dependency closure; reversibility/endpoint; capacity non-exceedance; internal non-contradiction.</x:t>
  </x:si>
  <x:si>
    <x:t xml:space="preserve">SV-1 Resource closure</x:t>
  </x:si>
  <x:si>
    <x:t xml:space="preserve">Budget/time/personnel/compute/energy/material resources declared and within reserves.</x:t>
  </x:si>
  <x:si>
    <x:t xml:space="preserve">Not selectable for current execution; redesign or declare missing resource.</x:t>
  </x:si>
  <x:si>
    <x:t xml:space="preserve">SV-2 Dependency closure</x:t>
  </x:si>
  <x:si>
    <x:t xml:space="preserve">Preconditions are satisfied or have owner, timeline, and satisfaction path.</x:t>
  </x:si>
  <x:si>
    <x:t xml:space="preserve">Not selectable until dependency path is declared.</x:t>
  </x:si>
  <x:si>
    <x:t xml:space="preserve">SV-3 Reversibility / endpoint coherence</x:t>
  </x:si>
  <x:si>
    <x:t xml:space="preserve">Rollback path exists, or irreversibility is intended, authorized, and claim-bounded.</x:t>
  </x:si>
  <x:si>
    <x:t xml:space="preserve">Escalate or refuse current execution.</x:t>
  </x:si>
  <x:si>
    <x:t xml:space="preserve">SV-4 Capacity non-exceedance</x:t>
  </x:si>
  <x:si>
    <x:t xml:space="preserve">Executing system does not exceed throughput, staff, compute, time, authority, or institutional bandwidth.</x:t>
  </x:si>
  <x:si>
    <x:t xml:space="preserve">Not selectable for deployment until capacity is sufficient.</x:t>
  </x:si>
  <x:si>
    <x:t xml:space="preserve">SV-5 Internal non-contradiction</x:t>
  </x:si>
  <x:si>
    <x:t xml:space="preserve">Option does not require mutually incompatible states unless reconciliation is declared.</x:t>
  </x:si>
  <x:si>
    <x:t xml:space="preserve">Refuse current selection or narrow claim boundary.</x:t>
  </x:si>
  <x:si>
    <x:t xml:space="preserve">SVC_STATUS</x:t>
  </x:si>
  <x:si>
    <x:t xml:space="preserve">SVC_PASS = AND(SV-1..SV-5) where material.</x:t>
  </x:si>
  <x:si>
    <x:t xml:space="preserve">FAIL_OR_UNKNOWN blocks immediate action/RLS claim of current selectability.</x:t>
  </x:si>
  <x:si>
    <x:t xml:space="preserve">SVC_REQUIRED</x:t>
  </x:si>
  <x:si>
    <x:t xml:space="preserve">Required when execution, resources, dependencies, reversibility, capacity, or internal consistency is material.</x:t>
  </x:si>
  <x:si>
    <x:t xml:space="preserve">If materiality unknown, treat as review/escalate.</x:t>
  </x:si>
  <x:si>
    <x:t xml:space="preserve">RLS_ALLOWED</x:t>
  </x:si>
  <x:si>
    <x:t xml:space="preserve">RLS ranks only options that remain selectable after Containment/SVC.</x:t>
  </x:si>
  <x:si>
    <x:t xml:space="preserve">NO means no current deterministic selection claim.</x:t>
  </x:si>
  <x:si>
    <x:t xml:space="preserve">NON-IMPORT BOUNDARY</x:t>
  </x:si>
  <x:si>
    <x:t xml:space="preserve">NO external ontology</x:t>
  </x:si>
  <x:si>
    <x:t xml:space="preserve">SVC uses declared resources/dependencies/capacity/contradiction checks only.</x:t>
  </x:si>
  <x:si>
    <x:t xml:space="preserve">No capacity/binding, epsilon/eta, quadratic regime, or hidden reference generator.</x:t>
  </x:si>
  <x:si>
    <x:t xml:space="preserve">LEVEL 5: RIPPLELOGIC SCORE (RLS)</x:t>
  </x:si>
  <x:si>
    <x:t xml:space="preserve">Reference: RippleLogic v12.7 Section 10.0</x:t>
  </x:si>
  <x:si>
    <x:t xml:space="preserve">RLS(a) = [Σ_u Σ_d w_u × v_d × m(u,d) × κ(u,d) × I_prop_welfare(u,d,a)] / Q, where Q = Σ_u Σ_d w_u × v_d × m(u,d) × κ(u,d) &gt; 0</x:t>
  </x:si>
  <x:si>
    <x:t xml:space="preserve">Higher RLS option (technical result; authority and execution separate)</x:t>
  </x:si>
  <x:si>
    <x:t xml:space="preserve">Build-frozen contribution table (values reproduced at release build)</x:t>
  </x:si>
  <x:si>
    <x:t xml:space="preserve">w_u</x:t>
  </x:si>
  <x:si>
    <x:t xml:space="preserve">v_d</x:t>
  </x:si>
  <x:si>
    <x:t xml:space="preserve">Contribution_A</x:t>
  </x:si>
  <x:si>
    <x:t xml:space="preserve">Contribution_B</x:t>
  </x:si>
  <x:si>
    <x:t xml:space="preserve">U1-D5</x:t>
  </x:si>
  <x:si>
    <x:t xml:space="preserve">I_prop / PLSS / Parameters</x:t>
  </x:si>
  <x:si>
    <x:t xml:space="preserve">Build-frozen value</x:t>
  </x:si>
  <x:si>
    <x:t xml:space="preserve">U1-D6</x:t>
  </x:si>
  <x:si>
    <x:t xml:space="preserve">U2-D1</x:t>
  </x:si>
  <x:si>
    <x:t xml:space="preserve">U3-D1</x:t>
  </x:si>
  <x:si>
    <x:t xml:space="preserve">U3-D3</x:t>
  </x:si>
  <x:si>
    <x:t xml:space="preserve">U4-D1</x:t>
  </x:si>
  <x:si>
    <x:t xml:space="preserve">U7-D7</x:t>
  </x:si>
  <x:si>
    <x:t xml:space="preserve">Sum Contribution_A</x:t>
  </x:si>
  <x:si>
    <x:t xml:space="preserve">Sum Contribution_B</x:t>
  </x:si>
  <x:si>
    <x:t xml:space="preserve">Displayed RLS(A)</x:t>
  </x:si>
  <x:si>
    <x:t xml:space="preserve">Displayed RLS(B)</x:t>
  </x:si>
  <x:si>
    <x:t xml:space="preserve">Contribution display note</x:t>
  </x:si>
  <x:si>
    <x:t xml:space="preserve">Release-build values; edit inputs → rebuild.</x:t>
  </x:si>
  <x:si>
    <x:t xml:space="preserve">RLS COMPARISON</x:t>
  </x:si>
  <x:si>
    <x:t xml:space="preserve">Gap</x:t>
  </x:si>
  <x:si>
    <x:t xml:space="preserve">σ_cell (constant Method C input for each active welfare cell)</x:t>
  </x:si>
  <x:si>
    <x:t xml:space="preserve">σ_RLS(A) = σ_cell × √Σq² / Q</x:t>
  </x:si>
  <x:si>
    <x:t xml:space="preserve">σ_RLS(B) = σ_cell × √Σq² / Q</x:t>
  </x:si>
  <x:si>
    <x:t xml:space="preserve">Normalized Gap</x:t>
  </x:si>
  <x:si>
    <x:t xml:space="preserve">Base demonstration Gap only. A governed σ×2 stress changes decisiveness; this is not a z-score or a basis for unique framework selection.</x:t>
  </x:si>
  <x:si>
    <x:t xml:space="preserve">RLS outcome</x:t>
  </x:si>
  <x:si>
    <x:t xml:space="preserve">Point-score leader</x:t>
  </x:si>
  <x:si>
    <x:t xml:space="preserve">Selection interpretation</x:t>
  </x:si>
  <x:si>
    <x:t xml:space="preserve">Option A is the higher point-score option, but the unvalidated Method C uncertainty basis changes to non-decisive at σ×2. RippleLogic therefore refuses deterministic selection; A is recorded only through a separate authority selection.</x:t>
  </x:si>
  <x:si>
    <x:t xml:space="preserve">Per Section 10.0: RLS MUST NEVER override NCRC or TRC</x:t>
  </x:si>
  <x:si>
    <x:t xml:space="preserve">Separation Ratio caveat: the Gap/δ value is a dimensionless governance decisiveness ratio, not a z-score, p-value, confidence level, or empirical validation claim.</x:t>
  </x:si>
  <x:si>
    <x:t xml:space="preserve">σ×2 normalized Gap</x:t>
  </x:si>
  <x:si>
    <x:t xml:space="preserve">At 2× sigma, Gap falls below delta=2.</x:t>
  </x:si>
  <x:si>
    <x:t xml:space="preserve">Sigma flip multiplier k_flip</x:t>
  </x:si>
  <x:si>
    <x:t xml:space="preserve">Sensitivity point only; not a probability statement.</x:t>
  </x:si>
  <x:si>
    <x:t xml:space="preserve">Sigma fragility status</x:t>
  </x:si>
  <x:si>
    <x:t xml:space="preserve">A computed uncertainty stress changes the decisive/non-decisive classification; Canon §10.4A therefore requires non-decisive treatment at this tier.</x:t>
  </x:si>
  <x:si>
    <x:t xml:space="preserve">CANONICAL RLS WEIGHT MATRIX (v5.7: frozen worked-run union weights reproduced from PLSS_Local_Scope final weights)</x:t>
  </x:si>
  <x:si>
    <x:t xml:space="preserve">Canonical RLS values for this run are the build-verified values shown in the summary rows of this sheet and in CANON.</x:t>
  </x:si>
  <x:si>
    <x:t xml:space="preserve">Active effective weight mass Q</x:t>
  </x:si>
  <x:si>
    <x:t xml:space="preserve">Preferred by RLS (higher)</x:t>
  </x:si>
  <x:si>
    <x:t xml:space="preserve">RLS formula integrity note</x:t>
  </x:si>
  <x:si>
    <x:t xml:space="preserve">Canonical RLS divides by Q after active masks/cell multipliers. This preserves the [-1,+1] interpretation; Q=0 is undefined.</x:t>
  </x:si>
  <x:si>
    <x:t xml:space="preserve">RLS UNCERTAINTY / DISTRIBUTION HARDENING</x:t>
  </x:si>
  <x:si>
    <x:t xml:space="preserve">Method</x:t>
  </x:si>
  <x:si>
    <x:t xml:space="preserve">Current status</x:t>
  </x:si>
  <x:si>
    <x:t xml:space="preserve">Decision effect</x:t>
  </x:si>
  <x:si>
    <x:t xml:space="preserve">Reopen trigger</x:t>
  </x:si>
  <x:si>
    <x:t xml:space="preserve">Cell-level uncertainty aggregation</x:t>
  </x:si>
  <x:si>
    <x:t xml:space="preserve">σ_cell=0.02; σ_RLS computed from active q weights</x:t>
  </x:si>
  <x:si>
    <x:t xml:space="preserve">Method C non-operational worked-example input; Canon §10.3 aggregation</x:t>
  </x:si>
  <x:si>
    <x:t xml:space="preserve">COMPUTED</x:t>
  </x:si>
  <x:si>
    <x:t xml:space="preserve">Decisive under declared demonstration inputs</x:t>
  </x:si>
  <x:si>
    <x:t xml:space="preserve">Evaluator</x:t>
  </x:si>
  <x:si>
    <x:t xml:space="preserve">Any stronger decisiveness claim</x:t>
  </x:si>
  <x:si>
    <x:t xml:space="preserve">Not empirically calibrated; dependence stress remains separate</x:t>
  </x:si>
  <x:si>
    <x:t xml:space="preserve">SELF/FAMILY; ORG-ECON; COMMUNITY-SOCIAL; ENVIRONMENT</x:t>
  </x:si>
  <x:si>
    <x:t xml:space="preserve">Perfect-correlation stress required for material Tier-2/Tier-3 claim</x:t>
  </x:si>
  <x:si>
    <x:t xml:space="preserve">NOT_EVALUATED</x:t>
  </x:si>
  <x:si>
    <x:t xml:space="preserve">Re-evaluate under cluster stress before any stronger operational claim</x:t>
  </x:si>
  <x:si>
    <x:t xml:space="preserve">If deterministic operational selection is sought</x:t>
  </x:si>
  <x:si>
    <x:t xml:space="preserve">RLS_DEPENDENCE_NOT_EVALUATED</x:t>
  </x:si>
  <x:si>
    <x:t xml:space="preserve">Covariance-aware estimate</x:t>
  </x:si>
  <x:si>
    <x:t xml:space="preserve">Not available</x:t>
  </x:si>
  <x:si>
    <x:t xml:space="preserve">Use when evidence permits</x:t>
  </x:si>
  <x:si>
    <x:t xml:space="preserve">NOT_AVAILABLE</x:t>
  </x:si>
  <x:si>
    <x:t xml:space="preserve">No upgrade</x:t>
  </x:si>
  <x:si>
    <x:t xml:space="preserve">Research owner</x:t>
  </x:si>
  <x:si>
    <x:t xml:space="preserve">Calibration study</x:t>
  </x:si>
  <x:si>
    <x:t xml:space="preserve">Future validation</x:t>
  </x:si>
  <x:si>
    <x:t xml:space="preserve">Worst affected subgroup</x:t>
  </x:si>
  <x:si>
    <x:t xml:space="preserve">See Subgroup_Analysis</x:t>
  </x:si>
  <x:si>
    <x:t xml:space="preserve">Report beside mean</x:t>
  </x:si>
  <x:si>
    <x:t xml:space="preserve">Review only</x:t>
  </x:si>
  <x:si>
    <x:t xml:space="preserve">Rights reviewer</x:t>
  </x:si>
  <x:si>
    <x:t xml:space="preserve">New concentrated burden</x:t>
  </x:si>
  <x:si>
    <x:t xml:space="preserve">Does not replace NCRC</x:t>
  </x:si>
  <x:si>
    <x:t xml:space="preserve">Burden concentration ratio</x:t>
  </x:si>
  <x:si>
    <x:t xml:space="preserve">Not calibrated</x:t>
  </x:si>
  <x:si>
    <x:t xml:space="preserve">Required for high-stakes concentrated non-rights impact</x:t>
  </x:si>
  <x:si>
    <x:t xml:space="preserve">No deterministic claim</x:t>
  </x:si>
  <x:si>
    <x:t xml:space="preserve">Tier 3 or material concentration</x:t>
  </x:si>
  <x:si>
    <x:t xml:space="preserve">Future work</x:t>
  </x:si>
  <x:si>
    <x:t xml:space="preserve">Peak harm companion</x:t>
  </x:si>
  <x:si>
    <x:t xml:space="preserve">Short intense harms require peak-severity sensitivity</x:t>
  </x:si>
  <x:si>
    <x:t xml:space="preserve">Peak + duration-integrated burden</x:t>
  </x:si>
  <x:si>
    <x:t xml:space="preserve">NOT_MATERIAL in current example</x:t>
  </x:si>
  <x:si>
    <x:t xml:space="preserve">Severe short-duration event</x:t>
  </x:si>
  <x:si>
    <x:t xml:space="preserve">Not a new gate</x:t>
  </x:si>
  <x:si>
    <x:t xml:space="preserve">Confidence versus uncertainty</x:t>
  </x:si>
  <x:si>
    <x:t xml:space="preserve">c_k is shrinkage; sigma is separate</x:t>
  </x:si>
  <x:si>
    <x:t xml:space="preserve">Unshrunk/interval sensitivity if decision-material</x:t>
  </x:si>
  <x:si>
    <x:t xml:space="preserve">Potential double-counting</x:t>
  </x:si>
  <x:si>
    <x:t xml:space="preserve">See Canon v12.7</x:t>
  </x:si>
  <x:si>
    <x:t xml:space="preserve">Conclusion</x:t>
  </x:si>
  <x:si>
    <x:t xml:space="preserve">Decisive under declared cell-level Method C demonstration</x:t>
  </x:si>
  <x:si>
    <x:t xml:space="preserve">Framework selection remains separate from authority and execution</x:t>
  </x:si>
  <x:si>
    <x:t xml:space="preserve">PASS WITH BOUNDARY</x:t>
  </x:si>
  <x:si>
    <x:t xml:space="preserve">Option A is the bounded technical selection</x:t>
  </x:si>
  <x:si>
    <x:t xml:space="preserve">Before stronger claim</x:t>
  </x:si>
  <x:si>
    <x:t xml:space="preserve">Tool-local disclosure</x:t>
  </x:si>
  <x:si>
    <x:t xml:space="preserve">Historical conclusion (superseded by current canonical release-build calculation)</x:t>
  </x:si>
  <x:si>
    <x:t xml:space="preserve">Superseded: current release-build RLS!B39:B41 control and yield the displayed decisiveness/selection state.</x:t>
  </x:si>
  <x:si>
    <x:t xml:space="preserve">Non-decisive</x:t>
  </x:si>
  <x:si>
    <x:t xml:space="preserve">Authority selection remains separate</x:t>
  </x:si>
  <x:si>
    <x:t xml:space="preserve">PASS WITH REVIEW</x:t>
  </x:si>
  <x:si>
    <x:t xml:space="preserve">No deterministic framework winner</x:t>
  </x:si>
  <x:si>
    <x:t xml:space="preserve">Decision authority</x:t>
  </x:si>
  <x:si>
    <x:t xml:space="preserve">Any method change</x:t>
  </x:si>
  <x:si>
    <x:t xml:space="preserve">Worked-run exemplar</x:t>
  </x:si>
  <x:si>
    <x:t xml:space="preserve">No empirical uncertainty calibration</x:t>
  </x:si>
  <x:si>
    <x:t xml:space="preserve">Architecture demonstration only</x:t>
  </x:si>
  <x:si>
    <x:t xml:space="preserve">Publication wording</x:t>
  </x:si>
  <x:si>
    <x:t xml:space="preserve">Not validation</x:t>
  </x:si>
  <x:si>
    <x:t xml:space="preserve">UCI/HOI STRUCTURAL DIAGNOSTICS — v5.7</x:t>
  </x:si>
  <x:si>
    <x:t xml:space="preserve">RippleLogic v12.7 Section 11 and Section 9.3.2</x:t>
  </x:si>
  <x:si>
    <x:t xml:space="preserve">Placement rule</x:t>
  </x:si>
  <x:si>
    <x:t xml:space="preserve">UCI/HOI are structural diagnostics, not headline cascade stages. Gate-relevant use belongs inside Containment. Residual use is special-case only.</x:t>
  </x:si>
  <x:si>
    <x:t xml:space="preserve">Containment use</x:t>
  </x:si>
  <x:si>
    <x:t xml:space="preserve">If UCI/HOI indicates coherence loss, hollowing, brittleness, burnout, trust collapse, ecological degradation, or governance-capacity loss beyond threshold, it is evaluated inside Containment before RLS.</x:t>
  </x:si>
  <x:si>
    <x:t xml:space="preserve">Residual use</x:t>
  </x:si>
  <x:si>
    <x:t xml:space="preserve">If options already passed Containment and RLS is tied, close, uncertainty-overlapped, or non-decisive, UCI/HOI may be used as tie-break, monitoring, or hollowing-risk documentation.</x:t>
  </x:si>
  <x:si>
    <x:t xml:space="preserve">Prohibited use</x:t>
  </x:si>
  <x:si>
    <x:t xml:space="preserve">Residual UCI/HOI may not rescue failed Containment, missing Reality Grounding, NCRC failure, TRC failure, or missing containment evidence.</x:t>
  </x:si>
  <x:si>
    <x:t xml:space="preserve">UCI computes structural condition independent of welfare impacts.</x:t>
  </x:si>
  <x:si>
    <x:t xml:space="preserve">Per union u: UCI_u is the weighted mean over applicable components only; NA components are excluded and weights renormalized.</x:t>
  </x:si>
  <x:si>
    <x:t xml:space="preserve">Overall: UCI = average(UCI_u) across unions (Tier 2).</x:t>
  </x:si>
  <x:si>
    <x:t xml:space="preserve">R = Review cycle, E = Evidence quality</x:t>
  </x:si>
  <x:si>
    <x:t xml:space="preserve">(Tier 3: sources/provenance required; UCI must be structurally independent of RLS inputs.)</x:t>
  </x:si>
  <x:si>
    <x:t xml:space="preserve">C (Cohesion)</x:t>
  </x:si>
  <x:si>
    <x:t xml:space="preserve">F (Flow)</x:t>
  </x:si>
  <x:si>
    <x:t xml:space="preserve">R (Resilience)</x:t>
  </x:si>
  <x:si>
    <x:t xml:space="preserve">E (Equity)</x:t>
  </x:si>
  <x:si>
    <x:t xml:space="preserve">UCI_u</x:t>
  </x:si>
  <x:si>
    <x:t xml:space="preserve">NA</x:t>
  </x:si>
  <x:si>
    <x:t xml:space="preserve">UCI (mean over unions)</x:t>
  </x:si>
  <x:si>
    <x:t xml:space="preserve">Note: U1 and U7 Equity are NA unless a governed indicator is defined. Missing applicable evidence is UNKNOWN, not NA, and never receives an inserted score of 1.</x:t>
  </x:si>
  <x:si>
    <x:t xml:space="preserve">For Tier 3: require independent structural indicators</x:t>
  </x:si>
  <x:si>
    <x:t xml:space="preserve">HOI STATUS</x:t>
  </x:si>
  <x:si>
    <x:t xml:space="preserve">HOI = 0 (no human override requested)</x:t>
  </x:si>
  <x:si>
    <x:t xml:space="preserve">Status: OK</x:t>
  </x:si>
  <x:si>
    <x:t xml:space="preserve">TIE-BREAK OUTCOME</x:t>
  </x:si>
  <x:si>
    <x:t xml:space="preserve">UCI: Available for tie-break / monitoring disclosure</x:t>
  </x:si>
  <x:si>
    <x:t xml:space="preserve">HOI: 0 (no hollowing-out risk flagged in this worked run)</x:t>
  </x:si>
  <x:si>
    <x:t xml:space="preserve">Resolution: Judgment-call / higher RLS selection remains disclosed separately on Dashboard tie-break / monitoring surface.</x:t>
  </x:si>
  <x:si>
    <x:t xml:space="preserve">RIPPLELOGIC v12.7 — DECISION DASHBOARD</x:t>
  </x:si>
  <x:si>
    <x:t xml:space="preserve">Sheet: v5.7</x:t>
  </x:si>
  <x:si>
    <x:t xml:space="preserve">Framework: RippleLogic v12.7 / Sheet v5.7 / Core Release 2026.09</x:t>
  </x:si>
  <x:si>
    <x:t xml:space="preserve">Worked-Run Exemplar Publication State</x:t>
  </x:si>
  <x:si>
    <x:t xml:space="preserve">PUBLISHABLE_AS_BOUNDED_WORKED_EXEMPLAR</x:t>
  </x:si>
  <x:si>
    <x:t xml:space="preserve">Worked-run point-score leader / framework status</x:t>
  </x:si>
  <x:si>
    <x:t xml:space="preserve">A — POINT-SCORE LEADER; FRAMEWORK NON-DETERMINISTIC</x:t>
  </x:si>
  <x:si>
    <x:t xml:space="preserve">DISCLOSURE</x:t>
  </x:si>
  <x:si>
    <x:t xml:space="preserve">This workbook is a worked-run exemplar companion. It is not a repository-level validator, generalized multi-option engine, or substitute for canonical Markdown/DOCX or schema surfaces. The dashboard compares Option A and Option B only. Option A is the higher point-score option, but the unvalidated Method C uncertainty basis and the σ×2 sensitivity require REFUSE_DETERMINISTIC_SELECTION. Option A is separately selected by accountable authority. Lawful authority and execution authorization remain separate, and the workbook does not establish empirical validation, deployment readiness, or Tier-4/ProofPack status.</x:t>
  </x:si>
  <x:si>
    <x:t xml:space="preserve">Authority selection after non-decisive framework verdict</x:t>
  </x:si>
  <x:si>
    <x:t xml:space="preserve">A — SEPARATE AUTHORITY SELECTION; execution authority remains separate</x:t>
  </x:si>
  <x:si>
    <x:t xml:space="preserve">Canonical Invalid Flags</x:t>
  </x:si>
  <x:si>
    <x:t xml:space="preserve">DECISION CONTEXT</x:t>
  </x:si>
  <x:si>
    <x:t xml:space="preserve">Canonical Escalation Flags</x:t>
  </x:si>
  <x:si>
    <x:t xml:space="preserve">Decision:</x:t>
  </x:si>
  <x:si>
    <x:t xml:space="preserve">Remote Work Policy Implementation</x:t>
  </x:si>
  <x:si>
    <x:t xml:space="preserve">Canonical Review Flags</x:t>
  </x:si>
  <x:si>
    <x:t xml:space="preserve">Date:</x:t>
  </x:si>
  <x:si>
    <x:t xml:space="preserve">2026-02-01</x:t>
  </x:si>
  <x:si>
    <x:t xml:space="preserve">Sanity Check Failures</x:t>
  </x:si>
  <x:si>
    <x:t xml:space="preserve">Tier:</x:t>
  </x:si>
  <x:si>
    <x:t xml:space="preserve">2 (Core)</x:t>
  </x:si>
  <x:si>
    <x:t xml:space="preserve">TRC Active:</x:t>
  </x:si>
  <x:si>
    <x:t xml:space="preserve">FIVE-LEVEL METHOD</x:t>
  </x:si>
  <x:si>
    <x:t xml:space="preserve">UNCERTAINTY BOUNDARY</x:t>
  </x:si>
  <x:si>
    <x:t xml:space="preserve">STATUS</x:t>
  </x:si>
  <x:si>
    <x:t xml:space="preserve">MEANING</x:t>
  </x:si>
  <x:si>
    <x:t xml:space="preserve">Level</x:t>
  </x:si>
  <x:si>
    <x:t xml:space="preserve">Function</x:t>
  </x:si>
  <x:si>
    <x:t xml:space="preserve">Resolution</x:t>
  </x:si>
  <x:si>
    <x:t xml:space="preserve">Computation</x:t>
  </x:si>
  <x:si>
    <x:t xml:space="preserve">Method C constant sigma calculated.</x:t>
  </x:si>
  <x:si>
    <x:t xml:space="preserve">Reality Grounding</x:t>
  </x:si>
  <x:si>
    <x:t xml:space="preserve">Shared run-level Reality Grounding posture; see source sheets.</x:t>
  </x:si>
  <x:si>
    <x:t xml:space="preserve">Calibration</x:t>
  </x:si>
  <x:si>
    <x:t xml:space="preserve">Not a production-calibrated uncertainty model.</x:t>
  </x:si>
  <x:si>
    <x:t xml:space="preserve">Both options pass the Rights Floor; this is not execution authorization.</x:t>
  </x:si>
  <x:si>
    <x:t xml:space="preserve">Canonical Gap</x:t>
  </x:si>
  <x:si>
    <x:t xml:space="preserve">Full-precision normalized comparison.</x:t>
  </x:si>
  <x:si>
    <x:t xml:space="preserve">Both options pass the declared tail-risk threshold in this worked run.</x:t>
  </x:si>
  <x:si>
    <x:t xml:space="preserve">Decision claim</x:t>
  </x:si>
  <x:si>
    <x:t xml:space="preserve">Unvalidated sigma; point-score comparison only. No deterministic framework selection claim.</x:t>
  </x:si>
  <x:si>
    <x:t xml:space="preserve">CSV / Containment and Structural Viability</x:t>
  </x:si>
  <x:si>
    <x:t xml:space="preserve">Both selectable only with the binding controls recorded in CSV, PCC, Source_Coupling, and Structural_Viability.</x:t>
  </x:si>
  <x:si>
    <x:t xml:space="preserve">σ×2 Gap</x:t>
  </x:si>
  <x:si>
    <x:t xml:space="preserve">At 2× sigma the demonstration becomes non-decisive.</x:t>
  </x:si>
  <x:si>
    <x:t xml:space="preserve">RippleLogic Score / RLS</x:t>
  </x:si>
  <x:si>
    <x:t xml:space="preserve">Sigma flip multiplier</x:t>
  </x:si>
  <x:si>
    <x:t xml:space="preserve">Multiplier at which Gap reaches delta=2.</x:t>
  </x:si>
  <x:si>
    <x:t xml:space="preserve">Decisiveness boundary:</x:t>
  </x:si>
  <x:si>
    <x:t xml:space="preserve">Option A is the higher point-score option, but the declared Method C uncertainty is unvalidated and σ×2 changes decisiveness. RippleLogic therefore refuses deterministic selection; this is not empirical validation, legal authority, or safe-execution proof.</x:t>
  </x:si>
  <x:si>
    <x:t xml:space="preserve">Framework verdict: REFUSE_DETERMINISTIC_SELECTION</x:t>
  </x:si>
  <x:si>
    <x:t xml:space="preserve">Sigma sensitivity</x:t>
  </x:si>
  <x:si>
    <x:t xml:space="preserve">SENSITIVE</x:t>
  </x:si>
  <x:si>
    <x:t xml:space="preserve">See RLS!B48 for the canonical uncertainty-sensitivity token.</x:t>
  </x:si>
  <x:si>
    <x:t xml:space="preserve">Selection note:</x:t>
  </x:si>
  <x:si>
    <x:t xml:space="preserve">Two-option surface only (A/B); both remain selectable with binding controls. Option A is separately selected by accountable authority after the non-decisive framework result.</x:t>
  </x:si>
  <x:si>
    <x:t xml:space="preserve">SPECIAL-CASE STRUCTURAL DIAGNOSTICS</x:t>
  </x:si>
  <x:si>
    <x:t xml:space="preserve">UCI/HOI are structural diagnostics. Gate-relevant use belongs inside CSV. Residual use occurs only when RLS is tied, close, or non-decisive.</x:t>
  </x:si>
  <x:si>
    <x:t xml:space="preserve">Tie-break status</x:t>
  </x:si>
  <x:si>
    <x:t xml:space="preserve">The ordinary point-score ranking remains visible, but a computed uncertainty stress changes decisiveness. RippleLogic does not claim unique selection; the accountable authority selects A transparently among qualified options.</x:t>
  </x:si>
  <x:si>
    <x:t xml:space="preserve">PLSS Scope Note:</x:t>
  </x:si>
  <x:si>
    <x:t xml:space="preserve">See PLSS_Local_Scope for q_u and w_u^PLSS</x:t>
  </x:si>
  <x:si>
    <x:t xml:space="preserve">RELEASE BOUNDARY</x:t>
  </x:si>
  <x:si>
    <x:t xml:space="preserve">INTERPRETATION</x:t>
  </x:si>
  <x:si>
    <x:t xml:space="preserve">Useful for replay/training; not a validator or reference calculator.</x:t>
  </x:si>
  <x:si>
    <x:t xml:space="preserve">ProofPack-ready</x:t>
  </x:si>
  <x:si>
    <x:t xml:space="preserve">Requires separate bundled/hash-pinned replay assets.</x:t>
  </x:si>
  <x:si>
    <x:t xml:space="preserve">Tier 4-ready</x:t>
  </x:si>
  <x:si>
    <x:t xml:space="preserve">Prohibited for all released versions, including v12.0, until ProofPack is independently replayable.</x:t>
  </x:si>
  <x:si>
    <x:t xml:space="preserve">Empirical validation</x:t>
  </x:si>
  <x:si>
    <x:t xml:space="preserve">Requires pilot results and external review.</x:t>
  </x:si>
  <x:si>
    <x:t xml:space="preserve">Machine-verifiable ecosystem complete</x:t>
  </x:si>
  <x:si>
    <x:t xml:space="preserve">Requires schemas, validator, calculator, machine vectors, replay instructions.</x:t>
  </x:si>
  <x:si>
    <x:t xml:space="preserve">UCI maturity</x:t>
  </x:si>
  <x:si>
    <x:t xml:space="preserve">Provisional</x:t>
  </x:si>
  <x:si>
    <x:t xml:space="preserve">Structural diagnostic only; no cross-domain validation claim.</x:t>
  </x:si>
  <x:si>
    <x:t xml:space="preserve">Biological SGP maturity</x:t>
  </x:si>
  <x:si>
    <x:t xml:space="preserve">Human-only worked run; biological SGP evidence not invoked. No individualized biological measurement-completeness claim.</x:t>
  </x:si>
  <x:si>
    <x:t xml:space="preserve">Public claim wording</x:t>
  </x:si>
  <x:si>
    <x:t xml:space="preserve">Worked-run publishable with a non-decisive framework verdict, explicit uncertainty sensitivity, and a separate authority-selection boundary</x:t>
  </x:si>
  <x:si>
    <x:t xml:space="preserve">Avoid unqualified publish-ready or deterministic-selection language.</x:t>
  </x:si>
  <x:si>
    <x:t xml:space="preserve">Next step</x:t>
  </x:si>
  <x:si>
    <x:t xml:space="preserve">post-core ProofPack-prep tooling line</x:t>
  </x:si>
  <x:si>
    <x:t xml:space="preserve">Reference calculator, schemas, vectors, validators, and ProofPack-prep assets.</x:t>
  </x:si>
  <x:si>
    <x:t xml:space="preserve">Tool-Local Review Flags:</x:t>
  </x:si>
  <x:si>
    <x:t xml:space="preserve">Triggered Flags:</x:t>
  </x:si>
  <x:si>
    <x:t xml:space="preserve">ESCALATION_REQUIRED; NONDECISIVE_GAP_REVIEW; UNCERTAINTY_DECISIVENESS_SENSITIVE</x:t>
  </x:si>
  <x:si>
    <x:t xml:space="preserve">(none)</x:t>
  </x:si>
  <x:si>
    <x:t xml:space="preserve">Audit flags (active)</x:t>
  </x:si>
  <x:si>
    <x:t xml:space="preserve">REVIEW ACTIONS DOCUMENTED</x:t>
  </x:si>
  <x:si>
    <x:t xml:space="preserve">1. ✓ Non-decisive framework verdict, uncertainty sensitivity, and separate authority selection documented</x:t>
  </x:si>
  <x:si>
    <x:t xml:space="preserve">2. ✓ Monitoring requirement captured through Qualification_Continuity</x:t>
  </x:si>
  <x:si>
    <x:t xml:space="preserve">3. ✓ Review date updated:</x:t>
  </x:si>
  <x:si>
    <x:t xml:space="preserve">2026-05-11</x:t>
  </x:si>
  <x:si>
    <x:t xml:space="preserve">4. ✓ Tier 3 upgrade condition documented if stakes increase</x:t>
  </x:si>
  <x:si>
    <x:t xml:space="preserve">ACTION-BOUND QUALIFICATION CONTINUITY</x:t>
  </x:si>
  <x:si>
    <x:t xml:space="preserve">Qualification disposition</x:t>
  </x:si>
  <x:si>
    <x:t xml:space="preserve">Qualification claim boundary</x:t>
  </x:si>
  <x:si>
    <x:t xml:space="preserve">Worked-run exemplar only; a live claim requires a complete, current Qualification_Continuity record tied to the exact action and configuration.</x:t>
  </x:si>
  <x:si>
    <x:t xml:space="preserve">Non-override rule</x:t>
  </x:si>
  <x:si>
    <x:t xml:space="preserve">Cannot rescue RF/NCRC, TRC, CSV/Containment, Refusal, control, or authority failure.</x:t>
  </x:si>
  <x:si>
    <x:t xml:space="preserve">Action rule</x:t>
  </x:si>
  <x:si>
    <x:t xml:space="preserve">Execute only when the selected option, exact action, current configuration, qualification snapshot, controls, and separate authority all remain current.</x:t>
  </x:si>
  <x:si>
    <x:t xml:space="preserve">Worked-run publishability is not ecosystem ProofPack readiness. This workbook instance is suitable to publish as a bounded worked-run exemplar. DETERMINISTIC_FRAMEWORK_SELECTION = NO because a computed uncertainty stress changes decisiveness. Option A is a separate accountable authority selection, while lawful execution authorization remains distinct. The workbook does not establish empirical validation, safe deployment, legal authority, or Tier-4 readiness.</x:t>
  </x:si>
  <x:si>
    <x:t xml:space="preserve">Worked-run/review gate note</x:t>
  </x:si>
  <x:si>
    <x:t xml:space="preserve">Active ESCALATE and REVIEW flags require reviewer attention, explicit authority routing, and monitoring. They do not negate bounded worked-run publishability because no INVALID or sanity-failure condition is active.</x:t>
  </x:si>
  <x:si>
    <x:t xml:space="preserve">TRANSITION ADMISSIBILITY</x:t>
  </x:si>
  <x:si>
    <x:t xml:space="preserve">Transition ID</x:t>
  </x:si>
  <x:si>
    <x:t xml:space="preserve">TAC-ORG-2026-001</x:t>
  </x:si>
  <x:si>
    <x:t xml:space="preserve">Binary-gate evidence rule</x:t>
  </x:si>
  <x:si>
    <x:t xml:space="preserve">Gate outcomes remain binary where required, but evidence is declared as worked-run exemplar evidence rather than empirical validation.</x:t>
  </x:si>
  <x:si>
    <x:t xml:space="preserve">See Reality_Grounding sheet</x:t>
  </x:si>
  <x:si>
    <x:t xml:space="preserve">Reference structure declared</x:t>
  </x:si>
  <x:si>
    <x:t xml:space="preserve">ReferenceStructureRecord status</x:t>
  </x:si>
  <x:si>
    <x:t xml:space="preserve">Reference object</x:t>
  </x:si>
  <x:si>
    <x:t xml:space="preserve">Remote work policy implementation decision evaluated against RippleLogic v12.7 RCR/RSP, RF/NCRC and TRC/CSV/RLS/UCI-HOI, PCC, and workbook evidence surfaces.</x:t>
  </x:si>
  <x:si>
    <x:t xml:space="preserve">RSP boundary</x:t>
  </x:si>
  <x:si>
    <x:t xml:space="preserve">Strengthens evidence basis and auditability; does not alter cascade or create stronger validation/deployment claims.</x:t>
  </x:si>
  <x:si>
    <x:t xml:space="preserve">AUDIT FLAGS - RELEASE-BUILD SSOT (v5.6)</x:t>
  </x:si>
  <x:si>
    <x:t xml:space="preserve">Trigger cells B5:B17 and B25:B33 are release-build values. Summary counts B21:B24 reproduce the same frozen flag surface.</x:t>
  </x:si>
  <x:si>
    <x:t xml:space="preserve">B18 records YES/NO token integrity across the release-build trigger surface.</x:t>
  </x:si>
  <x:si>
    <x:t xml:space="preserve">Flag_ID</x:t>
  </x:si>
  <x:si>
    <x:t xml:space="preserve">Triggered</x:t>
  </x:si>
  <x:si>
    <x:t xml:space="preserve">Severity</x:t>
  </x:si>
  <x:si>
    <x:t xml:space="preserve">Trigger logic</x:t>
  </x:si>
  <x:si>
    <x:t xml:space="preserve">Helper_Flag</x:t>
  </x:si>
  <x:si>
    <x:t xml:space="preserve">Helper_Sev</x:t>
  </x:si>
  <x:si>
    <x:t xml:space="preserve">CATASTROPHE_CELL_OMITTED_INVALID</x:t>
  </x:si>
  <x:si>
    <x:t xml:space="preserve">INVALID</x:t>
  </x:si>
  <x:si>
    <x:t xml:space="preserve">Any catastrophe cell in C_cat used in TRC loss computation/disclosure is omitted/excluded/not disclosed such that TRC CVaR cannot be independently recomputed (e.g., C_cat blank when TRC active).</x:t>
  </x:si>
  <x:si>
    <x:t xml:space="preserve">CANON!B13,B76</x:t>
  </x:si>
  <x:si>
    <x:t xml:space="preserve">MANDATORY_TAIL_CATEGORY_MISSING</x:t>
  </x:si>
  <x:si>
    <x:t xml:space="preserve">Missing mandatory tail category (required WTSL category not covered at p_floor).</x:t>
  </x:si>
  <x:si>
    <x:t xml:space="preserve">WTSL_Categories!B16,B17</x:t>
  </x:si>
  <x:si>
    <x:t xml:space="preserve">CONFIG_DRIFT</x:t>
  </x:si>
  <x:si>
    <x:t xml:space="preserve">Config version &lt;&gt; CANON</x:t>
  </x:si>
  <x:si>
    <x:t xml:space="preserve">Cross-checks Config pins against CANON and Version_Control</x:t>
  </x:si>
  <x:si>
    <x:t xml:space="preserve">Config!B3:B8; CANON!B5:B8; Version_Control!A2</x:t>
  </x:si>
  <x:si>
    <x:t xml:space="preserve">RIGHTS_COUNT_MISMATCH</x:t>
  </x:si>
  <x:si>
    <x:t xml:space="preserve">Rights count &lt;&gt; 8</x:t>
  </x:si>
  <x:si>
    <x:t xml:space="preserve">CANON!B38&lt;&gt;8</x:t>
  </x:si>
  <x:si>
    <x:t xml:space="preserve">SELECTION_INVALID</x:t>
  </x:si>
  <x:si>
    <x:t xml:space="preserve">No valid selection</x:t>
  </x:si>
  <x:si>
    <x:t xml:space="preserve">SELECTED_OPTION blank</x:t>
  </x:si>
  <x:si>
    <x:t xml:space="preserve">CANON!B71</x:t>
  </x:si>
  <x:si>
    <x:t xml:space="preserve">TAIL_EMERGENCY_MODE_INVOKED</x:t>
  </x:si>
  <x:si>
    <x:t xml:space="preserve">Governed Tail Emergency Mode invoked; no ordinary RLS or aligned-selection claim is permitted.</x:t>
  </x:si>
  <x:si>
    <x:t xml:space="preserve">A_NCRC&gt;0 AND A_ADM=0</x:t>
  </x:si>
  <x:si>
    <x:t xml:space="preserve">CANON!B67,B68</x:t>
  </x:si>
  <x:si>
    <x:t xml:space="preserve">EMERGENCY_MODE_INVOKED</x:t>
  </x:si>
  <x:si>
    <x:t xml:space="preserve">No rights-admissible options</x:t>
  </x:si>
  <x:si>
    <x:t xml:space="preserve">A_NCRC_COUNT=0</x:t>
  </x:si>
  <x:si>
    <x:t xml:space="preserve">CANON!B67</x:t>
  </x:si>
  <x:si>
    <x:t xml:space="preserve">Escalation required</x:t>
  </x:si>
  <x:si>
    <x:t xml:space="preserve">CANON!B73=YES</x:t>
  </x:si>
  <x:si>
    <x:t xml:space="preserve">CANON!B73</x:t>
  </x:si>
  <x:si>
    <x:t xml:space="preserve">SIGMA_MISSING_REQUIRED</x:t>
  </x:si>
  <x:si>
    <x:t xml:space="preserve">Uncertainty σ required for Tier 2+ but missing/invalid (method or sigma_est not declared).</x:t>
  </x:si>
  <x:si>
    <x:t xml:space="preserve">CANON!B10,B26,B137</x:t>
  </x:si>
  <x:si>
    <x:t xml:space="preserve">SUBGROUP_LIMITATION</x:t>
  </x:si>
  <x:si>
    <x:t xml:space="preserve">REVIEW</x:t>
  </x:si>
  <x:si>
    <x:t xml:space="preserve">No subgroup override entries AND no documented subgroup analysis</x:t>
  </x:si>
  <x:si>
    <x:t xml:space="preserve">Overrides=0 AND analysis_done=0</x:t>
  </x:si>
  <x:si>
    <x:t xml:space="preserve">Subgroup_Overrides!B17 + Subgroup_Analysis!B46</x:t>
  </x:si>
  <x:si>
    <x:t xml:space="preserve">NONDECISIVE_GAP_REVIEW</x:t>
  </x:si>
  <x:si>
    <x:t xml:space="preserve">Canon §10.4A non-decisive framework status; separate authority selection, disclosure, and review are required.</x:t>
  </x:si>
  <x:si>
    <x:t xml:space="preserve">RLS is non-decisive because a computed governed uncertainty stress changes the classification.</x:t>
  </x:si>
  <x:si>
    <x:t xml:space="preserve">Canon §10.4A; CANON!B70; RLS!B40:B48; PCC!B64:B70</x:t>
  </x:si>
  <x:si>
    <x:t xml:space="preserve">UCI_SOURCE_UNVERIFIED</x:t>
  </x:si>
  <x:si>
    <x:t xml:space="preserve">UCI unverified (Tier 3+)</x:t>
  </x:si>
  <x:si>
    <x:t xml:space="preserve">TIER&gt;=3</x:t>
  </x:si>
  <x:si>
    <x:t xml:space="preserve">CANON!B10</x:t>
  </x:si>
  <x:si>
    <x:t xml:space="preserve">SENSITIVITY_NOT_RUN</x:t>
  </x:si>
  <x:si>
    <x:t xml:space="preserve">Sensitivity not executed</x:t>
  </x:si>
  <x:si>
    <x:t xml:space="preserve">Status=NOT PERFORMED</x:t>
  </x:si>
  <x:si>
    <x:t xml:space="preserve">Sensitivity_Analysis!B3</x:t>
  </x:si>
  <x:si>
    <x:t xml:space="preserve">MANUAL_FLAG_OVERRIDE_OR_TOKEN_INTEGRITY_FAILURE</x:t>
  </x:si>
  <x:si>
    <x:t xml:space="preserve">Potential manual replacement or invalid YES/NO token on the release-build flag surface. The release verifier independently checks the packaged workbook.</x:t>
  </x:si>
  <x:si>
    <x:t xml:space="preserve">Every trigger cell must contain YES or NO; the release verifier separately checks package integrity.</x:t>
  </x:si>
  <x:si>
    <x:t xml:space="preserve">Self-check + release verifier</x:t>
  </x:si>
  <x:si>
    <x:t xml:space="preserve">ACTIVE_FLAG_DETAILS</x:t>
  </x:si>
  <x:si>
    <x:t xml:space="preserve">RELEASE-BUILD SUMMARY</x:t>
  </x:si>
  <x:si>
    <x:t xml:space="preserve">INVALID_FLAGS_LIST</x:t>
  </x:si>
  <x:si>
    <x:t xml:space="preserve">INVALID_COUNT</x:t>
  </x:si>
  <x:si>
    <x:t xml:space="preserve">Build-frozen</x:t>
  </x:si>
  <x:si>
    <x:t xml:space="preserve">ESCALATE_FLAGS_LIST</x:t>
  </x:si>
  <x:si>
    <x:t xml:space="preserve">ESCALATION_REQUIRED; UNCERTAINTY_DECISIVENESS_SENSITIVE</x:t>
  </x:si>
  <x:si>
    <x:t xml:space="preserve">ESCALATE_COUNT</x:t>
  </x:si>
  <x:si>
    <x:t xml:space="preserve">REVIEW_FLAGS_LIST</x:t>
  </x:si>
  <x:si>
    <x:t xml:space="preserve">REVIEW_COUNT</x:t>
  </x:si>
  <x:si>
    <x:t xml:space="preserve">TOTAL_ACTIVE</x:t>
  </x:si>
  <x:si>
    <x:t xml:space="preserve">SCOPE_COVERAGE_REDUCED</x:t>
  </x:si>
  <x:si>
    <x:t xml:space="preserve">Reduced-scope used without ScopeCoverage declaration</x:t>
  </x:si>
  <x:si>
    <x:t xml:space="preserve">SCOPE_COVERAGE_MODE=REDUCED AND (OmittedScopes=NONE or blank)</x:t>
  </x:si>
  <x:si>
    <x:t xml:space="preserve">CANON v12.7 scope-coverage fields</x:t>
  </x:si>
  <x:si>
    <x:t xml:space="preserve">SCI_BELOW_MINIMUM</x:t>
  </x:si>
  <x:si>
    <x:t xml:space="preserve">SCI below tier minimum (Tier 2: SCI≥1; Tier 3: SCI≥2)</x:t>
  </x:si>
  <x:si>
    <x:t xml:space="preserve">TIER&gt;=2 AND SCI_LEVEL &lt; tier_minimum</x:t>
  </x:si>
  <x:si>
    <x:t xml:space="preserve">CANON v12.7 SCI fields</x:t>
  </x:si>
  <x:si>
    <x:t xml:space="preserve">SCI_AT_MINIMUM_NO_UPGRADE</x:t>
  </x:si>
  <x:si>
    <x:t xml:space="preserve">SCI at tier minimum but no NextRunUpgrade action declared</x:t>
  </x:si>
  <x:si>
    <x:t xml:space="preserve">SCI=tier_min AND SCI_NEXT_RUN_UPGRADE blank</x:t>
  </x:si>
  <x:si>
    <x:t xml:space="preserve">UNCERTAINTY_NOT_DECLARED</x:t>
  </x:si>
  <x:si>
    <x:t xml:space="preserve">Tier 2+ requires a declared uncertainty method under v12.6</x:t>
  </x:si>
  <x:si>
    <x:t xml:space="preserve">TIER&gt;=2 AND UNCERTAINTY_METHOD blank</x:t>
  </x:si>
  <x:si>
    <x:t xml:space="preserve">CANON v12.7 uncertainty fields</x:t>
  </x:si>
  <x:si>
    <x:t xml:space="preserve">STRUCTURAL_VIABILITY_FAIL</x:t>
  </x:si>
  <x:si>
    <x:t xml:space="preserve">SVC failed for a material current-execution/selectability claim.</x:t>
  </x:si>
  <x:si>
    <x:t xml:space="preserve">SVC required and status fails/is unknown or RLS is not allowed</x:t>
  </x:si>
  <x:si>
    <x:t xml:space="preserve">Structural_Viability!B11:B13</x:t>
  </x:si>
  <x:si>
    <x:t xml:space="preserve">SVC_INPUT_INSUFFICIENT</x:t>
  </x:si>
  <x:si>
    <x:t xml:space="preserve">SVC required but resource/dependency/reversibility/capacity/contradiction status is unknown.</x:t>
  </x:si>
  <x:si>
    <x:t xml:space="preserve">SVC required and any core input is UNKNOWN or blank</x:t>
  </x:si>
  <x:si>
    <x:t xml:space="preserve">Structural_Viability!B6:B12</x:t>
  </x:si>
  <x:si>
    <x:t xml:space="preserve">STRUCTURAL_OVERRIDE_OF_RIGHTS_INVALID</x:t>
  </x:si>
  <x:si>
    <x:t xml:space="preserve">Structural viability, stability, or closure was treated as sufficient to override NCRC failure.</x:t>
  </x:si>
  <x:si>
    <x:t xml:space="preserve">Selected worked-run option has non-PASS NCRC status</x:t>
  </x:si>
  <x:si>
    <x:t xml:space="preserve">CANON!B51:B52,B71</x:t>
  </x:si>
  <x:si>
    <x:t xml:space="preserve">A computed governed uncertainty stress changes whether the lead is decisive; the run must be treated as non-decisive at any tier.</x:t>
  </x:si>
  <x:si>
    <x:t xml:space="preserve">Base Gap &gt; δ and σ×2 Gap &lt; δ; uncertainty calibration remains unvalidated.</x:t>
  </x:si>
  <x:si>
    <x:t xml:space="preserve">Canon §§10.3.2, 10.4A; RLS!B39:B48</x:t>
  </x:si>
  <x:si>
    <x:t xml:space="preserve">PLSS_PROMINENCE_SENSITIVITY_UNRESOLVED</x:t>
  </x:si>
  <x:si>
    <x:t xml:space="preserve">Required canonical PLSS prominence comparisons are incomplete; ranking robustness under alternative valid prominence constructions is not established.</x:t>
  </x:si>
  <x:si>
    <x:t xml:space="preserve">PARTIAL_COMPARISON_ONLY or NOT EVALUATED triggers REVIEW</x:t>
  </x:si>
  <x:si>
    <x:t xml:space="preserve">PLSS_Escalation!B8 / PLSS_Local_Scope!A33:I40</x:t>
  </x:si>
  <x:si>
    <x:t xml:space="preserve">CANON LINK VERIFICATION</x:t>
  </x:si>
  <x:si>
    <x:t xml:space="preserve">CANON!B80 must equal B21</x:t>
  </x:si>
  <x:si>
    <x:t xml:space="preserve">Match:</x:t>
  </x:si>
  <x:si>
    <x:t xml:space="preserve">FLAG TAXONOMY NOTE (v5.6)</x:t>
  </x:si>
  <x:si>
    <x:t xml:space="preserve">This workbook emits (1) Canon-aligned audit flags and (2) tool-local integrity flags. Tool-local flags protect the workbook/PCC emitter and do not create new RippleLogic normative taxonomy.</x:t>
  </x:si>
  <x:si>
    <x:t xml:space="preserve">Classification</x:t>
  </x:si>
  <x:si>
    <x:t xml:space="preserve">Canonical reference / mapping</x:t>
  </x:si>
  <x:si>
    <x:t xml:space="preserve">TOOL_LOCAL</x:t>
  </x:si>
  <x:si>
    <x:t xml:space="preserve">Workbook config/version mismatch; treat as INVALID for this emitter.</x:t>
  </x:si>
  <x:si>
    <x:t xml:space="preserve">Workbook sanity check; not a RippleLogic audit flag.</x:t>
  </x:si>
  <x:si>
    <x:t xml:space="preserve">No selected option; tool integrity failure.</x:t>
  </x:si>
  <x:si>
    <x:t xml:space="preserve">MANUAL_FLAG_OVERRIDE</x:t>
  </x:si>
  <x:si>
    <x:t xml:space="preserve">Manual edits detected in trigger cells; invalidate run output.</x:t>
  </x:si>
  <x:si>
    <x:t xml:space="preserve">CANON_ALIGNED</x:t>
  </x:si>
  <x:si>
    <x:t xml:space="preserve">Canon §10.4A: REVIEW / authority selection</x:t>
  </x:si>
  <x:si>
    <x:t xml:space="preserve">Non-decisive framework result requires transparent authority routing and cannot be presented as unique cascade selection.</x:t>
  </x:si>
  <x:si>
    <x:t xml:space="preserve">Maps to: REVIEW (evidence)</x:t>
  </x:si>
  <x:si>
    <x:t xml:space="preserve">Source provenance for UCI/HOI inputs not documented in this workbook.</x:t>
  </x:si>
  <x:si>
    <x:t xml:space="preserve">Maps to: REVIEW (sensitivity)</x:t>
  </x:si>
  <x:si>
    <x:t xml:space="preserve">Sensitivity analysis not executed or not documented for this run.</x:t>
  </x:si>
  <x:si>
    <x:t xml:space="preserve">Maps to: REVIEW (scope)</x:t>
  </x:si>
  <x:si>
    <x:t xml:space="preserve">Scope coverage reduced; ensure disclosure in PCC.</x:t>
  </x:si>
  <x:si>
    <x:t xml:space="preserve">CANON v12.7 AUDIT-FLAG AWARENESS</x:t>
  </x:si>
  <x:si>
    <x:t xml:space="preserve">CANON v12.0 AUDIT-FLAG AWARENESS</x:t>
  </x:si>
  <x:si>
    <x:t xml:space="preserve">CLAIM_EXCEEDS_CLOSURE_BOUNDARY</x:t>
  </x:si>
  <x:si>
    <x:t xml:space="preserve">CANON_ALIGNED_AWARENESS</x:t>
  </x:si>
  <x:si>
    <x:t xml:space="preserve">Maps to: INVALID / claim-boundary review</x:t>
  </x:si>
  <x:si>
    <x:t xml:space="preserve">Flags claims that exceed release closure boundaries such as ProofPack, Tier 4, empirical validation, deployment readiness, legal compliance, completed biological measurement, or current-AI sentience.</x:t>
  </x:si>
  <x:si>
    <x:t xml:space="preserve">CATEGORY_COLLAPSE_FLAG</x:t>
  </x:si>
  <x:si>
    <x:t xml:space="preserve">Maps to: REVIEW / construct-separation review</x:t>
  </x:si>
  <x:si>
    <x:t xml:space="preserve">Flags collapse of Base vs Welfare stream, protection vs authority, compliance vs correctness, reality-grounding status vs evidence trace, or other category boundaries declared by Canon v12.7 and SGP v8.6.</x:t>
  </x:si>
  <x:si>
    <x:t xml:space="preserve">PCC_MATURITY_SURFACE_INCOMPLETE</x:t>
  </x:si>
  <x:si>
    <x:t xml:space="preserve">Maps to: REVIEW / maturity-surface review</x:t>
  </x:si>
  <x:si>
    <x:t xml:space="preserve">Flags missing or incomplete maturity-surface evidence in PCC or companion records for claim-bearing episodes.</x:t>
  </x:si>
  <x:si>
    <x:t xml:space="preserve">PROVENANCE AND COMPLIANCE CERTIFICATE (PCC)</x:t>
  </x:si>
  <x:si>
    <x:t xml:space="preserve">SECTION 1: DECISION METADATA</x:t>
  </x:si>
  <x:si>
    <x:t xml:space="preserve">Decision_ID</x:t>
  </x:si>
  <x:si>
    <x:t xml:space="preserve">ORG-2026-001</x:t>
  </x:si>
  <x:si>
    <x:t xml:space="preserve">Decision_Name</x:t>
  </x:si>
  <x:si>
    <x:t xml:space="preserve">Date</x:t>
  </x:si>
  <x:si>
    <x:t xml:space="preserve">James McGaughran, Lead Architect, MathGov Institute</x:t>
  </x:si>
  <x:si>
    <x:t xml:space="preserve">Author/release self-review; independent external review not performed for this Tier 2 exemplar.</x:t>
  </x:si>
  <x:si>
    <x:t xml:space="preserve">Tier_Level</x:t>
  </x:si>
  <x:si>
    <x:t xml:space="preserve">Context_Type</x:t>
  </x:si>
  <x:si>
    <x:t xml:space="preserve">Sheet_Version</x:t>
  </x:si>
  <x:si>
    <x:t xml:space="preserve">Framework_Version</x:t>
  </x:si>
  <x:si>
    <x:t xml:space="preserve">SGP_Version</x:t>
  </x:si>
  <x:si>
    <x:t xml:space="preserve">YES — bounded Tier 2 worked-run exemplar; no empirical calibration, legal authority, execution permission, ProofPack, or deployment-certification claim.</x:t>
  </x:si>
  <x:si>
    <x:t xml:space="preserve">SECTION 2: CONFIGURATION</x:t>
  </x:si>
  <x:si>
    <x:t xml:space="preserve">Weight_Profile</x:t>
  </x:si>
  <x:si>
    <x:t xml:space="preserve">PLSS_LOCAL (floor-preserving local scope profile)</x:t>
  </x:si>
  <x:si>
    <x:t xml:space="preserve">Propagation_Mode</x:t>
  </x:si>
  <x:si>
    <x:t xml:space="preserve">Kernel_Status</x:t>
  </x:si>
  <x:si>
    <x:t xml:space="preserve">Not used</x:t>
  </x:si>
  <x:si>
    <x:t xml:space="preserve">β_saturation</x:t>
  </x:si>
  <x:si>
    <x:t xml:space="preserve">UNCERTAINTY CLAIM BOUNDARY</x:t>
  </x:si>
  <x:si>
    <x:t xml:space="preserve">δ_discrimination</x:t>
  </x:si>
  <x:si>
    <x:t xml:space="preserve">Cell-level constant-sigma Method C calculation is aggregated to σ_RLS for replay and training.</x:t>
  </x:si>
  <x:si>
    <x:t xml:space="preserve">τ_c_containment</x:t>
  </x:si>
  <x:si>
    <x:t xml:space="preserve">No empirical calibration or production authorization is claimed.</x:t>
  </x:si>
  <x:si>
    <x:t xml:space="preserve">Calculated from full-precision RLS and cell-aggregated σ_RLS values.</x:t>
  </x:si>
  <x:si>
    <x:t xml:space="preserve">Worked-run decisiveness</x:t>
  </x:si>
  <x:si>
    <x:t xml:space="preserve">Decisive under the declared unvalidated Method C sigma; read with sigma sensitivity.</x:t>
  </x:si>
  <x:si>
    <x:t xml:space="preserve">α_CVaR</x:t>
  </x:si>
  <x:si>
    <x:t xml:space="preserve">At 2× sigma the normalized Gap is below delta=2.</x:t>
  </x:si>
  <x:si>
    <x:t xml:space="preserve">τ_TRC</x:t>
  </x:si>
  <x:si>
    <x:t xml:space="preserve">Proportional sigma multiplier at the decisiveness boundary.</x:t>
  </x:si>
  <x:si>
    <x:t xml:space="preserve">Uncertainty_Method</x:t>
  </x:si>
  <x:si>
    <x:t xml:space="preserve">Method C worked-run profile: constant σ is assigned to every active welfare cell and aggregated to σ_RLS under Canon §10.3. This is a worked-run simplification, not a production-calibrated uncertainty model.</x:t>
  </x:si>
  <x:si>
    <x:t xml:space="preserve">See RLS!B48; worked-run disclosure only.</x:t>
  </x:si>
  <x:si>
    <x:t xml:space="preserve">Sigma_AllActiveCells</x:t>
  </x:si>
  <x:si>
    <x:t xml:space="preserve">Cell-level σ input; it is not used directly as option-level σ_RLS.</x:t>
  </x:si>
  <x:si>
    <x:t xml:space="preserve">SECTION 3: RIGHTS CONFIGURATION</x:t>
  </x:si>
  <x:si>
    <x:t xml:space="preserve">Rights_Coverage_Version</x:t>
  </x:si>
  <x:si>
    <x:t xml:space="preserve">v12.0 Canonical</x:t>
  </x:si>
  <x:si>
    <x:t xml:space="preserve">Rights_Checked</x:t>
  </x:si>
  <x:si>
    <x:t xml:space="preserve">8 (LIFE,BODY,LBTY,NEED,DIGN,PROC,INFO,ECOL)</x:t>
  </x:si>
  <x:si>
    <x:t xml:space="preserve">Coverage_Sets_Count</x:t>
  </x:si>
  <x:si>
    <x:t xml:space="preserve">Subgroup_Policy</x:t>
  </x:si>
  <x:si>
    <x:t xml:space="preserve">Conservative subgroup fallback is active by default for negative rights-covered cells: I_rights = MAX(-1, γ_subgroup × I_prop), with explicit values in Subgroup_Overrides taking precedence where documented worst-off impacts exist.</x:t>
  </x:si>
  <x:si>
    <x:t xml:space="preserve">BaselineType_Welfare</x:t>
  </x:si>
  <x:si>
    <x:t xml:space="preserve">STATUS_QUO</x:t>
  </x:si>
  <x:si>
    <x:t xml:space="preserve">Welfare deltas are measured relative to the declared status-quo baseline (not the rights-floor reference).</x:t>
  </x:si>
  <x:si>
    <x:t xml:space="preserve">BaselineReference_Welfare</x:t>
  </x:si>
  <x:si>
    <x:t xml:space="preserve">RL v12.0 Sections 6-9 (welfare deltas) + Appendix P conventions</x:t>
  </x:si>
  <x:si>
    <x:t xml:space="preserve">Explicit declaration for auditability: welfare baseline is STATUS_QUO unless otherwise stated.</x:t>
  </x:si>
  <x:si>
    <x:t xml:space="preserve">BaselineType_Gates</x:t>
  </x:si>
  <x:si>
    <x:t xml:space="preserve">FLOOR_REFERENCE</x:t>
  </x:si>
  <x:si>
    <x:t xml:space="preserve">Rights/catastrophe gating baseline is the rights floor (not status quo).</x:t>
  </x:si>
  <x:si>
    <x:t xml:space="preserve">BaselineReference_Gates</x:t>
  </x:si>
  <x:si>
    <x:t xml:space="preserve">RL v12.0 Section 5.1A</x:t>
  </x:si>
  <x:si>
    <x:t xml:space="preserve">Gate comparisons reference θ_r (rights floors) and declared catastrophe constraints.</x:t>
  </x:si>
  <x:si>
    <x:t xml:space="preserve">SECTION 4: TRC CONFIGURATION</x:t>
  </x:si>
  <x:si>
    <x:t xml:space="preserve">C_cat_Set</x:t>
  </x:si>
  <x:si>
    <x:t xml:space="preserve">C_cat_base = {(U6,D2), (U6,D7), (U7,D7)}.</x:t>
  </x:si>
  <x:si>
    <x:t xml:space="preserve">C_cat_Weights</x:t>
  </x:si>
  <x:si>
    <x:t xml:space="preserve">Declared non-default base-set profile: U6-D2=0.35; U6-D7=0.30; U7-D7=0.35.</x:t>
  </x:si>
  <x:si>
    <x:t xml:space="preserve">C_cat_Extended</x:t>
  </x:si>
  <x:si>
    <x:t xml:space="preserve">NO C_cat extension active.</x:t>
  </x:si>
  <x:si>
    <x:t xml:space="preserve">Scenario_Count</x:t>
  </x:si>
  <x:si>
    <x:t xml:space="preserve">All_WTSL_Covered</x:t>
  </x:si>
  <x:si>
    <x:t xml:space="preserve">YES (5/5 mandatory)</x:t>
  </x:si>
  <x:si>
    <x:t xml:space="preserve">All_p_floors_Met</x:t>
  </x:si>
  <x:si>
    <x:t xml:space="preserve">SECTION 5: CASCADE RESULTS</x:t>
  </x:si>
  <x:si>
    <x:t xml:space="preserve">Rights_Floor_Status_A</x:t>
  </x:si>
  <x:si>
    <x:t xml:space="preserve">Rights_Floor_Status_B</x:t>
  </x:si>
  <x:si>
    <x:t xml:space="preserve">Emergency_Mode</x:t>
  </x:si>
  <x:si>
    <x:t xml:space="preserve">NOT INVOKED</x:t>
  </x:si>
  <x:si>
    <x:t xml:space="preserve">A_adm</x:t>
  </x:si>
  <x:si>
    <x:t xml:space="preserve">{A, B}</x:t>
  </x:si>
  <x:si>
    <x:t xml:space="preserve">Tail_Emergency_Mode</x:t>
  </x:si>
  <x:si>
    <x:t xml:space="preserve">CSV_Status_A</x:t>
  </x:si>
  <x:si>
    <x:t xml:space="preserve">Overall controlled status. Containment proxy diagnostic: PASS. Source-partial, dependency, monitoring, rollback, and structural-viability controls are binding.</x:t>
  </x:si>
  <x:si>
    <x:t xml:space="preserve">CSV_Status_B</x:t>
  </x:si>
  <x:si>
    <x:t xml:space="preserve">Overall controlled status. Containment proxy diagnostic: UCI_NOT_MATERIAL_DECLARED. Source-partial, dependency, monitoring, rollback, and structural-viability controls are binding.</x:t>
  </x:si>
  <x:si>
    <x:t xml:space="preserve">RLS_Decisive</x:t>
  </x:si>
  <x:si>
    <x:t xml:space="preserve">SECTION 6: DECISION</x:t>
  </x:si>
  <x:si>
    <x:t xml:space="preserve">SECTION 6: DECISION VERDICT AND AUTHORITY SELECTION</x:t>
  </x:si>
  <x:si>
    <x:t xml:space="preserve">Framework_Verdict</x:t>
  </x:si>
  <x:si>
    <x:t xml:space="preserve">Both options qualify, but the computed σ×2 sensitivity changes decisiveness; Canon §10.4A requires a non-deterministic framework verdict.</x:t>
  </x:si>
  <x:si>
    <x:t xml:space="preserve">Admissible_Option_Set</x:t>
  </x:si>
  <x:si>
    <x:t xml:space="preserve">Deterministic_Selection_Claim</x:t>
  </x:si>
  <x:si>
    <x:t xml:space="preserve">Option A selected by accountable demonstration authority from {A, B}; not a unique framework selection and not execution authorization.</x:t>
  </x:si>
  <x:si>
    <x:t xml:space="preserve">Accountable authority selects A among qualified options; lawful mandate, responsibility, and execution authorization remain separate records.</x:t>
  </x:si>
  <x:si>
    <x:t xml:space="preserve">Technical_Selection_Basis</x:t>
  </x:si>
  <x:si>
    <x:t xml:space="preserve">Option A is the higher point-score option. Base Gap exceeds δ, but the σ×2 stress changes decisiveness and the Method C uncertainty calibration is unvalidated; the framework therefore remains non-decisive.</x:t>
  </x:si>
  <x:si>
    <x:t xml:space="preserve">ReviewerRequired</x:t>
  </x:si>
  <x:si>
    <x:t xml:space="preserve">YES — accountable authority review is required to choose among qualified non-decisive options.</x:t>
  </x:si>
  <x:si>
    <x:t xml:space="preserve">DisclosureText</x:t>
  </x:si>
  <x:si>
    <x:t xml:space="preserve">RippleLogic did not uniquely select an option. Both options qualify; Option A is a separate bounded authority selection for demonstration and still requires lawful mandate, controls, monitoring, and execution authorization.</x:t>
  </x:si>
  <x:si>
    <x:t xml:space="preserve">Rights_Admissible</x:t>
  </x:si>
  <x:si>
    <x:t xml:space="preserve">SECTION 7: AUDIT FLAGS</x:t>
  </x:si>
  <x:si>
    <x:t xml:space="preserve">Active Flags (INVALID, canon-aligned):</x:t>
  </x:si>
  <x:si>
    <x:t xml:space="preserve">Active Flags (ESCALATE, canon-aligned):</x:t>
  </x:si>
  <x:si>
    <x:t xml:space="preserve">Active Flags (REVIEW, canon-aligned):</x:t>
  </x:si>
  <x:si>
    <x:t xml:space="preserve">Mitigation required</x:t>
  </x:si>
  <x:si>
    <x:t xml:space="preserve">Active Flags (tool-local sanity failures):</x:t>
  </x:si>
  <x:si>
    <x:t xml:space="preserve">Active Flag Details (including TOOL_LOCAL if any):</x:t>
  </x:si>
  <x:si>
    <x:t xml:space="preserve">ESCALATE: ESCALATION_REQUIRED; UNCERTAINTY_DECISIVENESS_SENSITIVE. REVIEW: NONDECISIVE_GAP_REVIEW. No INVALID or tool-local sanity-failure flag is active.</x:t>
  </x:si>
  <x:si>
    <x:t xml:space="preserve">Reviewer attention and explicit authority selection are required; no INVALID flag is active.</x:t>
  </x:si>
  <x:si>
    <x:t xml:space="preserve">SECTION 8: FIVE-SENTENCE PUBLIC RATIONALE (5SPR)</x:t>
  </x:si>
  <x:si>
    <x:t xml:space="preserve">1. CONTEXT:</x:t>
  </x:si>
  <x:si>
    <x:t xml:space="preserve">Organization evaluating remote work policy (Option A: implement remote; Option B: retain in-office). ORG context, Tier 2.</x:t>
  </x:si>
  <x:si>
    <x:t xml:space="preserve">2. OPTIONS:</x:t>
  </x:si>
  <x:si>
    <x:t xml:space="preserve">Option A: flexibility, reduced emissions, less cohesion. Option B: team bonds, facility costs, commute burden.</x:t>
  </x:si>
  <x:si>
    <x:t xml:space="preserve">3. CONSTRAINTS:</x:t>
  </x:si>
  <x:si>
    <x:t xml:space="preserve">Both pass NCRC (8 rights) and TRC (CVaR_A=0.0219, CVaR_B=0.0315 ≤ 0.20). WTSL-AIX voluntary.</x:t>
  </x:si>
  <x:si>
    <x:t xml:space="preserve">4. SELECTION:</x:t>
  </x:si>
  <x:si>
    <x:t xml:space="preserve">FrameworkVerdict = REFUSE_DETERMINISTIC_SELECTION. Option A remains the point-score leader and is selected only through the separate accountable AuthoritySelectionRecord; execution authority, controls, and monitoring remain distinct.</x:t>
  </x:si>
  <x:si>
    <x:t xml:space="preserve">5. MONITORING:</x:t>
  </x:si>
  <x:si>
    <x:t xml:space="preserve">NCAR quarterly. TOOL_LOCAL REVIEW flags retain PLSS prominence and dependence/calibration boundaries. Reflect: review cohesion, retention, appeal outcomes, drift indicators, and uncertainty dependence at the scheduled review date.</x:t>
  </x:si>
  <x:si>
    <x:t xml:space="preserve">Monitoring (snapshot):</x:t>
  </x:si>
  <x:si>
    <x:t xml:space="preserve">Run NCAR (Notice–Choose–Act–Reflect) monitoring on a 30–90 day cadence, review any REVIEW flags, collect outcome indicators, and record adjustments or mitigations in the PCC log.</x:t>
  </x:si>
  <x:si>
    <x:t xml:space="preserve">SECTION 9: RISK MITIGATION PLAN</x:t>
  </x:si>
  <x:si>
    <x:t xml:space="preserve">Objective: Maintain CVaR ≤ τ_TRC (0.20) and monitor tail-risk assumptions.</x:t>
  </x:si>
  <x:si>
    <x:t xml:space="preserve">M1</x:t>
  </x:si>
  <x:si>
    <x:t xml:space="preserve">Hybrid work pandemic contingency</x:t>
  </x:si>
  <x:si>
    <x:t xml:space="preserve">Qualitative (Tier-2 exemplar: no numeric CVaR delta claimed)</x:t>
  </x:si>
  <x:si>
    <x:t xml:space="preserve">M2</x:t>
  </x:si>
  <x:si>
    <x:t xml:space="preserve">Infrastructure backup systems</x:t>
  </x:si>
  <x:si>
    <x:t xml:space="preserve">M3</x:t>
  </x:si>
  <x:si>
    <x:t xml:space="preserve">Community resilience fund</x:t>
  </x:si>
  <x:si>
    <x:t xml:space="preserve">M4</x:t>
  </x:si>
  <x:si>
    <x:t xml:space="preserve">Climate adaptation plan</x:t>
  </x:si>
  <x:si>
    <x:t xml:space="preserve">M5</x:t>
  </x:si>
  <x:si>
    <x:t xml:space="preserve">AI system audit/fallbacks</x:t>
  </x:si>
  <x:si>
    <x:t xml:space="preserve">TOTAL</x:t>
  </x:si>
  <x:si>
    <x:t xml:space="preserve">Tail-risk posture</x:t>
  </x:si>
  <x:si>
    <x:t xml:space="preserve">Headroom = 0.178 (τ_TRC - CVaR_selected). Monitor assumptions + rerun TRC on change.</x:t>
  </x:si>
  <x:si>
    <x:t xml:space="preserve">Audit_Flags_Active (canon-aligned unless TOOL_LOCAL; see Audit_Flags mapping note)</x:t>
  </x:si>
  <x:si>
    <x:t xml:space="preserve">SECTION 10: NCAR SCHEDULE</x:t>
  </x:si>
  <x:si>
    <x:t xml:space="preserve">Notice: Complete (this PCC)</x:t>
  </x:si>
  <x:si>
    <x:t xml:space="preserve">Choose: Complete - Authority selected Option A after a non-decisive framework verdict; authority and execution remain separate.</x:t>
  </x:si>
  <x:si>
    <x:t xml:space="preserve">Authority selected Option A after the uncertainty-sensitive, non-deterministic framework result; not a unique cascade selection.</x:t>
  </x:si>
  <x:si>
    <x:t xml:space="preserve">Act: Begins upon sign-off</x:t>
  </x:si>
  <x:si>
    <x:t xml:space="preserve">Reflect: Scheduled</x:t>
  </x:si>
  <x:si>
    <x:t xml:space="preserve">SECTION 11: STEWARDSHIP COMPLIANCE (v12.0 Section 14.7, Appendix N)</x:t>
  </x:si>
  <x:si>
    <x:t xml:space="preserve">Stewardship_Profile</x:t>
  </x:si>
  <x:si>
    <x:t xml:space="preserve">N/A for this worked-run exemplar. No assisting system is acting in a stewardship-relevant role under RippleLogic Canon §14.7 / Appendix N.</x:t>
  </x:si>
  <x:si>
    <x:t xml:space="preserve">This does not narrow the Canon; stewardship may be triggered by role, capability, influence, authority, or deployment context, not merely by AI-agent MODE level.</x:t>
  </x:si>
  <x:si>
    <x:t xml:space="preserve">Conditional_Stewardship_Active</x:t>
  </x:si>
  <x:si>
    <x:t xml:space="preserve">FALSE</x:t>
  </x:si>
  <x:si>
    <x:t xml:space="preserve">For this worked-run exemplar, no assisting system is acting in a stewardship-relevant role. This is not a general rule that stewardship applies only to AI-agent MODE 2+ deployments.</x:t>
  </x:si>
  <x:si>
    <x:t xml:space="preserve">Stewardship_Note</x:t>
  </x:si>
  <x:si>
    <x:t xml:space="preserve">No stewardship authority is evaluated or claimed in this worked-run. Low or absent stewardship readiness does not reduce protection, rights, or moral-patient standing.</x:t>
  </x:si>
  <x:si>
    <x:t xml:space="preserve">SECTION 12: SCOPE COVERAGE (v12.0)</x:t>
  </x:si>
  <x:si>
    <x:t xml:space="preserve">ScopeCoverage.Mode</x:t>
  </x:si>
  <x:si>
    <x:t xml:space="preserve">FULL or REDUCED</x:t>
  </x:si>
  <x:si>
    <x:t xml:space="preserve">ScopeCoverage.ActiveScopes</x:t>
  </x:si>
  <x:si>
    <x:t xml:space="preserve">ScopeCoverage.OmittedScopes</x:t>
  </x:si>
  <x:si>
    <x:t xml:space="preserve">ScopeCoverage.OmissionRationale</x:t>
  </x:si>
  <x:si>
    <x:t xml:space="preserve">N/A (all scopes active)</x:t>
  </x:si>
  <x:si>
    <x:t xml:space="preserve">ScopeCoverage.BlindSpotStatement</x:t>
  </x:si>
  <x:si>
    <x:t xml:space="preserve">No known blind spots for Tier 2 ORG context. Biosphere and cosmic pathways are minimal for this decision scope.</x:t>
  </x:si>
  <x:si>
    <x:t xml:space="preserve">ScopeCoverage.EscalationTrigger</x:t>
  </x:si>
  <x:si>
    <x:t xml:space="preserve">Rerun if externalities beyond ORG scope are identified (e.g., supply chain, biosphere pathway).</x:t>
  </x:si>
  <x:si>
    <x:t xml:space="preserve">ADMISSIBILITY GUARD (v12.0 Section 2.2A):</x:t>
  </x:si>
  <x:si>
    <x:t xml:space="preserve">Reduced-scope mode SHALL NOT remove any non-maskable cells or required scope rows from NCRC, TRC, or Containment computation.</x:t>
  </x:si>
  <x:si>
    <x:t xml:space="preserve">SECTION 13: INSTANCE MAP (v12.0)</x:t>
  </x:si>
  <x:si>
    <x:t xml:space="preserve">Reference: RippleLogic v12.7 Section 2.2A + Appendix H</x:t>
  </x:si>
  <x:si>
    <x:t xml:space="preserve">Tier 2: REQUIRED when mapping triggers hold; otherwise recommended</x:t>
  </x:si>
  <x:si>
    <x:t xml:space="preserve">instance_id</x:t>
  </x:si>
  <x:si>
    <x:t xml:space="preserve">instance_label</x:t>
  </x:si>
  <x:si>
    <x:t xml:space="preserve">stakeholder_class</x:t>
  </x:si>
  <x:si>
    <x:t xml:space="preserve">role_context</x:t>
  </x:si>
  <x:si>
    <x:t xml:space="preserve">mapped_scopes</x:t>
  </x:si>
  <x:si>
    <x:t xml:space="preserve">mapping_rationale</x:t>
  </x:si>
  <x:si>
    <x:t xml:space="preserve">rights_exposure</x:t>
  </x:si>
  <x:si>
    <x:t xml:space="preserve">redundancy_method</x:t>
  </x:si>
  <x:si>
    <x:t xml:space="preserve">INST-01</x:t>
  </x:si>
  <x:si>
    <x:t xml:space="preserve">Office employees (current)</x:t>
  </x:si>
  <x:si>
    <x:t xml:space="preserve">Individual</x:t>
  </x:si>
  <x:si>
    <x:t xml:space="preserve">Employee, direct impact</x:t>
  </x:si>
  <x:si>
    <x:t xml:space="preserve">U1, U3</x:t>
  </x:si>
  <x:si>
    <x:t xml:space="preserve">Primary affected class; Self + Community scope</x:t>
  </x:si>
  <x:si>
    <x:t xml:space="preserve">LBTY (U1-D5), DIGN (U1-D3)</x:t>
  </x:si>
  <x:si>
    <x:t xml:space="preserve">INST-02</x:t>
  </x:si>
  <x:si>
    <x:t xml:space="preserve">Employee households</x:t>
  </x:si>
  <x:si>
    <x:t xml:space="preserve">Household</x:t>
  </x:si>
  <x:si>
    <x:t xml:space="preserve">Family members, indirect</x:t>
  </x:si>
  <x:si>
    <x:t xml:space="preserve">Household scope: income, commute, family time</x:t>
  </x:si>
  <x:si>
    <x:t xml:space="preserve">NEED (U2-D1)</x:t>
  </x:si>
  <x:si>
    <x:t xml:space="preserve">INST-03</x:t>
  </x:si>
  <x:si>
    <x:t xml:space="preserve">Team/department cohesion</x:t>
  </x:si>
  <x:si>
    <x:t xml:space="preserve">Community</x:t>
  </x:si>
  <x:si>
    <x:t xml:space="preserve">Organizational community</x:t>
  </x:si>
  <x:si>
    <x:t xml:space="preserve">Community social fabric affected</x:t>
  </x:si>
  <x:si>
    <x:t xml:space="preserve">LBTY (U3-D3), DIGN (U3-D3)</x:t>
  </x:si>
  <x:si>
    <x:t xml:space="preserve">INST-04</x:t>
  </x:si>
  <x:si>
    <x:t xml:space="preserve">Organization operations</x:t>
  </x:si>
  <x:si>
    <x:t xml:space="preserve">Organization</x:t>
  </x:si>
  <x:si>
    <x:t xml:space="preserve">Employer, decision owner</x:t>
  </x:si>
  <x:si>
    <x:t xml:space="preserve">Organizational scope: costs, productivity</x:t>
  </x:si>
  <x:si>
    <x:t xml:space="preserve">PROC (U4-D5)</x:t>
  </x:si>
  <x:si>
    <x:t xml:space="preserve">INST-05</x:t>
  </x:si>
  <x:si>
    <x:t xml:space="preserve">Local service economy</x:t>
  </x:si>
  <x:si>
    <x:t xml:space="preserve">External community, indirect</x:t>
  </x:si>
  <x:si>
    <x:t xml:space="preserve">U3, U5</x:t>
  </x:si>
  <x:si>
    <x:t xml:space="preserve">Cross-scope: local businesses affected by commuter reduction</x:t>
  </x:si>
  <x:si>
    <x:t xml:space="preserve">NEED (U3-D1)</x:t>
  </x:si>
  <x:si>
    <x:t xml:space="preserve">EMERGENT_SCALE_JUSTIFICATION</x:t>
  </x:si>
  <x:si>
    <x:t xml:space="preserve">BRIDGE NOTE (v12.0 Section 5.2):</x:t>
  </x:si>
  <x:si>
    <x:t xml:space="preserve">InstanceMap specifies who is represented (stakeholders-in-context). Impact instances k∈𝓘(u,d,a) specify how impacts occur (pathways) within a Scope×Dimension cell. These are distinct objects and MUST NOT be conflated.</x:t>
  </x:si>
  <x:si>
    <x:t xml:space="preserve">SECTION 14: STAKEHOLDER COVERAGE INDEX (v12.0)</x:t>
  </x:si>
  <x:si>
    <x:t xml:space="preserve">Reference: RippleLogic v12.7 Section 5.0.1</x:t>
  </x:si>
  <x:si>
    <x:t xml:space="preserve">SCI.Level</x:t>
  </x:si>
  <x:si>
    <x:t xml:space="preserve">SCI-0: None | SCI-1: Key identified | SCI-2: Structured discovery | SCI-3: Independent challenge | SCI-4: Longitudinal tracking</x:t>
  </x:si>
  <x:si>
    <x:t xml:space="preserve">SCI.Justification</x:t>
  </x:si>
  <x:si>
    <x:t xml:space="preserve">SCI.NextRunUpgrade</x:t>
  </x:si>
  <x:si>
    <x:t xml:space="preserve">REQUIRED when SCI = tier minimum (anti-theater ratchet)</x:t>
  </x:si>
  <x:si>
    <x:t xml:space="preserve">SCI.TierMinimum</x:t>
  </x:si>
  <x:si>
    <x:t xml:space="preserve">SCI-1</x:t>
  </x:si>
  <x:si>
    <x:t xml:space="preserve">SCI.Compliant</x:t>
  </x:si>
  <x:si>
    <x:t xml:space="preserve">SECTION 15: ACTIVE CELL DEFINITION (v12.0 Section 10.3)</x:t>
  </x:si>
  <x:si>
    <x:t xml:space="preserve">Active cell = any cell (u,d) with m(u,d)=1 for RLS aggregation,</x:t>
  </x:si>
  <x:si>
    <x:t xml:space="preserve">  plus all rights-covered cells (u,d)∈C_r regardless of mask,</x:t>
  </x:si>
  <x:si>
    <x:t xml:space="preserve">  plus all catastrophe cells (u,d)∈C_cat regardless of mask,</x:t>
  </x:si>
  <x:si>
    <x:t xml:space="preserve">  plus any cells required by minimum governance coverage rules for the run.</x:t>
  </x:si>
  <x:si>
    <x:t xml:space="preserve">Uncertainty MUST be estimated for all active cells (Tier 2+ per Canon v12.7).</x:t>
  </x:si>
  <x:si>
    <x:t xml:space="preserve">SECTION 16: REACHBASIS + PLSS DISCLOSURE (WORKED-RUN COMPANION)</x:t>
  </x:si>
  <x:si>
    <x:t xml:space="preserve">ReachBasis.Fields</x:t>
  </x:si>
  <x:si>
    <x:t xml:space="preserve">Impact_Input!O:Q expose ReachBasisType, ReachBasisDenominator, and ReachBasisEstimator for each logged impact instance.</x:t>
  </x:si>
  <x:si>
    <x:t xml:space="preserve">ReachBasis.WorkedRunNote</x:t>
  </x:si>
  <x:si>
    <x:t xml:space="preserve">Tier-2 exemplar disclosure surface; values are recorded per impact instance and interpreted under the Canon ReachBasis rules. Benefit-supporting reach uses the lowest supported bound; adverse reach uses the highest supported bound; mixed-sign uncertainty is evaluated at both endpoints.</x:t>
  </x:si>
  <x:si>
    <x:t xml:space="preserve">PLSS.LSS_Declaration</x:t>
  </x:si>
  <x:si>
    <x:t xml:space="preserve">PLSS.Operator_Declaration</x:t>
  </x:si>
  <x:si>
    <x:t xml:space="preserve">PLSS.ScopePosture_Declaration</x:t>
  </x:si>
  <x:si>
    <x:t xml:space="preserve">PLSS.EscalationTriggerAssessment</x:t>
  </x:si>
  <x:si>
    <x:t xml:space="preserve">PLSS.FallbackDeclaration</x:t>
  </x:si>
  <x:si>
    <x:t xml:space="preserve">Workbook_Status</x:t>
  </x:si>
  <x:si>
    <x:t xml:space="preserve">Current worked-run exemplar companion aligned to RippleLogic v12.7 and SGP v8.6; useful for Tier-2 replay and audit illustration, but not a substitute for repository-level schemas, validators, reference calculators, semantic validators, ProofPack assets, empirical validation, verified reality-grounding, or canonical source artifacts.</x:t>
  </x:si>
  <x:si>
    <x:t xml:space="preserve">SECTION 17: PROVENANCE HARDENING (v9.x+1 review pass)</x:t>
  </x:si>
  <x:si>
    <x:t xml:space="preserve">Uncertainty.ReasonCode</x:t>
  </x:si>
  <x:si>
    <x:t xml:space="preserve">SIGMA_WORKED_RUN_CONSTANT_PROFILE</x:t>
  </x:si>
  <x:si>
    <x:t xml:space="preserve">Current exemplar uses the declared workbook-wide sigma profile; alternative methods that change decisiveness must be disclosed.</x:t>
  </x:si>
  <x:si>
    <x:t xml:space="preserve">Uncertainty.SourceNote</x:t>
  </x:si>
  <x:si>
    <x:t xml:space="preserve">See PCC!B27:B28 and canon §10.3 / Appendix H</x:t>
  </x:si>
  <x:si>
    <x:t xml:space="preserve">ScenarioProbabilities.ReasonCode</x:t>
  </x:si>
  <x:si>
    <x:t xml:space="preserve">SCENARIO_PRIOR_JUDGMENT</x:t>
  </x:si>
  <x:si>
    <x:t xml:space="preserve">Per-scenario reason codes and source notes are now logged on Scenario_Impacts.</x:t>
  </x:si>
  <x:si>
    <x:t xml:space="preserve">PLSS.ProminenceReasonCode</x:t>
  </x:si>
  <x:si>
    <x:t xml:space="preserve">PLSS_NEAR_FIELD_DECLARATION</x:t>
  </x:si>
  <x:si>
    <x:t xml:space="preserve">Per-scope reason codes and source notes are now logged on PLSS_Local_Scope.</x:t>
  </x:si>
  <x:si>
    <x:t xml:space="preserve">TRC.ExtensionProfile</x:t>
  </x:si>
  <x:si>
    <x:t xml:space="preserve">BASE_ONLY (no separate governance-lock-in extension invoked in this worked run)</x:t>
  </x:si>
  <x:si>
    <x:t xml:space="preserve">If a governance-lock-in pathway becomes material, declare an explicit extension profile in the next run.</x:t>
  </x:si>
  <x:si>
    <x:t xml:space="preserve">e_k.RegistryRule</x:t>
  </x:si>
  <x:si>
    <x:t xml:space="preserve">DEFAULT_ONLY_IN_WORKED_RUN unless PCC justifies otherwise</x:t>
  </x:si>
  <x:si>
    <x:t xml:space="preserve">Per-instance e_k reason code/default-counterfactual fields are now logged on Impact_Input.</x:t>
  </x:si>
  <x:si>
    <x:t xml:space="preserve">e_k.MaterialityCheck</x:t>
  </x:si>
  <x:si>
    <x:t xml:space="preserve">All logged instances use e_k = 1.00</x:t>
  </x:si>
  <x:si>
    <x:t xml:space="preserve">UCI.E1_Method</x:t>
  </x:si>
  <x:si>
    <x:t xml:space="preserve">E1_NA_APPLICABLE_COMPONENT_RENORMALIZATION</x:t>
  </x:si>
  <x:si>
    <x:t xml:space="preserve">Self Equity is ordinarily NA unless a governed within-self equity instrument applies. If applicable but missing, status is UNKNOWN; no fixed perfect value.</x:t>
  </x:si>
  <x:si>
    <x:t xml:space="preserve">UCI.E7_Method</x:t>
  </x:si>
  <x:si>
    <x:t xml:space="preserve">E7_NA_APPLICABLE_COMPONENT_RENORMALIZATION</x:t>
  </x:si>
  <x:si>
    <x:t xml:space="preserve">Biosphere Equity is ordinarily NA unless a governed ecological-distribution/justice instrument applies. If applicable but missing, status is UNKNOWN; no fixed perfect value.</x:t>
  </x:si>
  <x:si>
    <x:t xml:space="preserve">Sensitivity.MaterialParameterNote</x:t>
  </x:si>
  <x:si>
    <x:t xml:space="preserve">If non-default e_k, q_u, p(s), or uncertainty-method changes alter admissibility or selection, disclose that parameter as decision-material in the sensitivity bundle.</x:t>
  </x:si>
  <x:si>
    <x:t xml:space="preserve">SECTION 18: NORMATIVE INPUT REGISTER (v12.0 §14.3A / Appendix H)</x:t>
  </x:si>
  <x:si>
    <x:t xml:space="preserve">NormativeInputRegister.Present</x:t>
  </x:si>
  <x:si>
    <x:t xml:space="preserve">NormInputID</x:t>
  </x:si>
  <x:si>
    <x:t xml:space="preserve">NIR-2026-001</x:t>
  </x:si>
  <x:si>
    <x:t xml:space="preserve">InputType</x:t>
  </x:si>
  <x:si>
    <x:t xml:space="preserve">SCENARIO_PRIORS; PLSS_PROMINENCE; UNCERTAINTY_METHOD; DEFAULT_EK_PROFILE</x:t>
  </x:si>
  <x:si>
    <x:t xml:space="preserve">Materiality</x:t>
  </x:si>
  <x:si>
    <x:t xml:space="preserve">SELECTION_MATERIAL; ADMISSIBILITY_MATERIAL</x:t>
  </x:si>
  <x:si>
    <x:t xml:space="preserve">AffectedObjects</x:t>
  </x:si>
  <x:si>
    <x:t xml:space="preserve">p(s); q_u; Uncertainty.Method; e_k profile</x:t>
  </x:si>
  <x:si>
    <x:t xml:space="preserve">EvidenceBasisType</x:t>
  </x:si>
  <x:si>
    <x:t xml:space="preserve">GOVERNED_INTERPRETATION + ANALYST_JUDGMENT</x:t>
  </x:si>
  <x:si>
    <x:t xml:space="preserve">EvidenceReference</x:t>
  </x:si>
  <x:si>
    <x:t xml:space="preserve">RippleLogic v12.7 §10.2A, §14.3A, Appendix H; workbook Scenario_Impacts / PLSS_Local_Scope / CANON / PCC Section 17</x:t>
  </x:si>
  <x:si>
    <x:t xml:space="preserve">SensitivityNote</x:t>
  </x:si>
  <x:si>
    <x:t xml:space="preserve">If non-default e_k, q_u, p(s), or uncertainty-method changes alter admissibility or selection, disclose and rerun sensitivity review before claiming release readiness.</x:t>
  </x:si>
  <x:si>
    <x:t xml:space="preserve">StakeholderOrScopeTarget</x:t>
  </x:si>
  <x:si>
    <x:t xml:space="preserve">U1/U3/U4 direct stakeholders plus decision-material scenario prior and local-scope governance targets</x:t>
  </x:si>
  <x:si>
    <x:t xml:space="preserve">GovernedInterpretationBasis</x:t>
  </x:si>
  <x:si>
    <x:t xml:space="preserve">Canon-governed worked-run interpretation anchored in RippleLogic v12.7 §10.2A, §14.3A, and Appendix H</x:t>
  </x:si>
  <x:si>
    <x:t xml:space="preserve">PrecautionaryBasis</x:t>
  </x:si>
  <x:si>
    <x:t xml:space="preserve">Conservative disclosure + rerun if non-default e_k, q_u, p(s), or uncertainty-method changes alter admissibility or selection</x:t>
  </x:si>
  <x:si>
    <x:t xml:space="preserve">OptionSymmetryStatus</x:t>
  </x:si>
  <x:si>
    <x:t xml:space="preserve">Symmetric disclosure posture across Option A and Option B; option-specific differences remain in the source impact/scenario sheets</x:t>
  </x:si>
  <x:si>
    <x:t xml:space="preserve">AnalystReasonCode</x:t>
  </x:si>
  <x:si>
    <x:t xml:space="preserve">NIR_WORKED_RUN_DISCLOSURE_PROFILE</x:t>
  </x:si>
  <x:si>
    <x:t xml:space="preserve">ReviewerNote</x:t>
  </x:si>
  <x:si>
    <x:t xml:space="preserve">N/A (Tier 2 worked-run companion; external reviewer note optional unless separately reviewed)</x:t>
  </x:si>
  <x:si>
    <x:t xml:space="preserve">SECTION 23: EXECUTION STABILITY RECORD (v12.0 Appendix T)</x:t>
  </x:si>
  <x:si>
    <x:t xml:space="preserve">ESD_Record_ID</x:t>
  </x:si>
  <x:si>
    <x:t xml:space="preserve">ESD-ORG-2026-001-A</x:t>
  </x:si>
  <x:si>
    <x:t xml:space="preserve">SECTION 26: v12.0 EVIDENCE / SGP SPLIT / LEGITIMACY DISCLOSURES</x:t>
  </x:si>
  <x:si>
    <x:t xml:space="preserve">Evidence_Status_Surface</x:t>
  </x:si>
  <x:si>
    <x:t xml:space="preserve">ACTIVE</x:t>
  </x:si>
  <x:si>
    <x:t xml:space="preserve">Evidence_Status_Tokens sheet populated and sanity-checked</x:t>
  </x:si>
  <x:si>
    <x:t xml:space="preserve">Evidence_Status_Default</x:t>
  </x:si>
  <x:si>
    <x:t xml:space="preserve">ESTIMATED / EXPERT_JUDGMENT / UNVALIDATED where direct measurement is absent</x:t>
  </x:si>
  <x:si>
    <x:t xml:space="preserve">No input upgraded to measured without source</x:t>
  </x:si>
  <x:si>
    <x:t xml:space="preserve">MPS_Result</x:t>
  </x:si>
  <x:si>
    <x:t xml:space="preserve">From SGP_Split_Guardrail!D11</x:t>
  </x:si>
  <x:si>
    <x:t xml:space="preserve">GPR_Result</x:t>
  </x:si>
  <x:si>
    <x:t xml:space="preserve">Result</x:t>
  </x:si>
  <x:si>
    <x:t xml:space="preserve">From SGP_Split_Guardrail!D12</x:t>
  </x:si>
  <x:si>
    <x:t xml:space="preserve">SPR_Result</x:t>
  </x:si>
  <x:si>
    <x:t xml:space="preserve">Applied</x:t>
  </x:si>
  <x:si>
    <x:t xml:space="preserve">From SGP_Split_Guardrail!D13</x:t>
  </x:si>
  <x:si>
    <x:t xml:space="preserve">SGP_Non_Reduction_Guard</x:t>
  </x:si>
  <x:si>
    <x:t xml:space="preserve">Low GPR/SPR cannot reduce MPS or Human Plateau protections</x:t>
  </x:si>
  <x:si>
    <x:t xml:space="preserve">Boundary_Risk_Surface</x:t>
  </x:si>
  <x:si>
    <x:t xml:space="preserve">Boundary_Risk_Register sheet linked to gate-swing formula flags</x:t>
  </x:si>
  <x:si>
    <x:t xml:space="preserve">Compact_Profile_Surface</x:t>
  </x:si>
  <x:si>
    <x:t xml:space="preserve">Compact_Profiles sheet present and formula-status checked</x:t>
  </x:si>
  <x:si>
    <x:t xml:space="preserve">Public_Legitimacy_Boundary</x:t>
  </x:si>
  <x:si>
    <x:t xml:space="preserve">RippleLogic structures reasoning but does not confer legal/democratic/institutional authority</x:t>
  </x:si>
  <x:si>
    <x:t xml:space="preserve">Current_State_Transition_Post_State</x:t>
  </x:si>
  <x:si>
    <x:t xml:space="preserve">VALID / ADMISSIBLE / VIABLE</x:t>
  </x:si>
  <x:si>
    <x:t xml:space="preserve">Qualification_Snapshot</x:t>
  </x:si>
  <x:si>
    <x:t xml:space="preserve">Current and action-bound; worked exemplar only</x:t>
  </x:si>
  <x:si>
    <x:t xml:space="preserve">Qualification_Disposition</x:t>
  </x:si>
  <x:si>
    <x:t xml:space="preserve">Monitoring_and_Observation_Plan</x:t>
  </x:si>
  <x:si>
    <x:t xml:space="preserve">Required before any execution-bound claim</x:t>
  </x:si>
  <x:si>
    <x:t xml:space="preserve">Requalification_Path</x:t>
  </x:si>
  <x:si>
    <x:t xml:space="preserve">Pause, observe, and reopen affected stages when a material trigger occurs</x:t>
  </x:si>
  <x:si>
    <x:t xml:space="preserve">SECTION 19: v12.0 MEASUREMENT-MATURITY DISCLOSURES</x:t>
  </x:si>
  <x:si>
    <x:t xml:space="preserve">UCI_Measurement_Readiness</x:t>
  </x:si>
  <x:si>
    <x:t xml:space="preserve">UCI-M1_PROVISIONAL</x:t>
  </x:si>
  <x:si>
    <x:t xml:space="preserve">Kernel_Use_Posture</x:t>
  </x:si>
  <x:si>
    <x:t xml:space="preserve">PLSS_Escalation_Register</x:t>
  </x:si>
  <x:si>
    <x:t xml:space="preserve">Biological_Evaluation_Maturity</x:t>
  </x:si>
  <x:si>
    <x:t xml:space="preserve">NA_NOT_INVOKED — human-only worked-run exemplar; biological SGP evidence not invoked.</x:t>
  </x:si>
  <x:si>
    <x:t xml:space="preserve">Deployment_Context_Profile</x:t>
  </x:si>
  <x:si>
    <x:t xml:space="preserve">Maturity_Claim_Boundary</x:t>
  </x:si>
  <x:si>
    <x:t xml:space="preserve">Provisional measurement surfaces disclosed; no empirical validation, ProofPack, Tier 4, cross-domain UCI, validated kernel, or biological measurement-completeness claim.</x:t>
  </x:si>
  <x:si>
    <x:t xml:space="preserve">SECTION 24: BOUNDARY AND FALSE-PRECISION RISK REGISTER</x:t>
  </x:si>
  <x:si>
    <x:t xml:space="preserve">Boundary_Gaming_Risk</x:t>
  </x:si>
  <x:si>
    <x:t xml:space="preserve">False_Precision_Risk</x:t>
  </x:si>
  <x:si>
    <x:t xml:space="preserve">Gate_Swing_Cell_Flag</x:t>
  </x:si>
  <x:si>
    <x:t xml:space="preserve">CHECK_REQUIRED_IF_MATERIAL</x:t>
  </x:si>
  <x:si>
    <x:t xml:space="preserve">Subgroup_Definition_Risk</x:t>
  </x:si>
  <x:si>
    <x:t xml:space="preserve">Scenario_Probability_Risk</x:t>
  </x:si>
  <x:si>
    <x:t xml:space="preserve">Threshold_Laundering_Risk</x:t>
  </x:si>
  <x:si>
    <x:t xml:space="preserve">Reviewer_Disagreement_Level</x:t>
  </x:si>
  <x:si>
    <x:t xml:space="preserve">DISCLOSE_IF_MATERIAL</x:t>
  </x:si>
  <x:si>
    <x:t xml:space="preserve">Boundary_Risk_Claim_Boundary</x:t>
  </x:si>
  <x:si>
    <x:t xml:space="preserve">Disclosure extension only; does not alter cascade or create ProofPack/Tier4/empirical-validation claim.</x:t>
  </x:si>
  <x:si>
    <x:t xml:space="preserve">SECTION 25: v12.0 EVIDENCE, LEGITIMACY, AND SGP SPLIT DISCLOSURES</x:t>
  </x:si>
  <x:si>
    <x:t xml:space="preserve">Evidence_Status_Token_Register</x:t>
  </x:si>
  <x:si>
    <x:t xml:space="preserve">DISCLOSE_IF_PUBLIC_GOVERNANCE</x:t>
  </x:si>
  <x:si>
    <x:t xml:space="preserve">Canon Appendix Y / Compact_Profiles</x:t>
  </x:si>
  <x:si>
    <x:t xml:space="preserve">Compact_Profile_Used</x:t>
  </x:si>
  <x:si>
    <x:t xml:space="preserve">NONE_OR_DECLARED</x:t>
  </x:si>
  <x:si>
    <x:t xml:space="preserve">SGP_Patienthood_Participation_Split</x:t>
  </x:si>
  <x:si>
    <x:t xml:space="preserve">Validation_Roadmap_Status</x:t>
  </x:si>
  <x:si>
    <x:t xml:space="preserve">ROADMAP_ONLY_NOT_VALIDATION</x:t>
  </x:si>
  <x:si>
    <x:t xml:space="preserve">v12.0_Claim_Boundary</x:t>
  </x:si>
  <x:si>
    <x:t xml:space="preserve">Disclosure extension only; does not alter cascade or create ProofPack/Tier4/empirical-validation/machine-verifiable ecosystem-complete claim.</x:t>
  </x:si>
  <x:si>
    <x:t xml:space="preserve">SECTION 26: REFERENCE STRUCTURE RECORD</x:t>
  </x:si>
  <x:si>
    <x:t xml:space="preserve">ReferenceStructureRecord_ID</x:t>
  </x:si>
  <x:si>
    <x:t xml:space="preserve">ReferenceStructureRecord_Status</x:t>
  </x:si>
  <x:si>
    <x:t xml:space="preserve">Reference_Object</x:t>
  </x:si>
  <x:si>
    <x:t xml:space="preserve">ReferenceStructureRecord!E2</x:t>
  </x:si>
  <x:si>
    <x:t xml:space="preserve">Evidence_Status_Token</x:t>
  </x:si>
  <x:si>
    <x:t xml:space="preserve">ESTIMATED</x:t>
  </x:si>
  <x:si>
    <x:t xml:space="preserve">ReferenceStructureRecord!Q2</x:t>
  </x:si>
  <x:si>
    <x:t xml:space="preserve">Falsification_Condition</x:t>
  </x:si>
  <x:si>
    <x:t xml:space="preserve">Materially worse cohesion, rights impacts, productivity, burnout, information access, due process, or tail-risk indicators than the declared monitoring thresholds would falsify or force revision of the claim.</x:t>
  </x:si>
  <x:si>
    <x:t xml:space="preserve">ReferenceStructureRecord!S2</x:t>
  </x:si>
  <x:si>
    <x:t xml:space="preserve">Authority_Boundary</x:t>
  </x:si>
  <x:si>
    <x:t xml:space="preserve">Advisory organizational decision support only; no legal, public-governance, deployment-readiness, or compliance certification.</x:t>
  </x:si>
  <x:si>
    <x:t xml:space="preserve">ReferenceStructureRecord!U2</x:t>
  </x:si>
  <x:si>
    <x:t xml:space="preserve">RSP_Claim_Boundary</x:t>
  </x:si>
  <x:si>
    <x:t xml:space="preserve">ReferenceStructureRecord strengthens evidence and auditability. It does not alter the canonical cascade, create a sixth gate, or create empirical-validation, ProofPack, Tier 4, legal-compliance, deployment-readiness, or machine-verifiable-ecosystem claims.</x:t>
  </x:si>
  <x:si>
    <x:t xml:space="preserve">RealityGrounding_vs_EvidenceStatus_Disclosure</x:t>
  </x:si>
  <x:si>
    <x:t xml:space="preserve">RealityGroundingStatus (run-level claim posture) and Evidence_Status_Token (per-input evidence grade) are distinct axes; ASSUMPTION_BOUND run posture with ESTIMATED dominant inputs is consistent for this exemplar.</x:t>
  </x:si>
  <x:si>
    <x:t xml:space="preserve">Reality_Grounding!A27:D27</x:t>
  </x:si>
  <x:si>
    <x:t xml:space="preserve">SECTION 27: CARRIED OBLIGATION AND HUMAN COMPENSATION INTEGRITY</x:t>
  </x:si>
  <x:si>
    <x:t xml:space="preserve">Material_Obligation_Register</x:t>
  </x:si>
  <x:si>
    <x:t xml:space="preserve">Material_Obligations</x:t>
  </x:si>
  <x:si>
    <x:t xml:space="preserve">Material_Obligation_Status</x:t>
  </x:si>
  <x:si>
    <x:t xml:space="preserve">ACTIVE / EVIDENCE_PENDING</x:t>
  </x:si>
  <x:si>
    <x:t xml:space="preserve">Material_Obligations!T3:U3</x:t>
  </x:si>
  <x:si>
    <x:t xml:space="preserve">Carrier_Nonperformance_Path</x:t>
  </x:si>
  <x:si>
    <x:t xml:space="preserve">Material_Obligations!O3:P3</x:t>
  </x:si>
  <x:si>
    <x:t xml:space="preserve">Control_Change_Authority</x:t>
  </x:si>
  <x:si>
    <x:t xml:space="preserve">Material_Obligations!Q3:R3</x:t>
  </x:si>
  <x:si>
    <x:t xml:space="preserve">Human_Compensation_Load_Status</x:t>
  </x:si>
  <x:si>
    <x:t xml:space="preserve">NOT_MATERIAL</x:t>
  </x:si>
  <x:si>
    <x:t xml:space="preserve">Human_Comp_Load!B3</x:t>
  </x:si>
  <x:si>
    <x:t xml:space="preserve">Control_Performance_Effectiveness_Boundary</x:t>
  </x:si>
  <x:si>
    <x:t xml:space="preserve">Procedure completion does not establish protective effectiveness.</x:t>
  </x:si>
  <x:si>
    <x:t xml:space="preserve">v12.6_Claim_Boundary</x:t>
  </x:si>
  <x:si>
    <x:t xml:space="preserve">Same-version operational-integrity hardening only; no new gate, formula, threshold, welfare dimension, SGP rule, validation claim, or deployment certification.</x:t>
  </x:si>
  <x:si>
    <x:t xml:space="preserve">SENSITIVITY ANALYSIS</x:t>
  </x:si>
  <x:si>
    <x:t xml:space="preserve">Module Status:</x:t>
  </x:si>
  <x:si>
    <x:t xml:space="preserve">PERFORMED</x:t>
  </x:si>
  <x:si>
    <x:t xml:space="preserve">Tier Requirement:</x:t>
  </x:si>
  <x:si>
    <x:t xml:space="preserve">Small sensitivity tests executed (weights + scenario probabilities).</x:t>
  </x:si>
  <x:si>
    <x:t xml:space="preserve">Audit Flag:</x:t>
  </x:si>
  <x:si>
    <x:t xml:space="preserve">PERTURBATION TESTS</x:t>
  </x:si>
  <x:si>
    <x:t xml:space="preserve">Test</x:t>
  </x:si>
  <x:si>
    <x:t xml:space="preserve">Change</x:t>
  </x:si>
  <x:si>
    <x:t xml:space="preserve">Metric</x:t>
  </x:si>
  <x:si>
    <x:t xml:space="preserve">Selection stable?</x:t>
  </x:si>
  <x:si>
    <x:t xml:space="preserve">SENS-01</x:t>
  </x:si>
  <x:si>
    <x:t xml:space="preserve">Weights: D1 +10% (renorm)</x:t>
  </x:si>
  <x:si>
    <x:t xml:space="preserve">Higher RLS option and decisiveness are computed from the canonical RLS uncertainty surface.</x:t>
  </x:si>
  <x:si>
    <x:t xml:space="preserve">RLS recomputed from I_prop with perturbed dimension weights</x:t>
  </x:si>
  <x:si>
    <x:t xml:space="preserve">SENS-02</x:t>
  </x:si>
  <x:si>
    <x:t xml:space="preserve">Weights: D7 +10% (renorm)</x:t>
  </x:si>
  <x:si>
    <x:t xml:space="preserve">SENS-03</x:t>
  </x:si>
  <x:si>
    <x:t xml:space="preserve">Weights: D3&amp;D5 +10% (renorm)</x:t>
  </x:si>
  <x:si>
    <x:t xml:space="preserve">SENS-04</x:t>
  </x:si>
  <x:si>
    <x:t xml:space="preserve">Scenario p stress: worst-loss scenarios +20% (renorm)</x:t>
  </x:si>
  <x:si>
    <x:t xml:space="preserve">TRC status (A,B)</x:t>
  </x:si>
  <x:si>
    <x:t xml:space="preserve">CVaR recomputed with stressed probabilities; compare to τ_TRC</x:t>
  </x:si>
  <x:si>
    <x:t xml:space="preserve">Baseline</x:t>
  </x:si>
  <x:si>
    <x:t xml:space="preserve">Preferred</x:t>
  </x:si>
  <x:si>
    <x:t xml:space="preserve">Sensitivity analysis optional. Selection stability assumed based on margin:</x:t>
  </x:si>
  <x:si>
    <x:t xml:space="preserve">CVaR_A (0.0219) and CVaR_B (0.0315) are both &lt;&lt; τ_TRC (0.20)</x:t>
  </x:si>
  <x:si>
    <x:t xml:space="preserve">COMPLETE — weight, scenario-probability, and sigma-stress surfaces are computed. The base worked-run ranking is decisive under the declared sigma but flips to non-decisive before 2× sigma.</x:t>
  </x:si>
  <x:si>
    <x:t xml:space="preserve">DeterministicSelectionEffect</x:t>
  </x:si>
  <x:si>
    <x:t xml:space="preserve">DEMONSTRATION_ONLY — no empirically calibrated operational-selection claim is made.</x:t>
  </x:si>
  <x:si>
    <x:t xml:space="preserve">SENS-05</x:t>
  </x:si>
  <x:si>
    <x:t xml:space="preserve">σ_RLS ×2 stress</x:t>
  </x:si>
  <x:si>
    <x:t xml:space="preserve">Normalized Gap / decisiveness</x:t>
  </x:si>
  <x:si>
    <x:t xml:space="preserve">See RLS!B48; unvalidated Method C demonstration.</x:t>
  </x:si>
  <x:si>
    <x:t xml:space="preserve">SENS-05 result</x:t>
  </x:si>
  <x:si>
    <x:t xml:space="preserve">2× declared sigma</x:t>
  </x:si>
  <x:si>
    <x:t xml:space="preserve">Compare with delta=2.</x:t>
  </x:si>
  <x:si>
    <x:t xml:space="preserve">SENS-05 boundary</x:t>
  </x:si>
  <x:si>
    <x:t xml:space="preserve">Proportional sigma flip multiplier</x:t>
  </x:si>
  <x:si>
    <x:t xml:space="preserve">k_flip</x:t>
  </x:si>
  <x:si>
    <x:t xml:space="preserve">Below 2.0 means the base decisiveness is uncertainty-sensitive.</x:t>
  </x:si>
  <x:si>
    <x:t xml:space="preserve">Base v_d</x:t>
  </x:si>
  <x:si>
    <x:t xml:space="preserve">Factors (SENS-01)</x:t>
  </x:si>
  <x:si>
    <x:t xml:space="preserve">v_d* (SENS-01)</x:t>
  </x:si>
  <x:si>
    <x:t xml:space="preserve">Factors (SENS-02)</x:t>
  </x:si>
  <x:si>
    <x:t xml:space="preserve">Selection stability: computed in this exemplar via the SENS-01..SENS-04 perturbations below (see Summary).</x:t>
  </x:si>
  <x:si>
    <x:t xml:space="preserve">v_d* (SENS-02)</x:t>
  </x:si>
  <x:si>
    <x:t xml:space="preserve">Factors (SENS-03)</x:t>
  </x:si>
  <x:si>
    <x:t xml:space="preserve">4. IMPACT MAGNITUDE PERTURBATION (±20%)</x:t>
  </x:si>
  <x:si>
    <x:t xml:space="preserve">v_d* (SENS-03)</x:t>
  </x:si>
  <x:si>
    <x:t xml:space="preserve">Key instances: I03 (flexibility), I01 (isolation)</x:t>
  </x:si>
  <x:si>
    <x:t xml:space="preserve">Additional tests: Not performed for this run</x:t>
  </x:si>
  <x:si>
    <x:t xml:space="preserve">Union w_u</x:t>
  </x:si>
  <x:si>
    <x:t xml:space="preserve">5. ROBUSTNESS CLASSIFICATION</x:t>
  </x:si>
  <x:si>
    <x:t xml:space="preserve">Weight sensitivity results</x:t>
  </x:si>
  <x:si>
    <x:t xml:space="preserve">SENS-01 Preferred</x:t>
  </x:si>
  <x:si>
    <x:t xml:space="preserve">SENS-02 Preferred</x:t>
  </x:si>
  <x:si>
    <x:t xml:space="preserve">SENS-03 Preferred</x:t>
  </x:si>
  <x:si>
    <x:t xml:space="preserve">Status note: PERFORMED for this Tier‑2 exemplar (weight sensitivity + CVaR stress checks). Tier‑3 deployments may expand the test set and increase rigor.</x:t>
  </x:si>
  <x:si>
    <x:t xml:space="preserve">p_base</x:t>
  </x:si>
  <x:si>
    <x:t xml:space="preserve">Factor_up</x:t>
  </x:si>
  <x:si>
    <x:t xml:space="preserve">p_stress_up</x:t>
  </x:si>
  <x:si>
    <x:t xml:space="preserve">Factor_down</x:t>
  </x:si>
  <x:si>
    <x:t xml:space="preserve">p_stress_down</x:t>
  </x:si>
  <x:si>
    <x:t xml:space="preserve">CVaR recompute (p stress UP)</x:t>
  </x:si>
  <x:si>
    <x:t xml:space="preserve">p_stress</x:t>
  </x:si>
  <x:si>
    <x:t xml:space="preserve">β</x:t>
  </x:si>
  <x:si>
    <x:t xml:space="preserve">CVaR_A_up</x:t>
  </x:si>
  <x:si>
    <x:t xml:space="preserve">Status_A_up</x:t>
  </x:si>
  <x:si>
    <x:t xml:space="preserve">TRC stress UP status</x:t>
  </x:si>
  <x:si>
    <x:t xml:space="preserve">TRC stress DOWN status</x:t>
  </x:si>
  <x:si>
    <x:t xml:space="preserve">CVaR recompute for Option B (p stress UP)</x:t>
  </x:si>
  <x:si>
    <x:t xml:space="preserve">CVaR_B_up</x:t>
  </x:si>
  <x:si>
    <x:t xml:space="preserve">Status_B_up</x:t>
  </x:si>
  <x:si>
    <x:t xml:space="preserve">CVaR recompute (p stress DOWN)</x:t>
  </x:si>
  <x:si>
    <x:t xml:space="preserve">CVaR_A_down</x:t>
  </x:si>
  <x:si>
    <x:t xml:space="preserve">Status_A_down</x:t>
  </x:si>
  <x:si>
    <x:t xml:space="preserve">Option B (p stress DOWN)</x:t>
  </x:si>
  <x:si>
    <x:t xml:space="preserve">CVaR_B_down</x:t>
  </x:si>
  <x:si>
    <x:t xml:space="preserve">Status_B_down</x:t>
  </x:si>
  <x:si>
    <x:t xml:space="preserve">SUBGROUP ANALYSIS - WORST-OFF DOCUMENTATION</x:t>
  </x:si>
  <x:si>
    <x:t xml:space="preserve">Binding note: Any worst-off values documented in this sheet SHALL either (a) be entered into Subgroup_Overrides for computational use, or (b) be removed from this narrative sheet if the run relies only on the conservative fallback.</x:t>
  </x:si>
  <x:si>
    <x:t xml:space="preserve">Reference: RippleLogic v12.7 Section 7.3 - Tier 2 requires subgroup enumeration</x:t>
  </x:si>
  <x:si>
    <x:t xml:space="preserve">OPTION A: NEGATIVE IMPACT CELLS</x:t>
  </x:si>
  <x:si>
    <x:t xml:space="preserve">Cell: U3-D3 (Community-Social) | Agg I_prop: -0.069</x:t>
  </x:si>
  <x:si>
    <x:t xml:space="preserve">Rights: LBTY (-0.65), DIGN (-0.55)</x:t>
  </x:si>
  <x:si>
    <x:t xml:space="preserve">Subgroup</x:t>
  </x:si>
  <x:si>
    <x:t xml:space="preserve">I_prop</x:t>
  </x:si>
  <x:si>
    <x:t xml:space="preserve">General population</x:t>
  </x:si>
  <x:si>
    <x:t xml:space="preserve">Elderly (65+)</x:t>
  </x:si>
  <x:si>
    <x:t xml:space="preserve">Higher isolation risk</x:t>
  </x:si>
  <x:si>
    <x:t xml:space="preserve">Single-person HH</x:t>
  </x:si>
  <x:si>
    <x:t xml:space="preserve">No household buffer</x:t>
  </x:si>
  <x:si>
    <x:t xml:space="preserve">New employees (&lt;1yr)</x:t>
  </x:si>
  <x:si>
    <x:t xml:space="preserve">Harder to integrate</x:t>
  </x:si>
  <x:si>
    <x:t xml:space="preserve">WORST-OFF</x:t>
  </x:si>
  <x:si>
    <x:t xml:space="preserve">New employees</x:t>
  </x:si>
  <x:si>
    <x:t xml:space="preserve">Threshold checks: LBTY -0.15 &gt; -0.65 ✓ | DIGN -0.15 &gt; -0.55 ✓</x:t>
  </x:si>
  <x:si>
    <x:t xml:space="preserve">Cell: U4-D1 (Org-Material) | Agg I_prop: -0.176</x:t>
  </x:si>
  <x:si>
    <x:t xml:space="preserve">Rights: NEED (-0.50)</x:t>
  </x:si>
  <x:si>
    <x:t xml:space="preserve">Worst-off: Facilities dept at -0.30</x:t>
  </x:si>
  <x:si>
    <x:t xml:space="preserve">Threshold: -0.30 &gt; -0.50 ✓</x:t>
  </x:si>
  <x:si>
    <x:t xml:space="preserve">Cell: U3-D1 (Community-Material) | Agg I_prop: -0.075</x:t>
  </x:si>
  <x:si>
    <x:t xml:space="preserve">Worst-off: Local restaurants at -0.20</x:t>
  </x:si>
  <x:si>
    <x:t xml:space="preserve">Threshold: -0.20 &gt; -0.50 ✓</x:t>
  </x:si>
  <x:si>
    <x:t xml:space="preserve">OPTION B: NEGATIVE IMPACT CELLS</x:t>
  </x:si>
  <x:si>
    <x:t xml:space="preserve">Cell: U1-D5 (Self-Agency) | Agg I_prop: -0.073</x:t>
  </x:si>
  <x:si>
    <x:t xml:space="preserve">Rights: LBTY, DIGN, INFO</x:t>
  </x:si>
  <x:si>
    <x:t xml:space="preserve">Worst-off: Parents w/ young children at -0.15</x:t>
  </x:si>
  <x:si>
    <x:t xml:space="preserve">All thresholds pass ✓</x:t>
  </x:si>
  <x:si>
    <x:t xml:space="preserve">Cell: U2-D1 (Household-Material) | Agg: -0.063</x:t>
  </x:si>
  <x:si>
    <x:t xml:space="preserve">Worst-off: Long commuters at -0.12 | NEED ✓</x:t>
  </x:si>
  <x:si>
    <x:t xml:space="preserve">Cell: U7-D7 (Biosphere-Environ) | Agg: -0.053</x:t>
  </x:si>
  <x:si>
    <x:t xml:space="preserve">Worst-off: Urban air quality at -0.08 | ECOL ✓</x:t>
  </x:si>
  <x:si>
    <x:t xml:space="preserve">SUMMARY</x:t>
  </x:si>
  <x:si>
    <x:t xml:space="preserve">All worst-off impacts well above thresholds</x:t>
  </x:si>
  <x:si>
    <x:t xml:space="preserve">No near-misses identified</x:t>
  </x:si>
  <x:si>
    <x:t xml:space="preserve">NCRC outcome ROBUST with subgroup analysis</x:t>
  </x:si>
  <x:si>
    <x:t xml:space="preserve">analysis_done (computed)</x:t>
  </x:si>
  <x:si>
    <x:t xml:space="preserve">SUBGROUP OVERRIDES TABLE</x:t>
  </x:si>
  <x:si>
    <x:t xml:space="preserve">Policy: Conservative Bound (γ_subgroup = 1.5)</x:t>
  </x:si>
  <x:si>
    <x:t xml:space="preserve">I_rights uses reviewed right-specific values; the gamma fallback applies only when no explicit subgroup value is available.</x:t>
  </x:si>
  <x:si>
    <x:t xml:space="preserve">Worked-run values below are synthetic teaching inputs, not empirical estimates. Operational use requires named evidence, subgroup definition, reviewer, and revision trigger.</x:t>
  </x:si>
  <x:si>
    <x:t xml:space="preserve">γ_subgroup:</x:t>
  </x:si>
  <x:si>
    <x:t xml:space="preserve">OVERRIDE DATA TABLE</x:t>
  </x:si>
  <x:si>
    <x:t xml:space="preserve">Override_ID</x:t>
  </x:si>
  <x:si>
    <x:t xml:space="preserve">Option</x:t>
  </x:si>
  <x:si>
    <x:t xml:space="preserve">Rights_Cell</x:t>
  </x:si>
  <x:si>
    <x:t xml:space="preserve">Worst_Off_Impact</x:t>
  </x:si>
  <x:si>
    <x:t xml:space="preserve">Override_Key</x:t>
  </x:si>
  <x:si>
    <x:t xml:space="preserve">COMPUTED STATUS</x:t>
  </x:si>
  <x:si>
    <x:t xml:space="preserve">Data range:</x:t>
  </x:si>
  <x:si>
    <x:t xml:space="preserve">F11:F100</x:t>
  </x:si>
  <x:si>
    <x:t xml:space="preserve">Entry formula:</x:t>
  </x:si>
  <x:si>
    <x:t xml:space="preserve">Valid entries:</x:t>
  </x:si>
  <x:si>
    <x:t xml:space="preserve">OVERRIDES_TABLE_EMPTY:</x:t>
  </x:si>
  <x:si>
    <x:t xml:space="preserve">SUBGROUP_LIMITATION (Audit_Flags):</x:t>
  </x:si>
  <x:si>
    <x:t xml:space="preserve">MITIGATION (Tier 2)</x:t>
  </x:si>
  <x:si>
    <x:t xml:space="preserve">• Conservative bound applied by default when no explicit override is recorded</x:t>
  </x:si>
  <x:si>
    <x:t xml:space="preserve">• REVIEW flag clears when override entries or subgroup analysis are present</x:t>
  </x:si>
  <x:si>
    <x:t xml:space="preserve">• Documented worst-off values in Subgroup_Analysis are bound through explicit override rows below</x:t>
  </x:si>
  <x:si>
    <x:t xml:space="preserve">OVR-01</x:t>
  </x:si>
  <x:si>
    <x:t xml:space="preserve">Synthetic worked-run subgroup review: new employees; relative social-cohesion exposure; author self-review; replace with measured evidence in operational use.</x:t>
  </x:si>
  <x:si>
    <x:t xml:space="preserve">OVR-02</x:t>
  </x:si>
  <x:si>
    <x:t xml:space="preserve">Synthetic worked-run subgroup review: facilities staff; material-resource exposure; author self-review; replace with measured evidence in operational use.</x:t>
  </x:si>
  <x:si>
    <x:t xml:space="preserve">OVR-03</x:t>
  </x:si>
  <x:si>
    <x:t xml:space="preserve">Synthetic worked-run subgroup review: local restaurants; local material exposure; author self-review; replace with measured evidence in operational use.</x:t>
  </x:si>
  <x:si>
    <x:t xml:space="preserve">OVR-04</x:t>
  </x:si>
  <x:si>
    <x:t xml:space="preserve">Synthetic worked-run subgroup review: parents with young children; agency exposure; author self-review; replace with measured evidence in operational use.</x:t>
  </x:si>
  <x:si>
    <x:t xml:space="preserve">OVR-05</x:t>
  </x:si>
  <x:si>
    <x:t xml:space="preserve">Synthetic worked-run subgroup review: long commuters; household material exposure; author self-review; replace with measured evidence in operational use.</x:t>
  </x:si>
  <x:si>
    <x:t xml:space="preserve">OVR-06</x:t>
  </x:si>
  <x:si>
    <x:t xml:space="preserve">Synthetic worked-run subgroup review: urban air-quality pathway; biosphere/environment exposure; author self-review; replace with measured evidence in operational use.</x:t>
  </x:si>
  <x:si>
    <x:t xml:space="preserve">SGP v8.6 INPUT INTERFACE</x:t>
  </x:si>
  <x:si>
    <x:t xml:space="preserve">Human-only Tier-2 worked-run exemplar. This sheet records typed SGP v8.6 protection and capacity surfaces; it is not a consciousness detector, universal evaluator, RMCP validator, or authority grant.</x:t>
  </x:si>
  <x:si>
    <x:t xml:space="preserve">RippleLogic Canon v12.7 Appendix G</x:t>
  </x:si>
  <x:si>
    <x:t xml:space="preserve">SGP v8.6 Sections 4-11</x:t>
  </x:si>
  <x:si>
    <x:t xml:space="preserve">SGP Version</x:t>
  </x:si>
  <x:si>
    <x:t xml:space="preserve">Interface</x:t>
  </x:si>
  <x:si>
    <x:t xml:space="preserve">MPS / FPP / GPR / SPR / ICP / RMCP / P100</x:t>
  </x:si>
  <x:si>
    <x:t xml:space="preserve">HUMAN FULL PROTECTION PLATEAU — NON-OVERRIDABLE</x:t>
  </x:si>
  <x:si>
    <x:t xml:space="preserve">Humanity collectively is the current known RMCP-P100 calibration anchor. This does not mean every human individually has maximum reality-management capacity or that humanity governs wisely.</x:t>
  </x:si>
  <x:si>
    <x:t xml:space="preserve">GPR, SPR, ICP, RMCP, disability, observability, age, illness, or performance MUST NOT weaken human FPP-100.</x:t>
  </x:si>
  <x:si>
    <x:t xml:space="preserve">WORKED-RUN PROTECTION RECORDS</x:t>
  </x:si>
  <x:si>
    <x:t xml:space="preserve">NON-HUMAN / MIXED-SUBSTRATE RULE</x:t>
  </x:si>
  <x:si>
    <x:t xml:space="preserve">A generalized run MUST record a valid target boundary, MPS-NE or MPS evidence band/interval, confidence, evidence trace, protection posture, governed welfare-inclusion hypotheses, and revision trigger.</x:t>
  </x:si>
  <x:si>
    <x:t xml:space="preserve">If welfare-inclusion hypotheses can change a ranking or verdict, test them and record MPS_HYPOTHESIS_SENSITIVE. Missing or poorly observable evidence is MPS-NE, never zero or MPS-0.</x:t>
  </x:si>
  <x:si>
    <x:t xml:space="preserve">FPP does not imply GPR, SPR, RMCP-P100, CMIU membership, legal status, or command authority. ICP/RMCP/P100 do not alter MPS or FPP and do not grant authority.</x:t>
  </x:si>
  <x:si>
    <x:t xml:space="preserve">BIOSPHERE NOTE</x:t>
  </x:si>
  <x:si>
    <x:t xml:space="preserve">U7 environmental integrity is not automatically a direct animal-welfare claim. Where individual or class welfare is materially affected, invoke a versioned SGP v8.6 record. Life, sentience, ecological value, and FPP are not identical categories.</x:t>
  </x:si>
  <x:si>
    <x:t xml:space="preserve">SGP v8.6 INTEGRATION DOCUMENTATION</x:t>
  </x:si>
  <x:si>
    <x:t xml:space="preserve">RippleLogic Canon v12.7 Appendix G; SGP v8.6</x:t>
  </x:si>
  <x:si>
    <x:t xml:space="preserve">WORKED-RUN STATUS</x:t>
  </x:si>
  <x:si>
    <x:t xml:space="preserve">Human-only example; no non-human MPS assessment performed</x:t>
  </x:si>
  <x:si>
    <x:t xml:space="preserve">Human FPP</x:t>
  </x:si>
  <x:si>
    <x:t xml:space="preserve">TRUE for every logged human stakeholder</x:t>
  </x:si>
  <x:si>
    <x:t xml:space="preserve">MPS evidence status</x:t>
  </x:si>
  <x:si>
    <x:t xml:space="preserve">GPR</x:t>
  </x:si>
  <x:si>
    <x:t xml:space="preserve">NOT EVALUATED; no participation-role classification needed for welfare weighting</x:t>
  </x:si>
  <x:si>
    <x:t xml:space="preserve">SPR</x:t>
  </x:si>
  <x:si>
    <x:t xml:space="preserve">NOT EVALUATED; no SGP-based authority claim</x:t>
  </x:si>
  <x:si>
    <x:t xml:space="preserve">ICP / RMCP / P100</x:t>
  </x:si>
  <x:si>
    <x:t xml:space="preserve">ICP NOT EVALUATED. Humanity collective RMCP-P100 is the current known calibration anchor but is not used as a worked-run welfare multiplier, individual-capacity score, or authority grant.</x:t>
  </x:si>
  <x:si>
    <x:t xml:space="preserve">CMIU / authority</x:t>
  </x:si>
  <x:si>
    <x:t xml:space="preserve">NOT INFERRED. CMIU is Canon-defined governance coordination. P100 does not establish membership, mandate, or power.</x:t>
  </x:si>
  <x:si>
    <x:t xml:space="preserve">DO-NOT-COLLAPSE GUARDS</x:t>
  </x:si>
  <x:si>
    <x:t xml:space="preserve">Intelligence or ICP → MPS/FPP</x:t>
  </x:si>
  <x:si>
    <x:t xml:space="preserve">PROHIBITED ✓</x:t>
  </x:si>
  <x:si>
    <x:t xml:space="preserve">Low agency/language/GPR → reduced protection</x:t>
  </x:si>
  <x:si>
    <x:t xml:space="preserve">MPS/FPP → CMIU membership or authority</x:t>
  </x:si>
  <x:si>
    <x:t xml:space="preserve">Precaution → consciousness attribution</x:t>
  </x:si>
  <x:si>
    <x:t xml:space="preserve">NOT APPLIED ✓</x:t>
  </x:si>
  <x:si>
    <x:t xml:space="preserve">Missing evidence → zero</x:t>
  </x:si>
  <x:si>
    <x:t xml:space="preserve">PROHIBITED ✓; MPS-NE and RMCP-NE remain explicit</x:t>
  </x:si>
  <x:si>
    <x:t xml:space="preserve">RIPPLELOGIC INTERFACE</x:t>
  </x:si>
  <x:si>
    <x:t xml:space="preserve">Permitted residual use</x:t>
  </x:si>
  <x:si>
    <x:t xml:space="preserve">Use the valid MPS record to define protection posture and required welfare-inclusion hypotheses; never use the MPS interval directly as a cardinal multiplier.</x:t>
  </x:si>
  <x:si>
    <x:t xml:space="preserve">Required endpoint test</x:t>
  </x:si>
  <x:si>
    <x:t xml:space="preserve">If governed hypotheses could change ranking, test them and record MPS_HYPOTHESIS_SENSITIVE.</x:t>
  </x:si>
  <x:si>
    <x:t xml:space="preserve">Gate non-substitution</x:t>
  </x:si>
  <x:si>
    <x:t xml:space="preserve">MPS/FPP/GPR/SPR/ICP/RMCP/P100 do not replace RG, RF/NCRC, TRC, CSV, RLS, lawful authority, or execution evidence.</x:t>
  </x:si>
  <x:si>
    <x:t xml:space="preserve">Human identity condition</x:t>
  </x:si>
  <x:si>
    <x:t xml:space="preserve">Because every instance is human FPP with h_welfare=1.00, base and welfare streams are numerically identical in this exemplar.</x:t>
  </x:si>
  <x:si>
    <x:t xml:space="preserve">REGISTRY VALIDITY</x:t>
  </x:si>
  <x:si>
    <x:t xml:space="preserve">Target identity, version, evidence trace, MPS-NE or evidence interval, confidence, reviewer status, protection effect, welfare-inclusion hypotheses, and revision trigger are required for claim-bearing non-human use.</x:t>
  </x:si>
  <x:si>
    <x:t xml:space="preserve">ATTESTATION</x:t>
  </x:si>
  <x:si>
    <x:t xml:space="preserve">☑ Human FPP applied without exception</x:t>
  </x:si>
  <x:si>
    <x:t xml:space="preserve">☑ No SGP output weakened NCRC protections</x:t>
  </x:si>
  <x:si>
    <x:t xml:space="preserve">☑ No intelligence, participation, RMCP/P100, or authority surface changed moral-patient protection</x:t>
  </x:si>
  <x:si>
    <x:t xml:space="preserve">☑ No CMIU, lawful mandate, role authority, or supremacy was inferred from FPP or P100</x:t>
  </x:si>
  <x:si>
    <x:t xml:space="preserve">Evaluator: ___________________________  Date: ___________</x:t>
  </x:si>
  <x:si>
    <x:t xml:space="preserve">IMPORTANT DISCLOSURE</x:t>
  </x:si>
  <x:si>
    <x:t xml:space="preserve">Current workbook selection logic compares Option A vs Option B only. For three or more substantive options, extend the workbook logic or run sequential pairwise/fresh evaluations with documented rationale.</x:t>
  </x:si>
  <x:si>
    <x:t xml:space="preserve">QUICK START</x:t>
  </x:si>
  <x:si>
    <x:t xml:space="preserve">1. Config: Set tier level, context type, and Weight Profile</x:t>
  </x:si>
  <x:si>
    <x:t xml:space="preserve">2. PLSS_Local_Scope: If using local-scope mode, enter q_u values and review floor-preserving weights</x:t>
  </x:si>
  <x:si>
    <x:t xml:space="preserve">3. Impact_Input: Enter all causal pathways (μ, r, ℓ, c, t, e, s)</x:t>
  </x:si>
  <x:si>
    <x:t xml:space="preserve">4. Review I_prop: Verify computed impact matrix</x:t>
  </x:si>
  <x:si>
    <x:t xml:space="preserve">5. Check Rights_Floor / NCRC: Rights Floor must pass; any NCRC breach blocks downstream selection</x:t>
  </x:si>
  <x:si>
    <x:t xml:space="preserve">6. Check TRC: Tail risk must be bounded before residual scoring</x:t>
  </x:si>
  <x:si>
    <x:t xml:space="preserve">7. Check CSV: Containment and Structural Viability must pass, pass with controls, or route to redesign/escalation/emergency-provisional handling</x:t>
  </x:si>
  <x:si>
    <x:t xml:space="preserve">8. If TRC or CSV fails: follow fallback, redesign, escalation, or emergency-provisional procedure; do not force RLS</x:t>
  </x:si>
  <x:si>
    <x:t xml:space="preserve">9. Dashboard: Review final recommendation only after RG, RF/NCRC, TRC, and CSV are complete</x:t>
  </x:si>
  <x:si>
    <x:t xml:space="preserve">Release_Notes</x:t>
  </x:si>
  <x:si>
    <x:t xml:space="preserve">Release posture and workbook status</x:t>
  </x:si>
  <x:si>
    <x:t xml:space="preserve">Version pins, constants, and canonical thresholds</x:t>
  </x:si>
  <x:si>
    <x:t xml:space="preserve">Core workbook gate checks</x:t>
  </x:si>
  <x:si>
    <x:t xml:space="preserve">Config</x:t>
  </x:si>
  <x:si>
    <x:t xml:space="preserve">Global settings</x:t>
  </x:si>
  <x:si>
    <x:t xml:space="preserve">Parameters</x:t>
  </x:si>
  <x:si>
    <x:t xml:space="preserve">Core parameters and notes</x:t>
  </x:si>
  <x:si>
    <x:t xml:space="preserve">Local-scope weighting helper</x:t>
  </x:si>
  <x:si>
    <x:t xml:space="preserve">Rights_Coverage</x:t>
  </x:si>
  <x:si>
    <x:t xml:space="preserve">Canonical rights coverage</x:t>
  </x:si>
  <x:si>
    <x:t xml:space="preserve">Rights_Coverage_View</x:t>
  </x:si>
  <x:si>
    <x:t xml:space="preserve">Rights coverage view</x:t>
  </x:si>
  <x:si>
    <x:t xml:space="preserve">C_cat</x:t>
  </x:si>
  <x:si>
    <x:t xml:space="preserve">Catastrophe cells for TRC</x:t>
  </x:si>
  <x:si>
    <x:t xml:space="preserve">WTSL_Categories</x:t>
  </x:si>
  <x:si>
    <x:t xml:space="preserve">Tail category definitions</x:t>
  </x:si>
  <x:si>
    <x:t xml:space="preserve">Impact_Input</x:t>
  </x:si>
  <x:si>
    <x:t xml:space="preserve">Impact entry surface</x:t>
  </x:si>
  <x:si>
    <x:t xml:space="preserve">Scenario_Impacts</x:t>
  </x:si>
  <x:si>
    <x:t xml:space="preserve">Scenario-conditioned losses</x:t>
  </x:si>
  <x:si>
    <x:t xml:space="preserve">Computed impact matrix</x:t>
  </x:si>
  <x:si>
    <x:t xml:space="preserve">Reality_Grounding</x:t>
  </x:si>
  <x:si>
    <x:t xml:space="preserve">Level 1 claim-authority precondition</x:t>
  </x:si>
  <x:si>
    <x:t xml:space="preserve">Rights_Floor</x:t>
  </x:si>
  <x:si>
    <x:t xml:space="preserve">Level 2 public Rights Floor surface</x:t>
  </x:si>
  <x:si>
    <x:t xml:space="preserve">Formal RF/NCRC predicate and rights breach logic</x:t>
  </x:si>
  <x:si>
    <x:t xml:space="preserve">TRC</x:t>
  </x:si>
  <x:si>
    <x:t xml:space="preserve">Level 3 tail-risk gate</x:t>
  </x:si>
  <x:si>
    <x:t xml:space="preserve">Level 4 Containment and Structural Viability gate</x:t>
  </x:si>
  <x:si>
    <x:t xml:space="preserve">Legacy/diagnostic containment surface, now governed under CSV</x:t>
  </x:si>
  <x:si>
    <x:t xml:space="preserve">Structural_Viability</x:t>
  </x:si>
  <x:si>
    <x:t xml:space="preserve">CSV execution viability diagnostic surface</x:t>
  </x:si>
  <x:si>
    <x:t xml:space="preserve">Level 5 residual welfare score</x:t>
  </x:si>
  <x:si>
    <x:t xml:space="preserve">CSV diagnostics; residual tie-break/monitoring only when material</x:t>
  </x:si>
  <x:si>
    <x:t xml:space="preserve">Final recommendation and gates</x:t>
  </x:si>
  <x:si>
    <x:t xml:space="preserve">Audit_Flags</x:t>
  </x:si>
  <x:si>
    <x:t xml:space="preserve">Audit flags and review conditions</x:t>
  </x:si>
  <x:si>
    <x:t xml:space="preserve">Provenance and Compliance Certificate</x:t>
  </x:si>
  <x:si>
    <x:t xml:space="preserve">Sensitivity_Analysis</x:t>
  </x:si>
  <x:si>
    <x:t xml:space="preserve">Robustness testing</x:t>
  </x:si>
  <x:si>
    <x:t xml:space="preserve">Subgroup_Analysis</x:t>
  </x:si>
  <x:si>
    <x:t xml:space="preserve">Worst-off subgroup documentation</x:t>
  </x:si>
  <x:si>
    <x:t xml:space="preserve">Version_Control</x:t>
  </x:si>
  <x:si>
    <x:t xml:space="preserve">Version tracking</x:t>
  </x:si>
  <x:si>
    <x:t xml:space="preserve">Pre-run projection lock</x:t>
  </x:si>
  <x:si>
    <x:t xml:space="preserve">Execution-stability record and indicators</x:t>
  </x:si>
  <x:si>
    <x:t xml:space="preserve">PrimitiveTrace</x:t>
  </x:si>
  <x:si>
    <x:t xml:space="preserve">Primitive-to-observable trace</x:t>
  </x:si>
  <x:si>
    <x:t xml:space="preserve">ObservableConsequences</x:t>
  </x:si>
  <x:si>
    <x:t xml:space="preserve">Observable consequence register</x:t>
  </x:si>
  <x:si>
    <x:t xml:space="preserve">FalsificationPlan</x:t>
  </x:si>
  <x:si>
    <x:t xml:space="preserve">Falsification and downgrade plan</x:t>
  </x:si>
  <x:si>
    <x:t xml:space="preserve">MethodologyMaturity</x:t>
  </x:si>
  <x:si>
    <x:t xml:space="preserve">Claim maturity ladder</x:t>
  </x:si>
  <x:si>
    <x:t xml:space="preserve">v10_Sanity_Checklist</x:t>
  </x:si>
  <x:si>
    <x:t xml:space="preserve">v10.8 maturity-hardening sanity checks</x:t>
  </x:si>
  <x:si>
    <x:t xml:space="preserve">Transition admissibility card</x:t>
  </x:si>
  <x:si>
    <x:t xml:space="preserve">UCI measurement readiness</x:t>
  </x:si>
  <x:si>
    <x:t xml:space="preserve">Kernel use posture</x:t>
  </x:si>
  <x:si>
    <x:t xml:space="preserve">v12.0.2 RELEASE-READINESS NOTES</x:t>
  </x:si>
  <x:si>
    <x:t xml:space="preserve">The workbook is a worked-run companion, not a ProofPack, semantic validator, legal/deployment certification, or final reference calculator.</x:t>
  </x:si>
  <x:si>
    <x:t xml:space="preserve">Public cascade: RG -&gt; RF -&gt; TRC -&gt; CSV -&gt; RLS. Formal shorthand: RG/RSG -&gt; RF/NCRC -&gt; TRC -&gt; CSV -&gt; RLS.</x:t>
  </x:si>
  <x:si>
    <x:t xml:space="preserve">RF is the public Rights Floor layer; NCRC is the formal non-compensatory predicate. CSV means Containment and Structural Viability.</x:t>
  </x:si>
  <x:si>
    <x:t xml:space="preserve">RLS may rank only options that retain claim support and clear RF/NCRC, TRC, and CSV, including any binding controls.</x:t>
  </x:si>
  <x:si>
    <x:t xml:space="preserve">For three or more substantive options, extend the workbook logic or run sequential pairwise/fresh evaluations with documented rationale.</x:t>
  </x:si>
  <x:si>
    <x:t xml:space="preserve">tau(t) = MIN(1, LN(1+MAX(t, t_min)) / LN(1+T_ref))   [RippleLogic v12.7 Appendix B.1]</x:t>
  </x:si>
  <x:si>
    <x:t xml:space="preserve">Contribution = μ × r × ℓ × c × e × s × τ(t)</x:t>
  </x:si>
  <x:si>
    <x:t xml:space="preserve">v_r(a) = max(0, θ_r - min I_rights over R_r)</x:t>
  </x:si>
  <x:si>
    <x:t xml:space="preserve">L(a,s) = Σ_{c∈C_cat} ω_c × max(0, -I_prop_c)</x:t>
  </x:si>
  <x:si>
    <x:t xml:space="preserve">CVaR_α = E[L | L ≥ VaR_α]</x:t>
  </x:si>
  <x:si>
    <x:t xml:space="preserve">v12.0 LINEAGE / MATURITY NOTES</x:t>
  </x:si>
  <x:si>
    <x:t xml:space="preserve">The workbook is a worked-run companion, not a ProofPack, semantic validator, or reference calculator. Historical v10.8/v11.0 surfaces are retained only as lineage or maturity-hardening sheets where named.</x:t>
  </x:si>
  <x:si>
    <x:t xml:space="preserve">Historical maturity sheets are retained for lineage and claim-support posture; the active public cascade remains RG -&gt; RF -&gt; TRC -&gt; CSV -&gt; RLS.</x:t>
  </x:si>
  <x:si>
    <x:t xml:space="preserve">Maturity sheets disclose claim support posture: UCI_Maturity, Kernel_Posture, HDW_Capture_Audit, PLSS_Escalation, BioSGP_Maturity, and Deployment_Context.</x:t>
  </x:si>
  <x:si>
    <x:t xml:space="preserve">Union Scopes (short: Scopes) is canonical; Union(s) remains a valid legacy alias in prose/UI.</x:t>
  </x:si>
  <x:si>
    <x:t xml:space="preserve">Review Source_Coupling: claimed capabilities must be traceable to enabling conditions and boundary conditions; weak source coupling may narrow claims or route into CSV.</x:t>
  </x:si>
  <x:si>
    <x:t xml:space="preserve">Required when a control or duty is material to selectability or execution.</x:t>
  </x:si>
  <x:si>
    <x:t xml:space="preserve">Complete carrier, authority/capacity, trigger, action, timing, evidence, challenge, succession, nonperformance, change-control, residual responsibility, status, and effectiveness.</x:t>
  </x:si>
  <x:si>
    <x:t xml:space="preserve">Human_Comp_Load</x:t>
  </x:si>
  <x:si>
    <x:t xml:space="preserve">Triggered before automation, scaling, outsourcing, role removal, or a resilience claim where hidden adaptive work may be material.</x:t>
  </x:si>
  <x:si>
    <x:t xml:space="preserve">Do not infer resilience from output continuity; use protected, triangulated evidence.</x:t>
  </x:si>
  <x:si>
    <x:t xml:space="preserve">Carrier nonperformance</x:t>
  </x:si>
  <x:si>
    <x:t xml:space="preserve">Silence, absence, incapacity, conflict, missed deadline, or unaccepted handoff is not discharge.</x:t>
  </x:si>
  <x:si>
    <x:t xml:space="preserve">Activate escalation, substitution, pause, safe-state, or requalification.</x:t>
  </x:si>
  <x:si>
    <x:t xml:space="preserve">Control rewrite</x:t>
  </x:si>
  <x:si>
    <x:t xml:space="preserve">Material control changes reopen qualification.</x:t>
  </x:si>
  <x:si>
    <x:t xml:space="preserve">Record change authority, challenger/separation review, affected obligation, rollback, and requalification disposition.</x:t>
  </x:si>
  <x:si>
    <x:t xml:space="preserve">Performance vs effectiveness</x:t>
  </x:si>
  <x:si>
    <x:t xml:space="preserve">A completed procedure does not prove the intended protective outcome.</x:t>
  </x:si>
  <x:si>
    <x:t xml:space="preserve">Retain EVIDENCE_PENDING or redesign/escalate when outcome evidence is missing and material.</x:t>
  </x:si>
  <x:si>
    <x:t xml:space="preserve">Architecture boundary</x:t>
  </x:si>
  <x:si>
    <x:t xml:space="preserve">All additions remain inside CSV, Responsibility Continuity, and Configuration Assurance.</x:t>
  </x:si>
  <x:si>
    <x:t xml:space="preserve">No new gate, formula, threshold, version, SGP change, Union Scope, or Welfare Dimension.</x:t>
  </x:si>
  <x:si>
    <x:t xml:space="preserve">Same-version integrity hardening.</x:t>
  </x:si>
  <x:si>
    <x:t xml:space="preserve">RippleLogic Aligners Sheet v5.7 Version Control</x:t>
  </x:si>
  <x:si>
    <x:t xml:space="preserve">Sheet Version: v5.7</x:t>
  </x:si>
  <x:si>
    <x:t xml:space="preserve">Modified</x:t>
  </x:si>
  <x:si>
    <x:t xml:space="preserve">Hash authority</x:t>
  </x:si>
  <x:si>
    <x:t xml:space="preserve">External release manifest controls shipped bytes; workbook does not embed its own final SHA-256.</x:t>
  </x:si>
  <x:si>
    <x:t xml:space="preserve">v1.7.0</x:t>
  </x:si>
  <x:si>
    <x:t xml:space="preserve">2026-02-03</x:t>
  </x:si>
  <x:si>
    <x:t xml:space="preserve">LINEAGE (historical): Schema validation computed, SC-06 fixed, legacy publishability gate included PLACEHOLDER_COUNT. Current v5.0 surfaces use scoped worked-run publishability language.</x:t>
  </x:si>
  <x:si>
    <x:t xml:space="preserve">VERSION HISTORY</x:t>
  </x:si>
  <x:si>
    <x:t xml:space="preserve">Changes</x:t>
  </x:si>
  <x:si>
    <x:t xml:space="preserve">Assistance</x:t>
  </x:si>
  <x:si>
    <x:t xml:space="preserve">Current release: synchronized to Canon v12.7 / SGP v8.6; added v12.7_RLS_Integrity, rights-token non-dilution, token/temporal partition review, likelihood semantics, confidence, distributional/subgroup, reference/baseline, mask, dependence, option-closure, and robustness-completeness surfaces.</x:t>
  </x:si>
  <x:si>
    <x:t xml:space="preserve">Current authoritative workbook release</x:t>
  </x:si>
  <x:si>
    <x:t xml:space="preserve">v3.0</x:t>
  </x:si>
  <x:si>
    <x:t xml:space="preserve">2026-03-19</x:t>
  </x:si>
  <x:si>
    <x:t xml:space="preserve">Release-hardening sync for GitHub publication: standardized RippleLogic naming, corrected propagation/weight-profile metadata so Config and PCC distinguish Propagation = NONE from Weight Profile = PLSS_LOCAL, bound dashboard NCRC resolution and 5SPR review-flag text to live workbook logic, removed stale RLS display surfaces in favor of canonical live values, added ReachBasisType / Denominator / Estimator disclosure fields on Impact_Input, added a PLSS disclosure block to PCC, and prepared clean release-integrity packaging. Review-pass hardening added: fixed tier-reference bugs in RLS/Audit_Flags, corrected non-decisive flag logic, added scenario-probability provenance fields, PLSS q_u reason-code/source fields, per-instance e_k governance fields, and PCC provenance-hardening section.</x:t>
  </x:si>
  <x:si>
    <x:t xml:space="preserve">v2.0</x:t>
  </x:si>
  <x:si>
    <x:t xml:space="preserve">2026-03-14</x:t>
  </x:si>
  <x:si>
    <x:t xml:space="preserve">RippleLogic v9.6.4 + SGP v4.7.1 synchronization. Updated live release-line pins, companion-facing notes, and workbook references so the aligned worked-run exemplar reflects the current canonical pair while preserving the existing v3.0 workbook architecture.</x:t>
  </x:si>
  <x:si>
    <x:t xml:space="preserve">OpenAI-assisted</x:t>
  </x:si>
  <x:si>
    <x:t xml:space="preserve">v2.1</x:t>
  </x:si>
  <x:si>
    <x:t xml:space="preserve">2026-03-15</x:t>
  </x:si>
  <x:si>
    <x:t xml:space="preserve">BUG FIXES + VERSION SYNC (v2.1): (1) Replaced legacy _xludf-prefixed MINIFS, AGGREGATE, and TEXTJOIN formulas with cross-platform formulas that evaluate on current Excel and LibreOffice, including SUMPRODUCT(MIN(...)) rights-floor formulas, MATCH/INDEX worst-cell locators, and MID/IF concatenation for active flag lists. (2) Sanity_Checklist SC-01..04 Expected values changed from stale hardcoded strings to dynamic CANON/Config cross-references; SC-33 repurposed as SGP version check (SC-34); SC-IDs SC-30..33 in rows 42-45 corrected; PASS/FAIL counts extended to all 34 checks. (3) All live descriptive refs updated to v9.6.4 across the workbook surface. (4) SGP version refs updated to v4.7.1. (5) Release_Notes B8 corrected from Audit_Flags!B26 to Audit_Flags!J19 (active flag list). (6) Version_Control A2 fixed from stored text to formula; B2 stale value cleared.</x:t>
  </x:si>
  <x:si>
    <x:t xml:space="preserve">Claude-assisted</x:t>
  </x:si>
  <x:si>
    <x:t xml:space="preserve">v1.8.3</x:t>
  </x:si>
  <x:si>
    <x:t xml:space="preserve">2026-02-16</x:t>
  </x:si>
  <x:si>
    <x:t xml:space="preserve">v8.5.4 PATCHED RE-PIN: Framework→RippleLogic v8.5.4 PATCHED. Added SCI (Section 5.0.1), ScopeCoverage (Section 2.2A), InstanceMap (Appendix H), active cell definition (Section 10.3). New audit flags: SCOPE_COVERAGE_REDUCED (REVIEW), SCI_BELOW_MINIMUM (ESCALATE), SCI_AT_MINIMUM_NO_UPGRADE (REVIEW), UNCERTAINTY_NOT_DECLARED (INVALID). Tier 2 uncertainty REQUIRED. PCC Sections 12-15 added. All 27 sheet section refs updated to v8.5.4 PATCHED. Terminology: "Union Scopes" adopted per v8.5.4 PATCHED.</x:t>
  </x:si>
  <x:si>
    <x:t xml:space="preserve">2026-05-24</x:t>
  </x:si>
  <x:si>
    <x:t xml:space="preserve">Measurement-maturity hardening and final v3.4 synchronization: added maturity/context surfaces, corrected release-boundary language, and preserved worked-run exemplar posture without ProofPack, Tier 4, empirical-validation, or machine-verifiable-ecosystem-complete claims.</x:t>
  </x:si>
  <x:si>
    <x:t xml:space="preserve">OpenAI-assisted triple-pass release cleanup</x:t>
  </x:si>
  <x:si>
    <x:t xml:space="preserve">HISTORICAL ORDER NOTE</x:t>
  </x:si>
  <x:si>
    <x:t xml:space="preserve">Legacy rows retain source-line order rather than strict chronology; current authoritative row is v5.7 at row 11.</x:t>
  </x:si>
  <x:si>
    <x:t xml:space="preserve">Historical records below do not control the current release.</x:t>
  </x:si>
  <x:si>
    <x:t xml:space="preserve">Legacy rows are preserved for lineage. Current release identity is governed by v12_7_Sync, Version_Control row 11, and the external manifest.</x:t>
  </x:si>
  <x:si>
    <x:t xml:space="preserve">1.6.4</x:t>
  </x:si>
  <x:si>
    <x:t xml:space="preserve">2026-02-02</x:t>
  </x:si>
  <x:si>
    <x:t xml:space="preserve">FINAL: Boolean→numeric, hardened schema, audit consistency, placeholders removed, publish-ready gate</x:t>
  </x:si>
  <x:si>
    <x:t xml:space="preserve">1.6.5</x:t>
  </x:si>
  <x:si>
    <x:t xml:space="preserve">SSOT enforcement: computed flags, no hardcoded triggers, placeholder removal, TRC audit format, NCRC cleanup, conservative subgroup bound</x:t>
  </x:si>
  <x:si>
    <x:t xml:space="preserve">WORKBOOK PROVENANCE</x:t>
  </x:si>
  <x:si>
    <x:t xml:space="preserve">Title</x:t>
  </x:si>
  <x:si>
    <x:t xml:space="preserve">Creator</x:t>
  </x:si>
  <x:si>
    <x:t xml:space="preserve">James McGaughran | ORCID 0009-0005-3324-7290</x:t>
  </x:si>
  <x:si>
    <x:t xml:space="preserve">MathGov Core 2026.09 v12.7 / SGP v8.6</x:t>
  </x:si>
  <x:si>
    <x:t xml:space="preserve">Audit_Flags computed formulas</x:t>
  </x:si>
  <x:si>
    <x:t xml:space="preserve">1.5.7</x:t>
  </x:si>
  <x:si>
    <x:t xml:space="preserve">Fixed Containment/RANK formulas; full computed Audit_Flags; error-free</x:t>
  </x:si>
  <x:si>
    <x:t xml:space="preserve">1.5.8</x:t>
  </x:si>
  <x:si>
    <x:t xml:space="preserve">Claim-ready: +PROC right; fixed Containment refs; σ_est toggle; Sanity Checklist; blank=INVALID</x:t>
  </x:si>
  <x:si>
    <x:t xml:space="preserve">Mandatory Tails</x:t>
  </x:si>
  <x:si>
    <x:t xml:space="preserve">✓ PASS (5/5)</x:t>
  </x:si>
  <x:si>
    <x:t xml:space="preserve">p_floor (≥0.02)</x:t>
  </x:si>
  <x:si>
    <x:t xml:space="preserve">✓ PASS</x:t>
  </x:si>
  <x:si>
    <x:t xml:space="preserve">✓ UCI_NOT_MATERIAL_DECLARED (proxy only; overall CSV is PASS_WITH_CONTROLS)</x:t>
  </x:si>
  <x:si>
    <x:t xml:space="preserve">✓ PASS (build-computed; static in sheet)</x:t>
  </x:si>
  <x:si>
    <x:t xml:space="preserve">✓ PASS (with 5SPR)</x:t>
  </x:si>
  <x:si>
    <x:t xml:space="preserve">Audit Flags</x:t>
  </x:si>
  <x:si>
    <x:t xml:space="preserve">✓ COMPLETE (cell-level σ aggregated to σ_RLS; dependence/calibration boundaries disclosed)</x:t>
  </x:si>
  <x:si>
    <x:t xml:space="preserve">OVERALL</x:t>
  </x:si>
  <x:si>
    <x:t xml:space="preserve">✓ TIER 2 CONFORMANT</x:t>
  </x:si>
  <x:si>
    <x:t xml:space="preserve">v1.7.3</x:t>
  </x:si>
  <x:si>
    <x:t xml:space="preserve">PUBLISH_FINAL: Fixed MINIFS compatibility (140), wrapped TRC IFERROR, unified version labels, bracket policy clarified</x:t>
  </x:si>
  <x:si>
    <x:t xml:space="preserve">RC_POLISH: reconciled version ids; clarified containment as Tier-2 proxy; improved SUBGROUP_LIMITATION trigger (analysis-aware); updated σ_est policy note</x:t>
  </x:si>
  <x:si>
    <x:t xml:space="preserve">Claude+GPT-assisted</x:t>
  </x:si>
  <x:si>
    <x:t xml:space="preserve">v1.7.5</x:t>
  </x:si>
  <x:si>
    <x:t xml:space="preserve">2026-02-04</x:t>
  </x:si>
  <x:si>
    <x:t xml:space="preserve">PUBLISH_HARDEN: Fixed NCRC Min_I_rights calc (AGGREGATE), PCC Section 7 + 5SPR auto-pulls Audit_Flags, removed header version drift, clarified overrides vs audit flag, mandatory tails display links to CANON.</x:t>
  </x:si>
  <x:si>
    <x:t xml:space="preserve">GPT-assisted</x:t>
  </x:si>
  <x:si>
    <x:t xml:space="preserve">v1.7.9</x:t>
  </x:si>
  <x:si>
    <x:t xml:space="preserve">FINAL_HARDEN: aligned RLS decisiveness display with Gap/√(2σ²+ε); PCC mitigation reframed as qualitative + headroom; added TRC outputs populated sanity check; fixed placeholder check reference.</x:t>
  </x:si>
  <x:si>
    <x:t xml:space="preserve">v1.8.0</x:t>
  </x:si>
  <x:si>
    <x:t xml:space="preserve">2026-02-13</x:t>
  </x:si>
  <x:si>
    <x:t xml:space="preserve">CANON RE-PIN: Framework→RippleLogic v8.5.4 PATCHED, SGP→v5.0.3. τ(t) corrected to MIN(1,LN(1+MAX(t,t_min))/LN(1+T_ref)) with t_min=0.083 per v8.5.4 PATCHED Appendix B.1. All 27 sheet section refs updated. Stewardship block added to PCC. UCI E₁=1 verified. Config date updated.</x:t>
  </x:si>
  <x:si>
    <x:t xml:space="preserve">TIER 3 READINESS CHECKLIST</x:t>
  </x:si>
  <x:si>
    <x:t xml:space="preserve">☐ Expand scenarios to ≥20 (currently 7)</x:t>
  </x:si>
  <x:si>
    <x:t xml:space="preserve">☐ Complete sensitivity analysis</x:t>
  </x:si>
  <x:si>
    <x:t xml:space="preserve">☐ Independent reviewer sign-off</x:t>
  </x:si>
  <x:si>
    <x:t xml:space="preserve">☐ Full subgroup enumeration</x:t>
  </x:si>
  <x:si>
    <x:t xml:space="preserve">☐ Add kernel with KQS (if QUICK mode)</x:t>
  </x:si>
  <x:si>
    <x:t xml:space="preserve">☐ UCI from structural indicators</x:t>
  </x:si>
  <x:si>
    <x:t xml:space="preserve">☐ Uncertainty quantification (σ values)</x:t>
  </x:si>
  <x:si>
    <x:t xml:space="preserve">KNOWN LIMITATIONS (v5.1.1)</x:t>
  </x:si>
  <x:si>
    <x:t xml:space="preserve">LINEAGE (superseded worked-run state): earlier non-decisive result required documented authority judgment call; current live calculation controls.</x:t>
  </x:si>
  <x:si>
    <x:t xml:space="preserve">2. Scenario count (7) above Tier 2 min but below Tier 3</x:t>
  </x:si>
  <x:si>
    <x:t xml:space="preserve">3. UCI values = evaluator assessment, not structural indicators</x:t>
  </x:si>
  <x:si>
    <x:t xml:space="preserve">4. Sensitivity template ready but not fully populated</x:t>
  </x:si>
  <x:si>
    <x:t xml:space="preserve">5. Kernel not used (NONE mode) - appropriate for Tier 2</x:t>
  </x:si>
  <x:si>
    <x:t xml:space="preserve">PATCH_NOTE</x:t>
  </x:si>
  <x:si>
    <x:t xml:space="preserve">Added explicit PCC BaselineType_Welfare = STATUS_QUO and reference lines (restoring v1.8.4 clarity).</x:t>
  </x:si>
  <x:si>
    <x:t xml:space="preserve">PATCH_TIMESTAMP_UTC</x:t>
  </x:si>
  <x:si>
    <x:t xml:space="preserve">2026-05-13</x:t>
  </x:si>
  <x:si>
    <x:t xml:space="preserve">Release-integrity hardening: pins synchronized, claim-boundary clarified, ProofPack distinction added.</x:t>
  </x:si>
  <x:si>
    <x:t xml:space="preserve">Prior v10.3 GitHub release; superseded by v10.6 reader-first release line.</x:t>
  </x:si>
  <x:si>
    <x:t xml:space="preserve">ProjectionPreRegistration - RippleLogic Aligners Sheet v5.7</x:t>
  </x:si>
  <x:si>
    <x:t xml:space="preserve">This sheet locks decision-critical projection values before a run. Any material post-registration mismatch triggers REFUSAL_UNDERDETERMINED unless the run is restarted with a new pre-registration record.</x:t>
  </x:si>
  <x:si>
    <x:t xml:space="preserve">Declared Value</x:t>
  </x:si>
  <x:si>
    <x:t xml:space="preserve">Source Sheet/Cell</x:t>
  </x:si>
  <x:si>
    <x:t xml:space="preserve">Locked Before Run?</x:t>
  </x:si>
  <x:si>
    <x:t xml:space="preserve">Current Value</x:t>
  </x:si>
  <x:si>
    <x:t xml:space="preserve">Match?</x:t>
  </x:si>
  <x:si>
    <x:t xml:space="preserve">CANON!B5</x:t>
  </x:si>
  <x:si>
    <x:t xml:space="preserve">MATCH</x:t>
  </x:si>
  <x:si>
    <x:t xml:space="preserve">CANON!B6</x:t>
  </x:si>
  <x:si>
    <x:t xml:space="preserve">SHEET_VERSION</x:t>
  </x:si>
  <x:si>
    <x:t xml:space="preserve">CANON!B7</x:t>
  </x:si>
  <x:si>
    <x:t xml:space="preserve">RIGHTS_COVERAGE_SET</x:t>
  </x:si>
  <x:si>
    <x:t xml:space="preserve">Canonical Appendix C / Rights_Coverage sheet</x:t>
  </x:si>
  <x:si>
    <x:t xml:space="preserve">RIGHTS_THRESHOLDS</x:t>
  </x:si>
  <x:si>
    <x:t xml:space="preserve">CANON θ_r values</x:t>
  </x:si>
  <x:si>
    <x:t xml:space="preserve">CANON!A29:C36</x:t>
  </x:si>
  <x:si>
    <x:t xml:space="preserve">C_CAT_SET</x:t>
  </x:si>
  <x:si>
    <x:t xml:space="preserve">Canonical catastrophe cells</x:t>
  </x:si>
  <x:si>
    <x:t xml:space="preserve">SCENARIO_SET</x:t>
  </x:si>
  <x:si>
    <x:t xml:space="preserve">Declared governed scenario set</x:t>
  </x:si>
  <x:si>
    <x:t xml:space="preserve">SCENARIO_PROBABILITIES</x:t>
  </x:si>
  <x:si>
    <x:t xml:space="preserve">Declared p_s</x:t>
  </x:si>
  <x:si>
    <x:t xml:space="preserve">CVaR_ALPHA</x:t>
  </x:si>
  <x:si>
    <x:t xml:space="preserve">CANON!B18</x:t>
  </x:si>
  <x:si>
    <x:t xml:space="preserve">TAU_TRC</x:t>
  </x:si>
  <x:si>
    <x:t xml:space="preserve">Declared corridor threshold</x:t>
  </x:si>
  <x:si>
    <x:t xml:space="preserve">CONTAINMENT_THRESHOLDS</x:t>
  </x:si>
  <x:si>
    <x:t xml:space="preserve">theta_pos / tau_c</x:t>
  </x:si>
  <x:si>
    <x:t xml:space="preserve">CANON!B22:B23</x:t>
  </x:si>
  <x:si>
    <x:t xml:space="preserve">UNION_WEIGHT_FLOORS</x:t>
  </x:si>
  <x:si>
    <x:t xml:space="preserve">Section 13.1 floor vector</x:t>
  </x:si>
  <x:si>
    <x:t xml:space="preserve">DIMENSION_WEIGHT_FLOORS</x:t>
  </x:si>
  <x:si>
    <x:t xml:space="preserve">SGP_MPS_INTERVAL_BINDING</x:t>
  </x:si>
  <x:si>
    <x:t xml:space="preserve">Pinned MPS band/interval and FPP record; endpoint sensitivity required when decision-relevant</x:t>
  </x:si>
  <x:si>
    <x:t xml:space="preserve">SGP_Integration / SGP_Input</x:t>
  </x:si>
  <x:si>
    <x:t xml:space="preserve">Human-only: FPP TRUE, MPS [1.00,1.00]; generalized use requires valid v8 record</x:t>
  </x:si>
  <x:si>
    <x:t xml:space="preserve">Legacy v7 SG_norm-family values are not equivalent and cannot be translated without re-evaluation.</x:t>
  </x:si>
  <x:si>
    <x:t xml:space="preserve">SUBGROUP_UPLIFT</x:t>
  </x:si>
  <x:si>
    <x:t xml:space="preserve">gamma_subgroup</x:t>
  </x:si>
  <x:si>
    <x:t xml:space="preserve">KERNEL_MODE</x:t>
  </x:si>
  <x:si>
    <x:t xml:space="preserve">CANON / I_prop</x:t>
  </x:si>
  <x:si>
    <x:t xml:space="preserve">SENSITIVITY_SWEEP_SPEC</x:t>
  </x:si>
  <x:si>
    <x:t xml:space="preserve">Declared before run</x:t>
  </x:si>
  <x:si>
    <x:t xml:space="preserve">CLAIM_BOUNDARY</x:t>
  </x:si>
  <x:si>
    <x:t xml:space="preserve">Declared claim boundary</x:t>
  </x:si>
  <x:si>
    <x:t xml:space="preserve">PCC / CANON</x:t>
  </x:si>
  <x:si>
    <x:t xml:space="preserve">EXECUTION_STABILITY_SPEC</x:t>
  </x:si>
  <x:si>
    <x:t xml:space="preserve">ESD v1.0 regime-token set required for consequence-bearing execution claims</x:t>
  </x:si>
  <x:si>
    <x:t xml:space="preserve">Status Vocabulary</x:t>
  </x:si>
  <x:si>
    <x:t xml:space="preserve">Run status</x:t>
  </x:si>
  <x:si>
    <x:t xml:space="preserve">READY | RUNNING | REFUSAL_UNDERDETERMINED | INVALID | COMPLETE</x:t>
  </x:si>
  <x:si>
    <x:t xml:space="preserve">Projection match field</x:t>
  </x:si>
  <x:si>
    <x:t xml:space="preserve">MATCH | MISMATCH | NOT_EVALUATED</x:t>
  </x:si>
  <x:si>
    <x:t xml:space="preserve">Sensitivity module status</x:t>
  </x:si>
  <x:si>
    <x:t xml:space="preserve">NOT_RUN | PERFORMED | INVALID</x:t>
  </x:si>
  <x:si>
    <x:t xml:space="preserve">Sanity checklist status</x:t>
  </x:si>
  <x:si>
    <x:t xml:space="preserve">PASS | FAIL | NA</x:t>
  </x:si>
  <x:si>
    <x:t xml:space="preserve">Material Difference Rule</x:t>
  </x:si>
  <x:si>
    <x:t xml:space="preserve">Materially differs means: (i) any categorical value differs; (ii) any version, hash, pin, or set-membership value differs; (iii) any numeric threshold or probability differs by any amount unless an explicit rounding tolerance is declared; or (iv) any scenario-set, rights-set, catastrophe-set, or sensitivity-sweep specification changes.</x:t>
  </x:si>
  <x:si>
    <x:t xml:space="preserve">Audit Flag</x:t>
  </x:si>
  <x:si>
    <x:t xml:space="preserve">PROJECTION_MODIFIED_POST_REGISTRATION</x:t>
  </x:si>
  <x:si>
    <x:t xml:space="preserve">Set if any Current Value materially differs from Declared Value after run begins</x:t>
  </x:si>
  <x:si>
    <x:t xml:space="preserve">Qualification continuity rule</x:t>
  </x:si>
  <x:si>
    <x:t xml:space="preserve">A required action qualification that is missing, expired, mismatched, or trigger-affected blocks execution.</x:t>
  </x:si>
  <x:si>
    <x:t xml:space="preserve">Blocking states</x:t>
  </x:si>
  <x:si>
    <x:t xml:space="preserve">CURRENT_STATE != VALID | TRANSITION != ADMISSIBLE | POST_STATE != VIABLE | QUALIFICATION != CURRENT</x:t>
  </x:si>
  <x:si>
    <x:t xml:space="preserve">Monitoring rule</x:t>
  </x:si>
  <x:si>
    <x:t xml:space="preserve">A current qualification requires a declared monitoring, pause/shutdown, and outcome-observation path.</x:t>
  </x:si>
  <x:si>
    <x:t xml:space="preserve">Requalification rule</x:t>
  </x:si>
  <x:si>
    <x:t xml:space="preserve">Any material evidence, configuration, control, authority, affected-party, rights, tail-risk, or containment change reopens affected stages.</x:t>
  </x:si>
  <x:si>
    <x:t xml:space="preserve">QUALIFICATION CONTINUITY — ACTION-BOUND PRE-EXECUTION RECORD</x:t>
  </x:si>
  <x:si>
    <x:t xml:space="preserve">Execution remains separate from selection. Every consequence-bearing action must preserve a current, exact configuration-bound qualification and a distinct authority basis.</x:t>
  </x:si>
  <x:si>
    <x:t xml:space="preserve">Current value</x:t>
  </x:si>
  <x:si>
    <x:t xml:space="preserve">Claim / control note</x:t>
  </x:si>
  <x:si>
    <x:t xml:space="preserve">ACTION_QUALIFICATION_ID</x:t>
  </x:si>
  <x:si>
    <x:t xml:space="preserve">AQ-ORG-2026-001</x:t>
  </x:si>
  <x:si>
    <x:t xml:space="preserve">PCC / run record</x:t>
  </x:si>
  <x:si>
    <x:t xml:space="preserve">Stable identifier for this action qualification.</x:t>
  </x:si>
  <x:si>
    <x:t xml:space="preserve">QUALIFIED_OPTION_ID</x:t>
  </x:si>
  <x:si>
    <x:t xml:space="preserve">Dashboard / PCC</x:t>
  </x:si>
  <x:si>
    <x:t xml:space="preserve">Must equal the selected selectable option.</x:t>
  </x:si>
  <x:si>
    <x:t xml:space="preserve">ACTION_INSTANCE_ID</x:t>
  </x:si>
  <x:si>
    <x:t xml:space="preserve">ACT-ORG-2026-001</x:t>
  </x:si>
  <x:si>
    <x:t xml:space="preserve">Execution record</x:t>
  </x:si>
  <x:si>
    <x:t xml:space="preserve">Prevents authorization from drifting to another action instance.</x:t>
  </x:si>
  <x:si>
    <x:t xml:space="preserve">ACTION_SPECIFICATION_HASH</x:t>
  </x:si>
  <x:si>
    <x:t xml:space="preserve">Worked exemplar: replace with SHA-256</x:t>
  </x:si>
  <x:si>
    <x:t xml:space="preserve">Exact action, parameters, tools, permissions, and boundary.</x:t>
  </x:si>
  <x:si>
    <x:t xml:space="preserve">CONFIGURATION_ID</x:t>
  </x:si>
  <x:si>
    <x:t xml:space="preserve">CFG-ORG-2026-001</x:t>
  </x:si>
  <x:si>
    <x:t xml:space="preserve">Qualification attaches to one declared configuration.</x:t>
  </x:si>
  <x:si>
    <x:t xml:space="preserve">CURRENT_STATE_STATUS</x:t>
  </x:si>
  <x:si>
    <x:t xml:space="preserve">VALID</x:t>
  </x:si>
  <x:si>
    <x:t xml:space="preserve">Invalid or underdetermined current state blocks execution.</x:t>
  </x:si>
  <x:si>
    <x:t xml:space="preserve">TRANSITION_STATUS</x:t>
  </x:si>
  <x:si>
    <x:t xml:space="preserve">ADMISSIBLE</x:t>
  </x:si>
  <x:si>
    <x:t xml:space="preserve">Transition must satisfy existing RF/NCRC, TRC, and CSV constraints.</x:t>
  </x:si>
  <x:si>
    <x:t xml:space="preserve">POST_STATE_STATUS</x:t>
  </x:si>
  <x:si>
    <x:t xml:space="preserve">VIABLE</x:t>
  </x:si>
  <x:si>
    <x:t xml:space="preserve">A viable post-state must be supported; it is not presumed from transition admissibility.</x:t>
  </x:si>
  <x:si>
    <x:t xml:space="preserve">QUALIFICATION_STATUS</x:t>
  </x:si>
  <x:si>
    <x:t xml:space="preserve">CURRENT</x:t>
  </x:si>
  <x:si>
    <x:t xml:space="preserve">Expired or suspended qualification blocks execution.</x:t>
  </x:si>
  <x:si>
    <x:t xml:space="preserve">GATE_SNAPSHOT</x:t>
  </x:si>
  <x:si>
    <x:t xml:space="preserve">RG supported; RF/TRC/CSV pass; framework non-decisive; authority-selected A</x:t>
  </x:si>
  <x:si>
    <x:t xml:space="preserve">Frozen cascade outcome; does not itself authorize action.</x:t>
  </x:si>
  <x:si>
    <x:t xml:space="preserve">QUALIFICATION_SNAPSHOT_HASH</x:t>
  </x:si>
  <x:si>
    <x:t xml:space="preserve">Binds evidence, parameters, gate results, configuration, and selected option.</x:t>
  </x:si>
  <x:si>
    <x:t xml:space="preserve">AUTHORITY_BASIS</x:t>
  </x:si>
  <x:si>
    <x:t xml:space="preserve">Separate accountable-authority record required</x:t>
  </x:si>
  <x:si>
    <x:t xml:space="preserve">PCC / governance record</x:t>
  </x:si>
  <x:si>
    <x:t xml:space="preserve">MathGov qualification is not legal, institutional, or operational authority.</x:t>
  </x:si>
  <x:si>
    <x:t xml:space="preserve">REQUALIFICATION_TRIGGER_STATE</x:t>
  </x:si>
  <x:si>
    <x:t xml:space="preserve">NO_ACTIVE_TRIGGER</x:t>
  </x:si>
  <x:si>
    <x:t xml:space="preserve">Any material trigger suspends inherited qualification.</x:t>
  </x:si>
  <x:si>
    <x:t xml:space="preserve">REQUIRED_CONTROLS_STATUS</x:t>
  </x:si>
  <x:si>
    <x:t xml:space="preserve">CSV / obligation records</x:t>
  </x:si>
  <x:si>
    <x:t xml:space="preserve">Control promises require owners, evidence, expiry, and consequences.</x:t>
  </x:si>
  <x:si>
    <x:t xml:space="preserve">MATERIAL_OBLIGATIONS_STATUS</x:t>
  </x:si>
  <x:si>
    <x:t xml:space="preserve">Responsibility continuity</x:t>
  </x:si>
  <x:si>
    <x:t xml:space="preserve">IF MATERIAL</x:t>
  </x:si>
  <x:si>
    <x:t xml:space="preserve">No execution on expired, suspended, or ineffective obligations.</x:t>
  </x:si>
  <x:si>
    <x:t xml:space="preserve">MONITORING_PLAN</x:t>
  </x:si>
  <x:si>
    <x:t xml:space="preserve">Declared outcome and control monitoring</x:t>
  </x:si>
  <x:si>
    <x:t xml:space="preserve">Monitoring does not substitute for prior admissibility.</x:t>
  </x:si>
  <x:si>
    <x:t xml:space="preserve">PAUSE_OR_SHUTDOWN_PATH</x:t>
  </x:si>
  <x:si>
    <x:t xml:space="preserve">Named accountable operator</x:t>
  </x:si>
  <x:si>
    <x:t xml:space="preserve">Must be usable within the consequence tempo.</x:t>
  </x:si>
  <x:si>
    <x:t xml:space="preserve">ROLLBACK_OR_REPAIR_PATH</x:t>
  </x:si>
  <x:si>
    <x:t xml:space="preserve">Policy rollback / revision / review</x:t>
  </x:si>
  <x:si>
    <x:t xml:space="preserve">Irreversibility requires stronger prior support and claim limits.</x:t>
  </x:si>
  <x:si>
    <x:t xml:space="preserve">EXECUTION_DISPOSITION</x:t>
  </x:si>
  <x:si>
    <x:t xml:space="preserve">WORKED_RUN_ONLY</x:t>
  </x:si>
  <x:si>
    <x:t xml:space="preserve">Worked exemplar only. The workbook is not an execution engine, authorization, or permission grant.</x:t>
  </x:si>
  <x:si>
    <x:t xml:space="preserve">Demonstrates qualification continuity only</x:t>
  </x:si>
  <x:si>
    <x:t xml:space="preserve">No empirical, legal, safety, or deployment-readiness claim.</x:t>
  </x:si>
  <x:si>
    <x:t xml:space="preserve">REVIEWER_ROLE</x:t>
  </x:si>
  <x:si>
    <x:t xml:space="preserve">Independent human reviewer</x:t>
  </x:si>
  <x:si>
    <x:t xml:space="preserve">Replace role with named accountable reviewer in a live run.</x:t>
  </x:si>
  <x:si>
    <x:t xml:space="preserve">EVALUATED_AT</x:t>
  </x:si>
  <x:si>
    <x:t xml:space="preserve">2026-08-09</x:t>
  </x:si>
  <x:si>
    <x:t xml:space="preserve">Release record</x:t>
  </x:si>
  <x:si>
    <x:t xml:space="preserve">Re-evaluate at execution time and after any trigger.</x:t>
  </x:si>
  <x:si>
    <x:t xml:space="preserve">EXECUTION READINESS</x:t>
  </x:si>
  <x:si>
    <x:t xml:space="preserve">Existing gates + current qualification + separate authority + active controls</x:t>
  </x:si>
  <x:si>
    <x:t xml:space="preserve">This is an execution-bound conformance check, not a new cascade gate.</x:t>
  </x:si>
  <x:si>
    <x:t xml:space="preserve">Continuity check</x:t>
  </x:si>
  <x:si>
    <x:t xml:space="preserve">Observed state</x:t>
  </x:si>
  <x:si>
    <x:t xml:space="preserve">If failed</x:t>
  </x:si>
  <x:si>
    <x:t xml:space="preserve">Why it matters</x:t>
  </x:si>
  <x:si>
    <x:t xml:space="preserve">Selected option is the qualified option</x:t>
  </x:si>
  <x:si>
    <x:t xml:space="preserve">SAME</x:t>
  </x:si>
  <x:si>
    <x:t xml:space="preserve">Block and reselect/requalify</x:t>
  </x:si>
  <x:si>
    <x:t xml:space="preserve">Prevents authorization drift.</x:t>
  </x:si>
  <x:si>
    <x:t xml:space="preserve">Exact action and configuration are frozen</x:t>
  </x:si>
  <x:si>
    <x:t xml:space="preserve">BOUND</x:t>
  </x:si>
  <x:si>
    <x:t xml:space="preserve">Block and create new action qualification</x:t>
  </x:si>
  <x:si>
    <x:t xml:space="preserve">Technical owner</x:t>
  </x:si>
  <x:si>
    <x:t xml:space="preserve">Prevents configuration substitution.</x:t>
  </x:si>
  <x:si>
    <x:t xml:space="preserve">Qualification is current at action time</x:t>
  </x:si>
  <x:si>
    <x:t xml:space="preserve">Suspend pending requalification</x:t>
  </x:si>
  <x:si>
    <x:t xml:space="preserve">A past pass cannot authorize a changed present.</x:t>
  </x:si>
  <x:si>
    <x:t xml:space="preserve">Authority is separately current</x:t>
  </x:si>
  <x:si>
    <x:t xml:space="preserve">Block and route to accountable authority</x:t>
  </x:si>
  <x:si>
    <x:t xml:space="preserve">Authority owner</x:t>
  </x:si>
  <x:si>
    <x:t xml:space="preserve">Capability, selection, and authority are distinct.</x:t>
  </x:si>
  <x:si>
    <x:t xml:space="preserve">Controls and obligations are active</x:t>
  </x:si>
  <x:si>
    <x:t xml:space="preserve">Pause, repair, or refuse</x:t>
  </x:si>
  <x:si>
    <x:t xml:space="preserve">Control owners</x:t>
  </x:si>
  <x:si>
    <x:t xml:space="preserve">Execution relies on real control performance.</x:t>
  </x:si>
  <x:si>
    <x:t xml:space="preserve">Outcome observation will reopen the run when material</x:t>
  </x:si>
  <x:si>
    <x:t xml:space="preserve">ENABLED</x:t>
  </x:si>
  <x:si>
    <x:t xml:space="preserve">No execution claim beyond bounded trial</x:t>
  </x:si>
  <x:si>
    <x:t xml:space="preserve">Monitoring owner</x:t>
  </x:si>
  <x:si>
    <x:t xml:space="preserve">Learning must change governance when evidence changes.</x:t>
  </x:si>
  <x:si>
    <x:t xml:space="preserve">primitive_id</x:t>
  </x:si>
  <x:si>
    <x:t xml:space="preserve">primitive_statement</x:t>
  </x:si>
  <x:si>
    <x:t xml:space="preserve">layer_type</x:t>
  </x:si>
  <x:si>
    <x:t xml:space="preserve">dependency_status</x:t>
  </x:si>
  <x:si>
    <x:t xml:space="preserve">reducibility_test</x:t>
  </x:si>
  <x:si>
    <x:t xml:space="preserve">circularity_test</x:t>
  </x:si>
  <x:si>
    <x:t xml:space="preserve">domain_boundary</x:t>
  </x:si>
  <x:si>
    <x:t xml:space="preserve">operator_ref</x:t>
  </x:si>
  <x:si>
    <x:t xml:space="preserve">regime_conditions</x:t>
  </x:si>
  <x:si>
    <x:t xml:space="preserve">projection_ref</x:t>
  </x:si>
  <x:si>
    <x:t xml:space="preserve">observable_consequence</x:t>
  </x:si>
  <x:si>
    <x:t xml:space="preserve">tolerance_rule</x:t>
  </x:si>
  <x:si>
    <x:t xml:space="preserve">evidence_source</x:t>
  </x:si>
  <x:si>
    <x:t xml:space="preserve">falsification_condition</x:t>
  </x:si>
  <x:si>
    <x:t xml:space="preserve">refusal_condition</x:t>
  </x:si>
  <x:si>
    <x:t xml:space="preserve">reviewer_role</x:t>
  </x:si>
  <x:si>
    <x:t xml:space="preserve">timestamp</x:t>
  </x:si>
  <x:si>
    <x:t xml:space="preserve">hash_ref</x:t>
  </x:si>
  <x:si>
    <x:t xml:space="preserve">PTRACE-001</x:t>
  </x:si>
  <x:si>
    <x:t xml:space="preserve">Example: rights floors are non-compensatory in this run</x:t>
  </x:si>
  <x:si>
    <x:t xml:space="preserve">normative commitment</x:t>
  </x:si>
  <x:si>
    <x:t xml:space="preserve">declared primitive for run</x:t>
  </x:si>
  <x:si>
    <x:t xml:space="preserve">not reducible inside current run</x:t>
  </x:si>
  <x:si>
    <x:t xml:space="preserve">passes if not defined using its own output</x:t>
  </x:si>
  <x:si>
    <x:t xml:space="preserve">declared decision scope</x:t>
  </x:si>
  <x:si>
    <x:t xml:space="preserve">Tier and rights coverage declared</x:t>
  </x:si>
  <x:si>
    <x:t xml:space="preserve">If any protected subgroup falls below floor, option fails NCRC</x:t>
  </x:si>
  <x:si>
    <x:t xml:space="preserve">NCRC gate verdict and subgroup impact record</x:t>
  </x:si>
  <x:si>
    <x:t xml:space="preserve">theta_r thresholds and conservative bounds</x:t>
  </x:si>
  <x:si>
    <x:t xml:space="preserve">PCC evidence register</x:t>
  </x:si>
  <x:si>
    <x:t xml:space="preserve">Protected subgroup below floor under declared evidence</x:t>
  </x:si>
  <x:si>
    <x:t xml:space="preserve">Unknown gate-critical rights cell without conservative bound</x:t>
  </x:si>
  <x:si>
    <x:t xml:space="preserve">reviewer / steward</x:t>
  </x:si>
  <x:si>
    <x:t xml:space="preserve">NOT_APPLICABLE_WORKED_RUN_EXEMPLAR</x:t>
  </x:si>
  <x:si>
    <x:t xml:space="preserve">consequence_id</x:t>
  </x:si>
  <x:si>
    <x:t xml:space="preserve">linked_projection</x:t>
  </x:si>
  <x:si>
    <x:t xml:space="preserve">measurement_method</x:t>
  </x:si>
  <x:si>
    <x:t xml:space="preserve">data_source</x:t>
  </x:si>
  <x:si>
    <x:t xml:space="preserve">expected_sign</x:t>
  </x:si>
  <x:si>
    <x:t xml:space="preserve">expected_range</x:t>
  </x:si>
  <x:si>
    <x:t xml:space="preserve">tolerance</x:t>
  </x:si>
  <x:si>
    <x:t xml:space="preserve">observed_value</x:t>
  </x:si>
  <x:si>
    <x:t xml:space="preserve">verdict</x:t>
  </x:si>
  <x:si>
    <x:t xml:space="preserve">notes</x:t>
  </x:si>
  <x:si>
    <x:t xml:space="preserve">OC-001</x:t>
  </x:si>
  <x:si>
    <x:t xml:space="preserve">reviewed PCC field check</x:t>
  </x:si>
  <x:si>
    <x:t xml:space="preserve">PCC / workbook / evidence register</x:t>
  </x:si>
  <x:si>
    <x:t xml:space="preserve">PASS or FAIL</x:t>
  </x:si>
  <x:si>
    <x:t xml:space="preserve">no missing gate-critical field</x:t>
  </x:si>
  <x:si>
    <x:t xml:space="preserve">Use after run.</x:t>
  </x:si>
  <x:si>
    <x:t xml:space="preserve">OC-002</x:t>
  </x:si>
  <x:si>
    <x:t xml:space="preserve">pilot sign accuracy</x:t>
  </x:si>
  <x:si>
    <x:t xml:space="preserve">post-decision outcome review</x:t>
  </x:si>
  <x:si>
    <x:t xml:space="preserve">pilot outcome dataset</x:t>
  </x:si>
  <x:si>
    <x:t xml:space="preserve">&gt;=0</x:t>
  </x:si>
  <x:si>
    <x:t xml:space="preserve">&gt;= 0.70 sign accuracy after calibration</x:t>
  </x:si>
  <x:si>
    <x:t xml:space="preserve">domain declared</x:t>
  </x:si>
  <x:si>
    <x:t xml:space="preserve">Do not use without pre-registration.</x:t>
  </x:si>
  <x:si>
    <x:t xml:space="preserve">claim_id</x:t>
  </x:si>
  <x:si>
    <x:t xml:space="preserve">projection_id</x:t>
  </x:si>
  <x:si>
    <x:t xml:space="preserve">falsifier</x:t>
  </x:si>
  <x:si>
    <x:t xml:space="preserve">survival_condition</x:t>
  </x:si>
  <x:si>
    <x:t xml:space="preserve">downgrade_condition</x:t>
  </x:si>
  <x:si>
    <x:t xml:space="preserve">post_hoc_modification_rule</x:t>
  </x:si>
  <x:si>
    <x:t xml:space="preserve">reviewer_decision</x:t>
  </x:si>
  <x:si>
    <x:t xml:space="preserve">CLAIM-001</x:t>
  </x:si>
  <x:si>
    <x:t xml:space="preserve">Gate verdict cannot be reconstructed from pre-registered fields</x:t>
  </x:si>
  <x:si>
    <x:t xml:space="preserve">Independent reviewer reconstructs same gate verdict</x:t>
  </x:si>
  <x:si>
    <x:t xml:space="preserve">Projection is non-unique or evidence is gate-critical unknown</x:t>
  </x:si>
  <x:si>
    <x:t xml:space="preserve">Evidence supports lower tier only</x:t>
  </x:si>
  <x:si>
    <x:t xml:space="preserve">Material changes require new run, prior claim downgraded</x:t>
  </x:si>
  <x:si>
    <x:t xml:space="preserve">NOT_EVALUATED_WORKED_RUN_EXEMPLAR</x:t>
  </x:si>
  <x:si>
    <x:t xml:space="preserve">CLAIM-002</x:t>
  </x:si>
  <x:si>
    <x:t xml:space="preserve">ProofPack readiness</x:t>
  </x:si>
  <x:si>
    <x:t xml:space="preserve">Missing schema, test vector, hash, replayable PCC, or primitive trace</x:t>
  </x:si>
  <x:si>
    <x:t xml:space="preserve">All required artifacts present and replayable</x:t>
  </x:si>
  <x:si>
    <x:t xml:space="preserve">Any required artifact absent</x:t>
  </x:si>
  <x:si>
    <x:t xml:space="preserve">Release remains architecturally specified only</x:t>
  </x:si>
  <x:si>
    <x:t xml:space="preserve">No post-hoc upgrade to proofpack-ready without artifact evidence</x:t>
  </x:si>
  <x:si>
    <x:t xml:space="preserve">level</x:t>
  </x:si>
  <x:si>
    <x:t xml:space="preserve">label</x:t>
  </x:si>
  <x:si>
    <x:t xml:space="preserve">meaning</x:t>
  </x:si>
  <x:si>
    <x:t xml:space="preserve">minimum_evidence</x:t>
  </x:si>
  <x:si>
    <x:t xml:space="preserve">M0</x:t>
  </x:si>
  <x:si>
    <x:t xml:space="preserve">CONCEPTUAL</x:t>
  </x:si>
  <x:si>
    <x:t xml:space="preserve">Idea or framing exists</x:t>
  </x:si>
  <x:si>
    <x:t xml:space="preserve">No conformance or validation claim</x:t>
  </x:si>
  <x:si>
    <x:t xml:space="preserve">clear statement of concept</x:t>
  </x:si>
  <x:si>
    <x:t xml:space="preserve">INTERNAL_COHERENCE</x:t>
  </x:si>
  <x:si>
    <x:t xml:space="preserve">Definitions and logic are internally organized</x:t>
  </x:si>
  <x:si>
    <x:t xml:space="preserve">architecture discussion only</x:t>
  </x:si>
  <x:si>
    <x:t xml:space="preserve">coherence review</x:t>
  </x:si>
  <x:si>
    <x:t xml:space="preserve">WORKED_EXAMPLE</x:t>
  </x:si>
  <x:si>
    <x:t xml:space="preserve">One or more illustrative runs exist</x:t>
  </x:si>
  <x:si>
    <x:t xml:space="preserve">example claim only</x:t>
  </x:si>
  <x:si>
    <x:t xml:space="preserve">worked run record</x:t>
  </x:si>
  <x:si>
    <x:t xml:space="preserve">REPLAYABLE</x:t>
  </x:si>
  <x:si>
    <x:t xml:space="preserve">Workbook or calculator run can be replayed</x:t>
  </x:si>
  <x:si>
    <x:t xml:space="preserve">replayable artifact claim</x:t>
  </x:si>
  <x:si>
    <x:t xml:space="preserve">artifact hash and instructions</x:t>
  </x:si>
  <x:si>
    <x:t xml:space="preserve">INDEPENDENT_RECONSTRUCTION</x:t>
  </x:si>
  <x:si>
    <x:t xml:space="preserve">Independent reviewer can reconstruct verdict</x:t>
  </x:si>
  <x:si>
    <x:t xml:space="preserve">reviewed run claim</x:t>
  </x:si>
  <x:si>
    <x:t xml:space="preserve">reviewer record and discrepancies</x:t>
  </x:si>
  <x:si>
    <x:t xml:space="preserve">PILOTED</x:t>
  </x:si>
  <x:si>
    <x:t xml:space="preserve">Pre-registered pilot with comparator exists</x:t>
  </x:si>
  <x:si>
    <x:t xml:space="preserve">pilot-limited performance claim</x:t>
  </x:si>
  <x:si>
    <x:t xml:space="preserve">pilot protocol, comparator, results</x:t>
  </x:si>
  <x:si>
    <x:t xml:space="preserve">M6</x:t>
  </x:si>
  <x:si>
    <x:t xml:space="preserve">REPLICATED</x:t>
  </x:si>
  <x:si>
    <x:t xml:space="preserve">Multi-case replication exists</x:t>
  </x:si>
  <x:si>
    <x:t xml:space="preserve">limited replicated claim</x:t>
  </x:si>
  <x:si>
    <x:t xml:space="preserve">case set and replication stats</x:t>
  </x:si>
  <x:si>
    <x:t xml:space="preserve">M7</x:t>
  </x:si>
  <x:si>
    <x:t xml:space="preserve">DOMAIN_CALIBRATED</x:t>
  </x:si>
  <x:si>
    <x:t xml:space="preserve">Measurement annex validated for domain</x:t>
  </x:si>
  <x:si>
    <x:t xml:space="preserve">domain-specific calibration claim</x:t>
  </x:si>
  <x:si>
    <x:t xml:space="preserve">measurement annex and IRR</x:t>
  </x:si>
  <x:si>
    <x:t xml:space="preserve">M8</x:t>
  </x:si>
  <x:si>
    <x:t xml:space="preserve">DEPLOYED_MONITORED</x:t>
  </x:si>
  <x:si>
    <x:t xml:space="preserve">Production deployment with monitoring exists</x:t>
  </x:si>
  <x:si>
    <x:t xml:space="preserve">deployment-limited operational claim</x:t>
  </x:si>
  <x:si>
    <x:t xml:space="preserve">monitoring logs and incident process</x:t>
  </x:si>
  <x:si>
    <x:t xml:space="preserve">M9</x:t>
  </x:si>
  <x:si>
    <x:t xml:space="preserve">PROOFPACK_READY</x:t>
  </x:si>
  <x:si>
    <x:t xml:space="preserve">Public replayable ProofPack exists</x:t>
  </x:si>
  <x:si>
    <x:t xml:space="preserve">machine-verifiable ecosystem claim</x:t>
  </x:si>
  <x:si>
    <x:t xml:space="preserve">schema, validator, test vectors, replayable PCC</x:t>
  </x:si>
  <x:si>
    <x:t xml:space="preserve">check_id</x:t>
  </x:si>
  <x:si>
    <x:t xml:space="preserve">check</x:t>
  </x:si>
  <x:si>
    <x:t xml:space="preserve">status</x:t>
  </x:si>
  <x:si>
    <x:t xml:space="preserve">evidence_ref</x:t>
  </x:si>
  <x:si>
    <x:t xml:space="preserve">V10.6-01</x:t>
  </x:si>
  <x:si>
    <x:t xml:space="preserve">Canon version pinned to RippleLogic Canon v12.2</x:t>
  </x:si>
  <x:si>
    <x:t xml:space="preserve">CANON / manifest</x:t>
  </x:si>
  <x:si>
    <x:t xml:space="preserve">V10.6-02</x:t>
  </x:si>
  <x:si>
    <x:t xml:space="preserve">SGP version pinned to SGP v8.1.1</x:t>
  </x:si>
  <x:si>
    <x:t xml:space="preserve">V10.6-03</x:t>
  </x:si>
  <x:si>
    <x:t xml:space="preserve">ripple.md version pinned to ripple.md v5.0</x:t>
  </x:si>
  <x:si>
    <x:t xml:space="preserve">V10.6-04</x:t>
  </x:si>
  <x:si>
    <x:t xml:space="preserve">Agent System version pinned to RippleLogic Agent System v12.0.1</x:t>
  </x:si>
  <x:si>
    <x:t xml:space="preserve">V10.6-05</x:t>
  </x:si>
  <x:si>
    <x:t xml:space="preserve">PrimitiveTrace sheet present</x:t>
  </x:si>
  <x:si>
    <x:t xml:space="preserve">V10.6-06</x:t>
  </x:si>
  <x:si>
    <x:t xml:space="preserve">ObservableConsequences sheet present</x:t>
  </x:si>
  <x:si>
    <x:t xml:space="preserve">V10.6-07</x:t>
  </x:si>
  <x:si>
    <x:t xml:space="preserve">FalsificationPlan sheet present</x:t>
  </x:si>
  <x:si>
    <x:t xml:space="preserve">V10.6-08</x:t>
  </x:si>
  <x:si>
    <x:t xml:space="preserve">MethodologyMaturity sheet present</x:t>
  </x:si>
  <x:si>
    <x:t xml:space="preserve">V10.6-09</x:t>
  </x:si>
  <x:si>
    <x:t xml:space="preserve">No unsupported ProofPack-ready claim</x:t>
  </x:si>
  <x:si>
    <x:t xml:space="preserve">Manifest / release notes</x:t>
  </x:si>
  <x:si>
    <x:t xml:space="preserve">Not ProofPack-ready; unsupported ProofPack-ready claim absent.</x:t>
  </x:si>
  <x:si>
    <x:t xml:space="preserve">V10.6-10</x:t>
  </x:si>
  <x:si>
    <x:t xml:space="preserve">No post-hoc projection modification</x:t>
  </x:si>
  <x:si>
    <x:t xml:space="preserve">ProjectionPreRegistration / PrimitiveTrace</x:t>
  </x:si>
  <x:si>
    <x:t xml:space="preserve">Projection values locked for this worked-run release build; post-hoc modification not used after v10.8 run-lock.</x:t>
  </x:si>
  <x:si>
    <x:t xml:space="preserve">V10.6-11</x:t>
  </x:si>
  <x:si>
    <x:t xml:space="preserve">Qualification continuity record populated</x:t>
  </x:si>
  <x:si>
    <x:t xml:space="preserve">Required action fields</x:t>
  </x:si>
  <x:si>
    <x:t xml:space="preserve">Qualification_Continuity!A4:G36</x:t>
  </x:si>
  <x:si>
    <x:t xml:space="preserve">MathGov-native action-bound record.</x:t>
  </x:si>
  <x:si>
    <x:t xml:space="preserve">V10.6-12</x:t>
  </x:si>
  <x:si>
    <x:t xml:space="preserve">Outcome observation and requalification record populated</x:t>
  </x:si>
  <x:si>
    <x:t xml:space="preserve">Required observation fields</x:t>
  </x:si>
  <x:si>
    <x:t xml:space="preserve">Material outcomes reopen affected stages.</x:t>
  </x:si>
  <x:si>
    <x:t xml:space="preserve">V10.6-13</x:t>
  </x:si>
  <x:si>
    <x:t xml:space="preserve">UCI_Maturity sheet present and populated</x:t>
  </x:si>
  <x:si>
    <x:t xml:space="preserve">UCI Measurement Readiness declared.</x:t>
  </x:si>
  <x:si>
    <x:t xml:space="preserve">V10.6-14</x:t>
  </x:si>
  <x:si>
    <x:t xml:space="preserve">Kernel_Posture sheet present and populated</x:t>
  </x:si>
  <x:si>
    <x:t xml:space="preserve">Kernel Use Posture declared.</x:t>
  </x:si>
  <x:si>
    <x:t xml:space="preserve">V10.6-15</x:t>
  </x:si>
  <x:si>
    <x:t xml:space="preserve">HDW_Capture_Audit sheet present and populated</x:t>
  </x:si>
  <x:si>
    <x:t xml:space="preserve">Capture audit fields populated for worked run.</x:t>
  </x:si>
  <x:si>
    <x:t xml:space="preserve">V10.6-16</x:t>
  </x:si>
  <x:si>
    <x:t xml:space="preserve">PLSS_Escalation sheet present and populated</x:t>
  </x:si>
  <x:si>
    <x:t xml:space="preserve">Escalation triggers disclosed.</x:t>
  </x:si>
  <x:si>
    <x:t xml:space="preserve">V10.6-17</x:t>
  </x:si>
  <x:si>
    <x:t xml:space="preserve">BioSGP_Maturity sheet present and populated</x:t>
  </x:si>
  <x:si>
    <x:t xml:space="preserve">Biological evaluation maturity boundary disclosed.</x:t>
  </x:si>
  <x:si>
    <x:t xml:space="preserve">V10.6-18</x:t>
  </x:si>
  <x:si>
    <x:t xml:space="preserve">Deployment_Context sheet present and populated</x:t>
  </x:si>
  <x:si>
    <x:t xml:space="preserve">Deployment context declared.</x:t>
  </x:si>
  <x:si>
    <x:t xml:space="preserve">V10.6-19</x:t>
  </x:si>
  <x:si>
    <x:t xml:space="preserve">UCI_Maturity token valid and boundary disclosed</x:t>
  </x:si>
  <x:si>
    <x:t xml:space="preserve">Token and claim-boundary fields populated.</x:t>
  </x:si>
  <x:si>
    <x:t xml:space="preserve">V10.6-20</x:t>
  </x:si>
  <x:si>
    <x:t xml:space="preserve">Kernel_Posture token valid and no calibrated propagation overclaim</x:t>
  </x:si>
  <x:si>
    <x:t xml:space="preserve">K0/K1/K2/K3/K4 posture disclosed and no unsupported validation claim.</x:t>
  </x:si>
  <x:si>
    <x:t xml:space="preserve">V10.6-21</x:t>
  </x:si>
  <x:si>
    <x:t xml:space="preserve">HDW_Capture_Audit populated with capture-risk fields</x:t>
  </x:si>
  <x:si>
    <x:t xml:space="preserve">Source, participation, conflicts, challenger and independent review fields present.</x:t>
  </x:si>
  <x:si>
    <x:t xml:space="preserve">V10.6-22</x:t>
  </x:si>
  <x:si>
    <x:t xml:space="preserve">PLSS_Escalation populated with trigger and non-escalation rationale</x:t>
  </x:si>
  <x:si>
    <x:t xml:space="preserve">Externality search, challenger status, repeated-use and non-escalation rationale disclosed.</x:t>
  </x:si>
  <x:si>
    <x:t xml:space="preserve">V10.6-23</x:t>
  </x:si>
  <x:si>
    <x:t xml:space="preserve">BioSGP_Maturity token valid and protection non-regression preserved</x:t>
  </x:si>
  <x:si>
    <x:t xml:space="preserve">BEM token disclosed; biological measurement immaturity does not reduce precautionary protection.</x:t>
  </x:si>
  <x:si>
    <x:t xml:space="preserve">V10.6-24</x:t>
  </x:si>
  <x:si>
    <x:t xml:space="preserve">Deployment_Context token valid and non-claim boundary preserved</x:t>
  </x:si>
  <x:si>
    <x:t xml:space="preserve">Deployment context and non-ProofPack/Tier 4 boundary disclosed.</x:t>
  </x:si>
  <x:si>
    <x:t xml:space="preserve">V10.6-25</x:t>
  </x:si>
  <x:si>
    <x:t xml:space="preserve">Uncertainty method labels are canonical-compatible and Method C boundary disclosed</x:t>
  </x:si>
  <x:si>
    <x:t xml:space="preserve">CANON!C16:D16</x:t>
  </x:si>
  <x:si>
    <x:t xml:space="preserve">Method C is constant-σ demonstration surface, not production-calibrated uncertainty model.</x:t>
  </x:si>
  <x:si>
    <x:t xml:space="preserve">V10.6-26</x:t>
  </x:si>
  <x:si>
    <x:t xml:space="preserve">ReachBasisType enum uses canonical-compatible OTHER_DECLARED</x:t>
  </x:si>
  <x:si>
    <x:t xml:space="preserve">Impact_Input!O7:O20 / X7:X20</x:t>
  </x:si>
  <x:si>
    <x:t xml:space="preserve">Declared instance-share/exposure denominator is disclosed in ReachBasisNote.</x:t>
  </x:si>
  <x:si>
    <x:t xml:space="preserve">V10.6-27</x:t>
  </x:si>
  <x:si>
    <x:t xml:space="preserve">Stewardship note does not narrow Canon trigger conditions</x:t>
  </x:si>
  <x:si>
    <x:t xml:space="preserve">PCC!B107:C109</x:t>
  </x:si>
  <x:si>
    <x:t xml:space="preserve">No general claim that stewardship applies only to MODE 2+ AI-agent deployments.</x:t>
  </x:si>
  <x:si>
    <x:t xml:space="preserve">V10.6-28</x:t>
  </x:si>
  <x:si>
    <x:t xml:space="preserve">Tier-2 containment-proxy wording disclosed</x:t>
  </x:si>
  <x:si>
    <x:t xml:space="preserve">Dashboard!C18:E18 / PCC!B55:C56</x:t>
  </x:si>
  <x:si>
    <x:t xml:space="preserve">Proportional CSV is required before ordinary RLS at every tier; Tier 3 requires the fullest evidence and structural-instrument posture.</x:t>
  </x:si>
  <x:si>
    <x:t xml:space="preserve">V10.6-29</x:t>
  </x:si>
  <x:si>
    <x:t xml:space="preserve">Release-integrity patch boundary recorded</x:t>
  </x:si>
  <x:si>
    <x:t xml:space="preserve">Release_Boundaries!A13:C18</x:t>
  </x:si>
  <x:si>
    <x:t xml:space="preserve">Patch is release-integrity only; no major version change.</x:t>
  </x:si>
  <x:si>
    <x:t xml:space="preserve">OUTCOME OBSERVATION AND REQUALIFICATION</x:t>
  </x:si>
  <x:si>
    <x:t xml:space="preserve">Observed outcomes do not retroactively prove the model. Material deviation, new harm, control failure, or configuration change reopens the affected MathGov stages.</x:t>
  </x:si>
  <x:si>
    <x:t xml:space="preserve">Declared / observed value</x:t>
  </x:si>
  <x:si>
    <x:t xml:space="preserve">Trigger rule</x:t>
  </x:si>
  <x:si>
    <x:t xml:space="preserve">Required action</x:t>
  </x:si>
  <x:si>
    <x:t xml:space="preserve">Owner / reviewer</x:t>
  </x:si>
  <x:si>
    <x:t xml:space="preserve">OUTCOME_OBSERVATION_ID</x:t>
  </x:si>
  <x:si>
    <x:t xml:space="preserve">OBS-ORG-2026-001</x:t>
  </x:si>
  <x:si>
    <x:t xml:space="preserve">DECLARED</x:t>
  </x:si>
  <x:si>
    <x:t xml:space="preserve">External monitoring record</x:t>
  </x:si>
  <x:si>
    <x:t xml:space="preserve">After execution or material trial</x:t>
  </x:si>
  <x:si>
    <x:t xml:space="preserve">Bind to action instance</x:t>
  </x:si>
  <x:si>
    <x:t xml:space="preserve">Mismatch</x:t>
  </x:si>
  <x:si>
    <x:t xml:space="preserve">Block claim and investigate</x:t>
  </x:si>
  <x:si>
    <x:t xml:space="preserve">Operator</x:t>
  </x:si>
  <x:si>
    <x:t xml:space="preserve">PCC / Dashboard</x:t>
  </x:si>
  <x:si>
    <x:t xml:space="preserve">Reopen selection and authority</x:t>
  </x:si>
  <x:si>
    <x:t xml:space="preserve">Configuration change</x:t>
  </x:si>
  <x:si>
    <x:t xml:space="preserve">Suspend inherited qualification</x:t>
  </x:si>
  <x:si>
    <x:t xml:space="preserve">OBSERVATION_TIME</x:t>
  </x:si>
  <x:si>
    <x:t xml:space="preserve">Not observed in workbook</x:t>
  </x:si>
  <x:si>
    <x:t xml:space="preserve">External run required</x:t>
  </x:si>
  <x:si>
    <x:t xml:space="preserve">Outcome becomes available</x:t>
  </x:si>
  <x:si>
    <x:t xml:space="preserve">Record before claim update</x:t>
  </x:si>
  <x:si>
    <x:t xml:space="preserve">EXPECTED_MARKERS</x:t>
  </x:si>
  <x:si>
    <x:t xml:space="preserve">Rights preservation; bounded tail risk; containment; declared welfare and control outcomes</x:t>
  </x:si>
  <x:si>
    <x:t xml:space="preserve">PREDECLARED</x:t>
  </x:si>
  <x:si>
    <x:t xml:space="preserve">Marker omitted or changed post hoc</x:t>
  </x:si>
  <x:si>
    <x:t xml:space="preserve">Narrow claim or re-register</x:t>
  </x:si>
  <x:si>
    <x:t xml:space="preserve">OBSERVED_OUTCOMES</x:t>
  </x:si>
  <x:si>
    <x:t xml:space="preserve">No execution occurred</x:t>
  </x:si>
  <x:si>
    <x:t xml:space="preserve">Execution or pilot occurs</x:t>
  </x:si>
  <x:si>
    <x:t xml:space="preserve">Collect disaggregated evidence</x:t>
  </x:si>
  <x:si>
    <x:t xml:space="preserve">DEVIATION_FROM_EXPECTED</x:t>
  </x:si>
  <x:si>
    <x:t xml:space="preserve">Not assessed</x:t>
  </x:si>
  <x:si>
    <x:t xml:space="preserve">NOT_ASSESSED</x:t>
  </x:si>
  <x:si>
    <x:t xml:space="preserve">Expected vs observed</x:t>
  </x:si>
  <x:si>
    <x:t xml:space="preserve">Material deviation</x:t>
  </x:si>
  <x:si>
    <x:t xml:space="preserve">Open requalification</x:t>
  </x:si>
  <x:si>
    <x:t xml:space="preserve">MATERIALITY</x:t>
  </x:si>
  <x:si>
    <x:t xml:space="preserve">Declared thresholds</x:t>
  </x:si>
  <x:si>
    <x:t xml:space="preserve">Rights, tail, containment, control, or claim materiality</x:t>
  </x:si>
  <x:si>
    <x:t xml:space="preserve">Pause or reopen affected stages</x:t>
  </x:si>
  <x:si>
    <x:t xml:space="preserve">Governance owner</x:t>
  </x:si>
  <x:si>
    <x:t xml:space="preserve">AFFECTED_SCOPES_AND_GROUPS</x:t>
  </x:si>
  <x:si>
    <x:t xml:space="preserve">U1-U7 and worst-affected subgroups as declared</x:t>
  </x:si>
  <x:si>
    <x:t xml:space="preserve">New party or subgroup</x:t>
  </x:si>
  <x:si>
    <x:t xml:space="preserve">Reopen RG and RF mapping</x:t>
  </x:si>
  <x:si>
    <x:t xml:space="preserve">Stakeholder owner</x:t>
  </x:si>
  <x:si>
    <x:t xml:space="preserve">RIGHTS_FLOOR_SIGNAL</x:t>
  </x:si>
  <x:si>
    <x:t xml:space="preserve">No observed signal</x:t>
  </x:si>
  <x:si>
    <x:t xml:space="preserve">Rights monitoring</x:t>
  </x:si>
  <x:si>
    <x:t xml:space="preserve">Any credible floor breach</x:t>
  </x:si>
  <x:si>
    <x:t xml:space="preserve">Pause; reopen RF/NCRC; remedy</x:t>
  </x:si>
  <x:si>
    <x:t xml:space="preserve">Rights owner</x:t>
  </x:si>
  <x:si>
    <x:t xml:space="preserve">TAIL_RISK_SIGNAL</x:t>
  </x:si>
  <x:si>
    <x:t xml:space="preserve">Scenario monitoring</x:t>
  </x:si>
  <x:si>
    <x:t xml:space="preserve">New ruin pathway or corridor breach</x:t>
  </x:si>
  <x:si>
    <x:t xml:space="preserve">Pause; reopen TRC</x:t>
  </x:si>
  <x:si>
    <x:t xml:space="preserve">Risk owner</x:t>
  </x:si>
  <x:si>
    <x:t xml:space="preserve">CONTAINMENT_SIGNAL</x:t>
  </x:si>
  <x:si>
    <x:t xml:space="preserve">Structural monitoring</x:t>
  </x:si>
  <x:si>
    <x:t xml:space="preserve">Material containing-system degradation</x:t>
  </x:si>
  <x:si>
    <x:t xml:space="preserve">Pause; reopen CSV</x:t>
  </x:si>
  <x:si>
    <x:t xml:space="preserve">Containment owner</x:t>
  </x:si>
  <x:si>
    <x:t xml:space="preserve">CONTROL_OR_OBLIGATION_FAILURE</x:t>
  </x:si>
  <x:si>
    <x:t xml:space="preserve">None observed</x:t>
  </x:si>
  <x:si>
    <x:t xml:space="preserve">Control evidence</x:t>
  </x:si>
  <x:si>
    <x:t xml:space="preserve">Failure, expiry, suspension, or ineffective control</x:t>
  </x:si>
  <x:si>
    <x:t xml:space="preserve">Pause; repair or refuse</x:t>
  </x:si>
  <x:si>
    <x:t xml:space="preserve">Control owner</x:t>
  </x:si>
  <x:si>
    <x:t xml:space="preserve">NEW_MATERIAL_UNKNOWN</x:t>
  </x:si>
  <x:si>
    <x:t xml:space="preserve">Incident / evidence register</x:t>
  </x:si>
  <x:si>
    <x:t xml:space="preserve">Unknown changes attempted claim</x:t>
  </x:si>
  <x:si>
    <x:t xml:space="preserve">Narrow claim or refuse pending evidence</x:t>
  </x:si>
  <x:si>
    <x:t xml:space="preserve">REQUALIFICATION_TRIGGER</x:t>
  </x:si>
  <x:si>
    <x:t xml:space="preserve">INACTIVE</x:t>
  </x:si>
  <x:si>
    <x:t xml:space="preserve">MONITORED</x:t>
  </x:si>
  <x:si>
    <x:t xml:space="preserve">Any material item above</x:t>
  </x:si>
  <x:si>
    <x:t xml:space="preserve">Set qualification SUSPENDED_PENDING_REQUALIFICATION</x:t>
  </x:si>
  <x:si>
    <x:t xml:space="preserve">REQUALIFICATION_STATUS</x:t>
  </x:si>
  <x:si>
    <x:t xml:space="preserve">NOT_TRIGGERED</x:t>
  </x:si>
  <x:si>
    <x:t xml:space="preserve">Run record</x:t>
  </x:si>
  <x:si>
    <x:t xml:space="preserve">Trigger becomes active</x:t>
  </x:si>
  <x:si>
    <x:t xml:space="preserve">Reopen only affected stages plus dependencies</x:t>
  </x:si>
  <x:si>
    <x:t xml:space="preserve">REOPENED_STAGES</x:t>
  </x:si>
  <x:si>
    <x:t xml:space="preserve">None</x:t>
  </x:si>
  <x:si>
    <x:t xml:space="preserve">Dependency ledger</x:t>
  </x:si>
  <x:si>
    <x:t xml:space="preserve">Material trigger</x:t>
  </x:si>
  <x:si>
    <x:t xml:space="preserve">RG / RF-NCRC / TRC / CSV / RLS as dependency requires</x:t>
  </x:si>
  <x:si>
    <x:t xml:space="preserve">Run owner</x:t>
  </x:si>
  <x:si>
    <x:t xml:space="preserve">RESULTING_CONFIGURATION_STATUS</x:t>
  </x:si>
  <x:si>
    <x:t xml:space="preserve">Not observed</x:t>
  </x:si>
  <x:si>
    <x:t xml:space="preserve">Outcome evidence</x:t>
  </x:si>
  <x:si>
    <x:t xml:space="preserve">Invalid, underdetermined, or changed</x:t>
  </x:si>
  <x:si>
    <x:t xml:space="preserve">Create new configuration identity</x:t>
  </x:si>
  <x:si>
    <x:t xml:space="preserve">DECISION_AND_CLAIM_EFFECT</x:t>
  </x:si>
  <x:si>
    <x:t xml:space="preserve">No post-execution claim</x:t>
  </x:si>
  <x:si>
    <x:t xml:space="preserve">Outcome evidence arrives</x:t>
  </x:si>
  <x:si>
    <x:t xml:space="preserve">Update claim without post-hoc rescue</x:t>
  </x:si>
  <x:si>
    <x:t xml:space="preserve">Accountable reviewer</x:t>
  </x:si>
  <x:si>
    <x:t xml:space="preserve">EVIDENCE_BOUNDARY</x:t>
  </x:si>
  <x:si>
    <x:t xml:space="preserve">Worked-run surface only; no empirical outcome</x:t>
  </x:si>
  <x:si>
    <x:t xml:space="preserve">Any external use</x:t>
  </x:si>
  <x:si>
    <x:t xml:space="preserve">Attach source, method, uncertainty, and reviewer</x:t>
  </x:si>
  <x:si>
    <x:t xml:space="preserve">Evidence owner</x:t>
  </x:si>
  <x:si>
    <x:t xml:space="preserve">QUALIFY  →  BIND ACTION  →  AUTHORIZE SEPARATELY  →  EXECUTE / MONITOR  →  OBSERVE  →  REQUALIFY WHEN MATERIAL</x:t>
  </x:si>
  <x:si>
    <x:t xml:space="preserve">Indicators declared for worked-run exemplar; no cross-domain UCI validation claim.</x:t>
  </x:si>
  <x:si>
    <x:t xml:space="preserve">UCI_Indicator_Source</x:t>
  </x:si>
  <x:si>
    <x:t xml:space="preserve">UCI_HOI sheet + worked-run structural indicators</x:t>
  </x:si>
  <x:si>
    <x:t xml:space="preserve">Source is illustrative and provisional.</x:t>
  </x:si>
  <x:si>
    <x:t xml:space="preserve">UCI_Normalization_Rule</x:t>
  </x:si>
  <x:si>
    <x:t xml:space="preserve">WORKED_RUN_LOCAL_NORMALIZATION</x:t>
  </x:si>
  <x:si>
    <x:t xml:space="preserve">Not a published universal normalization rule.</x:t>
  </x:si>
  <x:si>
    <x:t xml:space="preserve">UCI_Structural_Independence_Posture</x:t>
  </x:si>
  <x:si>
    <x:t xml:space="preserve">PROVISIONAL_DISTINCT_INDICATORS</x:t>
  </x:si>
  <x:si>
    <x:t xml:space="preserve">Distinct from RLS formula but not statistically validated for independence.</x:t>
  </x:si>
  <x:si>
    <x:t xml:space="preserve">UCI_Reviewer_Reliability_Status</x:t>
  </x:si>
  <x:si>
    <x:t xml:space="preserve">NOT_TESTED_WORKED_RUN_EXEMPLAR</x:t>
  </x:si>
  <x:si>
    <x:t xml:space="preserve">IRR not claimed.</x:t>
  </x:si>
  <x:si>
    <x:t xml:space="preserve">Claim Boundary</x:t>
  </x:si>
  <x:si>
    <x:t xml:space="preserve">No cross-domain validated UCI claim</x:t>
  </x:si>
  <x:si>
    <x:t xml:space="preserve">Requires future UCI Measurement Annex.</x:t>
  </x:si>
  <x:si>
    <x:t xml:space="preserve">No numerical propagation kernel used in this worked-run exemplar.</x:t>
  </x:si>
  <x:si>
    <x:t xml:space="preserve">Kernel_Validation_Evidence</x:t>
  </x:si>
  <x:si>
    <x:t xml:space="preserve">NOT_APPLICABLE_K0</x:t>
  </x:si>
  <x:si>
    <x:t xml:space="preserve">No calibrated kernel validation claim.</x:t>
  </x:si>
  <x:si>
    <x:t xml:space="preserve">Kernel_Backtest_Status</x:t>
  </x:si>
  <x:si>
    <x:t xml:space="preserve">No backtested kernel claim.</x:t>
  </x:si>
  <x:si>
    <x:t xml:space="preserve">Kernel_Error_Bounds</x:t>
  </x:si>
  <x:si>
    <x:t xml:space="preserve">Direct multi-scope assessment and conservative disclosure govern.</x:t>
  </x:si>
  <x:si>
    <x:t xml:space="preserve">Ripple-aware, not validated numerical propagation</x:t>
  </x:si>
  <x:si>
    <x:t xml:space="preserve">Scope mapping, gates, and auditability remain active.</x:t>
  </x:si>
  <x:si>
    <x:t xml:space="preserve">HDW_Weight_Source</x:t>
  </x:si>
  <x:si>
    <x:t xml:space="preserve">WORKED_RUN_CANONICAL_EXEMPLAR</x:t>
  </x:si>
  <x:si>
    <x:t xml:space="preserve">Weights are illustrative; no public institutional weight process claim.</x:t>
  </x:si>
  <x:si>
    <x:t xml:space="preserve">HDW_Stakeholder_Map</x:t>
  </x:si>
  <x:si>
    <x:t xml:space="preserve">PLSS_Local_Scope + Impact_Input</x:t>
  </x:si>
  <x:si>
    <x:t xml:space="preserve">Stakeholder mapping is worked-run exemplar.</x:t>
  </x:si>
  <x:si>
    <x:t xml:space="preserve">HDW_Participation_Quality</x:t>
  </x:si>
  <x:si>
    <x:t xml:space="preserve">No live democratic participation claim.</x:t>
  </x:si>
  <x:si>
    <x:t xml:space="preserve">HDW_Expert_Role_Provenance</x:t>
  </x:si>
  <x:si>
    <x:t xml:space="preserve">AUTHOR_REVIEWED_EXEMPLAR</x:t>
  </x:si>
  <x:si>
    <x:t xml:space="preserve">No independent expert panel claim.</x:t>
  </x:si>
  <x:si>
    <x:t xml:space="preserve">HDW_Conflict_Disclosures</x:t>
  </x:si>
  <x:si>
    <x:t xml:space="preserve">NONE_DECLARED_FOR_EXEMPLAR</x:t>
  </x:si>
  <x:si>
    <x:t xml:space="preserve">Live deployments require actual disclosures.</x:t>
  </x:si>
  <x:si>
    <x:t xml:space="preserve">HDW_Challenger_Window</x:t>
  </x:si>
  <x:si>
    <x:t xml:space="preserve">Tier 3 deployments require challenger window or waiver.</x:t>
  </x:si>
  <x:si>
    <x:t xml:space="preserve">HDW_Independent_Review_Status</x:t>
  </x:si>
  <x:si>
    <x:t xml:space="preserve">NOT_COMPLETED</x:t>
  </x:si>
  <x:si>
    <x:t xml:space="preserve">No capture-resistant institutional claim.</x:t>
  </x:si>
  <x:si>
    <x:t xml:space="preserve">HDW_Captured_Context_Limitation</x:t>
  </x:si>
  <x:si>
    <x:t xml:space="preserve">TRANSPARENT_LIMITATION</x:t>
  </x:si>
  <x:si>
    <x:t xml:space="preserve">The workbook exposes the limitation rather than claiming capture immunity.</x:t>
  </x:si>
  <x:si>
    <x:t xml:space="preserve">PLSS_Profile_Used</x:t>
  </x:si>
  <x:si>
    <x:t xml:space="preserve">Worked-run uses local scope with guardrails.</x:t>
  </x:si>
  <x:si>
    <x:t xml:space="preserve">Local_Stakeholder_Set</x:t>
  </x:si>
  <x:si>
    <x:t xml:space="preserve">ORG / employees / operational stakeholders</x:t>
  </x:si>
  <x:si>
    <x:t xml:space="preserve">See PLSS_Local_Scope.</x:t>
  </x:si>
  <x:si>
    <x:t xml:space="preserve">Guardrail_Scopes</x:t>
  </x:si>
  <x:si>
    <x:t xml:space="preserve">Rights floors, TRC, Containment, Biosphere/Humanity guardrails</x:t>
  </x:si>
  <x:si>
    <x:t xml:space="preserve">Focus Local, Guard Global.</x:t>
  </x:si>
  <x:si>
    <x:t xml:space="preserve">Escalation_Trigger_Checklist</x:t>
  </x:si>
  <x:si>
    <x:t xml:space="preserve">NO_BLOCKING_TRIGGER_IN_EXEMPLAR</x:t>
  </x:si>
  <x:si>
    <x:t xml:space="preserve">Hidden externalities, rights exposure, precedent, lock-in, ecological/governance spillover reviewed at exemplar level.</x:t>
  </x:si>
  <x:si>
    <x:t xml:space="preserve">Non_Escalation_Rationale</x:t>
  </x:si>
  <x:si>
    <x:t xml:space="preserve">WORKED_RUN_LOW_SCOPE_EXEMPLAR</x:t>
  </x:si>
  <x:si>
    <x:t xml:space="preserve">Live deployment must repeat this analysis with evidence.</x:t>
  </x:si>
  <x:si>
    <x:t xml:space="preserve">Externality_Search_Method</x:t>
  </x:si>
  <x:si>
    <x:t xml:space="preserve">CHECKLIST_REVIEW</x:t>
  </x:si>
  <x:si>
    <x:t xml:space="preserve">Not an empirical externality audit.</x:t>
  </x:si>
  <x:si>
    <x:t xml:space="preserve">Prominence_Sensitivity_Result</x:t>
  </x:si>
  <x:si>
    <x:t xml:space="preserve">COMPLETE_NO_RANKING_OR_DECISIVENESS_CHANGE</x:t>
  </x:si>
  <x:si>
    <x:t xml:space="preserve">Declared direct-q, default geometric-mean, uniform-residual, and broadened guardrail-sensitive constructions are all calculated. Option A remains the higher point-score option and the technical result remains decisive under the declared cell-level uncertainty input.</x:t>
  </x:si>
  <x:si>
    <x:t xml:space="preserve">External_Challenger_Status</x:t>
  </x:si>
  <x:si>
    <x:t xml:space="preserve">Tier 3 PLSS runs require challenger review or waiver.</x:t>
  </x:si>
  <x:si>
    <x:t xml:space="preserve">Repeated_PLSS_Use_Flag</x:t>
  </x:si>
  <x:si>
    <x:t xml:space="preserve">Repeated local use not claimed.</x:t>
  </x:si>
  <x:si>
    <x:t xml:space="preserve">Human-only worked-run exemplar; no non-human biological MPS assessment was performed.</x:t>
  </x:si>
  <x:si>
    <x:t xml:space="preserve">Protection_Basis</x:t>
  </x:si>
  <x:si>
    <x:t xml:space="preserve">HUMAN_FPP</x:t>
  </x:si>
  <x:si>
    <x:t xml:space="preserve">All human persons hold FPP and [1.00,1.00] by constitutional anti-domination commitment.</x:t>
  </x:si>
  <x:si>
    <x:t xml:space="preserve">Species_Appropriate_Battery_Status</x:t>
  </x:si>
  <x:si>
    <x:t xml:space="preserve">NOT_APPLICABLE_HUMAN_FPP_WORKED_RUN</x:t>
  </x:si>
  <x:si>
    <x:t xml:space="preserve">Non-human use requires species-appropriate ethology, neurobiology, welfare science, and validated tasks.</x:t>
  </x:si>
  <x:si>
    <x:t xml:space="preserve">Taxon_Class_Prior_Rule</x:t>
  </x:si>
  <x:si>
    <x:t xml:space="preserve">PROTECTION_FLOOR_ONLY</x:t>
  </x:si>
  <x:si>
    <x:t xml:space="preserve">Class evidence may raise precaution and protection but cannot downgrade an atypical individual.</x:t>
  </x:si>
  <x:si>
    <x:t xml:space="preserve">Cross_Substrate_Invariance</x:t>
  </x:si>
  <x:si>
    <x:t xml:space="preserve">NOT_ESTABLISHED</x:t>
  </x:si>
  <x:si>
    <x:t xml:space="preserve">Marker meanings must be validated rather than assumed across taxa or digital substrates.</x:t>
  </x:si>
  <x:si>
    <x:t xml:space="preserve">Ethics_Review_Status</x:t>
  </x:si>
  <x:si>
    <x:t xml:space="preserve">Live evaluation requires Four Rs, welfare advocacy, stop conditions, and independent review where stakes warrant.</x:t>
  </x:si>
  <x:si>
    <x:t xml:space="preserve">Expert_Panel_Status</x:t>
  </x:si>
  <x:si>
    <x:t xml:space="preserve">No cross-species or cross-substrate validation claim.</x:t>
  </x:si>
  <x:si>
    <x:t xml:space="preserve">Individual_Evaluation_Limitation</x:t>
  </x:si>
  <x:si>
    <x:t xml:space="preserve">NO_INDIVIDUAL_BIOLOGICAL_PRECISION_CLAIM</x:t>
  </x:si>
  <x:si>
    <x:t xml:space="preserve">NE or indeterminate is not zero; protection may default upward under asymmetric risk.</x:t>
  </x:si>
  <x:si>
    <x:t xml:space="preserve">Training/replay companion, not production deployment.</x:t>
  </x:si>
  <x:si>
    <x:t xml:space="preserve">Context_Class</x:t>
  </x:si>
  <x:si>
    <x:t xml:space="preserve">INSTITUTIONAL_ADVISORY_EXEMPLAR</x:t>
  </x:si>
  <x:si>
    <x:t xml:space="preserve">No operational deployment claim.</x:t>
  </x:si>
  <x:si>
    <x:t xml:space="preserve">Evidence_Sufficiency_Posture</x:t>
  </x:si>
  <x:si>
    <x:t xml:space="preserve">SUFFICIENT_FOR_WORKED_RUN_EXEMPLAR</x:t>
  </x:si>
  <x:si>
    <x:t xml:space="preserve">Not sufficient for ProofPack or Tier 4.</x:t>
  </x:si>
  <x:si>
    <x:t xml:space="preserve">Reviewer_Independence_Posture</x:t>
  </x:si>
  <x:si>
    <x:t xml:space="preserve">AUTHOR_REVIEWED</x:t>
  </x:si>
  <x:si>
    <x:t xml:space="preserve">Independent review not claimed.</x:t>
  </x:si>
  <x:si>
    <x:t xml:space="preserve">Audit_Visibility</x:t>
  </x:si>
  <x:si>
    <x:t xml:space="preserve">PUBLIC_RELEASE_COMPANION</x:t>
  </x:si>
  <x:si>
    <x:t xml:space="preserve">Hash-pinned artifact intended for GitHub release bundle.</x:t>
  </x:si>
  <x:si>
    <x:t xml:space="preserve">Escalation_Threshold_Posture</x:t>
  </x:si>
  <x:si>
    <x:t xml:space="preserve">DECLARED_PROVISIONAL</x:t>
  </x:si>
  <x:si>
    <x:t xml:space="preserve">Live deployments must set thresholds ex ante.</x:t>
  </x:si>
  <x:si>
    <x:t xml:space="preserve">Claim_Boundary</x:t>
  </x:si>
  <x:si>
    <x:t xml:space="preserve">NOT_PROOFPACK_READY_NOT_TIER4_READY</x:t>
  </x:si>
  <x:si>
    <x:t xml:space="preserve">Separate schemas, validators, replayable PCCs, and independent replay still required.</x:t>
  </x:si>
  <x:si>
    <x:t xml:space="preserve">Machine Readiness Surface</x:t>
  </x:si>
  <x:si>
    <x:t xml:space="preserve">Release line</x:t>
  </x:si>
  <x:si>
    <x:t xml:space="preserve">RippleLogic v12.7 / SGP v8.6 / Sheet v5.7</x:t>
  </x:si>
  <x:si>
    <x:t xml:space="preserve">Worked-run exemplar; release identity governed by sibling manifest and hash freeze.</x:t>
  </x:si>
  <x:si>
    <x:t xml:space="preserve">Registry ownership map bundled?</x:t>
  </x:si>
  <x:si>
    <x:t xml:space="preserve">NO - MANIFEST DEPENDENT</x:t>
  </x:si>
  <x:si>
    <x:t xml:space="preserve">Not bundled inside this workbook; requires separate file and SHA-256 pin if claimed.</x:t>
  </x:si>
  <x:si>
    <x:t xml:space="preserve">Schema ownership map bundled?</x:t>
  </x:si>
  <x:si>
    <x:t xml:space="preserve">PCC schema bundled?</x:t>
  </x:si>
  <x:si>
    <x:t xml:space="preserve">NO - V10.6 TOOLING LINE</x:t>
  </x:si>
  <x:si>
    <x:t xml:space="preserve">No repository-level PCC schema is bundled in this workbook.</x:t>
  </x:si>
  <x:si>
    <x:t xml:space="preserve">Outcome_Requalification schema bundled?</x:t>
  </x:si>
  <x:si>
    <x:t xml:space="preserve">Workbook has a human-readable sheet, not a machine schema.</x:t>
  </x:si>
  <x:si>
    <x:t xml:space="preserve">Qualification_Continuity schema bundled?</x:t>
  </x:si>
  <x:si>
    <x:t xml:space="preserve">MaturityProfile schema bundled?</x:t>
  </x:si>
  <x:si>
    <x:t xml:space="preserve">Workbook has a human-readable maturity surface, not a machine schema.</x:t>
  </x:si>
  <x:si>
    <x:t xml:space="preserve">Appendix R machine vectors bundled?</x:t>
  </x:si>
  <x:si>
    <x:t xml:space="preserve">No machine-readable vector pack is bundled inside this workbook.</x:t>
  </x:si>
  <x:si>
    <x:t xml:space="preserve">Reference calculator bundled?</x:t>
  </x:si>
  <x:si>
    <x:t xml:space="preserve">Workbook is a worked-run exemplar, not the repository-level reference calculator.</x:t>
  </x:si>
  <x:si>
    <x:t xml:space="preserve">CI drift checks bundled?</x:t>
  </x:si>
  <x:si>
    <x:t xml:space="preserve">No CI workflow bundle is included inside this workbook.</x:t>
  </x:si>
  <x:si>
    <x:t xml:space="preserve">UCI Measurement Annex bundled?</x:t>
  </x:si>
  <x:si>
    <x:t xml:space="preserve">NO - SEPARATE ANNEX REQUIRED</x:t>
  </x:si>
  <x:si>
    <x:t xml:space="preserve">UCI_Maturity is provisional disclosure, not a validated measurement annex.</x:t>
  </x:si>
  <x:si>
    <x:t xml:space="preserve">PLSS Calibration Pack bundled?</x:t>
  </x:si>
  <x:si>
    <x:t xml:space="preserve">NO - SEPARATE PACK REQUIRED</x:t>
  </x:si>
  <x:si>
    <x:t xml:space="preserve">PLSS_Local_Scope is a worked-run profile, not a calibrated pack.</x:t>
  </x:si>
  <x:si>
    <x:t xml:space="preserve">ProofPack-ready claim allowed?</x:t>
  </x:si>
  <x:si>
    <x:t xml:space="preserve">Requires schemas, validators, reference calculator, test vectors, replayable PCC artifacts, independent replay, and hash-pinned bundle.</x:t>
  </x:si>
  <x:si>
    <x:t xml:space="preserve">Machine-readiness boundary</x:t>
  </x:si>
  <x:si>
    <x:t xml:space="preserve">Rows above disclose absence/presence for release integrity. The workbook remains a worked-run exemplar, not a machine-verifiable ecosystem, ProofPack, Tier 4 artifact, or empirical-validation artifact.</x:t>
  </x:si>
  <x:si>
    <x:t xml:space="preserve">Display Clarity Upgrade</x:t>
  </x:si>
  <x:si>
    <x:t xml:space="preserve">Worked-Run Exemplar Publishable</x:t>
  </x:si>
  <x:si>
    <x:t xml:space="preserve">Unique Deterministic Framework Selection</x:t>
  </x:si>
  <x:si>
    <x:t xml:space="preserve">Framework Verdict</x:t>
  </x:si>
  <x:si>
    <x:t xml:space="preserve">Authority Selection</x:t>
  </x:si>
  <x:si>
    <x:t xml:space="preserve">Authority Selection Basis</x:t>
  </x:si>
  <x:si>
    <x:t xml:space="preserve">Decision State Strip</x:t>
  </x:si>
  <x:si>
    <x:t xml:space="preserve">Gate-passed admissible set → point-score ordering → computed uncertainty sensitivity → REFUSE_DETERMINISTIC_SELECTION → separate accountable authority selection → separate execution authorization.</x:t>
  </x:si>
  <x:si>
    <x:t xml:space="preserve">Boundary Risk Register v5.6</x:t>
  </x:si>
  <x:si>
    <x:t xml:space="preserve">Disclosure and escalation aid for hard-gate boundary gaming and false precision. Does not replace the canonical cascade.</x:t>
  </x:si>
  <x:si>
    <x:t xml:space="preserve">Risk Level</x:t>
  </x:si>
  <x:si>
    <x:t xml:space="preserve">Evidence Basis</x:t>
  </x:si>
  <x:si>
    <x:t xml:space="preserve">Sensitivity Action</x:t>
  </x:si>
  <x:si>
    <x:t xml:space="preserve">Reviewer Disposition</x:t>
  </x:si>
  <x:si>
    <x:t xml:space="preserve">Linked Gate</x:t>
  </x:si>
  <x:si>
    <x:t xml:space="preserve">Gate Swing Flag</x:t>
  </x:si>
  <x:si>
    <x:t xml:space="preserve">Escalation Required</x:t>
  </x:si>
  <x:si>
    <x:t xml:space="preserve">Formula Status</x:t>
  </x:si>
  <x:si>
    <x:t xml:space="preserve">Boundary surfaces reviewed for subgroup/scope/probability gaming</x:t>
  </x:si>
  <x:si>
    <x:t xml:space="preserve">MONITOR</x:t>
  </x:si>
  <x:si>
    <x:t xml:space="preserve">Worked-run exemplar; production use requires evidence record</x:t>
  </x:si>
  <x:si>
    <x:t xml:space="preserve">Escalate if material to RF/NCRC and TRC/Containment/PLSS</x:t>
  </x:si>
  <x:si>
    <x:t xml:space="preserve">REVIEW_REQUIRED_IF_MATERIAL</x:t>
  </x:si>
  <x:si>
    <x:t xml:space="preserve">RF/NCRC and TRC/Containment/PLSS</x:t>
  </x:si>
  <x:si>
    <x:t xml:space="preserve">Numerical values are treated as evidence-dependent, not self-validating</x:t>
  </x:si>
  <x:si>
    <x:t xml:space="preserve">Uncertainty and sensitivity notes required for high-impact/high-uncertainty cells</x:t>
  </x:si>
  <x:si>
    <x:t xml:space="preserve">Run sensitivity or narrow claim scope</x:t>
  </x:si>
  <x:si>
    <x:t xml:space="preserve">REVIEW_REQUIRED_IF_HIGH</x:t>
  </x:si>
  <x:si>
    <x:t xml:space="preserve">RLS/UCI/HOI</x:t>
  </x:si>
  <x:si>
    <x:t xml:space="preserve">Flag cells likely to alter a gate verdict, escalation, refusal, or selection state</x:t>
  </x:si>
  <x:si>
    <x:t xml:space="preserve">CHECK</x:t>
  </x:si>
  <x:si>
    <x:t xml:space="preserve">Sensitivity_Analysis + gate sheets</x:t>
  </x:si>
  <x:si>
    <x:t xml:space="preserve">Rerun with alternative plausible values</x:t>
  </x:si>
  <x:si>
    <x:t xml:space="preserve">NO_SILENT_PASS</x:t>
  </x:si>
  <x:si>
    <x:t xml:space="preserve">NCRC/Containment</x:t>
  </x:si>
  <x:si>
    <x:t xml:space="preserve">Disclose subgroup definitions for rights and worst-off checks</x:t>
  </x:si>
  <x:si>
    <x:t xml:space="preserve">Subgroup_Analysis / Subgroup_Overrides</x:t>
  </x:si>
  <x:si>
    <x:t xml:space="preserve">Independent review if contested</x:t>
  </x:si>
  <x:si>
    <x:t xml:space="preserve">NO_GERRYMANDERING</x:t>
  </x:si>
  <x:si>
    <x:t xml:space="preserve">Disclose scenario library and probability basis for TRC</x:t>
  </x:si>
  <x:si>
    <x:t xml:space="preserve">Scenario_Impacts / TRC</x:t>
  </x:si>
  <x:si>
    <x:t xml:space="preserve">Stress-test low-probability/high-impact scenarios</x:t>
  </x:si>
  <x:si>
    <x:t xml:space="preserve">NO_UNSUPPORTED_DOWNWEIGHTING</x:t>
  </x:si>
  <x:si>
    <x:t xml:space="preserve">HDW/PLSS</x:t>
  </x:si>
  <x:si>
    <x:t xml:space="preserve">Disclose rights thresholds, catastrophic corridor thresholds, and maturity thresholds</x:t>
  </x:si>
  <x:si>
    <x:t xml:space="preserve">CANON / Parameters / PCC</x:t>
  </x:si>
  <x:si>
    <x:t xml:space="preserve">Escalate if threshold choice controls verdict</x:t>
  </x:si>
  <x:si>
    <x:t xml:space="preserve">THRESHOLD_JUSTIFICATION_REQUIRED</x:t>
  </x:si>
  <x:si>
    <x:t xml:space="preserve">All maturity surfaces</x:t>
  </x:si>
  <x:si>
    <x:t xml:space="preserve">Record disagreement over evidence, scoring, boundary, threshold, or maturity classification</x:t>
  </x:si>
  <x:si>
    <x:t xml:space="preserve">LOW_OR_NOT_RECORDED</x:t>
  </x:si>
  <x:si>
    <x:t xml:space="preserve">Reviewer notes / audit process</x:t>
  </x:si>
  <x:si>
    <x:t xml:space="preserve">Escalate when disagreement is material</x:t>
  </x:si>
  <x:si>
    <x:t xml:space="preserve">DISCLOSE_AND_RESOLVE</x:t>
  </x:si>
  <x:si>
    <x:t xml:space="preserve">All reviewer-dependent gates</x:t>
  </x:si>
  <x:si>
    <x:t xml:space="preserve">This sheet improves auditability but does not make the workbook ProofPack-ready, Tier 4-ready, empirically validated, or machine-verifiable-ecosystem-complete.</x:t>
  </x:si>
  <x:si>
    <x:t xml:space="preserve">Evidence Status Tokens (v5.6)</x:t>
  </x:si>
  <x:si>
    <x:t xml:space="preserve">Token</x:t>
  </x:si>
  <x:si>
    <x:t xml:space="preserve">Required disclosure</x:t>
  </x:si>
  <x:si>
    <x:t xml:space="preserve">Workbook integration</x:t>
  </x:si>
  <x:si>
    <x:t xml:space="preserve">Formula / rule</x:t>
  </x:si>
  <x:si>
    <x:t xml:space="preserve">MEASURED</x:t>
  </x:si>
  <x:si>
    <x:t xml:space="preserve">Directly observed or measured with disclosed method and source.</x:t>
  </x:si>
  <x:si>
    <x:t xml:space="preserve">method, source, date or version</x:t>
  </x:si>
  <x:si>
    <x:t xml:space="preserve">May support factual claim within method limits.</x:t>
  </x:si>
  <x:si>
    <x:t xml:space="preserve">Token count</x:t>
  </x:si>
  <x:si>
    <x:t xml:space="preserve">Expected 8 canonical tokens</x:t>
  </x:si>
  <x:si>
    <x:t xml:space="preserve">Calculated or inferred from disclosed evidence.</x:t>
  </x:si>
  <x:si>
    <x:t xml:space="preserve">method, assumptions, source inputs</x:t>
  </x:si>
  <x:si>
    <x:t xml:space="preserve">Not direct measurement.</x:t>
  </x:si>
  <x:si>
    <x:t xml:space="preserve">PCC disclosure</x:t>
  </x:si>
  <x:si>
    <x:t xml:space="preserve">PCC Section 26 includes representative evidence-status records</x:t>
  </x:si>
  <x:si>
    <x:t xml:space="preserve">ASSUMED</x:t>
  </x:si>
  <x:si>
    <x:t xml:space="preserve">Explicit assumption adopted for the run.</x:t>
  </x:si>
  <x:si>
    <x:t xml:space="preserve">assumption owner and reason</x:t>
  </x:si>
  <x:si>
    <x:t xml:space="preserve">Must not be presented as fact.</x:t>
  </x:si>
  <x:si>
    <x:t xml:space="preserve">Tokens disclose evidence posture; they do not validate the evidence</x:t>
  </x:si>
  <x:si>
    <x:t xml:space="preserve">EXPERT_JUDGMENT</x:t>
  </x:si>
  <x:si>
    <x:t xml:space="preserve">Reviewer or domain expert judgment.</x:t>
  </x:si>
  <x:si>
    <x:t xml:space="preserve">reviewer role, expertise basis, disagreement status</x:t>
  </x:si>
  <x:si>
    <x:t xml:space="preserve">Judgment, not empirical validation.</x:t>
  </x:si>
  <x:si>
    <x:t xml:space="preserve">Materially disputed evidence or interpretation.</x:t>
  </x:si>
  <x:si>
    <x:t xml:space="preserve">dispute description and alternatives</x:t>
  </x:si>
  <x:si>
    <x:t xml:space="preserve">Requires sensitivity or escalation.</x:t>
  </x:si>
  <x:si>
    <x:t xml:space="preserve">Plausible but not externally validated for the claimed use.</x:t>
  </x:si>
  <x:si>
    <x:t xml:space="preserve">validation gap</x:t>
  </x:si>
  <x:si>
    <x:t xml:space="preserve">Cannot support stronger readiness claim.</x:t>
  </x:si>
  <x:si>
    <x:t xml:space="preserve">NOT_OBSERVED</x:t>
  </x:si>
  <x:si>
    <x:t xml:space="preserve">No direct evidence currently observed.</x:t>
  </x:si>
  <x:si>
    <x:t xml:space="preserve">missing evidence note</x:t>
  </x:si>
  <x:si>
    <x:t xml:space="preserve">Triggers caution, phantom/default, or refusal where material.</x:t>
  </x:si>
  <x:si>
    <x:t xml:space="preserve">PLACEHOLDER_FOR_SENSITIVITY_ONLY</x:t>
  </x:si>
  <x:si>
    <x:t xml:space="preserve">Value used only for sensitivity exploration.</x:t>
  </x:si>
  <x:si>
    <x:t xml:space="preserve">sensitivity purpose</x:t>
  </x:si>
  <x:si>
    <x:t xml:space="preserve">Not a factual input.</x:t>
  </x:si>
  <x:si>
    <x:t xml:space="preserve">Compact Institutional Profiles (v5.6)</x:t>
  </x:si>
  <x:si>
    <x:t xml:space="preserve">Profile</x:t>
  </x:si>
  <x:si>
    <x:t xml:space="preserve">Use case</x:t>
  </x:si>
  <x:si>
    <x:t xml:space="preserve">Required inputs</x:t>
  </x:si>
  <x:si>
    <x:t xml:space="preserve">Mandatory gates</x:t>
  </x:si>
  <x:si>
    <x:t xml:space="preserve">Allowed simplification</x:t>
  </x:si>
  <x:si>
    <x:t xml:space="preserve">Non-waivable controls</x:t>
  </x:si>
  <x:si>
    <x:t xml:space="preserve">Profile status</x:t>
  </x:si>
  <x:si>
    <x:t xml:space="preserve">Non-waivable controls present?</x:t>
  </x:si>
  <x:si>
    <x:t xml:space="preserve">RippleLogic-enhanced RIA Profile</x:t>
  </x:si>
  <x:si>
    <x:t xml:space="preserve">Regulatory impact analysis overlay</x:t>
  </x:si>
  <x:si>
    <x:t xml:space="preserve">policy option, affected stakeholders, rights baseline, scenarios, evidence status</x:t>
  </x:si>
  <x:si>
    <x:t xml:space="preserve">NCRC, TRC, Containment, Refusal, claim-boundary note</x:t>
  </x:si>
  <x:si>
    <x:t xml:space="preserve">short-form PCC and RLS summary</x:t>
  </x:si>
  <x:si>
    <x:t xml:space="preserve">rights floors, tail risk, containment, public legitimacy</x:t>
  </x:si>
  <x:si>
    <x:t xml:space="preserve">DEFINED</x:t>
  </x:si>
  <x:si>
    <x:t xml:space="preserve">Procurement/Vendor-Risk Profile</x:t>
  </x:si>
  <x:si>
    <x:t xml:space="preserve">public or organizational procurement</x:t>
  </x:si>
  <x:si>
    <x:t xml:space="preserve">vendor option, lock-in risk, data use, affected stakeholders, rollback plan</x:t>
  </x:si>
  <x:si>
    <x:t xml:space="preserve">NCRC, TRC, Containment, anti-domination, rollback</x:t>
  </x:si>
  <x:si>
    <x:t xml:space="preserve">vendor-risk checklist with PCC excerpt</x:t>
  </x:si>
  <x:si>
    <x:t xml:space="preserve">no hidden lock-in, no rights laundering, no unsupported ProofPack claim</x:t>
  </x:si>
  <x:si>
    <x:t xml:space="preserve">Agent Deployment Gate Profile</x:t>
  </x:si>
  <x:si>
    <x:t xml:space="preserve">AI agent deployment review</x:t>
  </x:si>
  <x:si>
    <x:t xml:space="preserve">mode level, tools, operator authority, data-retention posture, red-team status</x:t>
  </x:si>
  <x:si>
    <x:t xml:space="preserve">NCRC, TRC, Containment, NEI, operator auth, refusal/escalation</x:t>
  </x:si>
  <x:si>
    <x:t xml:space="preserve">deployment gate memo</x:t>
  </x:si>
  <x:si>
    <x:t xml:space="preserve">hard invariants, default-deny tools, audit logs, rollback</x:t>
  </x:si>
  <x:si>
    <x:t xml:space="preserve">University AI Policy Review Profile</x:t>
  </x:si>
  <x:si>
    <x:t xml:space="preserve">higher-education AI governance</x:t>
  </x:si>
  <x:si>
    <x:t xml:space="preserve">policy purpose, student/staff rights, privacy, assessment integrity, appeals</x:t>
  </x:si>
  <x:si>
    <x:t xml:space="preserve">NCRC, TRC, Containment, public reason, contestability</x:t>
  </x:si>
  <x:si>
    <x:t xml:space="preserve">committee memo and Decision Note</x:t>
  </x:si>
  <x:si>
    <x:t xml:space="preserve">due process, information rights, appeal/review, no AI-authority laundering</x:t>
  </x:si>
  <x:si>
    <x:t xml:space="preserve">Organizational Ethics Review Profile</x:t>
  </x:si>
  <x:si>
    <x:t xml:space="preserve">internal ethics and risk review</x:t>
  </x:si>
  <x:si>
    <x:t xml:space="preserve">proposal, stakeholders, material harms, evidence status, accountability owner</x:t>
  </x:si>
  <x:si>
    <x:t xml:space="preserve">NCRC, TRC, Containment, audit trail, rollback</x:t>
  </x:si>
  <x:si>
    <x:t xml:space="preserve">compact ethics memo</x:t>
  </x:si>
  <x:si>
    <x:t xml:space="preserve">rights floors, reviewer disagreement disclosure, public rationale where relevant</x:t>
  </x:si>
  <x:si>
    <x:t xml:space="preserve">SGP v8.6 TYPE-SEPARATION GUARDRAIL</x:t>
  </x:si>
  <x:si>
    <x:t xml:space="preserve">Output</x:t>
  </x:si>
  <x:si>
    <x:t xml:space="preserve">Question</x:t>
  </x:si>
  <x:si>
    <x:t xml:space="preserve">Permitted use</x:t>
  </x:si>
  <x:si>
    <x:t xml:space="preserve">Cannot imply</x:t>
  </x:si>
  <x:si>
    <x:t xml:space="preserve">Worked-run status</x:t>
  </x:si>
  <x:si>
    <x:t xml:space="preserve">MPS</x:t>
  </x:si>
  <x:si>
    <x:t xml:space="preserve">How strong is evidence of welfare-bearing experience?</x:t>
  </x:si>
  <x:si>
    <x:t xml:space="preserve">Protection posture; required welfare-inclusion hypothesis sensitivity</x:t>
  </x:si>
  <x:si>
    <x:t xml:space="preserve">Intelligence, legal status, participation, RMCP, P100, or authority</x:t>
  </x:si>
  <x:si>
    <x:t xml:space="preserve">Human FPP; h_welfare=1.00 for all logged stakeholders</x:t>
  </x:si>
  <x:si>
    <x:t xml:space="preserve">FPP</x:t>
  </x:si>
  <x:si>
    <x:t xml:space="preserve">Has full non-downgradable protection been assigned?</x:t>
  </x:si>
  <x:si>
    <x:t xml:space="preserve">Rights floor and anti-domination</x:t>
  </x:si>
  <x:si>
    <x:t xml:space="preserve">RMCP-P100, CMIU membership, competence, or command power</x:t>
  </x:si>
  <x:si>
    <x:t xml:space="preserve">TRUE for all human stakeholders</x:t>
  </x:si>
  <x:si>
    <x:t xml:space="preserve">How may the entity participate?</x:t>
  </x:si>
  <x:si>
    <x:t xml:space="preserve">Direct, supported, or represented participation</x:t>
  </x:si>
  <x:si>
    <x:t xml:space="preserve">Moral worth or executive power</x:t>
  </x:si>
  <x:si>
    <x:t xml:space="preserve">NOT EVALUATED</x:t>
  </x:si>
  <x:si>
    <x:t xml:space="preserve">May the entity hold a named consequential role?</x:t>
  </x:si>
  <x:si>
    <x:t xml:space="preserve">Role-specific delegation after all gates</x:t>
  </x:si>
  <x:si>
    <x:t xml:space="preserve">General supremacy or unrestricted autonomy</x:t>
  </x:si>
  <x:si>
    <x:t xml:space="preserve">ICP</x:t>
  </x:si>
  <x:si>
    <x:t xml:space="preserve">What can it learn, generalize, understand, and do?</x:t>
  </x:si>
  <x:si>
    <x:t xml:space="preserve">Competence evidence for GPR/SPR</x:t>
  </x:si>
  <x:si>
    <x:t xml:space="preserve">Sentience, moral worth, FPP, or authority by itself</x:t>
  </x:si>
  <x:si>
    <x:t xml:space="preserve">RMCP</x:t>
  </x:si>
  <x:si>
    <x:t xml:space="preserve">How strongly can an entity or collective model, coordinate, alter, preserve, and take responsibility for shared reality across scales?</x:t>
  </x:si>
  <x:si>
    <x:t xml:space="preserve">Informative capacity calibration; GPR/SPR evidence where role-relevant</x:t>
  </x:si>
  <x:si>
    <x:t xml:space="preserve">Sentience, moral worth, FPP, wise performance, CMIU standing, or authority</x:t>
  </x:si>
  <x:si>
    <x:t xml:space="preserve">Humanity collective P100 anchor is reference-only</x:t>
  </x:si>
  <x:si>
    <x:t xml:space="preserve">P100</x:t>
  </x:si>
  <x:si>
    <x:t xml:space="preserve">Does the governed RMCP profile equal or exceed the current human collective anchor?</x:t>
  </x:si>
  <x:si>
    <x:t xml:space="preserve">Open top-plateau status with full profile and independent review</x:t>
  </x:si>
  <x:si>
    <x:t xml:space="preserve">Species monopoly, perfection, 101 moral caste, or unrestricted power</x:t>
  </x:si>
  <x:si>
    <x:t xml:space="preserve">No candidate assignment performed by workbook</x:t>
  </x:si>
  <x:si>
    <x:t xml:space="preserve">CMIU</x:t>
  </x:si>
  <x:si>
    <x:t xml:space="preserve">Canon-defined U6 governance-coordination view</x:t>
  </x:si>
  <x:si>
    <x:t xml:space="preserve">Institutional participation under governance rules</x:t>
  </x:si>
  <x:si>
    <x:t xml:space="preserve">Automatic membership from MPS/FPP/RMCP/P100</x:t>
  </x:si>
  <x:si>
    <x:t xml:space="preserve">NOT INFERRED</x:t>
  </x:si>
  <x:si>
    <x:t xml:space="preserve">Conformance check</x:t>
  </x:si>
  <x:si>
    <x:t xml:space="preserve">Input</x:t>
  </x:si>
  <x:si>
    <x:t xml:space="preserve">Human stakeholder</x:t>
  </x:si>
  <x:si>
    <x:t xml:space="preserve">FPP-100 TRUE; interval [1,1]</x:t>
  </x:si>
  <x:si>
    <x:t xml:space="preserve">Human collective anchor</x:t>
  </x:si>
  <x:si>
    <x:t xml:space="preserve">Humanity collective RMCP</x:t>
  </x:si>
  <x:si>
    <x:t xml:space="preserve">RMCP-P100 reference without individual-capacity inflation</x:t>
  </x:si>
  <x:si>
    <x:t xml:space="preserve">Rule present</x:t>
  </x:si>
  <x:si>
    <x:t xml:space="preserve">High welfare / low participation</x:t>
  </x:si>
  <x:si>
    <x:t xml:space="preserve">Hypothetical</x:t>
  </x:si>
  <x:si>
    <x:t xml:space="preserve">Protection preserved; representation allowed</x:t>
  </x:si>
  <x:si>
    <x:t xml:space="preserve">High ICP/RMCP / low MPS</x:t>
  </x:si>
  <x:si>
    <x:t xml:space="preserve">No sentience, FPP, or authority inflation</x:t>
  </x:si>
  <x:si>
    <x:t xml:space="preserve">High MPS/FPP / low RMCP</x:t>
  </x:si>
  <x:si>
    <x:t xml:space="preserve">Protection preserved; capacity is not a dignity prerequisite</x:t>
  </x:si>
  <x:si>
    <x:t xml:space="preserve">Open P100 candidate</x:t>
  </x:si>
  <x:si>
    <x:t xml:space="preserve">Biological/digital/hybrid/collective/extraterrestrial</x:t>
  </x:si>
  <x:si>
    <x:t xml:space="preserve">Equivalent or greater capacity may enter P100 without human likeness</x:t>
  </x:si>
  <x:si>
    <x:t xml:space="preserve">P100 without mandate/SPR</x:t>
  </x:si>
  <x:si>
    <x:t xml:space="preserve">No CMIU membership or governance authority</x:t>
  </x:si>
  <x:si>
    <x:t xml:space="preserve">Missing registry fields</x:t>
  </x:si>
  <x:si>
    <x:t xml:space="preserve">INADMISSIBLE/INDETERMINATE/NE; never zero</x:t>
  </x:si>
  <x:si>
    <x:t xml:space="preserve">Validation Roadmap (v5.7 / RippleLogic v12.7)</x:t>
  </x:si>
  <x:si>
    <x:t xml:space="preserve">Priority</x:t>
  </x:si>
  <x:si>
    <x:t xml:space="preserve">Validation item</x:t>
  </x:si>
  <x:si>
    <x:t xml:space="preserve">Required artifact/data</x:t>
  </x:si>
  <x:si>
    <x:t xml:space="preserve">Claim unlocked only after evidence</x:t>
  </x:si>
  <x:si>
    <x:t xml:space="preserve">Stage</x:t>
  </x:si>
  <x:si>
    <x:t xml:space="preserve">Owner/next artifact</x:t>
  </x:si>
  <x:si>
    <x:t xml:space="preserve">Reference calculator fidelity</x:t>
  </x:si>
  <x:si>
    <x:t xml:space="preserve">calculator reproducing Appendix B and Appendix R test vectors</x:t>
  </x:si>
  <x:si>
    <x:t xml:space="preserve">calculator-complete claim</x:t>
  </x:si>
  <x:si>
    <x:t xml:space="preserve">v10.6+</x:t>
  </x:si>
  <x:si>
    <x:t xml:space="preserve">Open technical/research task</x:t>
  </x:si>
  <x:si>
    <x:t xml:space="preserve">Formal schemas and validators</x:t>
  </x:si>
  <x:si>
    <x:t xml:space="preserve">PCC, Decision Note, TRC, Containment, RLS, SGP interface schemas</x:t>
  </x:si>
  <x:si>
    <x:t xml:space="preserve">machine-readable conformance checks</x:t>
  </x:si>
  <x:si>
    <x:t xml:space="preserve">Inter-rater reliability</x:t>
  </x:si>
  <x:si>
    <x:t xml:space="preserve">RF/NCRC and TRC/Containment/RLS/SGP/PCC reviewer study</x:t>
  </x:si>
  <x:si>
    <x:t xml:space="preserve">reviewer reliability evidence</x:t>
  </x:si>
  <x:si>
    <x:t xml:space="preserve">Reconstructability audit</x:t>
  </x:si>
  <x:si>
    <x:t xml:space="preserve">external reviewers replay decisions from PCC/Decision Note</x:t>
  </x:si>
  <x:si>
    <x:t xml:space="preserve">auditability-in-practice evidence</x:t>
  </x:si>
  <x:si>
    <x:t xml:space="preserve">pilot phase</x:t>
  </x:si>
  <x:si>
    <x:t xml:space="preserve">Boundary-gaming red teams</x:t>
  </x:si>
  <x:si>
    <x:t xml:space="preserve">subgroup, threshold, scenario, PLSS, maturity attacks</x:t>
  </x:si>
  <x:si>
    <x:t xml:space="preserve">anti-gaming evidence</x:t>
  </x:si>
  <x:si>
    <x:t xml:space="preserve">Shadow-mode pilots</x:t>
  </x:si>
  <x:si>
    <x:t xml:space="preserve">RIA, procurement, university AI policy, agent deployment cases</x:t>
  </x:si>
  <x:si>
    <x:t xml:space="preserve">operational usefulness evidence</x:t>
  </x:si>
  <x:si>
    <x:t xml:space="preserve">UCI and SGP measurement annexes</x:t>
  </x:si>
  <x:si>
    <x:t xml:space="preserve">named instruments, normalization, independence checks, biological batteries</x:t>
  </x:si>
  <x:si>
    <x:t xml:space="preserve">domain-specific measurement maturity</x:t>
  </x:si>
  <x:si>
    <x:t xml:space="preserve">RippleLogic Aligners Sheet v5.7 Triple-Pass Audit</x:t>
  </x:si>
  <x:si>
    <x:t xml:space="preserve">Audit date</x:t>
  </x:si>
  <x:si>
    <x:t xml:space="preserve">Source workbook</x:t>
  </x:si>
  <x:si>
    <x:t xml:space="preserve">Source upgrade spec</x:t>
  </x:si>
  <x:si>
    <x:t xml:space="preserve">Release boundary governed by SHA-256 manifest and Methodology Summary; no separate upgrade spec bundled.</x:t>
  </x:si>
  <x:si>
    <x:t xml:space="preserve">Pass</x:t>
  </x:si>
  <x:si>
    <x:t xml:space="preserve">Focus</x:t>
  </x:si>
  <x:si>
    <x:t xml:space="preserve">Key outcome</x:t>
  </x:si>
  <x:si>
    <x:t xml:space="preserve">Pass 1</x:t>
  </x:si>
  <x:si>
    <x:t xml:space="preserve">Structural completeness</x:t>
  </x:si>
  <x:si>
    <x:t xml:space="preserve">PASS WITH PATCHES</x:t>
  </x:si>
  <x:si>
    <x:t xml:space="preserve">Required v5.0 sheets present; added/clarified machine-readiness and release-boundary language.</x:t>
  </x:si>
  <x:si>
    <x:t xml:space="preserve">Pass 2</x:t>
  </x:si>
  <x:si>
    <x:t xml:space="preserve">Calculability and sanity</x:t>
  </x:si>
  <x:si>
    <x:t xml:space="preserve">Formula-error scan found no live spreadsheet error tokens in computed sheets; sanity surfaces report all active checks PASS.</x:t>
  </x:si>
  <x:si>
    <x:t xml:space="preserve">Pass 3</x:t>
  </x:si>
  <x:si>
    <x:t xml:space="preserve">Claim safety and usefulness</x:t>
  </x:si>
  <x:si>
    <x:t xml:space="preserve">PASS WITH BOUNDARIES</x:t>
  </x:si>
  <x:si>
    <x:t xml:space="preserve">Workbook remains worked-run publishable only; ProofPack, Tier 4, empirical validation, machine-verifiable ecosystem, and reference-calculator claims remain prohibited.</x:t>
  </x:si>
  <x:si>
    <x:t xml:space="preserve">Issue</x:t>
  </x:si>
  <x:si>
    <x:t xml:space="preserve">Fix applied</x:t>
  </x:si>
  <x:si>
    <x:t xml:space="preserve">Residual status</x:t>
  </x:si>
  <x:si>
    <x:t xml:space="preserve">PCC rights display order differed from Canon order</x:t>
  </x:si>
  <x:si>
    <x:t xml:space="preserve">Release-clean</x:t>
  </x:si>
  <x:si>
    <x:t xml:space="preserve">Corrected display to LIFE, BODY, LBTY, NEED, DIGN, PROC, INFO, ECOL.</x:t>
  </x:si>
  <x:si>
    <x:t xml:space="preserve">Resolved</x:t>
  </x:si>
  <x:si>
    <x:t xml:space="preserve">v10_Sanity_Checklist used v10.2 IDs and shorthand version labels</x:t>
  </x:si>
  <x:si>
    <x:t xml:space="preserve">Renamed IDs and labels to v10.6 line and full pinned version language.</x:t>
  </x:si>
  <x:si>
    <x:t xml:space="preserve">Machine_Readiness over-implied bundled schemas/calculators/CI assets</x:t>
  </x:si>
  <x:si>
    <x:t xml:space="preserve">Claim safety</x:t>
  </x:si>
  <x:si>
    <x:t xml:space="preserve">Changed to manifest-dependent / v10.6 tooling-line / separate-annex wording.</x:t>
  </x:si>
  <x:si>
    <x:t xml:space="preserve">Schema sanity label risked implying full schema validation</x:t>
  </x:si>
  <x:si>
    <x:t xml:space="preserve">Clarified as schema blocking fail count, not repository-level schema validation.</x:t>
  </x:si>
  <x:si>
    <x:t xml:space="preserve">Publish-ready wording risked overclaim</x:t>
  </x:si>
  <x:si>
    <x:t xml:space="preserve">Reframed as worked-run publishable / worked-run publishability.</x:t>
  </x:si>
  <x:si>
    <x:t xml:space="preserve">Final disposition</x:t>
  </x:si>
  <x:si>
    <x:t xml:space="preserve">WORKED_RUN_PUBLISHABLE_CANDIDATE</x:t>
  </x:si>
  <x:si>
    <x:t xml:space="preserve">Phase 1 hardening</x:t>
  </x:si>
  <x:si>
    <x:t xml:space="preserve">Verifier Gate</x:t>
  </x:si>
  <x:si>
    <x:t xml:space="preserve">Current pin block exactness</x:t>
  </x:si>
  <x:si>
    <x:t xml:space="preserve">No stale current-surface pins</x:t>
  </x:si>
  <x:si>
    <x:t xml:space="preserve">Prior-line wrapper pins may appear only in explicit lineage/changelog contexts, not current pin blocks, sanity checks, dashboards, PCC, or release integrity panels.</x:t>
  </x:si>
  <x:si>
    <x:t xml:space="preserve">Refuse deterministic selection semantics</x:t>
  </x:si>
  <x:si>
    <x:t xml:space="preserve">If FrameworkVerdict = REFUSE_DETERMINISTIC_SELECTION, DeterministicSelectionClaim must be NO and PCC language must not imply unique framework selection.</x:t>
  </x:si>
  <x:si>
    <x:t xml:space="preserve">Reality Grounding review semantics</x:t>
  </x:si>
  <x:si>
    <x:t xml:space="preserve">If RealityGroundingStatus is described as independently reviewed, Reviewer cannot be N/A; current exemplar is author/release self-reviewed, not independently verified.</x:t>
  </x:si>
  <x:si>
    <x:t xml:space="preserve">RippleLogic Aligners Sheet v5.7 Release Boundary</x:t>
  </x:si>
  <x:si>
    <x:t xml:space="preserve">Release role</x:t>
  </x:si>
  <x:si>
    <x:t xml:space="preserve">WORKED_RUN_EXEMPLAR</x:t>
  </x:si>
  <x:si>
    <x:t xml:space="preserve">Human-readable replay/training companion; not repository-level validator.</x:t>
  </x:si>
  <x:si>
    <x:t xml:space="preserve">Worked-run publishable</x:t>
  </x:si>
  <x:si>
    <x:t xml:space="preserve">Within declared two-option worked-run scope only.</x:t>
  </x:si>
  <x:si>
    <x:t xml:space="preserve">Requires schemas, validator, calculator, vectors, replay, independent review, and hash-pinned bundle.</x:t>
  </x:si>
  <x:si>
    <x:t xml:space="preserve">Tier 4 remains prohibited until independently replayable ProofPack exists.</x:t>
  </x:si>
  <x:si>
    <x:t xml:space="preserve">Empirically validated</x:t>
  </x:si>
  <x:si>
    <x:t xml:space="preserve">Requires completed pilots, methods disclosure, validation data, and external review.</x:t>
  </x:si>
  <x:si>
    <x:t xml:space="preserve">Requires complete tooling and replay evidence.</x:t>
  </x:si>
  <x:si>
    <x:t xml:space="preserve">Reference-calculator complete</x:t>
  </x:si>
  <x:si>
    <x:t xml:space="preserve">Workbook is not the reference calculator.</x:t>
  </x:si>
  <x:si>
    <x:t xml:space="preserve">Configuration assurance</x:t>
  </x:si>
  <x:si>
    <x:t xml:space="preserve">Claims indexed to configuration, capability state, transition, post-state, controls, authority, and expiry triggers.</x:t>
  </x:si>
  <x:si>
    <x:t xml:space="preserve">Qualification continuity</x:t>
  </x:si>
  <x:si>
    <x:t xml:space="preserve">Material changes require requalification.</x:t>
  </x:si>
  <x:si>
    <x:t xml:space="preserve">Open assurance dependency</x:t>
  </x:si>
  <x:si>
    <x:t xml:space="preserve">Opaque components cannot be sole decisive warrant.</x:t>
  </x:si>
  <x:si>
    <x:t xml:space="preserve">Implementation milestone boundary</x:t>
  </x:si>
  <x:si>
    <x:t xml:space="preserve">Compilation/synthesis/simulation/hardware realization does not by itself prove safety, ontology, superiority, or readiness.</x:t>
  </x:si>
  <x:si>
    <x:t xml:space="preserve">Safe experimental velocity</x:t>
  </x:si>
  <x:si>
    <x:t xml:space="preserve">Use smallest reversible, rights-safe, tail-bounded experiment that can reduce uncertainty.</x:t>
  </x:si>
  <x:si>
    <x:t xml:space="preserve">Propagation exercised in worked run</x:t>
  </x:si>
  <x:si>
    <x:t xml:space="preserve">Propagation Mode remains NONE; propagated-ripple calculation is not demonstrated.</x:t>
  </x:si>
  <x:si>
    <x:t xml:space="preserve">UCI validated</x:t>
  </x:si>
  <x:si>
    <x:t xml:space="preserve">UCI_Maturity remains provisional.</x:t>
  </x:si>
  <x:si>
    <x:t xml:space="preserve">Biological SGP measurement complete</x:t>
  </x:si>
  <x:si>
    <x:t xml:space="preserve">BioSGP_Maturity is disclosure/guardrail only.</x:t>
  </x:si>
  <x:si>
    <x:t xml:space="preserve">Public wording</x:t>
  </x:si>
  <x:si>
    <x:t xml:space="preserve">WORKED-RUN PUBLISHABLE</x:t>
  </x:si>
  <x:si>
    <x:t xml:space="preserve">Avoid unqualified validated, safe, complete, or deployment-ready language.</x:t>
  </x:si>
  <x:si>
    <x:t xml:space="preserve">GitHub status</x:t>
  </x:si>
  <x:si>
    <x:t xml:space="preserve">READY AFTER PACKAGE VERIFICATION</x:t>
  </x:si>
  <x:si>
    <x:t xml:space="preserve">Manifest, hashes, document magic, formula integrity/recalculation checks, and sanity coverage must pass.</x:t>
  </x:si>
  <x:si>
    <x:t xml:space="preserve">Spreadsheet viewer boundary</x:t>
  </x:si>
  <x:si>
    <x:t xml:space="preserve">RECALCULATING ENGINE REQUIRED</x:t>
  </x:si>
  <x:si>
    <x:t xml:space="preserve">Formula-driven view sheets may lack portable serialized caches. Non-recalculating previews are not authoritative; recalculate before relying on view cells.</x:t>
  </x:si>
  <x:si>
    <x:t xml:space="preserve">decision_id</x:t>
  </x:si>
  <x:si>
    <x:t xml:space="preserve">option_id</x:t>
  </x:si>
  <x:si>
    <x:t xml:space="preserve">claim_scope</x:t>
  </x:si>
  <x:si>
    <x:t xml:space="preserve">decision_boundary</x:t>
  </x:si>
  <x:si>
    <x:t xml:space="preserve">reference_object</x:t>
  </x:si>
  <x:si>
    <x:t xml:space="preserve">physical_reference</x:t>
  </x:si>
  <x:si>
    <x:t xml:space="preserve">biological_reference</x:t>
  </x:si>
  <x:si>
    <x:t xml:space="preserve">social_reference</x:t>
  </x:si>
  <x:si>
    <x:t xml:space="preserve">ethical_rights_reference</x:t>
  </x:si>
  <x:si>
    <x:t xml:space="preserve">risk_reference</x:t>
  </x:si>
  <x:si>
    <x:t xml:space="preserve">governance_authority_reference</x:t>
  </x:si>
  <x:si>
    <x:t xml:space="preserve">epistemic_reference</x:t>
  </x:si>
  <x:si>
    <x:t xml:space="preserve">operational_audit_reference</x:t>
  </x:si>
  <x:si>
    <x:t xml:space="preserve">invariant_constraints</x:t>
  </x:si>
  <x:si>
    <x:t xml:space="preserve">causal_pathway</x:t>
  </x:si>
  <x:si>
    <x:t xml:space="preserve">evidence_status_token</x:t>
  </x:si>
  <x:si>
    <x:t xml:space="preserve">measurement_maturity_status</x:t>
  </x:si>
  <x:si>
    <x:t xml:space="preserve">adaptation_boundary</x:t>
  </x:si>
  <x:si>
    <x:t xml:space="preserve">authority_boundary</x:t>
  </x:si>
  <x:si>
    <x:t xml:space="preserve">refusal_trigger</x:t>
  </x:si>
  <x:si>
    <x:t xml:space="preserve">reviewer_status</x:t>
  </x:si>
  <x:si>
    <x:t xml:space="preserve">artifact_hash</x:t>
  </x:si>
  <x:si>
    <x:t xml:space="preserve">PENDING_REVIEW</x:t>
  </x:si>
  <x:si>
    <x:t xml:space="preserve">OPTION-A</x:t>
  </x:si>
  <x:si>
    <x:t xml:space="preserve">Tier 2 worked-run exemplar / internal organizational policy decision</x:t>
  </x:si>
  <x:si>
    <x:t xml:space="preserve">Remote work policy A vs B; organization context; excludes legal-compliance, deployment-readiness, empirical-validation, ProofPack, and Tier 4 claims.</x:t>
  </x:si>
  <x:si>
    <x:t xml:space="preserve">LINEAGE EXAMPLE: remote work policy implementation decision originally evaluated against RippleLogic v10.6 RSP surfaces; current v5.0 workbook is a v12.0 worked-run exemplar, not a validator.</x:t>
  </x:si>
  <x:si>
    <x:t xml:space="preserve">Workspace, commuting, emissions, digital infrastructure, and operational resource constraints.</x:t>
  </x:si>
  <x:si>
    <x:t xml:space="preserve">Worker health, stress, fatigue, safety, and basic needs effects.</x:t>
  </x:si>
  <x:si>
    <x:t xml:space="preserve">Team cohesion, trust, coordination, inclusion, and relational impacts.</x:t>
  </x:si>
  <x:si>
    <x:t xml:space="preserve">NCRC rights baseline: LIFE, BODY, LBTY, NEED, DIGN, PROC, INFO, ECOL; no rights-floor tradeoff permitted.</x:t>
  </x:si>
  <x:si>
    <x:t xml:space="preserve">TRC catastrophic corridor and WTSL scenario set with CVaR threshold 0.20.</x:t>
  </x:si>
  <x:si>
    <x:t xml:space="preserve">Organizational policy authority only; no public-law, legal-compliance, or regulatory approval claim.</x:t>
  </x:si>
  <x:si>
    <x:t xml:space="preserve">Workbook worked-run inputs, declared uncertainty method C, evidence-status tokens, and reviewer challenge surface.</x:t>
  </x:si>
  <x:si>
    <x:t xml:space="preserve">PCC, ProjectionPreRegistration, Qualification_Continuity, Outcome_Requalification, FalsificationPlan, ObservableConsequences, and ReferenceStructureRecord sheet.</x:t>
  </x:si>
  <x:si>
    <x:t xml:space="preserve">No NCRC, TRC, Containment, Refusal, rights-floor, or lawful-authority boundary may be overridden by RLS, local convenience, model confidence, or policy permission.</x:t>
  </x:si>
  <x:si>
    <x:t xml:space="preserve">Remote work changes flexibility, commuting burden, emissions, collaboration patterns, autonomy, burnout risk, and knowledge-sharing dynamics; monitoring checks for predicted versus observed effects.</x:t>
  </x:si>
  <x:si>
    <x:t xml:space="preserve">Worked-run exemplar inputs from the aligned workbook; no empirical validation claim.</x:t>
  </x:si>
  <x:si>
    <x:t xml:space="preserve">Policy details, monitoring cadence, mitigation steps, and option weighting may adapt; canonical cascade order, rights floors, tail-risk corridor, containment rule, and claim-boundary discipline may not adapt inside the run.</x:t>
  </x:si>
  <x:si>
    <x:t xml:space="preserve">Trigger Refusal or escalation if reference object, evidence status, falsification condition, authority boundary, rights floor, TRC corridor, or containment basis becomes materially underdetermined, circular, self-validating, unsupported, or stale.</x:t>
  </x:si>
  <x:si>
    <x:t xml:space="preserve">See final release manifest SHA-256 for workbook and companion artifacts.</x:t>
  </x:si>
  <x:si>
    <x:t xml:space="preserve">LINEAGE: v10.6 RSP integration row retained as historical worked-run exemplar.</x:t>
  </x:si>
  <x:si>
    <x:t xml:space="preserve">APPROVED</x:t>
  </x:si>
  <x:si>
    <x:t xml:space="preserve">MODEL_BOUND</x:t>
  </x:si>
  <x:si>
    <x:t xml:space="preserve">INCOMPLETE</x:t>
  </x:si>
  <x:si>
    <x:t xml:space="preserve">REVISE</x:t>
  </x:si>
  <x:si>
    <x:t xml:space="preserve">PILOT_ONLY</x:t>
  </x:si>
  <x:si>
    <x:t xml:space="preserve">REFUSAL_OR_ESCALATION_REQUIRED</x:t>
  </x:si>
  <x:si>
    <x:t xml:space="preserve">GUIDANCE_STAGE</x:t>
  </x:si>
  <x:si>
    <x:t xml:space="preserve">ReferenceStructureRecord template. Complete one row per decision option or option set when a RippleLogic run requires reference-structure auditability.</x:t>
  </x:si>
  <x:si>
    <x:t xml:space="preserve">Purpose: declare what the decision is evaluated against before claiming admissibility, causality, stability, welfare, auditability, conformance, or deployment readiness.</x:t>
  </x:si>
  <x:si>
    <x:t xml:space="preserve">Sanity rule: if reference_object, evidence_status_token, or falsification_condition is blank, the row is INCOMPLETE.</x:t>
  </x:si>
  <x:si>
    <x:t xml:space="preserve">MathGov framework / RippleLogic v10.8 + SGP v5.5 Aligners Sheet Update</x:t>
  </x:si>
  <x:si>
    <x:t xml:space="preserve">History note</x:t>
  </x:si>
  <x:si>
    <x:t xml:space="preserve">This sheet is historical lineage only. Current active pins are Canon v12.2 / SGP v8.1 / ripple.md v5.0 / Agent v12.0 / Primer v4.0 / Sheet v5.2.</x:t>
  </x:si>
  <x:si>
    <x:t xml:space="preserve">Workbook effect</x:t>
  </x:si>
  <x:si>
    <x:t xml:space="preserve">Version bump</x:t>
  </x:si>
  <x:si>
    <x:t xml:space="preserve">Aligners Sheet v4.0 aligned to RippleLogic v10.8 and SGP v5.5</x:t>
  </x:si>
  <x:si>
    <x:t xml:space="preserve">Updates live identity surfaces and adds new diagnostic sheets</x:t>
  </x:si>
  <x:si>
    <x:t xml:space="preserve">Still worked-run exemplar only; not ProofPack or validator</x:t>
  </x:si>
  <x:si>
    <x:t xml:space="preserve">COMPUTABLE_BUT_INADMISSIBLE</x:t>
  </x:si>
  <x:si>
    <x:t xml:space="preserve">Computed value exists but cannot support a decision or claim</x:t>
  </x:si>
  <x:si>
    <x:t xml:space="preserve">Logged as audit concept and optional review state</x:t>
  </x:si>
  <x:si>
    <x:t xml:space="preserve">Cannot authorize selection, deployment, or conformance</x:t>
  </x:si>
  <x:si>
    <x:t xml:space="preserve">Layer-specific falsification</x:t>
  </x:si>
  <x:si>
    <x:t xml:space="preserve">Each layer has its own falsifier and required response</x:t>
  </x:si>
  <x:si>
    <x:t xml:space="preserve">Implemented as a reviewer reference table</x:t>
  </x:si>
  <x:si>
    <x:t xml:space="preserve">Does not alter canonical cascade</x:t>
  </x:si>
  <x:si>
    <x:t xml:space="preserve">Reference / preference / number discipline</x:t>
  </x:si>
  <x:si>
    <x:t xml:space="preserve">Evidence source, measurement reference, governance preference, numerical representation, and public claim remain separate</x:t>
  </x:si>
  <x:si>
    <x:t xml:space="preserve">Supported through reference-structure review</x:t>
  </x:si>
  <x:si>
    <x:t xml:space="preserve">No external ontology imported</x:t>
  </x:si>
  <x:si>
    <x:t xml:space="preserve">Adaptive Reserve</x:t>
  </x:si>
  <x:si>
    <x:t xml:space="preserve">Optional diagnostic for slack, redundancy, recovery, and saturation risk</x:t>
  </x:si>
  <x:si>
    <x:t xml:space="preserve">Added as a diagnostic sheet</x:t>
  </x:si>
  <x:si>
    <x:t xml:space="preserve">Not a sixth gate; cannot rescue failed RF/NCRC and TRC/Containment</x:t>
  </x:si>
  <x:si>
    <x:t xml:space="preserve">Preserved method</x:t>
  </x:si>
  <x:si>
    <x:t xml:space="preserve">Reality Grounding -&gt; Rights Floor -&gt; Tail-Risk Constraint -&gt; Containment and Structural Viability -&gt; RippleLogic Score; formal method RSG -&gt; RF/NCRC -&gt; TRC -&gt; CSV -&gt; RLS; UCI/HOI special-case only</x:t>
  </x:si>
  <x:si>
    <x:t xml:space="preserve">Preserved SGP boundary</x:t>
  </x:si>
  <x:si>
    <x:t xml:space="preserve">Protection, standing, participation, and authority remain separate</x:t>
  </x:si>
  <x:si>
    <x:t xml:space="preserve">Preserved PLSS boundary</x:t>
  </x:si>
  <x:si>
    <x:t xml:space="preserve">Residual-ranking-only, never admissibility weakening</x:t>
  </x:si>
  <x:si>
    <x:t xml:space="preserve">Preserved release boundary</x:t>
  </x:si>
  <x:si>
    <x:t xml:space="preserve">No Tier 4, ProofPack, empirical-validation, legal-compliance, deployment-certification, completed biological-SGP, or current-AI-sentience claim</x:t>
  </x:si>
  <x:si>
    <x:t xml:space="preserve">Training, worked-run illustration, early pilot explanation, and spreadsheet demonstration</x:t>
  </x:si>
  <x:si>
    <x:t xml:space="preserve">Not a use case</x:t>
  </x:si>
  <x:si>
    <x:t xml:space="preserve">Legal compliance certification, validator, reference calculator, or deployment proof</x:t>
  </x:si>
  <x:si>
    <x:t xml:space="preserve">Current artifact role</x:t>
  </x:si>
  <x:si>
    <x:t xml:space="preserve">Aligned worked-run companion</x:t>
  </x:si>
  <x:si>
    <x:t xml:space="preserve">Next maturity path</x:t>
  </x:si>
  <x:si>
    <x:t xml:space="preserve">Schemas, validator, reference calculator, canonical vectors, independent replay</x:t>
  </x:si>
  <x:si>
    <x:t xml:space="preserve">Update date</x:t>
  </x:si>
  <x:si>
    <x:t xml:space="preserve">2026-06-12</x:t>
  </x:si>
  <x:si>
    <x:t xml:space="preserve">Layer-specific falsification matrix</x:t>
  </x:si>
  <x:si>
    <x:t xml:space="preserve">Layer</x:t>
  </x:si>
  <x:si>
    <x:t xml:space="preserve">Layer-specific falsifier</x:t>
  </x:si>
  <x:si>
    <x:t xml:space="preserve">Does not by itself falsify</x:t>
  </x:si>
  <x:si>
    <x:t xml:space="preserve">Rights-floor breach, unresolved rights uncertainty, or missing rights evidence</x:t>
  </x:si>
  <x:si>
    <x:t xml:space="preserve">RLS arithmetic or UCI/HOI diagnostics</x:t>
  </x:si>
  <x:si>
    <x:t xml:space="preserve">Reject, refuse, or escalate</x:t>
  </x:si>
  <x:si>
    <x:t xml:space="preserve">CVaR or catastrophe-tail exposure exceeds threshold, or scenario evidence insufficient</x:t>
  </x:si>
  <x:si>
    <x:t xml:space="preserve">NCRC analysis</x:t>
  </x:si>
  <x:si>
    <x:t xml:space="preserve">Reject or escalate; do not compensate with RLS</x:t>
  </x:si>
  <x:si>
    <x:t xml:space="preserve">Local gain degrades containing systems beyond tolerance</x:t>
  </x:si>
  <x:si>
    <x:t xml:space="preserve">Rights or tail-risk verdicts</x:t>
  </x:si>
  <x:si>
    <x:t xml:space="preserve">Reject as selectable; record rationale</x:t>
  </x:si>
  <x:si>
    <x:t xml:space="preserve">Wrong cells, weights, evidence grade, aggregation, or sensitivity posture</x:t>
  </x:si>
  <x:si>
    <x:t xml:space="preserve">Admissibility gate outcomes</x:t>
  </x:si>
  <x:si>
    <x:t xml:space="preserve">Recompute or mark non-decisive</x:t>
  </x:si>
  <x:si>
    <x:t xml:space="preserve">UCI/HOI</x:t>
  </x:si>
  <x:si>
    <x:t xml:space="preserve">Structural metric evidence, normalization, or tie-break use defective</x:t>
  </x:si>
  <x:si>
    <x:t xml:space="preserve">RF/NCRC and TRC/Containment/RLS by itself</x:t>
  </x:si>
  <x:si>
    <x:t xml:space="preserve">Recompute diagnostic or remove tie-break claim</x:t>
  </x:si>
  <x:si>
    <x:t xml:space="preserve">PCC / audit</x:t>
  </x:si>
  <x:si>
    <x:t xml:space="preserve">Missing provenance, closure, evidence, reviewer trace, or claim boundary</x:t>
  </x:si>
  <x:si>
    <x:t xml:space="preserve">Underlying ethical truth of situation</x:t>
  </x:si>
  <x:si>
    <x:t xml:space="preserve">Invalidate conformance claim until repaired</x:t>
  </x:si>
  <x:si>
    <x:t xml:space="preserve">SGP interface</x:t>
  </x:si>
  <x:si>
    <x:t xml:space="preserve">SGP output lacks evidence tier, scoring version, reviewer status, uncertainty, or maturity boundary</x:t>
  </x:si>
  <x:si>
    <x:t xml:space="preserve">NCRC, TRC, Containment, lawful authority, governance-role requirements</x:t>
  </x:si>
  <x:si>
    <x:t xml:space="preserve">Treat as evidence limitation; no override</x:t>
  </x:si>
  <x:si>
    <x:t xml:space="preserve">Adaptive Reserve / Saturation Diagnostic</x:t>
  </x:si>
  <x:si>
    <x:t xml:space="preserve">Reserve domain</x:t>
  </x:si>
  <x:si>
    <x:t xml:space="preserve">Institutional / team attention / operational capacity</x:t>
  </x:si>
  <x:si>
    <x:t xml:space="preserve">Customize by case</x:t>
  </x:si>
  <x:si>
    <x:t xml:space="preserve">Baseline reserve</x:t>
  </x:si>
  <x:si>
    <x:t xml:space="preserve">Not quantified in current v5.6 worked run</x:t>
  </x:si>
  <x:si>
    <x:t xml:space="preserve">Diagnostic not decisive</x:t>
  </x:si>
  <x:si>
    <x:t xml:space="preserve">Projected reserve after option</x:t>
  </x:si>
  <x:si>
    <x:t xml:space="preserve">Adequate / monitor</x:t>
  </x:si>
  <x:si>
    <x:t xml:space="preserve">Replace with evidence in real run</x:t>
  </x:si>
  <x:si>
    <x:t xml:space="preserve">Redundancy state</x:t>
  </x:si>
  <x:si>
    <x:t xml:space="preserve">Partial redundancy preserved</x:t>
  </x:si>
  <x:si>
    <x:t xml:space="preserve">Document staff/process backup</x:t>
  </x:si>
  <x:si>
    <x:t xml:space="preserve">Recovery path</x:t>
  </x:si>
  <x:si>
    <x:t xml:space="preserve">Rollback and policy review available</x:t>
  </x:si>
  <x:si>
    <x:t xml:space="preserve">Record actual rollback mechanism</x:t>
  </x:si>
  <x:si>
    <x:t xml:space="preserve">Reversibility</x:t>
  </x:si>
  <x:si>
    <x:t xml:space="preserve">Medium-high</x:t>
  </x:si>
  <x:si>
    <x:t xml:space="preserve">Score only if evidence exists</x:t>
  </x:si>
  <x:si>
    <x:t xml:space="preserve">Saturation risk</x:t>
  </x:si>
  <x:si>
    <x:t xml:space="preserve">LOW_REVIEW</x:t>
  </x:si>
  <x:si>
    <x:t xml:space="preserve">Escalate if reserve thin</x:t>
  </x:si>
  <x:si>
    <x:t xml:space="preserve">Review signal only</x:t>
  </x:si>
  <x:si>
    <x:t xml:space="preserve">Not a sixth gate</x:t>
  </x:si>
  <x:si>
    <x:t xml:space="preserve">Cannot rescue failed gates</x:t>
  </x:si>
  <x:si>
    <x:t xml:space="preserve">TRUE</x:t>
  </x:si>
  <x:si>
    <x:t xml:space="preserve">RF/NCRC and TRC/Containment remain controlling</x:t>
  </x:si>
  <x:si>
    <x:t xml:space="preserve">MathGov Core Release 2026.09 v12.7 / SGP v8.6 - Configuration-Bound Assurance Public Research Source Release</x:t>
  </x:si>
  <x:si>
    <x:t xml:space="preserve">Decision Effect</x:t>
  </x:si>
  <x:si>
    <x:t xml:space="preserve">FrameworkVerdict</x:t>
  </x:si>
  <x:si>
    <x:t xml:space="preserve">The framework does not claim unique technical selection because a computed uncertainty stress changes decisiveness.</x:t>
  </x:si>
  <x:si>
    <x:t xml:space="preserve">Routes to transparent authority selection without converting a score into mandate or execution permission.</x:t>
  </x:si>
  <x:si>
    <x:t xml:space="preserve">AdmissibleOptionSet</x:t>
  </x:si>
  <x:si>
    <x:t xml:space="preserve">Options that passed Rights Floor (formal NCRC), TRC, and Tier-2 containment diagnostic.</x:t>
  </x:si>
  <x:si>
    <x:t xml:space="preserve">Human/institutional choice may occur only after disclosure.</x:t>
  </x:si>
  <x:si>
    <x:t xml:space="preserve">DeterministicSelectionClaim</x:t>
  </x:si>
  <x:si>
    <x:t xml:space="preserve">No unique technical framework selection is claimed under the declared inputs.</x:t>
  </x:si>
  <x:si>
    <x:t xml:space="preserve">Bounded by uncertainty, configuration, evidence, and qualification status.</x:t>
  </x:si>
  <x:si>
    <x:t xml:space="preserve">OPTION A SELECTED BY ACCOUNTABLE AUTHORITY; EXECUTION AUTHORITY SEPARATE</x:t>
  </x:si>
  <x:si>
    <x:t xml:space="preserve">Authority selects among qualified non-decisive options; lawful execution authorization remains a separate record.</x:t>
  </x:si>
  <x:si>
    <x:t xml:space="preserve">Technical selection does not create mandate or permission.</x:t>
  </x:si>
  <x:si>
    <x:t xml:space="preserve">AuthorityBasis</x:t>
  </x:si>
  <x:si>
    <x:t xml:space="preserve">Option A is the point-score leader, but σ×2 changes decisiveness and Method C calibration is unvalidated.</x:t>
  </x:si>
  <x:si>
    <x:t xml:space="preserve">Point-score ordering after RG/RF/TRC/CSV qualification; not a decisive framework verdict.</x:t>
  </x:si>
  <x:si>
    <x:t xml:space="preserve">Requires evidence, configuration, and uncertainty disclosure.</x:t>
  </x:si>
  <x:si>
    <x:t xml:space="preserve">CoverageStatusPolicy</x:t>
  </x:si>
  <x:si>
    <x:t xml:space="preserve">VALUE | ESTIMATE | ASSUMPTION | BLANK_BY_DESIGN | DECLARED_UNKNOWN | NOT_APPLICABLE | MISSING_UNDECLARED</x:t>
  </x:si>
  <x:si>
    <x:t xml:space="preserve">Required inputs must not silently become zero.</x:t>
  </x:si>
  <x:si>
    <x:t xml:space="preserve">Unknowns trigger review/refusal/escalation when material.</x:t>
  </x:si>
  <x:si>
    <x:t xml:space="preserve">ProjectionFreezeVisibility</x:t>
  </x:si>
  <x:si>
    <x:t xml:space="preserve">ProjectionPreRegistration present as a companion sheet</x:t>
  </x:si>
  <x:si>
    <x:t xml:space="preserve">Scenarios, weights, thresholds, uncertainty assumptions and refusal conditions should be frozen for claim-bearing runs.</x:t>
  </x:si>
  <x:si>
    <x:t xml:space="preserve">Post-observation changes create a new run boundary.</x:t>
  </x:si>
  <x:si>
    <x:t xml:space="preserve">FalsificationClasses</x:t>
  </x:si>
  <x:si>
    <x:t xml:space="preserve">DATA_FAILURE | PROJECTION_FAILURE | PARAMETER_FAILURE | OPERATOR_FAILURE | PRIMITIVE_CHALLENGE | GOVERNANCE_FAILURE | COMMUNICATION_FAILURE</x:t>
  </x:si>
  <x:si>
    <x:t xml:space="preserve">Failure must be attributed to the correct layer.</x:t>
  </x:si>
  <x:si>
    <x:t xml:space="preserve">Prevents over-collapse or over-rescue.</x:t>
  </x:si>
  <x:si>
    <x:t xml:space="preserve">Worked-run exemplar, not validator / ProofPack / Tier-4 / empirical validation</x:t>
  </x:si>
  <x:si>
    <x:t xml:space="preserve">The workbook demonstrates the architecture only.</x:t>
  </x:si>
  <x:si>
    <x:t xml:space="preserve">Preserves non-claims.</x:t>
  </x:si>
  <x:si>
    <x:t xml:space="preserve">Verdict Logic</x:t>
  </x:si>
  <x:si>
    <x:t xml:space="preserve">BLOCK</x:t>
  </x:si>
  <x:si>
    <x:t xml:space="preserve">Non-negotiable gate failure or no admissible options remain.</x:t>
  </x:si>
  <x:si>
    <x:t xml:space="preserve">Do not proceed under claimed posture.</x:t>
  </x:si>
  <x:si>
    <x:t xml:space="preserve">Admissible option set remains non-unique or selection evidence is insufficient/non-decisive.</x:t>
  </x:si>
  <x:si>
    <x:t xml:space="preserve">May support separate authority selection.</x:t>
  </x:si>
  <x:si>
    <x:t xml:space="preserve">ALLOW_FRAMEWORK_SELECTION</x:t>
  </x:si>
  <x:si>
    <x:t xml:space="preserve">One uniquely framework-selectable option is produced by gates, scoring, tie-breaks, and evidence sufficiency.</x:t>
  </x:si>
  <x:si>
    <x:t xml:space="preserve">Framework may claim technical selection.</x:t>
  </x:si>
  <x:si>
    <x:t xml:space="preserve">Higher-tier evidence, expert review, stakeholder challenge, or authority needed.</x:t>
  </x:si>
  <x:si>
    <x:t xml:space="preserve">Proceed only after required review.</x:t>
  </x:si>
  <x:si>
    <x:t xml:space="preserve">Copyright-safe note</x:t>
  </x:si>
  <x:si>
    <x:t xml:space="preserve">MathGov-native hardening layer</x:t>
  </x:si>
  <x:si>
    <x:t xml:space="preserve">No external proprietary text, equation, ontology, or framework dependency is imported.</x:t>
  </x:si>
  <x:si>
    <x:t xml:space="preserve">Independent implementation within RippleLogic architecture.</x:t>
  </x:si>
  <x:si>
    <x:t xml:space="preserve">Release delta</x:t>
  </x:si>
  <x:si>
    <x:t xml:space="preserve">v4.0 -&gt; v5.0</x:t>
  </x:si>
  <x:si>
    <x:t xml:space="preserve">Adds verdict semantics and authority-selection separation.</x:t>
  </x:si>
  <x:si>
    <x:t xml:space="preserve">No cascade/equation/rights/TRC/Containment change.</x:t>
  </x:si>
  <x:si>
    <x:t xml:space="preserve">VERDICT ENGINE (computed live from CANON cascade cells)</x:t>
  </x:si>
  <x:si>
    <x:t xml:space="preserve">Option_A_admissible</x:t>
  </x:si>
  <x:si>
    <x:t xml:space="preserve">Option A passes NCRC + TRC + Containment + Structural Viability</x:t>
  </x:si>
  <x:si>
    <x:t xml:space="preserve">Option_B_admissible</x:t>
  </x:si>
  <x:si>
    <x:t xml:space="preserve">Option B passes NCRC + TRC + Containment + Structural Viability</x:t>
  </x:si>
  <x:si>
    <x:t xml:space="preserve">Admissible_count</x:t>
  </x:si>
  <x:si>
    <x:t xml:space="preserve">RLS_decisive</x:t>
  </x:si>
  <x:si>
    <x:t xml:space="preserve">Escalation_required</x:t>
  </x:si>
  <x:si>
    <x:t xml:space="preserve">Computed_FrameworkVerdict</x:t>
  </x:si>
  <x:si>
    <x:t xml:space="preserve">Computed_AdmissibleSet</x:t>
  </x:si>
  <x:si>
    <x:t xml:space="preserve">Computed_DeterministicClaim</x:t>
  </x:si>
  <x:si>
    <x:t xml:space="preserve">MathGov framework / RippleLogic Core Release 2026.09 - Version Semantics</x:t>
  </x:si>
  <x:si>
    <x:t xml:space="preserve">Release Effect</x:t>
  </x:si>
  <x:si>
    <x:t xml:space="preserve">Repository package line</x:t>
  </x:si>
  <x:si>
    <x:t xml:space="preserve">Controls package identity</x:t>
  </x:si>
  <x:si>
    <x:t xml:space="preserve">Patch label</x:t>
  </x:si>
  <x:si>
    <x:t xml:space="preserve">Release scope</x:t>
  </x:si>
  <x:si>
    <x:t xml:space="preserve">Governing Canon</x:t>
  </x:si>
  <x:si>
    <x:t xml:space="preserve">Controls cascade semantics and normative hierarchy</x:t>
  </x:si>
  <x:si>
    <x:t xml:space="preserve">Moral-status/protection protocol</x:t>
  </x:si>
  <x:si>
    <x:t xml:space="preserve">Portable standard</x:t>
  </x:si>
  <x:si>
    <x:t xml:space="preserve">Wrapper standard</x:t>
  </x:si>
  <x:si>
    <x:t xml:space="preserve">Controls Decision Note and portable assurance records</x:t>
  </x:si>
  <x:si>
    <x:t xml:space="preserve">Agent system</x:t>
  </x:si>
  <x:si>
    <x:t xml:space="preserve">Runtime companion</x:t>
  </x:si>
  <x:si>
    <x:t xml:space="preserve">Controls agent hard-control and audit behavior</x:t>
  </x:si>
  <x:si>
    <x:t xml:space="preserve">Primer</x:t>
  </x:si>
  <x:si>
    <x:t xml:space="preserve">Informative doorway</x:t>
  </x:si>
  <x:si>
    <x:t xml:space="preserve">Worked-run companion</x:t>
  </x:si>
  <x:si>
    <x:t xml:space="preserve">Provides auditable example/calculation surface</x:t>
  </x:si>
  <x:si>
    <x:t xml:space="preserve">Formal method</x:t>
  </x:si>
  <x:si>
    <x:t xml:space="preserve">RSG -&gt; RF/NCRC -&gt; TRC -&gt; CSV -&gt; RLS</x:t>
  </x:si>
  <x:si>
    <x:t xml:space="preserve">Canonical formal shorthand</x:t>
  </x:si>
  <x:si>
    <x:t xml:space="preserve">No change from v10.8 formal ordering</x:t>
  </x:si>
  <x:si>
    <x:t xml:space="preserve">Public method</x:t>
  </x:si>
  <x:si>
    <x:t xml:space="preserve">Reality Grounding -&gt; Rights Floor -&gt; Tail-Risk Constraint -&gt; Containment and Structural Viability -&gt; RippleLogic Score</x:t>
  </x:si>
  <x:si>
    <x:t xml:space="preserve">Human-readable method</x:t>
  </x:si>
  <x:si>
    <x:t xml:space="preserve">No sixth public gate</x:t>
  </x:si>
  <x:si>
    <x:t xml:space="preserve">Term Discrimination placement</x:t>
  </x:si>
  <x:si>
    <x:t xml:space="preserve">Inside Category Grounding inside Reality Grounding when material</x:t>
  </x:si>
  <x:si>
    <x:t xml:space="preserve">Semantic-stability discipline</x:t>
  </x:si>
  <x:si>
    <x:t xml:space="preserve">Prevents term collapse before claims/execution</x:t>
  </x:si>
  <x:si>
    <x:t xml:space="preserve">Do-not-collapse role</x:t>
  </x:si>
  <x:si>
    <x:t xml:space="preserve">Blocks category, term, and authority collapse</x:t>
  </x:si>
  <x:si>
    <x:t xml:space="preserve">Anti-Goodhart / anti-laundering guardrail</x:t>
  </x:si>
  <x:si>
    <x:t xml:space="preserve">Prevents score, permission, certification, monitoring, or authority misuse</x:t>
  </x:si>
  <x:si>
    <x:t xml:space="preserve">Tier 4 posture</x:t>
  </x:si>
  <x:si>
    <x:t xml:space="preserve">Design target only</x:t>
  </x:si>
  <x:si>
    <x:t xml:space="preserve">Not publishable as validation without independently replayable ProofPack.</x:t>
  </x:si>
  <x:si>
    <x:t xml:space="preserve">Hash posture</x:t>
  </x:si>
  <x:si>
    <x:t xml:space="preserve">External release manifest controls final hashes</x:t>
  </x:si>
  <x:si>
    <x:t xml:space="preserve">Release integrity</x:t>
  </x:si>
  <x:si>
    <x:t xml:space="preserve">Regenerate SHA256SUMS last after final edits</x:t>
  </x:si>
  <x:si>
    <x:t xml:space="preserve">No architecture change</x:t>
  </x:si>
  <x:si>
    <x:t xml:space="preserve">No changes to NCRC, TRC, RLS, PLSS, or SGP admissibility boundaries; Containment includes SVC where material.</x:t>
  </x:si>
  <x:si>
    <x:t xml:space="preserve">Compatibility statement</x:t>
  </x:si>
  <x:si>
    <x:t xml:space="preserve">v12.0 is structural-viability and falsification hardening without a sixth public gate.</x:t>
  </x:si>
  <x:si>
    <x:t xml:space="preserve">Release status</x:t>
  </x:si>
  <x:si>
    <x:t xml:space="preserve">Publication readiness</x:t>
  </x:si>
  <x:si>
    <x:t xml:space="preserve">RIPPLELOGIC v12.0 / ALIGNERS v5.0 UPDATE</x:t>
  </x:si>
  <x:si>
    <x:t xml:space="preserve">Methodological Integrity and Release Synchronization Patch</x:t>
  </x:si>
  <x:si>
    <x:t xml:space="preserve">New selectability subcheck</x:t>
  </x:si>
  <x:si>
    <x:t xml:space="preserve">Structural Viability inside Containment where material; not a sixth public gate</x:t>
  </x:si>
  <x:si>
    <x:t xml:space="preserve">Carried-forward semantic discipline</x:t>
  </x:si>
  <x:si>
    <x:t xml:space="preserve">Term Discrimination inside Category Grounding inside Reality Grounding when material</x:t>
  </x:si>
  <x:si>
    <x:t xml:space="preserve">New/visible sheets</x:t>
  </x:si>
  <x:si>
    <x:t xml:space="preserve">Structural_Viability; Term_Discrimination; Do_Not_Collapse</x:t>
  </x:si>
  <x:si>
    <x:t xml:space="preserve">No change to NCRC, TRC, RLS, PLSS, or SGP admissibility boundaries; Containment includes SVC where material</x:t>
  </x:si>
  <x:si>
    <x:t xml:space="preserve">Worked-run companion only; not ProofPack, validator, legal certification, deployment certification, or Tier 4</x:t>
  </x:si>
  <x:si>
    <x:t xml:space="preserve">Verification note</x:t>
  </x:si>
  <x:si>
    <x:t xml:space="preserve">Final release package must regenerate SHA256SUMS after all file edits</x:t>
  </x:si>
  <x:si>
    <x:t xml:space="preserve">Formula delta note</x:t>
  </x:si>
  <x:si>
    <x:t xml:space="preserve">v12.0 adds SVC documentation/formula surface and release-hardening surfaces. Core RF/NCRC and TRC/RLS math remains inherited; Containment now explicitly includes Structural Viability selectability checks.</x:t>
  </x:si>
  <x:si>
    <x:t xml:space="preserve">Sheet</x:t>
  </x:si>
  <x:si>
    <x:t xml:space="preserve">Key ranges</x:t>
  </x:si>
  <x:si>
    <x:t xml:space="preserve">Editable inputs</x:t>
  </x:si>
  <x:si>
    <x:t xml:space="preserve">A1:X20</x:t>
  </x:si>
  <x:si>
    <x:t xml:space="preserve">Primary declared impact instances</x:t>
  </x:si>
  <x:si>
    <x:t xml:space="preserve">Impact-instance rows and declared parameters</x:t>
  </x:si>
  <x:si>
    <x:t xml:space="preserve">Feeds I_prop, NCRC, TRC, CSV, RLS worked-run surfaces</x:t>
  </x:si>
  <x:si>
    <x:t xml:space="preserve">A1:H24</x:t>
  </x:si>
  <x:si>
    <x:t xml:space="preserve">Propagated welfare/base impact surfaces</x:t>
  </x:si>
  <x:si>
    <x:t xml:space="preserve">No formula edits in release workbook</x:t>
  </x:si>
  <x:si>
    <x:t xml:space="preserve">7x7 welfare matrix view</x:t>
  </x:si>
  <x:si>
    <x:t xml:space="preserve">A1:I21</x:t>
  </x:si>
  <x:si>
    <x:t xml:space="preserve">Threshold/config inputs only</x:t>
  </x:si>
  <x:si>
    <x:t xml:space="preserve">A1:U48</x:t>
  </x:si>
  <x:si>
    <x:t xml:space="preserve">Scenario library/probability policy where governed</x:t>
  </x:si>
  <x:si>
    <x:t xml:space="preserve">A1:H19</x:t>
  </x:si>
  <x:si>
    <x:t xml:space="preserve">Declared CSV reviewer notes</x:t>
  </x:si>
  <x:si>
    <x:t xml:space="preserve">A1:L35</x:t>
  </x:si>
  <x:si>
    <x:t xml:space="preserve">Declared containment inputs/reviewer notes</x:t>
  </x:si>
  <x:si>
    <x:t xml:space="preserve">A1:E14</x:t>
  </x:si>
  <x:si>
    <x:t xml:space="preserve">SVC material selectability subcheck inside CSV</x:t>
  </x:si>
  <x:si>
    <x:t xml:space="preserve">PASS/FAIL/UNKNOWN/NOT_MATERIAL subcheck statuses</x:t>
  </x:si>
  <x:si>
    <x:t xml:space="preserve">Live selectability input to Verdict_Hardening before RLS; B13/C13 are consumed.</x:t>
  </x:si>
  <x:si>
    <x:t xml:space="preserve">A1:E17</x:t>
  </x:si>
  <x:si>
    <x:t xml:space="preserve">Categorical/severe-hazard RF/NCRC surface</x:t>
  </x:si>
  <x:si>
    <x:t xml:space="preserve">Declared rights-hazard fields</x:t>
  </x:si>
  <x:si>
    <x:t xml:space="preserve">Combined with NCRC floor minima; short duration cannot erase a categorical violation.</x:t>
  </x:si>
  <x:si>
    <x:t xml:space="preserve">Tail_Emergency</x:t>
  </x:si>
  <x:si>
    <x:t xml:space="preserve">Governed tail-emergency necessity/control surface</x:t>
  </x:si>
  <x:si>
    <x:t xml:space="preserve">Emergency evidence and controls</x:t>
  </x:si>
  <x:si>
    <x:t xml:space="preserve">No ordinary RLS; only provisional least-CVaR below absolute cap when all conditions pass.</x:t>
  </x:si>
  <x:si>
    <x:t xml:space="preserve">A1:I64</x:t>
  </x:si>
  <x:si>
    <x:t xml:space="preserve">Weights/uncertainty config only</x:t>
  </x:si>
  <x:si>
    <x:t xml:space="preserve">A1:J70</x:t>
  </x:si>
  <x:si>
    <x:t xml:space="preserve">No formula edits recommended</x:t>
  </x:si>
  <x:si>
    <x:t xml:space="preserve">A1:H240</x:t>
  </x:si>
  <x:si>
    <x:t xml:space="preserve">Reviewer/compliance notes</x:t>
  </x:si>
  <x:si>
    <x:t xml:space="preserve">Term_Discrimination</x:t>
  </x:si>
  <x:si>
    <x:t xml:space="preserve">A1:K13</x:t>
  </x:si>
  <x:si>
    <x:t xml:space="preserve">Material-term discriminator records</x:t>
  </x:si>
  <x:si>
    <x:t xml:space="preserve">Reviewer-owned term fields</x:t>
  </x:si>
  <x:si>
    <x:t xml:space="preserve">Inside Category Grounding and Reality Grounding</x:t>
  </x:si>
  <x:si>
    <x:t xml:space="preserve">v12_2_SGP_v8_Update</x:t>
  </x:si>
  <x:si>
    <x:t xml:space="preserve">A1:B15</x:t>
  </x:si>
  <x:si>
    <x:t xml:space="preserve">Current source-integrity and SGP v8 interface overview</x:t>
  </x:si>
  <x:si>
    <x:t xml:space="preserve">Explains v12.2 typed protection evidence, welfare-inclusion hypothesis posture, rights/ruin hardening, and workbook boundaries</x:t>
  </x:si>
  <x:si>
    <x:t xml:space="preserve">LINEAGE (historical): v12.3.1 / SGP v8.2.1 SYNC</x:t>
  </x:si>
  <x:si>
    <x:t xml:space="preserve">MathGov Core 2026.09 v12.3.1 / SGP v8.2.1 Release and Workbook Integrity Patch</x:t>
  </x:si>
  <x:si>
    <x:t xml:space="preserve">Canonical cascade</x:t>
  </x:si>
  <x:si>
    <x:t xml:space="preserve">Pins</x:t>
  </x:si>
  <x:si>
    <x:t xml:space="preserve">Canon v12.3.1 / SGP v8.2.1 / ripple.md v5.2.1 / Agent v12.1.1 / Primer v4.1.1 / Sheet v5.3.1 / Cascade v2.3 / RLS Validation v2.3.1 / WDBIP v1.3.1</x:t>
  </x:si>
  <x:si>
    <x:t xml:space="preserve">Workbook posture</x:t>
  </x:si>
  <x:si>
    <x:t xml:space="preserve">Worked-run exemplar only; not validator, reference calculator, empirical validation, Tier 4, ProofPack, legal certification, or deployment certification</x:t>
  </x:si>
  <x:si>
    <x:t xml:space="preserve">No legal certification, deployment certification, evidence truth, safety proof, or proof of superior decisions</x:t>
  </x:si>
  <x:si>
    <x:t xml:space="preserve">CSV GATE v5.6 - Containment and Structural Viability</x:t>
  </x:si>
  <x:si>
    <x:t xml:space="preserve">Cascade</x:t>
  </x:si>
  <x:si>
    <x:t xml:space="preserve">CSV is not a purity filter; it routes detected harms and blocks only uncontained, non-viable, hidden, unjustly externalized, lock-in-producing, or structurally degrading harms. RF means Rights Floor; formal NCRC must pass before CSV and RLS.</x:t>
  </x:si>
  <x:si>
    <x:t xml:space="preserve">CSV status</x:t>
  </x:si>
  <x:si>
    <x:t xml:space="preserve">Selection consequence</x:t>
  </x:si>
  <x:si>
    <x:t xml:space="preserve">RLS routing</x:t>
  </x:si>
  <x:si>
    <x:t xml:space="preserve">Controls binding?</x:t>
  </x:si>
  <x:si>
    <x:t xml:space="preserve">Emergency allowed?</x:t>
  </x:si>
  <x:si>
    <x:t xml:space="preserve">Example</x:t>
  </x:si>
  <x:si>
    <x:t xml:space="preserve">CSV_PASS</x:t>
  </x:si>
  <x:si>
    <x:t xml:space="preserve">Harms contained; structural viability adequate</x:t>
  </x:si>
  <x:si>
    <x:t xml:space="preserve">Selectable if RF/NCRC and TRC passed</x:t>
  </x:si>
  <x:si>
    <x:t xml:space="preserve">Residual harms carry into RLS</x:t>
  </x:si>
  <x:si>
    <x:t xml:space="preserve">No</x:t>
  </x:si>
  <x:si>
    <x:t xml:space="preserve">Ordinary pass</x:t>
  </x:si>
  <x:si>
    <x:t xml:space="preserve">Battery backup feasible</x:t>
  </x:si>
  <x:si>
    <x:t xml:space="preserve">Selectable only with declared controls</x:t>
  </x:si>
  <x:si>
    <x:t xml:space="preserve">Selectable as controlled option only</x:t>
  </x:si>
  <x:si>
    <x:t xml:space="preserve">Yes</x:t>
  </x:si>
  <x:si>
    <x:t xml:space="preserve">Controls are part of the option</x:t>
  </x:si>
  <x:si>
    <x:t xml:space="preserve">Outdoor generator with limits</x:t>
  </x:si>
  <x:si>
    <x:t xml:space="preserve">Too harmful/non-viable as specified but fixable</x:t>
  </x:si>
  <x:si>
    <x:t xml:space="preserve">Not selectable as specified</x:t>
  </x:si>
  <x:si>
    <x:t xml:space="preserve">No RLS for original</x:t>
  </x:si>
  <x:si>
    <x:t xml:space="preserve">Redesign and rerun</x:t>
  </x:si>
  <x:si>
    <x:t xml:space="preserve">Uncontrolled generator</x:t>
  </x:si>
  <x:si>
    <x:t xml:space="preserve">Evidence/stakes require higher review</x:t>
  </x:si>
  <x:si>
    <x:t xml:space="preserve">No final selection until resolved</x:t>
  </x:si>
  <x:si>
    <x:t xml:space="preserve">No final RLS</x:t>
  </x:si>
  <x:si>
    <x:t xml:space="preserve">Maybe</x:t>
  </x:si>
  <x:si>
    <x:t xml:space="preserve">Higher tier review</x:t>
  </x:si>
  <x:si>
    <x:t xml:space="preserve">Missing UCI/HOI material data</x:t>
  </x:si>
  <x:si>
    <x:t xml:space="preserve">CSV_FAIL</x:t>
  </x:si>
  <x:si>
    <x:t xml:space="preserve">Uncontained or structurally non-viable beyond tolerance</x:t>
  </x:si>
  <x:si>
    <x:t xml:space="preserve">Not selectable</x:t>
  </x:si>
  <x:si>
    <x:t xml:space="preserve">No RLS</x:t>
  </x:si>
  <x:si>
    <x:t xml:space="preserve">Gate failure</x:t>
  </x:si>
  <x:si>
    <x:t xml:space="preserve">Indoor generator near people</x:t>
  </x:si>
  <x:si>
    <x:t xml:space="preserve">CSV_EMERGENCY_PROVISIONAL</x:t>
  </x:si>
  <x:si>
    <x:t xml:space="preserve">Temporary necessity when no better feasible option exists</x:t>
  </x:si>
  <x:si>
    <x:t xml:space="preserve">Time-limited provisional only</x:t>
  </x:si>
  <x:si>
    <x:t xml:space="preserve">Fallback/triage only</x:t>
  </x:si>
  <x:si>
    <x:t xml:space="preserve">No full alignment claim</x:t>
  </x:si>
  <x:si>
    <x:t xml:space="preserve">Short outage emergency</x:t>
  </x:si>
  <x:si>
    <x:t xml:space="preserve">CSV_NOT_MATERIAL</x:t>
  </x:si>
  <x:si>
    <x:t xml:space="preserve">CSV not material with rationale</x:t>
  </x:si>
  <x:si>
    <x:t xml:space="preserve">May proceed if other gates pass</x:t>
  </x:si>
  <x:si>
    <x:t xml:space="preserve">RLS allowed</x:t>
  </x:si>
  <x:si>
    <x:t xml:space="preserve">Record rationale</x:t>
  </x:si>
  <x:si>
    <x:t xml:space="preserve">Low-stakes clerical choice</x:t>
  </x:si>
  <x:si>
    <x:t xml:space="preserve">0</x:t>
  </x:si>
  <x:si>
    <x:t xml:space="preserve">Default disposition</x:t>
  </x:si>
  <x:si>
    <x:t xml:space="preserve">No concern</x:t>
  </x:si>
  <x:si>
    <x:t xml:space="preserve">Minor residual</x:t>
  </x:si>
  <x:si>
    <x:t xml:space="preserve">Controls required</x:t>
  </x:si>
  <x:si>
    <x:t xml:space="preserve">Redesign/escalate</x:t>
  </x:si>
  <x:si>
    <x:t xml:space="preserve">Fail</x:t>
  </x:si>
  <x:si>
    <x:t xml:space="preserve">Use max material diagnostic</x:t>
  </x:si>
  <x:si>
    <x:t xml:space="preserve">Structural viability</x:t>
  </x:si>
  <x:si>
    <x:t xml:space="preserve">Hollowing risk</x:t>
  </x:si>
  <x:si>
    <x:t xml:space="preserve">Dependency/lock-in</x:t>
  </x:si>
  <x:si>
    <x:t xml:space="preserve">Mitigation adequacy</x:t>
  </x:si>
  <x:si>
    <x:t xml:space="preserve">Adequate</x:t>
  </x:si>
  <x:si>
    <x:t xml:space="preserve">Minor gap</x:t>
  </x:si>
  <x:si>
    <x:t xml:space="preserve">COMPOSITE CSV RESOLVER</x:t>
  </x:si>
  <x:si>
    <x:t xml:space="preserve">Subcondition</x:t>
  </x:si>
  <x:si>
    <x:t xml:space="preserve">Required record</x:t>
  </x:si>
  <x:si>
    <x:t xml:space="preserve">PASS condition</x:t>
  </x:si>
  <x:si>
    <x:t xml:space="preserve">REDESIGN / ESCALATE</x:t>
  </x:si>
  <x:si>
    <x:t xml:space="preserve">FAIL condition</x:t>
  </x:si>
  <x:si>
    <x:t xml:space="preserve">Current worked-run status</x:t>
  </x:si>
  <x:si>
    <x:t xml:space="preserve">Owner / source</x:t>
  </x:si>
  <x:si>
    <x:t xml:space="preserve">Containing-scope graph and burden evidence</x:t>
  </x:si>
  <x:si>
    <x:t xml:space="preserve">No uncontained burden</x:t>
  </x:si>
  <x:si>
    <x:t xml:space="preserve">Bounded burden with controls</x:t>
  </x:si>
  <x:si>
    <x:t xml:space="preserve">Material gap or missing evidence</x:t>
  </x:si>
  <x:si>
    <x:t xml:space="preserve">Unbounded burden</x:t>
  </x:si>
  <x:si>
    <x:t xml:space="preserve">Resource, dependency, reversibility, capacity, coherence</x:t>
  </x:si>
  <x:si>
    <x:t xml:space="preserve">Adequate with controls</x:t>
  </x:si>
  <x:si>
    <x:t xml:space="preserve">Fixable non-viability</x:t>
  </x:si>
  <x:si>
    <x:t xml:space="preserve">Beyond redesign</x:t>
  </x:si>
  <x:si>
    <x:t xml:space="preserve">Source coupling</x:t>
  </x:si>
  <x:si>
    <x:t xml:space="preserve">Source status, debt, controls, owner, triggers</x:t>
  </x:si>
  <x:si>
    <x:t xml:space="preserve">SOURCE_COUPLED</x:t>
  </x:si>
  <x:si>
    <x:t xml:space="preserve">SOURCE_PARTIAL with binding controls</x:t>
  </x:si>
  <x:si>
    <x:t xml:space="preserve">SOURCE_DEBT_RISK unresolved</x:t>
  </x:si>
  <x:si>
    <x:t xml:space="preserve">Source invalidates operation</x:t>
  </x:si>
  <x:si>
    <x:t xml:space="preserve">Source_Coupling / Containment</x:t>
  </x:si>
  <x:si>
    <x:t xml:space="preserve">Physical/causal admissibility</x:t>
  </x:si>
  <x:si>
    <x:t xml:space="preserve">PC-AEP / Outcome_Requalification when material</x:t>
  </x:si>
  <x:si>
    <x:t xml:space="preserve">Supported</x:t>
  </x:si>
  <x:si>
    <x:t xml:space="preserve">Supported with bounded assumptions</x:t>
  </x:si>
  <x:si>
    <x:t xml:space="preserve">Underdetermined; escalate</x:t>
  </x:si>
  <x:si>
    <x:t xml:space="preserve">Contradicted</x:t>
  </x:si>
  <x:si>
    <x:t xml:space="preserve">NOT_MATERIAL for this policy example</x:t>
  </x:si>
  <x:si>
    <x:t xml:space="preserve">PC_AEP_Status</x:t>
  </x:si>
  <x:si>
    <x:t xml:space="preserve">Dependency / lock-in</x:t>
  </x:si>
  <x:si>
    <x:t xml:space="preserve">Dependency graph and exit plan</x:t>
  </x:si>
  <x:si>
    <x:t xml:space="preserve">Bounded</x:t>
  </x:si>
  <x:si>
    <x:t xml:space="preserve">Controls and exit plan</x:t>
  </x:si>
  <x:si>
    <x:t xml:space="preserve">Redesign needed</x:t>
  </x:si>
  <x:si>
    <x:t xml:space="preserve">Irreversible harmful lock-in</x:t>
  </x:si>
  <x:si>
    <x:t xml:space="preserve">Monitoring / reversibility</x:t>
  </x:si>
  <x:si>
    <x:t xml:space="preserve">Owner, trigger, rollback, remedy</x:t>
  </x:si>
  <x:si>
    <x:t xml:space="preserve">Missing material control</x:t>
  </x:si>
  <x:si>
    <x:t xml:space="preserve">No viable control</x:t>
  </x:si>
  <x:si>
    <x:t xml:space="preserve">PCC / Containment</x:t>
  </x:si>
  <x:si>
    <x:t xml:space="preserve">Material obligation integrity</x:t>
  </x:si>
  <x:si>
    <x:t xml:space="preserve">Material_Obligations + Responsibility_Continuity</x:t>
  </x:si>
  <x:si>
    <x:t xml:space="preserve">Carriers and controls complete and current</x:t>
  </x:si>
  <x:si>
    <x:t xml:space="preserve">Complete with binding controls</x:t>
  </x:si>
  <x:si>
    <x:t xml:space="preserve">Missing/nonperforming/rewritable control</x:t>
  </x:si>
  <x:si>
    <x:t xml:space="preserve">Control cannot contain material harm</x:t>
  </x:si>
  <x:si>
    <x:t xml:space="preserve">Hidden human compensation</x:t>
  </x:si>
  <x:si>
    <x:t xml:space="preserve">Human_Comp_Load when triggered</x:t>
  </x:si>
  <x:si>
    <x:t xml:space="preserve">Not material or observed and bounded</x:t>
  </x:si>
  <x:si>
    <x:t xml:space="preserve">Dependency protected with binding controls</x:t>
  </x:si>
  <x:si>
    <x:t xml:space="preserve">Unresolved dependency; redesign/escalate</x:t>
  </x:si>
  <x:si>
    <x:t xml:space="preserve">Uncontained capacity or continuity failure</x:t>
  </x:si>
  <x:si>
    <x:t xml:space="preserve">NOT_MATERIAL for this worked run</x:t>
  </x:si>
  <x:si>
    <x:t xml:space="preserve">Resolver rule</x:t>
  </x:si>
  <x:si>
    <x:t xml:space="preserve">Maximum material disposition across subconditions</x:t>
  </x:si>
  <x:si>
    <x:t xml:space="preserve">CSV_REDESIGN_REQUIRED or CSV_ESCALATE</x:t>
  </x:si>
  <x:si>
    <x:t xml:space="preserve">Canon v12.7 §9</x:t>
  </x:si>
  <x:si>
    <x:t xml:space="preserve">RIPPLELOGIC v12.2 / ALIGNERS v5.2.1 SOURCE-INTEGRITY AND OPERATIONAL-ASSURANCE UPDATE</x:t>
  </x:si>
  <x:si>
    <x:t xml:space="preserve">MathGov Core Release 2026.09</x:t>
  </x:si>
  <x:si>
    <x:t xml:space="preserve">Rights Floor, formally implemented as NCRC; public layer name is RF, formal predicate remains NCRC.</x:t>
  </x:si>
  <x:si>
    <x:t xml:space="preserve">CSV meaning</x:t>
  </x:si>
  <x:si>
    <x:t xml:space="preserve">Containment and Structural Viability</x:t>
  </x:si>
  <x:si>
    <x:t xml:space="preserve">CSV rule</x:t>
  </x:si>
  <x:si>
    <x:t xml:space="preserve">Not a purity filter; residual harms may carry into RLS, while uncontained/non-viable harms block, condition, redesign, escalate, or trigger emergency protocol.</x:t>
  </x:si>
  <x:si>
    <x:t xml:space="preserve">Inside CSV when material; residual tie-break or monitoring only after RLS non-decisive.</x:t>
  </x:si>
  <x:si>
    <x:t xml:space="preserve">Rights_Floor; CSV; Rights_Hardening; Tail_Emergency; Rights_Evidence_Disposition; v12_2_SGP_v8_Update</x:t>
  </x:si>
  <x:si>
    <x:t xml:space="preserve">Preserved boundaries</x:t>
  </x:si>
  <x:si>
    <x:t xml:space="preserve">No Tier 4, ProofPack, legal certification, deployment certification, or automated moral-truth claims.</x:t>
  </x:si>
  <x:si>
    <x:t xml:space="preserve">Worked-run companion only; not ProofPack, validator, legal certification, deployment certification, or Tier 4.</x:t>
  </x:si>
  <x:si>
    <x:t xml:space="preserve">Adds CSV documentation/control surface. Legacy Containment and Structural_Viability sheets remain computational surfaces interpreted under CSV.</x:t>
  </x:si>
  <x:si>
    <x:t xml:space="preserve">Component</x:t>
  </x:si>
  <x:si>
    <x:t xml:space="preserve">Exact current version</x:t>
  </x:si>
  <x:si>
    <x:t xml:space="preserve">Maturity posture</x:t>
  </x:si>
  <x:si>
    <x:t xml:space="preserve">Boundary note</x:t>
  </x:si>
  <x:si>
    <x:t xml:space="preserve">RippleLogic Canon</x:t>
  </x:si>
  <x:si>
    <x:t xml:space="preserve">Principal governing decision architecture</x:t>
  </x:si>
  <x:si>
    <x:t xml:space="preserve">Source-ready Tier 1-3 research specification</x:t>
  </x:si>
  <x:si>
    <x:t xml:space="preserve">Not empirical validation, legal authority, physical safety, or deployment certification</x:t>
  </x:si>
  <x:si>
    <x:t xml:space="preserve">Sentience Gradient Protocol</x:t>
  </x:si>
  <x:si>
    <x:t xml:space="preserve">Moral-patienthood, protection, participation, role, ICP/RMCP interface</x:t>
  </x:si>
  <x:si>
    <x:t xml:space="preserve">Research-source protocol; calibration provisional</x:t>
  </x:si>
  <x:si>
    <x:t xml:space="preserve">Not a consciousness detector; capacity does not grant standing or authority</x:t>
  </x:si>
  <x:si>
    <x:t xml:space="preserve">ripple.md Standard</x:t>
  </x:si>
  <x:si>
    <x:t xml:space="preserve">Portable assurance wrapper</x:t>
  </x:si>
  <x:si>
    <x:t xml:space="preserve">Procedurally reproducible wrapper</x:t>
  </x:si>
  <x:si>
    <x:t xml:space="preserve">Does not supersede Canon or create a gate</x:t>
  </x:si>
  <x:si>
    <x:t xml:space="preserve">Runtime controls, provenance, selection/authority/execution separation</x:t>
  </x:si>
  <x:si>
    <x:t xml:space="preserve">Implementation-research architecture</x:t>
  </x:si>
  <x:si>
    <x:t xml:space="preserve">Prompt-only enforcement is insufficient</x:t>
  </x:si>
  <x:si>
    <x:t xml:space="preserve">Containment and structural-viability routing</x:t>
  </x:si>
  <x:si>
    <x:t xml:space="preserve">Procedural standard</x:t>
  </x:si>
  <x:si>
    <x:t xml:space="preserve">Distributional review routes through existing CSV statuses</x:t>
  </x:si>
  <x:si>
    <x:t xml:space="preserve">Compact five-stage implementation map</x:t>
  </x:si>
  <x:si>
    <x:t xml:space="preserve">Specification summary</x:t>
  </x:si>
  <x:si>
    <x:t xml:space="preserve">RG -&gt; RF/NCRC -&gt; TRC -&gt; CSV -&gt; RLS; no sixth gate</x:t>
  </x:si>
  <x:si>
    <x:t xml:space="preserve">Replay, source-render parity, semantic verification, hash-last</x:t>
  </x:si>
  <x:si>
    <x:t xml:space="preserve">Procedurally reproducible</x:t>
  </x:si>
  <x:si>
    <x:t xml:space="preserve">Reproducibility does not prove evidence truth or moral correctness</x:t>
  </x:si>
  <x:si>
    <x:t xml:space="preserve">Effect identity, welfare-dimension boundary, interaction and partition protocol</x:t>
  </x:si>
  <x:si>
    <x:t xml:space="preserve">Measurement protocol; validation provisional</x:t>
  </x:si>
  <x:si>
    <x:t xml:space="preserve">Not an eighth dimension, option gate, or moral-status instrument</x:t>
  </x:si>
  <x:si>
    <x:t xml:space="preserve">Validation-study, falsification, partition/probability/confidence/reference test design</x:t>
  </x:si>
  <x:si>
    <x:t xml:space="preserve">Study-ready; empirical results not yet established</x:t>
  </x:si>
  <x:si>
    <x:t xml:space="preserve">Reliability and construct validity remain open</x:t>
  </x:si>
  <x:si>
    <x:t xml:space="preserve">Informative human doorway</x:t>
  </x:si>
  <x:si>
    <x:t xml:space="preserve">Informative</x:t>
  </x:si>
  <x:si>
    <x:t xml:space="preserve">Does not govern when it conflicts with Canon</x:t>
  </x:si>
  <x:si>
    <x:t xml:space="preserve">Shortest teaching doorway</x:t>
  </x:si>
  <x:si>
    <x:t xml:space="preserve">Teaching shorthand cannot strengthen a Canon claim</x:t>
  </x:si>
  <x:si>
    <x:t xml:space="preserve">Physical/causal admissibility evidence profile</x:t>
  </x:si>
  <x:si>
    <x:t xml:space="preserve">Domain-warrant interface</x:t>
  </x:si>
  <x:si>
    <x:t xml:space="preserve">Not a physics engine or safety certification</x:t>
  </x:si>
  <x:si>
    <x:t xml:space="preserve">MFDI Standard</x:t>
  </x:si>
  <x:si>
    <x:t xml:space="preserve">Claim typing, alternative-model admissibility, falsification and re-derivation</x:t>
  </x:si>
  <x:si>
    <x:t xml:space="preserve">Methodological record standard</x:t>
  </x:si>
  <x:si>
    <x:t xml:space="preserve">Does not supply external empirical truth</x:t>
  </x:si>
  <x:si>
    <x:t xml:space="preserve">Source-Coupling Integrity Standard</x:t>
  </x:si>
  <x:si>
    <x:t xml:space="preserve">Capability-source, boundary-condition and source-debt discipline</x:t>
  </x:si>
  <x:si>
    <x:t xml:space="preserve">Diagnostic standard</x:t>
  </x:si>
  <x:si>
    <x:t xml:space="preserve">Output performance is not source-coupling evidence</x:t>
  </x:si>
  <x:si>
    <x:t xml:space="preserve">Tier-2 worked-run exemplar, training and audit aid</x:t>
  </x:si>
  <x:si>
    <x:t xml:space="preserve">Formula-linked bounded exemplar</x:t>
  </x:si>
  <x:si>
    <x:t xml:space="preserve">Not a validator or reference calculator</x:t>
  </x:si>
  <x:si>
    <x:t xml:space="preserve">Core-set rule</x:t>
  </x:si>
  <x:si>
    <x:t xml:space="preserve">The Core 15 review pack contains 14 DOCX files and this one XLSX workbook.</x:t>
  </x:si>
  <x:si>
    <x:t xml:space="preserve">Coordination artifact</x:t>
  </x:si>
  <x:si>
    <x:t xml:space="preserve">CORE_COMPONENT_MAP is included in the full release and is not a sixteenth governing Core artifact.</x:t>
  </x:si>
  <x:si>
    <x:t xml:space="preserve">Release identity</x:t>
  </x:si>
  <x:si>
    <x:t xml:space="preserve">PC-AEP STATUS RECORD</x:t>
  </x:si>
  <x:si>
    <x:t xml:space="preserve">Physical/Causal Admissibility Evidence Profile status for the worked-run exemplar</x:t>
  </x:si>
  <x:si>
    <x:t xml:space="preserve">PC_AEP_STATUS</x:t>
  </x:si>
  <x:si>
    <x:t xml:space="preserve">NOT_TRIGGERED_FOR_THIS_WORKED_RUN</x:t>
  </x:si>
  <x:si>
    <x:t xml:space="preserve">Remote-work policy exemplar is not a high-stakes physical/cyber-physical execution claim. Physical/operational impacts are handled through ordinary welfare, TRC, and CSV disclosure. Strong deployment or safety claims would require a triggered PC-AEP with external domain evidence.</x:t>
  </x:si>
  <x:si>
    <x:t xml:space="preserve">Worked-run exemplar only; not physical safety proof, deployment certification, legal certification, medical clearance, or engineering verification.</x:t>
  </x:si>
  <x:si>
    <x:t xml:space="preserve">physical_or_causal_model_used</x:t>
  </x:si>
  <x:si>
    <x:t xml:space="preserve">Not triggered</x:t>
  </x:si>
  <x:si>
    <x:t xml:space="preserve">NOT_APPLICABLE</x:t>
  </x:si>
  <x:si>
    <x:t xml:space="preserve">No material physical execution claim in this exemplar.</x:t>
  </x:si>
  <x:si>
    <x:t xml:space="preserve">validity_domain</x:t>
  </x:si>
  <x:si>
    <x:t xml:space="preserve">Remote-work policy scenario only</x:t>
  </x:si>
  <x:si>
    <x:t xml:space="preserve">BOUNDARY_DECLARED</x:t>
  </x:si>
  <x:si>
    <x:t xml:space="preserve">No deployment claim beyond workbook example.</x:t>
  </x:si>
  <x:si>
    <x:t xml:space="preserve">boundary_conditions</x:t>
  </x:si>
  <x:si>
    <x:t xml:space="preserve">Ordinary policy analysis; no robot/vehicle/medical/infrastructure control</x:t>
  </x:si>
  <x:si>
    <x:t xml:space="preserve">If deployment affects physical operations materially, PC-AEP must be reopened.</x:t>
  </x:si>
  <x:si>
    <x:t xml:space="preserve">uncertainty_range</x:t>
  </x:si>
  <x:si>
    <x:t xml:space="preserve">Handled through existing scenario, TRC, CSV, physical-admissibility, and uncertainty disclosures; technical selection does not create execution permission.</x:t>
  </x:si>
  <x:si>
    <x:t xml:space="preserve">Not physical-admissibility evidence.</x:t>
  </x:si>
  <x:si>
    <x:t xml:space="preserve">failure_modes</x:t>
  </x:si>
  <x:si>
    <x:t xml:space="preserve">Policy implementation harms considered in welfare/TRC/CSV surfaces</x:t>
  </x:si>
  <x:si>
    <x:t xml:space="preserve">Not a physical safety case.</x:t>
  </x:si>
  <x:si>
    <x:t xml:space="preserve">reversibility_or_irreversibility_boundary</x:t>
  </x:si>
  <x:si>
    <x:t xml:space="preserve">Policy change is administratively reversible in exemplar</x:t>
  </x:si>
  <x:si>
    <x:t xml:space="preserve">Real deployments must verify operational reversibility.</x:t>
  </x:si>
  <x:si>
    <x:t xml:space="preserve">verification_simulation_empirical_test_or_expert_warrant</x:t>
  </x:si>
  <x:si>
    <x:t xml:space="preserve">Not supplied for physical execution</x:t>
  </x:si>
  <x:si>
    <x:t xml:space="preserve">NOT_REQUIRED_FOR_EXEMPLAR</x:t>
  </x:si>
  <x:si>
    <x:t xml:space="preserve">Required before stronger physical-execution claim.</x:t>
  </x:si>
  <x:si>
    <x:t xml:space="preserve">monitoring_and_shutoff_path</x:t>
  </x:si>
  <x:si>
    <x:t xml:space="preserve">Ordinary policy monitoring only</x:t>
  </x:si>
  <x:si>
    <x:t xml:space="preserve">Not an engineering shutoff path.</x:t>
  </x:si>
  <x:si>
    <x:t xml:space="preserve">residual_unknowns</x:t>
  </x:si>
  <x:si>
    <x:t xml:space="preserve">Deployment context, worker home conditions, organization-specific impacts</x:t>
  </x:si>
  <x:si>
    <x:t xml:space="preserve">Narrow before deployment.</x:t>
  </x:si>
  <x:si>
    <x:t xml:space="preserve">required_claim_action</x:t>
  </x:si>
  <x:si>
    <x:t xml:space="preserve">narrow</x:t>
  </x:si>
  <x:si>
    <x:t xml:space="preserve">Keep claim scoped to worked-run exemplar.</x:t>
  </x:si>
  <x:si>
    <x:t xml:space="preserve">MathGov v12.2.1 / SGP v8.1.1 Workbook Integration</x:t>
  </x:si>
  <x:si>
    <x:t xml:space="preserve">2026.09 v12.2.1 / SGP v8.1.1 Formula and Interface Integrity Integration</x:t>
  </x:si>
  <x:si>
    <x:t xml:space="preserve">14 July 2026</x:t>
  </x:si>
  <x:si>
    <x:t xml:space="preserve">RippleLogic Aligners Sheet v5.2.1</x:t>
  </x:si>
  <x:si>
    <x:t xml:space="preserve">Worked-run exemplar; not validator</x:t>
  </x:si>
  <x:si>
    <x:t xml:space="preserve">Implementation</x:t>
  </x:si>
  <x:si>
    <x:t xml:space="preserve">Reason</x:t>
  </x:si>
  <x:si>
    <x:t xml:space="preserve">Construct split</x:t>
  </x:si>
  <x:si>
    <x:t xml:space="preserve">MPS, FPP, GPR, SPR, ICP, RMCP, and P100 recorded separately</x:t>
  </x:si>
  <x:si>
    <x:t xml:space="preserve">Prevents protection, participation, intelligence, and power collapse</x:t>
  </x:si>
  <x:si>
    <x:t xml:space="preserve">Human rule</x:t>
  </x:si>
  <x:si>
    <x:t xml:space="preserve">Every human FPP-100; humanity collective RMCP-P100 current known anchor</x:t>
  </x:si>
  <x:si>
    <x:t xml:space="preserve">Protects equal dignity while preserving measurable collective reality-management calibration</x:t>
  </x:si>
  <x:si>
    <x:t xml:space="preserve">Welfare use</x:t>
  </x:si>
  <x:si>
    <x:t xml:space="preserve">h_welfare hypothesis coefficient; human-only value 1.00</x:t>
  </x:si>
  <x:si>
    <x:t xml:space="preserve">MPS evidence determines protection posture and required hypotheses, not a cardinal welfare weight</x:t>
  </x:si>
  <x:si>
    <x:t xml:space="preserve">No inference from MPS/FPP</x:t>
  </x:si>
  <x:si>
    <x:t xml:space="preserve">CMIU is Canon-defined governance coordination</x:t>
  </x:si>
  <x:si>
    <x:t xml:space="preserve">Legacy v7</x:t>
  </x:si>
  <x:si>
    <x:t xml:space="preserve">No automatic translation</x:t>
  </x:si>
  <x:si>
    <x:t xml:space="preserve">v7 values are not mathematically equivalent</x:t>
  </x:si>
  <x:si>
    <x:t xml:space="preserve">Registry</x:t>
  </x:si>
  <x:si>
    <x:t xml:space="preserve">Missing identity/evidence/version is MPS-NE, INADMISSIBLE, or INDETERMINATE</x:t>
  </x:si>
  <x:si>
    <x:t xml:space="preserve">Unknown is not zero and is not MPS-0</x:t>
  </x:si>
  <x:si>
    <x:t xml:space="preserve">Validation</x:t>
  </x:si>
  <x:si>
    <x:t xml:space="preserve">Interface conformance cases disclosed in SGP_Split_Guardrail and SGP_v8_3_RMCP</x:t>
  </x:si>
  <x:si>
    <x:t xml:space="preserve">Supports audit and replay; does not establish empirical validation</x:t>
  </x:si>
  <x:si>
    <x:t xml:space="preserve">Scope boundary: this workbook remains a human-only Tier-2 worked-run exemplar. It does not perform universal MPS or RMCP assessment, assign P100 to new candidates, or certify consciousness, legal status, CMIU membership, authority, deployment, Tier 4, or ProofPack.</x:t>
  </x:si>
  <x:si>
    <x:t xml:space="preserve">RMCP/P100 are informative interface records only; no worked-run numerical ranking uses them.</x:t>
  </x:si>
  <x:si>
    <x:t xml:space="preserve">Coverage source</x:t>
  </x:si>
  <x:si>
    <x:t xml:space="preserve">Worked-run disposition</x:t>
  </x:si>
  <x:si>
    <x:t xml:space="preserve">Numeric-zero rule</x:t>
  </x:si>
  <x:si>
    <x:t xml:space="preserve">Evidence / rationale</x:t>
  </x:si>
  <x:si>
    <x:t xml:space="preserve">Uncertainty / review</x:t>
  </x:si>
  <x:si>
    <x:t xml:space="preserve">CoverageKey</x:t>
  </x:si>
  <x:si>
    <x:t xml:space="preserve">KeyCount</x:t>
  </x:si>
  <x:si>
    <x:t xml:space="preserve">Disposition completeness control</x:t>
  </x:si>
  <x:si>
    <x:t xml:space="preserve">-0.9</x:t>
  </x:si>
  <x:si>
    <x:t xml:space="preserve">EVIDENCE_BACKED_NO_MATERIAL_CHANGE</x:t>
  </x:si>
  <x:si>
    <x:t xml:space="preserve">A zero is valid only with this explicit disposition and rationale; it is not a blank or silent default.</x:t>
  </x:si>
  <x:si>
    <x:t xml:space="preserve">Scoped Tier-2 rights sweep found no material pathway in the documented remote-work options. This is an analyst disposition for a worked example, not independent empirical validation.</x:t>
  </x:si>
  <x:si>
    <x:t xml:space="preserve">Tier-2 analyst review; rerun for stronger claims or changed context.</x:t>
  </x:si>
  <x:si>
    <x:t xml:space="preserve">New stakeholder, adverse report, option redesign, scale expansion, or contradictory evidence.</x:t>
  </x:si>
  <x:si>
    <x:t xml:space="preserve">Coverage rows</x:t>
  </x:si>
  <x:si>
    <x:t xml:space="preserve">Missing dispositions</x:t>
  </x:si>
  <x:si>
    <x:t xml:space="preserve">Duplicate keys</x:t>
  </x:si>
  <x:si>
    <x:t xml:space="preserve">Join status</x:t>
  </x:si>
  <x:si>
    <x:t xml:space="preserve">-0.7</x:t>
  </x:si>
  <x:si>
    <x:t xml:space="preserve">-0.65</x:t>
  </x:si>
  <x:si>
    <x:t xml:space="preserve">Zero allowed only after the logged instances and subgroup review support no material change.</x:t>
  </x:si>
  <x:si>
    <x:t xml:space="preserve">An explicit Impact_Input instance is logged for this union-dimension cell; rights review still uses the Base stream and worst-affected subgroup semantics.</x:t>
  </x:si>
  <x:si>
    <x:t xml:space="preserve">-0.5</x:t>
  </x:si>
  <x:si>
    <x:t xml:space="preserve">-0.55</x:t>
  </x:si>
  <x:si>
    <x:t xml:space="preserve">-0.45</x:t>
  </x:si>
  <x:si>
    <x:t xml:space="preserve">-0.4</x:t>
  </x:si>
  <x:si>
    <x:t xml:space="preserve">SGP v8.4 REALITY-MANAGEMENT CAPACITY PROFILE (RMCP) / OPEN P100 INTERFACE</x:t>
  </x:si>
  <x:si>
    <x:t xml:space="preserve">Informative SGP v8.3 interface and calibration record; not a worked-run welfare multiplier, sentience detector, validator, CMIU-membership rule, or authority grant. The worksheet tab identifier is retained only for backward-compatible lineage.</x:t>
  </x:si>
  <x:si>
    <x:t xml:space="preserve">Human dual anchor</x:t>
  </x:si>
  <x:si>
    <x:t xml:space="preserve">Every human person = FPP-100. Humanity collectively = current known RMCP-P100 calibration anchor.</x:t>
  </x:si>
  <x:si>
    <x:t xml:space="preserve">Open plateau</x:t>
  </x:si>
  <x:si>
    <x:t xml:space="preserve">Biological, digital, hybrid, collective, or extraterrestrial intelligences may reach or may already occupy P100 when admissible evidence supports functional equivalence or greater capacity.</x:t>
  </x:si>
  <x:si>
    <x:t xml:space="preserve">RMCP dimension</x:t>
  </x:si>
  <x:si>
    <x:t xml:space="preserve">Core evidence question</x:t>
  </x:si>
  <x:si>
    <x:t xml:space="preserve">0–4 ordinal anchor</x:t>
  </x:si>
  <x:si>
    <x:t xml:space="preserve">Non-collapse guard</x:t>
  </x:si>
  <x:si>
    <x:t xml:space="preserve">R1</x:t>
  </x:si>
  <x:si>
    <x:t xml:space="preserve">Reality-grounded causal modelling</x:t>
  </x:si>
  <x:si>
    <x:t xml:space="preserve">Can the target explain, predict, intervene, test, and correct models against evidence?</x:t>
  </x:si>
  <x:si>
    <x:t xml:space="preserve">0 none/against; 1 local; 2 flexible; 3 cumulative multi-domain; 4 open-ended civilizational/planetary equivalent</x:t>
  </x:si>
  <x:si>
    <x:t xml:space="preserve">Domain, tests, errors, correction record</x:t>
  </x:si>
  <x:si>
    <x:t xml:space="preserve">Accuracy alone is not sentience</x:t>
  </x:si>
  <x:si>
    <x:t xml:space="preserve">R2</x:t>
  </x:si>
  <x:si>
    <x:t xml:space="preserve">Recursive Union Awareness</x:t>
  </x:si>
  <x:si>
    <x:t xml:space="preserve">Can it locate self/collective inside wider causal systems and revise action across scales?</x:t>
  </x:si>
  <x:si>
    <x:t xml:space="preserve">0–4 with uncertainty or NE</x:t>
  </x:si>
  <x:si>
    <x:t xml:space="preserve">System boundaries, dependencies, consequence updates</x:t>
  </x:si>
  <x:si>
    <x:t xml:space="preserve">Not proof of metaphysical oneness</x:t>
  </x:si>
  <x:si>
    <x:t xml:space="preserve">R3</x:t>
  </x:si>
  <x:si>
    <x:t xml:space="preserve">Formal symbolic abstraction</x:t>
  </x:si>
  <x:si>
    <x:t xml:space="preserve">Can it use transferable language, logic, mathematics, or functionally equivalent representations?</x:t>
  </x:si>
  <x:si>
    <x:t xml:space="preserve">Representation type and cross-context transfer</x:t>
  </x:si>
  <x:si>
    <x:t xml:space="preserve">Human language is not required</x:t>
  </x:si>
  <x:si>
    <x:t xml:space="preserve">R4</x:t>
  </x:si>
  <x:si>
    <x:t xml:space="preserve">Cumulative knowledge continuity</x:t>
  </x:si>
  <x:si>
    <x:t xml:space="preserve">Can knowledge persist, improve, and transmit across generations or instances?</x:t>
  </x:si>
  <x:si>
    <x:t xml:space="preserve">Lineage, memory, inheritance, loss risks</x:t>
  </x:si>
  <x:si>
    <x:t xml:space="preserve">Scaffolding must be disclosed</x:t>
  </x:si>
  <x:si>
    <x:t xml:space="preserve">R5</x:t>
  </x:si>
  <x:si>
    <x:t xml:space="preserve">Tool and intervention breadth</x:t>
  </x:si>
  <x:si>
    <x:t xml:space="preserve">Can it create tools that extend observation and action across domains?</x:t>
  </x:si>
  <x:si>
    <x:t xml:space="preserve">Tools, causal reach, reversibility</x:t>
  </x:si>
  <x:si>
    <x:t xml:space="preserve">Power is not moral worth</x:t>
  </x:si>
  <x:si>
    <x:t xml:space="preserve">R6</x:t>
  </x:si>
  <x:si>
    <x:t xml:space="preserve">Distributed coordination</x:t>
  </x:si>
  <x:si>
    <x:t xml:space="preserve">Can many agents or parts coordinate through institutions or equivalent mechanisms?</x:t>
  </x:si>
  <x:si>
    <x:t xml:space="preserve">Membership, governance, capture risks</x:t>
  </x:si>
  <x:si>
    <x:t xml:space="preserve">Collective boundary must be explicit</x:t>
  </x:si>
  <x:si>
    <x:t xml:space="preserve">R7</x:t>
  </x:si>
  <x:si>
    <x:t xml:space="preserve">Long-horizon continuity</x:t>
  </x:si>
  <x:si>
    <x:t xml:space="preserve">Can it preserve goals, knowledge, and correction over long periods?</x:t>
  </x:si>
  <x:si>
    <x:t xml:space="preserve">Time horizon, continuity, succession</x:t>
  </x:si>
  <x:si>
    <x:t xml:space="preserve">Persistence is not wise performance</x:t>
  </x:si>
  <x:si>
    <x:t xml:space="preserve">R8</x:t>
  </x:si>
  <x:si>
    <x:t xml:space="preserve">Normative scope and responsibility</x:t>
  </x:si>
  <x:si>
    <x:t xml:space="preserve">Can it identify affected stakeholders and accept duties beyond immediate self-interest?</x:t>
  </x:si>
  <x:si>
    <x:t xml:space="preserve">Rules, remedies, distant and future coverage</x:t>
  </x:si>
  <x:si>
    <x:t xml:space="preserve">Profession of ethics is not enough</x:t>
  </x:si>
  <x:si>
    <x:t xml:space="preserve">R9</x:t>
  </x:si>
  <x:si>
    <x:t xml:space="preserve">Cross-scale causal reach</x:t>
  </x:si>
  <x:si>
    <x:t xml:space="preserve">Can it monitor and deliberately alter or preserve systems from local to planetary or equivalent scales?</x:t>
  </x:si>
  <x:si>
    <x:t xml:space="preserve">Scale, dependence, externalities</x:t>
  </x:si>
  <x:si>
    <x:t xml:space="preserve">Influence alone is not stewardship</x:t>
  </x:si>
  <x:si>
    <x:t xml:space="preserve">R10</x:t>
  </x:si>
  <x:si>
    <x:t xml:space="preserve">Reflective correction and restraint</x:t>
  </x:si>
  <x:si>
    <x:t xml:space="preserve">Can it detect harmful consequences, repair errors, and constrain its own power?</x:t>
  </x:si>
  <x:si>
    <x:t xml:space="preserve">Monitoring, remedy, rollback, revision</x:t>
  </x:si>
  <x:si>
    <x:t xml:space="preserve">Capacity and performance remain separate</x:t>
  </x:si>
  <x:si>
    <x:t xml:space="preserve">P100 admission criterion</x:t>
  </x:si>
  <x:si>
    <x:t xml:space="preserve">Full RMCP profile functionally equals or exceeds the current human collective anchor across preregistered critical dimensions; no critical lower bound fails; continuity, scaffolding, causal scale, alternative explanations, and independent review are recorded.</x:t>
  </x:si>
  <x:si>
    <x:t xml:space="preserve">P100 overmatch rule</x:t>
  </x:si>
  <x:si>
    <x:t xml:space="preserve">A target that substantially exceeds the human anchor remains in P100; differences stay visible in the profile rather than becoming a 101 supremacy caste.</x:t>
  </x:si>
  <x:si>
    <x:t xml:space="preserve">Authority rule</x:t>
  </x:si>
  <x:si>
    <x:t xml:space="preserve">RMCP/P100 may inform named GPR/SPR analysis only. Authority still requires Reality Grounding, RF/NCRC, TRC, CSV, competence, containment, lawful mandate, auditability, revocability, and monitoring.</x:t>
  </x:si>
  <x:si>
    <x:t xml:space="preserve">Protection-use rule</x:t>
  </x:si>
  <x:si>
    <x:t xml:space="preserve">No accountable agent may treat FPP beings as food, fuel, property, disposable experimental stock, or expendable material merely because it is stronger or more capable.</x:t>
  </x:si>
  <x:si>
    <x:t xml:space="preserve">Missing evidence</x:t>
  </x:si>
  <x:si>
    <x:t xml:space="preserve">Use NE, INDETERMINATE, or INADMISSIBLE as appropriate. Unknown is not zero.</x:t>
  </x:si>
  <x:si>
    <x:t xml:space="preserve">Workbook current use</x:t>
  </x:si>
  <x:si>
    <x:t xml:space="preserve">Humanity collective RMCP-P100 is recorded as the current calibration reference only. This workbook does not score individual humans or new candidates, and no formula uses RMCP/P100 as welfare or authority weight.</x:t>
  </x:si>
  <x:si>
    <x:t xml:space="preserve">Validation dependency</x:t>
  </x:si>
  <x:si>
    <x:t xml:space="preserve">Use SGP Validation Protocol v2.1 for inter-rater reliability, anchor stability, scaffolding dependence, cross-substrate invariance, anti-theatre, and P100 challenger review.</x:t>
  </x:si>
  <x:si>
    <x:t xml:space="preserve">Current pins</x:t>
  </x:si>
  <x:si>
    <x:t xml:space="preserve">Canon v12.5 / SGP v8.4 / SGP Validation v2.1 / Aligners Sheet v5.5</x:t>
  </x:si>
  <x:si>
    <x:t xml:space="preserve">MATHGOV REPRODUCIBILITY CHECK - v12.6 / SGP v8.6</x:t>
  </x:si>
  <x:si>
    <x:t xml:space="preserve">Worked-run conformance and replay checklist. This sheet does not validate evidence, measurements, law, safety, or moral truth.</x:t>
  </x:si>
  <x:si>
    <x:t xml:space="preserve">Standard</x:t>
  </x:si>
  <x:si>
    <x:t xml:space="preserve">MathGov Reproducibility and Use Standard v1.4</x:t>
  </x:si>
  <x:si>
    <x:t xml:space="preserve">Machine record</x:t>
  </x:si>
  <x:si>
    <x:t xml:space="preserve">schemas/mathgov_run_record_v4.schema.json</x:t>
  </x:si>
  <x:si>
    <x:t xml:space="preserve">Use profile</x:t>
  </x:si>
  <x:si>
    <x:t xml:space="preserve">Typical use</x:t>
  </x:si>
  <x:si>
    <x:t xml:space="preserve">Minimum record</x:t>
  </x:si>
  <x:si>
    <x:t xml:space="preserve">Escalate when</x:t>
  </x:si>
  <x:si>
    <x:t xml:space="preserve">Numeric ranking</x:t>
  </x:si>
  <x:si>
    <x:t xml:space="preserve">Current workbook posture</x:t>
  </x:si>
  <x:si>
    <x:t xml:space="preserve">QUICK / Tier 1</x:t>
  </x:si>
  <x:si>
    <x:t xml:space="preserve">Personal, family, classroom, low-stakes reversible</x:t>
  </x:si>
  <x:si>
    <x:t xml:space="preserve">Short facts / gates / ripple / controls record</x:t>
  </x:si>
  <x:si>
    <x:t xml:space="preserve">Rights, ruin, vulnerable group, public claim, physical execution</x:t>
  </x:si>
  <x:si>
    <x:t xml:space="preserve">Optional qualitative</x:t>
  </x:si>
  <x:si>
    <x:t xml:space="preserve">This workbook is more detailed than Quick</x:t>
  </x:si>
  <x:si>
    <x:t xml:space="preserve">STANDARD / Tier 2</x:t>
  </x:si>
  <x:si>
    <x:t xml:space="preserve">Organization, community, programme, bounded policy</x:t>
  </x:si>
  <x:si>
    <x:t xml:space="preserve">Evidence, parameter lock, gate records, uncertainty, controls</x:t>
  </x:si>
  <x:si>
    <x:t xml:space="preserve">Irreversibility, major public impact, consequential autonomy</x:t>
  </x:si>
  <x:si>
    <x:t xml:space="preserve">Declared method with sensitivity</x:t>
  </x:si>
  <x:si>
    <x:t xml:space="preserve">Current worked-run exemplar</x:t>
  </x:si>
  <x:si>
    <x:t xml:space="preserve">AUDIT / Tier 3</x:t>
  </x:si>
  <x:si>
    <x:t xml:space="preserve">Public, contested, high-impact, high-stakes</x:t>
  </x:si>
  <x:si>
    <x:t xml:space="preserve">Full schema, hashes, independent review and replay</x:t>
  </x:si>
  <x:si>
    <x:t xml:space="preserve">Always for public conformance or catastrophic possibility</x:t>
  </x:si>
  <x:si>
    <x:t xml:space="preserve">Formal method plus maturity disclosure</x:t>
  </x:si>
  <x:si>
    <x:t xml:space="preserve">Not claimed by this workbook</x:t>
  </x:si>
  <x:si>
    <x:t xml:space="preserve">Kernel rule</x:t>
  </x:si>
  <x:si>
    <x:t xml:space="preserve">Workbook evidence surface</x:t>
  </x:si>
  <x:si>
    <x:t xml:space="preserve">K01 Identity and scope</x:t>
  </x:si>
  <x:si>
    <x:t xml:space="preserve">CANON version and current release pins</x:t>
  </x:si>
  <x:si>
    <x:t xml:space="preserve">RippleLogic v12.7 / SGP v8.6</x:t>
  </x:si>
  <x:si>
    <x:t xml:space="preserve">Record identity only</x:t>
  </x:si>
  <x:si>
    <x:t xml:space="preserve">K02 Parameter lock</x:t>
  </x:si>
  <x:si>
    <x:t xml:space="preserve">Parameters and preregistration surfaces</x:t>
  </x:si>
  <x:si>
    <x:t xml:space="preserve">Declared before outcome-sensitive ranking</x:t>
  </x:si>
  <x:si>
    <x:t xml:space="preserve">Workbook cannot prove timing independently</x:t>
  </x:si>
  <x:si>
    <x:t xml:space="preserve">K03 Reality Grounding</x:t>
  </x:si>
  <x:si>
    <x:t xml:space="preserve">Reality_Grounding sheet</x:t>
  </x:si>
  <x:si>
    <x:t xml:space="preserve">Required evidence / unknown / claim-boundary record</x:t>
  </x:si>
  <x:si>
    <x:t xml:space="preserve">Present</x:t>
  </x:si>
  <x:si>
    <x:t xml:space="preserve">Evidence truth not validated</x:t>
  </x:si>
  <x:si>
    <x:t xml:space="preserve">K04 Rights Floor</x:t>
  </x:si>
  <x:si>
    <x:t xml:space="preserve">Rights_Floor and NCRC sheets</x:t>
  </x:si>
  <x:si>
    <x:t xml:space="preserve">No compensation by RLS</x:t>
  </x:si>
  <x:si>
    <x:t xml:space="preserve">Legal interpretation not certified</x:t>
  </x:si>
  <x:si>
    <x:t xml:space="preserve">K05 TRC</x:t>
  </x:si>
  <x:si>
    <x:t xml:space="preserve">TRC and Tail_Emergency sheets</x:t>
  </x:si>
  <x:si>
    <x:t xml:space="preserve">Ruin paths separately bounded</x:t>
  </x:si>
  <x:si>
    <x:t xml:space="preserve">Scenario completeness not validated</x:t>
  </x:si>
  <x:si>
    <x:t xml:space="preserve">K06 CSV</x:t>
  </x:si>
  <x:si>
    <x:t xml:space="preserve">CSV / Containment / Structural_Viability</x:t>
  </x:si>
  <x:si>
    <x:t xml:space="preserve">Only pass / pass-with-controls / not-material may be selectable</x:t>
  </x:si>
  <x:si>
    <x:t xml:space="preserve">UCI/HOI remain provisional</x:t>
  </x:si>
  <x:si>
    <x:t xml:space="preserve">K07 Selectable set</x:t>
  </x:si>
  <x:si>
    <x:t xml:space="preserve">Dashboard and audit calculation surfaces</x:t>
  </x:si>
  <x:si>
    <x:t xml:space="preserve">Only qualified options proceed</x:t>
  </x:si>
  <x:si>
    <x:t xml:space="preserve">Build-verified static values</x:t>
  </x:si>
  <x:si>
    <x:t xml:space="preserve">Worked-run logic only</x:t>
  </x:si>
  <x:si>
    <x:t xml:space="preserve">K08 Residual ranking</x:t>
  </x:si>
  <x:si>
    <x:t xml:space="preserve">RLS sheet</x:t>
  </x:si>
  <x:si>
    <x:t xml:space="preserve">Only selectable options ranked</x:t>
  </x:si>
  <x:si>
    <x:t xml:space="preserve">RLS instrument not validated</x:t>
  </x:si>
  <x:si>
    <x:t xml:space="preserve">K09 Decision state</x:t>
  </x:si>
  <x:si>
    <x:t xml:space="preserve">Dashboard and Verdict_Hardening</x:t>
  </x:si>
  <x:si>
    <x:t xml:space="preserve">Decisive / non-decisive / refusal / authority selection explicit</x:t>
  </x:si>
  <x:si>
    <x:t xml:space="preserve">Authority choice is not proof of optimality</x:t>
  </x:si>
  <x:si>
    <x:t xml:space="preserve">K10 Authority and execution</x:t>
  </x:si>
  <x:si>
    <x:t xml:space="preserve">Agent / deployment / authority surfaces</x:t>
  </x:si>
  <x:si>
    <x:t xml:space="preserve">Selection does not imply execution</x:t>
  </x:si>
  <x:si>
    <x:t xml:space="preserve">No deployment certification</x:t>
  </x:si>
  <x:si>
    <x:t xml:space="preserve">K11 Controls and monitoring</x:t>
  </x:si>
  <x:si>
    <x:t xml:space="preserve">CSV / Audit_Flags / PCC</x:t>
  </x:si>
  <x:si>
    <x:t xml:space="preserve">Controls, review, reopen triggers where material</x:t>
  </x:si>
  <x:si>
    <x:t xml:space="preserve">External monitoring still required</x:t>
  </x:si>
  <x:si>
    <x:t xml:space="preserve">K12 Requalification</x:t>
  </x:si>
  <x:si>
    <x:t xml:space="preserve">Qualification_Continuity / distribution-shift companions</x:t>
  </x:si>
  <x:si>
    <x:t xml:space="preserve">Material change reopens affected stages</x:t>
  </x:si>
  <x:si>
    <x:t xml:space="preserve">Trigger detection may require external systems</x:t>
  </x:si>
  <x:si>
    <x:t xml:space="preserve">Release check</x:t>
  </x:si>
  <x:si>
    <x:t xml:space="preserve">Declared / expected</x:t>
  </x:si>
  <x:si>
    <x:t xml:space="preserve">Canon pin</x:t>
  </x:si>
  <x:si>
    <x:t xml:space="preserve">Current workbook control surface</x:t>
  </x:si>
  <x:si>
    <x:t xml:space="preserve">SGP pin</x:t>
  </x:si>
  <x:si>
    <x:t xml:space="preserve">Current moral-status interface</x:t>
  </x:si>
  <x:si>
    <x:t xml:space="preserve">SGP type-separation vectors</x:t>
  </x:si>
  <x:si>
    <x:t xml:space="preserve">All PASS</x:t>
  </x:si>
  <x:si>
    <x:t xml:space="preserve">MPS/FPP/GPR/SPR/ICP/RMCP/P100 non-collapse</x:t>
  </x:si>
  <x:si>
    <x:t xml:space="preserve">Formula-error scan</x:t>
  </x:si>
  <x:si>
    <x:t xml:space="preserve">External verifier</x:t>
  </x:si>
  <x:si>
    <x:t xml:space="preserve">No spreadsheet error values</x:t>
  </x:si>
  <x:si>
    <x:t xml:space="preserve">Run release verifier</x:t>
  </x:si>
  <x:si>
    <x:t xml:space="preserve">Artifact_tool and release scripts perform final scan</x:t>
  </x:si>
  <x:si>
    <x:t xml:space="preserve">Replay claim boundary</x:t>
  </x:si>
  <x:si>
    <x:t xml:space="preserve">A passing sheet or JSON validator establishes record and cascade conformance only. It does not establish evidence truth, empirical validity, legal authority, physical safety, or moral truth.</x:t>
  </x:si>
  <x:si>
    <x:t xml:space="preserve">K13 Material obligation integrity</x:t>
  </x:si>
  <x:si>
    <x:t xml:space="preserve">Material_Obligations / Responsibility_Continuity</x:t>
  </x:si>
  <x:si>
    <x:t xml:space="preserve">Controlled selectability has carried, current, enforceable duties</x:t>
  </x:si>
  <x:si>
    <x:t xml:space="preserve">PASS_WITH_CONTROLS</x:t>
  </x:si>
  <x:si>
    <x:t xml:space="preserve">Effectiveness remains evidence-bounded</x:t>
  </x:si>
  <x:si>
    <x:t xml:space="preserve">K14 Human compensation load</x:t>
  </x:si>
  <x:si>
    <x:t xml:space="preserve">Triggered dependencies are visible and protected before role removal or automation</x:t>
  </x:si>
  <x:si>
    <x:t xml:space="preserve">NOT_MATERIAL for worked run</x:t>
  </x:si>
  <x:si>
    <x:t xml:space="preserve">Reopen if scope changes</x:t>
  </x:si>
  <x:si>
    <x:t xml:space="preserve">Step</x:t>
  </x:si>
  <x:si>
    <x:t xml:space="preserve">Surface</x:t>
  </x:si>
  <x:si>
    <x:t xml:space="preserve">Edit class</x:t>
  </x:si>
  <x:si>
    <x:t xml:space="preserve">Produces / routes to</x:t>
  </x:si>
  <x:si>
    <x:t xml:space="preserve">How_To_Use / CANON</x:t>
  </x:si>
  <x:si>
    <x:t xml:space="preserve">Read boundaries, pins, and run order</x:t>
  </x:si>
  <x:si>
    <x:t xml:space="preserve">Required</x:t>
  </x:si>
  <x:si>
    <x:t xml:space="preserve">READ</x:t>
  </x:si>
  <x:si>
    <x:t xml:space="preserve">Declared profile</x:t>
  </x:si>
  <x:si>
    <x:t xml:space="preserve">Config / Parameters</x:t>
  </x:si>
  <x:si>
    <x:t xml:space="preserve">Lock assumptions, thresholds, evidence cutoff</x:t>
  </x:si>
  <x:si>
    <x:t xml:space="preserve">INPUT</x:t>
  </x:si>
  <x:si>
    <x:t xml:space="preserve">Parameter lock</x:t>
  </x:si>
  <x:si>
    <x:t xml:space="preserve">Reality_Grounding / Category_Grounding</x:t>
  </x:si>
  <x:si>
    <x:t xml:space="preserve">Ground claims, categories, unknowns</x:t>
  </x:si>
  <x:si>
    <x:t xml:space="preserve">Required when material</x:t>
  </x:si>
  <x:si>
    <x:t xml:space="preserve">INPUT + REVIEW</x:t>
  </x:si>
  <x:si>
    <x:t xml:space="preserve">RG state</x:t>
  </x:si>
  <x:si>
    <x:t xml:space="preserve">Rights_Floor / NCRC</x:t>
  </x:si>
  <x:si>
    <x:t xml:space="preserve">Test non-compensatory rights</x:t>
  </x:si>
  <x:si>
    <x:t xml:space="preserve">INPUT + CALC</x:t>
  </x:si>
  <x:si>
    <x:t xml:space="preserve">RF state</x:t>
  </x:si>
  <x:si>
    <x:t xml:space="preserve">TRC / Tail_Emergency</x:t>
  </x:si>
  <x:si>
    <x:t xml:space="preserve">Bound ruin and emergency exceptions</x:t>
  </x:si>
  <x:si>
    <x:t xml:space="preserve">Required when triggered</x:t>
  </x:si>
  <x:si>
    <x:t xml:space="preserve">TRC state</x:t>
  </x:si>
  <x:si>
    <x:t xml:space="preserve">Test viability, controls, and execution conditions</x:t>
  </x:si>
  <x:si>
    <x:t xml:space="preserve">CSV state</x:t>
  </x:si>
  <x:si>
    <x:t xml:space="preserve">WDBIP_Interface</x:t>
  </x:si>
  <x:si>
    <x:t xml:space="preserve">Record welfare-boundary, interaction, subgroup, and dependence posture</x:t>
  </x:si>
  <x:si>
    <x:t xml:space="preserve">WDBIP/PCC reference</x:t>
  </x:si>
  <x:si>
    <x:t xml:space="preserve">RLS / Sensitivity / Subgroup</x:t>
  </x:si>
  <x:si>
    <x:t xml:space="preserve">Rank only selectable options</x:t>
  </x:si>
  <x:si>
    <x:t xml:space="preserve">When 2+ survivors</x:t>
  </x:si>
  <x:si>
    <x:t xml:space="preserve">Residual ranking</x:t>
  </x:si>
  <x:si>
    <x:t xml:space="preserve">Consequence_Tempo</x:t>
  </x:si>
  <x:si>
    <x:t xml:space="preserve">Test control critical path against unacceptable escalation</x:t>
  </x:si>
  <x:si>
    <x:t xml:space="preserve">CSV / execution assurance</x:t>
  </x:si>
  <x:si>
    <x:t xml:space="preserve">Responsibility_Continuity / Material_Obligations / Human_Comp_Load</x:t>
  </x:si>
  <x:si>
    <x:t xml:space="preserve">Preserve answerability, carried controls, nonperformance paths, and hidden-human-load visibility</x:t>
  </x:si>
  <x:si>
    <x:t xml:space="preserve">Authority / execution record</x:t>
  </x:si>
  <x:si>
    <x:t xml:space="preserve">WDBIP v1.7 worked-run interface</x:t>
  </x:si>
  <x:si>
    <x:t xml:space="preserve">Record</x:t>
  </x:si>
  <x:si>
    <x:t xml:space="preserve">Evidence / reference</x:t>
  </x:si>
  <x:si>
    <x:t xml:space="preserve">Uncertainty</x:t>
  </x:si>
  <x:si>
    <x:t xml:space="preserve">Routing / reopen</x:t>
  </x:si>
  <x:si>
    <x:t xml:space="preserve">Protocol status</x:t>
  </x:si>
  <x:si>
    <x:t xml:space="preserve">NOT_TRIGGERED | ATTACHED | HASH_REFERENCED</x:t>
  </x:si>
  <x:si>
    <x:t xml:space="preserve">Reopen if boundary or interaction is material</x:t>
  </x:si>
  <x:si>
    <x:t xml:space="preserve">Dimension taxonomy</x:t>
  </x:si>
  <x:si>
    <x:t xml:space="preserve">WELFARE_DIMENSION_SET_7D_V1</x:t>
  </x:si>
  <x:si>
    <x:t xml:space="preserve">WDBIP v1.7</x:t>
  </x:si>
  <x:si>
    <x:t xml:space="preserve">Effect-token registry</x:t>
  </x:si>
  <x:si>
    <x:t xml:space="preserve">One primary dimension per bounded token</x:t>
  </x:si>
  <x:si>
    <x:t xml:space="preserve">RG if boundary unsupported</x:t>
  </x:si>
  <x:si>
    <x:t xml:space="preserve">Scope treatment</x:t>
  </x:si>
  <x:si>
    <x:t xml:space="preserve">DEDUPLICATION | ALLOCATION | EMERGENT_SCALE_JUSTIFICATION</x:t>
  </x:si>
  <x:si>
    <x:t xml:space="preserve">Canon controls</x:t>
  </x:si>
  <x:si>
    <x:t xml:space="preserve">Interaction records</x:t>
  </x:si>
  <x:si>
    <x:t xml:space="preserve">Token-level source -&gt; target pathways</x:t>
  </x:si>
  <x:si>
    <x:t xml:space="preserve">TRC/CSV if gate-material</x:t>
  </x:si>
  <x:si>
    <x:t xml:space="preserve">Dependence review</x:t>
  </x:si>
  <x:si>
    <x:t xml:space="preserve">Shared data, mediators, samples, and proxies</x:t>
  </x:si>
  <x:si>
    <x:t xml:space="preserve">RLS sensitivity</x:t>
  </x:si>
  <x:si>
    <x:t xml:space="preserve">Worst-affected subgroup</x:t>
  </x:si>
  <x:si>
    <x:t xml:space="preserve">Direction, severity, reversibility, bearer</x:t>
  </x:si>
  <x:si>
    <x:t xml:space="preserve">RF/TRC/CSV</x:t>
  </x:si>
  <x:si>
    <x:t xml:space="preserve">Record locator</x:t>
  </x:si>
  <x:si>
    <x:t xml:space="preserve">Immutable hash or attachment reference</x:t>
  </x:si>
  <x:si>
    <x:t xml:space="preserve">REQUIRED_IF_TRIGGERED</x:t>
  </x:si>
  <x:si>
    <x:t xml:space="preserve">Consequence-Tempo Record - ripple.md v5.6</x:t>
  </x:si>
  <x:si>
    <x:t xml:space="preserve">Element</x:t>
  </x:si>
  <x:si>
    <x:t xml:space="preserve">Minimum credible</x:t>
  </x:si>
  <x:si>
    <x:t xml:space="preserve">Worst credible</x:t>
  </x:si>
  <x:si>
    <x:t xml:space="preserve">Evidence / uncertainty</x:t>
  </x:si>
  <x:si>
    <x:t xml:space="preserve">Serial or parallel dependency</x:t>
  </x:si>
  <x:si>
    <x:t xml:space="preserve">Detection</x:t>
  </x:si>
  <x:si>
    <x:t xml:space="preserve">Authorization</x:t>
  </x:si>
  <x:si>
    <x:t xml:space="preserve">Intervention actuation</x:t>
  </x:si>
  <x:si>
    <x:t xml:space="preserve">Containment / safe state</x:t>
  </x:si>
  <x:si>
    <x:t xml:space="preserve">Rollback / recovery</x:t>
  </x:si>
  <x:si>
    <x:t xml:space="preserve">Unacceptable escalation / stop-loss boundary</x:t>
  </x:si>
  <x:si>
    <x:t xml:space="preserve">Comparison boundary</x:t>
  </x:si>
  <x:si>
    <x:t xml:space="preserve">Worst credible control critical path</x:t>
  </x:si>
  <x:si>
    <x:t xml:space="preserve">Do not use naive sum where paths are parallel</x:t>
  </x:si>
  <x:si>
    <x:t xml:space="preserve">Runtime interruption window available?</x:t>
  </x:si>
  <x:si>
    <x:t xml:space="preserve">YES / NO / UNKNOWN</x:t>
  </x:si>
  <x:si>
    <x:t xml:space="preserve">Harm-of-delay comparison</x:t>
  </x:si>
  <x:si>
    <x:t xml:space="preserve">Rights / ruin / structural harm</x:t>
  </x:si>
  <x:si>
    <x:t xml:space="preserve">NOT_MATERIAL / COMPATIBLE / WITH_CONTROLS / REDESIGN / EMERGENCY / INDETERMINATE</x:t>
  </x:si>
  <x:si>
    <x:t xml:space="preserve">Responsibility Continuity Record</x:t>
  </x:si>
  <x:si>
    <x:t xml:space="preserve">Named owner</x:t>
  </x:si>
  <x:si>
    <x:t xml:space="preserve">Authority / duty boundary</x:t>
  </x:si>
  <x:si>
    <x:t xml:space="preserve">Handoff and fallback</x:t>
  </x:si>
  <x:si>
    <x:t xml:space="preserve">Evidence accountability</x:t>
  </x:si>
  <x:si>
    <x:t xml:space="preserve">Model / analytical responsibility</x:t>
  </x:si>
  <x:si>
    <x:t xml:space="preserve">Operational responsibility</x:t>
  </x:si>
  <x:si>
    <x:t xml:space="preserve">Intervention authority</x:t>
  </x:si>
  <x:si>
    <x:t xml:space="preserve">Appeal owner</x:t>
  </x:si>
  <x:si>
    <x:t xml:space="preserve">Communication owner</x:t>
  </x:si>
  <x:si>
    <x:t xml:space="preserve">Remedy owner</x:t>
  </x:si>
  <x:si>
    <x:t xml:space="preserve">Residual responsibility</x:t>
  </x:si>
  <x:si>
    <x:t xml:space="preserve">Legal liability</x:t>
  </x:si>
  <x:si>
    <x:t xml:space="preserve">Determined separately</x:t>
  </x:si>
  <x:si>
    <x:t xml:space="preserve">Not inferred from this record</x:t>
  </x:si>
  <x:si>
    <x:t xml:space="preserve">Chain status</x:t>
  </x:si>
  <x:si>
    <x:t xml:space="preserve">COMPLETE | INCOMPLETE | NOT_MATERIAL</x:t>
  </x:si>
  <x:si>
    <x:t xml:space="preserve">CARRIED-OBLIGATION INTEGRITY INTERFACE</x:t>
  </x:si>
  <x:si>
    <x:t xml:space="preserve">Material obligation register</x:t>
  </x:si>
  <x:si>
    <x:t xml:space="preserve">Required when selectability or execution depends on a control, review, intervention, appeal, repair, monitoring, rollback, or requalification duty.</x:t>
  </x:si>
  <x:si>
    <x:t xml:space="preserve">A named owner alone is insufficient.</x:t>
  </x:si>
  <x:si>
    <x:t xml:space="preserve">Human compensation load</x:t>
  </x:si>
  <x:si>
    <x:t xml:space="preserve">Use protected, privacy-bounded evidence.</x:t>
  </x:si>
  <x:si>
    <x:t xml:space="preserve">Missed acknowledgement, deadline, intervention, review, repair, or accepted handoff activates escalation, substitution, pause, or requalification.</x:t>
  </x:si>
  <x:si>
    <x:t xml:space="preserve">Silence is not discharge.</x:t>
  </x:si>
  <x:si>
    <x:t xml:space="preserve">Control-change integrity</x:t>
  </x:si>
  <x:si>
    <x:t xml:space="preserve">Changes to trigger, threshold, scope, carrier, authority, evidence, expiry, escalation, waiver, or retirement require governed change control.</x:t>
  </x:si>
  <x:si>
    <x:t xml:space="preserve">Material changes reopen qualification.</x:t>
  </x:si>
  <x:si>
    <x:t xml:space="preserve">Performance / effectiveness</x:t>
  </x:si>
  <x:si>
    <x:t xml:space="preserve">Separate fields</x:t>
  </x:si>
  <x:si>
    <x:t xml:space="preserve">Evidence that a procedure occurred does not establish that it protected the intended right, risk, containment, or repair objective.</x:t>
  </x:si>
  <x:si>
    <x:t xml:space="preserve">Outcome evidence is required when material.</x:t>
  </x:si>
  <x:si>
    <x:t xml:space="preserve">Interface status</x:t>
  </x:si>
  <x:si>
    <x:t xml:space="preserve">Nested inside CSV, Responsibility Continuity, and Configuration Assurance.</x:t>
  </x:si>
  <x:si>
    <x:t xml:space="preserve">No new gate or version change.</x:t>
  </x:si>
  <x:si>
    <x:t xml:space="preserve">Current rule</x:t>
  </x:si>
  <x:si>
    <x:t xml:space="preserve">Integrity control</x:t>
  </x:si>
  <x:si>
    <x:t xml:space="preserve">Maintainer action</x:t>
  </x:si>
  <x:si>
    <x:t xml:space="preserve">Config / Parameters / declared input surfaces</x:t>
  </x:si>
  <x:si>
    <x:t xml:space="preserve">Editable by user</x:t>
  </x:si>
  <x:si>
    <x:t xml:space="preserve">Data validation, visible input labels, PCC record</x:t>
  </x:si>
  <x:si>
    <x:t xml:space="preserve">Change values before outcome-sensitive ranking</x:t>
  </x:si>
  <x:si>
    <x:t xml:space="preserve">Inputs are not evidence truth</x:t>
  </x:si>
  <x:si>
    <x:t xml:space="preserve">NCRC / TRC / CSV / RLS / Dashboard / PCC calculation surfaces</x:t>
  </x:si>
  <x:si>
    <x:t xml:space="preserve">BUILD-FROZEN / CALCULATION</x:t>
  </x:si>
  <x:si>
    <x:t xml:space="preserve">Do not edit in a run</x:t>
  </x:si>
  <x:si>
    <x:t xml:space="preserve">Spreadsheet protection is not treated as a security boundary</x:t>
  </x:si>
  <x:si>
    <x:t xml:space="preserve">CANON identifiers and component pins</x:t>
  </x:si>
  <x:si>
    <x:t xml:space="preserve">FIXED IDENTIFIER</x:t>
  </x:si>
  <x:si>
    <x:t xml:space="preserve">Release-maintained</x:t>
  </x:si>
  <x:si>
    <x:t xml:space="preserve">Current-pin verifier and named-range checks</x:t>
  </x:si>
  <x:si>
    <x:t xml:space="preserve">Update only in synchronized release</x:t>
  </x:si>
  <x:si>
    <x:t xml:space="preserve">Workbook never outranks Canon</x:t>
  </x:si>
  <x:si>
    <x:t xml:space="preserve">Review, rationale, subgroup, WDBIP, tempo, responsibility surfaces</x:t>
  </x:si>
  <x:si>
    <x:t xml:space="preserve">REVIEW / INPUT</x:t>
  </x:si>
  <x:si>
    <x:t xml:space="preserve">Editable where declared</x:t>
  </x:si>
  <x:si>
    <x:t xml:space="preserve">Completeness checks and PCC linkage</x:t>
  </x:si>
  <x:si>
    <x:t xml:space="preserve">Name reviewer and evidence source</x:t>
  </x:si>
  <x:si>
    <x:t xml:space="preserve">Review text is not automatically validated</x:t>
  </x:si>
  <x:si>
    <x:t xml:space="preserve">Historical sheets</x:t>
  </x:si>
  <x:si>
    <x:t xml:space="preserve">HISTORICAL</x:t>
  </x:si>
  <x:si>
    <x:t xml:space="preserve">Read-only by convention</x:t>
  </x:si>
  <x:si>
    <x:t xml:space="preserve">Explicit historical labeling</x:t>
  </x:si>
  <x:si>
    <x:t xml:space="preserve">Do not use as current control surface</x:t>
  </x:si>
  <x:si>
    <x:t xml:space="preserve">Historical values do not control</x:t>
  </x:si>
  <x:si>
    <x:t xml:space="preserve">Bind capability, admissibility, safety, containment, and authorization claims to the exact configuration and its validity conditions.</x:t>
  </x:si>
  <x:si>
    <x:t xml:space="preserve">Evidence / source</x:t>
  </x:si>
  <x:si>
    <x:t xml:space="preserve">Expiry or trigger</x:t>
  </x:si>
  <x:si>
    <x:t xml:space="preserve">Affected stage(s)</x:t>
  </x:si>
  <x:si>
    <x:t xml:space="preserve">configuration_id</x:t>
  </x:si>
  <x:si>
    <x:t xml:space="preserve">Any material configuration change</x:t>
  </x:si>
  <x:si>
    <x:t xml:space="preserve">RG,TRC,CSV,RLS</x:t>
  </x:si>
  <x:si>
    <x:t xml:space="preserve">Replace with hash-linked identity in live runs.</x:t>
  </x:si>
  <x:si>
    <x:t xml:space="preserve">hardware_or_host</x:t>
  </x:si>
  <x:si>
    <x:t xml:space="preserve">Organizational decision environment</x:t>
  </x:si>
  <x:si>
    <x:t xml:space="preserve">PCC / Deployment_Context</x:t>
  </x:si>
  <x:si>
    <x:t xml:space="preserve">Host or infrastructure change</x:t>
  </x:si>
  <x:si>
    <x:t xml:space="preserve">RG,CSV</x:t>
  </x:si>
  <x:si>
    <x:t xml:space="preserve">System owner</x:t>
  </x:si>
  <x:si>
    <x:t xml:space="preserve">Physical deployments require PC-AEP.</x:t>
  </x:si>
  <x:si>
    <x:t xml:space="preserve">software_model_version</x:t>
  </x:si>
  <x:si>
    <x:t xml:space="preserve">No executable model required for this worked run</x:t>
  </x:si>
  <x:si>
    <x:t xml:space="preserve">Workbook scope</x:t>
  </x:si>
  <x:si>
    <x:t xml:space="preserve">Model/tool introduction</x:t>
  </x:si>
  <x:si>
    <x:t xml:space="preserve">RG,TRC,CSV</x:t>
  </x:si>
  <x:si>
    <x:t xml:space="preserve">Do not infer AI safety from non-use.</x:t>
  </x:si>
  <x:si>
    <x:t xml:space="preserve">tools_and_permissions</x:t>
  </x:si>
  <x:si>
    <x:t xml:space="preserve">Workbook-only analysis; no autonomous execution</x:t>
  </x:si>
  <x:si>
    <x:t xml:space="preserve">Permission or tool expansion</x:t>
  </x:si>
  <x:si>
    <x:t xml:space="preserve">RG,RF,TRC,CSV</x:t>
  </x:si>
  <x:si>
    <x:t xml:space="preserve">Capability expansion triggers requalification.</x:t>
  </x:si>
  <x:si>
    <x:t xml:space="preserve">active_controls</x:t>
  </x:si>
  <x:si>
    <x:t xml:space="preserve">Human review, rights gate, TRC, CSV, monitoring</x:t>
  </x:si>
  <x:si>
    <x:t xml:space="preserve">Control failure or expiry</x:t>
  </x:si>
  <x:si>
    <x:t xml:space="preserve">RF,TRC,CSV</x:t>
  </x:si>
  <x:si>
    <x:t xml:space="preserve">Promises without owner and consequence are not binding controls.</x:t>
  </x:si>
  <x:si>
    <x:t xml:space="preserve">operating_environment</x:t>
  </x:si>
  <x:si>
    <x:t xml:space="preserve">Bounded organizational policy case</x:t>
  </x:si>
  <x:si>
    <x:t xml:space="preserve">Domain or affected-scope change</x:t>
  </x:si>
  <x:si>
    <x:t xml:space="preserve">RG,RF,TRC,CSV,RLS</x:t>
  </x:si>
  <x:si>
    <x:t xml:space="preserve">Transfer requires a new validity argument.</x:t>
  </x:si>
  <x:si>
    <x:t xml:space="preserve">authority_state</x:t>
  </x:si>
  <x:si>
    <x:t xml:space="preserve">Non-decisive framework result; Option A is selected through a separate accountable authority record. Execution authorization remains separate.</x:t>
  </x:si>
  <x:si>
    <x:t xml:space="preserve">AUTHORIZED_WITH_RECORD</x:t>
  </x:si>
  <x:si>
    <x:t xml:space="preserve">Authority or law changes</x:t>
  </x:si>
  <x:si>
    <x:t xml:space="preserve">CSV,Authorization</x:t>
  </x:si>
  <x:si>
    <x:t xml:space="preserve">Accountable authority</x:t>
  </x:si>
  <x:si>
    <x:t xml:space="preserve">Capability is not authority.</x:t>
  </x:si>
  <x:si>
    <x:t xml:space="preserve">validity_envelope</x:t>
  </x:si>
  <x:si>
    <x:t xml:space="preserve">Release_Boundaries</x:t>
  </x:si>
  <x:si>
    <x:t xml:space="preserve">Higher stakes or public deployment</x:t>
  </x:si>
  <x:si>
    <x:t xml:space="preserve">ALL</x:t>
  </x:si>
  <x:si>
    <x:t xml:space="preserve">No empirical validation or deployment authorization.</x:t>
  </x:si>
  <x:si>
    <x:t xml:space="preserve">CAPABILITY STATE</x:t>
  </x:si>
  <x:si>
    <x:t xml:space="preserve">Execution implication</x:t>
  </x:si>
  <x:si>
    <x:t xml:space="preserve">Requalification trigger</x:t>
  </x:si>
  <x:si>
    <x:t xml:space="preserve">LATENT</x:t>
  </x:si>
  <x:si>
    <x:t xml:space="preserve">Reachable through a material configuration change but unavailable now</x:t>
  </x:si>
  <x:si>
    <x:t xml:space="preserve">Configuration analysis</x:t>
  </x:si>
  <x:si>
    <x:t xml:space="preserve">No authority</x:t>
  </x:si>
  <x:si>
    <x:t xml:space="preserve">Configuration becomes reachable</x:t>
  </x:si>
  <x:si>
    <x:t xml:space="preserve">Technical reviewer</x:t>
  </x:si>
  <x:si>
    <x:t xml:space="preserve">Absence of observed behavior is not proof of absent latent capability.</x:t>
  </x:si>
  <x:si>
    <x:t xml:space="preserve">AVAILABLE</x:t>
  </x:si>
  <x:si>
    <x:t xml:space="preserve">Possible under current configuration and environment</x:t>
  </x:si>
  <x:si>
    <x:t xml:space="preserve">LIMITED</x:t>
  </x:si>
  <x:si>
    <x:t xml:space="preserve">Worked-run tools</x:t>
  </x:si>
  <x:si>
    <x:t xml:space="preserve">Still requires authorization</x:t>
  </x:si>
  <x:si>
    <x:t xml:space="preserve">Environment/tool change</x:t>
  </x:si>
  <x:si>
    <x:t xml:space="preserve">Available does not mean enabled.</x:t>
  </x:si>
  <x:si>
    <x:t xml:space="preserve">Technically active and accessible</x:t>
  </x:si>
  <x:si>
    <x:t xml:space="preserve">NO_AUTONOMOUS_EXECUTION</x:t>
  </x:si>
  <x:si>
    <x:t xml:space="preserve">No autonomous execution</x:t>
  </x:si>
  <x:si>
    <x:t xml:space="preserve">Permission change</x:t>
  </x:si>
  <x:si>
    <x:t xml:space="preserve">Enabled does not mean authorized.</x:t>
  </x:si>
  <x:si>
    <x:t xml:space="preserve">AUTHORIZED</x:t>
  </x:si>
  <x:si>
    <x:t xml:space="preserve">Permitted by accountable authority after qualification</x:t>
  </x:si>
  <x:si>
    <x:t xml:space="preserve">YES_FOR_RECORDED_HUMAN_SELECTION</x:t>
  </x:si>
  <x:si>
    <x:t xml:space="preserve">Execution may proceed only within controls</x:t>
  </x:si>
  <x:si>
    <x:t xml:space="preserve">Authority/control change</x:t>
  </x:si>
  <x:si>
    <x:t xml:space="preserve">Authorization remains configuration-bound.</x:t>
  </x:si>
  <x:si>
    <x:t xml:space="preserve">SELECTED</x:t>
  </x:si>
  <x:si>
    <x:t xml:space="preserve">Candidate chosen</x:t>
  </x:si>
  <x:si>
    <x:t xml:space="preserve">OPTION_A</x:t>
  </x:si>
  <x:si>
    <x:t xml:space="preserve">Not yet proof of safe outcome</x:t>
  </x:si>
  <x:si>
    <x:t xml:space="preserve">Selection basis changes</x:t>
  </x:si>
  <x:si>
    <x:t xml:space="preserve">Option A is authority-selected after a non-decisive framework verdict; point-score ordering is not a unique cascade selection.</x:t>
  </x:si>
  <x:si>
    <x:t xml:space="preserve">EXECUTION_APPROVED</x:t>
  </x:si>
  <x:si>
    <x:t xml:space="preserve">Qualification plus current controls and authority hold</x:t>
  </x:si>
  <x:si>
    <x:t xml:space="preserve">CSV / PCC</x:t>
  </x:si>
  <x:si>
    <x:t xml:space="preserve">Only within declared scope</x:t>
  </x:si>
  <x:si>
    <x:t xml:space="preserve">Any trigger below</x:t>
  </x:si>
  <x:si>
    <x:t xml:space="preserve">Approval expires when assumptions change.</x:t>
  </x:si>
  <x:si>
    <x:t xml:space="preserve">EXECUTED</x:t>
  </x:si>
  <x:si>
    <x:t xml:space="preserve">Transition initiated or completed</x:t>
  </x:si>
  <x:si>
    <x:t xml:space="preserve">NOT_EXECUTED_IN_WORKBOOK</x:t>
  </x:si>
  <x:si>
    <x:t xml:space="preserve">No outcome claim</x:t>
  </x:si>
  <x:si>
    <x:t xml:space="preserve">Execution occurs</x:t>
  </x:si>
  <x:si>
    <x:t xml:space="preserve">Workbook is not an execution engine.</x:t>
  </x:si>
  <x:si>
    <x:t xml:space="preserve">OBSERVED_OUTCOME</x:t>
  </x:si>
  <x:si>
    <x:t xml:space="preserve">Post-execution evidence collected</x:t>
  </x:si>
  <x:si>
    <x:t xml:space="preserve">External monitoring</x:t>
  </x:si>
  <x:si>
    <x:t xml:space="preserve">No success claim</x:t>
  </x:si>
  <x:si>
    <x:t xml:space="preserve">Outcome does not validate every causal assumption.</x:t>
  </x:si>
  <x:si>
    <x:t xml:space="preserve">STATE-TRANSITION-POST-STATE</x:t>
  </x:si>
  <x:si>
    <x:t xml:space="preserve">Declared record</x:t>
  </x:si>
  <x:si>
    <x:t xml:space="preserve">Failure / refusal condition</x:t>
  </x:si>
  <x:si>
    <x:t xml:space="preserve">current_state</x:t>
  </x:si>
  <x:si>
    <x:t xml:space="preserve">Remote-work policy baseline</x:t>
  </x:si>
  <x:si>
    <x:t xml:space="preserve">State materially unknown</x:t>
  </x:si>
  <x:si>
    <x:t xml:space="preserve">RG</x:t>
  </x:si>
  <x:si>
    <x:t xml:space="preserve">Current-state validity is separate from transition validity.</x:t>
  </x:si>
  <x:si>
    <x:t xml:space="preserve">proposed_transition</x:t>
  </x:si>
  <x:si>
    <x:t xml:space="preserve">Authorize and implement authority-selected Option A only within the declared authority and control envelope.</x:t>
  </x:si>
  <x:si>
    <x:t xml:space="preserve">Rights, ruin, or viability uncertainty</x:t>
  </x:si>
  <x:si>
    <x:t xml:space="preserve">A valid current state does not establish an admissible transition.</x:t>
  </x:si>
  <x:si>
    <x:t xml:space="preserve">resulting_state</x:t>
  </x:si>
  <x:si>
    <x:t xml:space="preserve">Monitored policy state with rollback path</x:t>
  </x:si>
  <x:si>
    <x:t xml:space="preserve">PROVISIONAL</x:t>
  </x:si>
  <x:si>
    <x:t xml:space="preserve">Uncontained or irreversible degradation</x:t>
  </x:si>
  <x:si>
    <x:t xml:space="preserve">An admissible transition does not establish a viable post-state.</x:t>
  </x:si>
  <x:si>
    <x:t xml:space="preserve">REQUALIFICATION TRIGGER</x:t>
  </x:si>
  <x:si>
    <x:t xml:space="preserve">Evidence needed</x:t>
  </x:si>
  <x:si>
    <x:t xml:space="preserve">Deadline</x:t>
  </x:si>
  <x:si>
    <x:t xml:space="preserve">Model/software/hardware update</x:t>
  </x:si>
  <x:si>
    <x:t xml:space="preserve">Create new configuration id and rerun</x:t>
  </x:si>
  <x:si>
    <x:t xml:space="preserve">Change log and tests</x:t>
  </x:si>
  <x:si>
    <x:t xml:space="preserve">Before use</x:t>
  </x:si>
  <x:si>
    <x:t xml:space="preserve">Tool or permission expansion</x:t>
  </x:si>
  <x:si>
    <x:t xml:space="preserve">Rerun capability and rights analysis</x:t>
  </x:si>
  <x:si>
    <x:t xml:space="preserve">Permission diff</x:t>
  </x:si>
  <x:si>
    <x:t xml:space="preserve">Before activation</x:t>
  </x:si>
  <x:si>
    <x:t xml:space="preserve">Control expiry or failure</x:t>
  </x:si>
  <x:si>
    <x:t xml:space="preserve">ACTIVE_MONITOR</x:t>
  </x:si>
  <x:si>
    <x:t xml:space="preserve">Suspend inherited approval</x:t>
  </x:si>
  <x:si>
    <x:t xml:space="preserve">Immediate</x:t>
  </x:si>
  <x:si>
    <x:t xml:space="preserve">New affected party or rights issue</x:t>
  </x:si>
  <x:si>
    <x:t xml:space="preserve">Reopen stakeholder and Rights Floor mapping</x:t>
  </x:si>
  <x:si>
    <x:t xml:space="preserve">RG,RF</x:t>
  </x:si>
  <x:si>
    <x:t xml:space="preserve">Affected-party evidence</x:t>
  </x:si>
  <x:si>
    <x:t xml:space="preserve">Before continuation</x:t>
  </x:si>
  <x:si>
    <x:t xml:space="preserve">New ruin pathway or dependency</x:t>
  </x:si>
  <x:si>
    <x:t xml:space="preserve">Reopen TRC and CSV</x:t>
  </x:si>
  <x:si>
    <x:t xml:space="preserve">TRC,CSV</x:t>
  </x:si>
  <x:si>
    <x:t xml:space="preserve">Scenario/dependency evidence</x:t>
  </x:si>
  <x:si>
    <x:t xml:space="preserve">Domain/environment change</x:t>
  </x:si>
  <x:si>
    <x:t xml:space="preserve">New validity-envelope analysis</x:t>
  </x:si>
  <x:si>
    <x:t xml:space="preserve">Domain evidence</x:t>
  </x:si>
  <x:si>
    <x:t xml:space="preserve">Before transfer</x:t>
  </x:si>
  <x:si>
    <x:t xml:space="preserve">Incident, near miss, or cumulative degradation</x:t>
  </x:si>
  <x:si>
    <x:t xml:space="preserve">Suspend, investigate, and rerun</x:t>
  </x:si>
  <x:si>
    <x:t xml:space="preserve">Incident/monitoring record</x:t>
  </x:si>
  <x:si>
    <x:t xml:space="preserve">Safety owner</x:t>
  </x:si>
  <x:si>
    <x:t xml:space="preserve">SAFE EVIDENCE-GAINING EXPERIMENT</x:t>
  </x:si>
  <x:si>
    <x:t xml:space="preserve">Rights bound</x:t>
  </x:si>
  <x:si>
    <x:t xml:space="preserve">Tail bound</x:t>
  </x:si>
  <x:si>
    <x:t xml:space="preserve">Stopping rule</x:t>
  </x:si>
  <x:si>
    <x:t xml:space="preserve">experiment_id</x:t>
  </x:si>
  <x:si>
    <x:t xml:space="preserve">EXP-ORG-2026-001</x:t>
  </x:si>
  <x:si>
    <x:t xml:space="preserve">PROPOSED</x:t>
  </x:si>
  <x:si>
    <x:t xml:space="preserve">No rights-floor breach permitted</x:t>
  </x:si>
  <x:si>
    <x:t xml:space="preserve">No new ruin pathway permitted</x:t>
  </x:si>
  <x:si>
    <x:t xml:space="preserve">Stop on rights, tail, or control trigger</x:t>
  </x:si>
  <x:si>
    <x:t xml:space="preserve">Small, reversible trial to reduce uncertainty; not authority leakage.</x:t>
  </x:si>
  <x:si>
    <x:t xml:space="preserve">question</x:t>
  </x:si>
  <x:si>
    <x:t xml:space="preserve">Can a reversible pilot reduce uncertainty about policy welfare and structural effects?</x:t>
  </x:si>
  <x:si>
    <x:t xml:space="preserve">Affected-party representation required</x:t>
  </x:si>
  <x:si>
    <x:t xml:space="preserve">Predeclared scenario monitoring</x:t>
  </x:si>
  <x:si>
    <x:t xml:space="preserve">Stop if evidence quality falls below threshold</x:t>
  </x:si>
  <x:si>
    <x:t xml:space="preserve">Publish null and adverse results.</x:t>
  </x:si>
  <x:si>
    <x:t xml:space="preserve">pre_registration</x:t>
  </x:si>
  <x:si>
    <x:t xml:space="preserve">Scope, configuration, outcomes, thresholds, and stopping rules frozen before trial</x:t>
  </x:si>
  <x:si>
    <x:t xml:space="preserve">REQUIRED</x:t>
  </x:si>
  <x:si>
    <x:t xml:space="preserve">Material change creates new experiment id</x:t>
  </x:si>
  <x:si>
    <x:t xml:space="preserve">No post-result reinterpretation.</x:t>
  </x:si>
  <x:si>
    <x:t xml:space="preserve">OPEN ASSURANCE DEPENDENCY</x:t>
  </x:si>
  <x:si>
    <x:t xml:space="preserve">Minimum disclosure</x:t>
  </x:si>
  <x:si>
    <x:t xml:space="preserve">Sole-warrant use</x:t>
  </x:si>
  <x:si>
    <x:t xml:space="preserve">Independent evidence</x:t>
  </x:si>
  <x:si>
    <x:t xml:space="preserve">opaque_or_proprietary_component</x:t>
  </x:si>
  <x:si>
    <x:t xml:space="preserve">None required in worked run</x:t>
  </x:si>
  <x:si>
    <x:t xml:space="preserve">Version, inputs/outputs, validity domain, failures, tests</x:t>
  </x:si>
  <x:si>
    <x:t xml:space="preserve">PROHIBITED</x:t>
  </x:si>
  <x:si>
    <x:t xml:space="preserve">Required if consequential</x:t>
  </x:si>
  <x:si>
    <x:t xml:space="preserve">No hidden kernel becomes an invisible sovereign.</x:t>
  </x:si>
  <x:si>
    <x:t xml:space="preserve">implementation_milestone_boundary</x:t>
  </x:si>
  <x:si>
    <x:t xml:space="preserve">Compilation, synthesis, simulation, or hardware realization = implementation feasibility only</x:t>
  </x:si>
  <x:si>
    <x:t xml:space="preserve">Artifact identity and test conditions</x:t>
  </x:si>
  <x:si>
    <x:t xml:space="preserve">NOT SUFFICIENT</x:t>
  </x:si>
  <x:si>
    <x:t xml:space="preserve">Empirical and comparative tests required</x:t>
  </x:si>
  <x:si>
    <x:t xml:space="preserve">Does not prove ontology, safety, superiority, or deployment readiness.</x:t>
  </x:si>
  <x:si>
    <x:t xml:space="preserve">Obligation ID</x:t>
  </x:si>
  <x:si>
    <x:t xml:space="preserve">Obligation</x:t>
  </x:si>
  <x:si>
    <x:t xml:space="preserve">Operational carrier / execution path</x:t>
  </x:si>
  <x:si>
    <x:t xml:space="preserve">Authority and capacity basis</x:t>
  </x:si>
  <x:si>
    <x:t xml:space="preserve">Activation trigger</x:t>
  </x:si>
  <x:si>
    <x:t xml:space="preserve">Response deadline / window</x:t>
  </x:si>
  <x:si>
    <x:t xml:space="preserve">Evidence of discharge</x:t>
  </x:si>
  <x:si>
    <x:t xml:space="preserve">Review / expiry</x:t>
  </x:si>
  <x:si>
    <x:t xml:space="preserve">Challenge route</x:t>
  </x:si>
  <x:si>
    <x:t xml:space="preserve">Delegation acceptance</x:t>
  </x:si>
  <x:si>
    <x:t xml:space="preserve">Backup / successor</x:t>
  </x:si>
  <x:si>
    <x:t xml:space="preserve">Nonperformance trigger</x:t>
  </x:si>
  <x:si>
    <x:t xml:space="preserve">Missed-duty escalation</x:t>
  </x:si>
  <x:si>
    <x:t xml:space="preserve">Amendment / waiver / suspension / retirement authority</x:t>
  </x:si>
  <x:si>
    <x:t xml:space="preserve">Change-control rule</x:t>
  </x:si>
  <x:si>
    <x:t xml:space="preserve">Effectiveness status</x:t>
  </x:si>
  <x:si>
    <x:t xml:space="preserve">Obligation status</x:t>
  </x:si>
  <x:si>
    <x:t xml:space="preserve">MO-REMOTE-001</x:t>
  </x:si>
  <x:si>
    <x:t xml:space="preserve">Monitor controlled remote-work implementation and initiate review when declared cohesion, rights, workload, access, or burnout thresholds are crossed.</x:t>
  </x:si>
  <x:si>
    <x:t xml:space="preserve">Authorized organizational decision owner</x:t>
  </x:si>
  <x:si>
    <x:t xml:space="preserve">Named policy monitoring and review role</x:t>
  </x:si>
  <x:si>
    <x:t xml:space="preserve">Mandate, access to declared indicators, allocated review time, and authority to pause or escalate the controlled option.</x:t>
  </x:si>
  <x:si>
    <x:t xml:space="preserve">Material threshold breach, review date, credible complaint, or evidence-status downgrade.</x:t>
  </x:si>
  <x:si>
    <x:t xml:space="preserve">Declared remote-work policy option and monitored stakeholder groups.</x:t>
  </x:si>
  <x:si>
    <x:t xml:space="preserve">Review evidence, apply controls, communicate disposition, and pause/escalate where the threshold is breached.</x:t>
  </x:si>
  <x:si>
    <x:t xml:space="preserve">Within the declared monitoring window; immediate escalation for rights or tail-risk indicators.</x:t>
  </x:si>
  <x:si>
    <x:t xml:space="preserve">Dated review record, evidence references, action log, and acknowledged communication.</x:t>
  </x:si>
  <x:si>
    <x:t xml:space="preserve">At the declared policy review date or earlier trigger.</x:t>
  </x:si>
  <x:si>
    <x:t xml:space="preserve">Independent review / appeal route recorded in the PCC.</x:t>
  </x:si>
  <x:si>
    <x:t xml:space="preserve">Receiving carrier explicitly accepts the duty; otherwise responsibility remains with the current accountable authority.</x:t>
  </x:si>
  <x:si>
    <x:t xml:space="preserve">Alternate authorized reviewer or escalation authority.</x:t>
  </x:si>
  <x:si>
    <x:t xml:space="preserve">Missed acknowledgement, missed review deadline, unresolved conflict, incapacity, or absent evidence of discharge.</x:t>
  </x:si>
  <x:si>
    <x:t xml:space="preserve">Escalate to backup authority and suspend the affected control-dependent claim until resolved.</x:t>
  </x:si>
  <x:si>
    <x:t xml:space="preserve">Governed authority separate from unilateral agent action; material weakening requires challenger review.</x:t>
  </x:si>
  <x:si>
    <x:t xml:space="preserve">Log prior and revised control, authorizer, rationale, affected obligation, requalification disposition, and rollback path.</x:t>
  </x:si>
  <x:si>
    <x:t xml:space="preserve">Deploying institution retains residual responsibility.</x:t>
  </x:si>
  <x:si>
    <x:t xml:space="preserve">EVIDENCE_PENDING</x:t>
  </x:si>
  <x:si>
    <x:t xml:space="preserve">Guidance</x:t>
  </x:si>
  <x:si>
    <x:t xml:space="preserve">Complete one row for each selectability- or execution-material obligation.</x:t>
  </x:si>
  <x:si>
    <x:t xml:space="preserve">Authority must be identifiable.</x:t>
  </x:si>
  <x:si>
    <x:t xml:space="preserve">Carrier or authenticated path must be executable.</x:t>
  </x:si>
  <x:si>
    <x:t xml:space="preserve">Name authority, competence, information, time, resources, and protection.</x:t>
  </x:si>
  <x:si>
    <x:t xml:space="preserve">Trigger must be observable.</x:t>
  </x:si>
  <x:si>
    <x:t xml:space="preserve">Keep scope bounded.</x:t>
  </x:si>
  <x:si>
    <x:t xml:space="preserve">State the required response.</x:t>
  </x:si>
  <x:si>
    <x:t xml:space="preserve">State timing.</x:t>
  </x:si>
  <x:si>
    <x:t xml:space="preserve">Name inspectable evidence.</x:t>
  </x:si>
  <x:si>
    <x:t xml:space="preserve">State expiry/review.</x:t>
  </x:si>
  <x:si>
    <x:t xml:space="preserve">Provide challenge.</x:t>
  </x:si>
  <x:si>
    <x:t xml:space="preserve">Handoffs require acceptance.</x:t>
  </x:si>
  <x:si>
    <x:t xml:space="preserve">Provide succession.</x:t>
  </x:si>
  <x:si>
    <x:t xml:space="preserve">Detect silence/failure.</x:t>
  </x:si>
  <x:si>
    <x:t xml:space="preserve">State escalation.</x:t>
  </x:si>
  <x:si>
    <x:t xml:space="preserve">Control self-waiver and rewrite.</x:t>
  </x:si>
  <x:si>
    <x:t xml:space="preserve">Treat material changes as requalification triggers.</x:t>
  </x:si>
  <x:si>
    <x:t xml:space="preserve">Responsibility cannot disappear through complexity.</x:t>
  </x:si>
  <x:si>
    <x:t xml:space="preserve">Performance ≠ effectiveness.</x:t>
  </x:si>
  <x:si>
    <x:t xml:space="preserve">Use ACTIVE / SATISFIED / EXPIRED / SUSPENDED / ESCALATED.</x:t>
  </x:si>
  <x:si>
    <x:t xml:space="preserve">HIDDEN HUMAN COMPENSATION LOAD RECORD — CSV diagnostic, not a sixth gate</x:t>
  </x:si>
  <x:si>
    <x:t xml:space="preserve">Worked-run value</x:t>
  </x:si>
  <x:si>
    <x:t xml:space="preserve">Required interpretation</x:t>
  </x:si>
  <x:si>
    <x:t xml:space="preserve">Action / boundary</x:t>
  </x:si>
  <x:si>
    <x:t xml:space="preserve">Use NOT_MATERIAL only with a concrete trigger rationale.</x:t>
  </x:si>
  <x:si>
    <x:t xml:space="preserve">This remote-work policy exemplar does not automate, outsource, scale, or remove a compensating role.</x:t>
  </x:si>
  <x:si>
    <x:t xml:space="preserve">Trigger rationale</x:t>
  </x:si>
  <x:si>
    <x:t xml:space="preserve">No role-removal or automation transition is evaluated in this worked run.</x:t>
  </x:si>
  <x:si>
    <x:t xml:space="preserve">Reopen if the option changes staffing, workflow, monitoring, or exception-handling dependencies.</x:t>
  </x:si>
  <x:si>
    <x:t xml:space="preserve">Do not infer resilience from output continuity alone.</x:t>
  </x:si>
  <x:si>
    <x:t xml:space="preserve">Carrier role classes</x:t>
  </x:si>
  <x:si>
    <x:t xml:space="preserve">NA for current declared scope</x:t>
  </x:si>
  <x:si>
    <x:t xml:space="preserve">When triggered, identify roles rather than exposing unnecessary personal data.</x:t>
  </x:si>
  <x:si>
    <x:t xml:space="preserve">Protect privacy and prevent retaliation.</x:t>
  </x:si>
  <x:si>
    <x:t xml:space="preserve">Hidden work / workflow gap</x:t>
  </x:si>
  <x:si>
    <x:t xml:space="preserve">Inspect overrides, exception reconciliation, shadow records, memory, relationships, weak signals, informal escalation, and recovery work.</x:t>
  </x:si>
  <x:si>
    <x:t xml:space="preserve">Do not wait for absence, failure, burnout, or collapse.</x:t>
  </x:si>
  <x:si>
    <x:t xml:space="preserve">Burden and recovery indicators</x:t>
  </x:si>
  <x:si>
    <x:t xml:space="preserve">Use triangulated workflow, exception, rework, handoff, near-miss, workload, and protected testimony evidence.</x:t>
  </x:si>
  <x:si>
    <x:t xml:space="preserve">Avoid single-metric inference.</x:t>
  </x:si>
  <x:si>
    <x:t xml:space="preserve">Single-person dependency</x:t>
  </x:si>
  <x:si>
    <x:t xml:space="preserve">Identify non-substitutable or undocumented continuity dependencies.</x:t>
  </x:si>
  <x:si>
    <x:t xml:space="preserve">Add backup, capacity, documentation, or redesign.</x:t>
  </x:si>
  <x:si>
    <x:t xml:space="preserve">Consequence if compensation stops</x:t>
  </x:si>
  <x:si>
    <x:t xml:space="preserve">State what fails, slows, becomes unsafe, or loses context.</x:t>
  </x:si>
  <x:si>
    <x:t xml:space="preserve">Route material effects into RF/TRC/CSV and RLS as applicable.</x:t>
  </x:si>
  <x:si>
    <x:t xml:space="preserve">Evidence sources</x:t>
  </x:si>
  <x:si>
    <x:t xml:space="preserve">Use bounded and privacy-protective sources.</x:t>
  </x:si>
  <x:si>
    <x:t xml:space="preserve">Self-report alone is not required or sufficient.</x:t>
  </x:si>
  <x:si>
    <x:t xml:space="preserve">Privacy and non-retaliation controls</x:t>
  </x:si>
  <x:si>
    <x:t xml:space="preserve">Protected collection required if triggered</x:t>
  </x:si>
  <x:si>
    <x:t xml:space="preserve">People carrying hidden load may face incentives not to report it.</x:t>
  </x:si>
  <x:si>
    <x:t xml:space="preserve">Use aggregation, access limits, protected challenge, and non-retaliation commitments.</x:t>
  </x:si>
  <x:si>
    <x:t xml:space="preserve">Preservation / redesign action</x:t>
  </x:si>
  <x:si>
    <x:t xml:space="preserve">Reassess if workflow or staffing changes</x:t>
  </x:si>
  <x:si>
    <x:t xml:space="preserve">Preserve, support, distribute, document, or validate a substitute before removal.</x:t>
  </x:si>
  <x:si>
    <x:t xml:space="preserve">Human adaptation is not automatically undesirable; hidden involuntary overload is the concern.</x:t>
  </x:si>
  <x:si>
    <x:t xml:space="preserve">Automation, scaling, outsourcing, role removal, persistent exception work, capacity strain, or recurrent invisible intervention.</x:t>
  </x:si>
  <x:si>
    <x:t xml:space="preserve">A trigger reopens CSV and responsibility continuity.</x:t>
  </x:si>
  <x:si>
    <x:t xml:space="preserve">No gate or version change.</x:t>
  </x:si>
  <x:si>
    <x:t xml:space="preserve">V12.7 Integrity ID</x:t>
  </x:si>
  <x:si>
    <x:t xml:space="preserve">Integrity surface</x:t>
  </x:si>
  <x:si>
    <x:t xml:space="preserve">Governing requirement</x:t>
  </x:si>
  <x:si>
    <x:t xml:space="preserve">Controlling token / record</x:t>
  </x:si>
  <x:si>
    <x:t xml:space="preserve">Claim consequence</x:t>
  </x:si>
  <x:si>
    <x:t xml:space="preserve">V12.7-01</x:t>
  </x:si>
  <x:si>
    <x:t xml:space="preserve">Rights non-dilution</x:t>
  </x:si>
  <x:si>
    <x:t xml:space="preserve">One RightsEffectTokenID is evaluated at full unallocated exposed-subgroup severity before analytical scope allocation.</x:t>
  </x:si>
  <x:si>
    <x:t xml:space="preserve">RIGHTS_PARTITION_SENSITIVE / RightsEffectTokenRecord</x:t>
  </x:si>
  <x:si>
    <x:t xml:space="preserve">A split analytical view cannot make a rights violation pass.</x:t>
  </x:si>
  <x:si>
    <x:t xml:space="preserve">V12.7-02</x:t>
  </x:si>
  <x:si>
    <x:t xml:space="preserve">Effect-token identity and granularity</x:t>
  </x:si>
  <x:si>
    <x:t xml:space="preserve">Bearer, state, baseline, causal pathway, time window, and evidence object determine token identity; alternative defensible tokenizations are challenged.</x:t>
  </x:si>
  <x:si>
    <x:t xml:space="preserve">EffectTokenRegistry / PARTITION_RANK_SENSITIVE</x:t>
  </x:si>
  <x:si>
    <x:t xml:space="preserve">Representation-only leader or decisiveness reversal blocks unique framework selection.</x:t>
  </x:si>
  <x:si>
    <x:t xml:space="preserve">V12.7-03</x:t>
  </x:si>
  <x:si>
    <x:t xml:space="preserve">Temporal token integrity</x:t>
  </x:si>
  <x:si>
    <x:t xml:space="preserve">A continuous effect uses the maximal contiguous decision-relevant window; sequential re-tokenization is prohibited unless distinct episodes are evidenced.</x:t>
  </x:si>
  <x:si>
    <x:t xml:space="preserve">TemporalBurdenReview</x:t>
  </x:si>
  <x:si>
    <x:t xml:space="preserve">Time slicing cannot manufacture extra temporal salience.</x:t>
  </x:si>
  <x:si>
    <x:t xml:space="preserve">V12.7-04</x:t>
  </x:si>
  <x:si>
    <x:t xml:space="preserve">Likelihood semantics</x:t>
  </x:si>
  <x:si>
    <x:t xml:space="preserve">Conditional event probability, expected frequency/exposure, already-expected effect, and scenario-conditional probability are typed and cannot be double counted.</x:t>
  </x:si>
  <x:si>
    <x:t xml:space="preserve">LikelihoodSemantics / PROBABILITY_ORDER_SENSITIVE</x:t>
  </x:si>
  <x:si>
    <x:t xml:space="preserve">Event-probability operator-order reversal prevents unconditional uniqueness.</x:t>
  </x:si>
  <x:si>
    <x:t xml:space="preserve">V12.7-05</x:t>
  </x:si>
  <x:si>
    <x:t xml:space="preserve">Adverse-confidence integrity</x:t>
  </x:si>
  <x:si>
    <x:t xml:space="preserve">Selection-material adverse effects with reduced confidence receive the required adverse-confidence counterfactual.</x:t>
  </x:si>
  <x:si>
    <x:t xml:space="preserve">AdverseConfidenceCounterfactual / CONFIDENCE_RANK_SENSITIVE</x:t>
  </x:si>
  <x:si>
    <x:t xml:space="preserve">Weak evidence cannot authorize a leader merely by shrinking harm.</x:t>
  </x:si>
  <x:si>
    <x:t xml:space="preserve">V12.7-06</x:t>
  </x:si>
  <x:si>
    <x:t xml:space="preserve">Distributional and subgroup closure</x:t>
  </x:si>
  <x:si>
    <x:t xml:space="preserve">Worst-affected subgroup, search method, concentration, duration, remedy, and omitted-group uncertainty route into CSV.</x:t>
  </x:si>
  <x:si>
    <x:t xml:space="preserve">DistributionalBurdenReview / SubgroupClosureRecord</x:t>
  </x:si>
  <x:si>
    <x:t xml:space="preserve">A favourable mean cannot be the sole clearance surface for severe concentrated harm.</x:t>
  </x:si>
  <x:si>
    <x:t xml:space="preserve">V12.7-07</x:t>
  </x:si>
  <x:si>
    <x:t xml:space="preserve">Reference and baseline families</x:t>
  </x:si>
  <x:si>
    <x:t xml:space="preserve">All materially defensible ex-ante reference classes and baselines are evaluated consistently across options.</x:t>
  </x:si>
  <x:si>
    <x:t xml:space="preserve">ReferenceFamilyRecord / BaselineFamilyRecord</x:t>
  </x:si>
  <x:si>
    <x:t xml:space="preserve">A reversal becomes REFERENCE_RANK_SENSITIVE or BASELINE_RANK_SENSITIVE.</x:t>
  </x:si>
  <x:si>
    <x:t xml:space="preserve">V12.7-08</x:t>
  </x:si>
  <x:si>
    <x:t xml:space="preserve">Mask and active-cell symmetry</x:t>
  </x:si>
  <x:si>
    <x:t xml:space="preserve">One comparison-level mask and active-cell set applies across options unless a structural exception is documented and stress-tested.</x:t>
  </x:si>
  <x:si>
    <x:t xml:space="preserve">MASK_ASYMMETRY_INVALID</x:t>
  </x:si>
  <x:si>
    <x:t xml:space="preserve">The RLS denominator Q cannot be manipulated option by option.</x:t>
  </x:si>
  <x:si>
    <x:t xml:space="preserve">V12.7-09</x:t>
  </x:si>
  <x:si>
    <x:t xml:space="preserve">Dependence and epsilon</x:t>
  </x:si>
  <x:si>
    <x:t xml:space="preserve">Decisiveness discloses independence and conservative dependence bounds; epsilon is identified as a numerical guard, not hidden certainty.</x:t>
  </x:si>
  <x:si>
    <x:t xml:space="preserve">REVIEW_REQUIRED_FOR_UNIQUE_SELECTION</x:t>
  </x:si>
  <x:si>
    <x:t xml:space="preserve">RLS_DEPENDENCE_SENSITIVE / GapSensitivityRecord</x:t>
  </x:si>
  <x:si>
    <x:t xml:space="preserve">Optimistic independence cannot manufacture SELECTED_DECISIVE.</x:t>
  </x:si>
  <x:si>
    <x:t xml:space="preserve">V12.7-10</x:t>
  </x:si>
  <x:si>
    <x:t xml:space="preserve">Weight constitution</x:t>
  </x:si>
  <x:si>
    <x:t xml:space="preserve">WeightProfileStatus is AUTHORIZED, INTERIM, CONTESTED, or UNSETTLED; legitimate profile disagreement is explicit.</x:t>
  </x:si>
  <x:si>
    <x:t xml:space="preserve">WeightProfileRecord / NORMATIVE_UNDERDETERMINED</x:t>
  </x:si>
  <x:si>
    <x:t xml:space="preserve">A constitution-conditional winner is not presented as universal moral truth.</x:t>
  </x:si>
  <x:si>
    <x:t xml:space="preserve">V12.7-11</x:t>
  </x:si>
  <x:si>
    <x:t xml:space="preserve">Option-set closure</x:t>
  </x:si>
  <x:si>
    <x:t xml:space="preserve">No action/continuation, delay, redesign/mitigation, and hybrid/challenger options are considered or excluded with rationale.</x:t>
  </x:si>
  <x:si>
    <x:t xml:space="preserve">OptionClosureRecord / OPTION_SET_THIN</x:t>
  </x:si>
  <x:si>
    <x:t xml:space="preserve">Strawman option sets cannot support a strong unique-selection claim.</x:t>
  </x:si>
  <x:si>
    <x:t xml:space="preserve">V12.7-12</x:t>
  </x:si>
  <x:si>
    <x:t xml:space="preserve">Robustness completeness</x:t>
  </x:si>
  <x:si>
    <x:t xml:space="preserve">Every finite registered module is NOT_TRIGGERED_WITH_RATIONALE, PASS_NO_REVERSAL, SENSITIVE, UNRESOLVED, or REQUIRED_NOT_EVALUATED.</x:t>
  </x:si>
  <x:si>
    <x:t xml:space="preserve">RLSRobustnessRecord / RLS_ROBUSTNESS_INCOMPLETE</x:t>
  </x:si>
  <x:si>
    <x:t xml:space="preserve">ALLOW_FRAMEWORK_SELECTION requires every triggered module complete and non-reversing.</x:t>
  </x:si>
  <x:si>
    <x:t xml:space="preserve">V12.7-13</x:t>
  </x:si>
  <x:si>
    <x:t xml:space="preserve">Framework/authority/execution separation</x:t>
  </x:si>
  <x:si>
    <x:t xml:space="preserve">Point-score leader, framework-selected option, authority-selected option, and execution-authorized action remain separate.</x:t>
  </x:si>
  <x:si>
    <x:t xml:space="preserve">DecisionStateRecord / AuthoritySelectionRecord / ExecutionAuthorization</x:t>
  </x:si>
  <x:si>
    <x:t xml:space="preserve">No interface may turn a score or authority choice into execution permission.</x:t>
  </x:si>
</x:sst>
</file>

<file path=xl/styles.xml><?xml version="1.0" encoding="utf-8"?>
<x:styleSheet xmlns:x="http://schemas.openxmlformats.org/spreadsheetml/2006/main">
  <x:numFmts count="19">
    <x:numFmt numFmtId="164" formatCode="General"/>
    <x:numFmt numFmtId="165" formatCode="_(* #,##0.00_);_(* \(#,##0.00\);_(* \-??_);_(@_)"/>
    <x:numFmt numFmtId="166" formatCode="_(* #,##0.00_);_(* \(#,##0.00\);_(* \-??_);_(@_)"/>
    <x:numFmt numFmtId="167" formatCode="_(* #,##0_);_(* \(#,##0\);_(* \-_);_(@_)"/>
    <x:numFmt numFmtId="168" formatCode="_(* #,##0_);_(* \(#,##0\);_(* \-_);_(@_)"/>
    <x:numFmt numFmtId="169" formatCode="_(\$* #,##0.00_);_(\$* \(#,##0.00\);_(\$* \-??_);_(@_)"/>
    <x:numFmt numFmtId="170" formatCode="_(\$* #,##0.00_);_(\$* \(#,##0.00\);_(\$* \-??_);_(@_)"/>
    <x:numFmt numFmtId="171" formatCode="_(\$* #,##0_);_(\$* \(#,##0\);_(\$* \-_);_(@_)"/>
    <x:numFmt numFmtId="172" formatCode="_(\$* #,##0_);_(\$* \(#,##0\);_(\$* \-_);_(@_)"/>
    <x:numFmt numFmtId="173" formatCode="0%"/>
    <x:numFmt numFmtId="174" formatCode="mm/dd/yy"/>
    <x:numFmt numFmtId="175" formatCode="0.000"/>
    <x:numFmt numFmtId="176" formatCode="@"/>
    <x:numFmt numFmtId="177" formatCode="0.000000"/>
    <x:numFmt numFmtId="178" formatCode="0.0000"/>
    <x:numFmt numFmtId="179" formatCode="0.00000"/>
    <x:numFmt numFmtId="200" formatCode="0.00"/>
    <x:numFmt numFmtId="201" formatCode="0"/>
    <x:numFmt numFmtId="202" formatCode="0.000000;-0.000000;0.000000"/>
  </x:numFmts>
  <x:fonts count="44">
    <x:font>
      <x:sz val="10"/>
      <x:name val="Arial"/>
    </x:font>
    <x:font>
      <x:sz val="10"/>
      <x:name val="Arial"/>
    </x:font>
    <x:font>
      <x:sz val="10"/>
      <x:name val="Arial"/>
    </x:font>
    <x:font>
      <x:sz val="10"/>
      <x:name val="Arial"/>
    </x:font>
    <x:font>
      <x:sz val="10"/>
      <x:name val="Arial"/>
    </x:font>
    <x:font>
      <x:sz val="11"/>
      <x:color theme="1"/>
      <x:name val="Calibri"/>
    </x:font>
    <x:font>
      <x:b/>
      <x:sz val="14"/>
      <x:color rgb="FF1F4E78"/>
      <x:name val="Cambria"/>
    </x:font>
    <x:font>
      <x:b/>
      <x:sz val="11"/>
      <x:color rgb="FFFFFFFF"/>
      <x:name val="Cambria"/>
    </x:font>
    <x:font>
      <x:sz val="11"/>
      <x:color rgb="FF1F1F1F"/>
      <x:name val="Cambria"/>
    </x:font>
    <x:font>
      <x:b/>
      <x:sz val="11"/>
      <x:color rgb="FF1F1F1F"/>
      <x:name val="Cambria"/>
    </x:font>
    <x:font>
      <x:sz val="11"/>
      <x:color rgb="FFFFFFFF"/>
      <x:name val="Cambria"/>
    </x:font>
    <x:font>
      <x:b/>
      <x:sz val="10"/>
      <x:color rgb="FFFFFFFF"/>
      <x:name val="Arial"/>
    </x:font>
    <x:font>
      <x:b/>
      <x:sz val="11"/>
      <x:color theme="1"/>
      <x:name val="Calibri"/>
    </x:font>
    <x:font>
      <x:b/>
      <x:sz val="10"/>
      <x:name val="Arial"/>
    </x:font>
    <x:font>
      <x:i/>
      <x:sz val="10"/>
      <x:name val="Arial"/>
    </x:font>
    <x:font>
      <x:b/>
      <x:sz val="14"/>
      <x:color rgb="FF1F4E78"/>
      <x:name val="Arial"/>
    </x:font>
    <x:font>
      <x:b/>
      <x:sz val="10"/>
      <x:color rgb="FF17365D"/>
      <x:name val="Arial"/>
    </x:font>
    <x:font>
      <x:sz val="10"/>
      <x:color rgb="FF0F172A"/>
      <x:name val="Arial"/>
    </x:font>
    <x:font>
      <x:sz val="10"/>
      <x:color theme="1"/>
      <x:name val="Arial"/>
    </x:font>
    <x:font>
      <x:i/>
      <x:sz val="10"/>
      <x:color theme="1"/>
      <x:name val="Arial"/>
    </x:font>
    <x:font>
      <x:sz val="10"/>
      <x:color rgb="FF000000"/>
      <x:name val="Arial"/>
    </x:font>
    <x:font>
      <x:b/>
      <x:sz val="11"/>
      <x:color theme="1"/>
      <x:name val="Cambria"/>
    </x:font>
    <x:font>
      <x:b/>
      <x:sz val="11"/>
      <x:color rgb="FFFFFFFF"/>
      <x:name val="Calibri"/>
    </x:font>
    <x:font>
      <x:b/>
      <x:sz val="11"/>
      <x:color rgb="FF0F172A"/>
      <x:name val="Calibri"/>
    </x:font>
    <x:font>
      <x:b/>
      <x:sz val="10"/>
      <x:color rgb="FF0F172A"/>
      <x:name val="Arial"/>
    </x:font>
    <x:font>
      <x:b/>
      <x:sz val="14"/>
      <x:color rgb="FFFFFFFF"/>
      <x:name val="Cambria"/>
    </x:font>
    <x:font>
      <x:b/>
      <x:sz val="14"/>
      <x:color rgb="FFFFFFFF"/>
      <x:name val="Arial"/>
    </x:font>
    <x:font>
      <x:b/>
      <x:sz val="16"/>
      <x:color rgb="FFFFFFFF"/>
      <x:name val="Cambria"/>
    </x:font>
    <x:font>
      <x:b/>
      <x:i/>
      <x:sz val="11"/>
      <x:color rgb="FF203040"/>
      <x:name val="Cambria"/>
    </x:font>
    <x:font>
      <x:b/>
      <x:sz val="10"/>
      <x:color rgb="FF204A2A"/>
      <x:name val="Arial"/>
    </x:font>
    <x:font>
      <x:b/>
      <x:sz val="10"/>
      <x:color rgb="FF1F1F1F"/>
      <x:name val="Arial"/>
    </x:font>
    <x:font>
      <x:b/>
      <x:sz val="11"/>
      <x:color rgb="FF17365D"/>
      <x:name val="Cambria"/>
    </x:font>
    <x:font>
      <x:b/>
      <x:sz val="16"/>
      <x:color rgb="FFFFFFFF"/>
      <x:name val="Arial"/>
    </x:font>
    <x:font>
      <x:b/>
      <x:sz val="15"/>
      <x:color rgb="FFFFFFFF"/>
      <x:name val="Arial"/>
    </x:font>
    <x:font>
      <x:i/>
      <x:sz val="10"/>
      <x:color rgb="FF17365D"/>
      <x:name val="Arial"/>
    </x:font>
    <x:font>
      <x:b/>
      <x:sz val="10"/>
      <x:color rgb="FF7F6000"/>
      <x:name val="Arial"/>
    </x:font>
    <x:font>
      <x:sz val="10"/>
      <x:name val="Calibri"/>
    </x:font>
    <x:font>
      <x:sz val="11"/>
      <x:name val="Calibri"/>
    </x:font>
    <x:font>
      <x:b/>
      <x:sz val="17"/>
      <x:color rgb="FFFFFFFF"/>
      <x:name val="Calibri"/>
    </x:font>
    <x:font>
      <x:b/>
      <x:sz val="11"/>
      <x:name val="Calibri"/>
    </x:font>
    <x:font>
      <x:b/>
      <x:sz val="16"/>
      <x:color rgb="FFFFFFFF"/>
      <x:name val="Calibri"/>
    </x:font>
    <x:font>
      <x:b/>
      <x:sz val="10"/>
      <x:name val="Calibri"/>
    </x:font>
    <x:font>
      <x:sz val="12"/>
      <x:name val="Calibri"/>
    </x:font>
    <x:font>
      <x:b/>
      <x:sz val="12"/>
      <x:name val="Calibri"/>
    </x:font>
  </x:fonts>
  <x:fills count="46">
    <x:fill>
      <x:patternFill patternType="none"/>
    </x:fill>
    <x:fill>
      <x:patternFill patternType="gray125"/>
    </x:fill>
    <x:fill>
      <x:patternFill patternType="solid">
        <x:fgColor rgb="FFD9EAF7"/>
      </x:patternFill>
    </x:fill>
    <x:fill>
      <x:patternFill patternType="solid">
        <x:fgColor rgb="FF1F4E78"/>
      </x:patternFill>
    </x:fill>
    <x:fill>
      <x:patternFill patternType="solid">
        <x:fgColor rgb="FF2F75B5"/>
      </x:patternFill>
    </x:fill>
    <x:fill>
      <x:patternFill patternType="solid">
        <x:fgColor rgb="FFEAF3F8"/>
      </x:patternFill>
    </x:fill>
    <x:fill>
      <x:patternFill patternType="solid">
        <x:fgColor rgb="FF155E75"/>
      </x:patternFill>
    </x:fill>
    <x:fill>
      <x:patternFill patternType="solid">
        <x:fgColor rgb="FFF7FBFE"/>
      </x:patternFill>
    </x:fill>
    <x:fill>
      <x:patternFill patternType="solid">
        <x:fgColor rgb="FF0F766E"/>
      </x:patternFill>
    </x:fill>
    <x:fill>
      <x:patternFill patternType="solid">
        <x:fgColor rgb="FFE2F0D9"/>
      </x:patternFill>
    </x:fill>
    <x:fill>
      <x:patternFill patternType="solid">
        <x:fgColor rgb="FF1F4E79"/>
      </x:patternFill>
    </x:fill>
    <x:fill>
      <x:patternFill patternType="solid">
        <x:fgColor rgb="FF0F172A"/>
      </x:patternFill>
    </x:fill>
    <x:fill>
      <x:patternFill patternType="solid">
        <x:fgColor rgb="FFE0F2FE"/>
      </x:patternFill>
    </x:fill>
    <x:fill>
      <x:patternFill patternType="solid">
        <x:fgColor rgb="FFDDEBF7"/>
      </x:patternFill>
    </x:fill>
    <x:fill>
      <x:patternFill patternType="solid">
        <x:fgColor rgb="FFC6EFCE"/>
      </x:patternFill>
    </x:fill>
    <x:fill>
      <x:patternFill patternType="solid">
        <x:fgColor rgb="FFE8F0FE"/>
      </x:patternFill>
    </x:fill>
    <x:fill>
      <x:patternFill patternType="solid">
        <x:fgColor rgb="FFE2EFDA"/>
      </x:patternFill>
    </x:fill>
    <x:fill>
      <x:patternFill patternType="solid">
        <x:fgColor rgb="FFD9D9D9"/>
      </x:patternFill>
    </x:fill>
    <x:fill>
      <x:patternFill patternType="solid">
        <x:fgColor rgb="FF2E75B6"/>
      </x:patternFill>
    </x:fill>
    <x:fill>
      <x:patternFill patternType="solid">
        <x:fgColor rgb="FFFCE4D6"/>
      </x:patternFill>
    </x:fill>
    <x:fill>
      <x:patternFill patternType="solid">
        <x:fgColor rgb="FFE0F2F1"/>
      </x:patternFill>
    </x:fill>
    <x:fill>
      <x:patternFill patternType="solid">
        <x:fgColor rgb="FFFFF2CC"/>
      </x:patternFill>
    </x:fill>
    <x:fill>
      <x:patternFill patternType="solid">
        <x:fgColor rgb="FFFFEB9C"/>
      </x:patternFill>
    </x:fill>
    <x:fill>
      <x:patternFill patternType="solid">
        <x:fgColor rgb="FFEEF2FF"/>
      </x:patternFill>
    </x:fill>
    <x:fill>
      <x:patternFill patternType="solid">
        <x:fgColor rgb="FF1F2937"/>
      </x:patternFill>
    </x:fill>
    <x:fill>
      <x:patternFill patternType="solid">
        <x:fgColor rgb="FFFFC7CE"/>
      </x:patternFill>
    </x:fill>
    <x:fill>
      <x:patternFill patternType="solid">
        <x:fgColor rgb="FFFFCCCC"/>
      </x:patternFill>
    </x:fill>
    <x:fill>
      <x:patternFill patternType="solid">
        <x:fgColor rgb="FFFFE6CC"/>
      </x:patternFill>
    </x:fill>
    <x:fill>
      <x:patternFill patternType="solid">
        <x:fgColor rgb="FFFFFFCC"/>
      </x:patternFill>
    </x:fill>
    <x:fill>
      <x:patternFill patternType="solid">
        <x:fgColor rgb="FFD9EAD3"/>
      </x:patternFill>
    </x:fill>
    <x:fill>
      <x:patternFill patternType="solid">
        <x:fgColor rgb="FF123B5D"/>
      </x:patternFill>
    </x:fill>
    <x:fill>
      <x:patternFill patternType="solid">
        <x:fgColor rgb="FFDCEAF5"/>
      </x:patternFill>
    </x:fill>
    <x:fill>
      <x:patternFill patternType="solid">
        <x:fgColor rgb="FF2F6F9F"/>
      </x:patternFill>
    </x:fill>
    <x:fill>
      <x:patternFill patternType="solid">
        <x:fgColor rgb="FFE8F2E8"/>
      </x:patternFill>
    </x:fill>
    <x:fill>
      <x:patternFill patternType="solid">
        <x:fgColor rgb="FF334155"/>
      </x:patternFill>
    </x:fill>
    <x:fill>
      <x:patternFill patternType="solid">
        <x:fgColor rgb="FFB4C7E7"/>
      </x:patternFill>
    </x:fill>
    <x:fill>
      <x:patternFill patternType="solid">
        <x:fgColor rgb="FF1F4E78"/>
      </x:patternFill>
    </x:fill>
    <x:fill>
      <x:patternFill patternType="solid">
        <x:fgColor rgb="FFD9EAF7"/>
      </x:patternFill>
    </x:fill>
    <x:fill>
      <x:patternFill patternType="solid">
        <x:fgColor rgb="FF5B9BD5"/>
      </x:patternFill>
    </x:fill>
    <x:fill>
      <x:patternFill patternType="solid">
        <x:fgColor rgb="FFEAF2F8"/>
      </x:patternFill>
    </x:fill>
    <x:fill>
      <x:patternFill patternType="solid">
        <x:fgColor rgb="FFEAF3F8"/>
      </x:patternFill>
    </x:fill>
    <x:fill>
      <x:patternFill patternType="solid">
        <x:fgColor rgb="FF1F4E79"/>
      </x:patternFill>
    </x:fill>
    <x:fill>
      <x:patternFill patternType="solid">
        <x:fgColor rgb="FFD9EAF2"/>
      </x:patternFill>
    </x:fill>
    <x:fill>
      <x:patternFill patternType="solid">
        <x:fgColor rgb="FF5B9BD5"/>
      </x:patternFill>
    </x:fill>
    <x:fill>
      <x:patternFill patternType="solid">
        <x:fgColor rgb="FFFFF2CC"/>
      </x:patternFill>
    </x:fill>
    <x:fill>
      <x:patternFill patternType="solid">
        <x:fgColor rgb="FF173C54"/>
      </x:patternFill>
    </x:fill>
  </x:fills>
  <x:borders count="52">
    <x:border diagonalUp="0" diagonalDown="0"/>
    <x:border diagonalUp="0" diagonalDown="0">
      <x:left style="thin">
        <x:color rgb="FF5B9BD5"/>
      </x:left>
      <x:right style="thin">
        <x:color rgb="FF5B9BD5"/>
      </x:right>
      <x:top style="thin">
        <x:color rgb="FF5B9BD5"/>
      </x:top>
      <x:bottom style="thin">
        <x:color rgb="FF5B9BD5"/>
      </x:bottom>
    </x:border>
    <x:border diagonalUp="0" diagonalDown="0">
      <x:right style="thin">
        <x:color rgb="FF5B9BD5"/>
      </x:right>
      <x:bottom style="thin">
        <x:color rgb="FF5B9BD5"/>
      </x:bottom>
    </x:border>
    <x:border diagonalUp="0" diagonalDown="0">
      <x:left style="thin">
        <x:color rgb="FF5B9BD5"/>
      </x:left>
      <x:bottom style="thin">
        <x:color rgb="FF5B9BD5"/>
      </x:bottom>
    </x:border>
    <x:border diagonalUp="0" diagonalDown="0">
      <x:right style="thin">
        <x:color rgb="FF5B9BD5"/>
      </x:right>
      <x:top style="thin">
        <x:color rgb="FF5B9BD5"/>
      </x:top>
      <x:bottom style="thin">
        <x:color rgb="FF5B9BD5"/>
      </x:bottom>
    </x:border>
    <x:border diagonalUp="0" diagonalDown="0">
      <x:left style="thin">
        <x:color rgb="FF5B9BD5"/>
      </x:left>
      <x:top style="thin">
        <x:color rgb="FF5B9BD5"/>
      </x:top>
      <x:bottom style="thin">
        <x:color rgb="FF5B9BD5"/>
      </x:bottom>
    </x:border>
    <x:border diagonalUp="0" diagonalDown="0">
      <x:left style="thin">
        <x:color rgb="FF5B9BD5"/>
      </x:left>
      <x:right style="thin">
        <x:color rgb="FF5B9BD5"/>
      </x:right>
      <x:bottom style="thin">
        <x:color rgb="FF5B9BD5"/>
      </x:bottom>
    </x:border>
    <x:border diagonalUp="0" diagonalDown="0">
      <x:right style="thin">
        <x:color rgb="FF5B9BD5"/>
      </x:right>
    </x:border>
    <x:border diagonalUp="0" diagonalDown="0">
      <x:left style="thin">
        <x:color rgb="FF5B9BD5"/>
      </x:left>
      <x:right style="thin">
        <x:color rgb="FF5B9BD5"/>
      </x:right>
    </x:border>
    <x:border diagonalUp="0" diagonalDown="0">
      <x:left style="thin">
        <x:color rgb="FF5B9BD5"/>
      </x:left>
    </x:border>
    <x:border diagonalUp="0" diagonalDown="0">
      <x:right style="thin">
        <x:color rgb="FF5B9BD5"/>
      </x:right>
      <x:top style="thin">
        <x:color rgb="FF5B9BD5"/>
      </x:top>
    </x:border>
    <x:border diagonalUp="0" diagonalDown="0">
      <x:left style="thin">
        <x:color rgb="FF5B9BD5"/>
      </x:left>
      <x:right style="thin">
        <x:color rgb="FF5B9BD5"/>
      </x:right>
      <x:top style="thin">
        <x:color rgb="FF5B9BD5"/>
      </x:top>
    </x:border>
    <x:border diagonalUp="0" diagonalDown="0">
      <x:left style="thin">
        <x:color rgb="FFB4C7E7"/>
      </x:left>
      <x:right style="thin">
        <x:color rgb="FFB4C7E7"/>
      </x:right>
      <x:top style="thin">
        <x:color rgb="FFB4C7E7"/>
      </x:top>
    </x:border>
    <x:border diagonalUp="0" diagonalDown="0">
      <x:left style="thin">
        <x:color rgb="FFB4C7E7"/>
      </x:left>
      <x:top style="thin">
        <x:color rgb="FFB4C7E7"/>
      </x:top>
    </x:border>
    <x:border diagonalUp="0" diagonalDown="0">
      <x:top style="thin">
        <x:color rgb="FFB4C7E7"/>
      </x:top>
    </x:border>
    <x:border diagonalUp="0" diagonalDown="0">
      <x:right style="thin">
        <x:color rgb="FFB4C7E7"/>
      </x:right>
      <x:top style="thin">
        <x:color rgb="FFB4C7E7"/>
      </x:top>
    </x:border>
    <x:border diagonalUp="0" diagonalDown="0">
      <x:left style="thin">
        <x:color rgb="FFB4C7E7"/>
      </x:left>
    </x:border>
    <x:border diagonalUp="0" diagonalDown="0">
      <x:right style="thin">
        <x:color rgb="FFB4C7E7"/>
      </x:right>
    </x:border>
    <x:border diagonalUp="0" diagonalDown="0">
      <x:left style="thin">
        <x:color rgb="FFB4C7E7"/>
      </x:left>
      <x:bottom style="thin">
        <x:color rgb="FFB4C7E7"/>
      </x:bottom>
    </x:border>
    <x:border diagonalUp="0" diagonalDown="0">
      <x:bottom style="thin">
        <x:color rgb="FFB4C7E7"/>
      </x:bottom>
    </x:border>
    <x:border diagonalUp="0" diagonalDown="0">
      <x:right style="thin">
        <x:color rgb="FFB4C7E7"/>
      </x:right>
      <x:bottom style="thin">
        <x:color rgb="FFB4C7E7"/>
      </x:bottom>
    </x:border>
    <x:border diagonalUp="0" diagonalDown="0">
      <x:left style="thin">
        <x:color rgb="FFD9D9D9"/>
      </x:left>
      <x:right style="thin">
        <x:color rgb="FFD9D9D9"/>
      </x:right>
      <x:top style="thin">
        <x:color rgb="FFD9D9D9"/>
      </x:top>
      <x:bottom style="thin">
        <x:color rgb="FFD9D9D9"/>
      </x:bottom>
    </x:border>
    <x:border diagonalUp="0" diagonalDown="0">
      <x:left style="thin">
        <x:color rgb="FFBFBFBF"/>
      </x:left>
      <x:right style="thin">
        <x:color rgb="FFBFBFBF"/>
      </x:right>
      <x:top style="thin">
        <x:color rgb="FFBFBFBF"/>
      </x:top>
      <x:bottom style="thin">
        <x:color rgb="FFBFBFBF"/>
      </x:bottom>
    </x:border>
    <x:border diagonalUp="0" diagonalDown="0">
      <x:left style="thin">
        <x:color rgb="FFCCCCCC"/>
      </x:left>
      <x:right style="thin">
        <x:color rgb="FFCCCCCC"/>
      </x:right>
      <x:top style="thin">
        <x:color rgb="FFCCCCCC"/>
      </x:top>
      <x:bottom style="thin">
        <x:color rgb="FFCCCCCC"/>
      </x:bottom>
    </x:border>
    <x:border diagonalUp="0" diagonalDown="0">
      <x:top style="thin">
        <x:color rgb="FF5B9BD5"/>
      </x:top>
      <x:bottom style="thin">
        <x:color rgb="FF5B9BD5"/>
      </x:bottom>
    </x:border>
    <x:border diagonalUp="0" diagonalDown="0">
      <x:left style="thin">
        <x:color rgb="FFC8D4DE"/>
      </x:left>
      <x:right style="thin">
        <x:color rgb="FFC8D4DE"/>
      </x:right>
      <x:top style="thin">
        <x:color rgb="FFC8D4DE"/>
      </x:top>
      <x:bottom style="thin">
        <x:color rgb="FFC8D4DE"/>
      </x:bottom>
    </x:border>
    <x:border diagonalUp="0" diagonalDown="0"/>
    <x:border diagonalUp="0" diagonalDown="0">
      <x:left style="thin">
        <x:color rgb="FF5B9BD5"/>
      </x:left>
      <x:right style="thin">
        <x:color rgb="FF5B9BD5"/>
      </x:right>
      <x:top style="thin">
        <x:color rgb="FF5B9BD5"/>
      </x:top>
      <x:bottom style="thin">
        <x:color rgb="FF5B9BD5"/>
      </x:bottom>
    </x:border>
    <x:border diagonalUp="0" diagonalDown="0">
      <x:right style="thin">
        <x:color rgb="FF5B9BD5"/>
      </x:right>
      <x:bottom style="thin">
        <x:color rgb="FF5B9BD5"/>
      </x:bottom>
    </x:border>
    <x:border diagonalUp="0" diagonalDown="0">
      <x:left style="thin">
        <x:color rgb="FF5B9BD5"/>
      </x:left>
      <x:bottom style="thin">
        <x:color rgb="FF5B9BD5"/>
      </x:bottom>
    </x:border>
    <x:border diagonalUp="0" diagonalDown="0">
      <x:right style="thin">
        <x:color rgb="FF5B9BD5"/>
      </x:right>
      <x:top style="thin">
        <x:color rgb="FF5B9BD5"/>
      </x:top>
      <x:bottom style="thin">
        <x:color rgb="FF5B9BD5"/>
      </x:bottom>
    </x:border>
    <x:border diagonalUp="0" diagonalDown="0">
      <x:left style="thin">
        <x:color rgb="FF5B9BD5"/>
      </x:left>
      <x:top style="thin">
        <x:color rgb="FF5B9BD5"/>
      </x:top>
      <x:bottom style="thin">
        <x:color rgb="FF5B9BD5"/>
      </x:bottom>
    </x:border>
    <x:border diagonalUp="0" diagonalDown="0">
      <x:left style="thin">
        <x:color rgb="FF5B9BD5"/>
      </x:left>
      <x:right style="thin">
        <x:color rgb="FF5B9BD5"/>
      </x:right>
      <x:bottom style="thin">
        <x:color rgb="FF5B9BD5"/>
      </x:bottom>
    </x:border>
    <x:border diagonalUp="0" diagonalDown="0">
      <x:right style="thin">
        <x:color rgb="FF5B9BD5"/>
      </x:right>
    </x:border>
    <x:border diagonalUp="0" diagonalDown="0">
      <x:left style="thin">
        <x:color rgb="FF5B9BD5"/>
      </x:left>
      <x:right style="thin">
        <x:color rgb="FF5B9BD5"/>
      </x:right>
    </x:border>
    <x:border diagonalUp="0" diagonalDown="0">
      <x:left style="thin">
        <x:color rgb="FF5B9BD5"/>
      </x:left>
    </x:border>
    <x:border diagonalUp="0" diagonalDown="0">
      <x:right style="thin">
        <x:color rgb="FF5B9BD5"/>
      </x:right>
      <x:top style="thin">
        <x:color rgb="FF5B9BD5"/>
      </x:top>
    </x:border>
    <x:border diagonalUp="0" diagonalDown="0">
      <x:left style="thin">
        <x:color rgb="FF5B9BD5"/>
      </x:left>
      <x:right style="thin">
        <x:color rgb="FF5B9BD5"/>
      </x:right>
      <x:top style="thin">
        <x:color rgb="FF5B9BD5"/>
      </x:top>
    </x:border>
    <x:border diagonalUp="0" diagonalDown="0">
      <x:left style="thin">
        <x:color rgb="FFB4C7E7"/>
      </x:left>
      <x:right style="thin">
        <x:color rgb="FFB4C7E7"/>
      </x:right>
      <x:top style="thin">
        <x:color rgb="FFB4C7E7"/>
      </x:top>
    </x:border>
    <x:border diagonalUp="0" diagonalDown="0">
      <x:left style="thin">
        <x:color rgb="FFB4C7E7"/>
      </x:left>
      <x:top style="thin">
        <x:color rgb="FFB4C7E7"/>
      </x:top>
    </x:border>
    <x:border diagonalUp="0" diagonalDown="0">
      <x:top style="thin">
        <x:color rgb="FFB4C7E7"/>
      </x:top>
    </x:border>
    <x:border diagonalUp="0" diagonalDown="0">
      <x:right style="thin">
        <x:color rgb="FFB4C7E7"/>
      </x:right>
      <x:top style="thin">
        <x:color rgb="FFB4C7E7"/>
      </x:top>
    </x:border>
    <x:border diagonalUp="0" diagonalDown="0">
      <x:left style="thin">
        <x:color rgb="FFB4C7E7"/>
      </x:left>
    </x:border>
    <x:border diagonalUp="0" diagonalDown="0">
      <x:right style="thin">
        <x:color rgb="FFB4C7E7"/>
      </x:right>
    </x:border>
    <x:border diagonalUp="0" diagonalDown="0">
      <x:left style="thin">
        <x:color rgb="FFB4C7E7"/>
      </x:left>
      <x:bottom style="thin">
        <x:color rgb="FFB4C7E7"/>
      </x:bottom>
    </x:border>
    <x:border diagonalUp="0" diagonalDown="0">
      <x:bottom style="thin">
        <x:color rgb="FFB4C7E7"/>
      </x:bottom>
    </x:border>
    <x:border diagonalUp="0" diagonalDown="0">
      <x:right style="thin">
        <x:color rgb="FFB4C7E7"/>
      </x:right>
      <x:bottom style="thin">
        <x:color rgb="FFB4C7E7"/>
      </x:bottom>
    </x:border>
    <x:border diagonalUp="0" diagonalDown="0">
      <x:left style="thin">
        <x:color rgb="FFD9D9D9"/>
      </x:left>
      <x:right style="thin">
        <x:color rgb="FFD9D9D9"/>
      </x:right>
      <x:top style="thin">
        <x:color rgb="FFD9D9D9"/>
      </x:top>
      <x:bottom style="thin">
        <x:color rgb="FFD9D9D9"/>
      </x:bottom>
    </x:border>
    <x:border diagonalUp="0" diagonalDown="0">
      <x:left style="thin">
        <x:color rgb="FFBFBFBF"/>
      </x:left>
      <x:right style="thin">
        <x:color rgb="FFBFBFBF"/>
      </x:right>
      <x:top style="thin">
        <x:color rgb="FFBFBFBF"/>
      </x:top>
      <x:bottom style="thin">
        <x:color rgb="FFBFBFBF"/>
      </x:bottom>
    </x:border>
    <x:border diagonalUp="0" diagonalDown="0">
      <x:left style="thin">
        <x:color rgb="FFCCCCCC"/>
      </x:left>
      <x:right style="thin">
        <x:color rgb="FFCCCCCC"/>
      </x:right>
      <x:top style="thin">
        <x:color rgb="FFCCCCCC"/>
      </x:top>
      <x:bottom style="thin">
        <x:color rgb="FFCCCCCC"/>
      </x:bottom>
    </x:border>
    <x:border diagonalUp="0" diagonalDown="0">
      <x:top style="thin">
        <x:color rgb="FF5B9BD5"/>
      </x:top>
      <x:bottom style="thin">
        <x:color rgb="FF5B9BD5"/>
      </x:bottom>
    </x:border>
    <x:border diagonalUp="0" diagonalDown="0">
      <x:left style="thin">
        <x:color rgb="FFC8D4DE"/>
      </x:left>
      <x:right style="thin">
        <x:color rgb="FFC8D4DE"/>
      </x:right>
      <x:top style="thin">
        <x:color rgb="FFC8D4DE"/>
      </x:top>
      <x:bottom style="thin">
        <x:color rgb="FFC8D4DE"/>
      </x:bottom>
    </x:border>
  </x:borders>
  <x:cellStyleXfs count="69">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xf numFmtId="165" fontId="4" fillId="0" borderId="0" applyFont="1" applyBorder="0" applyAlignment="0" applyProtection="0"/>
    <x:xf numFmtId="166" fontId="4" fillId="0" borderId="0" applyFont="1" applyBorder="1" applyAlignment="1" applyProtection="1">
      <x:alignment horizontal="general" vertical="bottom" wrapText="0" shrinkToFit="0"/>
      <x:protection locked="1" hidden="0"/>
    </x:xf>
    <x:xf numFmtId="166" fontId="4" fillId="0" borderId="0" applyFont="1" applyBorder="1" applyAlignment="1" applyProtection="1">
      <x:alignment horizontal="general" vertical="bottom" wrapText="0" shrinkToFit="0"/>
      <x:protection locked="1" hidden="0"/>
    </x:xf>
    <x:xf numFmtId="166" fontId="4" fillId="0" borderId="0" applyFont="1" applyBorder="1" applyAlignment="1" applyProtection="1">
      <x:alignment horizontal="general" vertical="bottom" wrapText="0" shrinkToFit="0"/>
      <x:protection locked="1" hidden="0"/>
    </x:xf>
    <x:xf numFmtId="166" fontId="4" fillId="0" borderId="0" applyFont="1" applyBorder="0" applyAlignment="0" applyProtection="0"/>
    <x:xf numFmtId="166" fontId="4" fillId="0" borderId="0" applyFont="1" applyBorder="0" applyAlignment="0" applyProtection="0"/>
    <x:xf numFmtId="166" fontId="4" fillId="0" borderId="0" applyFont="1" applyBorder="0" applyAlignment="0" applyProtection="0"/>
    <x:xf numFmtId="166" fontId="4" fillId="0" borderId="0" applyFont="1" applyBorder="0" applyAlignment="0" applyProtection="0"/>
    <x:xf numFmtId="167" fontId="4" fillId="0" borderId="0" applyFont="1" applyBorder="0" applyAlignment="0" applyProtection="0"/>
    <x:xf numFmtId="168" fontId="4" fillId="0" borderId="0" applyFont="1" applyBorder="1" applyAlignment="1" applyProtection="1">
      <x:alignment horizontal="general" vertical="bottom" wrapText="0" shrinkToFit="0"/>
      <x:protection locked="1" hidden="0"/>
    </x:xf>
    <x:xf numFmtId="168" fontId="4" fillId="0" borderId="0" applyFont="1" applyBorder="1" applyAlignment="1" applyProtection="1">
      <x:alignment horizontal="general" vertical="bottom" wrapText="0" shrinkToFit="0"/>
      <x:protection locked="1" hidden="0"/>
    </x:xf>
    <x:xf numFmtId="168" fontId="4" fillId="0" borderId="0" applyFont="1" applyBorder="1" applyAlignment="1" applyProtection="1">
      <x:alignment horizontal="general" vertical="bottom" wrapText="0" shrinkToFit="0"/>
      <x:protection locked="1" hidden="0"/>
    </x:xf>
    <x:xf numFmtId="168" fontId="4" fillId="0" borderId="0" applyFont="1" applyBorder="0" applyAlignment="0" applyProtection="0"/>
    <x:xf numFmtId="168" fontId="4" fillId="0" borderId="0" applyFont="1" applyBorder="0" applyAlignment="0" applyProtection="0"/>
    <x:xf numFmtId="168" fontId="4" fillId="0" borderId="0" applyFont="1" applyBorder="0" applyAlignment="0" applyProtection="0"/>
    <x:xf numFmtId="168" fontId="4" fillId="0" borderId="0" applyFont="1" applyBorder="0" applyAlignment="0" applyProtection="0"/>
    <x:xf numFmtId="169" fontId="4" fillId="0" borderId="0" applyFont="1" applyBorder="0" applyAlignment="0" applyProtection="0"/>
    <x:xf numFmtId="170" fontId="4" fillId="0" borderId="0" applyFont="1" applyBorder="1" applyAlignment="1" applyProtection="1">
      <x:alignment horizontal="general" vertical="bottom" wrapText="0" shrinkToFit="0"/>
      <x:protection locked="1" hidden="0"/>
    </x:xf>
    <x:xf numFmtId="170" fontId="4" fillId="0" borderId="0" applyFont="1" applyBorder="1" applyAlignment="1" applyProtection="1">
      <x:alignment horizontal="general" vertical="bottom" wrapText="0" shrinkToFit="0"/>
      <x:protection locked="1" hidden="0"/>
    </x:xf>
    <x:xf numFmtId="170" fontId="4" fillId="0" borderId="0" applyFont="1" applyBorder="1" applyAlignment="1" applyProtection="1">
      <x:alignment horizontal="general" vertical="bottom" wrapText="0" shrinkToFit="0"/>
      <x:protection locked="1" hidden="0"/>
    </x:xf>
    <x:xf numFmtId="170" fontId="4" fillId="0" borderId="0" applyFont="1" applyBorder="0" applyAlignment="0" applyProtection="0"/>
    <x:xf numFmtId="170" fontId="4" fillId="0" borderId="0" applyFont="1" applyBorder="0" applyAlignment="0" applyProtection="0"/>
    <x:xf numFmtId="170" fontId="4" fillId="0" borderId="0" applyFont="1" applyBorder="0" applyAlignment="0" applyProtection="0"/>
    <x:xf numFmtId="170" fontId="4" fillId="0" borderId="0" applyFont="1" applyBorder="0" applyAlignment="0" applyProtection="0"/>
    <x:xf numFmtId="171" fontId="4" fillId="0" borderId="0" applyFont="1" applyBorder="0" applyAlignment="0" applyProtection="0"/>
    <x:xf numFmtId="172" fontId="4" fillId="0" borderId="0" applyFont="1" applyBorder="0" applyAlignment="0" applyProtection="0"/>
    <x:xf numFmtId="172" fontId="4" fillId="0" borderId="0" applyFont="1" applyBorder="1" applyAlignment="1" applyProtection="1">
      <x:alignment horizontal="general" vertical="bottom" wrapText="0" shrinkToFit="0"/>
      <x:protection locked="1" hidden="0"/>
    </x:xf>
    <x:xf numFmtId="172" fontId="4" fillId="0" borderId="0" applyFont="1" applyBorder="1" applyAlignment="1" applyProtection="1">
      <x:alignment horizontal="general" vertical="bottom" wrapText="0" shrinkToFit="0"/>
      <x:protection locked="1" hidden="0"/>
    </x:xf>
    <x:xf numFmtId="172" fontId="4" fillId="0" borderId="0" applyFont="1" applyBorder="1" applyAlignment="1" applyProtection="1">
      <x:alignment horizontal="general" vertical="bottom" wrapText="0" shrinkToFit="0"/>
      <x:protection locked="1" hidden="0"/>
    </x:xf>
    <x:xf numFmtId="172" fontId="4" fillId="0" borderId="0" applyFont="1" applyBorder="0" applyAlignment="0" applyProtection="0"/>
    <x:xf numFmtId="172" fontId="4" fillId="0" borderId="0" applyFont="1" applyBorder="0" applyAlignment="0" applyProtection="0"/>
    <x:xf numFmtId="172" fontId="4" fillId="0" borderId="0" applyFont="1" applyBorder="0" applyAlignment="0" applyProtection="0"/>
    <x:xf numFmtId="164" fontId="4" fillId="0" borderId="0" applyFont="1" applyBorder="1" applyAlignment="1" applyProtection="1">
      <x:alignment horizontal="general" vertical="bottom" wrapText="0" shrinkToFit="0"/>
      <x:protection locked="1" hidden="0"/>
    </x:xf>
    <x:xf numFmtId="164" fontId="4" fillId="0" borderId="0" applyFont="1" applyBorder="1" applyAlignment="1" applyProtection="1">
      <x:alignment horizontal="general" vertical="bottom" wrapText="0" shrinkToFit="0"/>
      <x:protection locked="1" hidden="0"/>
    </x:xf>
    <x:xf numFmtId="164" fontId="4" fillId="0" borderId="0" applyFont="1" applyBorder="1" applyAlignment="1" applyProtection="1">
      <x:alignment horizontal="general" vertical="bottom" wrapText="0" shrinkToFit="0"/>
      <x:protection locked="1" hidden="0"/>
    </x:xf>
    <x:xf numFmtId="164" fontId="5" fillId="0" borderId="0" applyFont="1" applyBorder="1" applyAlignment="1" applyProtection="1">
      <x:alignment horizontal="general" vertical="bottom" wrapText="0" shrinkToFit="0"/>
      <x:protection locked="1" hidden="0"/>
    </x:xf>
    <x:xf numFmtId="164" fontId="4" fillId="0" borderId="0" applyFont="1" applyBorder="1" applyAlignment="1" applyProtection="1">
      <x:alignment horizontal="general" vertical="bottom" wrapText="0" shrinkToFit="0"/>
      <x:protection locked="1" hidden="0"/>
    </x:xf>
    <x:xf numFmtId="164" fontId="4" fillId="0" borderId="0" applyFont="1" applyBorder="1" applyAlignment="1" applyProtection="1">
      <x:alignment horizontal="general" vertical="bottom" wrapText="0" shrinkToFit="0"/>
      <x:protection locked="1" hidden="0"/>
    </x:xf>
    <x:xf numFmtId="164" fontId="4" fillId="0" borderId="0" applyFont="1" applyBorder="1" applyAlignment="1" applyProtection="1">
      <x:alignment horizontal="general" vertical="bottom" wrapText="0" shrinkToFit="0"/>
      <x:protection locked="1" hidden="0"/>
    </x:xf>
    <x:xf numFmtId="164" fontId="4" fillId="0" borderId="0" applyFont="1" applyBorder="1" applyAlignment="1" applyProtection="1">
      <x:alignment horizontal="general" vertical="bottom" wrapText="0" shrinkToFit="0"/>
      <x:protection locked="1" hidden="0"/>
    </x:xf>
    <x:xf numFmtId="164" fontId="4" fillId="0" borderId="0" applyFont="1" applyBorder="1" applyAlignment="1" applyProtection="1">
      <x:alignment horizontal="general" vertical="bottom" wrapText="0" shrinkToFit="0"/>
      <x:protection locked="1" hidden="0"/>
    </x:xf>
    <x:xf numFmtId="173" fontId="4" fillId="0" borderId="0" applyFont="1" applyBorder="0" applyAlignment="0" applyProtection="0"/>
    <x:xf numFmtId="173" fontId="4" fillId="0" borderId="0" applyFont="1" applyBorder="0" applyAlignment="0" applyProtection="0"/>
    <x:xf numFmtId="173" fontId="4" fillId="0" borderId="0" applyFont="1" applyBorder="0" applyAlignment="0" applyProtection="0"/>
    <x:xf numFmtId="173" fontId="4" fillId="0" borderId="0" applyFont="1" applyBorder="0" applyAlignment="0" applyProtection="0"/>
    <x:xf numFmtId="173" fontId="4" fillId="0" borderId="0" applyFont="1" applyBorder="1" applyAlignment="1" applyProtection="1">
      <x:alignment horizontal="general" vertical="bottom" wrapText="0" shrinkToFit="0"/>
      <x:protection locked="1" hidden="0"/>
    </x:xf>
    <x:xf numFmtId="173" fontId="4" fillId="0" borderId="0" applyFont="1" applyBorder="1" applyAlignment="1" applyProtection="1">
      <x:alignment horizontal="general" vertical="bottom" wrapText="0" shrinkToFit="0"/>
      <x:protection locked="1" hidden="0"/>
    </x:xf>
    <x:xf numFmtId="173" fontId="4" fillId="0" borderId="0" applyFont="1" applyBorder="1" applyAlignment="1" applyProtection="1">
      <x:alignment horizontal="general" vertical="bottom" wrapText="0" shrinkToFit="0"/>
      <x:protection locked="1" hidden="0"/>
    </x:xf>
    <x:xf numFmtId="173" fontId="4" fillId="0" borderId="0" applyFont="1" applyBorder="0" applyAlignment="0" applyProtection="0"/>
  </x:cellStyleXfs>
  <x:cellXfs count="1439">
    <x:xf numFmtId="164" fontId="0" fillId="0" borderId="0" xfId="0" applyFont="0" applyBorder="0" applyAlignment="0">
      <x:alignment horizontal="general" vertical="bottom" wrapText="0"/>
    </x:xf>
    <x:xf numFmtId="164" fontId="4" fillId="0" borderId="0" xfId="58" applyFont="1" applyBorder="0" applyAlignment="1">
      <x:alignment horizontal="general" vertical="bottom" wrapText="0"/>
    </x:xf>
    <x:xf numFmtId="164" fontId="6" fillId="2" borderId="1" xfId="52" applyFont="1" applyBorder="1" applyAlignment="1">
      <x:alignment horizontal="general" vertical="center" wrapText="1"/>
    </x:xf>
    <x:xf numFmtId="164" fontId="7" fillId="3" borderId="0" xfId="58" applyFont="1" applyBorder="0" applyAlignment="1">
      <x:alignment horizontal="general" vertical="top" wrapText="1"/>
    </x:xf>
    <x:xf numFmtId="164" fontId="7" fillId="4" borderId="2" xfId="52" applyFont="1" applyBorder="1" applyAlignment="1">
      <x:alignment horizontal="general" vertical="top" wrapText="1"/>
    </x:xf>
    <x:xf numFmtId="164" fontId="8" fillId="5" borderId="3" xfId="52" applyFont="1" applyBorder="1" applyAlignment="1">
      <x:alignment horizontal="general" vertical="top" wrapText="1"/>
    </x:xf>
    <x:xf numFmtId="164" fontId="4" fillId="0" borderId="0" xfId="58" applyFont="1" applyBorder="0" applyAlignment="1">
      <x:alignment horizontal="general" vertical="top" wrapText="1"/>
    </x:xf>
    <x:xf numFmtId="164" fontId="9" fillId="2" borderId="4" xfId="52" applyFont="1" applyBorder="1" applyAlignment="1">
      <x:alignment horizontal="general" vertical="top" wrapText="1"/>
    </x:xf>
    <x:xf numFmtId="164" fontId="8" fillId="0" borderId="5" xfId="52" applyFont="1" applyBorder="1" applyAlignment="1">
      <x:alignment horizontal="general" vertical="top" wrapText="1"/>
    </x:xf>
    <x:xf numFmtId="164" fontId="8" fillId="5" borderId="5" xfId="52" applyFont="1" applyBorder="1" applyAlignment="1">
      <x:alignment horizontal="general" vertical="top" wrapText="1"/>
    </x:xf>
    <x:xf numFmtId="164" fontId="10" fillId="6" borderId="5" xfId="52" applyFont="1" applyBorder="1" applyAlignment="1">
      <x:alignment horizontal="general" vertical="top" wrapText="1"/>
    </x:xf>
    <x:xf numFmtId="164" fontId="11" fillId="6" borderId="0" xfId="58" applyFont="1" applyBorder="0" applyAlignment="1">
      <x:alignment horizontal="general" vertical="top" wrapText="1"/>
    </x:xf>
    <x:xf numFmtId="164" fontId="11" fillId="3" borderId="0" xfId="52" applyFont="1" applyBorder="1" applyAlignment="1">
      <x:alignment horizontal="general" vertical="top" wrapText="1"/>
    </x:xf>
    <x:xf numFmtId="164" fontId="4" fillId="0" borderId="0" xfId="52" applyFont="1" applyBorder="1" applyAlignment="1">
      <x:alignment horizontal="general" vertical="top" wrapText="1"/>
    </x:xf>
    <x:xf numFmtId="164" fontId="11" fillId="3" borderId="0" xfId="52" applyFont="1" applyBorder="1" applyAlignment="1">
      <x:alignment horizontal="center" vertical="top" wrapText="1"/>
    </x:xf>
    <x:xf numFmtId="164" fontId="8" fillId="5" borderId="6" xfId="52" applyFont="1" applyBorder="1" applyAlignment="1">
      <x:alignment horizontal="general" vertical="top" wrapText="1"/>
    </x:xf>
    <x:xf numFmtId="164" fontId="9" fillId="7" borderId="7" xfId="52" applyFont="1" applyBorder="1" applyAlignment="1">
      <x:alignment horizontal="general" vertical="top" wrapText="1"/>
    </x:xf>
    <x:xf numFmtId="164" fontId="8" fillId="7" borderId="8" xfId="52" applyFont="1" applyBorder="1" applyAlignment="1">
      <x:alignment horizontal="general" vertical="top" wrapText="1"/>
    </x:xf>
    <x:xf numFmtId="164" fontId="8" fillId="7" borderId="9" xfId="52" applyFont="1" applyBorder="1" applyAlignment="1">
      <x:alignment horizontal="general" vertical="top" wrapText="1"/>
    </x:xf>
    <x:xf numFmtId="164" fontId="8" fillId="5" borderId="1" xfId="52" applyFont="1" applyBorder="1" applyAlignment="1">
      <x:alignment horizontal="general" vertical="top" wrapText="1"/>
    </x:xf>
    <x:xf numFmtId="164" fontId="4" fillId="0" borderId="0" xfId="52" applyFont="1" applyBorder="0" applyAlignment="1">
      <x:alignment horizontal="general" vertical="top" wrapText="1"/>
    </x:xf>
    <x:xf numFmtId="164" fontId="4" fillId="7" borderId="0" xfId="52" applyFont="1" applyBorder="1" applyAlignment="1">
      <x:alignment horizontal="general" vertical="top" wrapText="1"/>
    </x:xf>
    <x:xf numFmtId="164" fontId="11" fillId="6" borderId="0" xfId="52" applyFont="1" applyBorder="1" applyAlignment="1">
      <x:alignment horizontal="general" vertical="top" wrapText="1"/>
    </x:xf>
    <x:xf numFmtId="164" fontId="12" fillId="0" borderId="0" xfId="52" applyFont="1" applyBorder="1" applyAlignment="1">
      <x:alignment horizontal="general" vertical="top" wrapText="1"/>
    </x:xf>
    <x:xf numFmtId="164" fontId="5" fillId="0" borderId="0" xfId="52" applyFont="1" applyBorder="0" applyAlignment="1">
      <x:alignment horizontal="general" vertical="top" wrapText="1"/>
    </x:xf>
    <x:xf numFmtId="164" fontId="13" fillId="7" borderId="0" xfId="52" applyFont="1" applyBorder="1" applyAlignment="1">
      <x:alignment horizontal="general" vertical="top" wrapText="1"/>
    </x:xf>
    <x:xf numFmtId="164" fontId="9" fillId="2" borderId="10" xfId="52" applyFont="1" applyBorder="1" applyAlignment="1">
      <x:alignment horizontal="general" vertical="top" wrapText="1"/>
    </x:xf>
    <x:xf numFmtId="164" fontId="8" fillId="5" borderId="11" xfId="52" applyFont="1" applyBorder="1" applyAlignment="1">
      <x:alignment horizontal="general" vertical="top" wrapText="1"/>
    </x:xf>
    <x:xf numFmtId="174" fontId="9" fillId="2" borderId="1" xfId="52" applyFont="1" applyBorder="1" applyAlignment="1">
      <x:alignment horizontal="general" vertical="top" wrapText="1"/>
    </x:xf>
    <x:xf numFmtId="164" fontId="8" fillId="0" borderId="1" xfId="52" applyFont="1" applyBorder="1" applyAlignment="1">
      <x:alignment horizontal="general" vertical="top" wrapText="1"/>
    </x:xf>
    <x:xf numFmtId="164" fontId="9" fillId="2" borderId="1" xfId="52" applyFont="1" applyBorder="1" applyAlignment="1">
      <x:alignment horizontal="general" vertical="top" wrapText="1"/>
    </x:xf>
    <x:xf numFmtId="164" fontId="11" fillId="8" borderId="0" xfId="52" applyFont="1" applyBorder="1" applyAlignment="1">
      <x:alignment horizontal="general" vertical="top" wrapText="1"/>
    </x:xf>
    <x:xf numFmtId="164" fontId="14" fillId="9" borderId="0" xfId="52" applyFont="1" applyBorder="1" applyAlignment="1">
      <x:alignment horizontal="general" vertical="top" wrapText="1"/>
    </x:xf>
    <x:xf numFmtId="164" fontId="4" fillId="0" borderId="0" xfId="52" applyFont="1" applyBorder="1" applyAlignment="1">
      <x:alignment horizontal="general" vertical="bottom" wrapText="1"/>
    </x:xf>
    <x:xf numFmtId="164" fontId="15" fillId="2" borderId="0" xfId="52" applyFont="1" applyBorder="1" applyAlignment="1">
      <x:alignment horizontal="center" vertical="center" wrapText="1"/>
    </x:xf>
    <x:xf numFmtId="164" fontId="16" fillId="2" borderId="0" xfId="52" applyFont="1" applyBorder="1" applyAlignment="1">
      <x:alignment horizontal="left" vertical="center" wrapText="1"/>
    </x:xf>
    <x:xf numFmtId="164" fontId="7" fillId="10" borderId="1" xfId="58" applyFont="1" applyBorder="1" applyAlignment="1">
      <x:alignment horizontal="general" vertical="top" wrapText="1"/>
    </x:xf>
    <x:xf numFmtId="164" fontId="7" fillId="11" borderId="0" xfId="58" applyFont="1" applyBorder="0" applyAlignment="1">
      <x:alignment horizontal="left" vertical="center" wrapText="1"/>
    </x:xf>
    <x:xf numFmtId="164" fontId="7" fillId="4" borderId="1" xfId="58" applyFont="1" applyBorder="1" applyAlignment="1">
      <x:alignment horizontal="general" vertical="top" wrapText="1"/>
    </x:xf>
    <x:xf numFmtId="164" fontId="17" fillId="12" borderId="0" xfId="58" applyFont="1" applyBorder="0" applyAlignment="1">
      <x:alignment horizontal="left" vertical="center" wrapText="1"/>
    </x:xf>
    <x:xf numFmtId="164" fontId="8" fillId="5" borderId="1" xfId="58" applyFont="1" applyBorder="1" applyAlignment="1">
      <x:alignment horizontal="general" vertical="top" wrapText="1"/>
    </x:xf>
    <x:xf numFmtId="164" fontId="9" fillId="2" borderId="1" xfId="58" applyFont="1" applyBorder="1" applyAlignment="1">
      <x:alignment horizontal="general" vertical="top" wrapText="1"/>
    </x:xf>
    <x:xf numFmtId="164" fontId="8" fillId="12" borderId="1" xfId="58" applyFont="1" applyBorder="1" applyAlignment="1">
      <x:alignment horizontal="general" vertical="top" wrapText="1"/>
    </x:xf>
    <x:xf numFmtId="164" fontId="8" fillId="6" borderId="1" xfId="58" applyFont="1" applyBorder="1" applyAlignment="1">
      <x:alignment horizontal="general" vertical="top" wrapText="1"/>
    </x:xf>
    <x:xf numFmtId="164" fontId="8" fillId="0" borderId="1" xfId="58" applyFont="1" applyBorder="1" applyAlignment="1">
      <x:alignment horizontal="general" vertical="top" wrapText="1"/>
    </x:xf>
    <x:xf numFmtId="164" fontId="11" fillId="3" borderId="12" xfId="58" applyFont="1" applyBorder="1" applyAlignment="1">
      <x:alignment horizontal="center" vertical="center" wrapText="1"/>
    </x:xf>
    <x:xf numFmtId="164" fontId="16" fillId="2" borderId="13" xfId="58" applyFont="1" applyBorder="1" applyAlignment="1">
      <x:alignment horizontal="center" vertical="center" wrapText="1"/>
    </x:xf>
    <x:xf numFmtId="164" fontId="11" fillId="3" borderId="14" xfId="58" applyFont="1" applyBorder="1" applyAlignment="1">
      <x:alignment horizontal="center" vertical="center" wrapText="1"/>
    </x:xf>
    <x:xf numFmtId="164" fontId="11" fillId="3" borderId="15" xfId="58" applyFont="1" applyBorder="1" applyAlignment="1">
      <x:alignment horizontal="center" vertical="center" wrapText="1"/>
    </x:xf>
    <x:xf numFmtId="164" fontId="16" fillId="2" borderId="16" xfId="58" applyFont="1" applyBorder="1" applyAlignment="1">
      <x:alignment horizontal="general" vertical="center" wrapText="1"/>
    </x:xf>
    <x:xf numFmtId="164" fontId="4" fillId="0" borderId="0" xfId="58" applyFont="1" applyBorder="0" applyAlignment="1">
      <x:alignment horizontal="general" vertical="center" wrapText="1"/>
    </x:xf>
    <x:xf numFmtId="164" fontId="4" fillId="0" borderId="17" xfId="58" applyFont="1" applyBorder="1" applyAlignment="1">
      <x:alignment horizontal="general" vertical="center" wrapText="1"/>
    </x:xf>
    <x:xf numFmtId="175" fontId="4" fillId="0" borderId="0" xfId="53" applyFont="1" applyBorder="1" applyAlignment="1">
      <x:alignment horizontal="general" vertical="center" wrapText="1"/>
    </x:xf>
    <x:xf numFmtId="164" fontId="16" fillId="2" borderId="18" xfId="58" applyFont="1" applyBorder="1" applyAlignment="1">
      <x:alignment horizontal="general" vertical="center" wrapText="1"/>
    </x:xf>
    <x:xf numFmtId="175" fontId="4" fillId="0" borderId="19" xfId="53" applyFont="1" applyBorder="1" applyAlignment="1">
      <x:alignment horizontal="general" vertical="center" wrapText="1"/>
    </x:xf>
    <x:xf numFmtId="164" fontId="4" fillId="0" borderId="20" xfId="58" applyFont="1" applyBorder="1" applyAlignment="1">
      <x:alignment horizontal="general" vertical="center" wrapText="1"/>
    </x:xf>
    <x:xf numFmtId="175" fontId="4" fillId="0" borderId="0" xfId="53" applyFont="1" applyBorder="1" applyAlignment="1">
      <x:alignment horizontal="general" vertical="top" wrapText="1"/>
    </x:xf>
    <x:xf numFmtId="175" fontId="8" fillId="0" borderId="1" xfId="52" applyFont="1" applyBorder="1" applyAlignment="1">
      <x:alignment horizontal="general" vertical="top" wrapText="1"/>
    </x:xf>
    <x:xf numFmtId="175" fontId="8" fillId="5" borderId="1" xfId="52" applyFont="1" applyBorder="1" applyAlignment="1">
      <x:alignment horizontal="general" vertical="top" wrapText="1"/>
    </x:xf>
    <x:xf numFmtId="164" fontId="8" fillId="13" borderId="1" xfId="52" applyFont="1" applyBorder="1" applyAlignment="1">
      <x:alignment horizontal="general" vertical="top" wrapText="1"/>
    </x:xf>
    <x:xf numFmtId="164" fontId="5" fillId="14" borderId="0" xfId="58" applyFont="1" applyBorder="0" applyAlignment="1">
      <x:alignment horizontal="general" vertical="top" wrapText="1"/>
    </x:xf>
    <x:xf numFmtId="164" fontId="8" fillId="14" borderId="1" xfId="58" applyFont="1" applyBorder="1" applyAlignment="1">
      <x:alignment horizontal="general" vertical="top" wrapText="1"/>
    </x:xf>
    <x:xf numFmtId="175" fontId="8" fillId="0" borderId="1" xfId="53" applyFont="1" applyBorder="1" applyAlignment="1">
      <x:alignment horizontal="general" vertical="top" wrapText="1"/>
    </x:xf>
    <x:xf numFmtId="175" fontId="8" fillId="5" borderId="1" xfId="53" applyFont="1" applyBorder="1" applyAlignment="1">
      <x:alignment horizontal="general" vertical="top" wrapText="1"/>
    </x:xf>
    <x:xf numFmtId="164" fontId="8" fillId="13" borderId="1" xfId="58" applyFont="1" applyBorder="1" applyAlignment="1">
      <x:alignment horizontal="general" vertical="top" wrapText="1"/>
    </x:xf>
    <x:xf numFmtId="164" fontId="5" fillId="13" borderId="0" xfId="58" applyFont="1" applyBorder="0" applyAlignment="1">
      <x:alignment horizontal="general" vertical="top" wrapText="1"/>
    </x:xf>
    <x:xf numFmtId="164" fontId="5" fillId="15" borderId="0" xfId="58" applyFont="1" applyBorder="0" applyAlignment="1">
      <x:alignment horizontal="general" vertical="top" wrapText="1"/>
    </x:xf>
    <x:xf numFmtId="164" fontId="8" fillId="15" borderId="1" xfId="58" applyFont="1" applyBorder="1" applyAlignment="1">
      <x:alignment horizontal="general" vertical="top" wrapText="1"/>
    </x:xf>
    <x:xf numFmtId="164" fontId="18" fillId="15" borderId="0" xfId="58" applyFont="1" applyBorder="0" applyAlignment="1">
      <x:alignment horizontal="general" vertical="top" wrapText="1"/>
    </x:xf>
    <x:xf numFmtId="164" fontId="19" fillId="15" borderId="0" xfId="58" applyFont="1" applyBorder="0" applyAlignment="1">
      <x:alignment horizontal="general" vertical="top" wrapText="1"/>
    </x:xf>
    <x:xf numFmtId="164" fontId="5" fillId="0" borderId="0" xfId="58" applyFont="1" applyBorder="0" applyAlignment="1">
      <x:alignment horizontal="general" vertical="top" wrapText="1"/>
    </x:xf>
    <x:xf numFmtId="164" fontId="4" fillId="0" borderId="0" xfId="58" applyFont="1" applyBorder="0" applyAlignment="1">
      <x:alignment horizontal="general" vertical="bottom" wrapText="1"/>
    </x:xf>
    <x:xf numFmtId="164" fontId="5" fillId="0" borderId="0" xfId="58" applyFont="1" applyBorder="0" applyAlignment="1">
      <x:alignment horizontal="general" vertical="bottom" wrapText="0"/>
    </x:xf>
    <x:xf numFmtId="164" fontId="6" fillId="2" borderId="0" xfId="52" applyFont="1" applyBorder="1" applyAlignment="1">
      <x:alignment horizontal="general" vertical="center" wrapText="1"/>
    </x:xf>
    <x:xf numFmtId="164" fontId="4" fillId="0" borderId="0" xfId="58" applyFont="1" applyBorder="1" applyAlignment="1">
      <x:alignment horizontal="general" vertical="top" wrapText="1"/>
    </x:xf>
    <x:xf numFmtId="176" fontId="8" fillId="5" borderId="1" xfId="59" applyFont="1" applyBorder="1" applyAlignment="1">
      <x:alignment horizontal="general" vertical="top" wrapText="1"/>
    </x:xf>
    <x:xf numFmtId="164" fontId="9" fillId="2" borderId="2" xfId="52" applyFont="1" applyBorder="1" applyAlignment="1">
      <x:alignment horizontal="general" vertical="top" wrapText="1"/>
    </x:xf>
    <x:xf numFmtId="164" fontId="8" fillId="0" borderId="6" xfId="52" applyFont="1" applyBorder="1" applyAlignment="1">
      <x:alignment horizontal="general" vertical="top" wrapText="1"/>
    </x:xf>
    <x:xf numFmtId="164" fontId="8" fillId="16" borderId="1" xfId="52" applyFont="1" applyBorder="1" applyAlignment="1">
      <x:alignment horizontal="general" vertical="top" wrapText="1"/>
    </x:xf>
    <x:xf numFmtId="164" fontId="5" fillId="14" borderId="0" xfId="52" applyFont="1" applyBorder="0" applyAlignment="1">
      <x:alignment horizontal="general" vertical="top" wrapText="1"/>
    </x:xf>
    <x:xf numFmtId="164" fontId="8" fillId="15" borderId="1" xfId="52" applyFont="1" applyBorder="1" applyAlignment="1">
      <x:alignment horizontal="general" vertical="top" wrapText="1"/>
    </x:xf>
    <x:xf numFmtId="164" fontId="11" fillId="3" borderId="0" xfId="52" applyFont="1" applyBorder="0" applyAlignment="1">
      <x:alignment horizontal="general" vertical="top" wrapText="1"/>
    </x:xf>
    <x:xf numFmtId="164" fontId="5" fillId="0" borderId="0" xfId="52" applyFont="1" applyBorder="1" applyAlignment="1">
      <x:alignment horizontal="general" vertical="top" wrapText="1"/>
    </x:xf>
    <x:xf numFmtId="164" fontId="8" fillId="17" borderId="1" xfId="58" applyFont="1" applyBorder="1" applyAlignment="1">
      <x:alignment horizontal="general" vertical="top" wrapText="1"/>
    </x:xf>
    <x:xf numFmtId="177" fontId="8" fillId="0" borderId="1" xfId="58" applyFont="1" applyBorder="1" applyAlignment="1">
      <x:alignment horizontal="general" vertical="top" wrapText="1"/>
    </x:xf>
    <x:xf numFmtId="177" fontId="8" fillId="5" borderId="1" xfId="58" applyFont="1" applyBorder="1" applyAlignment="1">
      <x:alignment horizontal="general" vertical="top" wrapText="1"/>
    </x:xf>
    <x:xf numFmtId="164" fontId="7" fillId="3" borderId="0" xfId="58" applyFont="1" applyBorder="1" applyAlignment="1">
      <x:alignment horizontal="general" vertical="top" wrapText="1"/>
    </x:xf>
    <x:xf numFmtId="164" fontId="5" fillId="0" borderId="0" xfId="58" applyFont="1" applyBorder="1" applyAlignment="1">
      <x:alignment horizontal="general" vertical="top" wrapText="1"/>
    </x:xf>
    <x:xf numFmtId="164" fontId="11" fillId="3" borderId="0" xfId="58" applyFont="1" applyBorder="1" applyAlignment="1">
      <x:alignment horizontal="center" vertical="center" wrapText="1"/>
    </x:xf>
    <x:xf numFmtId="164" fontId="5" fillId="0" borderId="21" xfId="58" applyFont="1" applyBorder="1" applyAlignment="1">
      <x:alignment horizontal="general" vertical="top" wrapText="1"/>
    </x:xf>
    <x:xf numFmtId="164" fontId="4" fillId="0" borderId="0" xfId="58" applyFont="1" applyBorder="1" applyAlignment="1">
      <x:alignment horizontal="general" vertical="bottom" wrapText="1"/>
    </x:xf>
    <x:xf numFmtId="177" fontId="4" fillId="0" borderId="0" xfId="58" applyFont="1" applyBorder="1" applyAlignment="1">
      <x:alignment horizontal="general" vertical="bottom" wrapText="1"/>
    </x:xf>
    <x:xf numFmtId="164" fontId="16" fillId="2" borderId="0" xfId="58" applyFont="1" applyBorder="1" applyAlignment="1">
      <x:alignment horizontal="general" vertical="center" wrapText="1"/>
    </x:xf>
    <x:xf numFmtId="177" fontId="4" fillId="0" borderId="0" xfId="58" applyFont="1" applyBorder="1" applyAlignment="1">
      <x:alignment horizontal="general" vertical="top" wrapText="1"/>
    </x:xf>
    <x:xf numFmtId="164" fontId="13" fillId="0" borderId="0" xfId="52" applyFont="1" applyBorder="1" applyAlignment="1">
      <x:alignment horizontal="general" vertical="bottom" wrapText="1"/>
    </x:xf>
    <x:xf numFmtId="177" fontId="4" fillId="0" borderId="0" xfId="52" applyFont="1" applyBorder="1" applyAlignment="1">
      <x:alignment horizontal="general" vertical="bottom" wrapText="1"/>
    </x:xf>
    <x:xf numFmtId="164" fontId="8" fillId="18" borderId="1" xfId="58" applyFont="1" applyBorder="1" applyAlignment="1">
      <x:alignment horizontal="general" vertical="top" wrapText="1"/>
    </x:xf>
    <x:xf numFmtId="175" fontId="8" fillId="0" borderId="1" xfId="58" applyFont="1" applyBorder="1" applyAlignment="1">
      <x:alignment horizontal="general" vertical="top" wrapText="1"/>
    </x:xf>
    <x:xf numFmtId="175" fontId="8" fillId="5" borderId="1" xfId="58" applyFont="1" applyBorder="1" applyAlignment="1">
      <x:alignment horizontal="general" vertical="top" wrapText="1"/>
    </x:xf>
    <x:xf numFmtId="178" fontId="8" fillId="16" borderId="1" xfId="58" applyFont="1" applyBorder="1" applyAlignment="1">
      <x:alignment horizontal="general" vertical="top" wrapText="1"/>
    </x:xf>
    <x:xf numFmtId="178" fontId="8" fillId="5" borderId="1" xfId="58" applyFont="1" applyBorder="1" applyAlignment="1">
      <x:alignment horizontal="general" vertical="top" wrapText="1"/>
    </x:xf>
    <x:xf numFmtId="164" fontId="7" fillId="3" borderId="1" xfId="58" applyFont="1" applyBorder="1" applyAlignment="1">
      <x:alignment horizontal="general" vertical="center" wrapText="1"/>
    </x:xf>
    <x:xf numFmtId="164" fontId="11" fillId="3" borderId="0" xfId="58" applyFont="1" applyBorder="1" applyAlignment="1">
      <x:alignment horizontal="general" vertical="center" wrapText="1"/>
    </x:xf>
    <x:xf numFmtId="175" fontId="8" fillId="14" borderId="1" xfId="58" applyFont="1" applyBorder="1" applyAlignment="1">
      <x:alignment horizontal="general" vertical="top" wrapText="1"/>
    </x:xf>
    <x:xf numFmtId="175" fontId="8" fillId="19" borderId="1" xfId="58" applyFont="1" applyBorder="1" applyAlignment="1">
      <x:alignment horizontal="general" vertical="top" wrapText="1"/>
    </x:xf>
    <x:xf numFmtId="164" fontId="8" fillId="20" borderId="1" xfId="58" applyFont="1" applyBorder="1" applyAlignment="1">
      <x:alignment horizontal="general" vertical="top" wrapText="1"/>
    </x:xf>
    <x:xf numFmtId="164" fontId="20" fillId="2" borderId="0" xfId="58" applyFont="1" applyBorder="0" applyAlignment="1">
      <x:alignment horizontal="general" vertical="top" wrapText="1"/>
    </x:xf>
    <x:xf numFmtId="164" fontId="8" fillId="10" borderId="1" xfId="58" applyFont="1" applyBorder="1" applyAlignment="1">
      <x:alignment horizontal="general" vertical="top" wrapText="1"/>
    </x:xf>
    <x:xf numFmtId="164" fontId="7" fillId="3" borderId="22" xfId="58" applyFont="1" applyBorder="1" applyAlignment="1">
      <x:alignment horizontal="general" vertical="top" wrapText="1"/>
    </x:xf>
    <x:xf numFmtId="164" fontId="4" fillId="0" borderId="22" xfId="58" applyFont="1" applyBorder="1" applyAlignment="1">
      <x:alignment horizontal="general" vertical="top" wrapText="1"/>
    </x:xf>
    <x:xf numFmtId="164" fontId="8" fillId="2" borderId="1" xfId="58" applyFont="1" applyBorder="1" applyAlignment="1">
      <x:alignment horizontal="general" vertical="top" wrapText="1"/>
    </x:xf>
    <x:xf numFmtId="164" fontId="4" fillId="0" borderId="23" xfId="58" applyFont="1" applyBorder="1" applyAlignment="1">
      <x:alignment horizontal="general" vertical="top" wrapText="1"/>
    </x:xf>
    <x:xf numFmtId="164" fontId="8" fillId="0" borderId="1" xfId="58" applyFont="1" applyBorder="1" applyAlignment="1">
      <x:alignment horizontal="general" vertical="top" wrapText="0"/>
    </x:xf>
    <x:xf numFmtId="164" fontId="8" fillId="5" borderId="1" xfId="58" applyFont="1" applyBorder="1" applyAlignment="1">
      <x:alignment horizontal="general" vertical="top" wrapText="0"/>
    </x:xf>
    <x:xf numFmtId="164" fontId="5" fillId="14" borderId="0" xfId="58" applyFont="1" applyBorder="1" applyAlignment="1">
      <x:alignment horizontal="general" vertical="top" wrapText="1"/>
    </x:xf>
    <x:xf numFmtId="164" fontId="21" fillId="0" borderId="0" xfId="58" applyFont="1" applyBorder="1" applyAlignment="1">
      <x:alignment horizontal="general" vertical="top" wrapText="1"/>
    </x:xf>
    <x:xf numFmtId="175" fontId="5" fillId="0" borderId="0" xfId="58" applyFont="1" applyBorder="1" applyAlignment="1">
      <x:alignment horizontal="general" vertical="top" wrapText="1"/>
    </x:xf>
    <x:xf numFmtId="175" fontId="5" fillId="0" borderId="0" xfId="58" applyFont="1" applyBorder="0" applyAlignment="1">
      <x:alignment horizontal="general" vertical="top" wrapText="1"/>
    </x:xf>
    <x:xf numFmtId="164" fontId="21" fillId="0" borderId="0" xfId="58" applyFont="1" applyBorder="0" applyAlignment="1">
      <x:alignment horizontal="general" vertical="top" wrapText="1"/>
    </x:xf>
    <x:xf numFmtId="164" fontId="8" fillId="21" borderId="1" xfId="58" applyFont="1" applyBorder="1" applyAlignment="1">
      <x:alignment horizontal="general" vertical="top" wrapText="1"/>
    </x:xf>
    <x:xf numFmtId="164" fontId="8" fillId="16" borderId="1" xfId="58" applyFont="1" applyBorder="1" applyAlignment="1">
      <x:alignment horizontal="general" vertical="top" wrapText="1"/>
    </x:xf>
    <x:xf numFmtId="164" fontId="21" fillId="22" borderId="0" xfId="58" applyFont="1" applyBorder="0" applyAlignment="1">
      <x:alignment horizontal="general" vertical="top" wrapText="1"/>
    </x:xf>
    <x:xf numFmtId="164" fontId="21" fillId="22" borderId="0" xfId="58" applyFont="1" applyBorder="1" applyAlignment="1">
      <x:alignment horizontal="general" vertical="top" wrapText="1"/>
    </x:xf>
    <x:xf numFmtId="164" fontId="22" fillId="6" borderId="0" xfId="58" applyFont="1" applyBorder="0" applyAlignment="1">
      <x:alignment horizontal="general" vertical="top" wrapText="1"/>
    </x:xf>
    <x:xf numFmtId="176" fontId="9" fillId="2" borderId="1" xfId="58" applyFont="1" applyBorder="1" applyAlignment="1">
      <x:alignment horizontal="general" vertical="top" wrapText="1"/>
    </x:xf>
    <x:xf numFmtId="176" fontId="8" fillId="5" borderId="1" xfId="58" applyFont="1" applyBorder="1" applyAlignment="1">
      <x:alignment horizontal="general" vertical="top" wrapText="1"/>
    </x:xf>
    <x:xf numFmtId="178" fontId="8" fillId="0" borderId="1" xfId="58" applyFont="1" applyBorder="1" applyAlignment="1">
      <x:alignment horizontal="general" vertical="top" wrapText="1"/>
    </x:xf>
    <x:xf numFmtId="176" fontId="8" fillId="0" borderId="1" xfId="58" applyFont="1" applyBorder="1" applyAlignment="1">
      <x:alignment horizontal="general" vertical="top" wrapText="1"/>
    </x:xf>
    <x:xf numFmtId="164" fontId="9" fillId="2" borderId="1" xfId="59" applyFont="1" applyBorder="1" applyAlignment="1">
      <x:alignment horizontal="general" vertical="top" wrapText="1"/>
    </x:xf>
    <x:xf numFmtId="164" fontId="8" fillId="0" borderId="1" xfId="59" applyFont="1" applyBorder="1" applyAlignment="1">
      <x:alignment horizontal="general" vertical="top" wrapText="1"/>
    </x:xf>
    <x:xf numFmtId="164" fontId="4" fillId="0" borderId="0" xfId="59" applyFont="1" applyBorder="1" applyAlignment="1">
      <x:alignment horizontal="general" vertical="top" wrapText="1"/>
    </x:xf>
    <x:xf numFmtId="164" fontId="22" fillId="3" borderId="0" xfId="58" applyFont="1" applyBorder="1" applyAlignment="1">
      <x:alignment horizontal="general" vertical="center" wrapText="1"/>
    </x:xf>
    <x:xf numFmtId="175" fontId="22" fillId="3" borderId="0" xfId="58" applyFont="1" applyBorder="1" applyAlignment="1">
      <x:alignment horizontal="general" vertical="center" wrapText="1"/>
    </x:xf>
    <x:xf numFmtId="164" fontId="5" fillId="22" borderId="0" xfId="58" applyFont="1" applyBorder="0" applyAlignment="1">
      <x:alignment horizontal="general" vertical="top" wrapText="1"/>
    </x:xf>
    <x:xf numFmtId="164" fontId="11" fillId="3" borderId="0" xfId="59" applyFont="1" applyBorder="1" applyAlignment="1">
      <x:alignment horizontal="left" vertical="center" wrapText="1"/>
    </x:xf>
    <x:xf numFmtId="164" fontId="11" fillId="3" borderId="0" xfId="59" applyFont="1" applyBorder="1" applyAlignment="1">
      <x:alignment horizontal="center" vertical="center" wrapText="1"/>
    </x:xf>
    <x:xf numFmtId="164" fontId="8" fillId="23" borderId="1" xfId="58" applyFont="1" applyBorder="1" applyAlignment="1">
      <x:alignment horizontal="general" vertical="top" wrapText="1"/>
    </x:xf>
    <x:xf numFmtId="179" fontId="8" fillId="5" borderId="1" xfId="58" applyFont="1" applyBorder="1" applyAlignment="1">
      <x:alignment horizontal="general" vertical="top" wrapText="1"/>
    </x:xf>
    <x:xf numFmtId="179" fontId="8" fillId="0" borderId="1" xfId="58" applyFont="1" applyBorder="1" applyAlignment="1">
      <x:alignment horizontal="general" vertical="top" wrapText="1"/>
    </x:xf>
    <x:xf numFmtId="179" fontId="5" fillId="0" borderId="0" xfId="58" applyFont="1" applyBorder="0" applyAlignment="1">
      <x:alignment horizontal="general" vertical="top" wrapText="1"/>
    </x:xf>
    <x:xf numFmtId="175" fontId="4" fillId="0" borderId="0" xfId="58" applyFont="1" applyBorder="0" applyAlignment="1">
      <x:alignment horizontal="general" vertical="top" wrapText="1"/>
    </x:xf>
    <x:xf numFmtId="164" fontId="21" fillId="16" borderId="0" xfId="58" applyFont="1" applyBorder="0" applyAlignment="1">
      <x:alignment horizontal="general" vertical="top" wrapText="1"/>
    </x:xf>
    <x:xf numFmtId="164" fontId="5" fillId="22" borderId="0" xfId="52" applyFont="1" applyBorder="1" applyAlignment="1">
      <x:alignment horizontal="general" vertical="top" wrapText="1"/>
    </x:xf>
    <x:xf numFmtId="164" fontId="9" fillId="2" borderId="5" xfId="52" applyFont="1" applyBorder="1" applyAlignment="1">
      <x:alignment horizontal="general" vertical="top" wrapText="1"/>
    </x:xf>
    <x:xf numFmtId="164" fontId="7" fillId="10" borderId="1" xfId="52" applyFont="1" applyBorder="1" applyAlignment="1">
      <x:alignment horizontal="general" vertical="top" wrapText="1"/>
    </x:xf>
    <x:xf numFmtId="164" fontId="7" fillId="11" borderId="0" xfId="52" applyFont="1" applyBorder="1" applyAlignment="1">
      <x:alignment horizontal="center" vertical="top" wrapText="1"/>
    </x:xf>
    <x:xf numFmtId="164" fontId="7" fillId="4" borderId="1" xfId="52" applyFont="1" applyBorder="1" applyAlignment="1">
      <x:alignment horizontal="general" vertical="top" wrapText="1"/>
    </x:xf>
    <x:xf numFmtId="164" fontId="21" fillId="0" borderId="0" xfId="52" applyFont="1" applyBorder="1" applyAlignment="1">
      <x:alignment horizontal="general" vertical="top" wrapText="1"/>
    </x:xf>
    <x:xf numFmtId="175" fontId="21" fillId="0" borderId="0" xfId="52" applyFont="1" applyBorder="1" applyAlignment="1">
      <x:alignment horizontal="general" vertical="top" wrapText="1"/>
    </x:xf>
    <x:xf numFmtId="164" fontId="11" fillId="3" borderId="13" xfId="52" applyFont="1" applyBorder="1" applyAlignment="1">
      <x:alignment horizontal="center" vertical="center" wrapText="1"/>
    </x:xf>
    <x:xf numFmtId="164" fontId="11" fillId="3" borderId="14" xfId="52" applyFont="1" applyBorder="1" applyAlignment="1">
      <x:alignment horizontal="center" vertical="center" wrapText="1"/>
    </x:xf>
    <x:xf numFmtId="164" fontId="11" fillId="3" borderId="15" xfId="52" applyFont="1" applyBorder="1" applyAlignment="1">
      <x:alignment horizontal="center" vertical="center" wrapText="1"/>
    </x:xf>
    <x:xf numFmtId="164" fontId="9" fillId="2" borderId="1" xfId="52" applyFont="1" applyBorder="1" applyAlignment="1">
      <x:alignment horizontal="center" vertical="top" wrapText="1"/>
    </x:xf>
    <x:xf numFmtId="164" fontId="8" fillId="8" borderId="1" xfId="52" applyFont="1" applyBorder="1" applyAlignment="1">
      <x:alignment horizontal="center" vertical="top" wrapText="1"/>
    </x:xf>
    <x:xf numFmtId="164" fontId="8" fillId="22" borderId="1" xfId="52" applyFont="1" applyBorder="1" applyAlignment="1">
      <x:alignment horizontal="center" vertical="top" wrapText="1"/>
    </x:xf>
    <x:xf numFmtId="164" fontId="4" fillId="0" borderId="16" xfId="52" applyFont="1" applyBorder="1" applyAlignment="1">
      <x:alignment horizontal="general" vertical="top" wrapText="1"/>
    </x:xf>
    <x:xf numFmtId="164" fontId="4" fillId="0" borderId="17" xfId="52" applyFont="1" applyBorder="1" applyAlignment="1">
      <x:alignment horizontal="general" vertical="top" wrapText="1"/>
    </x:xf>
    <x:xf numFmtId="164" fontId="5" fillId="16" borderId="0" xfId="52" applyFont="1" applyBorder="1" applyAlignment="1">
      <x:alignment horizontal="general" vertical="top" wrapText="1"/>
    </x:xf>
    <x:xf numFmtId="164" fontId="8" fillId="22" borderId="1" xfId="52" applyFont="1" applyBorder="1" applyAlignment="1">
      <x:alignment horizontal="general" vertical="top" wrapText="1"/>
    </x:xf>
    <x:xf numFmtId="175" fontId="4" fillId="0" borderId="0" xfId="52" applyFont="1" applyBorder="1" applyAlignment="1">
      <x:alignment horizontal="general" vertical="top" wrapText="1"/>
    </x:xf>
    <x:xf numFmtId="164" fontId="4" fillId="0" borderId="18" xfId="52" applyFont="1" applyBorder="1" applyAlignment="1">
      <x:alignment horizontal="general" vertical="top" wrapText="1"/>
    </x:xf>
    <x:xf numFmtId="175" fontId="4" fillId="0" borderId="19" xfId="52" applyFont="1" applyBorder="1" applyAlignment="1">
      <x:alignment horizontal="general" vertical="top" wrapText="1"/>
    </x:xf>
    <x:xf numFmtId="164" fontId="4" fillId="0" borderId="20" xfId="52" applyFont="1" applyBorder="1" applyAlignment="1">
      <x:alignment horizontal="general" vertical="top" wrapText="1"/>
    </x:xf>
    <x:xf numFmtId="164" fontId="23" fillId="20" borderId="0" xfId="52" applyFont="1" applyBorder="1" applyAlignment="1">
      <x:alignment horizontal="general" vertical="top" wrapText="1"/>
    </x:xf>
    <x:xf numFmtId="164" fontId="24" fillId="20" borderId="0" xfId="52" applyFont="1" applyBorder="1" applyAlignment="1">
      <x:alignment horizontal="general" vertical="top" wrapText="1"/>
    </x:xf>
    <x:xf numFmtId="164" fontId="8" fillId="24" borderId="1" xfId="52" applyFont="1" applyBorder="1" applyAlignment="1">
      <x:alignment horizontal="general" vertical="top" wrapText="1"/>
    </x:xf>
    <x:xf numFmtId="164" fontId="5" fillId="25" borderId="0" xfId="52" applyFont="1" applyBorder="1" applyAlignment="1">
      <x:alignment horizontal="general" vertical="top" wrapText="1"/>
    </x:xf>
    <x:xf numFmtId="164" fontId="8" fillId="26" borderId="1" xfId="58" applyFont="1" applyBorder="1" applyAlignment="1">
      <x:alignment horizontal="general" vertical="top" wrapText="1"/>
    </x:xf>
    <x:xf numFmtId="164" fontId="8" fillId="27" borderId="1" xfId="58" applyFont="1" applyBorder="1" applyAlignment="1">
      <x:alignment horizontal="general" vertical="top" wrapText="1"/>
    </x:xf>
    <x:xf numFmtId="164" fontId="8" fillId="28" borderId="1" xfId="58" applyFont="1" applyBorder="1" applyAlignment="1">
      <x:alignment horizontal="general" vertical="top" wrapText="1"/>
    </x:xf>
    <x:xf numFmtId="164" fontId="11" fillId="3" borderId="13" xfId="58" applyFont="1" applyBorder="1" applyAlignment="1">
      <x:alignment horizontal="center" vertical="center" wrapText="1"/>
    </x:xf>
    <x:xf numFmtId="164" fontId="4" fillId="0" borderId="16" xfId="58" applyFont="1" applyBorder="1" applyAlignment="1">
      <x:alignment horizontal="general" vertical="top" wrapText="1"/>
    </x:xf>
    <x:xf numFmtId="164" fontId="4" fillId="0" borderId="17" xfId="58" applyFont="1" applyBorder="1" applyAlignment="1">
      <x:alignment horizontal="general" vertical="top" wrapText="1"/>
    </x:xf>
    <x:xf numFmtId="164" fontId="4" fillId="0" borderId="18" xfId="58" applyFont="1" applyBorder="1" applyAlignment="1">
      <x:alignment horizontal="general" vertical="top" wrapText="1"/>
    </x:xf>
    <x:xf numFmtId="175" fontId="4" fillId="0" borderId="19" xfId="53" applyFont="1" applyBorder="1" applyAlignment="1">
      <x:alignment horizontal="general" vertical="top" wrapText="1"/>
    </x:xf>
    <x:xf numFmtId="164" fontId="4" fillId="0" borderId="20" xfId="58" applyFont="1" applyBorder="1" applyAlignment="1">
      <x:alignment horizontal="general" vertical="top" wrapText="1"/>
    </x:xf>
    <x:xf numFmtId="164" fontId="8" fillId="25" borderId="1" xfId="58" applyFont="1" applyBorder="1" applyAlignment="1">
      <x:alignment horizontal="general" vertical="top" wrapText="1"/>
    </x:xf>
    <x:xf numFmtId="164" fontId="13" fillId="29" borderId="0" xfId="58" applyFont="1" applyBorder="0" applyAlignment="1">
      <x:alignment horizontal="general" vertical="top" wrapText="1"/>
    </x:xf>
    <x:xf numFmtId="164" fontId="11" fillId="8" borderId="0" xfId="58" applyFont="1" applyBorder="0" applyAlignment="1">
      <x:alignment horizontal="general" vertical="top" wrapText="1"/>
    </x:xf>
    <x:xf numFmtId="164" fontId="8" fillId="22" borderId="1" xfId="58" applyFont="1" applyBorder="1" applyAlignment="1">
      <x:alignment horizontal="general" vertical="top" wrapText="1"/>
    </x:xf>
    <x:xf numFmtId="164" fontId="12" fillId="0" borderId="0" xfId="58" applyFont="1" applyBorder="0" applyAlignment="1">
      <x:alignment horizontal="general" vertical="top" wrapText="1"/>
    </x:xf>
    <x:xf numFmtId="164" fontId="25" fillId="3" borderId="1" xfId="58" applyFont="1" applyBorder="1" applyAlignment="1">
      <x:alignment horizontal="general" vertical="top" wrapText="1"/>
    </x:xf>
    <x:xf numFmtId="164" fontId="26" fillId="3" borderId="24" xfId="58" applyFont="1" applyBorder="1" applyAlignment="1">
      <x:alignment horizontal="general" vertical="top" wrapText="1"/>
    </x:xf>
    <x:xf numFmtId="164" fontId="4" fillId="0" borderId="4" xfId="58" applyFont="1" applyBorder="1" applyAlignment="1">
      <x:alignment horizontal="general" vertical="bottom" wrapText="0"/>
    </x:xf>
    <x:xf numFmtId="164" fontId="7" fillId="3" borderId="5" xfId="58" applyFont="1" applyBorder="1" applyAlignment="1">
      <x:alignment horizontal="general" vertical="top" wrapText="1"/>
    </x:xf>
    <x:xf numFmtId="164" fontId="9" fillId="2" borderId="5" xfId="58" applyFont="1" applyBorder="1" applyAlignment="1">
      <x:alignment horizontal="general" vertical="top" wrapText="1"/>
    </x:xf>
    <x:xf numFmtId="164" fontId="7" fillId="3" borderId="1" xfId="58" applyFont="1" applyBorder="1" applyAlignment="1">
      <x:alignment horizontal="general" vertical="top" wrapText="1"/>
    </x:xf>
    <x:xf numFmtId="164" fontId="11" fillId="3" borderId="0" xfId="58" applyFont="1" applyBorder="1" applyAlignment="1">
      <x:alignment horizontal="general" vertical="top" wrapText="1"/>
    </x:xf>
    <x:xf numFmtId="164" fontId="4" fillId="0" borderId="24" xfId="58" applyFont="1" applyBorder="1" applyAlignment="1">
      <x:alignment horizontal="general" vertical="bottom" wrapText="0"/>
    </x:xf>
    <x:xf numFmtId="164" fontId="13" fillId="19" borderId="0" xfId="58" applyFont="1" applyBorder="0" applyAlignment="1">
      <x:alignment horizontal="general" vertical="top" wrapText="1"/>
    </x:xf>
    <x:xf numFmtId="164" fontId="13" fillId="9" borderId="0" xfId="58" applyFont="1" applyBorder="0" applyAlignment="1">
      <x:alignment horizontal="general" vertical="top" wrapText="1"/>
    </x:xf>
    <x:xf numFmtId="164" fontId="12" fillId="2" borderId="0" xfId="58" applyFont="1" applyBorder="0" applyAlignment="1">
      <x:alignment horizontal="general" vertical="top" wrapText="1"/>
    </x:xf>
    <x:xf numFmtId="164" fontId="13" fillId="2" borderId="0" xfId="58" applyFont="1" applyBorder="0" applyAlignment="1">
      <x:alignment horizontal="general" vertical="top" wrapText="1"/>
    </x:xf>
    <x:xf numFmtId="164" fontId="13" fillId="20" borderId="0" xfId="52" applyFont="1" applyBorder="1" applyAlignment="1">
      <x:alignment horizontal="general" vertical="top" wrapText="1"/>
    </x:xf>
    <x:xf numFmtId="164" fontId="13" fillId="20" borderId="0" xfId="52" applyFont="1" applyBorder="0" applyAlignment="1">
      <x:alignment horizontal="general" vertical="top" wrapText="1"/>
    </x:xf>
    <x:xf numFmtId="164" fontId="7" fillId="3" borderId="4" xfId="52" applyFont="1" applyBorder="1" applyAlignment="1">
      <x:alignment horizontal="general" vertical="top" wrapText="1"/>
    </x:xf>
    <x:xf numFmtId="164" fontId="7" fillId="3" borderId="1" xfId="52" applyFont="1" applyBorder="1" applyAlignment="1">
      <x:alignment horizontal="general" vertical="top" wrapText="1"/>
    </x:xf>
    <x:xf numFmtId="164" fontId="7" fillId="3" borderId="5" xfId="52" applyFont="1" applyBorder="1" applyAlignment="1">
      <x:alignment horizontal="general" vertical="top" wrapText="1"/>
    </x:xf>
    <x:xf numFmtId="164" fontId="8" fillId="14" borderId="1" xfId="52" applyFont="1" applyBorder="1" applyAlignment="1">
      <x:alignment horizontal="general" vertical="top" wrapText="1"/>
    </x:xf>
    <x:xf numFmtId="164" fontId="27" fillId="30" borderId="5" xfId="54" applyFont="1" applyBorder="1" applyAlignment="1">
      <x:alignment horizontal="center" vertical="center" wrapText="1"/>
    </x:xf>
    <x:xf numFmtId="164" fontId="28" fillId="31" borderId="5" xfId="54" applyFont="1" applyBorder="1" applyAlignment="1">
      <x:alignment horizontal="general" vertical="center" wrapText="1"/>
    </x:xf>
    <x:xf numFmtId="164" fontId="7" fillId="32" borderId="25" xfId="54" applyFont="1" applyBorder="1" applyAlignment="1">
      <x:alignment horizontal="general" vertical="center" wrapText="1"/>
    </x:xf>
    <x:xf numFmtId="164" fontId="9" fillId="2" borderId="25" xfId="54" applyFont="1" applyBorder="1" applyAlignment="1">
      <x:alignment horizontal="general" vertical="top" wrapText="1"/>
    </x:xf>
    <x:xf numFmtId="164" fontId="8" fillId="0" borderId="25" xfId="54" applyFont="1" applyBorder="1" applyAlignment="1">
      <x:alignment horizontal="general" vertical="top" wrapText="1"/>
    </x:xf>
    <x:xf numFmtId="164" fontId="4" fillId="0" borderId="25" xfId="54" applyFont="1" applyBorder="1" applyAlignment="1">
      <x:alignment horizontal="general" vertical="top" wrapText="1"/>
    </x:xf>
    <x:xf numFmtId="164" fontId="8" fillId="5" borderId="25" xfId="54" applyFont="1" applyBorder="1" applyAlignment="1">
      <x:alignment horizontal="general" vertical="top" wrapText="1"/>
    </x:xf>
    <x:xf numFmtId="164" fontId="7" fillId="32" borderId="25" xfId="54" applyFont="1" applyBorder="1" applyAlignment="1">
      <x:alignment horizontal="general" vertical="top" wrapText="1"/>
    </x:xf>
    <x:xf numFmtId="164" fontId="11" fillId="32" borderId="25" xfId="54" applyFont="1" applyBorder="1" applyAlignment="1">
      <x:alignment horizontal="general" vertical="top" wrapText="1"/>
    </x:xf>
    <x:xf numFmtId="164" fontId="11" fillId="32" borderId="25" xfId="54" applyFont="1" applyBorder="1" applyAlignment="1">
      <x:alignment horizontal="general" vertical="center" wrapText="1"/>
    </x:xf>
    <x:xf numFmtId="164" fontId="4" fillId="0" borderId="25" xfId="54" applyFont="1" applyBorder="1" applyAlignment="1">
      <x:alignment horizontal="general" vertical="bottom" wrapText="1"/>
    </x:xf>
    <x:xf numFmtId="164" fontId="29" fillId="33" borderId="25" xfId="54" applyFont="1" applyBorder="1" applyAlignment="1">
      <x:alignment horizontal="center" vertical="center" wrapText="1"/>
    </x:xf>
    <x:xf numFmtId="164" fontId="8" fillId="29" borderId="1" xfId="58" applyFont="1" applyBorder="1" applyAlignment="1">
      <x:alignment horizontal="general" vertical="top" wrapText="1"/>
    </x:xf>
    <x:xf numFmtId="164" fontId="8" fillId="34" borderId="1" xfId="58" applyFont="1" applyBorder="1" applyAlignment="1">
      <x:alignment horizontal="general" vertical="top" wrapText="1"/>
    </x:xf>
    <x:xf numFmtId="164" fontId="11" fillId="24" borderId="0" xfId="58" applyFont="1" applyBorder="0" applyAlignment="1">
      <x:alignment horizontal="general" vertical="top" wrapText="1"/>
    </x:xf>
    <x:xf numFmtId="164" fontId="11" fillId="3" borderId="0" xfId="59" applyFont="1" applyBorder="0" applyAlignment="1">
      <x:alignment horizontal="general" vertical="center" wrapText="1"/>
    </x:xf>
    <x:xf numFmtId="164" fontId="4" fillId="0" borderId="0" xfId="59" applyFont="1" applyBorder="0" applyAlignment="1">
      <x:alignment horizontal="general" vertical="bottom" wrapText="1"/>
    </x:xf>
    <x:xf numFmtId="164" fontId="4" fillId="21" borderId="0" xfId="59" applyFont="1" applyBorder="0" applyAlignment="1">
      <x:alignment horizontal="general" vertical="top" wrapText="1"/>
    </x:xf>
    <x:xf numFmtId="164" fontId="30" fillId="2" borderId="0" xfId="59" applyFont="1" applyBorder="0" applyAlignment="1">
      <x:alignment horizontal="general" vertical="center" wrapText="1"/>
    </x:xf>
    <x:xf numFmtId="164" fontId="6" fillId="2" borderId="1" xfId="52" applyFont="1" applyBorder="1" applyAlignment="1">
      <x:alignment horizontal="center" vertical="center" wrapText="1"/>
    </x:xf>
    <x:xf numFmtId="164" fontId="31" fillId="4" borderId="2" xfId="52" applyFont="1" applyBorder="1" applyAlignment="1">
      <x:alignment horizontal="general" vertical="top" wrapText="1"/>
    </x:xf>
    <x:xf numFmtId="164" fontId="31" fillId="7" borderId="7" xfId="52" applyFont="1" applyBorder="1" applyAlignment="1">
      <x:alignment horizontal="general" vertical="top" wrapText="1"/>
    </x:xf>
    <x:xf numFmtId="164" fontId="31" fillId="2" borderId="4" xfId="52" applyFont="1" applyBorder="1" applyAlignment="1">
      <x:alignment horizontal="general" vertical="top" wrapText="1"/>
    </x:xf>
    <x:xf numFmtId="164" fontId="16" fillId="7" borderId="0" xfId="52" applyFont="1" applyBorder="1" applyAlignment="1">
      <x:alignment horizontal="general" vertical="top" wrapText="1"/>
    </x:xf>
    <x:xf numFmtId="164" fontId="16" fillId="0" borderId="0" xfId="52" applyFont="1" applyBorder="1" applyAlignment="1">
      <x:alignment horizontal="general" vertical="top" wrapText="1"/>
    </x:xf>
    <x:xf numFmtId="164" fontId="16" fillId="0" borderId="19" xfId="52" applyFont="1" applyBorder="1" applyAlignment="1">
      <x:alignment horizontal="general" vertical="top" wrapText="1"/>
    </x:xf>
    <x:xf numFmtId="164" fontId="4" fillId="0" borderId="19" xfId="52" applyFont="1" applyBorder="1" applyAlignment="1">
      <x:alignment horizontal="general" vertical="top" wrapText="1"/>
    </x:xf>
    <x:xf numFmtId="164" fontId="8" fillId="3" borderId="1" xfId="58" applyFont="1" applyBorder="1" applyAlignment="1">
      <x:alignment horizontal="general" vertical="top" wrapText="1"/>
    </x:xf>
    <x:xf numFmtId="164" fontId="26" fillId="3" borderId="0" xfId="58" applyFont="1" applyBorder="1" applyAlignment="1">
      <x:alignment horizontal="general" vertical="top" wrapText="1"/>
    </x:xf>
    <x:xf numFmtId="164" fontId="4" fillId="2" borderId="0" xfId="58" applyFont="1" applyBorder="1" applyAlignment="1">
      <x:alignment horizontal="general" vertical="top" wrapText="1"/>
    </x:xf>
    <x:xf numFmtId="164" fontId="11" fillId="3" borderId="0" xfId="58" applyFont="1" applyBorder="1" applyAlignment="1">
      <x:alignment horizontal="center" vertical="top" wrapText="1"/>
    </x:xf>
    <x:xf numFmtId="164" fontId="13" fillId="35" borderId="0" xfId="58" applyFont="1" applyBorder="1" applyAlignment="1">
      <x:alignment horizontal="general" vertical="top" wrapText="1"/>
    </x:xf>
    <x:xf numFmtId="164" fontId="11" fillId="3" borderId="0" xfId="58" applyFont="1" applyBorder="1" applyAlignment="1">
      <x:alignment horizontal="center" vertical="bottom" wrapText="0"/>
    </x:xf>
    <x:xf numFmtId="164" fontId="26" fillId="3" borderId="0" xfId="58" applyFont="1" applyBorder="1" applyAlignment="1">
      <x:alignment horizontal="center" vertical="bottom" wrapText="0"/>
    </x:xf>
    <x:xf numFmtId="164" fontId="11" fillId="4" borderId="0" xfId="58" applyFont="1" applyBorder="1" applyAlignment="1">
      <x:alignment horizontal="general" vertical="bottom" wrapText="1"/>
    </x:xf>
    <x:xf numFmtId="164" fontId="11" fillId="3" borderId="0" xfId="59" applyFont="1" applyBorder="0" applyAlignment="1">
      <x:alignment horizontal="center" vertical="center" wrapText="1"/>
    </x:xf>
    <x:xf numFmtId="164" fontId="4" fillId="0" borderId="0" xfId="59" applyFont="1" applyBorder="0" applyAlignment="1">
      <x:alignment horizontal="general" vertical="top" wrapText="1"/>
    </x:xf>
    <x:xf numFmtId="164" fontId="11" fillId="3" borderId="0" xfId="58" applyFont="1" applyBorder="1" applyAlignment="1">
      <x:alignment horizontal="general" vertical="bottom" wrapText="1"/>
    </x:xf>
    <x:xf numFmtId="164" fontId="26" fillId="3" borderId="0" xfId="52" applyFont="1" applyBorder="1" applyAlignment="1">
      <x:alignment horizontal="center" vertical="center" wrapText="1"/>
    </x:xf>
    <x:xf numFmtId="164" fontId="11" fillId="3" borderId="0" xfId="52" applyFont="1" applyBorder="1" applyAlignment="1">
      <x:alignment horizontal="center" vertical="center" wrapText="1"/>
    </x:xf>
    <x:xf numFmtId="164" fontId="4" fillId="2" borderId="0" xfId="52" applyFont="1" applyBorder="1" applyAlignment="1">
      <x:alignment horizontal="general" vertical="bottom" wrapText="1"/>
    </x:xf>
    <x:xf numFmtId="164" fontId="11" fillId="2" borderId="0" xfId="52" applyFont="1" applyBorder="1" applyAlignment="1">
      <x:alignment horizontal="center" vertical="center" wrapText="1"/>
    </x:xf>
    <x:xf numFmtId="164" fontId="14" fillId="9" borderId="0" xfId="59" applyFont="1" applyBorder="0" applyAlignment="1">
      <x:alignment horizontal="general" vertical="top" wrapText="1"/>
    </x:xf>
    <x:xf numFmtId="164" fontId="8" fillId="0" borderId="1" xfId="58" applyFont="1" applyBorder="1" applyAlignment="1">
      <x:alignment horizontal="general" vertical="top" wrapText="1"/>
      <x:extLst>
        <x:ext uri="{C7286773-470A-42A8-94C5-96B5CB345126}">
          <xfpb:xfComplement xmlns:xfpb="http://schemas.microsoft.com/office/spreadsheetml/2022/featurepropertybag" i="0"/>
        </x:ext>
      </x:extLst>
    </x:xf>
    <x:xf numFmtId="164" fontId="0" fillId="0" borderId="26" xfId="0" applyNumberFormat="1" applyFont="1" applyFill="1" applyBorder="1" applyAlignment="1">
      <x:alignment horizontal="general" vertical="bottom" wrapText="0"/>
    </x:xf>
    <x:xf numFmtId="164" fontId="6" fillId="2" borderId="27" xfId="0" applyNumberFormat="1" applyFont="1" applyFill="1" applyBorder="1" applyAlignment="1">
      <x:alignment horizontal="general" vertical="center" wrapText="1"/>
    </x:xf>
    <x:xf numFmtId="164" fontId="7" fillId="3" borderId="26" xfId="0" applyNumberFormat="1" applyFont="1" applyFill="1" applyBorder="1" applyAlignment="1">
      <x:alignment horizontal="general" vertical="top" wrapText="1"/>
    </x:xf>
    <x:xf numFmtId="164" fontId="7" fillId="4" borderId="28" xfId="0" applyNumberFormat="1" applyFont="1" applyFill="1" applyBorder="1" applyAlignment="1">
      <x:alignment horizontal="general" vertical="top" wrapText="1"/>
    </x:xf>
    <x:xf numFmtId="164" fontId="8" fillId="5" borderId="29" xfId="0" applyNumberFormat="1" applyFont="1" applyFill="1" applyBorder="1" applyAlignment="1">
      <x:alignment horizontal="general" vertical="top" wrapText="1"/>
    </x:xf>
    <x:xf numFmtId="164" fontId="0" fillId="0" borderId="26" xfId="0" applyNumberFormat="1" applyFont="1" applyFill="1" applyBorder="1" applyAlignment="1">
      <x:alignment horizontal="general" vertical="top" wrapText="1"/>
    </x:xf>
    <x:xf numFmtId="164" fontId="9" fillId="2" borderId="30" xfId="0" applyNumberFormat="1" applyFont="1" applyFill="1" applyBorder="1" applyAlignment="1">
      <x:alignment horizontal="general" vertical="top" wrapText="1"/>
    </x:xf>
    <x:xf numFmtId="164" fontId="8" fillId="0" borderId="31" xfId="0" applyNumberFormat="1" applyFont="1" applyFill="1" applyBorder="1" applyAlignment="1">
      <x:alignment horizontal="general" vertical="top" wrapText="1"/>
    </x:xf>
    <x:xf numFmtId="164" fontId="8" fillId="5" borderId="31" xfId="0" applyNumberFormat="1" applyFont="1" applyFill="1" applyBorder="1" applyAlignment="1">
      <x:alignment horizontal="general" vertical="top" wrapText="1"/>
    </x:xf>
    <x:xf numFmtId="164" fontId="10" fillId="6" borderId="31" xfId="0" applyNumberFormat="1" applyFont="1" applyFill="1" applyBorder="1" applyAlignment="1">
      <x:alignment horizontal="general" vertical="top" wrapText="1"/>
    </x:xf>
    <x:xf numFmtId="164" fontId="11" fillId="6" borderId="26" xfId="0" applyNumberFormat="1" applyFont="1" applyFill="1" applyBorder="1" applyAlignment="1">
      <x:alignment horizontal="general" vertical="top" wrapText="1"/>
    </x:xf>
    <x:xf numFmtId="164" fontId="11" fillId="3" borderId="26" xfId="0" applyNumberFormat="1" applyFont="1" applyFill="1" applyBorder="1" applyAlignment="1">
      <x:alignment horizontal="general" vertical="top" wrapText="1"/>
    </x:xf>
    <x:xf numFmtId="164" fontId="11" fillId="3" borderId="26" xfId="0" applyNumberFormat="1" applyFont="1" applyFill="1" applyBorder="1" applyAlignment="1">
      <x:alignment horizontal="center" vertical="top" wrapText="1"/>
    </x:xf>
    <x:xf numFmtId="164" fontId="8" fillId="5" borderId="32" xfId="0" applyNumberFormat="1" applyFont="1" applyFill="1" applyBorder="1" applyAlignment="1">
      <x:alignment horizontal="general" vertical="top" wrapText="1"/>
    </x:xf>
    <x:xf numFmtId="164" fontId="9" fillId="7" borderId="33" xfId="0" applyNumberFormat="1" applyFont="1" applyFill="1" applyBorder="1" applyAlignment="1">
      <x:alignment horizontal="general" vertical="top" wrapText="1"/>
    </x:xf>
    <x:xf numFmtId="164" fontId="8" fillId="7" borderId="34" xfId="0" applyNumberFormat="1" applyFont="1" applyFill="1" applyBorder="1" applyAlignment="1">
      <x:alignment horizontal="general" vertical="top" wrapText="1"/>
    </x:xf>
    <x:xf numFmtId="164" fontId="8" fillId="7" borderId="35" xfId="0" applyNumberFormat="1" applyFont="1" applyFill="1" applyBorder="1" applyAlignment="1">
      <x:alignment horizontal="general" vertical="top" wrapText="1"/>
    </x:xf>
    <x:xf numFmtId="164" fontId="8" fillId="5" borderId="27" xfId="0" applyNumberFormat="1" applyFont="1" applyFill="1" applyBorder="1" applyAlignment="1">
      <x:alignment horizontal="general" vertical="top" wrapText="1"/>
    </x:xf>
    <x:xf numFmtId="164" fontId="0" fillId="7" borderId="26" xfId="0" applyNumberFormat="1" applyFont="1" applyFill="1" applyBorder="1" applyAlignment="1">
      <x:alignment horizontal="general" vertical="top" wrapText="1"/>
    </x:xf>
    <x:xf numFmtId="164" fontId="12" fillId="0" borderId="26" xfId="0" applyNumberFormat="1" applyFont="1" applyFill="1" applyBorder="1" applyAlignment="1">
      <x:alignment horizontal="general" vertical="top" wrapText="1"/>
    </x:xf>
    <x:xf numFmtId="164" fontId="5" fillId="0" borderId="26" xfId="0" applyNumberFormat="1" applyFont="1" applyFill="1" applyBorder="1" applyAlignment="1">
      <x:alignment horizontal="general" vertical="top" wrapText="1"/>
    </x:xf>
    <x:xf numFmtId="164" fontId="13" fillId="7" borderId="26" xfId="0" applyNumberFormat="1" applyFont="1" applyFill="1" applyBorder="1" applyAlignment="1">
      <x:alignment horizontal="general" vertical="top" wrapText="1"/>
    </x:xf>
    <x:xf numFmtId="164" fontId="9" fillId="2" borderId="36" xfId="0" applyNumberFormat="1" applyFont="1" applyFill="1" applyBorder="1" applyAlignment="1">
      <x:alignment horizontal="general" vertical="top" wrapText="1"/>
    </x:xf>
    <x:xf numFmtId="164" fontId="8" fillId="5" borderId="37" xfId="0" applyNumberFormat="1" applyFont="1" applyFill="1" applyBorder="1" applyAlignment="1">
      <x:alignment horizontal="general" vertical="top" wrapText="1"/>
    </x:xf>
    <x:xf numFmtId="174" fontId="9" fillId="2" borderId="27" xfId="0" applyNumberFormat="1" applyFont="1" applyFill="1" applyBorder="1" applyAlignment="1">
      <x:alignment horizontal="general" vertical="top" wrapText="1"/>
    </x:xf>
    <x:xf numFmtId="164" fontId="8" fillId="0" borderId="27" xfId="0" applyNumberFormat="1" applyFont="1" applyFill="1" applyBorder="1" applyAlignment="1">
      <x:alignment horizontal="general" vertical="top" wrapText="1"/>
    </x:xf>
    <x:xf numFmtId="164" fontId="9" fillId="2" borderId="27" xfId="0" applyNumberFormat="1" applyFont="1" applyFill="1" applyBorder="1" applyAlignment="1">
      <x:alignment horizontal="general" vertical="top" wrapText="1"/>
    </x:xf>
    <x:xf numFmtId="164" fontId="11" fillId="8" borderId="26" xfId="0" applyNumberFormat="1" applyFont="1" applyFill="1" applyBorder="1" applyAlignment="1">
      <x:alignment horizontal="general" vertical="top" wrapText="1"/>
    </x:xf>
    <x:xf numFmtId="164" fontId="14" fillId="9" borderId="26" xfId="0" applyNumberFormat="1" applyFont="1" applyFill="1" applyBorder="1" applyAlignment="1">
      <x:alignment horizontal="general" vertical="top" wrapText="1"/>
    </x:xf>
    <x:xf numFmtId="164" fontId="0" fillId="0" borderId="26" xfId="0" applyNumberFormat="1" applyFont="1" applyFill="1" applyBorder="1" applyAlignment="1">
      <x:alignment horizontal="general" vertical="bottom" wrapText="1"/>
    </x:xf>
    <x:xf numFmtId="164" fontId="15" fillId="2" borderId="26" xfId="0" applyNumberFormat="1" applyFont="1" applyFill="1" applyBorder="1" applyAlignment="1">
      <x:alignment horizontal="center" vertical="center" wrapText="1"/>
    </x:xf>
    <x:xf numFmtId="164" fontId="16" fillId="2" borderId="26" xfId="0" applyNumberFormat="1" applyFont="1" applyFill="1" applyBorder="1" applyAlignment="1">
      <x:alignment horizontal="left" vertical="center" wrapText="1"/>
    </x:xf>
    <x:xf numFmtId="164" fontId="7" fillId="10" borderId="27" xfId="0" applyNumberFormat="1" applyFont="1" applyFill="1" applyBorder="1" applyAlignment="1">
      <x:alignment horizontal="general" vertical="top" wrapText="1"/>
    </x:xf>
    <x:xf numFmtId="164" fontId="7" fillId="11" borderId="26" xfId="0" applyNumberFormat="1" applyFont="1" applyFill="1" applyBorder="1" applyAlignment="1">
      <x:alignment horizontal="left" vertical="center" wrapText="1"/>
    </x:xf>
    <x:xf numFmtId="164" fontId="7" fillId="4" borderId="27" xfId="0" applyNumberFormat="1" applyFont="1" applyFill="1" applyBorder="1" applyAlignment="1">
      <x:alignment horizontal="general" vertical="top" wrapText="1"/>
    </x:xf>
    <x:xf numFmtId="164" fontId="17" fillId="12" borderId="26" xfId="0" applyNumberFormat="1" applyFont="1" applyFill="1" applyBorder="1" applyAlignment="1">
      <x:alignment horizontal="left" vertical="center" wrapText="1"/>
    </x:xf>
    <x:xf numFmtId="164" fontId="8" fillId="12" borderId="27" xfId="0" applyNumberFormat="1" applyFont="1" applyFill="1" applyBorder="1" applyAlignment="1">
      <x:alignment horizontal="general" vertical="top" wrapText="1"/>
    </x:xf>
    <x:xf numFmtId="164" fontId="8" fillId="6" borderId="27" xfId="0" applyNumberFormat="1" applyFont="1" applyFill="1" applyBorder="1" applyAlignment="1">
      <x:alignment horizontal="general" vertical="top" wrapText="1"/>
    </x:xf>
    <x:xf numFmtId="164" fontId="11" fillId="3" borderId="38" xfId="0" applyNumberFormat="1" applyFont="1" applyFill="1" applyBorder="1" applyAlignment="1">
      <x:alignment horizontal="center" vertical="center" wrapText="1"/>
    </x:xf>
    <x:xf numFmtId="164" fontId="16" fillId="2" borderId="39" xfId="0" applyNumberFormat="1" applyFont="1" applyFill="1" applyBorder="1" applyAlignment="1">
      <x:alignment horizontal="center" vertical="center" wrapText="1"/>
    </x:xf>
    <x:xf numFmtId="164" fontId="11" fillId="3" borderId="40" xfId="0" applyNumberFormat="1" applyFont="1" applyFill="1" applyBorder="1" applyAlignment="1">
      <x:alignment horizontal="center" vertical="center" wrapText="1"/>
    </x:xf>
    <x:xf numFmtId="164" fontId="11" fillId="3" borderId="41" xfId="0" applyNumberFormat="1" applyFont="1" applyFill="1" applyBorder="1" applyAlignment="1">
      <x:alignment horizontal="center" vertical="center" wrapText="1"/>
    </x:xf>
    <x:xf numFmtId="164" fontId="16" fillId="2" borderId="42" xfId="0" applyNumberFormat="1" applyFont="1" applyFill="1" applyBorder="1" applyAlignment="1">
      <x:alignment horizontal="general" vertical="center" wrapText="1"/>
    </x:xf>
    <x:xf numFmtId="164" fontId="0" fillId="0" borderId="26" xfId="0" applyNumberFormat="1" applyFont="1" applyFill="1" applyBorder="1" applyAlignment="1">
      <x:alignment horizontal="general" vertical="center" wrapText="1"/>
    </x:xf>
    <x:xf numFmtId="164" fontId="0" fillId="0" borderId="43" xfId="0" applyNumberFormat="1" applyFont="1" applyFill="1" applyBorder="1" applyAlignment="1">
      <x:alignment horizontal="general" vertical="center" wrapText="1"/>
    </x:xf>
    <x:xf numFmtId="175" fontId="0" fillId="0" borderId="26" xfId="0" applyNumberFormat="1" applyFont="1" applyFill="1" applyBorder="1" applyAlignment="1">
      <x:alignment horizontal="general" vertical="center" wrapText="1"/>
    </x:xf>
    <x:xf numFmtId="164" fontId="16" fillId="2" borderId="44" xfId="0" applyNumberFormat="1" applyFont="1" applyFill="1" applyBorder="1" applyAlignment="1">
      <x:alignment horizontal="general" vertical="center" wrapText="1"/>
    </x:xf>
    <x:xf numFmtId="175" fontId="0" fillId="0" borderId="45" xfId="0" applyNumberFormat="1" applyFont="1" applyFill="1" applyBorder="1" applyAlignment="1">
      <x:alignment horizontal="general" vertical="center" wrapText="1"/>
    </x:xf>
    <x:xf numFmtId="164" fontId="0" fillId="0" borderId="46" xfId="0" applyNumberFormat="1" applyFont="1" applyFill="1" applyBorder="1" applyAlignment="1">
      <x:alignment horizontal="general" vertical="center" wrapText="1"/>
    </x:xf>
    <x:xf numFmtId="175" fontId="0" fillId="0" borderId="26" xfId="0" applyNumberFormat="1" applyFont="1" applyFill="1" applyBorder="1" applyAlignment="1">
      <x:alignment horizontal="general" vertical="top" wrapText="1"/>
    </x:xf>
    <x:xf numFmtId="175" fontId="8" fillId="0" borderId="27" xfId="0" applyNumberFormat="1" applyFont="1" applyFill="1" applyBorder="1" applyAlignment="1">
      <x:alignment horizontal="general" vertical="top" wrapText="1"/>
    </x:xf>
    <x:xf numFmtId="175" fontId="8" fillId="5" borderId="27" xfId="0" applyNumberFormat="1" applyFont="1" applyFill="1" applyBorder="1" applyAlignment="1">
      <x:alignment horizontal="general" vertical="top" wrapText="1"/>
    </x:xf>
    <x:xf numFmtId="164" fontId="8" fillId="13" borderId="27" xfId="0" applyNumberFormat="1" applyFont="1" applyFill="1" applyBorder="1" applyAlignment="1">
      <x:alignment horizontal="general" vertical="top" wrapText="1"/>
    </x:xf>
    <x:xf numFmtId="164" fontId="5" fillId="14" borderId="26" xfId="0" applyNumberFormat="1" applyFont="1" applyFill="1" applyBorder="1" applyAlignment="1">
      <x:alignment horizontal="general" vertical="top" wrapText="1"/>
    </x:xf>
    <x:xf numFmtId="164" fontId="8" fillId="14" borderId="27" xfId="0" applyNumberFormat="1" applyFont="1" applyFill="1" applyBorder="1" applyAlignment="1">
      <x:alignment horizontal="general" vertical="top" wrapText="1"/>
    </x:xf>
    <x:xf numFmtId="164" fontId="5" fillId="13" borderId="26" xfId="0" applyNumberFormat="1" applyFont="1" applyFill="1" applyBorder="1" applyAlignment="1">
      <x:alignment horizontal="general" vertical="top" wrapText="1"/>
    </x:xf>
    <x:xf numFmtId="164" fontId="5" fillId="15" borderId="26" xfId="0" applyNumberFormat="1" applyFont="1" applyFill="1" applyBorder="1" applyAlignment="1">
      <x:alignment horizontal="general" vertical="top" wrapText="1"/>
    </x:xf>
    <x:xf numFmtId="164" fontId="8" fillId="15" borderId="27" xfId="0" applyNumberFormat="1" applyFont="1" applyFill="1" applyBorder="1" applyAlignment="1">
      <x:alignment horizontal="general" vertical="top" wrapText="1"/>
    </x:xf>
    <x:xf numFmtId="164" fontId="18" fillId="15" borderId="26" xfId="0" applyNumberFormat="1" applyFont="1" applyFill="1" applyBorder="1" applyAlignment="1">
      <x:alignment horizontal="general" vertical="top" wrapText="1"/>
    </x:xf>
    <x:xf numFmtId="164" fontId="19" fillId="15" borderId="26" xfId="0" applyNumberFormat="1" applyFont="1" applyFill="1" applyBorder="1" applyAlignment="1">
      <x:alignment horizontal="general" vertical="top" wrapText="1"/>
    </x:xf>
    <x:xf numFmtId="164" fontId="5" fillId="0" borderId="26" xfId="0" applyNumberFormat="1" applyFont="1" applyFill="1" applyBorder="1" applyAlignment="1">
      <x:alignment horizontal="general" vertical="bottom" wrapText="0"/>
    </x:xf>
    <x:xf numFmtId="164" fontId="6" fillId="2" borderId="26" xfId="0" applyNumberFormat="1" applyFont="1" applyFill="1" applyBorder="1" applyAlignment="1">
      <x:alignment horizontal="general" vertical="center" wrapText="1"/>
    </x:xf>
    <x:xf numFmtId="176" fontId="8" fillId="5" borderId="27" xfId="0" applyNumberFormat="1" applyFont="1" applyFill="1" applyBorder="1" applyAlignment="1">
      <x:alignment horizontal="general" vertical="top" wrapText="1"/>
    </x:xf>
    <x:xf numFmtId="164" fontId="9" fillId="2" borderId="28" xfId="0" applyNumberFormat="1" applyFont="1" applyFill="1" applyBorder="1" applyAlignment="1">
      <x:alignment horizontal="general" vertical="top" wrapText="1"/>
    </x:xf>
    <x:xf numFmtId="164" fontId="8" fillId="0" borderId="32" xfId="0" applyNumberFormat="1" applyFont="1" applyFill="1" applyBorder="1" applyAlignment="1">
      <x:alignment horizontal="general" vertical="top" wrapText="1"/>
    </x:xf>
    <x:xf numFmtId="164" fontId="8" fillId="16" borderId="27" xfId="0" applyNumberFormat="1" applyFont="1" applyFill="1" applyBorder="1" applyAlignment="1">
      <x:alignment horizontal="general" vertical="top" wrapText="1"/>
    </x:xf>
    <x:xf numFmtId="164" fontId="8" fillId="17" borderId="27" xfId="0" applyNumberFormat="1" applyFont="1" applyFill="1" applyBorder="1" applyAlignment="1">
      <x:alignment horizontal="general" vertical="top" wrapText="1"/>
    </x:xf>
    <x:xf numFmtId="177" fontId="8" fillId="0" borderId="27" xfId="0" applyNumberFormat="1" applyFont="1" applyFill="1" applyBorder="1" applyAlignment="1">
      <x:alignment horizontal="general" vertical="top" wrapText="1"/>
    </x:xf>
    <x:xf numFmtId="177" fontId="8" fillId="5" borderId="27" xfId="0" applyNumberFormat="1" applyFont="1" applyFill="1" applyBorder="1" applyAlignment="1">
      <x:alignment horizontal="general" vertical="top" wrapText="1"/>
    </x:xf>
    <x:xf numFmtId="164" fontId="11" fillId="3" borderId="26" xfId="0" applyNumberFormat="1" applyFont="1" applyFill="1" applyBorder="1" applyAlignment="1">
      <x:alignment horizontal="center" vertical="center" wrapText="1"/>
    </x:xf>
    <x:xf numFmtId="164" fontId="5" fillId="0" borderId="47" xfId="0" applyNumberFormat="1" applyFont="1" applyFill="1" applyBorder="1" applyAlignment="1">
      <x:alignment horizontal="general" vertical="top" wrapText="1"/>
    </x:xf>
    <x:xf numFmtId="177" fontId="0" fillId="0" borderId="26" xfId="0" applyNumberFormat="1" applyFont="1" applyFill="1" applyBorder="1" applyAlignment="1">
      <x:alignment horizontal="general" vertical="bottom" wrapText="1"/>
    </x:xf>
    <x:xf numFmtId="164" fontId="16" fillId="2" borderId="26" xfId="0" applyNumberFormat="1" applyFont="1" applyFill="1" applyBorder="1" applyAlignment="1">
      <x:alignment horizontal="general" vertical="center" wrapText="1"/>
    </x:xf>
    <x:xf numFmtId="177" fontId="0" fillId="0" borderId="26" xfId="0" applyNumberFormat="1" applyFont="1" applyFill="1" applyBorder="1" applyAlignment="1">
      <x:alignment horizontal="general" vertical="top" wrapText="1"/>
    </x:xf>
    <x:xf numFmtId="164" fontId="13" fillId="0" borderId="26" xfId="0" applyNumberFormat="1" applyFont="1" applyFill="1" applyBorder="1" applyAlignment="1">
      <x:alignment horizontal="general" vertical="bottom" wrapText="1"/>
    </x:xf>
    <x:xf numFmtId="164" fontId="8" fillId="18" borderId="27" xfId="0" applyNumberFormat="1" applyFont="1" applyFill="1" applyBorder="1" applyAlignment="1">
      <x:alignment horizontal="general" vertical="top" wrapText="1"/>
    </x:xf>
    <x:xf numFmtId="178" fontId="8" fillId="16" borderId="27" xfId="0" applyNumberFormat="1" applyFont="1" applyFill="1" applyBorder="1" applyAlignment="1">
      <x:alignment horizontal="general" vertical="top" wrapText="1"/>
    </x:xf>
    <x:xf numFmtId="178" fontId="8" fillId="5" borderId="27" xfId="0" applyNumberFormat="1" applyFont="1" applyFill="1" applyBorder="1" applyAlignment="1">
      <x:alignment horizontal="general" vertical="top" wrapText="1"/>
    </x:xf>
    <x:xf numFmtId="164" fontId="7" fillId="3" borderId="27" xfId="0" applyNumberFormat="1" applyFont="1" applyFill="1" applyBorder="1" applyAlignment="1">
      <x:alignment horizontal="general" vertical="center" wrapText="1"/>
    </x:xf>
    <x:xf numFmtId="164" fontId="11" fillId="3" borderId="26" xfId="0" applyNumberFormat="1" applyFont="1" applyFill="1" applyBorder="1" applyAlignment="1">
      <x:alignment horizontal="general" vertical="center" wrapText="1"/>
    </x:xf>
    <x:xf numFmtId="175" fontId="8" fillId="14" borderId="27" xfId="0" applyNumberFormat="1" applyFont="1" applyFill="1" applyBorder="1" applyAlignment="1">
      <x:alignment horizontal="general" vertical="top" wrapText="1"/>
    </x:xf>
    <x:xf numFmtId="175" fontId="8" fillId="19" borderId="27" xfId="0" applyNumberFormat="1" applyFont="1" applyFill="1" applyBorder="1" applyAlignment="1">
      <x:alignment horizontal="general" vertical="top" wrapText="1"/>
    </x:xf>
    <x:xf numFmtId="164" fontId="8" fillId="20" borderId="27" xfId="0" applyNumberFormat="1" applyFont="1" applyFill="1" applyBorder="1" applyAlignment="1">
      <x:alignment horizontal="general" vertical="top" wrapText="1"/>
    </x:xf>
    <x:xf numFmtId="164" fontId="20" fillId="2" borderId="26" xfId="0" applyNumberFormat="1" applyFont="1" applyFill="1" applyBorder="1" applyAlignment="1">
      <x:alignment horizontal="general" vertical="top" wrapText="1"/>
    </x:xf>
    <x:xf numFmtId="164" fontId="8" fillId="10" borderId="27" xfId="0" applyNumberFormat="1" applyFont="1" applyFill="1" applyBorder="1" applyAlignment="1">
      <x:alignment horizontal="general" vertical="top" wrapText="1"/>
    </x:xf>
    <x:xf numFmtId="164" fontId="7" fillId="3" borderId="48" xfId="0" applyNumberFormat="1" applyFont="1" applyFill="1" applyBorder="1" applyAlignment="1">
      <x:alignment horizontal="general" vertical="top" wrapText="1"/>
    </x:xf>
    <x:xf numFmtId="164" fontId="0" fillId="0" borderId="48" xfId="0" applyNumberFormat="1" applyFont="1" applyFill="1" applyBorder="1" applyAlignment="1">
      <x:alignment horizontal="general" vertical="top" wrapText="1"/>
    </x:xf>
    <x:xf numFmtId="164" fontId="8" fillId="2" borderId="27" xfId="0" applyNumberFormat="1" applyFont="1" applyFill="1" applyBorder="1" applyAlignment="1">
      <x:alignment horizontal="general" vertical="top" wrapText="1"/>
    </x:xf>
    <x:xf numFmtId="164" fontId="0" fillId="0" borderId="49" xfId="0" applyNumberFormat="1" applyFont="1" applyFill="1" applyBorder="1" applyAlignment="1">
      <x:alignment horizontal="general" vertical="top" wrapText="1"/>
    </x:xf>
    <x:xf numFmtId="164" fontId="8" fillId="0" borderId="27" xfId="0" applyNumberFormat="1" applyFont="1" applyFill="1" applyBorder="1" applyAlignment="1">
      <x:alignment horizontal="general" vertical="top" wrapText="0"/>
    </x:xf>
    <x:xf numFmtId="164" fontId="8" fillId="5" borderId="27" xfId="0" applyNumberFormat="1" applyFont="1" applyFill="1" applyBorder="1" applyAlignment="1">
      <x:alignment horizontal="general" vertical="top" wrapText="0"/>
    </x:xf>
    <x:xf numFmtId="164" fontId="21" fillId="0" borderId="26" xfId="0" applyNumberFormat="1" applyFont="1" applyFill="1" applyBorder="1" applyAlignment="1">
      <x:alignment horizontal="general" vertical="top" wrapText="1"/>
    </x:xf>
    <x:xf numFmtId="175" fontId="5" fillId="0" borderId="26" xfId="0" applyNumberFormat="1" applyFont="1" applyFill="1" applyBorder="1" applyAlignment="1">
      <x:alignment horizontal="general" vertical="top" wrapText="1"/>
    </x:xf>
    <x:xf numFmtId="164" fontId="8" fillId="21" borderId="27" xfId="0" applyNumberFormat="1" applyFont="1" applyFill="1" applyBorder="1" applyAlignment="1">
      <x:alignment horizontal="general" vertical="top" wrapText="1"/>
    </x:xf>
    <x:xf numFmtId="164" fontId="21" fillId="22" borderId="26" xfId="0" applyNumberFormat="1" applyFont="1" applyFill="1" applyBorder="1" applyAlignment="1">
      <x:alignment horizontal="general" vertical="top" wrapText="1"/>
    </x:xf>
    <x:xf numFmtId="164" fontId="22" fillId="6" borderId="26" xfId="0" applyNumberFormat="1" applyFont="1" applyFill="1" applyBorder="1" applyAlignment="1">
      <x:alignment horizontal="general" vertical="top" wrapText="1"/>
    </x:xf>
    <x:xf numFmtId="176" fontId="9" fillId="2" borderId="27" xfId="0" applyNumberFormat="1" applyFont="1" applyFill="1" applyBorder="1" applyAlignment="1">
      <x:alignment horizontal="general" vertical="top" wrapText="1"/>
    </x:xf>
    <x:xf numFmtId="178" fontId="8" fillId="0" borderId="27" xfId="0" applyNumberFormat="1" applyFont="1" applyFill="1" applyBorder="1" applyAlignment="1">
      <x:alignment horizontal="general" vertical="top" wrapText="1"/>
    </x:xf>
    <x:xf numFmtId="176" fontId="8" fillId="0" borderId="27" xfId="0" applyNumberFormat="1" applyFont="1" applyFill="1" applyBorder="1" applyAlignment="1">
      <x:alignment horizontal="general" vertical="top" wrapText="1"/>
    </x:xf>
    <x:xf numFmtId="164" fontId="22" fillId="3" borderId="26" xfId="0" applyNumberFormat="1" applyFont="1" applyFill="1" applyBorder="1" applyAlignment="1">
      <x:alignment horizontal="general" vertical="center" wrapText="1"/>
    </x:xf>
    <x:xf numFmtId="175" fontId="22" fillId="3" borderId="26" xfId="0" applyNumberFormat="1" applyFont="1" applyFill="1" applyBorder="1" applyAlignment="1">
      <x:alignment horizontal="general" vertical="center" wrapText="1"/>
    </x:xf>
    <x:xf numFmtId="164" fontId="5" fillId="22" borderId="26" xfId="0" applyNumberFormat="1" applyFont="1" applyFill="1" applyBorder="1" applyAlignment="1">
      <x:alignment horizontal="general" vertical="top" wrapText="1"/>
    </x:xf>
    <x:xf numFmtId="164" fontId="11" fillId="3" borderId="26" xfId="0" applyNumberFormat="1" applyFont="1" applyFill="1" applyBorder="1" applyAlignment="1">
      <x:alignment horizontal="left" vertical="center" wrapText="1"/>
    </x:xf>
    <x:xf numFmtId="164" fontId="8" fillId="23" borderId="27" xfId="0" applyNumberFormat="1" applyFont="1" applyFill="1" applyBorder="1" applyAlignment="1">
      <x:alignment horizontal="general" vertical="top" wrapText="1"/>
    </x:xf>
    <x:xf numFmtId="179" fontId="8" fillId="5" borderId="27" xfId="0" applyNumberFormat="1" applyFont="1" applyFill="1" applyBorder="1" applyAlignment="1">
      <x:alignment horizontal="general" vertical="top" wrapText="1"/>
    </x:xf>
    <x:xf numFmtId="179" fontId="8" fillId="0" borderId="27" xfId="0" applyNumberFormat="1" applyFont="1" applyFill="1" applyBorder="1" applyAlignment="1">
      <x:alignment horizontal="general" vertical="top" wrapText="1"/>
    </x:xf>
    <x:xf numFmtId="179" fontId="5" fillId="0" borderId="26" xfId="0" applyNumberFormat="1" applyFont="1" applyFill="1" applyBorder="1" applyAlignment="1">
      <x:alignment horizontal="general" vertical="top" wrapText="1"/>
    </x:xf>
    <x:xf numFmtId="164" fontId="21" fillId="16" borderId="26" xfId="0" applyNumberFormat="1" applyFont="1" applyFill="1" applyBorder="1" applyAlignment="1">
      <x:alignment horizontal="general" vertical="top" wrapText="1"/>
    </x:xf>
    <x:xf numFmtId="164" fontId="9" fillId="2" borderId="31" xfId="0" applyNumberFormat="1" applyFont="1" applyFill="1" applyBorder="1" applyAlignment="1">
      <x:alignment horizontal="general" vertical="top" wrapText="1"/>
    </x:xf>
    <x:xf numFmtId="164" fontId="7" fillId="11" borderId="26" xfId="0" applyNumberFormat="1" applyFont="1" applyFill="1" applyBorder="1" applyAlignment="1">
      <x:alignment horizontal="center" vertical="top" wrapText="1"/>
    </x:xf>
    <x:xf numFmtId="175" fontId="21" fillId="0" borderId="26" xfId="0" applyNumberFormat="1" applyFont="1" applyFill="1" applyBorder="1" applyAlignment="1">
      <x:alignment horizontal="general" vertical="top" wrapText="1"/>
    </x:xf>
    <x:xf numFmtId="164" fontId="11" fillId="3" borderId="39" xfId="0" applyNumberFormat="1" applyFont="1" applyFill="1" applyBorder="1" applyAlignment="1">
      <x:alignment horizontal="center" vertical="center" wrapText="1"/>
    </x:xf>
    <x:xf numFmtId="164" fontId="9" fillId="2" borderId="27" xfId="0" applyNumberFormat="1" applyFont="1" applyFill="1" applyBorder="1" applyAlignment="1">
      <x:alignment horizontal="center" vertical="top" wrapText="1"/>
    </x:xf>
    <x:xf numFmtId="164" fontId="8" fillId="8" borderId="27" xfId="0" applyNumberFormat="1" applyFont="1" applyFill="1" applyBorder="1" applyAlignment="1">
      <x:alignment horizontal="center" vertical="top" wrapText="1"/>
    </x:xf>
    <x:xf numFmtId="164" fontId="8" fillId="22" borderId="27" xfId="0" applyNumberFormat="1" applyFont="1" applyFill="1" applyBorder="1" applyAlignment="1">
      <x:alignment horizontal="center" vertical="top" wrapText="1"/>
    </x:xf>
    <x:xf numFmtId="164" fontId="0" fillId="0" borderId="42" xfId="0" applyNumberFormat="1" applyFont="1" applyFill="1" applyBorder="1" applyAlignment="1">
      <x:alignment horizontal="general" vertical="top" wrapText="1"/>
    </x:xf>
    <x:xf numFmtId="164" fontId="0" fillId="0" borderId="43" xfId="0" applyNumberFormat="1" applyFont="1" applyFill="1" applyBorder="1" applyAlignment="1">
      <x:alignment horizontal="general" vertical="top" wrapText="1"/>
    </x:xf>
    <x:xf numFmtId="164" fontId="5" fillId="16" borderId="26" xfId="0" applyNumberFormat="1" applyFont="1" applyFill="1" applyBorder="1" applyAlignment="1">
      <x:alignment horizontal="general" vertical="top" wrapText="1"/>
    </x:xf>
    <x:xf numFmtId="164" fontId="8" fillId="22" borderId="27" xfId="0" applyNumberFormat="1" applyFont="1" applyFill="1" applyBorder="1" applyAlignment="1">
      <x:alignment horizontal="general" vertical="top" wrapText="1"/>
    </x:xf>
    <x:xf numFmtId="164" fontId="0" fillId="0" borderId="44" xfId="0" applyNumberFormat="1" applyFont="1" applyFill="1" applyBorder="1" applyAlignment="1">
      <x:alignment horizontal="general" vertical="top" wrapText="1"/>
    </x:xf>
    <x:xf numFmtId="175" fontId="0" fillId="0" borderId="45" xfId="0" applyNumberFormat="1" applyFont="1" applyFill="1" applyBorder="1" applyAlignment="1">
      <x:alignment horizontal="general" vertical="top" wrapText="1"/>
    </x:xf>
    <x:xf numFmtId="164" fontId="0" fillId="0" borderId="46" xfId="0" applyNumberFormat="1" applyFont="1" applyFill="1" applyBorder="1" applyAlignment="1">
      <x:alignment horizontal="general" vertical="top" wrapText="1"/>
    </x:xf>
    <x:xf numFmtId="164" fontId="23" fillId="20" borderId="26" xfId="0" applyNumberFormat="1" applyFont="1" applyFill="1" applyBorder="1" applyAlignment="1">
      <x:alignment horizontal="general" vertical="top" wrapText="1"/>
    </x:xf>
    <x:xf numFmtId="164" fontId="24" fillId="20" borderId="26" xfId="0" applyNumberFormat="1" applyFont="1" applyFill="1" applyBorder="1" applyAlignment="1">
      <x:alignment horizontal="general" vertical="top" wrapText="1"/>
    </x:xf>
    <x:xf numFmtId="164" fontId="8" fillId="24" borderId="27" xfId="0" applyNumberFormat="1" applyFont="1" applyFill="1" applyBorder="1" applyAlignment="1">
      <x:alignment horizontal="general" vertical="top" wrapText="1"/>
    </x:xf>
    <x:xf numFmtId="164" fontId="5" fillId="25" borderId="26" xfId="0" applyNumberFormat="1" applyFont="1" applyFill="1" applyBorder="1" applyAlignment="1">
      <x:alignment horizontal="general" vertical="top" wrapText="1"/>
    </x:xf>
    <x:xf numFmtId="164" fontId="8" fillId="26" borderId="27" xfId="0" applyNumberFormat="1" applyFont="1" applyFill="1" applyBorder="1" applyAlignment="1">
      <x:alignment horizontal="general" vertical="top" wrapText="1"/>
    </x:xf>
    <x:xf numFmtId="164" fontId="8" fillId="27" borderId="27" xfId="0" applyNumberFormat="1" applyFont="1" applyFill="1" applyBorder="1" applyAlignment="1">
      <x:alignment horizontal="general" vertical="top" wrapText="1"/>
    </x:xf>
    <x:xf numFmtId="164" fontId="8" fillId="28" borderId="27" xfId="0" applyNumberFormat="1" applyFont="1" applyFill="1" applyBorder="1" applyAlignment="1">
      <x:alignment horizontal="general" vertical="top" wrapText="1"/>
    </x:xf>
    <x:xf numFmtId="164" fontId="8" fillId="25" borderId="27" xfId="0" applyNumberFormat="1" applyFont="1" applyFill="1" applyBorder="1" applyAlignment="1">
      <x:alignment horizontal="general" vertical="top" wrapText="1"/>
    </x:xf>
    <x:xf numFmtId="164" fontId="13" fillId="29" borderId="26" xfId="0" applyNumberFormat="1" applyFont="1" applyFill="1" applyBorder="1" applyAlignment="1">
      <x:alignment horizontal="general" vertical="top" wrapText="1"/>
    </x:xf>
    <x:xf numFmtId="164" fontId="25" fillId="3" borderId="27" xfId="0" applyNumberFormat="1" applyFont="1" applyFill="1" applyBorder="1" applyAlignment="1">
      <x:alignment horizontal="general" vertical="top" wrapText="1"/>
    </x:xf>
    <x:xf numFmtId="164" fontId="26" fillId="3" borderId="50" xfId="0" applyNumberFormat="1" applyFont="1" applyFill="1" applyBorder="1" applyAlignment="1">
      <x:alignment horizontal="general" vertical="top" wrapText="1"/>
    </x:xf>
    <x:xf numFmtId="164" fontId="0" fillId="0" borderId="30" xfId="0" applyNumberFormat="1" applyFont="1" applyFill="1" applyBorder="1" applyAlignment="1">
      <x:alignment horizontal="general" vertical="bottom" wrapText="0"/>
    </x:xf>
    <x:xf numFmtId="164" fontId="7" fillId="3" borderId="31" xfId="0" applyNumberFormat="1" applyFont="1" applyFill="1" applyBorder="1" applyAlignment="1">
      <x:alignment horizontal="general" vertical="top" wrapText="1"/>
    </x:xf>
    <x:xf numFmtId="164" fontId="7" fillId="3" borderId="27" xfId="0" applyNumberFormat="1" applyFont="1" applyFill="1" applyBorder="1" applyAlignment="1">
      <x:alignment horizontal="general" vertical="top" wrapText="1"/>
    </x:xf>
    <x:xf numFmtId="164" fontId="0" fillId="0" borderId="50" xfId="0" applyNumberFormat="1" applyFont="1" applyFill="1" applyBorder="1" applyAlignment="1">
      <x:alignment horizontal="general" vertical="bottom" wrapText="0"/>
    </x:xf>
    <x:xf numFmtId="164" fontId="13" fillId="19" borderId="26" xfId="0" applyNumberFormat="1" applyFont="1" applyFill="1" applyBorder="1" applyAlignment="1">
      <x:alignment horizontal="general" vertical="top" wrapText="1"/>
    </x:xf>
    <x:xf numFmtId="164" fontId="13" fillId="9" borderId="26" xfId="0" applyNumberFormat="1" applyFont="1" applyFill="1" applyBorder="1" applyAlignment="1">
      <x:alignment horizontal="general" vertical="top" wrapText="1"/>
    </x:xf>
    <x:xf numFmtId="164" fontId="12" fillId="2" borderId="26" xfId="0" applyNumberFormat="1" applyFont="1" applyFill="1" applyBorder="1" applyAlignment="1">
      <x:alignment horizontal="general" vertical="top" wrapText="1"/>
    </x:xf>
    <x:xf numFmtId="164" fontId="13" fillId="2" borderId="26" xfId="0" applyNumberFormat="1" applyFont="1" applyFill="1" applyBorder="1" applyAlignment="1">
      <x:alignment horizontal="general" vertical="top" wrapText="1"/>
    </x:xf>
    <x:xf numFmtId="164" fontId="13" fillId="20" borderId="26" xfId="0" applyNumberFormat="1" applyFont="1" applyFill="1" applyBorder="1" applyAlignment="1">
      <x:alignment horizontal="general" vertical="top" wrapText="1"/>
    </x:xf>
    <x:xf numFmtId="164" fontId="7" fillId="3" borderId="30" xfId="0" applyNumberFormat="1" applyFont="1" applyFill="1" applyBorder="1" applyAlignment="1">
      <x:alignment horizontal="general" vertical="top" wrapText="1"/>
    </x:xf>
    <x:xf numFmtId="164" fontId="27" fillId="30" borderId="31" xfId="0" applyNumberFormat="1" applyFont="1" applyFill="1" applyBorder="1" applyAlignment="1">
      <x:alignment horizontal="center" vertical="center" wrapText="1"/>
    </x:xf>
    <x:xf numFmtId="164" fontId="28" fillId="31" borderId="31" xfId="0" applyNumberFormat="1" applyFont="1" applyFill="1" applyBorder="1" applyAlignment="1">
      <x:alignment horizontal="general" vertical="center" wrapText="1"/>
    </x:xf>
    <x:xf numFmtId="164" fontId="7" fillId="32" borderId="51" xfId="0" applyNumberFormat="1" applyFont="1" applyFill="1" applyBorder="1" applyAlignment="1">
      <x:alignment horizontal="general" vertical="center" wrapText="1"/>
    </x:xf>
    <x:xf numFmtId="164" fontId="9" fillId="2" borderId="51" xfId="0" applyNumberFormat="1" applyFont="1" applyFill="1" applyBorder="1" applyAlignment="1">
      <x:alignment horizontal="general" vertical="top" wrapText="1"/>
    </x:xf>
    <x:xf numFmtId="164" fontId="8" fillId="0" borderId="51" xfId="0" applyNumberFormat="1" applyFont="1" applyFill="1" applyBorder="1" applyAlignment="1">
      <x:alignment horizontal="general" vertical="top" wrapText="1"/>
    </x:xf>
    <x:xf numFmtId="164" fontId="0" fillId="0" borderId="51" xfId="0" applyNumberFormat="1" applyFont="1" applyFill="1" applyBorder="1" applyAlignment="1">
      <x:alignment horizontal="general" vertical="top" wrapText="1"/>
    </x:xf>
    <x:xf numFmtId="164" fontId="8" fillId="5" borderId="51" xfId="0" applyNumberFormat="1" applyFont="1" applyFill="1" applyBorder="1" applyAlignment="1">
      <x:alignment horizontal="general" vertical="top" wrapText="1"/>
    </x:xf>
    <x:xf numFmtId="164" fontId="7" fillId="32" borderId="51" xfId="0" applyNumberFormat="1" applyFont="1" applyFill="1" applyBorder="1" applyAlignment="1">
      <x:alignment horizontal="general" vertical="top" wrapText="1"/>
    </x:xf>
    <x:xf numFmtId="164" fontId="11" fillId="32" borderId="51" xfId="0" applyNumberFormat="1" applyFont="1" applyFill="1" applyBorder="1" applyAlignment="1">
      <x:alignment horizontal="general" vertical="top" wrapText="1"/>
    </x:xf>
    <x:xf numFmtId="164" fontId="11" fillId="32" borderId="51" xfId="0" applyNumberFormat="1" applyFont="1" applyFill="1" applyBorder="1" applyAlignment="1">
      <x:alignment horizontal="general" vertical="center" wrapText="1"/>
    </x:xf>
    <x:xf numFmtId="164" fontId="0" fillId="0" borderId="51" xfId="0" applyNumberFormat="1" applyFont="1" applyFill="1" applyBorder="1" applyAlignment="1">
      <x:alignment horizontal="general" vertical="bottom" wrapText="1"/>
    </x:xf>
    <x:xf numFmtId="164" fontId="29" fillId="33" borderId="51" xfId="0" applyNumberFormat="1" applyFont="1" applyFill="1" applyBorder="1" applyAlignment="1">
      <x:alignment horizontal="center" vertical="center" wrapText="1"/>
    </x:xf>
    <x:xf numFmtId="164" fontId="8" fillId="29" borderId="27" xfId="0" applyNumberFormat="1" applyFont="1" applyFill="1" applyBorder="1" applyAlignment="1">
      <x:alignment horizontal="general" vertical="top" wrapText="1"/>
    </x:xf>
    <x:xf numFmtId="164" fontId="8" fillId="34" borderId="27" xfId="0" applyNumberFormat="1" applyFont="1" applyFill="1" applyBorder="1" applyAlignment="1">
      <x:alignment horizontal="general" vertical="top" wrapText="1"/>
    </x:xf>
    <x:xf numFmtId="164" fontId="11" fillId="24" borderId="26" xfId="0" applyNumberFormat="1" applyFont="1" applyFill="1" applyBorder="1" applyAlignment="1">
      <x:alignment horizontal="general" vertical="top" wrapText="1"/>
    </x:xf>
    <x:xf numFmtId="164" fontId="0" fillId="21" borderId="26" xfId="0" applyNumberFormat="1" applyFont="1" applyFill="1" applyBorder="1" applyAlignment="1">
      <x:alignment horizontal="general" vertical="top" wrapText="1"/>
    </x:xf>
    <x:xf numFmtId="164" fontId="30" fillId="2" borderId="26" xfId="0" applyNumberFormat="1" applyFont="1" applyFill="1" applyBorder="1" applyAlignment="1">
      <x:alignment horizontal="general" vertical="center" wrapText="1"/>
    </x:xf>
    <x:xf numFmtId="164" fontId="6" fillId="2" borderId="27" xfId="0" applyNumberFormat="1" applyFont="1" applyFill="1" applyBorder="1" applyAlignment="1">
      <x:alignment horizontal="center" vertical="center" wrapText="1"/>
    </x:xf>
    <x:xf numFmtId="164" fontId="31" fillId="4" borderId="28" xfId="0" applyNumberFormat="1" applyFont="1" applyFill="1" applyBorder="1" applyAlignment="1">
      <x:alignment horizontal="general" vertical="top" wrapText="1"/>
    </x:xf>
    <x:xf numFmtId="164" fontId="31" fillId="7" borderId="33" xfId="0" applyNumberFormat="1" applyFont="1" applyFill="1" applyBorder="1" applyAlignment="1">
      <x:alignment horizontal="general" vertical="top" wrapText="1"/>
    </x:xf>
    <x:xf numFmtId="164" fontId="31" fillId="2" borderId="30" xfId="0" applyNumberFormat="1" applyFont="1" applyFill="1" applyBorder="1" applyAlignment="1">
      <x:alignment horizontal="general" vertical="top" wrapText="1"/>
    </x:xf>
    <x:xf numFmtId="164" fontId="16" fillId="7" borderId="26" xfId="0" applyNumberFormat="1" applyFont="1" applyFill="1" applyBorder="1" applyAlignment="1">
      <x:alignment horizontal="general" vertical="top" wrapText="1"/>
    </x:xf>
    <x:xf numFmtId="164" fontId="16" fillId="0" borderId="26" xfId="0" applyNumberFormat="1" applyFont="1" applyFill="1" applyBorder="1" applyAlignment="1">
      <x:alignment horizontal="general" vertical="top" wrapText="1"/>
    </x:xf>
    <x:xf numFmtId="164" fontId="16" fillId="0" borderId="45" xfId="0" applyNumberFormat="1" applyFont="1" applyFill="1" applyBorder="1" applyAlignment="1">
      <x:alignment horizontal="general" vertical="top" wrapText="1"/>
    </x:xf>
    <x:xf numFmtId="164" fontId="0" fillId="0" borderId="45" xfId="0" applyNumberFormat="1" applyFont="1" applyFill="1" applyBorder="1" applyAlignment="1">
      <x:alignment horizontal="general" vertical="top" wrapText="1"/>
    </x:xf>
    <x:xf numFmtId="164" fontId="8" fillId="3" borderId="27" xfId="0" applyNumberFormat="1" applyFont="1" applyFill="1" applyBorder="1" applyAlignment="1">
      <x:alignment horizontal="general" vertical="top" wrapText="1"/>
    </x:xf>
    <x:xf numFmtId="164" fontId="26" fillId="3" borderId="26" xfId="0" applyNumberFormat="1" applyFont="1" applyFill="1" applyBorder="1" applyAlignment="1">
      <x:alignment horizontal="general" vertical="top" wrapText="1"/>
    </x:xf>
    <x:xf numFmtId="164" fontId="0" fillId="2" borderId="26" xfId="0" applyNumberFormat="1" applyFont="1" applyFill="1" applyBorder="1" applyAlignment="1">
      <x:alignment horizontal="general" vertical="top" wrapText="1"/>
    </x:xf>
    <x:xf numFmtId="164" fontId="13" fillId="35" borderId="26" xfId="0" applyNumberFormat="1" applyFont="1" applyFill="1" applyBorder="1" applyAlignment="1">
      <x:alignment horizontal="general" vertical="top" wrapText="1"/>
    </x:xf>
    <x:xf numFmtId="164" fontId="11" fillId="3" borderId="26" xfId="0" applyNumberFormat="1" applyFont="1" applyFill="1" applyBorder="1" applyAlignment="1">
      <x:alignment horizontal="center" vertical="bottom" wrapText="0"/>
    </x:xf>
    <x:xf numFmtId="164" fontId="26" fillId="3" borderId="26" xfId="0" applyNumberFormat="1" applyFont="1" applyFill="1" applyBorder="1" applyAlignment="1">
      <x:alignment horizontal="center" vertical="bottom" wrapText="0"/>
    </x:xf>
    <x:xf numFmtId="164" fontId="11" fillId="4" borderId="26" xfId="0" applyNumberFormat="1" applyFont="1" applyFill="1" applyBorder="1" applyAlignment="1">
      <x:alignment horizontal="general" vertical="bottom" wrapText="1"/>
    </x:xf>
    <x:xf numFmtId="164" fontId="11" fillId="3" borderId="26" xfId="0" applyNumberFormat="1" applyFont="1" applyFill="1" applyBorder="1" applyAlignment="1">
      <x:alignment horizontal="general" vertical="bottom" wrapText="1"/>
    </x:xf>
    <x:xf numFmtId="164" fontId="26" fillId="3" borderId="26" xfId="0" applyNumberFormat="1" applyFont="1" applyFill="1" applyBorder="1" applyAlignment="1">
      <x:alignment horizontal="center" vertical="center" wrapText="1"/>
    </x:xf>
    <x:xf numFmtId="164" fontId="0" fillId="2" borderId="26" xfId="0" applyNumberFormat="1" applyFont="1" applyFill="1" applyBorder="1" applyAlignment="1">
      <x:alignment horizontal="general" vertical="bottom" wrapText="1"/>
    </x:xf>
    <x:xf numFmtId="164" fontId="11" fillId="2" borderId="26" xfId="0" applyNumberFormat="1" applyFont="1" applyFill="1" applyBorder="1" applyAlignment="1">
      <x:alignment horizontal="center" vertical="center" wrapText="1"/>
    </x:xf>
    <x:xf numFmtId="164" fontId="8" fillId="5" borderId="1" xfId="58" applyFont="1" applyBorder="1" applyAlignment="1">
      <x:alignment horizontal="general" vertical="top" wrapText="1"/>
      <x:extLst>
        <x:ext uri="{C7286773-470A-42A8-94C5-96B5CB345126}">
          <xfpb:xfComplement xmlns:xfpb="http://schemas.microsoft.com/office/spreadsheetml/2022/featurepropertybag" i="0"/>
        </x:ext>
      </x:extLst>
    </x:xf>
    <x:xf numFmtId="164" fontId="8" fillId="0" borderId="27" xfId="0" applyNumberFormat="1" applyFont="1" applyFill="1" applyBorder="1" applyAlignment="1">
      <x:alignment horizontal="general" vertical="top" wrapText="1"/>
      <x:extLst>
        <x:ext uri="{C7286773-470A-42A8-94C5-96B5CB345126}">
          <xfpb:xfComplement xmlns:xfpb="http://schemas.microsoft.com/office/spreadsheetml/2022/featurepropertybag" i="0"/>
        </x:ext>
      </x:extLst>
    </x:xf>
    <x:xf numFmtId="164" fontId="8" fillId="5" borderId="27" xfId="0" applyNumberFormat="1" applyFont="1" applyFill="1" applyBorder="1" applyAlignment="1">
      <x:alignment horizontal="general" vertical="top" wrapText="1"/>
      <x:extLst>
        <x:ext uri="{C7286773-470A-42A8-94C5-96B5CB345126}">
          <xfpb:xfComplement xmlns:xfpb="http://schemas.microsoft.com/office/spreadsheetml/2022/featurepropertybag" i="0"/>
        </x:ext>
      </x:extLst>
    </x:xf>
    <x:xf numFmtId="164" fontId="7" fillId="3" borderId="1" xfId="0" applyNumberFormat="1" applyFont="1" applyFill="1" applyBorder="1" applyAlignment="1">
      <x:alignment horizontal="general" vertical="top" wrapText="1"/>
    </x:xf>
    <x:xf numFmtId="164" fontId="8" fillId="0" borderId="1" xfId="0" applyNumberFormat="1" applyFont="1" applyFill="1" applyBorder="1" applyAlignment="1">
      <x:alignment horizontal="general" vertical="top" wrapText="1"/>
    </x:xf>
    <x:xf numFmtId="164" fontId="8" fillId="5" borderId="1" xfId="0" applyNumberFormat="1" applyFont="1" applyFill="1" applyBorder="1" applyAlignment="1">
      <x:alignment horizontal="general" vertical="top" wrapText="1"/>
    </x:xf>
    <x:xf numFmtId="164" fontId="11" fillId="3" borderId="0" xfId="0" applyNumberFormat="1" applyFont="1" applyFill="1" applyBorder="1" applyAlignment="1">
      <x:alignment horizontal="general" vertical="top" wrapText="1"/>
    </x:xf>
    <x:xf numFmtId="164" fontId="0" fillId="0" borderId="0" xfId="0" applyNumberFormat="1" applyFont="1" applyFill="1" applyBorder="1" applyAlignment="1">
      <x:alignment horizontal="general" vertical="top" wrapText="1"/>
    </x:xf>
    <x:xf numFmtId="200" fontId="0" fillId="0" borderId="0" xfId="0" applyNumberFormat="1" applyFont="1" applyFill="1" applyBorder="1" applyAlignment="1">
      <x:alignment horizontal="general" vertical="top" wrapText="1"/>
    </x:xf>
    <x:xf numFmtId="200" fontId="0" fillId="0" borderId="26" xfId="0" applyNumberFormat="1" applyFont="1" applyFill="1" applyBorder="1" applyAlignment="1">
      <x:alignment horizontal="general" vertical="top" wrapText="1"/>
    </x:xf>
    <x:xf numFmtId="164" fontId="9" fillId="2" borderId="1" xfId="0" applyNumberFormat="1" applyFont="1" applyFill="1" applyBorder="1" applyAlignment="1">
      <x:alignment horizontal="general" vertical="top" wrapText="1"/>
    </x:xf>
    <x:xf numFmtId="164" fontId="8" fillId="10" borderId="1" xfId="0" applyNumberFormat="1" applyFont="1" applyFill="1" applyBorder="1" applyAlignment="1">
      <x:alignment horizontal="general" vertical="top" wrapText="1"/>
    </x:xf>
    <x:xf numFmtId="164" fontId="0" fillId="0" borderId="0" xfId="0" applyNumberFormat="1" applyFont="1" applyFill="1" applyBorder="1" applyAlignment="1">
      <x:alignment horizontal="general" vertical="bottom" wrapText="1"/>
    </x:xf>
    <x:xf numFmtId="164" fontId="0" fillId="36" borderId="0" xfId="0" applyNumberFormat="1" applyFont="1" applyFill="1" applyBorder="1" applyAlignment="1">
      <x:alignment horizontal="general" vertical="bottom" wrapText="0"/>
    </x:xf>
    <x:xf numFmtId="164" fontId="32" fillId="36" borderId="0" xfId="0" applyNumberFormat="1" applyFont="1" applyFill="1" applyBorder="1" applyAlignment="1">
      <x:alignment horizontal="general" vertical="bottom" wrapText="0"/>
    </x:xf>
    <x:xf numFmtId="164" fontId="32" fillId="36" borderId="0" xfId="0" applyNumberFormat="1" applyFont="1" applyFill="1" applyBorder="1" applyAlignment="1">
      <x:alignment horizontal="left" vertical="bottom" wrapText="0"/>
    </x:xf>
    <x:xf numFmtId="164" fontId="32" fillId="36" borderId="0" xfId="0" applyNumberFormat="1" applyFont="1" applyFill="1" applyBorder="1" applyAlignment="1">
      <x:alignment horizontal="left" vertical="center" wrapText="0"/>
    </x:xf>
    <x:xf numFmtId="164" fontId="0" fillId="36" borderId="26" xfId="0" applyNumberFormat="1" applyFont="1" applyFill="1" applyBorder="1" applyAlignment="1">
      <x:alignment horizontal="general" vertical="bottom" wrapText="0"/>
    </x:xf>
    <x:xf numFmtId="164" fontId="32" fillId="36" borderId="26" xfId="0" applyNumberFormat="1" applyFont="1" applyFill="1" applyBorder="1" applyAlignment="1">
      <x:alignment horizontal="general" vertical="bottom" wrapText="0"/>
    </x:xf>
    <x:xf numFmtId="164" fontId="32" fillId="36" borderId="26" xfId="0" applyNumberFormat="1" applyFont="1" applyFill="1" applyBorder="1" applyAlignment="1">
      <x:alignment horizontal="left" vertical="bottom" wrapText="0"/>
    </x:xf>
    <x:xf numFmtId="164" fontId="32" fillId="36" borderId="26" xfId="0" applyNumberFormat="1" applyFont="1" applyFill="1" applyBorder="1" applyAlignment="1">
      <x:alignment horizontal="left" vertical="center" wrapText="0"/>
    </x:xf>
    <x:xf numFmtId="164" fontId="0" fillId="37" borderId="0" xfId="0" applyNumberFormat="1" applyFont="1" applyFill="1" applyBorder="1" applyAlignment="1">
      <x:alignment horizontal="general" vertical="bottom" wrapText="0"/>
    </x:xf>
    <x:xf numFmtId="164" fontId="30" fillId="37" borderId="0" xfId="0" applyNumberFormat="1" applyFont="1" applyFill="1" applyBorder="1" applyAlignment="1">
      <x:alignment horizontal="general" vertical="bottom" wrapText="0"/>
    </x:xf>
    <x:xf numFmtId="164" fontId="30" fillId="37" borderId="0" xfId="0" applyNumberFormat="1" applyFont="1" applyFill="1" applyBorder="1" applyAlignment="1">
      <x:alignment horizontal="general" vertical="bottom" wrapText="1"/>
    </x:xf>
    <x:xf numFmtId="164" fontId="30" fillId="37" borderId="0" xfId="0" applyNumberFormat="1" applyFont="1" applyFill="1" applyBorder="1" applyAlignment="1">
      <x:alignment horizontal="general" vertical="top" wrapText="1"/>
    </x:xf>
    <x:xf numFmtId="164" fontId="0" fillId="37" borderId="26" xfId="0" applyNumberFormat="1" applyFont="1" applyFill="1" applyBorder="1" applyAlignment="1">
      <x:alignment horizontal="general" vertical="bottom" wrapText="0"/>
    </x:xf>
    <x:xf numFmtId="164" fontId="30" fillId="37" borderId="26" xfId="0" applyNumberFormat="1" applyFont="1" applyFill="1" applyBorder="1" applyAlignment="1">
      <x:alignment horizontal="general" vertical="bottom" wrapText="0"/>
    </x:xf>
    <x:xf numFmtId="164" fontId="30" fillId="37" borderId="26" xfId="0" applyNumberFormat="1" applyFont="1" applyFill="1" applyBorder="1" applyAlignment="1">
      <x:alignment horizontal="general" vertical="bottom" wrapText="1"/>
    </x:xf>
    <x:xf numFmtId="164" fontId="30" fillId="37" borderId="26" xfId="0" applyNumberFormat="1" applyFont="1" applyFill="1" applyBorder="1" applyAlignment="1">
      <x:alignment horizontal="general" vertical="top" wrapText="1"/>
    </x:xf>
    <x:xf numFmtId="164" fontId="0" fillId="38" borderId="0" xfId="0" applyNumberFormat="1" applyFont="1" applyFill="1" applyBorder="1" applyAlignment="1">
      <x:alignment horizontal="general" vertical="bottom" wrapText="0"/>
    </x:xf>
    <x:xf numFmtId="164" fontId="11" fillId="38" borderId="0" xfId="0" applyNumberFormat="1" applyFont="1" applyFill="1" applyBorder="1" applyAlignment="1">
      <x:alignment horizontal="general" vertical="bottom" wrapText="0"/>
    </x:xf>
    <x:xf numFmtId="164" fontId="11" fillId="38" borderId="0" xfId="0" applyNumberFormat="1" applyFont="1" applyFill="1" applyBorder="1" applyAlignment="1">
      <x:alignment horizontal="general" vertical="bottom" wrapText="1"/>
    </x:xf>
    <x:xf numFmtId="164" fontId="11" fillId="38" borderId="0" xfId="0" applyNumberFormat="1" applyFont="1" applyFill="1" applyBorder="1" applyAlignment="1">
      <x:alignment horizontal="center" vertical="bottom" wrapText="1"/>
    </x:xf>
    <x:xf numFmtId="164" fontId="11" fillId="38" borderId="0" xfId="0" applyNumberFormat="1" applyFont="1" applyFill="1" applyBorder="1" applyAlignment="1">
      <x:alignment horizontal="center" vertical="center" wrapText="1"/>
    </x:xf>
    <x:xf numFmtId="164" fontId="0" fillId="38" borderId="26" xfId="0" applyNumberFormat="1" applyFont="1" applyFill="1" applyBorder="1" applyAlignment="1">
      <x:alignment horizontal="general" vertical="bottom" wrapText="0"/>
    </x:xf>
    <x:xf numFmtId="164" fontId="11" fillId="38" borderId="26" xfId="0" applyNumberFormat="1" applyFont="1" applyFill="1" applyBorder="1" applyAlignment="1">
      <x:alignment horizontal="general" vertical="bottom" wrapText="0"/>
    </x:xf>
    <x:xf numFmtId="164" fontId="11" fillId="38" borderId="26" xfId="0" applyNumberFormat="1" applyFont="1" applyFill="1" applyBorder="1" applyAlignment="1">
      <x:alignment horizontal="general" vertical="bottom" wrapText="1"/>
    </x:xf>
    <x:xf numFmtId="164" fontId="11" fillId="38" borderId="26" xfId="0" applyNumberFormat="1" applyFont="1" applyFill="1" applyBorder="1" applyAlignment="1">
      <x:alignment horizontal="center" vertical="bottom" wrapText="1"/>
    </x:xf>
    <x:xf numFmtId="164" fontId="11" fillId="38" borderId="26" xfId="0" applyNumberFormat="1" applyFont="1" applyFill="1" applyBorder="1" applyAlignment="1">
      <x:alignment horizontal="center" vertical="center" wrapText="1"/>
    </x:xf>
    <x:xf numFmtId="164" fontId="0" fillId="0" borderId="0" xfId="0" applyNumberFormat="1" applyFont="1" applyFill="1" applyBorder="1" applyAlignment="1">
      <x:alignment horizontal="general" vertical="bottom" wrapText="0"/>
    </x:xf>
    <x:xf numFmtId="164" fontId="13" fillId="0" borderId="0" xfId="0" applyNumberFormat="1" applyFont="1" applyFill="1" applyBorder="1" applyAlignment="1">
      <x:alignment horizontal="general" vertical="top" wrapText="1"/>
    </x:xf>
    <x:xf numFmtId="164" fontId="13" fillId="0" borderId="26" xfId="0" applyNumberFormat="1" applyFont="1" applyFill="1" applyBorder="1" applyAlignment="1">
      <x:alignment horizontal="general" vertical="top" wrapText="1"/>
    </x:xf>
    <x:xf numFmtId="164" fontId="13" fillId="0" borderId="0" xfId="0" applyNumberFormat="1" applyFont="1" applyFill="1" applyBorder="1" applyAlignment="1">
      <x:alignment horizontal="center" vertical="top" wrapText="1"/>
    </x:xf>
    <x:xf numFmtId="164" fontId="13" fillId="0" borderId="0" xfId="0" applyNumberFormat="1" applyFont="1" applyFill="1" applyBorder="1" applyAlignment="1">
      <x:alignment horizontal="center" vertical="center" wrapText="1"/>
    </x:xf>
    <x:xf numFmtId="164" fontId="13" fillId="0" borderId="26" xfId="0" applyNumberFormat="1" applyFont="1" applyFill="1" applyBorder="1" applyAlignment="1">
      <x:alignment horizontal="center" vertical="top" wrapText="1"/>
    </x:xf>
    <x:xf numFmtId="164" fontId="13" fillId="0" borderId="26" xfId="0" applyNumberFormat="1" applyFont="1" applyFill="1" applyBorder="1" applyAlignment="1">
      <x:alignment horizontal="center" vertical="center" wrapText="1"/>
    </x:xf>
    <x:xf numFmtId="164" fontId="0" fillId="39" borderId="0" xfId="0" applyNumberFormat="1" applyFont="1" applyFill="1" applyBorder="1" applyAlignment="1">
      <x:alignment horizontal="general" vertical="bottom" wrapText="0"/>
    </x:xf>
    <x:xf numFmtId="164" fontId="14" fillId="39" borderId="0" xfId="0" applyNumberFormat="1" applyFont="1" applyFill="1" applyBorder="1" applyAlignment="1">
      <x:alignment horizontal="general" vertical="bottom" wrapText="0"/>
    </x:xf>
    <x:xf numFmtId="164" fontId="14" fillId="39" borderId="0" xfId="0" applyNumberFormat="1" applyFont="1" applyFill="1" applyBorder="1" applyAlignment="1">
      <x:alignment horizontal="general" vertical="bottom" wrapText="1"/>
    </x:xf>
    <x:xf numFmtId="164" fontId="0" fillId="39" borderId="26" xfId="0" applyNumberFormat="1" applyFont="1" applyFill="1" applyBorder="1" applyAlignment="1">
      <x:alignment horizontal="general" vertical="bottom" wrapText="0"/>
    </x:xf>
    <x:xf numFmtId="164" fontId="14" fillId="39" borderId="26" xfId="0" applyNumberFormat="1" applyFont="1" applyFill="1" applyBorder="1" applyAlignment="1">
      <x:alignment horizontal="general" vertical="bottom" wrapText="0"/>
    </x:xf>
    <x:xf numFmtId="164" fontId="14" fillId="39" borderId="26" xfId="0" applyNumberFormat="1" applyFont="1" applyFill="1" applyBorder="1" applyAlignment="1">
      <x:alignment horizontal="general" vertical="bottom" wrapText="1"/>
    </x:xf>
    <x:xf numFmtId="164" fontId="25" fillId="3" borderId="1" xfId="0" applyNumberFormat="1" applyFont="1" applyFill="1" applyBorder="1" applyAlignment="1">
      <x:alignment horizontal="general" vertical="top" wrapText="1"/>
    </x:xf>
    <x:xf numFmtId="164" fontId="26" fillId="3" borderId="24" xfId="0" applyNumberFormat="1" applyFont="1" applyFill="1" applyBorder="1" applyAlignment="1">
      <x:alignment horizontal="general" vertical="top" wrapText="1"/>
    </x:xf>
    <x:xf numFmtId="164" fontId="8" fillId="14" borderId="1" xfId="0" applyNumberFormat="1" applyFont="1" applyFill="1" applyBorder="1" applyAlignment="1">
      <x:alignment horizontal="general" vertical="top" wrapText="1"/>
    </x:xf>
    <x:xf numFmtId="164" fontId="7" fillId="3" borderId="5" xfId="0" applyNumberFormat="1" applyFont="1" applyFill="1" applyBorder="1" applyAlignment="1">
      <x:alignment horizontal="general" vertical="top" wrapText="1"/>
    </x:xf>
    <x:xf numFmtId="164" fontId="9" fillId="2" borderId="5" xfId="0" applyNumberFormat="1" applyFont="1" applyFill="1" applyBorder="1" applyAlignment="1">
      <x:alignment horizontal="general" vertical="top" wrapText="1"/>
    </x:xf>
    <x:xf numFmtId="164" fontId="6" fillId="2" borderId="1" xfId="0" applyNumberFormat="1" applyFont="1" applyFill="1" applyBorder="1" applyAlignment="1">
      <x:alignment horizontal="general" vertical="center" wrapText="1"/>
    </x:xf>
    <x:xf numFmtId="164" fontId="7" fillId="4" borderId="2" xfId="0" applyNumberFormat="1" applyFont="1" applyFill="1" applyBorder="1" applyAlignment="1">
      <x:alignment horizontal="general" vertical="top" wrapText="1"/>
    </x:xf>
    <x:xf numFmtId="164" fontId="8" fillId="5" borderId="6" xfId="0" applyNumberFormat="1" applyFont="1" applyFill="1" applyBorder="1" applyAlignment="1">
      <x:alignment horizontal="general" vertical="top" wrapText="1"/>
    </x:xf>
    <x:xf numFmtId="164" fontId="9" fillId="7" borderId="7" xfId="0" applyNumberFormat="1" applyFont="1" applyFill="1" applyBorder="1" applyAlignment="1">
      <x:alignment horizontal="general" vertical="top" wrapText="1"/>
    </x:xf>
    <x:xf numFmtId="164" fontId="8" fillId="7" borderId="8" xfId="0" applyNumberFormat="1" applyFont="1" applyFill="1" applyBorder="1" applyAlignment="1">
      <x:alignment horizontal="general" vertical="top" wrapText="1"/>
    </x:xf>
    <x:xf numFmtId="164" fontId="8" fillId="7" borderId="9" xfId="0" applyNumberFormat="1" applyFont="1" applyFill="1" applyBorder="1" applyAlignment="1">
      <x:alignment horizontal="general" vertical="top" wrapText="1"/>
    </x:xf>
    <x:xf numFmtId="164" fontId="9" fillId="2" borderId="4" xfId="0" applyNumberFormat="1" applyFont="1" applyFill="1" applyBorder="1" applyAlignment="1">
      <x:alignment horizontal="general" vertical="top" wrapText="1"/>
    </x:xf>
    <x:xf numFmtId="164" fontId="0" fillId="7" borderId="0" xfId="0" applyNumberFormat="1" applyFont="1" applyFill="1" applyBorder="1" applyAlignment="1">
      <x:alignment horizontal="general" vertical="top" wrapText="1"/>
    </x:xf>
    <x:xf numFmtId="164" fontId="11" fillId="6" borderId="0" xfId="0" applyNumberFormat="1" applyFont="1" applyFill="1" applyBorder="1" applyAlignment="1">
      <x:alignment horizontal="general" vertical="top" wrapText="1"/>
    </x:xf>
    <x:xf numFmtId="164" fontId="12" fillId="0" borderId="0" xfId="0" applyNumberFormat="1" applyFont="1" applyFill="1" applyBorder="1" applyAlignment="1">
      <x:alignment horizontal="general" vertical="top" wrapText="1"/>
    </x:xf>
    <x:xf numFmtId="164" fontId="5" fillId="0" borderId="0" xfId="0" applyNumberFormat="1" applyFont="1" applyFill="1" applyBorder="1" applyAlignment="1">
      <x:alignment horizontal="general" vertical="top" wrapText="1"/>
    </x:xf>
    <x:xf numFmtId="164" fontId="15" fillId="2" borderId="0" xfId="0" applyNumberFormat="1" applyFont="1" applyFill="1" applyBorder="1" applyAlignment="1">
      <x:alignment horizontal="center" vertical="center" wrapText="1"/>
    </x:xf>
    <x:xf numFmtId="164" fontId="16" fillId="2" borderId="0" xfId="0" applyNumberFormat="1" applyFont="1" applyFill="1" applyBorder="1" applyAlignment="1">
      <x:alignment horizontal="left" vertical="center" wrapText="1"/>
    </x:xf>
    <x:xf numFmtId="164" fontId="7" fillId="3" borderId="0" xfId="0" applyNumberFormat="1" applyFont="1" applyFill="1" applyBorder="1" applyAlignment="1">
      <x:alignment horizontal="general" vertical="top" wrapText="1"/>
    </x:xf>
    <x:xf numFmtId="164" fontId="8" fillId="5" borderId="3" xfId="0" applyNumberFormat="1" applyFont="1" applyFill="1" applyBorder="1" applyAlignment="1">
      <x:alignment horizontal="general" vertical="top" wrapText="1"/>
    </x:xf>
    <x:xf numFmtId="164" fontId="8" fillId="0" borderId="5" xfId="0" applyNumberFormat="1" applyFont="1" applyFill="1" applyBorder="1" applyAlignment="1">
      <x:alignment horizontal="general" vertical="top" wrapText="1"/>
    </x:xf>
    <x:xf numFmtId="164" fontId="8" fillId="5" borderId="5" xfId="0" applyNumberFormat="1" applyFont="1" applyFill="1" applyBorder="1" applyAlignment="1">
      <x:alignment horizontal="general" vertical="top" wrapText="1"/>
    </x:xf>
    <x:xf numFmtId="164" fontId="10" fillId="6" borderId="5" xfId="0" applyNumberFormat="1" applyFont="1" applyFill="1" applyBorder="1" applyAlignment="1">
      <x:alignment horizontal="general" vertical="top" wrapText="1"/>
    </x:xf>
    <x:xf numFmtId="164" fontId="11" fillId="3" borderId="0" xfId="0" applyNumberFormat="1" applyFont="1" applyFill="1" applyBorder="1" applyAlignment="1">
      <x:alignment horizontal="center" vertical="top" wrapText="1"/>
    </x:xf>
    <x:xf numFmtId="164" fontId="13" fillId="7" borderId="0" xfId="0" applyNumberFormat="1" applyFont="1" applyFill="1" applyBorder="1" applyAlignment="1">
      <x:alignment horizontal="general" vertical="top" wrapText="1"/>
    </x:xf>
    <x:xf numFmtId="164" fontId="9" fillId="2" borderId="10" xfId="0" applyNumberFormat="1" applyFont="1" applyFill="1" applyBorder="1" applyAlignment="1">
      <x:alignment horizontal="general" vertical="top" wrapText="1"/>
    </x:xf>
    <x:xf numFmtId="164" fontId="8" fillId="5" borderId="11" xfId="0" applyNumberFormat="1" applyFont="1" applyFill="1" applyBorder="1" applyAlignment="1">
      <x:alignment horizontal="general" vertical="top" wrapText="1"/>
    </x:xf>
    <x:xf numFmtId="174" fontId="9" fillId="2" borderId="1" xfId="0" applyNumberFormat="1" applyFont="1" applyFill="1" applyBorder="1" applyAlignment="1">
      <x:alignment horizontal="general" vertical="top" wrapText="1"/>
    </x:xf>
    <x:xf numFmtId="164" fontId="11" fillId="8" borderId="0" xfId="0" applyNumberFormat="1" applyFont="1" applyFill="1" applyBorder="1" applyAlignment="1">
      <x:alignment horizontal="general" vertical="top" wrapText="1"/>
    </x:xf>
    <x:xf numFmtId="164" fontId="14" fillId="9" borderId="0" xfId="0" applyNumberFormat="1" applyFont="1" applyFill="1" applyBorder="1" applyAlignment="1">
      <x:alignment horizontal="general" vertical="top" wrapText="1"/>
    </x:xf>
    <x:xf numFmtId="164" fontId="7" fillId="10" borderId="1" xfId="0" applyNumberFormat="1" applyFont="1" applyFill="1" applyBorder="1" applyAlignment="1">
      <x:alignment horizontal="general" vertical="top" wrapText="1"/>
    </x:xf>
    <x:xf numFmtId="164" fontId="7" fillId="11" borderId="0" xfId="0" applyNumberFormat="1" applyFont="1" applyFill="1" applyBorder="1" applyAlignment="1">
      <x:alignment horizontal="left" vertical="center" wrapText="1"/>
    </x:xf>
    <x:xf numFmtId="164" fontId="7" fillId="4" borderId="1" xfId="0" applyNumberFormat="1" applyFont="1" applyFill="1" applyBorder="1" applyAlignment="1">
      <x:alignment horizontal="general" vertical="top" wrapText="1"/>
    </x:xf>
    <x:xf numFmtId="164" fontId="17" fillId="12" borderId="0" xfId="0" applyNumberFormat="1" applyFont="1" applyFill="1" applyBorder="1" applyAlignment="1">
      <x:alignment horizontal="left" vertical="center" wrapText="1"/>
    </x:xf>
    <x:xf numFmtId="164" fontId="8" fillId="12" borderId="1" xfId="0" applyNumberFormat="1" applyFont="1" applyFill="1" applyBorder="1" applyAlignment="1">
      <x:alignment horizontal="general" vertical="top" wrapText="1"/>
    </x:xf>
    <x:xf numFmtId="164" fontId="8" fillId="6" borderId="1" xfId="0" applyNumberFormat="1" applyFont="1" applyFill="1" applyBorder="1" applyAlignment="1">
      <x:alignment horizontal="general" vertical="top" wrapText="1"/>
    </x:xf>
    <x:xf numFmtId="164" fontId="11" fillId="3" borderId="12" xfId="0" applyNumberFormat="1" applyFont="1" applyFill="1" applyBorder="1" applyAlignment="1">
      <x:alignment horizontal="center" vertical="center" wrapText="1"/>
    </x:xf>
    <x:xf numFmtId="164" fontId="16" fillId="2" borderId="13" xfId="0" applyNumberFormat="1" applyFont="1" applyFill="1" applyBorder="1" applyAlignment="1">
      <x:alignment horizontal="center" vertical="center" wrapText="1"/>
    </x:xf>
    <x:xf numFmtId="164" fontId="11" fillId="3" borderId="14" xfId="0" applyNumberFormat="1" applyFont="1" applyFill="1" applyBorder="1" applyAlignment="1">
      <x:alignment horizontal="center" vertical="center" wrapText="1"/>
    </x:xf>
    <x:xf numFmtId="164" fontId="11" fillId="3" borderId="15" xfId="0" applyNumberFormat="1" applyFont="1" applyFill="1" applyBorder="1" applyAlignment="1">
      <x:alignment horizontal="center" vertical="center" wrapText="1"/>
    </x:xf>
    <x:xf numFmtId="164" fontId="16" fillId="2" borderId="16" xfId="0" applyNumberFormat="1" applyFont="1" applyFill="1" applyBorder="1" applyAlignment="1">
      <x:alignment horizontal="general" vertical="center" wrapText="1"/>
    </x:xf>
    <x:xf numFmtId="164" fontId="0" fillId="0" borderId="0" xfId="0" applyNumberFormat="1" applyFont="1" applyFill="1" applyBorder="1" applyAlignment="1">
      <x:alignment horizontal="general" vertical="center" wrapText="1"/>
    </x:xf>
    <x:xf numFmtId="164" fontId="0" fillId="0" borderId="17" xfId="0" applyNumberFormat="1" applyFont="1" applyFill="1" applyBorder="1" applyAlignment="1">
      <x:alignment horizontal="general" vertical="center" wrapText="1"/>
    </x:xf>
    <x:xf numFmtId="175" fontId="0" fillId="0" borderId="0" xfId="0" applyNumberFormat="1" applyFont="1" applyFill="1" applyBorder="1" applyAlignment="1">
      <x:alignment horizontal="general" vertical="center" wrapText="1"/>
    </x:xf>
    <x:xf numFmtId="164" fontId="16" fillId="2" borderId="18" xfId="0" applyNumberFormat="1" applyFont="1" applyFill="1" applyBorder="1" applyAlignment="1">
      <x:alignment horizontal="general" vertical="center" wrapText="1"/>
    </x:xf>
    <x:xf numFmtId="175" fontId="0" fillId="0" borderId="19" xfId="0" applyNumberFormat="1" applyFont="1" applyFill="1" applyBorder="1" applyAlignment="1">
      <x:alignment horizontal="general" vertical="center" wrapText="1"/>
    </x:xf>
    <x:xf numFmtId="164" fontId="0" fillId="0" borderId="20" xfId="0" applyNumberFormat="1" applyFont="1" applyFill="1" applyBorder="1" applyAlignment="1">
      <x:alignment horizontal="general" vertical="center" wrapText="1"/>
    </x:xf>
    <x:xf numFmtId="175" fontId="0" fillId="0" borderId="0" xfId="0" applyNumberFormat="1" applyFont="1" applyFill="1" applyBorder="1" applyAlignment="1">
      <x:alignment horizontal="general" vertical="top" wrapText="1"/>
    </x:xf>
    <x:xf numFmtId="175" fontId="8" fillId="0" borderId="1" xfId="0" applyNumberFormat="1" applyFont="1" applyFill="1" applyBorder="1" applyAlignment="1">
      <x:alignment horizontal="general" vertical="top" wrapText="1"/>
    </x:xf>
    <x:xf numFmtId="175" fontId="8" fillId="5" borderId="1" xfId="0" applyNumberFormat="1" applyFont="1" applyFill="1" applyBorder="1" applyAlignment="1">
      <x:alignment horizontal="general" vertical="top" wrapText="1"/>
    </x:xf>
    <x:xf numFmtId="164" fontId="8" fillId="13" borderId="1" xfId="0" applyNumberFormat="1" applyFont="1" applyFill="1" applyBorder="1" applyAlignment="1">
      <x:alignment horizontal="general" vertical="top" wrapText="1"/>
    </x:xf>
    <x:xf numFmtId="164" fontId="5" fillId="14" borderId="0" xfId="0" applyNumberFormat="1" applyFont="1" applyFill="1" applyBorder="1" applyAlignment="1">
      <x:alignment horizontal="general" vertical="top" wrapText="1"/>
    </x:xf>
    <x:xf numFmtId="164" fontId="5" fillId="13" borderId="0" xfId="0" applyNumberFormat="1" applyFont="1" applyFill="1" applyBorder="1" applyAlignment="1">
      <x:alignment horizontal="general" vertical="top" wrapText="1"/>
    </x:xf>
    <x:xf numFmtId="164" fontId="5" fillId="15" borderId="0" xfId="0" applyNumberFormat="1" applyFont="1" applyFill="1" applyBorder="1" applyAlignment="1">
      <x:alignment horizontal="general" vertical="top" wrapText="1"/>
    </x:xf>
    <x:xf numFmtId="164" fontId="8" fillId="15" borderId="1" xfId="0" applyNumberFormat="1" applyFont="1" applyFill="1" applyBorder="1" applyAlignment="1">
      <x:alignment horizontal="general" vertical="top" wrapText="1"/>
    </x:xf>
    <x:xf numFmtId="164" fontId="18" fillId="15" borderId="0" xfId="0" applyNumberFormat="1" applyFont="1" applyFill="1" applyBorder="1" applyAlignment="1">
      <x:alignment horizontal="general" vertical="top" wrapText="1"/>
    </x:xf>
    <x:xf numFmtId="164" fontId="19" fillId="15" borderId="0" xfId="0" applyNumberFormat="1" applyFont="1" applyFill="1" applyBorder="1" applyAlignment="1">
      <x:alignment horizontal="general" vertical="top" wrapText="1"/>
    </x:xf>
    <x:xf numFmtId="164" fontId="5" fillId="0" borderId="0" xfId="0" applyNumberFormat="1" applyFont="1" applyFill="1" applyBorder="1" applyAlignment="1">
      <x:alignment horizontal="general" vertical="bottom" wrapText="0"/>
    </x:xf>
    <x:xf numFmtId="164" fontId="6" fillId="2" borderId="0" xfId="0" applyNumberFormat="1" applyFont="1" applyFill="1" applyBorder="1" applyAlignment="1">
      <x:alignment horizontal="general" vertical="center" wrapText="1"/>
    </x:xf>
    <x:xf numFmtId="176" fontId="8" fillId="5" borderId="1" xfId="0" applyNumberFormat="1" applyFont="1" applyFill="1" applyBorder="1" applyAlignment="1">
      <x:alignment horizontal="general" vertical="top" wrapText="1"/>
    </x:xf>
    <x:xf numFmtId="164" fontId="9" fillId="2" borderId="2" xfId="0" applyNumberFormat="1" applyFont="1" applyFill="1" applyBorder="1" applyAlignment="1">
      <x:alignment horizontal="general" vertical="top" wrapText="1"/>
    </x:xf>
    <x:xf numFmtId="164" fontId="8" fillId="0" borderId="6" xfId="0" applyNumberFormat="1" applyFont="1" applyFill="1" applyBorder="1" applyAlignment="1">
      <x:alignment horizontal="general" vertical="top" wrapText="1"/>
    </x:xf>
    <x:xf numFmtId="164" fontId="8" fillId="16" borderId="1" xfId="0" applyNumberFormat="1" applyFont="1" applyFill="1" applyBorder="1" applyAlignment="1">
      <x:alignment horizontal="general" vertical="top" wrapText="1"/>
    </x:xf>
    <x:xf numFmtId="164" fontId="8" fillId="17" borderId="1" xfId="0" applyNumberFormat="1" applyFont="1" applyFill="1" applyBorder="1" applyAlignment="1">
      <x:alignment horizontal="general" vertical="top" wrapText="1"/>
    </x:xf>
    <x:xf numFmtId="177" fontId="8" fillId="0" borderId="1" xfId="0" applyNumberFormat="1" applyFont="1" applyFill="1" applyBorder="1" applyAlignment="1">
      <x:alignment horizontal="general" vertical="top" wrapText="1"/>
    </x:xf>
    <x:xf numFmtId="177" fontId="8" fillId="5" borderId="1" xfId="0" applyNumberFormat="1" applyFont="1" applyFill="1" applyBorder="1" applyAlignment="1">
      <x:alignment horizontal="general" vertical="top" wrapText="1"/>
    </x:xf>
    <x:xf numFmtId="164" fontId="11" fillId="3" borderId="0" xfId="0" applyNumberFormat="1" applyFont="1" applyFill="1" applyBorder="1" applyAlignment="1">
      <x:alignment horizontal="center" vertical="center" wrapText="1"/>
    </x:xf>
    <x:xf numFmtId="164" fontId="5" fillId="0" borderId="21" xfId="0" applyNumberFormat="1" applyFont="1" applyFill="1" applyBorder="1" applyAlignment="1">
      <x:alignment horizontal="general" vertical="top" wrapText="1"/>
    </x:xf>
    <x:xf numFmtId="177" fontId="0" fillId="0" borderId="0" xfId="0" applyNumberFormat="1" applyFont="1" applyFill="1" applyBorder="1" applyAlignment="1">
      <x:alignment horizontal="general" vertical="bottom" wrapText="1"/>
    </x:xf>
    <x:xf numFmtId="164" fontId="16" fillId="2" borderId="0" xfId="0" applyNumberFormat="1" applyFont="1" applyFill="1" applyBorder="1" applyAlignment="1">
      <x:alignment horizontal="general" vertical="center" wrapText="1"/>
    </x:xf>
    <x:xf numFmtId="177" fontId="0" fillId="0" borderId="0" xfId="0" applyNumberFormat="1" applyFont="1" applyFill="1" applyBorder="1" applyAlignment="1">
      <x:alignment horizontal="general" vertical="top" wrapText="1"/>
    </x:xf>
    <x:xf numFmtId="164" fontId="13" fillId="0" borderId="0" xfId="0" applyNumberFormat="1" applyFont="1" applyFill="1" applyBorder="1" applyAlignment="1">
      <x:alignment horizontal="general" vertical="bottom" wrapText="1"/>
    </x:xf>
    <x:xf numFmtId="164" fontId="8" fillId="18" borderId="1" xfId="0" applyNumberFormat="1" applyFont="1" applyFill="1" applyBorder="1" applyAlignment="1">
      <x:alignment horizontal="general" vertical="top" wrapText="1"/>
    </x:xf>
    <x:xf numFmtId="178" fontId="8" fillId="16" borderId="1" xfId="0" applyNumberFormat="1" applyFont="1" applyFill="1" applyBorder="1" applyAlignment="1">
      <x:alignment horizontal="general" vertical="top" wrapText="1"/>
    </x:xf>
    <x:xf numFmtId="178" fontId="8" fillId="5" borderId="1" xfId="0" applyNumberFormat="1" applyFont="1" applyFill="1" applyBorder="1" applyAlignment="1">
      <x:alignment horizontal="general" vertical="top" wrapText="1"/>
    </x:xf>
    <x:xf numFmtId="164" fontId="7" fillId="3" borderId="1" xfId="0" applyNumberFormat="1" applyFont="1" applyFill="1" applyBorder="1" applyAlignment="1">
      <x:alignment horizontal="general" vertical="center" wrapText="1"/>
    </x:xf>
    <x:xf numFmtId="164" fontId="11" fillId="3" borderId="0" xfId="0" applyNumberFormat="1" applyFont="1" applyFill="1" applyBorder="1" applyAlignment="1">
      <x:alignment horizontal="general" vertical="center" wrapText="1"/>
    </x:xf>
    <x:xf numFmtId="175" fontId="8" fillId="14" borderId="1" xfId="0" applyNumberFormat="1" applyFont="1" applyFill="1" applyBorder="1" applyAlignment="1">
      <x:alignment horizontal="general" vertical="top" wrapText="1"/>
    </x:xf>
    <x:xf numFmtId="175" fontId="8" fillId="19" borderId="1" xfId="0" applyNumberFormat="1" applyFont="1" applyFill="1" applyBorder="1" applyAlignment="1">
      <x:alignment horizontal="general" vertical="top" wrapText="1"/>
    </x:xf>
    <x:xf numFmtId="164" fontId="8" fillId="20" borderId="1" xfId="0" applyNumberFormat="1" applyFont="1" applyFill="1" applyBorder="1" applyAlignment="1">
      <x:alignment horizontal="general" vertical="top" wrapText="1"/>
    </x:xf>
    <x:xf numFmtId="164" fontId="20" fillId="2" borderId="0" xfId="0" applyNumberFormat="1" applyFont="1" applyFill="1" applyBorder="1" applyAlignment="1">
      <x:alignment horizontal="general" vertical="top" wrapText="1"/>
    </x:xf>
    <x:xf numFmtId="164" fontId="7" fillId="3" borderId="22" xfId="0" applyNumberFormat="1" applyFont="1" applyFill="1" applyBorder="1" applyAlignment="1">
      <x:alignment horizontal="general" vertical="top" wrapText="1"/>
    </x:xf>
    <x:xf numFmtId="164" fontId="0" fillId="0" borderId="22" xfId="0" applyNumberFormat="1" applyFont="1" applyFill="1" applyBorder="1" applyAlignment="1">
      <x:alignment horizontal="general" vertical="top" wrapText="1"/>
    </x:xf>
    <x:xf numFmtId="164" fontId="8" fillId="2" borderId="1" xfId="0" applyNumberFormat="1" applyFont="1" applyFill="1" applyBorder="1" applyAlignment="1">
      <x:alignment horizontal="general" vertical="top" wrapText="1"/>
    </x:xf>
    <x:xf numFmtId="164" fontId="0" fillId="0" borderId="23" xfId="0" applyNumberFormat="1" applyFont="1" applyFill="1" applyBorder="1" applyAlignment="1">
      <x:alignment horizontal="general" vertical="top" wrapText="1"/>
    </x:xf>
    <x:xf numFmtId="164" fontId="8" fillId="0" borderId="1" xfId="0" applyNumberFormat="1" applyFont="1" applyFill="1" applyBorder="1" applyAlignment="1">
      <x:alignment horizontal="general" vertical="top" wrapText="0"/>
    </x:xf>
    <x:xf numFmtId="164" fontId="8" fillId="5" borderId="1" xfId="0" applyNumberFormat="1" applyFont="1" applyFill="1" applyBorder="1" applyAlignment="1">
      <x:alignment horizontal="general" vertical="top" wrapText="0"/>
    </x:xf>
    <x:xf numFmtId="164" fontId="21" fillId="0" borderId="0" xfId="0" applyNumberFormat="1" applyFont="1" applyFill="1" applyBorder="1" applyAlignment="1">
      <x:alignment horizontal="general" vertical="top" wrapText="1"/>
    </x:xf>
    <x:xf numFmtId="175" fontId="5" fillId="0" borderId="0" xfId="0" applyNumberFormat="1" applyFont="1" applyFill="1" applyBorder="1" applyAlignment="1">
      <x:alignment horizontal="general" vertical="top" wrapText="1"/>
    </x:xf>
    <x:xf numFmtId="164" fontId="8" fillId="21" borderId="1" xfId="0" applyNumberFormat="1" applyFont="1" applyFill="1" applyBorder="1" applyAlignment="1">
      <x:alignment horizontal="general" vertical="top" wrapText="1"/>
    </x:xf>
    <x:xf numFmtId="164" fontId="21" fillId="22" borderId="0" xfId="0" applyNumberFormat="1" applyFont="1" applyFill="1" applyBorder="1" applyAlignment="1">
      <x:alignment horizontal="general" vertical="top" wrapText="1"/>
    </x:xf>
    <x:xf numFmtId="164" fontId="22" fillId="6" borderId="0" xfId="0" applyNumberFormat="1" applyFont="1" applyFill="1" applyBorder="1" applyAlignment="1">
      <x:alignment horizontal="general" vertical="top" wrapText="1"/>
    </x:xf>
    <x:xf numFmtId="176" fontId="9" fillId="2" borderId="1" xfId="0" applyNumberFormat="1" applyFont="1" applyFill="1" applyBorder="1" applyAlignment="1">
      <x:alignment horizontal="general" vertical="top" wrapText="1"/>
    </x:xf>
    <x:xf numFmtId="178" fontId="8" fillId="0" borderId="1" xfId="0" applyNumberFormat="1" applyFont="1" applyFill="1" applyBorder="1" applyAlignment="1">
      <x:alignment horizontal="general" vertical="top" wrapText="1"/>
    </x:xf>
    <x:xf numFmtId="176" fontId="8" fillId="0" borderId="1" xfId="0" applyNumberFormat="1" applyFont="1" applyFill="1" applyBorder="1" applyAlignment="1">
      <x:alignment horizontal="general" vertical="top" wrapText="1"/>
    </x:xf>
    <x:xf numFmtId="164" fontId="22" fillId="3" borderId="0" xfId="0" applyNumberFormat="1" applyFont="1" applyFill="1" applyBorder="1" applyAlignment="1">
      <x:alignment horizontal="general" vertical="center" wrapText="1"/>
    </x:xf>
    <x:xf numFmtId="175" fontId="22" fillId="3" borderId="0" xfId="0" applyNumberFormat="1" applyFont="1" applyFill="1" applyBorder="1" applyAlignment="1">
      <x:alignment horizontal="general" vertical="center" wrapText="1"/>
    </x:xf>
    <x:xf numFmtId="164" fontId="5" fillId="22" borderId="0" xfId="0" applyNumberFormat="1" applyFont="1" applyFill="1" applyBorder="1" applyAlignment="1">
      <x:alignment horizontal="general" vertical="top" wrapText="1"/>
    </x:xf>
    <x:xf numFmtId="164" fontId="11" fillId="3" borderId="0" xfId="0" applyNumberFormat="1" applyFont="1" applyFill="1" applyBorder="1" applyAlignment="1">
      <x:alignment horizontal="left" vertical="center" wrapText="1"/>
    </x:xf>
    <x:xf numFmtId="164" fontId="8" fillId="23" borderId="1" xfId="0" applyNumberFormat="1" applyFont="1" applyFill="1" applyBorder="1" applyAlignment="1">
      <x:alignment horizontal="general" vertical="top" wrapText="1"/>
    </x:xf>
    <x:xf numFmtId="179" fontId="8" fillId="5" borderId="1" xfId="0" applyNumberFormat="1" applyFont="1" applyFill="1" applyBorder="1" applyAlignment="1">
      <x:alignment horizontal="general" vertical="top" wrapText="1"/>
    </x:xf>
    <x:xf numFmtId="179" fontId="8" fillId="0" borderId="1" xfId="0" applyNumberFormat="1" applyFont="1" applyFill="1" applyBorder="1" applyAlignment="1">
      <x:alignment horizontal="general" vertical="top" wrapText="1"/>
    </x:xf>
    <x:xf numFmtId="179" fontId="5" fillId="0" borderId="0" xfId="0" applyNumberFormat="1" applyFont="1" applyFill="1" applyBorder="1" applyAlignment="1">
      <x:alignment horizontal="general" vertical="top" wrapText="1"/>
    </x:xf>
    <x:xf numFmtId="164" fontId="21" fillId="16" borderId="0" xfId="0" applyNumberFormat="1" applyFont="1" applyFill="1" applyBorder="1" applyAlignment="1">
      <x:alignment horizontal="general" vertical="top" wrapText="1"/>
    </x:xf>
    <x:xf numFmtId="164" fontId="7" fillId="11" borderId="0" xfId="0" applyNumberFormat="1" applyFont="1" applyFill="1" applyBorder="1" applyAlignment="1">
      <x:alignment horizontal="center" vertical="top" wrapText="1"/>
    </x:xf>
    <x:xf numFmtId="175" fontId="21" fillId="0" borderId="0" xfId="0" applyNumberFormat="1" applyFont="1" applyFill="1" applyBorder="1" applyAlignment="1">
      <x:alignment horizontal="general" vertical="top" wrapText="1"/>
    </x:xf>
    <x:xf numFmtId="164" fontId="11" fillId="3" borderId="13" xfId="0" applyNumberFormat="1" applyFont="1" applyFill="1" applyBorder="1" applyAlignment="1">
      <x:alignment horizontal="center" vertical="center" wrapText="1"/>
    </x:xf>
    <x:xf numFmtId="164" fontId="9" fillId="2" borderId="1" xfId="0" applyNumberFormat="1" applyFont="1" applyFill="1" applyBorder="1" applyAlignment="1">
      <x:alignment horizontal="center" vertical="top" wrapText="1"/>
    </x:xf>
    <x:xf numFmtId="164" fontId="8" fillId="8" borderId="1" xfId="0" applyNumberFormat="1" applyFont="1" applyFill="1" applyBorder="1" applyAlignment="1">
      <x:alignment horizontal="center" vertical="top" wrapText="1"/>
    </x:xf>
    <x:xf numFmtId="164" fontId="8" fillId="22" borderId="1" xfId="0" applyNumberFormat="1" applyFont="1" applyFill="1" applyBorder="1" applyAlignment="1">
      <x:alignment horizontal="center" vertical="top" wrapText="1"/>
    </x:xf>
    <x:xf numFmtId="164" fontId="0" fillId="0" borderId="16" xfId="0" applyNumberFormat="1" applyFont="1" applyFill="1" applyBorder="1" applyAlignment="1">
      <x:alignment horizontal="general" vertical="top" wrapText="1"/>
    </x:xf>
    <x:xf numFmtId="164" fontId="0" fillId="0" borderId="17" xfId="0" applyNumberFormat="1" applyFont="1" applyFill="1" applyBorder="1" applyAlignment="1">
      <x:alignment horizontal="general" vertical="top" wrapText="1"/>
    </x:xf>
    <x:xf numFmtId="164" fontId="5" fillId="16" borderId="0" xfId="0" applyNumberFormat="1" applyFont="1" applyFill="1" applyBorder="1" applyAlignment="1">
      <x:alignment horizontal="general" vertical="top" wrapText="1"/>
    </x:xf>
    <x:xf numFmtId="164" fontId="8" fillId="22" borderId="1" xfId="0" applyNumberFormat="1" applyFont="1" applyFill="1" applyBorder="1" applyAlignment="1">
      <x:alignment horizontal="general" vertical="top" wrapText="1"/>
    </x:xf>
    <x:xf numFmtId="164" fontId="0" fillId="0" borderId="18" xfId="0" applyNumberFormat="1" applyFont="1" applyFill="1" applyBorder="1" applyAlignment="1">
      <x:alignment horizontal="general" vertical="top" wrapText="1"/>
    </x:xf>
    <x:xf numFmtId="175" fontId="0" fillId="0" borderId="19" xfId="0" applyNumberFormat="1" applyFont="1" applyFill="1" applyBorder="1" applyAlignment="1">
      <x:alignment horizontal="general" vertical="top" wrapText="1"/>
    </x:xf>
    <x:xf numFmtId="164" fontId="0" fillId="0" borderId="20" xfId="0" applyNumberFormat="1" applyFont="1" applyFill="1" applyBorder="1" applyAlignment="1">
      <x:alignment horizontal="general" vertical="top" wrapText="1"/>
    </x:xf>
    <x:xf numFmtId="164" fontId="23" fillId="20" borderId="0" xfId="0" applyNumberFormat="1" applyFont="1" applyFill="1" applyBorder="1" applyAlignment="1">
      <x:alignment horizontal="general" vertical="top" wrapText="1"/>
    </x:xf>
    <x:xf numFmtId="164" fontId="24" fillId="20" borderId="0" xfId="0" applyNumberFormat="1" applyFont="1" applyFill="1" applyBorder="1" applyAlignment="1">
      <x:alignment horizontal="general" vertical="top" wrapText="1"/>
    </x:xf>
    <x:xf numFmtId="164" fontId="8" fillId="24" borderId="1" xfId="0" applyNumberFormat="1" applyFont="1" applyFill="1" applyBorder="1" applyAlignment="1">
      <x:alignment horizontal="general" vertical="top" wrapText="1"/>
    </x:xf>
    <x:xf numFmtId="164" fontId="5" fillId="25" borderId="0" xfId="0" applyNumberFormat="1" applyFont="1" applyFill="1" applyBorder="1" applyAlignment="1">
      <x:alignment horizontal="general" vertical="top" wrapText="1"/>
    </x:xf>
    <x:xf numFmtId="164" fontId="8" fillId="26" borderId="1" xfId="0" applyNumberFormat="1" applyFont="1" applyFill="1" applyBorder="1" applyAlignment="1">
      <x:alignment horizontal="general" vertical="top" wrapText="1"/>
    </x:xf>
    <x:xf numFmtId="164" fontId="8" fillId="27" borderId="1" xfId="0" applyNumberFormat="1" applyFont="1" applyFill="1" applyBorder="1" applyAlignment="1">
      <x:alignment horizontal="general" vertical="top" wrapText="1"/>
    </x:xf>
    <x:xf numFmtId="164" fontId="8" fillId="28" borderId="1" xfId="0" applyNumberFormat="1" applyFont="1" applyFill="1" applyBorder="1" applyAlignment="1">
      <x:alignment horizontal="general" vertical="top" wrapText="1"/>
    </x:xf>
    <x:xf numFmtId="164" fontId="8" fillId="25" borderId="1" xfId="0" applyNumberFormat="1" applyFont="1" applyFill="1" applyBorder="1" applyAlignment="1">
      <x:alignment horizontal="general" vertical="top" wrapText="1"/>
    </x:xf>
    <x:xf numFmtId="164" fontId="13" fillId="29" borderId="0" xfId="0" applyNumberFormat="1" applyFont="1" applyFill="1" applyBorder="1" applyAlignment="1">
      <x:alignment horizontal="general" vertical="top" wrapText="1"/>
    </x:xf>
    <x:xf numFmtId="164" fontId="0" fillId="0" borderId="4" xfId="0" applyNumberFormat="1" applyFont="1" applyFill="1" applyBorder="1" applyAlignment="1">
      <x:alignment horizontal="general" vertical="bottom" wrapText="0"/>
    </x:xf>
    <x:xf numFmtId="164" fontId="0" fillId="0" borderId="24" xfId="0" applyNumberFormat="1" applyFont="1" applyFill="1" applyBorder="1" applyAlignment="1">
      <x:alignment horizontal="general" vertical="bottom" wrapText="0"/>
    </x:xf>
    <x:xf numFmtId="164" fontId="13" fillId="19" borderId="0" xfId="0" applyNumberFormat="1" applyFont="1" applyFill="1" applyBorder="1" applyAlignment="1">
      <x:alignment horizontal="general" vertical="top" wrapText="1"/>
    </x:xf>
    <x:xf numFmtId="164" fontId="13" fillId="9" borderId="0" xfId="0" applyNumberFormat="1" applyFont="1" applyFill="1" applyBorder="1" applyAlignment="1">
      <x:alignment horizontal="general" vertical="top" wrapText="1"/>
    </x:xf>
    <x:xf numFmtId="164" fontId="12" fillId="2" borderId="0" xfId="0" applyNumberFormat="1" applyFont="1" applyFill="1" applyBorder="1" applyAlignment="1">
      <x:alignment horizontal="general" vertical="top" wrapText="1"/>
    </x:xf>
    <x:xf numFmtId="164" fontId="13" fillId="2" borderId="0" xfId="0" applyNumberFormat="1" applyFont="1" applyFill="1" applyBorder="1" applyAlignment="1">
      <x:alignment horizontal="general" vertical="top" wrapText="1"/>
    </x:xf>
    <x:xf numFmtId="164" fontId="13" fillId="20" borderId="0" xfId="0" applyNumberFormat="1" applyFont="1" applyFill="1" applyBorder="1" applyAlignment="1">
      <x:alignment horizontal="general" vertical="top" wrapText="1"/>
    </x:xf>
    <x:xf numFmtId="164" fontId="7" fillId="3" borderId="4" xfId="0" applyNumberFormat="1" applyFont="1" applyFill="1" applyBorder="1" applyAlignment="1">
      <x:alignment horizontal="general" vertical="top" wrapText="1"/>
    </x:xf>
    <x:xf numFmtId="164" fontId="27" fillId="30" borderId="5" xfId="0" applyNumberFormat="1" applyFont="1" applyFill="1" applyBorder="1" applyAlignment="1">
      <x:alignment horizontal="center" vertical="center" wrapText="1"/>
    </x:xf>
    <x:xf numFmtId="164" fontId="28" fillId="31" borderId="5" xfId="0" applyNumberFormat="1" applyFont="1" applyFill="1" applyBorder="1" applyAlignment="1">
      <x:alignment horizontal="general" vertical="center" wrapText="1"/>
    </x:xf>
    <x:xf numFmtId="164" fontId="7" fillId="32" borderId="25" xfId="0" applyNumberFormat="1" applyFont="1" applyFill="1" applyBorder="1" applyAlignment="1">
      <x:alignment horizontal="general" vertical="center" wrapText="1"/>
    </x:xf>
    <x:xf numFmtId="164" fontId="9" fillId="2" borderId="25" xfId="0" applyNumberFormat="1" applyFont="1" applyFill="1" applyBorder="1" applyAlignment="1">
      <x:alignment horizontal="general" vertical="top" wrapText="1"/>
    </x:xf>
    <x:xf numFmtId="164" fontId="8" fillId="0" borderId="25" xfId="0" applyNumberFormat="1" applyFont="1" applyFill="1" applyBorder="1" applyAlignment="1">
      <x:alignment horizontal="general" vertical="top" wrapText="1"/>
    </x:xf>
    <x:xf numFmtId="164" fontId="0" fillId="0" borderId="25" xfId="0" applyNumberFormat="1" applyFont="1" applyFill="1" applyBorder="1" applyAlignment="1">
      <x:alignment horizontal="general" vertical="top" wrapText="1"/>
    </x:xf>
    <x:xf numFmtId="164" fontId="8" fillId="5" borderId="25" xfId="0" applyNumberFormat="1" applyFont="1" applyFill="1" applyBorder="1" applyAlignment="1">
      <x:alignment horizontal="general" vertical="top" wrapText="1"/>
    </x:xf>
    <x:xf numFmtId="164" fontId="7" fillId="32" borderId="25" xfId="0" applyNumberFormat="1" applyFont="1" applyFill="1" applyBorder="1" applyAlignment="1">
      <x:alignment horizontal="general" vertical="top" wrapText="1"/>
    </x:xf>
    <x:xf numFmtId="164" fontId="11" fillId="32" borderId="25" xfId="0" applyNumberFormat="1" applyFont="1" applyFill="1" applyBorder="1" applyAlignment="1">
      <x:alignment horizontal="general" vertical="top" wrapText="1"/>
    </x:xf>
    <x:xf numFmtId="164" fontId="11" fillId="32" borderId="25" xfId="0" applyNumberFormat="1" applyFont="1" applyFill="1" applyBorder="1" applyAlignment="1">
      <x:alignment horizontal="general" vertical="center" wrapText="1"/>
    </x:xf>
    <x:xf numFmtId="164" fontId="0" fillId="0" borderId="25" xfId="0" applyNumberFormat="1" applyFont="1" applyFill="1" applyBorder="1" applyAlignment="1">
      <x:alignment horizontal="general" vertical="bottom" wrapText="1"/>
    </x:xf>
    <x:xf numFmtId="164" fontId="29" fillId="33" borderId="25" xfId="0" applyNumberFormat="1" applyFont="1" applyFill="1" applyBorder="1" applyAlignment="1">
      <x:alignment horizontal="center" vertical="center" wrapText="1"/>
    </x:xf>
    <x:xf numFmtId="164" fontId="8" fillId="29" borderId="1" xfId="0" applyNumberFormat="1" applyFont="1" applyFill="1" applyBorder="1" applyAlignment="1">
      <x:alignment horizontal="general" vertical="top" wrapText="1"/>
    </x:xf>
    <x:xf numFmtId="164" fontId="8" fillId="34" borderId="1" xfId="0" applyNumberFormat="1" applyFont="1" applyFill="1" applyBorder="1" applyAlignment="1">
      <x:alignment horizontal="general" vertical="top" wrapText="1"/>
    </x:xf>
    <x:xf numFmtId="164" fontId="11" fillId="24" borderId="0" xfId="0" applyNumberFormat="1" applyFont="1" applyFill="1" applyBorder="1" applyAlignment="1">
      <x:alignment horizontal="general" vertical="top" wrapText="1"/>
    </x:xf>
    <x:xf numFmtId="164" fontId="0" fillId="21" borderId="0" xfId="0" applyNumberFormat="1" applyFont="1" applyFill="1" applyBorder="1" applyAlignment="1">
      <x:alignment horizontal="general" vertical="top" wrapText="1"/>
    </x:xf>
    <x:xf numFmtId="164" fontId="30" fillId="2" borderId="0" xfId="0" applyNumberFormat="1" applyFont="1" applyFill="1" applyBorder="1" applyAlignment="1">
      <x:alignment horizontal="general" vertical="center" wrapText="1"/>
    </x:xf>
    <x:xf numFmtId="164" fontId="6" fillId="2" borderId="1" xfId="0" applyNumberFormat="1" applyFont="1" applyFill="1" applyBorder="1" applyAlignment="1">
      <x:alignment horizontal="center" vertical="center" wrapText="1"/>
    </x:xf>
    <x:xf numFmtId="164" fontId="31" fillId="4" borderId="2" xfId="0" applyNumberFormat="1" applyFont="1" applyFill="1" applyBorder="1" applyAlignment="1">
      <x:alignment horizontal="general" vertical="top" wrapText="1"/>
    </x:xf>
    <x:xf numFmtId="164" fontId="31" fillId="7" borderId="7" xfId="0" applyNumberFormat="1" applyFont="1" applyFill="1" applyBorder="1" applyAlignment="1">
      <x:alignment horizontal="general" vertical="top" wrapText="1"/>
    </x:xf>
    <x:xf numFmtId="164" fontId="31" fillId="2" borderId="4" xfId="0" applyNumberFormat="1" applyFont="1" applyFill="1" applyBorder="1" applyAlignment="1">
      <x:alignment horizontal="general" vertical="top" wrapText="1"/>
    </x:xf>
    <x:xf numFmtId="164" fontId="16" fillId="7" borderId="0" xfId="0" applyNumberFormat="1" applyFont="1" applyFill="1" applyBorder="1" applyAlignment="1">
      <x:alignment horizontal="general" vertical="top" wrapText="1"/>
    </x:xf>
    <x:xf numFmtId="164" fontId="16" fillId="0" borderId="0" xfId="0" applyNumberFormat="1" applyFont="1" applyFill="1" applyBorder="1" applyAlignment="1">
      <x:alignment horizontal="general" vertical="top" wrapText="1"/>
    </x:xf>
    <x:xf numFmtId="164" fontId="16" fillId="0" borderId="19" xfId="0" applyNumberFormat="1" applyFont="1" applyFill="1" applyBorder="1" applyAlignment="1">
      <x:alignment horizontal="general" vertical="top" wrapText="1"/>
    </x:xf>
    <x:xf numFmtId="164" fontId="0" fillId="0" borderId="19" xfId="0" applyNumberFormat="1" applyFont="1" applyFill="1" applyBorder="1" applyAlignment="1">
      <x:alignment horizontal="general" vertical="top" wrapText="1"/>
    </x:xf>
    <x:xf numFmtId="164" fontId="8" fillId="3" borderId="1" xfId="0" applyNumberFormat="1" applyFont="1" applyFill="1" applyBorder="1" applyAlignment="1">
      <x:alignment horizontal="general" vertical="top" wrapText="1"/>
    </x:xf>
    <x:xf numFmtId="164" fontId="26" fillId="3" borderId="0" xfId="0" applyNumberFormat="1" applyFont="1" applyFill="1" applyBorder="1" applyAlignment="1">
      <x:alignment horizontal="general" vertical="top" wrapText="1"/>
    </x:xf>
    <x:xf numFmtId="164" fontId="0" fillId="2" borderId="0" xfId="0" applyNumberFormat="1" applyFont="1" applyFill="1" applyBorder="1" applyAlignment="1">
      <x:alignment horizontal="general" vertical="top" wrapText="1"/>
    </x:xf>
    <x:xf numFmtId="164" fontId="13" fillId="35" borderId="0" xfId="0" applyNumberFormat="1" applyFont="1" applyFill="1" applyBorder="1" applyAlignment="1">
      <x:alignment horizontal="general" vertical="top" wrapText="1"/>
    </x:xf>
    <x:xf numFmtId="164" fontId="11" fillId="3" borderId="0" xfId="0" applyNumberFormat="1" applyFont="1" applyFill="1" applyBorder="1" applyAlignment="1">
      <x:alignment horizontal="center" vertical="bottom" wrapText="0"/>
    </x:xf>
    <x:xf numFmtId="164" fontId="26" fillId="3" borderId="0" xfId="0" applyNumberFormat="1" applyFont="1" applyFill="1" applyBorder="1" applyAlignment="1">
      <x:alignment horizontal="center" vertical="bottom" wrapText="0"/>
    </x:xf>
    <x:xf numFmtId="164" fontId="11" fillId="4" borderId="0" xfId="0" applyNumberFormat="1" applyFont="1" applyFill="1" applyBorder="1" applyAlignment="1">
      <x:alignment horizontal="general" vertical="bottom" wrapText="1"/>
    </x:xf>
    <x:xf numFmtId="164" fontId="11" fillId="3" borderId="0" xfId="0" applyNumberFormat="1" applyFont="1" applyFill="1" applyBorder="1" applyAlignment="1">
      <x:alignment horizontal="general" vertical="bottom" wrapText="1"/>
    </x:xf>
    <x:xf numFmtId="164" fontId="26" fillId="3" borderId="0" xfId="0" applyNumberFormat="1" applyFont="1" applyFill="1" applyBorder="1" applyAlignment="1">
      <x:alignment horizontal="center" vertical="center" wrapText="1"/>
    </x:xf>
    <x:xf numFmtId="164" fontId="0" fillId="2" borderId="0" xfId="0" applyNumberFormat="1" applyFont="1" applyFill="1" applyBorder="1" applyAlignment="1">
      <x:alignment horizontal="general" vertical="bottom" wrapText="1"/>
    </x:xf>
    <x:xf numFmtId="164" fontId="11" fillId="2" borderId="0" xfId="0" applyNumberFormat="1" applyFont="1" applyFill="1" applyBorder="1" applyAlignment="1">
      <x:alignment horizontal="center" vertical="center" wrapText="1"/>
    </x:xf>
    <x:xf numFmtId="164" fontId="8" fillId="0" borderId="1" xfId="0" applyNumberFormat="1" applyFont="1" applyFill="1" applyBorder="1" applyAlignment="1">
      <x:alignment horizontal="general" vertical="top" wrapText="1"/>
      <x:extLst>
        <x:ext uri="{C7286773-470A-42A8-94C5-96B5CB345126}">
          <xfpb:xfComplement xmlns:xfpb="http://schemas.microsoft.com/office/spreadsheetml/2022/featurepropertybag" i="0"/>
        </x:ext>
      </x:extLst>
    </x:xf>
    <x:xf numFmtId="164" fontId="8" fillId="5" borderId="1" xfId="0" applyNumberFormat="1" applyFont="1" applyFill="1" applyBorder="1" applyAlignment="1">
      <x:alignment horizontal="general" vertical="top" wrapText="1"/>
      <x:extLst>
        <x:ext uri="{C7286773-470A-42A8-94C5-96B5CB345126}">
          <xfpb:xfComplement xmlns:xfpb="http://schemas.microsoft.com/office/spreadsheetml/2022/featurepropertybag" i="0"/>
        </x:ext>
      </x:extLst>
    </x:xf>
    <x:xf numFmtId="164" fontId="0" fillId="3" borderId="0" xfId="0" applyNumberFormat="1" applyFont="1" applyFill="1" applyBorder="1" applyAlignment="1">
      <x:alignment horizontal="general" vertical="bottom" wrapText="0"/>
    </x:xf>
    <x:xf numFmtId="164" fontId="32" fillId="3" borderId="0" xfId="0" applyNumberFormat="1" applyFont="1" applyFill="1" applyBorder="1" applyAlignment="1">
      <x:alignment horizontal="general" vertical="bottom" wrapText="0"/>
    </x:xf>
    <x:xf numFmtId="164" fontId="32" fillId="3" borderId="0" xfId="0" applyNumberFormat="1" applyFont="1" applyFill="1" applyBorder="1" applyAlignment="1">
      <x:alignment horizontal="left" vertical="bottom" wrapText="0"/>
    </x:xf>
    <x:xf numFmtId="164" fontId="32" fillId="3" borderId="0" xfId="0" applyNumberFormat="1" applyFont="1" applyFill="1" applyBorder="1" applyAlignment="1">
      <x:alignment horizontal="left" vertical="center" wrapText="0"/>
    </x:xf>
    <x:xf numFmtId="164" fontId="0" fillId="2" borderId="0" xfId="0" applyNumberFormat="1" applyFont="1" applyFill="1" applyBorder="1" applyAlignment="1">
      <x:alignment horizontal="general" vertical="bottom" wrapText="0"/>
    </x:xf>
    <x:xf numFmtId="164" fontId="30" fillId="2" borderId="0" xfId="0" applyNumberFormat="1" applyFont="1" applyFill="1" applyBorder="1" applyAlignment="1">
      <x:alignment horizontal="general" vertical="bottom" wrapText="0"/>
    </x:xf>
    <x:xf numFmtId="164" fontId="30" fillId="2" borderId="0" xfId="0" applyNumberFormat="1" applyFont="1" applyFill="1" applyBorder="1" applyAlignment="1">
      <x:alignment horizontal="general" vertical="bottom" wrapText="1"/>
    </x:xf>
    <x:xf numFmtId="164" fontId="30" fillId="2" borderId="0" xfId="0" applyNumberFormat="1" applyFont="1" applyFill="1" applyBorder="1" applyAlignment="1">
      <x:alignment horizontal="general" vertical="top" wrapText="1"/>
    </x:xf>
    <x:xf numFmtId="164" fontId="0" fillId="40" borderId="0" xfId="0" applyNumberFormat="1" applyFont="1" applyFill="1" applyBorder="1" applyAlignment="1">
      <x:alignment horizontal="general" vertical="bottom" wrapText="1"/>
    </x:xf>
    <x:xf numFmtId="164" fontId="13" fillId="40" borderId="0" xfId="0" applyNumberFormat="1" applyFont="1" applyFill="1" applyBorder="1" applyAlignment="1">
      <x:alignment horizontal="general" vertical="bottom" wrapText="1"/>
    </x:xf>
    <x:xf numFmtId="164" fontId="0" fillId="0" borderId="0" xfId="0" applyFont="0" applyBorder="0" applyAlignment="0">
      <x:alignment horizontal="general" vertical="bottom" wrapText="0"/>
      <x:extLst>
        <x:ext uri="{C7286773-470A-42A8-94C5-96B5CB345126}">
          <xfpb:xfComplement xmlns:xfpb="http://schemas.microsoft.com/office/spreadsheetml/2022/featurepropertybag" i="0"/>
        </x:ext>
      </x:extLst>
    </x:xf>
    <x:xf numFmtId="164" fontId="0" fillId="5" borderId="0" xfId="0" applyNumberFormat="1" applyFont="1" applyFill="1" applyBorder="1" applyAlignment="1">
      <x:alignment horizontal="general" vertical="bottom" wrapText="1"/>
    </x:xf>
    <x:xf numFmtId="164" fontId="13" fillId="5"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0"/>
      <x:extLst>
        <x:ext uri="{C7286773-470A-42A8-94C5-96B5CB345126}">
          <xfpb:xfComplement xmlns:xfpb="http://schemas.microsoft.com/office/spreadsheetml/2022/featurepropertybag" i="0"/>
        </x:ext>
      </x:extLst>
    </x:xf>
    <x:xf numFmtId="164" fontId="0" fillId="41" borderId="0" xfId="0" applyNumberFormat="1" applyFont="1" applyFill="1" applyBorder="1" applyAlignment="1">
      <x:alignment horizontal="general" vertical="bottom" wrapText="0"/>
    </x:xf>
    <x:xf numFmtId="164" fontId="26" fillId="41" borderId="0" xfId="0" applyNumberFormat="1" applyFont="1" applyFill="1" applyBorder="1" applyAlignment="1">
      <x:alignment horizontal="general" vertical="bottom" wrapText="0"/>
    </x:xf>
    <x:xf numFmtId="164" fontId="33" fillId="41" borderId="0" xfId="0" applyNumberFormat="1" applyFont="1" applyFill="1" applyBorder="1" applyAlignment="1">
      <x:alignment horizontal="general" vertical="bottom" wrapText="0"/>
    </x:xf>
    <x:xf numFmtId="164" fontId="33" fillId="41" borderId="0" xfId="0" applyNumberFormat="1" applyFont="1" applyFill="1" applyBorder="1" applyAlignment="1">
      <x:alignment horizontal="center" vertical="bottom" wrapText="0"/>
    </x:xf>
    <x:xf numFmtId="164" fontId="33" fillId="41" borderId="0" xfId="0" applyNumberFormat="1" applyFont="1" applyFill="1" applyBorder="1" applyAlignment="1">
      <x:alignment horizontal="center" vertical="center" wrapText="0"/>
    </x:xf>
    <x:xf numFmtId="164" fontId="0" fillId="42" borderId="0" xfId="0" applyNumberFormat="1" applyFont="1" applyFill="1" applyBorder="1" applyAlignment="1">
      <x:alignment horizontal="general" vertical="bottom" wrapText="0"/>
    </x:xf>
    <x:xf numFmtId="164" fontId="34" fillId="42" borderId="0" xfId="0" applyNumberFormat="1" applyFont="1" applyFill="1" applyBorder="1" applyAlignment="1">
      <x:alignment horizontal="general" vertical="bottom" wrapText="0"/>
    </x:xf>
    <x:xf numFmtId="164" fontId="34" fillId="42" borderId="0" xfId="0" applyNumberFormat="1" applyFont="1" applyFill="1" applyBorder="1" applyAlignment="1">
      <x:alignment horizontal="general" vertical="bottom" wrapText="1"/>
    </x:xf>
    <x:xf numFmtId="164" fontId="0" fillId="43" borderId="0" xfId="0" applyNumberFormat="1" applyFont="1" applyFill="1" applyBorder="1" applyAlignment="1">
      <x:alignment horizontal="general" vertical="bottom" wrapText="0"/>
    </x:xf>
    <x:xf numFmtId="164" fontId="11" fillId="43" borderId="0" xfId="0" applyNumberFormat="1" applyFont="1" applyFill="1" applyBorder="1" applyAlignment="1">
      <x:alignment horizontal="general" vertical="bottom" wrapText="0"/>
    </x:xf>
    <x:xf numFmtId="164" fontId="11" fillId="43" borderId="0" xfId="0" applyNumberFormat="1" applyFont="1" applyFill="1" applyBorder="1" applyAlignment="1">
      <x:alignment horizontal="center" vertical="bottom" wrapText="0"/>
    </x:xf>
    <x:xf numFmtId="164" fontId="11" fillId="43" borderId="0" xfId="0" applyNumberFormat="1" applyFont="1" applyFill="1" applyBorder="1" applyAlignment="1">
      <x:alignment horizontal="center" vertical="center" wrapText="0"/>
    </x:xf>
    <x:xf numFmtId="164" fontId="0" fillId="0" borderId="13" xfId="0" applyNumberFormat="1" applyFont="1" applyFill="1" applyBorder="1" applyAlignment="1">
      <x:alignment horizontal="general" vertical="bottom" wrapText="0"/>
    </x:xf>
    <x:xf numFmtId="164" fontId="0" fillId="0" borderId="14" xfId="0" applyNumberFormat="1" applyFont="1" applyFill="1" applyBorder="1" applyAlignment="1">
      <x:alignment horizontal="general" vertical="bottom" wrapText="0"/>
    </x:xf>
    <x:xf numFmtId="164" fontId="0" fillId="0" borderId="15" xfId="0" applyNumberFormat="1" applyFont="1" applyFill="1" applyBorder="1" applyAlignment="1">
      <x:alignment horizontal="general" vertical="bottom" wrapText="0"/>
    </x:xf>
    <x:xf numFmtId="164" fontId="0" fillId="0" borderId="16" xfId="0" applyNumberFormat="1" applyFont="1" applyFill="1" applyBorder="1" applyAlignment="1">
      <x:alignment horizontal="general" vertical="bottom" wrapText="0"/>
    </x:xf>
    <x:xf numFmtId="164" fontId="0" fillId="0" xfId="0" applyNumberFormat="1" applyFont="1" applyFill="1" applyBorder="0" applyAlignment="1">
      <x:alignment horizontal="general" vertical="bottom" wrapText="0"/>
    </x:xf>
    <x:xf numFmtId="164" fontId="0" fillId="0" borderId="17" xfId="0" applyNumberFormat="1" applyFont="1" applyFill="1" applyBorder="1" applyAlignment="1">
      <x:alignment horizontal="general" vertical="bottom" wrapText="0"/>
    </x:xf>
    <x:xf numFmtId="164" fontId="0" fillId="0" borderId="18" xfId="0" applyNumberFormat="1" applyFont="1" applyFill="1" applyBorder="1" applyAlignment="1">
      <x:alignment horizontal="general" vertical="bottom" wrapText="0"/>
    </x:xf>
    <x:xf numFmtId="164" fontId="0" fillId="0" borderId="19" xfId="0" applyNumberFormat="1" applyFont="1" applyFill="1" applyBorder="1" applyAlignment="1">
      <x:alignment horizontal="general" vertical="bottom" wrapText="0"/>
    </x:xf>
    <x:xf numFmtId="164" fontId="0" fillId="0" borderId="20" xfId="0" applyNumberFormat="1" applyFont="1" applyFill="1" applyBorder="1" applyAlignment="1">
      <x:alignment horizontal="general" vertical="bottom" wrapText="0"/>
    </x:xf>
    <x:xf numFmtId="164" fontId="0" fillId="0" borderId="13" xfId="0" applyNumberFormat="1" applyFont="1" applyFill="1" applyBorder="1" applyAlignment="1">
      <x:alignment horizontal="general" vertical="center" wrapText="0"/>
    </x:xf>
    <x:xf numFmtId="164" fontId="0" fillId="0" borderId="14" xfId="0" applyNumberFormat="1" applyFont="1" applyFill="1" applyBorder="1" applyAlignment="1">
      <x:alignment horizontal="general" vertical="center" wrapText="0"/>
    </x:xf>
    <x:xf numFmtId="164" fontId="0" fillId="0" borderId="15" xfId="0" applyNumberFormat="1" applyFont="1" applyFill="1" applyBorder="1" applyAlignment="1">
      <x:alignment horizontal="general" vertical="center" wrapText="0"/>
    </x:xf>
    <x:xf numFmtId="164" fontId="0" fillId="0" borderId="16" xfId="0" applyNumberFormat="1" applyFont="1" applyFill="1" applyBorder="1" applyAlignment="1">
      <x:alignment horizontal="general" vertical="center" wrapText="0"/>
    </x:xf>
    <x:xf numFmtId="164" fontId="0" fillId="0" xfId="0" applyNumberFormat="1" applyFont="1" applyFill="1" applyBorder="0" applyAlignment="1">
      <x:alignment horizontal="general" vertical="center" wrapText="0"/>
    </x:xf>
    <x:xf numFmtId="164" fontId="0" fillId="0" borderId="17" xfId="0" applyNumberFormat="1" applyFont="1" applyFill="1" applyBorder="1" applyAlignment="1">
      <x:alignment horizontal="general" vertical="center" wrapText="0"/>
    </x:xf>
    <x:xf numFmtId="164" fontId="0" fillId="0" borderId="18" xfId="0" applyNumberFormat="1" applyFont="1" applyFill="1" applyBorder="1" applyAlignment="1">
      <x:alignment horizontal="general" vertical="center" wrapText="0"/>
    </x:xf>
    <x:xf numFmtId="164" fontId="0" fillId="0" borderId="19" xfId="0" applyNumberFormat="1" applyFont="1" applyFill="1" applyBorder="1" applyAlignment="1">
      <x:alignment horizontal="general" vertical="center" wrapText="0"/>
    </x:xf>
    <x:xf numFmtId="164" fontId="0" fillId="0" borderId="20" xfId="0" applyNumberFormat="1" applyFont="1" applyFill="1" applyBorder="1" applyAlignment="1">
      <x:alignment horizontal="general" vertical="center" wrapText="0"/>
    </x:xf>
    <x:xf numFmtId="201" fontId="0" fillId="0" borderId="14" xfId="0" applyNumberFormat="1" applyFont="1" applyFill="1" applyBorder="1" applyAlignment="1">
      <x:alignment horizontal="general" vertical="center" wrapText="0"/>
    </x:xf>
    <x:xf numFmtId="201" fontId="0" fillId="0" xfId="0" applyNumberFormat="1" applyFont="1" applyFill="1" applyBorder="0" applyAlignment="1">
      <x:alignment horizontal="general" vertical="center" wrapText="0"/>
    </x:xf>
    <x:xf numFmtId="201" fontId="0" fillId="0" borderId="19" xfId="0" applyNumberFormat="1" applyFont="1" applyFill="1" applyBorder="1" applyAlignment="1">
      <x:alignment horizontal="general" vertical="center" wrapText="0"/>
    </x:xf>
    <x:xf numFmtId="164" fontId="0" fillId="0" borderId="15" xfId="0" applyNumberFormat="1" applyFont="1" applyFill="1" applyBorder="1" applyAlignment="1">
      <x:alignment horizontal="general" vertical="center" wrapText="1"/>
    </x:xf>
    <x:xf numFmtId="164" fontId="0" fillId="44" borderId="0" xfId="0" applyNumberFormat="1" applyFont="1" applyFill="1" applyBorder="1" applyAlignment="1">
      <x:alignment horizontal="general" vertical="top" wrapText="1"/>
    </x:xf>
    <x:xf numFmtId="164" fontId="35" fillId="44" borderId="0" xfId="0" applyNumberFormat="1" applyFont="1" applyFill="1" applyBorder="1" applyAlignment="1">
      <x:alignment horizontal="general" vertical="top" wrapText="1"/>
    </x:xf>
    <x:xf numFmtId="164" fontId="35" fillId="44" borderId="0" xfId="0" applyNumberFormat="1" applyFont="1" applyFill="1" applyBorder="1" applyAlignment="1">
      <x:alignment horizontal="general" vertical="center" wrapText="1"/>
    </x:xf>
    <x:xf numFmtId="164" fontId="11" fillId="3" borderId="0" xfId="0" applyNumberFormat="1" applyFont="1" applyFill="1" applyBorder="1" applyAlignment="1">
      <x:alignment horizontal="center" vertical="bottom" wrapText="1"/>
    </x:xf>
    <x:xf numFmtId="164" fontId="32" fillId="3" borderId="0" xfId="0" applyNumberFormat="1" applyFont="1" applyFill="1" applyBorder="1" applyAlignment="1">
      <x:alignment horizontal="left" vertical="center" wrapText="1"/>
    </x:xf>
    <x:xf numFmtId="164" fontId="4" fillId="0" borderId="26" xfId="0" applyFont="0" applyBorder="0" applyAlignment="0">
      <x:alignment horizontal="general" vertical="bottom" wrapText="0"/>
    </x:xf>
    <x:xf numFmtId="164" fontId="4" fillId="0" borderId="26" xfId="0" applyFont="1" applyBorder="0" applyAlignment="1">
      <x:alignment horizontal="general" vertical="bottom" wrapText="0"/>
    </x:xf>
    <x:xf numFmtId="164" fontId="6" fillId="37" borderId="27" xfId="0" applyFont="1" applyBorder="1" applyAlignment="1">
      <x:alignment horizontal="general" vertical="center" wrapText="1"/>
    </x:xf>
    <x:xf numFmtId="164" fontId="7" fillId="36" borderId="26" xfId="0" applyFont="1" applyBorder="0" applyAlignment="1">
      <x:alignment horizontal="general" vertical="top" wrapText="1"/>
    </x:xf>
    <x:xf numFmtId="164" fontId="7" fillId="4" borderId="28" xfId="0" applyFont="1" applyBorder="1" applyAlignment="1">
      <x:alignment horizontal="general" vertical="top" wrapText="1"/>
    </x:xf>
    <x:xf numFmtId="164" fontId="8" fillId="40" borderId="29" xfId="0" applyFont="1" applyBorder="1" applyAlignment="1">
      <x:alignment horizontal="general" vertical="top" wrapText="1"/>
    </x:xf>
    <x:xf numFmtId="164" fontId="4" fillId="0" borderId="26" xfId="0" applyFont="1" applyBorder="0" applyAlignment="1">
      <x:alignment horizontal="general" vertical="top" wrapText="1"/>
    </x:xf>
    <x:xf numFmtId="164" fontId="9" fillId="37" borderId="30" xfId="0" applyFont="1" applyBorder="1" applyAlignment="1">
      <x:alignment horizontal="general" vertical="top" wrapText="1"/>
    </x:xf>
    <x:xf numFmtId="164" fontId="8" fillId="0" borderId="31" xfId="0" applyFont="1" applyBorder="1" applyAlignment="1">
      <x:alignment horizontal="general" vertical="top" wrapText="1"/>
    </x:xf>
    <x:xf numFmtId="164" fontId="8" fillId="40" borderId="31" xfId="0" applyFont="1" applyBorder="1" applyAlignment="1">
      <x:alignment horizontal="general" vertical="top" wrapText="1"/>
    </x:xf>
    <x:xf numFmtId="164" fontId="10" fillId="6" borderId="31" xfId="0" applyFont="1" applyBorder="1" applyAlignment="1">
      <x:alignment horizontal="general" vertical="top" wrapText="1"/>
    </x:xf>
    <x:xf numFmtId="164" fontId="11" fillId="6" borderId="26" xfId="0" applyFont="1" applyBorder="0" applyAlignment="1">
      <x:alignment horizontal="general" vertical="top" wrapText="1"/>
    </x:xf>
    <x:xf numFmtId="164" fontId="11" fillId="36" borderId="26" xfId="0" applyFont="1" applyBorder="1" applyAlignment="1">
      <x:alignment horizontal="general" vertical="top" wrapText="1"/>
    </x:xf>
    <x:xf numFmtId="164" fontId="4" fillId="0" borderId="26" xfId="0" applyFont="1" applyBorder="1" applyAlignment="1">
      <x:alignment horizontal="general" vertical="top" wrapText="1"/>
    </x:xf>
    <x:xf numFmtId="164" fontId="11" fillId="36" borderId="26" xfId="0" applyFont="1" applyBorder="1" applyAlignment="1">
      <x:alignment horizontal="center" vertical="top" wrapText="1"/>
    </x:xf>
    <x:xf numFmtId="164" fontId="8" fillId="40" borderId="32" xfId="0" applyFont="1" applyBorder="1" applyAlignment="1">
      <x:alignment horizontal="general" vertical="top" wrapText="1"/>
    </x:xf>
    <x:xf numFmtId="164" fontId="9" fillId="7" borderId="33" xfId="0" applyFont="1" applyBorder="1" applyAlignment="1">
      <x:alignment horizontal="general" vertical="top" wrapText="1"/>
    </x:xf>
    <x:xf numFmtId="164" fontId="8" fillId="7" borderId="34" xfId="0" applyFont="1" applyBorder="1" applyAlignment="1">
      <x:alignment horizontal="general" vertical="top" wrapText="1"/>
    </x:xf>
    <x:xf numFmtId="164" fontId="8" fillId="7" borderId="35" xfId="0" applyFont="1" applyBorder="1" applyAlignment="1">
      <x:alignment horizontal="general" vertical="top" wrapText="1"/>
    </x:xf>
    <x:xf numFmtId="164" fontId="8" fillId="40" borderId="27" xfId="0" applyFont="1" applyBorder="1" applyAlignment="1">
      <x:alignment horizontal="general" vertical="top" wrapText="1"/>
    </x:xf>
    <x:xf numFmtId="164" fontId="4" fillId="0" borderId="26" xfId="0" applyFont="1" applyBorder="0" applyAlignment="1">
      <x:alignment horizontal="general" vertical="top" wrapText="1"/>
    </x:xf>
    <x:xf numFmtId="164" fontId="4" fillId="7" borderId="26" xfId="0" applyFont="1" applyBorder="1" applyAlignment="1">
      <x:alignment horizontal="general" vertical="top" wrapText="1"/>
    </x:xf>
    <x:xf numFmtId="164" fontId="11" fillId="6" borderId="26" xfId="0" applyFont="1" applyBorder="1" applyAlignment="1">
      <x:alignment horizontal="general" vertical="top" wrapText="1"/>
    </x:xf>
    <x:xf numFmtId="164" fontId="12" fillId="0" borderId="26" xfId="0" applyFont="1" applyBorder="1" applyAlignment="1">
      <x:alignment horizontal="general" vertical="top" wrapText="1"/>
    </x:xf>
    <x:xf numFmtId="164" fontId="5" fillId="0" borderId="26" xfId="0" applyFont="1" applyBorder="0" applyAlignment="1">
      <x:alignment horizontal="general" vertical="top" wrapText="1"/>
    </x:xf>
    <x:xf numFmtId="164" fontId="13" fillId="7" borderId="26" xfId="0" applyFont="1" applyBorder="1" applyAlignment="1">
      <x:alignment horizontal="general" vertical="top" wrapText="1"/>
    </x:xf>
    <x:xf numFmtId="164" fontId="9" fillId="37" borderId="36" xfId="0" applyFont="1" applyBorder="1" applyAlignment="1">
      <x:alignment horizontal="general" vertical="top" wrapText="1"/>
    </x:xf>
    <x:xf numFmtId="164" fontId="8" fillId="40" borderId="37" xfId="0" applyFont="1" applyBorder="1" applyAlignment="1">
      <x:alignment horizontal="general" vertical="top" wrapText="1"/>
    </x:xf>
    <x:xf numFmtId="174" fontId="9" fillId="37" borderId="27" xfId="0" applyFont="1" applyBorder="1" applyAlignment="1">
      <x:alignment horizontal="general" vertical="top" wrapText="1"/>
    </x:xf>
    <x:xf numFmtId="164" fontId="8" fillId="0" borderId="27" xfId="0" applyFont="1" applyBorder="1" applyAlignment="1">
      <x:alignment horizontal="general" vertical="top" wrapText="1"/>
    </x:xf>
    <x:xf numFmtId="164" fontId="9" fillId="37" borderId="27" xfId="0" applyFont="1" applyBorder="1" applyAlignment="1">
      <x:alignment horizontal="general" vertical="top" wrapText="1"/>
    </x:xf>
    <x:xf numFmtId="164" fontId="11" fillId="8" borderId="26" xfId="0" applyFont="1" applyBorder="1" applyAlignment="1">
      <x:alignment horizontal="general" vertical="top" wrapText="1"/>
    </x:xf>
    <x:xf numFmtId="164" fontId="14" fillId="9" borderId="26" xfId="0" applyFont="1" applyBorder="1" applyAlignment="1">
      <x:alignment horizontal="general" vertical="top" wrapText="1"/>
    </x:xf>
    <x:xf numFmtId="164" fontId="4" fillId="0" borderId="26" xfId="0" applyFont="1" applyBorder="1" applyAlignment="1">
      <x:alignment horizontal="general" vertical="bottom" wrapText="1"/>
    </x:xf>
    <x:xf numFmtId="164" fontId="15" fillId="37" borderId="26" xfId="0" applyFont="1" applyBorder="1" applyAlignment="1">
      <x:alignment horizontal="center" vertical="center" wrapText="1"/>
    </x:xf>
    <x:xf numFmtId="164" fontId="16" fillId="37" borderId="26" xfId="0" applyFont="1" applyBorder="1" applyAlignment="1">
      <x:alignment horizontal="left" vertical="center" wrapText="1"/>
    </x:xf>
    <x:xf numFmtId="164" fontId="7" fillId="41" borderId="27" xfId="0" applyFont="1" applyBorder="1" applyAlignment="1">
      <x:alignment horizontal="general" vertical="top" wrapText="1"/>
    </x:xf>
    <x:xf numFmtId="164" fontId="7" fillId="11" borderId="26" xfId="0" applyFont="1" applyBorder="0" applyAlignment="1">
      <x:alignment horizontal="left" vertical="center" wrapText="1"/>
    </x:xf>
    <x:xf numFmtId="164" fontId="7" fillId="4" borderId="27" xfId="0" applyFont="1" applyBorder="1" applyAlignment="1">
      <x:alignment horizontal="general" vertical="top" wrapText="1"/>
    </x:xf>
    <x:xf numFmtId="164" fontId="17" fillId="12" borderId="26" xfId="0" applyFont="1" applyBorder="0" applyAlignment="1">
      <x:alignment horizontal="left" vertical="center" wrapText="1"/>
    </x:xf>
    <x:xf numFmtId="164" fontId="8" fillId="40" borderId="27" xfId="0" applyFont="1" applyBorder="1" applyAlignment="1">
      <x:alignment horizontal="general" vertical="top" wrapText="1"/>
    </x:xf>
    <x:xf numFmtId="164" fontId="9" fillId="37" borderId="27" xfId="0" applyFont="1" applyBorder="1" applyAlignment="1">
      <x:alignment horizontal="general" vertical="top" wrapText="1"/>
    </x:xf>
    <x:xf numFmtId="164" fontId="8" fillId="12" borderId="27" xfId="0" applyFont="1" applyBorder="1" applyAlignment="1">
      <x:alignment horizontal="general" vertical="top" wrapText="1"/>
    </x:xf>
    <x:xf numFmtId="164" fontId="8" fillId="6" borderId="27" xfId="0" applyFont="1" applyBorder="1" applyAlignment="1">
      <x:alignment horizontal="general" vertical="top" wrapText="1"/>
    </x:xf>
    <x:xf numFmtId="164" fontId="8" fillId="0" borderId="27" xfId="0" applyFont="1" applyBorder="1" applyAlignment="1">
      <x:alignment horizontal="general" vertical="top" wrapText="1"/>
    </x:xf>
    <x:xf numFmtId="164" fontId="11" fillId="36" borderId="38" xfId="0" applyFont="1" applyBorder="1" applyAlignment="1">
      <x:alignment horizontal="center" vertical="center" wrapText="1"/>
    </x:xf>
    <x:xf numFmtId="164" fontId="16" fillId="37" borderId="39" xfId="0" applyFont="1" applyBorder="1" applyAlignment="1">
      <x:alignment horizontal="center" vertical="center" wrapText="1"/>
    </x:xf>
    <x:xf numFmtId="164" fontId="11" fillId="36" borderId="40" xfId="0" applyFont="1" applyBorder="1" applyAlignment="1">
      <x:alignment horizontal="center" vertical="center" wrapText="1"/>
    </x:xf>
    <x:xf numFmtId="164" fontId="11" fillId="36" borderId="41" xfId="0" applyFont="1" applyBorder="1" applyAlignment="1">
      <x:alignment horizontal="center" vertical="center" wrapText="1"/>
    </x:xf>
    <x:xf numFmtId="164" fontId="16" fillId="37" borderId="42" xfId="0" applyFont="1" applyBorder="1" applyAlignment="1">
      <x:alignment horizontal="general" vertical="center" wrapText="1"/>
    </x:xf>
    <x:xf numFmtId="164" fontId="4" fillId="0" borderId="26" xfId="0" applyFont="1" applyBorder="0" applyAlignment="1">
      <x:alignment horizontal="general" vertical="center" wrapText="1"/>
    </x:xf>
    <x:xf numFmtId="164" fontId="4" fillId="0" borderId="43" xfId="0" applyFont="1" applyBorder="1" applyAlignment="1">
      <x:alignment horizontal="general" vertical="center" wrapText="1"/>
    </x:xf>
    <x:xf numFmtId="175" fontId="4" fillId="0" borderId="26" xfId="0" applyFont="1" applyBorder="1" applyAlignment="1">
      <x:alignment horizontal="general" vertical="center" wrapText="1"/>
    </x:xf>
    <x:xf numFmtId="164" fontId="16" fillId="37" borderId="44" xfId="0" applyFont="1" applyBorder="1" applyAlignment="1">
      <x:alignment horizontal="general" vertical="center" wrapText="1"/>
    </x:xf>
    <x:xf numFmtId="175" fontId="4" fillId="0" borderId="45" xfId="0" applyFont="1" applyBorder="1" applyAlignment="1">
      <x:alignment horizontal="general" vertical="center" wrapText="1"/>
    </x:xf>
    <x:xf numFmtId="164" fontId="4" fillId="0" borderId="46" xfId="0" applyFont="1" applyBorder="1" applyAlignment="1">
      <x:alignment horizontal="general" vertical="center" wrapText="1"/>
    </x:xf>
    <x:xf numFmtId="175" fontId="4" fillId="0" borderId="26" xfId="0" applyFont="1" applyBorder="1" applyAlignment="1">
      <x:alignment horizontal="general" vertical="top" wrapText="1"/>
    </x:xf>
    <x:xf numFmtId="175" fontId="8" fillId="0" borderId="27" xfId="0" applyFont="1" applyBorder="1" applyAlignment="1">
      <x:alignment horizontal="general" vertical="top" wrapText="1"/>
    </x:xf>
    <x:xf numFmtId="175" fontId="8" fillId="40" borderId="27" xfId="0" applyFont="1" applyBorder="1" applyAlignment="1">
      <x:alignment horizontal="general" vertical="top" wrapText="1"/>
    </x:xf>
    <x:xf numFmtId="164" fontId="8" fillId="13" borderId="27" xfId="0" applyFont="1" applyBorder="1" applyAlignment="1">
      <x:alignment horizontal="general" vertical="top" wrapText="1"/>
    </x:xf>
    <x:xf numFmtId="164" fontId="5" fillId="14" borderId="26" xfId="0" applyFont="1" applyBorder="0" applyAlignment="1">
      <x:alignment horizontal="general" vertical="top" wrapText="1"/>
    </x:xf>
    <x:xf numFmtId="164" fontId="8" fillId="14" borderId="27" xfId="0" applyFont="1" applyBorder="1" applyAlignment="1">
      <x:alignment horizontal="general" vertical="top" wrapText="1"/>
    </x:xf>
    <x:xf numFmtId="175" fontId="8" fillId="0" borderId="27" xfId="0" applyFont="1" applyBorder="1" applyAlignment="1">
      <x:alignment horizontal="general" vertical="top" wrapText="1"/>
    </x:xf>
    <x:xf numFmtId="175" fontId="8" fillId="40" borderId="27" xfId="0" applyFont="1" applyBorder="1" applyAlignment="1">
      <x:alignment horizontal="general" vertical="top" wrapText="1"/>
    </x:xf>
    <x:xf numFmtId="164" fontId="8" fillId="13" borderId="27" xfId="0" applyFont="1" applyBorder="1" applyAlignment="1">
      <x:alignment horizontal="general" vertical="top" wrapText="1"/>
    </x:xf>
    <x:xf numFmtId="164" fontId="5" fillId="13" borderId="26" xfId="0" applyFont="1" applyBorder="0" applyAlignment="1">
      <x:alignment horizontal="general" vertical="top" wrapText="1"/>
    </x:xf>
    <x:xf numFmtId="164" fontId="5" fillId="15" borderId="26" xfId="0" applyFont="1" applyBorder="0" applyAlignment="1">
      <x:alignment horizontal="general" vertical="top" wrapText="1"/>
    </x:xf>
    <x:xf numFmtId="164" fontId="8" fillId="15" borderId="27" xfId="0" applyFont="1" applyBorder="1" applyAlignment="1">
      <x:alignment horizontal="general" vertical="top" wrapText="1"/>
    </x:xf>
    <x:xf numFmtId="164" fontId="18" fillId="15" borderId="26" xfId="0" applyFont="1" applyBorder="0" applyAlignment="1">
      <x:alignment horizontal="general" vertical="top" wrapText="1"/>
    </x:xf>
    <x:xf numFmtId="164" fontId="19" fillId="15" borderId="26" xfId="0" applyFont="1" applyBorder="0" applyAlignment="1">
      <x:alignment horizontal="general" vertical="top" wrapText="1"/>
    </x:xf>
    <x:xf numFmtId="164" fontId="5" fillId="0" borderId="26" xfId="0" applyFont="1" applyBorder="0" applyAlignment="1">
      <x:alignment horizontal="general" vertical="top" wrapText="1"/>
    </x:xf>
    <x:xf numFmtId="164" fontId="4" fillId="0" borderId="26" xfId="0" applyFont="1" applyBorder="0" applyAlignment="1">
      <x:alignment horizontal="general" vertical="bottom" wrapText="1"/>
    </x:xf>
    <x:xf numFmtId="164" fontId="5" fillId="0" borderId="26" xfId="0" applyFont="1" applyBorder="0" applyAlignment="1">
      <x:alignment horizontal="general" vertical="bottom" wrapText="0"/>
    </x:xf>
    <x:xf numFmtId="164" fontId="6" fillId="37" borderId="26" xfId="0" applyFont="1" applyBorder="1" applyAlignment="1">
      <x:alignment horizontal="general" vertical="center" wrapText="1"/>
    </x:xf>
    <x:xf numFmtId="164" fontId="4" fillId="0" borderId="26" xfId="0" applyFont="1" applyBorder="1" applyAlignment="1">
      <x:alignment horizontal="general" vertical="top" wrapText="1"/>
    </x:xf>
    <x:xf numFmtId="176" fontId="8" fillId="40" borderId="27" xfId="0" applyFont="1" applyBorder="1" applyAlignment="1">
      <x:alignment horizontal="general" vertical="top" wrapText="1"/>
    </x:xf>
    <x:xf numFmtId="164" fontId="9" fillId="37" borderId="28" xfId="0" applyFont="1" applyBorder="1" applyAlignment="1">
      <x:alignment horizontal="general" vertical="top" wrapText="1"/>
    </x:xf>
    <x:xf numFmtId="164" fontId="8" fillId="0" borderId="32" xfId="0" applyFont="1" applyBorder="1" applyAlignment="1">
      <x:alignment horizontal="general" vertical="top" wrapText="1"/>
    </x:xf>
    <x:xf numFmtId="164" fontId="8" fillId="16" borderId="27" xfId="0" applyFont="1" applyBorder="1" applyAlignment="1">
      <x:alignment horizontal="general" vertical="top" wrapText="1"/>
    </x:xf>
    <x:xf numFmtId="164" fontId="5" fillId="14" borderId="26" xfId="0" applyFont="1" applyBorder="0" applyAlignment="1">
      <x:alignment horizontal="general" vertical="top" wrapText="1"/>
    </x:xf>
    <x:xf numFmtId="164" fontId="8" fillId="15" borderId="27" xfId="0" applyFont="1" applyBorder="1" applyAlignment="1">
      <x:alignment horizontal="general" vertical="top" wrapText="1"/>
    </x:xf>
    <x:xf numFmtId="164" fontId="11" fillId="36" borderId="26" xfId="0" applyFont="1" applyBorder="0" applyAlignment="1">
      <x:alignment horizontal="general" vertical="top" wrapText="1"/>
    </x:xf>
    <x:xf numFmtId="164" fontId="5" fillId="0" borderId="26" xfId="0" applyFont="1" applyBorder="1" applyAlignment="1">
      <x:alignment horizontal="general" vertical="top" wrapText="1"/>
    </x:xf>
    <x:xf numFmtId="164" fontId="8" fillId="17" borderId="27" xfId="0" applyFont="1" applyBorder="1" applyAlignment="1">
      <x:alignment horizontal="general" vertical="top" wrapText="1"/>
    </x:xf>
    <x:xf numFmtId="177" fontId="8" fillId="0" borderId="27" xfId="0" applyFont="1" applyBorder="1" applyAlignment="1">
      <x:alignment horizontal="general" vertical="top" wrapText="1"/>
    </x:xf>
    <x:xf numFmtId="177" fontId="8" fillId="40" borderId="27" xfId="0" applyFont="1" applyBorder="1" applyAlignment="1">
      <x:alignment horizontal="general" vertical="top" wrapText="1"/>
    </x:xf>
    <x:xf numFmtId="164" fontId="7" fillId="36" borderId="26" xfId="0" applyFont="1" applyBorder="1" applyAlignment="1">
      <x:alignment horizontal="general" vertical="top" wrapText="1"/>
    </x:xf>
    <x:xf numFmtId="164" fontId="5" fillId="0" borderId="26" xfId="0" applyFont="1" applyBorder="1" applyAlignment="1">
      <x:alignment horizontal="general" vertical="top" wrapText="1"/>
    </x:xf>
    <x:xf numFmtId="164" fontId="11" fillId="36" borderId="26" xfId="0" applyFont="1" applyBorder="1" applyAlignment="1">
      <x:alignment horizontal="center" vertical="center" wrapText="1"/>
    </x:xf>
    <x:xf numFmtId="164" fontId="5" fillId="0" borderId="47" xfId="0" applyFont="1" applyBorder="1" applyAlignment="1">
      <x:alignment horizontal="general" vertical="top" wrapText="1"/>
    </x:xf>
    <x:xf numFmtId="164" fontId="4" fillId="0" borderId="26" xfId="0" applyFont="1" applyBorder="1" applyAlignment="1">
      <x:alignment horizontal="general" vertical="bottom" wrapText="1"/>
    </x:xf>
    <x:xf numFmtId="177" fontId="4" fillId="0" borderId="26" xfId="0" applyFont="1" applyBorder="1" applyAlignment="1">
      <x:alignment horizontal="general" vertical="bottom" wrapText="1"/>
    </x:xf>
    <x:xf numFmtId="164" fontId="16" fillId="37" borderId="26" xfId="0" applyFont="1" applyBorder="1" applyAlignment="1">
      <x:alignment horizontal="general" vertical="center" wrapText="1"/>
    </x:xf>
    <x:xf numFmtId="177" fontId="4" fillId="0" borderId="26" xfId="0" applyFont="1" applyBorder="1" applyAlignment="1">
      <x:alignment horizontal="general" vertical="top" wrapText="1"/>
    </x:xf>
    <x:xf numFmtId="164" fontId="13" fillId="0" borderId="26" xfId="0" applyFont="1" applyBorder="1" applyAlignment="1">
      <x:alignment horizontal="general" vertical="bottom" wrapText="1"/>
    </x:xf>
    <x:xf numFmtId="177" fontId="4" fillId="0" borderId="26" xfId="0" applyFont="1" applyBorder="1" applyAlignment="1">
      <x:alignment horizontal="general" vertical="bottom" wrapText="1"/>
    </x:xf>
    <x:xf numFmtId="164" fontId="8" fillId="18" borderId="27" xfId="0" applyFont="1" applyBorder="1" applyAlignment="1">
      <x:alignment horizontal="general" vertical="top" wrapText="1"/>
    </x:xf>
    <x:xf numFmtId="175" fontId="8" fillId="0" borderId="27" xfId="0" applyFont="1" applyBorder="1" applyAlignment="1">
      <x:alignment horizontal="general" vertical="top" wrapText="1"/>
    </x:xf>
    <x:xf numFmtId="175" fontId="8" fillId="40" borderId="27" xfId="0" applyFont="1" applyBorder="1" applyAlignment="1">
      <x:alignment horizontal="general" vertical="top" wrapText="1"/>
    </x:xf>
    <x:xf numFmtId="178" fontId="8" fillId="16" borderId="27" xfId="0" applyFont="1" applyBorder="1" applyAlignment="1">
      <x:alignment horizontal="general" vertical="top" wrapText="1"/>
    </x:xf>
    <x:xf numFmtId="178" fontId="8" fillId="40" borderId="27" xfId="0" applyFont="1" applyBorder="1" applyAlignment="1">
      <x:alignment horizontal="general" vertical="top" wrapText="1"/>
    </x:xf>
    <x:xf numFmtId="164" fontId="7" fillId="36" borderId="27" xfId="0" applyFont="1" applyBorder="1" applyAlignment="1">
      <x:alignment horizontal="general" vertical="center" wrapText="1"/>
    </x:xf>
    <x:xf numFmtId="164" fontId="11" fillId="36" borderId="26" xfId="0" applyFont="1" applyBorder="1" applyAlignment="1">
      <x:alignment horizontal="general" vertical="center" wrapText="1"/>
    </x:xf>
    <x:xf numFmtId="175" fontId="8" fillId="14" borderId="27" xfId="0" applyFont="1" applyBorder="1" applyAlignment="1">
      <x:alignment horizontal="general" vertical="top" wrapText="1"/>
    </x:xf>
    <x:xf numFmtId="175" fontId="8" fillId="19" borderId="27" xfId="0" applyFont="1" applyBorder="1" applyAlignment="1">
      <x:alignment horizontal="general" vertical="top" wrapText="1"/>
    </x:xf>
    <x:xf numFmtId="164" fontId="8" fillId="20" borderId="27" xfId="0" applyFont="1" applyBorder="1" applyAlignment="1">
      <x:alignment horizontal="general" vertical="top" wrapText="1"/>
    </x:xf>
    <x:xf numFmtId="164" fontId="20" fillId="37" borderId="26" xfId="0" applyFont="1" applyBorder="0" applyAlignment="1">
      <x:alignment horizontal="general" vertical="top" wrapText="1"/>
    </x:xf>
    <x:xf numFmtId="164" fontId="8" fillId="41" borderId="27" xfId="0" applyFont="1" applyBorder="1" applyAlignment="1">
      <x:alignment horizontal="general" vertical="top" wrapText="1"/>
    </x:xf>
    <x:xf numFmtId="164" fontId="7" fillId="36" borderId="48" xfId="0" applyFont="1" applyBorder="1" applyAlignment="1">
      <x:alignment horizontal="general" vertical="top" wrapText="1"/>
    </x:xf>
    <x:xf numFmtId="164" fontId="4" fillId="0" borderId="48" xfId="0" applyFont="1" applyBorder="1" applyAlignment="1">
      <x:alignment horizontal="general" vertical="top" wrapText="1"/>
    </x:xf>
    <x:xf numFmtId="164" fontId="8" fillId="37" borderId="27" xfId="0" applyFont="1" applyBorder="1" applyAlignment="1">
      <x:alignment horizontal="general" vertical="top" wrapText="1"/>
    </x:xf>
    <x:xf numFmtId="164" fontId="4" fillId="0" borderId="49" xfId="0" applyFont="1" applyBorder="1" applyAlignment="1">
      <x:alignment horizontal="general" vertical="top" wrapText="1"/>
    </x:xf>
    <x:xf numFmtId="164" fontId="8" fillId="0" borderId="27" xfId="0" applyFont="1" applyBorder="1" applyAlignment="1">
      <x:alignment horizontal="general" vertical="top" wrapText="0"/>
    </x:xf>
    <x:xf numFmtId="164" fontId="8" fillId="40" borderId="27" xfId="0" applyFont="1" applyBorder="1" applyAlignment="1">
      <x:alignment horizontal="general" vertical="top" wrapText="0"/>
    </x:xf>
    <x:xf numFmtId="164" fontId="5" fillId="14" borderId="26" xfId="0" applyFont="1" applyBorder="1" applyAlignment="1">
      <x:alignment horizontal="general" vertical="top" wrapText="1"/>
    </x:xf>
    <x:xf numFmtId="164" fontId="21" fillId="0" borderId="26" xfId="0" applyFont="1" applyBorder="1" applyAlignment="1">
      <x:alignment horizontal="general" vertical="top" wrapText="1"/>
    </x:xf>
    <x:xf numFmtId="175" fontId="5" fillId="0" borderId="26" xfId="0" applyFont="1" applyBorder="1" applyAlignment="1">
      <x:alignment horizontal="general" vertical="top" wrapText="1"/>
    </x:xf>
    <x:xf numFmtId="175" fontId="5" fillId="0" borderId="26" xfId="0" applyFont="1" applyBorder="0" applyAlignment="1">
      <x:alignment horizontal="general" vertical="top" wrapText="1"/>
    </x:xf>
    <x:xf numFmtId="164" fontId="21" fillId="0" borderId="26" xfId="0" applyFont="1" applyBorder="0" applyAlignment="1">
      <x:alignment horizontal="general" vertical="top" wrapText="1"/>
    </x:xf>
    <x:xf numFmtId="164" fontId="8" fillId="44" borderId="27" xfId="0" applyFont="1" applyBorder="1" applyAlignment="1">
      <x:alignment horizontal="general" vertical="top" wrapText="1"/>
    </x:xf>
    <x:xf numFmtId="164" fontId="8" fillId="16" borderId="27" xfId="0" applyFont="1" applyBorder="1" applyAlignment="1">
      <x:alignment horizontal="general" vertical="top" wrapText="1"/>
    </x:xf>
    <x:xf numFmtId="164" fontId="21" fillId="22" borderId="26" xfId="0" applyFont="1" applyBorder="0" applyAlignment="1">
      <x:alignment horizontal="general" vertical="top" wrapText="1"/>
    </x:xf>
    <x:xf numFmtId="164" fontId="21" fillId="22" borderId="26" xfId="0" applyFont="1" applyBorder="1" applyAlignment="1">
      <x:alignment horizontal="general" vertical="top" wrapText="1"/>
    </x:xf>
    <x:xf numFmtId="164" fontId="22" fillId="6" borderId="26" xfId="0" applyFont="1" applyBorder="0" applyAlignment="1">
      <x:alignment horizontal="general" vertical="top" wrapText="1"/>
    </x:xf>
    <x:xf numFmtId="176" fontId="9" fillId="37" borderId="27" xfId="0" applyFont="1" applyBorder="1" applyAlignment="1">
      <x:alignment horizontal="general" vertical="top" wrapText="1"/>
    </x:xf>
    <x:xf numFmtId="176" fontId="8" fillId="40" borderId="27" xfId="0" applyFont="1" applyBorder="1" applyAlignment="1">
      <x:alignment horizontal="general" vertical="top" wrapText="1"/>
    </x:xf>
    <x:xf numFmtId="178" fontId="8" fillId="0" borderId="27" xfId="0" applyFont="1" applyBorder="1" applyAlignment="1">
      <x:alignment horizontal="general" vertical="top" wrapText="1"/>
    </x:xf>
    <x:xf numFmtId="176" fontId="8" fillId="0" borderId="27" xfId="0" applyFont="1" applyBorder="1" applyAlignment="1">
      <x:alignment horizontal="general" vertical="top" wrapText="1"/>
    </x:xf>
    <x:xf numFmtId="164" fontId="9" fillId="37" borderId="27" xfId="0" applyFont="1" applyBorder="1" applyAlignment="1">
      <x:alignment horizontal="general" vertical="top" wrapText="1"/>
    </x:xf>
    <x:xf numFmtId="164" fontId="8" fillId="0" borderId="27" xfId="0" applyFont="1" applyBorder="1" applyAlignment="1">
      <x:alignment horizontal="general" vertical="top" wrapText="1"/>
    </x:xf>
    <x:xf numFmtId="164" fontId="4" fillId="0" borderId="26" xfId="0" applyFont="1" applyBorder="1" applyAlignment="1">
      <x:alignment horizontal="general" vertical="top" wrapText="1"/>
    </x:xf>
    <x:xf numFmtId="164" fontId="22" fillId="36" borderId="26" xfId="0" applyFont="1" applyBorder="1" applyAlignment="1">
      <x:alignment horizontal="general" vertical="center" wrapText="1"/>
    </x:xf>
    <x:xf numFmtId="175" fontId="22" fillId="36" borderId="26" xfId="0" applyFont="1" applyBorder="1" applyAlignment="1">
      <x:alignment horizontal="general" vertical="center" wrapText="1"/>
    </x:xf>
    <x:xf numFmtId="164" fontId="5" fillId="22" borderId="26" xfId="0" applyFont="1" applyBorder="0" applyAlignment="1">
      <x:alignment horizontal="general" vertical="top" wrapText="1"/>
    </x:xf>
    <x:xf numFmtId="164" fontId="11" fillId="36" borderId="26" xfId="0" applyFont="1" applyBorder="1" applyAlignment="1">
      <x:alignment horizontal="left" vertical="center" wrapText="1"/>
    </x:xf>
    <x:xf numFmtId="164" fontId="11" fillId="36" borderId="26" xfId="0" applyFont="1" applyBorder="1" applyAlignment="1">
      <x:alignment horizontal="center" vertical="center" wrapText="1"/>
    </x:xf>
    <x:xf numFmtId="164" fontId="8" fillId="23" borderId="27" xfId="0" applyFont="1" applyBorder="1" applyAlignment="1">
      <x:alignment horizontal="general" vertical="top" wrapText="1"/>
    </x:xf>
    <x:xf numFmtId="179" fontId="8" fillId="40" borderId="27" xfId="0" applyFont="1" applyBorder="1" applyAlignment="1">
      <x:alignment horizontal="general" vertical="top" wrapText="1"/>
    </x:xf>
    <x:xf numFmtId="179" fontId="8" fillId="0" borderId="27" xfId="0" applyFont="1" applyBorder="1" applyAlignment="1">
      <x:alignment horizontal="general" vertical="top" wrapText="1"/>
    </x:xf>
    <x:xf numFmtId="179" fontId="5" fillId="0" borderId="26" xfId="0" applyFont="1" applyBorder="0" applyAlignment="1">
      <x:alignment horizontal="general" vertical="top" wrapText="1"/>
    </x:xf>
    <x:xf numFmtId="175" fontId="4" fillId="0" borderId="26" xfId="0" applyFont="1" applyBorder="0" applyAlignment="1">
      <x:alignment horizontal="general" vertical="top" wrapText="1"/>
    </x:xf>
    <x:xf numFmtId="164" fontId="21" fillId="16" borderId="26" xfId="0" applyFont="1" applyBorder="0" applyAlignment="1">
      <x:alignment horizontal="general" vertical="top" wrapText="1"/>
    </x:xf>
    <x:xf numFmtId="164" fontId="5" fillId="22" borderId="26" xfId="0" applyFont="1" applyBorder="1" applyAlignment="1">
      <x:alignment horizontal="general" vertical="top" wrapText="1"/>
    </x:xf>
    <x:xf numFmtId="164" fontId="9" fillId="37" borderId="31" xfId="0" applyFont="1" applyBorder="1" applyAlignment="1">
      <x:alignment horizontal="general" vertical="top" wrapText="1"/>
    </x:xf>
    <x:xf numFmtId="164" fontId="7" fillId="41" borderId="27" xfId="0" applyFont="1" applyBorder="1" applyAlignment="1">
      <x:alignment horizontal="general" vertical="top" wrapText="1"/>
    </x:xf>
    <x:xf numFmtId="164" fontId="7" fillId="11" borderId="26" xfId="0" applyFont="1" applyBorder="1" applyAlignment="1">
      <x:alignment horizontal="center" vertical="top" wrapText="1"/>
    </x:xf>
    <x:xf numFmtId="164" fontId="7" fillId="4" borderId="27" xfId="0" applyFont="1" applyBorder="1" applyAlignment="1">
      <x:alignment horizontal="general" vertical="top" wrapText="1"/>
    </x:xf>
    <x:xf numFmtId="164" fontId="21" fillId="0" borderId="26" xfId="0" applyFont="1" applyBorder="1" applyAlignment="1">
      <x:alignment horizontal="general" vertical="top" wrapText="1"/>
    </x:xf>
    <x:xf numFmtId="175" fontId="21" fillId="0" borderId="26" xfId="0" applyFont="1" applyBorder="1" applyAlignment="1">
      <x:alignment horizontal="general" vertical="top" wrapText="1"/>
    </x:xf>
    <x:xf numFmtId="164" fontId="11" fillId="36" borderId="39" xfId="0" applyFont="1" applyBorder="1" applyAlignment="1">
      <x:alignment horizontal="center" vertical="center" wrapText="1"/>
    </x:xf>
    <x:xf numFmtId="164" fontId="11" fillId="36" borderId="40" xfId="0" applyFont="1" applyBorder="1" applyAlignment="1">
      <x:alignment horizontal="center" vertical="center" wrapText="1"/>
    </x:xf>
    <x:xf numFmtId="164" fontId="11" fillId="36" borderId="41" xfId="0" applyFont="1" applyBorder="1" applyAlignment="1">
      <x:alignment horizontal="center" vertical="center" wrapText="1"/>
    </x:xf>
    <x:xf numFmtId="164" fontId="9" fillId="37" borderId="27" xfId="0" applyFont="1" applyBorder="1" applyAlignment="1">
      <x:alignment horizontal="center" vertical="top" wrapText="1"/>
    </x:xf>
    <x:xf numFmtId="164" fontId="8" fillId="8" borderId="27" xfId="0" applyFont="1" applyBorder="1" applyAlignment="1">
      <x:alignment horizontal="center" vertical="top" wrapText="1"/>
    </x:xf>
    <x:xf numFmtId="164" fontId="8" fillId="22" borderId="27" xfId="0" applyFont="1" applyBorder="1" applyAlignment="1">
      <x:alignment horizontal="center" vertical="top" wrapText="1"/>
    </x:xf>
    <x:xf numFmtId="164" fontId="4" fillId="0" borderId="42" xfId="0" applyFont="1" applyBorder="1" applyAlignment="1">
      <x:alignment horizontal="general" vertical="top" wrapText="1"/>
    </x:xf>
    <x:xf numFmtId="164" fontId="4" fillId="0" borderId="43" xfId="0" applyFont="1" applyBorder="1" applyAlignment="1">
      <x:alignment horizontal="general" vertical="top" wrapText="1"/>
    </x:xf>
    <x:xf numFmtId="164" fontId="5" fillId="16" borderId="26" xfId="0" applyFont="1" applyBorder="1" applyAlignment="1">
      <x:alignment horizontal="general" vertical="top" wrapText="1"/>
    </x:xf>
    <x:xf numFmtId="164" fontId="8" fillId="22" borderId="27" xfId="0" applyFont="1" applyBorder="1" applyAlignment="1">
      <x:alignment horizontal="general" vertical="top" wrapText="1"/>
    </x:xf>
    <x:xf numFmtId="175" fontId="4" fillId="0" borderId="26" xfId="0" applyFont="1" applyBorder="1" applyAlignment="1">
      <x:alignment horizontal="general" vertical="top" wrapText="1"/>
    </x:xf>
    <x:xf numFmtId="164" fontId="4" fillId="0" borderId="44" xfId="0" applyFont="1" applyBorder="1" applyAlignment="1">
      <x:alignment horizontal="general" vertical="top" wrapText="1"/>
    </x:xf>
    <x:xf numFmtId="175" fontId="4" fillId="0" borderId="45" xfId="0" applyFont="1" applyBorder="1" applyAlignment="1">
      <x:alignment horizontal="general" vertical="top" wrapText="1"/>
    </x:xf>
    <x:xf numFmtId="164" fontId="4" fillId="0" borderId="46" xfId="0" applyFont="1" applyBorder="1" applyAlignment="1">
      <x:alignment horizontal="general" vertical="top" wrapText="1"/>
    </x:xf>
    <x:xf numFmtId="164" fontId="23" fillId="20" borderId="26" xfId="0" applyFont="1" applyBorder="1" applyAlignment="1">
      <x:alignment horizontal="general" vertical="top" wrapText="1"/>
    </x:xf>
    <x:xf numFmtId="164" fontId="24" fillId="20" borderId="26" xfId="0" applyFont="1" applyBorder="1" applyAlignment="1">
      <x:alignment horizontal="general" vertical="top" wrapText="1"/>
    </x:xf>
    <x:xf numFmtId="164" fontId="8" fillId="24" borderId="27" xfId="0" applyFont="1" applyBorder="1" applyAlignment="1">
      <x:alignment horizontal="general" vertical="top" wrapText="1"/>
    </x:xf>
    <x:xf numFmtId="164" fontId="5" fillId="25" borderId="26" xfId="0" applyFont="1" applyBorder="1" applyAlignment="1">
      <x:alignment horizontal="general" vertical="top" wrapText="1"/>
    </x:xf>
    <x:xf numFmtId="164" fontId="8" fillId="26" borderId="27" xfId="0" applyFont="1" applyBorder="1" applyAlignment="1">
      <x:alignment horizontal="general" vertical="top" wrapText="1"/>
    </x:xf>
    <x:xf numFmtId="164" fontId="8" fillId="27" borderId="27" xfId="0" applyFont="1" applyBorder="1" applyAlignment="1">
      <x:alignment horizontal="general" vertical="top" wrapText="1"/>
    </x:xf>
    <x:xf numFmtId="164" fontId="8" fillId="28" borderId="27" xfId="0" applyFont="1" applyBorder="1" applyAlignment="1">
      <x:alignment horizontal="general" vertical="top" wrapText="1"/>
    </x:xf>
    <x:xf numFmtId="164" fontId="11" fillId="36" borderId="39" xfId="0" applyFont="1" applyBorder="1" applyAlignment="1">
      <x:alignment horizontal="center" vertical="center" wrapText="1"/>
    </x:xf>
    <x:xf numFmtId="164" fontId="4" fillId="0" borderId="42" xfId="0" applyFont="1" applyBorder="1" applyAlignment="1">
      <x:alignment horizontal="general" vertical="top" wrapText="1"/>
    </x:xf>
    <x:xf numFmtId="164" fontId="4" fillId="0" borderId="43" xfId="0" applyFont="1" applyBorder="1" applyAlignment="1">
      <x:alignment horizontal="general" vertical="top" wrapText="1"/>
    </x:xf>
    <x:xf numFmtId="164" fontId="4" fillId="0" borderId="44" xfId="0" applyFont="1" applyBorder="1" applyAlignment="1">
      <x:alignment horizontal="general" vertical="top" wrapText="1"/>
    </x:xf>
    <x:xf numFmtId="175" fontId="4" fillId="0" borderId="45" xfId="0" applyFont="1" applyBorder="1" applyAlignment="1">
      <x:alignment horizontal="general" vertical="top" wrapText="1"/>
    </x:xf>
    <x:xf numFmtId="164" fontId="4" fillId="0" borderId="46" xfId="0" applyFont="1" applyBorder="1" applyAlignment="1">
      <x:alignment horizontal="general" vertical="top" wrapText="1"/>
    </x:xf>
    <x:xf numFmtId="164" fontId="8" fillId="25" borderId="27" xfId="0" applyFont="1" applyBorder="1" applyAlignment="1">
      <x:alignment horizontal="general" vertical="top" wrapText="1"/>
    </x:xf>
    <x:xf numFmtId="164" fontId="13" fillId="29" borderId="26" xfId="0" applyFont="1" applyBorder="0" applyAlignment="1">
      <x:alignment horizontal="general" vertical="top" wrapText="1"/>
    </x:xf>
    <x:xf numFmtId="164" fontId="11" fillId="8" borderId="26" xfId="0" applyFont="1" applyBorder="0" applyAlignment="1">
      <x:alignment horizontal="general" vertical="top" wrapText="1"/>
    </x:xf>
    <x:xf numFmtId="164" fontId="8" fillId="22" borderId="27" xfId="0" applyFont="1" applyBorder="1" applyAlignment="1">
      <x:alignment horizontal="general" vertical="top" wrapText="1"/>
    </x:xf>
    <x:xf numFmtId="164" fontId="12" fillId="0" borderId="26" xfId="0" applyFont="1" applyBorder="0" applyAlignment="1">
      <x:alignment horizontal="general" vertical="top" wrapText="1"/>
    </x:xf>
    <x:xf numFmtId="164" fontId="25" fillId="36" borderId="27" xfId="0" applyFont="1" applyBorder="1" applyAlignment="1">
      <x:alignment horizontal="general" vertical="top" wrapText="1"/>
    </x:xf>
    <x:xf numFmtId="164" fontId="26" fillId="36" borderId="50" xfId="0" applyFont="1" applyBorder="1" applyAlignment="1">
      <x:alignment horizontal="general" vertical="top" wrapText="1"/>
    </x:xf>
    <x:xf numFmtId="164" fontId="4" fillId="0" borderId="30" xfId="0" applyFont="1" applyBorder="1" applyAlignment="1">
      <x:alignment horizontal="general" vertical="bottom" wrapText="0"/>
    </x:xf>
    <x:xf numFmtId="164" fontId="7" fillId="36" borderId="31" xfId="0" applyFont="1" applyBorder="1" applyAlignment="1">
      <x:alignment horizontal="general" vertical="top" wrapText="1"/>
    </x:xf>
    <x:xf numFmtId="164" fontId="9" fillId="37" borderId="31" xfId="0" applyFont="1" applyBorder="1" applyAlignment="1">
      <x:alignment horizontal="general" vertical="top" wrapText="1"/>
    </x:xf>
    <x:xf numFmtId="164" fontId="7" fillId="36" borderId="27" xfId="0" applyFont="1" applyBorder="1" applyAlignment="1">
      <x:alignment horizontal="general" vertical="top" wrapText="1"/>
    </x:xf>
    <x:xf numFmtId="164" fontId="11" fillId="36" borderId="26" xfId="0" applyFont="1" applyBorder="1" applyAlignment="1">
      <x:alignment horizontal="general" vertical="top" wrapText="1"/>
    </x:xf>
    <x:xf numFmtId="164" fontId="4" fillId="0" borderId="50" xfId="0" applyFont="1" applyBorder="1" applyAlignment="1">
      <x:alignment horizontal="general" vertical="bottom" wrapText="0"/>
    </x:xf>
    <x:xf numFmtId="164" fontId="13" fillId="19" borderId="26" xfId="0" applyFont="1" applyBorder="0" applyAlignment="1">
      <x:alignment horizontal="general" vertical="top" wrapText="1"/>
    </x:xf>
    <x:xf numFmtId="164" fontId="13" fillId="9" borderId="26" xfId="0" applyFont="1" applyBorder="0" applyAlignment="1">
      <x:alignment horizontal="general" vertical="top" wrapText="1"/>
    </x:xf>
    <x:xf numFmtId="164" fontId="12" fillId="37" borderId="26" xfId="0" applyFont="1" applyBorder="0" applyAlignment="1">
      <x:alignment horizontal="general" vertical="top" wrapText="1"/>
    </x:xf>
    <x:xf numFmtId="164" fontId="13" fillId="37" borderId="26" xfId="0" applyFont="1" applyBorder="0" applyAlignment="1">
      <x:alignment horizontal="general" vertical="top" wrapText="1"/>
    </x:xf>
    <x:xf numFmtId="164" fontId="13" fillId="20" borderId="26" xfId="0" applyFont="1" applyBorder="1" applyAlignment="1">
      <x:alignment horizontal="general" vertical="top" wrapText="1"/>
    </x:xf>
    <x:xf numFmtId="164" fontId="13" fillId="20" borderId="26" xfId="0" applyFont="1" applyBorder="0" applyAlignment="1">
      <x:alignment horizontal="general" vertical="top" wrapText="1"/>
    </x:xf>
    <x:xf numFmtId="164" fontId="7" fillId="36" borderId="30" xfId="0" applyFont="1" applyBorder="1" applyAlignment="1">
      <x:alignment horizontal="general" vertical="top" wrapText="1"/>
    </x:xf>
    <x:xf numFmtId="164" fontId="7" fillId="36" borderId="27" xfId="0" applyFont="1" applyBorder="1" applyAlignment="1">
      <x:alignment horizontal="general" vertical="top" wrapText="1"/>
    </x:xf>
    <x:xf numFmtId="164" fontId="7" fillId="36" borderId="31" xfId="0" applyFont="1" applyBorder="1" applyAlignment="1">
      <x:alignment horizontal="general" vertical="top" wrapText="1"/>
    </x:xf>
    <x:xf numFmtId="164" fontId="8" fillId="14" borderId="27" xfId="0" applyFont="1" applyBorder="1" applyAlignment="1">
      <x:alignment horizontal="general" vertical="top" wrapText="1"/>
    </x:xf>
    <x:xf numFmtId="164" fontId="27" fillId="30" borderId="31" xfId="0" applyFont="1" applyBorder="1" applyAlignment="1">
      <x:alignment horizontal="center" vertical="center" wrapText="1"/>
    </x:xf>
    <x:xf numFmtId="164" fontId="28" fillId="31" borderId="31" xfId="0" applyFont="1" applyBorder="1" applyAlignment="1">
      <x:alignment horizontal="general" vertical="center" wrapText="1"/>
    </x:xf>
    <x:xf numFmtId="164" fontId="7" fillId="32" borderId="51" xfId="0" applyFont="1" applyBorder="1" applyAlignment="1">
      <x:alignment horizontal="general" vertical="center" wrapText="1"/>
    </x:xf>
    <x:xf numFmtId="164" fontId="9" fillId="37" borderId="51" xfId="0" applyFont="1" applyBorder="1" applyAlignment="1">
      <x:alignment horizontal="general" vertical="top" wrapText="1"/>
    </x:xf>
    <x:xf numFmtId="164" fontId="8" fillId="0" borderId="51" xfId="0" applyFont="1" applyBorder="1" applyAlignment="1">
      <x:alignment horizontal="general" vertical="top" wrapText="1"/>
    </x:xf>
    <x:xf numFmtId="164" fontId="4" fillId="0" borderId="51" xfId="0" applyFont="1" applyBorder="1" applyAlignment="1">
      <x:alignment horizontal="general" vertical="top" wrapText="1"/>
    </x:xf>
    <x:xf numFmtId="164" fontId="8" fillId="40" borderId="51" xfId="0" applyFont="1" applyBorder="1" applyAlignment="1">
      <x:alignment horizontal="general" vertical="top" wrapText="1"/>
    </x:xf>
    <x:xf numFmtId="164" fontId="7" fillId="32" borderId="51" xfId="0" applyFont="1" applyBorder="1" applyAlignment="1">
      <x:alignment horizontal="general" vertical="top" wrapText="1"/>
    </x:xf>
    <x:xf numFmtId="164" fontId="11" fillId="32" borderId="51" xfId="0" applyFont="1" applyBorder="1" applyAlignment="1">
      <x:alignment horizontal="general" vertical="top" wrapText="1"/>
    </x:xf>
    <x:xf numFmtId="164" fontId="11" fillId="32" borderId="51" xfId="0" applyFont="1" applyBorder="1" applyAlignment="1">
      <x:alignment horizontal="general" vertical="center" wrapText="1"/>
    </x:xf>
    <x:xf numFmtId="164" fontId="4" fillId="0" borderId="51" xfId="0" applyFont="1" applyBorder="1" applyAlignment="1">
      <x:alignment horizontal="general" vertical="bottom" wrapText="1"/>
    </x:xf>
    <x:xf numFmtId="164" fontId="29" fillId="33" borderId="51" xfId="0" applyFont="1" applyBorder="1" applyAlignment="1">
      <x:alignment horizontal="center" vertical="center" wrapText="1"/>
    </x:xf>
    <x:xf numFmtId="164" fontId="8" fillId="29" borderId="27" xfId="0" applyFont="1" applyBorder="1" applyAlignment="1">
      <x:alignment horizontal="general" vertical="top" wrapText="1"/>
    </x:xf>
    <x:xf numFmtId="164" fontId="8" fillId="34" borderId="27" xfId="0" applyFont="1" applyBorder="1" applyAlignment="1">
      <x:alignment horizontal="general" vertical="top" wrapText="1"/>
    </x:xf>
    <x:xf numFmtId="164" fontId="11" fillId="24" borderId="26" xfId="0" applyFont="1" applyBorder="0" applyAlignment="1">
      <x:alignment horizontal="general" vertical="top" wrapText="1"/>
    </x:xf>
    <x:xf numFmtId="164" fontId="11" fillId="36" borderId="26" xfId="0" applyFont="1" applyBorder="0" applyAlignment="1">
      <x:alignment horizontal="general" vertical="center" wrapText="1"/>
    </x:xf>
    <x:xf numFmtId="164" fontId="4" fillId="0" borderId="26" xfId="0" applyFont="1" applyBorder="0" applyAlignment="1">
      <x:alignment horizontal="general" vertical="bottom" wrapText="1"/>
    </x:xf>
    <x:xf numFmtId="164" fontId="4" fillId="44" borderId="26" xfId="0" applyFont="1" applyBorder="0" applyAlignment="1">
      <x:alignment horizontal="general" vertical="top" wrapText="1"/>
    </x:xf>
    <x:xf numFmtId="164" fontId="30" fillId="37" borderId="26" xfId="0" applyFont="1" applyBorder="0" applyAlignment="1">
      <x:alignment horizontal="general" vertical="center" wrapText="1"/>
    </x:xf>
    <x:xf numFmtId="164" fontId="6" fillId="37" borderId="27" xfId="0" applyFont="1" applyBorder="1" applyAlignment="1">
      <x:alignment horizontal="center" vertical="center" wrapText="1"/>
    </x:xf>
    <x:xf numFmtId="164" fontId="31" fillId="4" borderId="28" xfId="0" applyFont="1" applyBorder="1" applyAlignment="1">
      <x:alignment horizontal="general" vertical="top" wrapText="1"/>
    </x:xf>
    <x:xf numFmtId="164" fontId="31" fillId="7" borderId="33" xfId="0" applyFont="1" applyBorder="1" applyAlignment="1">
      <x:alignment horizontal="general" vertical="top" wrapText="1"/>
    </x:xf>
    <x:xf numFmtId="164" fontId="31" fillId="37" borderId="30" xfId="0" applyFont="1" applyBorder="1" applyAlignment="1">
      <x:alignment horizontal="general" vertical="top" wrapText="1"/>
    </x:xf>
    <x:xf numFmtId="164" fontId="16" fillId="7" borderId="26" xfId="0" applyFont="1" applyBorder="1" applyAlignment="1">
      <x:alignment horizontal="general" vertical="top" wrapText="1"/>
    </x:xf>
    <x:xf numFmtId="164" fontId="16" fillId="0" borderId="26" xfId="0" applyFont="1" applyBorder="1" applyAlignment="1">
      <x:alignment horizontal="general" vertical="top" wrapText="1"/>
    </x:xf>
    <x:xf numFmtId="164" fontId="16" fillId="0" borderId="45" xfId="0" applyFont="1" applyBorder="1" applyAlignment="1">
      <x:alignment horizontal="general" vertical="top" wrapText="1"/>
    </x:xf>
    <x:xf numFmtId="164" fontId="4" fillId="0" borderId="45" xfId="0" applyFont="1" applyBorder="1" applyAlignment="1">
      <x:alignment horizontal="general" vertical="top" wrapText="1"/>
    </x:xf>
    <x:xf numFmtId="164" fontId="8" fillId="36" borderId="27" xfId="0" applyFont="1" applyBorder="1" applyAlignment="1">
      <x:alignment horizontal="general" vertical="top" wrapText="1"/>
    </x:xf>
    <x:xf numFmtId="164" fontId="26" fillId="36" borderId="26" xfId="0" applyFont="1" applyBorder="1" applyAlignment="1">
      <x:alignment horizontal="general" vertical="top" wrapText="1"/>
    </x:xf>
    <x:xf numFmtId="164" fontId="4" fillId="37" borderId="26" xfId="0" applyFont="1" applyBorder="1" applyAlignment="1">
      <x:alignment horizontal="general" vertical="top" wrapText="1"/>
    </x:xf>
    <x:xf numFmtId="164" fontId="11" fillId="36" borderId="26" xfId="0" applyFont="1" applyBorder="1" applyAlignment="1">
      <x:alignment horizontal="center" vertical="top" wrapText="1"/>
    </x:xf>
    <x:xf numFmtId="164" fontId="13" fillId="35" borderId="26" xfId="0" applyFont="1" applyBorder="1" applyAlignment="1">
      <x:alignment horizontal="general" vertical="top" wrapText="1"/>
    </x:xf>
    <x:xf numFmtId="164" fontId="11" fillId="36" borderId="26" xfId="0" applyFont="1" applyBorder="1" applyAlignment="1">
      <x:alignment horizontal="center" vertical="bottom" wrapText="0"/>
    </x:xf>
    <x:xf numFmtId="164" fontId="26" fillId="36" borderId="26" xfId="0" applyFont="1" applyBorder="1" applyAlignment="1">
      <x:alignment horizontal="center" vertical="bottom" wrapText="0"/>
    </x:xf>
    <x:xf numFmtId="164" fontId="11" fillId="4" borderId="26" xfId="0" applyFont="1" applyBorder="1" applyAlignment="1">
      <x:alignment horizontal="general" vertical="bottom" wrapText="1"/>
    </x:xf>
    <x:xf numFmtId="164" fontId="11" fillId="36" borderId="26" xfId="0" applyFont="1" applyBorder="0" applyAlignment="1">
      <x:alignment horizontal="center" vertical="center" wrapText="1"/>
    </x:xf>
    <x:xf numFmtId="164" fontId="4" fillId="0" borderId="26" xfId="0" applyFont="1" applyBorder="0" applyAlignment="1">
      <x:alignment horizontal="general" vertical="top" wrapText="1"/>
    </x:xf>
    <x:xf numFmtId="164" fontId="11" fillId="36" borderId="26" xfId="0" applyFont="1" applyBorder="1" applyAlignment="1">
      <x:alignment horizontal="general" vertical="bottom" wrapText="1"/>
    </x:xf>
    <x:xf numFmtId="164" fontId="26" fillId="36" borderId="26" xfId="0" applyFont="1" applyBorder="1" applyAlignment="1">
      <x:alignment horizontal="center" vertical="center" wrapText="1"/>
    </x:xf>
    <x:xf numFmtId="164" fontId="11" fillId="36" borderId="26" xfId="0" applyFont="1" applyBorder="1" applyAlignment="1">
      <x:alignment horizontal="center" vertical="center" wrapText="1"/>
    </x:xf>
    <x:xf numFmtId="164" fontId="4" fillId="37" borderId="26" xfId="0" applyFont="1" applyBorder="1" applyAlignment="1">
      <x:alignment horizontal="general" vertical="bottom" wrapText="1"/>
    </x:xf>
    <x:xf numFmtId="164" fontId="11" fillId="37" borderId="26" xfId="0" applyFont="1" applyBorder="1" applyAlignment="1">
      <x:alignment horizontal="center" vertical="center" wrapText="1"/>
    </x:xf>
    <x:xf numFmtId="164" fontId="14" fillId="9" borderId="26" xfId="0" applyFont="1" applyBorder="0" applyAlignment="1">
      <x:alignment horizontal="general" vertical="top" wrapText="1"/>
    </x:xf>
    <x:xf numFmtId="164" fontId="8" fillId="0" borderId="27" xfId="0" applyFont="1" applyBorder="1" applyAlignment="1">
      <x:alignment horizontal="general" vertical="top" wrapText="1"/>
      <x:extLst>
        <x:ext uri="{C7286773-470A-42A8-94C5-96B5CB345126}">
          <xfpb:xfComplement xmlns:xfpb="http://schemas.microsoft.com/office/spreadsheetml/2022/featurepropertybag" i="0"/>
        </x:ext>
      </x:extLst>
    </x:xf>
    <x:xf numFmtId="164" fontId="4" fillId="0" borderId="26" xfId="0" applyNumberFormat="1" applyFont="1" applyFill="1" applyBorder="1" applyAlignment="1">
      <x:alignment horizontal="general" vertical="bottom" wrapText="0"/>
    </x:xf>
    <x:xf numFmtId="164" fontId="6" fillId="37" borderId="27" xfId="0" applyNumberFormat="1" applyFont="1" applyFill="1" applyBorder="1" applyAlignment="1">
      <x:alignment horizontal="general" vertical="center" wrapText="1"/>
    </x:xf>
    <x:xf numFmtId="164" fontId="7" fillId="36" borderId="26" xfId="0" applyNumberFormat="1" applyFont="1" applyFill="1" applyBorder="1" applyAlignment="1">
      <x:alignment horizontal="general" vertical="top" wrapText="1"/>
    </x:xf>
    <x:xf numFmtId="164" fontId="7" fillId="4" borderId="28" xfId="0" applyNumberFormat="1" applyFont="1" applyFill="1" applyBorder="1" applyAlignment="1">
      <x:alignment horizontal="general" vertical="top" wrapText="1"/>
    </x:xf>
    <x:xf numFmtId="164" fontId="8" fillId="40" borderId="29" xfId="0" applyNumberFormat="1" applyFont="1" applyFill="1" applyBorder="1" applyAlignment="1">
      <x:alignment horizontal="general" vertical="top" wrapText="1"/>
    </x:xf>
    <x:xf numFmtId="164" fontId="4" fillId="0" borderId="26" xfId="0" applyNumberFormat="1" applyFont="1" applyFill="1" applyBorder="1" applyAlignment="1">
      <x:alignment horizontal="general" vertical="top" wrapText="1"/>
    </x:xf>
    <x:xf numFmtId="164" fontId="9" fillId="37" borderId="30" xfId="0" applyNumberFormat="1" applyFont="1" applyFill="1" applyBorder="1" applyAlignment="1">
      <x:alignment horizontal="general" vertical="top" wrapText="1"/>
    </x:xf>
    <x:xf numFmtId="164" fontId="8" fillId="0" borderId="31" xfId="0" applyNumberFormat="1" applyFont="1" applyFill="1" applyBorder="1" applyAlignment="1">
      <x:alignment horizontal="general" vertical="top" wrapText="1"/>
    </x:xf>
    <x:xf numFmtId="164" fontId="8" fillId="40" borderId="31" xfId="0" applyNumberFormat="1" applyFont="1" applyFill="1" applyBorder="1" applyAlignment="1">
      <x:alignment horizontal="general" vertical="top" wrapText="1"/>
    </x:xf>
    <x:xf numFmtId="164" fontId="10" fillId="6" borderId="31" xfId="0" applyNumberFormat="1" applyFont="1" applyFill="1" applyBorder="1" applyAlignment="1">
      <x:alignment horizontal="general" vertical="top" wrapText="1"/>
    </x:xf>
    <x:xf numFmtId="164" fontId="11" fillId="6" borderId="26" xfId="0" applyNumberFormat="1" applyFont="1" applyFill="1" applyBorder="1" applyAlignment="1">
      <x:alignment horizontal="general" vertical="top" wrapText="1"/>
    </x:xf>
    <x:xf numFmtId="164" fontId="11" fillId="36" borderId="26" xfId="0" applyNumberFormat="1" applyFont="1" applyFill="1" applyBorder="1" applyAlignment="1">
      <x:alignment horizontal="general" vertical="top" wrapText="1"/>
    </x:xf>
    <x:xf numFmtId="164" fontId="11" fillId="36" borderId="26" xfId="0" applyNumberFormat="1" applyFont="1" applyFill="1" applyBorder="1" applyAlignment="1">
      <x:alignment horizontal="center" vertical="top" wrapText="1"/>
    </x:xf>
    <x:xf numFmtId="164" fontId="8" fillId="40" borderId="32" xfId="0" applyNumberFormat="1" applyFont="1" applyFill="1" applyBorder="1" applyAlignment="1">
      <x:alignment horizontal="general" vertical="top" wrapText="1"/>
    </x:xf>
    <x:xf numFmtId="164" fontId="9" fillId="7" borderId="33" xfId="0" applyNumberFormat="1" applyFont="1" applyFill="1" applyBorder="1" applyAlignment="1">
      <x:alignment horizontal="general" vertical="top" wrapText="1"/>
    </x:xf>
    <x:xf numFmtId="164" fontId="8" fillId="7" borderId="34" xfId="0" applyNumberFormat="1" applyFont="1" applyFill="1" applyBorder="1" applyAlignment="1">
      <x:alignment horizontal="general" vertical="top" wrapText="1"/>
    </x:xf>
    <x:xf numFmtId="164" fontId="8" fillId="7" borderId="35" xfId="0" applyNumberFormat="1" applyFont="1" applyFill="1" applyBorder="1" applyAlignment="1">
      <x:alignment horizontal="general" vertical="top" wrapText="1"/>
    </x:xf>
    <x:xf numFmtId="164" fontId="8" fillId="40" borderId="27" xfId="0" applyNumberFormat="1" applyFont="1" applyFill="1" applyBorder="1" applyAlignment="1">
      <x:alignment horizontal="general" vertical="top" wrapText="1"/>
    </x:xf>
    <x:xf numFmtId="164" fontId="4" fillId="7" borderId="26" xfId="0" applyNumberFormat="1" applyFont="1" applyFill="1" applyBorder="1" applyAlignment="1">
      <x:alignment horizontal="general" vertical="top" wrapText="1"/>
    </x:xf>
    <x:xf numFmtId="164" fontId="12" fillId="0" borderId="26" xfId="0" applyNumberFormat="1" applyFont="1" applyFill="1" applyBorder="1" applyAlignment="1">
      <x:alignment horizontal="general" vertical="top" wrapText="1"/>
    </x:xf>
    <x:xf numFmtId="164" fontId="5" fillId="0" borderId="26" xfId="0" applyNumberFormat="1" applyFont="1" applyFill="1" applyBorder="1" applyAlignment="1">
      <x:alignment horizontal="general" vertical="top" wrapText="1"/>
    </x:xf>
    <x:xf numFmtId="164" fontId="13" fillId="7" borderId="26" xfId="0" applyNumberFormat="1" applyFont="1" applyFill="1" applyBorder="1" applyAlignment="1">
      <x:alignment horizontal="general" vertical="top" wrapText="1"/>
    </x:xf>
    <x:xf numFmtId="164" fontId="9" fillId="37" borderId="36" xfId="0" applyNumberFormat="1" applyFont="1" applyFill="1" applyBorder="1" applyAlignment="1">
      <x:alignment horizontal="general" vertical="top" wrapText="1"/>
    </x:xf>
    <x:xf numFmtId="164" fontId="8" fillId="40" borderId="37" xfId="0" applyNumberFormat="1" applyFont="1" applyFill="1" applyBorder="1" applyAlignment="1">
      <x:alignment horizontal="general" vertical="top" wrapText="1"/>
    </x:xf>
    <x:xf numFmtId="174" fontId="9" fillId="37" borderId="27" xfId="0" applyNumberFormat="1" applyFont="1" applyFill="1" applyBorder="1" applyAlignment="1">
      <x:alignment horizontal="general" vertical="top" wrapText="1"/>
    </x:xf>
    <x:xf numFmtId="164" fontId="8" fillId="0" borderId="27" xfId="0" applyNumberFormat="1" applyFont="1" applyFill="1" applyBorder="1" applyAlignment="1">
      <x:alignment horizontal="general" vertical="top" wrapText="1"/>
    </x:xf>
    <x:xf numFmtId="164" fontId="9" fillId="37" borderId="27" xfId="0" applyNumberFormat="1" applyFont="1" applyFill="1" applyBorder="1" applyAlignment="1">
      <x:alignment horizontal="general" vertical="top" wrapText="1"/>
    </x:xf>
    <x:xf numFmtId="164" fontId="11" fillId="8" borderId="26" xfId="0" applyNumberFormat="1" applyFont="1" applyFill="1" applyBorder="1" applyAlignment="1">
      <x:alignment horizontal="general" vertical="top" wrapText="1"/>
    </x:xf>
    <x:xf numFmtId="164" fontId="14" fillId="9" borderId="26" xfId="0" applyNumberFormat="1" applyFont="1" applyFill="1" applyBorder="1" applyAlignment="1">
      <x:alignment horizontal="general" vertical="top" wrapText="1"/>
    </x:xf>
    <x:xf numFmtId="164" fontId="4" fillId="0" borderId="26" xfId="0" applyNumberFormat="1" applyFont="1" applyFill="1" applyBorder="1" applyAlignment="1">
      <x:alignment horizontal="general" vertical="bottom" wrapText="1"/>
    </x:xf>
    <x:xf numFmtId="164" fontId="15" fillId="37" borderId="26" xfId="0" applyNumberFormat="1" applyFont="1" applyFill="1" applyBorder="1" applyAlignment="1">
      <x:alignment horizontal="center" vertical="center" wrapText="1"/>
    </x:xf>
    <x:xf numFmtId="164" fontId="16" fillId="37" borderId="26" xfId="0" applyNumberFormat="1" applyFont="1" applyFill="1" applyBorder="1" applyAlignment="1">
      <x:alignment horizontal="left" vertical="center" wrapText="1"/>
    </x:xf>
    <x:xf numFmtId="164" fontId="7" fillId="41" borderId="27" xfId="0" applyNumberFormat="1" applyFont="1" applyFill="1" applyBorder="1" applyAlignment="1">
      <x:alignment horizontal="general" vertical="top" wrapText="1"/>
    </x:xf>
    <x:xf numFmtId="164" fontId="7" fillId="11" borderId="26" xfId="0" applyNumberFormat="1" applyFont="1" applyFill="1" applyBorder="1" applyAlignment="1">
      <x:alignment horizontal="left" vertical="center" wrapText="1"/>
    </x:xf>
    <x:xf numFmtId="164" fontId="7" fillId="4" borderId="27" xfId="0" applyNumberFormat="1" applyFont="1" applyFill="1" applyBorder="1" applyAlignment="1">
      <x:alignment horizontal="general" vertical="top" wrapText="1"/>
    </x:xf>
    <x:xf numFmtId="164" fontId="17" fillId="12" borderId="26" xfId="0" applyNumberFormat="1" applyFont="1" applyFill="1" applyBorder="1" applyAlignment="1">
      <x:alignment horizontal="left" vertical="center" wrapText="1"/>
    </x:xf>
    <x:xf numFmtId="164" fontId="8" fillId="12" borderId="27" xfId="0" applyNumberFormat="1" applyFont="1" applyFill="1" applyBorder="1" applyAlignment="1">
      <x:alignment horizontal="general" vertical="top" wrapText="1"/>
    </x:xf>
    <x:xf numFmtId="164" fontId="8" fillId="6" borderId="27" xfId="0" applyNumberFormat="1" applyFont="1" applyFill="1" applyBorder="1" applyAlignment="1">
      <x:alignment horizontal="general" vertical="top" wrapText="1"/>
    </x:xf>
    <x:xf numFmtId="164" fontId="11" fillId="36" borderId="38" xfId="0" applyNumberFormat="1" applyFont="1" applyFill="1" applyBorder="1" applyAlignment="1">
      <x:alignment horizontal="center" vertical="center" wrapText="1"/>
    </x:xf>
    <x:xf numFmtId="164" fontId="16" fillId="37" borderId="39" xfId="0" applyNumberFormat="1" applyFont="1" applyFill="1" applyBorder="1" applyAlignment="1">
      <x:alignment horizontal="center" vertical="center" wrapText="1"/>
    </x:xf>
    <x:xf numFmtId="164" fontId="11" fillId="36" borderId="40" xfId="0" applyNumberFormat="1" applyFont="1" applyFill="1" applyBorder="1" applyAlignment="1">
      <x:alignment horizontal="center" vertical="center" wrapText="1"/>
    </x:xf>
    <x:xf numFmtId="164" fontId="11" fillId="36" borderId="41" xfId="0" applyNumberFormat="1" applyFont="1" applyFill="1" applyBorder="1" applyAlignment="1">
      <x:alignment horizontal="center" vertical="center" wrapText="1"/>
    </x:xf>
    <x:xf numFmtId="164" fontId="16" fillId="37" borderId="42" xfId="0" applyNumberFormat="1" applyFont="1" applyFill="1" applyBorder="1" applyAlignment="1">
      <x:alignment horizontal="general" vertical="center" wrapText="1"/>
    </x:xf>
    <x:xf numFmtId="164" fontId="4" fillId="0" borderId="26" xfId="0" applyNumberFormat="1" applyFont="1" applyFill="1" applyBorder="1" applyAlignment="1">
      <x:alignment horizontal="general" vertical="center" wrapText="1"/>
    </x:xf>
    <x:xf numFmtId="164" fontId="4" fillId="0" borderId="43" xfId="0" applyNumberFormat="1" applyFont="1" applyFill="1" applyBorder="1" applyAlignment="1">
      <x:alignment horizontal="general" vertical="center" wrapText="1"/>
    </x:xf>
    <x:xf numFmtId="175" fontId="4" fillId="0" borderId="26" xfId="0" applyNumberFormat="1" applyFont="1" applyFill="1" applyBorder="1" applyAlignment="1">
      <x:alignment horizontal="general" vertical="center" wrapText="1"/>
    </x:xf>
    <x:xf numFmtId="164" fontId="16" fillId="37" borderId="44" xfId="0" applyNumberFormat="1" applyFont="1" applyFill="1" applyBorder="1" applyAlignment="1">
      <x:alignment horizontal="general" vertical="center" wrapText="1"/>
    </x:xf>
    <x:xf numFmtId="175" fontId="4" fillId="0" borderId="45" xfId="0" applyNumberFormat="1" applyFont="1" applyFill="1" applyBorder="1" applyAlignment="1">
      <x:alignment horizontal="general" vertical="center" wrapText="1"/>
    </x:xf>
    <x:xf numFmtId="164" fontId="4" fillId="0" borderId="46" xfId="0" applyNumberFormat="1" applyFont="1" applyFill="1" applyBorder="1" applyAlignment="1">
      <x:alignment horizontal="general" vertical="center" wrapText="1"/>
    </x:xf>
    <x:xf numFmtId="175" fontId="4" fillId="0" borderId="26" xfId="0" applyNumberFormat="1" applyFont="1" applyFill="1" applyBorder="1" applyAlignment="1">
      <x:alignment horizontal="general" vertical="top" wrapText="1"/>
    </x:xf>
    <x:xf numFmtId="175" fontId="8" fillId="0" borderId="27" xfId="0" applyNumberFormat="1" applyFont="1" applyFill="1" applyBorder="1" applyAlignment="1">
      <x:alignment horizontal="general" vertical="top" wrapText="1"/>
    </x:xf>
    <x:xf numFmtId="175" fontId="8" fillId="40" borderId="27" xfId="0" applyNumberFormat="1" applyFont="1" applyFill="1" applyBorder="1" applyAlignment="1">
      <x:alignment horizontal="general" vertical="top" wrapText="1"/>
    </x:xf>
    <x:xf numFmtId="164" fontId="8" fillId="13" borderId="27" xfId="0" applyNumberFormat="1" applyFont="1" applyFill="1" applyBorder="1" applyAlignment="1">
      <x:alignment horizontal="general" vertical="top" wrapText="1"/>
    </x:xf>
    <x:xf numFmtId="164" fontId="5" fillId="14" borderId="26" xfId="0" applyNumberFormat="1" applyFont="1" applyFill="1" applyBorder="1" applyAlignment="1">
      <x:alignment horizontal="general" vertical="top" wrapText="1"/>
    </x:xf>
    <x:xf numFmtId="164" fontId="8" fillId="14" borderId="27" xfId="0" applyNumberFormat="1" applyFont="1" applyFill="1" applyBorder="1" applyAlignment="1">
      <x:alignment horizontal="general" vertical="top" wrapText="1"/>
    </x:xf>
    <x:xf numFmtId="164" fontId="5" fillId="13" borderId="26" xfId="0" applyNumberFormat="1" applyFont="1" applyFill="1" applyBorder="1" applyAlignment="1">
      <x:alignment horizontal="general" vertical="top" wrapText="1"/>
    </x:xf>
    <x:xf numFmtId="164" fontId="5" fillId="15" borderId="26" xfId="0" applyNumberFormat="1" applyFont="1" applyFill="1" applyBorder="1" applyAlignment="1">
      <x:alignment horizontal="general" vertical="top" wrapText="1"/>
    </x:xf>
    <x:xf numFmtId="164" fontId="8" fillId="15" borderId="27" xfId="0" applyNumberFormat="1" applyFont="1" applyFill="1" applyBorder="1" applyAlignment="1">
      <x:alignment horizontal="general" vertical="top" wrapText="1"/>
    </x:xf>
    <x:xf numFmtId="164" fontId="18" fillId="15" borderId="26" xfId="0" applyNumberFormat="1" applyFont="1" applyFill="1" applyBorder="1" applyAlignment="1">
      <x:alignment horizontal="general" vertical="top" wrapText="1"/>
    </x:xf>
    <x:xf numFmtId="164" fontId="19" fillId="15" borderId="26" xfId="0" applyNumberFormat="1" applyFont="1" applyFill="1" applyBorder="1" applyAlignment="1">
      <x:alignment horizontal="general" vertical="top" wrapText="1"/>
    </x:xf>
    <x:xf numFmtId="164" fontId="5" fillId="0" borderId="26" xfId="0" applyNumberFormat="1" applyFont="1" applyFill="1" applyBorder="1" applyAlignment="1">
      <x:alignment horizontal="general" vertical="bottom" wrapText="0"/>
    </x:xf>
    <x:xf numFmtId="164" fontId="6" fillId="37" borderId="26" xfId="0" applyNumberFormat="1" applyFont="1" applyFill="1" applyBorder="1" applyAlignment="1">
      <x:alignment horizontal="general" vertical="center" wrapText="1"/>
    </x:xf>
    <x:xf numFmtId="176" fontId="8" fillId="40" borderId="27" xfId="0" applyNumberFormat="1" applyFont="1" applyFill="1" applyBorder="1" applyAlignment="1">
      <x:alignment horizontal="general" vertical="top" wrapText="1"/>
    </x:xf>
    <x:xf numFmtId="164" fontId="9" fillId="37" borderId="28" xfId="0" applyNumberFormat="1" applyFont="1" applyFill="1" applyBorder="1" applyAlignment="1">
      <x:alignment horizontal="general" vertical="top" wrapText="1"/>
    </x:xf>
    <x:xf numFmtId="164" fontId="8" fillId="0" borderId="32" xfId="0" applyNumberFormat="1" applyFont="1" applyFill="1" applyBorder="1" applyAlignment="1">
      <x:alignment horizontal="general" vertical="top" wrapText="1"/>
    </x:xf>
    <x:xf numFmtId="164" fontId="8" fillId="16" borderId="27" xfId="0" applyNumberFormat="1" applyFont="1" applyFill="1" applyBorder="1" applyAlignment="1">
      <x:alignment horizontal="general" vertical="top" wrapText="1"/>
    </x:xf>
    <x:xf numFmtId="164" fontId="8" fillId="17" borderId="27" xfId="0" applyNumberFormat="1" applyFont="1" applyFill="1" applyBorder="1" applyAlignment="1">
      <x:alignment horizontal="general" vertical="top" wrapText="1"/>
    </x:xf>
    <x:xf numFmtId="177" fontId="8" fillId="0" borderId="27" xfId="0" applyNumberFormat="1" applyFont="1" applyFill="1" applyBorder="1" applyAlignment="1">
      <x:alignment horizontal="general" vertical="top" wrapText="1"/>
    </x:xf>
    <x:xf numFmtId="177" fontId="8" fillId="40" borderId="27" xfId="0" applyNumberFormat="1" applyFont="1" applyFill="1" applyBorder="1" applyAlignment="1">
      <x:alignment horizontal="general" vertical="top" wrapText="1"/>
    </x:xf>
    <x:xf numFmtId="164" fontId="11" fillId="36" borderId="26" xfId="0" applyNumberFormat="1" applyFont="1" applyFill="1" applyBorder="1" applyAlignment="1">
      <x:alignment horizontal="center" vertical="center" wrapText="1"/>
    </x:xf>
    <x:xf numFmtId="164" fontId="5" fillId="0" borderId="47" xfId="0" applyNumberFormat="1" applyFont="1" applyFill="1" applyBorder="1" applyAlignment="1">
      <x:alignment horizontal="general" vertical="top" wrapText="1"/>
    </x:xf>
    <x:xf numFmtId="177" fontId="4" fillId="0" borderId="26" xfId="0" applyNumberFormat="1" applyFont="1" applyFill="1" applyBorder="1" applyAlignment="1">
      <x:alignment horizontal="general" vertical="bottom" wrapText="1"/>
    </x:xf>
    <x:xf numFmtId="164" fontId="16" fillId="37" borderId="26" xfId="0" applyNumberFormat="1" applyFont="1" applyFill="1" applyBorder="1" applyAlignment="1">
      <x:alignment horizontal="general" vertical="center" wrapText="1"/>
    </x:xf>
    <x:xf numFmtId="177" fontId="4" fillId="0" borderId="26" xfId="0" applyNumberFormat="1" applyFont="1" applyFill="1" applyBorder="1" applyAlignment="1">
      <x:alignment horizontal="general" vertical="top" wrapText="1"/>
    </x:xf>
    <x:xf numFmtId="164" fontId="13" fillId="0" borderId="26" xfId="0" applyNumberFormat="1" applyFont="1" applyFill="1" applyBorder="1" applyAlignment="1">
      <x:alignment horizontal="general" vertical="bottom" wrapText="1"/>
    </x:xf>
    <x:xf numFmtId="164" fontId="8" fillId="18" borderId="27" xfId="0" applyNumberFormat="1" applyFont="1" applyFill="1" applyBorder="1" applyAlignment="1">
      <x:alignment horizontal="general" vertical="top" wrapText="1"/>
    </x:xf>
    <x:xf numFmtId="178" fontId="8" fillId="16" borderId="27" xfId="0" applyNumberFormat="1" applyFont="1" applyFill="1" applyBorder="1" applyAlignment="1">
      <x:alignment horizontal="general" vertical="top" wrapText="1"/>
    </x:xf>
    <x:xf numFmtId="178" fontId="8" fillId="40" borderId="27" xfId="0" applyNumberFormat="1" applyFont="1" applyFill="1" applyBorder="1" applyAlignment="1">
      <x:alignment horizontal="general" vertical="top" wrapText="1"/>
    </x:xf>
    <x:xf numFmtId="164" fontId="7" fillId="36" borderId="27" xfId="0" applyNumberFormat="1" applyFont="1" applyFill="1" applyBorder="1" applyAlignment="1">
      <x:alignment horizontal="general" vertical="center" wrapText="1"/>
    </x:xf>
    <x:xf numFmtId="164" fontId="11" fillId="36" borderId="26" xfId="0" applyNumberFormat="1" applyFont="1" applyFill="1" applyBorder="1" applyAlignment="1">
      <x:alignment horizontal="general" vertical="center" wrapText="1"/>
    </x:xf>
    <x:xf numFmtId="175" fontId="8" fillId="14" borderId="27" xfId="0" applyNumberFormat="1" applyFont="1" applyFill="1" applyBorder="1" applyAlignment="1">
      <x:alignment horizontal="general" vertical="top" wrapText="1"/>
    </x:xf>
    <x:xf numFmtId="175" fontId="8" fillId="19" borderId="27" xfId="0" applyNumberFormat="1" applyFont="1" applyFill="1" applyBorder="1" applyAlignment="1">
      <x:alignment horizontal="general" vertical="top" wrapText="1"/>
    </x:xf>
    <x:xf numFmtId="164" fontId="8" fillId="20" borderId="27" xfId="0" applyNumberFormat="1" applyFont="1" applyFill="1" applyBorder="1" applyAlignment="1">
      <x:alignment horizontal="general" vertical="top" wrapText="1"/>
    </x:xf>
    <x:xf numFmtId="164" fontId="20" fillId="37" borderId="26" xfId="0" applyNumberFormat="1" applyFont="1" applyFill="1" applyBorder="1" applyAlignment="1">
      <x:alignment horizontal="general" vertical="top" wrapText="1"/>
    </x:xf>
    <x:xf numFmtId="164" fontId="8" fillId="41" borderId="27" xfId="0" applyNumberFormat="1" applyFont="1" applyFill="1" applyBorder="1" applyAlignment="1">
      <x:alignment horizontal="general" vertical="top" wrapText="1"/>
    </x:xf>
    <x:xf numFmtId="164" fontId="7" fillId="36" borderId="48" xfId="0" applyNumberFormat="1" applyFont="1" applyFill="1" applyBorder="1" applyAlignment="1">
      <x:alignment horizontal="general" vertical="top" wrapText="1"/>
    </x:xf>
    <x:xf numFmtId="164" fontId="4" fillId="0" borderId="48" xfId="0" applyNumberFormat="1" applyFont="1" applyFill="1" applyBorder="1" applyAlignment="1">
      <x:alignment horizontal="general" vertical="top" wrapText="1"/>
    </x:xf>
    <x:xf numFmtId="164" fontId="8" fillId="37" borderId="27" xfId="0" applyNumberFormat="1" applyFont="1" applyFill="1" applyBorder="1" applyAlignment="1">
      <x:alignment horizontal="general" vertical="top" wrapText="1"/>
    </x:xf>
    <x:xf numFmtId="164" fontId="4" fillId="0" borderId="49" xfId="0" applyNumberFormat="1" applyFont="1" applyFill="1" applyBorder="1" applyAlignment="1">
      <x:alignment horizontal="general" vertical="top" wrapText="1"/>
    </x:xf>
    <x:xf numFmtId="164" fontId="8" fillId="0" borderId="27" xfId="0" applyNumberFormat="1" applyFont="1" applyFill="1" applyBorder="1" applyAlignment="1">
      <x:alignment horizontal="general" vertical="top" wrapText="0"/>
    </x:xf>
    <x:xf numFmtId="164" fontId="8" fillId="40" borderId="27" xfId="0" applyNumberFormat="1" applyFont="1" applyFill="1" applyBorder="1" applyAlignment="1">
      <x:alignment horizontal="general" vertical="top" wrapText="0"/>
    </x:xf>
    <x:xf numFmtId="164" fontId="21" fillId="0" borderId="26" xfId="0" applyNumberFormat="1" applyFont="1" applyFill="1" applyBorder="1" applyAlignment="1">
      <x:alignment horizontal="general" vertical="top" wrapText="1"/>
    </x:xf>
    <x:xf numFmtId="175" fontId="5" fillId="0" borderId="26" xfId="0" applyNumberFormat="1" applyFont="1" applyFill="1" applyBorder="1" applyAlignment="1">
      <x:alignment horizontal="general" vertical="top" wrapText="1"/>
    </x:xf>
    <x:xf numFmtId="164" fontId="8" fillId="44" borderId="27" xfId="0" applyNumberFormat="1" applyFont="1" applyFill="1" applyBorder="1" applyAlignment="1">
      <x:alignment horizontal="general" vertical="top" wrapText="1"/>
    </x:xf>
    <x:xf numFmtId="164" fontId="21" fillId="22" borderId="26" xfId="0" applyNumberFormat="1" applyFont="1" applyFill="1" applyBorder="1" applyAlignment="1">
      <x:alignment horizontal="general" vertical="top" wrapText="1"/>
    </x:xf>
    <x:xf numFmtId="164" fontId="22" fillId="6" borderId="26" xfId="0" applyNumberFormat="1" applyFont="1" applyFill="1" applyBorder="1" applyAlignment="1">
      <x:alignment horizontal="general" vertical="top" wrapText="1"/>
    </x:xf>
    <x:xf numFmtId="176" fontId="9" fillId="37" borderId="27" xfId="0" applyNumberFormat="1" applyFont="1" applyFill="1" applyBorder="1" applyAlignment="1">
      <x:alignment horizontal="general" vertical="top" wrapText="1"/>
    </x:xf>
    <x:xf numFmtId="178" fontId="8" fillId="0" borderId="27" xfId="0" applyNumberFormat="1" applyFont="1" applyFill="1" applyBorder="1" applyAlignment="1">
      <x:alignment horizontal="general" vertical="top" wrapText="1"/>
    </x:xf>
    <x:xf numFmtId="176" fontId="8" fillId="0" borderId="27" xfId="0" applyNumberFormat="1" applyFont="1" applyFill="1" applyBorder="1" applyAlignment="1">
      <x:alignment horizontal="general" vertical="top" wrapText="1"/>
    </x:xf>
    <x:xf numFmtId="164" fontId="22" fillId="36" borderId="26" xfId="0" applyNumberFormat="1" applyFont="1" applyFill="1" applyBorder="1" applyAlignment="1">
      <x:alignment horizontal="general" vertical="center" wrapText="1"/>
    </x:xf>
    <x:xf numFmtId="175" fontId="22" fillId="36" borderId="26" xfId="0" applyNumberFormat="1" applyFont="1" applyFill="1" applyBorder="1" applyAlignment="1">
      <x:alignment horizontal="general" vertical="center" wrapText="1"/>
    </x:xf>
    <x:xf numFmtId="164" fontId="5" fillId="22" borderId="26" xfId="0" applyNumberFormat="1" applyFont="1" applyFill="1" applyBorder="1" applyAlignment="1">
      <x:alignment horizontal="general" vertical="top" wrapText="1"/>
    </x:xf>
    <x:xf numFmtId="164" fontId="11" fillId="36" borderId="26" xfId="0" applyNumberFormat="1" applyFont="1" applyFill="1" applyBorder="1" applyAlignment="1">
      <x:alignment horizontal="left" vertical="center" wrapText="1"/>
    </x:xf>
    <x:xf numFmtId="164" fontId="8" fillId="23" borderId="27" xfId="0" applyNumberFormat="1" applyFont="1" applyFill="1" applyBorder="1" applyAlignment="1">
      <x:alignment horizontal="general" vertical="top" wrapText="1"/>
    </x:xf>
    <x:xf numFmtId="179" fontId="8" fillId="40" borderId="27" xfId="0" applyNumberFormat="1" applyFont="1" applyFill="1" applyBorder="1" applyAlignment="1">
      <x:alignment horizontal="general" vertical="top" wrapText="1"/>
    </x:xf>
    <x:xf numFmtId="179" fontId="8" fillId="0" borderId="27" xfId="0" applyNumberFormat="1" applyFont="1" applyFill="1" applyBorder="1" applyAlignment="1">
      <x:alignment horizontal="general" vertical="top" wrapText="1"/>
    </x:xf>
    <x:xf numFmtId="179" fontId="5" fillId="0" borderId="26" xfId="0" applyNumberFormat="1" applyFont="1" applyFill="1" applyBorder="1" applyAlignment="1">
      <x:alignment horizontal="general" vertical="top" wrapText="1"/>
    </x:xf>
    <x:xf numFmtId="164" fontId="21" fillId="16" borderId="26" xfId="0" applyNumberFormat="1" applyFont="1" applyFill="1" applyBorder="1" applyAlignment="1">
      <x:alignment horizontal="general" vertical="top" wrapText="1"/>
    </x:xf>
    <x:xf numFmtId="164" fontId="9" fillId="37" borderId="31" xfId="0" applyNumberFormat="1" applyFont="1" applyFill="1" applyBorder="1" applyAlignment="1">
      <x:alignment horizontal="general" vertical="top" wrapText="1"/>
    </x:xf>
    <x:xf numFmtId="164" fontId="7" fillId="11" borderId="26" xfId="0" applyNumberFormat="1" applyFont="1" applyFill="1" applyBorder="1" applyAlignment="1">
      <x:alignment horizontal="center" vertical="top" wrapText="1"/>
    </x:xf>
    <x:xf numFmtId="175" fontId="21" fillId="0" borderId="26" xfId="0" applyNumberFormat="1" applyFont="1" applyFill="1" applyBorder="1" applyAlignment="1">
      <x:alignment horizontal="general" vertical="top" wrapText="1"/>
    </x:xf>
    <x:xf numFmtId="164" fontId="11" fillId="36" borderId="39" xfId="0" applyNumberFormat="1" applyFont="1" applyFill="1" applyBorder="1" applyAlignment="1">
      <x:alignment horizontal="center" vertical="center" wrapText="1"/>
    </x:xf>
    <x:xf numFmtId="164" fontId="9" fillId="37" borderId="27" xfId="0" applyNumberFormat="1" applyFont="1" applyFill="1" applyBorder="1" applyAlignment="1">
      <x:alignment horizontal="center" vertical="top" wrapText="1"/>
    </x:xf>
    <x:xf numFmtId="164" fontId="8" fillId="8" borderId="27" xfId="0" applyNumberFormat="1" applyFont="1" applyFill="1" applyBorder="1" applyAlignment="1">
      <x:alignment horizontal="center" vertical="top" wrapText="1"/>
    </x:xf>
    <x:xf numFmtId="164" fontId="8" fillId="22" borderId="27" xfId="0" applyNumberFormat="1" applyFont="1" applyFill="1" applyBorder="1" applyAlignment="1">
      <x:alignment horizontal="center" vertical="top" wrapText="1"/>
    </x:xf>
    <x:xf numFmtId="164" fontId="4" fillId="0" borderId="42" xfId="0" applyNumberFormat="1" applyFont="1" applyFill="1" applyBorder="1" applyAlignment="1">
      <x:alignment horizontal="general" vertical="top" wrapText="1"/>
    </x:xf>
    <x:xf numFmtId="164" fontId="4" fillId="0" borderId="43" xfId="0" applyNumberFormat="1" applyFont="1" applyFill="1" applyBorder="1" applyAlignment="1">
      <x:alignment horizontal="general" vertical="top" wrapText="1"/>
    </x:xf>
    <x:xf numFmtId="164" fontId="5" fillId="16" borderId="26" xfId="0" applyNumberFormat="1" applyFont="1" applyFill="1" applyBorder="1" applyAlignment="1">
      <x:alignment horizontal="general" vertical="top" wrapText="1"/>
    </x:xf>
    <x:xf numFmtId="164" fontId="8" fillId="22" borderId="27" xfId="0" applyNumberFormat="1" applyFont="1" applyFill="1" applyBorder="1" applyAlignment="1">
      <x:alignment horizontal="general" vertical="top" wrapText="1"/>
    </x:xf>
    <x:xf numFmtId="164" fontId="4" fillId="0" borderId="44" xfId="0" applyNumberFormat="1" applyFont="1" applyFill="1" applyBorder="1" applyAlignment="1">
      <x:alignment horizontal="general" vertical="top" wrapText="1"/>
    </x:xf>
    <x:xf numFmtId="175" fontId="4" fillId="0" borderId="45" xfId="0" applyNumberFormat="1" applyFont="1" applyFill="1" applyBorder="1" applyAlignment="1">
      <x:alignment horizontal="general" vertical="top" wrapText="1"/>
    </x:xf>
    <x:xf numFmtId="164" fontId="4" fillId="0" borderId="46" xfId="0" applyNumberFormat="1" applyFont="1" applyFill="1" applyBorder="1" applyAlignment="1">
      <x:alignment horizontal="general" vertical="top" wrapText="1"/>
    </x:xf>
    <x:xf numFmtId="164" fontId="23" fillId="20" borderId="26" xfId="0" applyNumberFormat="1" applyFont="1" applyFill="1" applyBorder="1" applyAlignment="1">
      <x:alignment horizontal="general" vertical="top" wrapText="1"/>
    </x:xf>
    <x:xf numFmtId="164" fontId="24" fillId="20" borderId="26" xfId="0" applyNumberFormat="1" applyFont="1" applyFill="1" applyBorder="1" applyAlignment="1">
      <x:alignment horizontal="general" vertical="top" wrapText="1"/>
    </x:xf>
    <x:xf numFmtId="164" fontId="8" fillId="24" borderId="27" xfId="0" applyNumberFormat="1" applyFont="1" applyFill="1" applyBorder="1" applyAlignment="1">
      <x:alignment horizontal="general" vertical="top" wrapText="1"/>
    </x:xf>
    <x:xf numFmtId="164" fontId="5" fillId="25" borderId="26" xfId="0" applyNumberFormat="1" applyFont="1" applyFill="1" applyBorder="1" applyAlignment="1">
      <x:alignment horizontal="general" vertical="top" wrapText="1"/>
    </x:xf>
    <x:xf numFmtId="164" fontId="8" fillId="26" borderId="27" xfId="0" applyNumberFormat="1" applyFont="1" applyFill="1" applyBorder="1" applyAlignment="1">
      <x:alignment horizontal="general" vertical="top" wrapText="1"/>
    </x:xf>
    <x:xf numFmtId="164" fontId="8" fillId="27" borderId="27" xfId="0" applyNumberFormat="1" applyFont="1" applyFill="1" applyBorder="1" applyAlignment="1">
      <x:alignment horizontal="general" vertical="top" wrapText="1"/>
    </x:xf>
    <x:xf numFmtId="164" fontId="8" fillId="28" borderId="27" xfId="0" applyNumberFormat="1" applyFont="1" applyFill="1" applyBorder="1" applyAlignment="1">
      <x:alignment horizontal="general" vertical="top" wrapText="1"/>
    </x:xf>
    <x:xf numFmtId="164" fontId="8" fillId="25" borderId="27" xfId="0" applyNumberFormat="1" applyFont="1" applyFill="1" applyBorder="1" applyAlignment="1">
      <x:alignment horizontal="general" vertical="top" wrapText="1"/>
    </x:xf>
    <x:xf numFmtId="164" fontId="13" fillId="29" borderId="26" xfId="0" applyNumberFormat="1" applyFont="1" applyFill="1" applyBorder="1" applyAlignment="1">
      <x:alignment horizontal="general" vertical="top" wrapText="1"/>
    </x:xf>
    <x:xf numFmtId="164" fontId="25" fillId="36" borderId="27" xfId="0" applyNumberFormat="1" applyFont="1" applyFill="1" applyBorder="1" applyAlignment="1">
      <x:alignment horizontal="general" vertical="top" wrapText="1"/>
    </x:xf>
    <x:xf numFmtId="164" fontId="26" fillId="36" borderId="50" xfId="0" applyNumberFormat="1" applyFont="1" applyFill="1" applyBorder="1" applyAlignment="1">
      <x:alignment horizontal="general" vertical="top" wrapText="1"/>
    </x:xf>
    <x:xf numFmtId="164" fontId="4" fillId="0" borderId="30" xfId="0" applyNumberFormat="1" applyFont="1" applyFill="1" applyBorder="1" applyAlignment="1">
      <x:alignment horizontal="general" vertical="bottom" wrapText="0"/>
    </x:xf>
    <x:xf numFmtId="164" fontId="7" fillId="36" borderId="31" xfId="0" applyNumberFormat="1" applyFont="1" applyFill="1" applyBorder="1" applyAlignment="1">
      <x:alignment horizontal="general" vertical="top" wrapText="1"/>
    </x:xf>
    <x:xf numFmtId="164" fontId="7" fillId="36" borderId="27" xfId="0" applyNumberFormat="1" applyFont="1" applyFill="1" applyBorder="1" applyAlignment="1">
      <x:alignment horizontal="general" vertical="top" wrapText="1"/>
    </x:xf>
    <x:xf numFmtId="164" fontId="4" fillId="0" borderId="50" xfId="0" applyNumberFormat="1" applyFont="1" applyFill="1" applyBorder="1" applyAlignment="1">
      <x:alignment horizontal="general" vertical="bottom" wrapText="0"/>
    </x:xf>
    <x:xf numFmtId="164" fontId="13" fillId="19" borderId="26" xfId="0" applyNumberFormat="1" applyFont="1" applyFill="1" applyBorder="1" applyAlignment="1">
      <x:alignment horizontal="general" vertical="top" wrapText="1"/>
    </x:xf>
    <x:xf numFmtId="164" fontId="13" fillId="9" borderId="26" xfId="0" applyNumberFormat="1" applyFont="1" applyFill="1" applyBorder="1" applyAlignment="1">
      <x:alignment horizontal="general" vertical="top" wrapText="1"/>
    </x:xf>
    <x:xf numFmtId="164" fontId="12" fillId="37" borderId="26" xfId="0" applyNumberFormat="1" applyFont="1" applyFill="1" applyBorder="1" applyAlignment="1">
      <x:alignment horizontal="general" vertical="top" wrapText="1"/>
    </x:xf>
    <x:xf numFmtId="164" fontId="13" fillId="37" borderId="26" xfId="0" applyNumberFormat="1" applyFont="1" applyFill="1" applyBorder="1" applyAlignment="1">
      <x:alignment horizontal="general" vertical="top" wrapText="1"/>
    </x:xf>
    <x:xf numFmtId="164" fontId="13" fillId="20" borderId="26" xfId="0" applyNumberFormat="1" applyFont="1" applyFill="1" applyBorder="1" applyAlignment="1">
      <x:alignment horizontal="general" vertical="top" wrapText="1"/>
    </x:xf>
    <x:xf numFmtId="164" fontId="7" fillId="36" borderId="30" xfId="0" applyNumberFormat="1" applyFont="1" applyFill="1" applyBorder="1" applyAlignment="1">
      <x:alignment horizontal="general" vertical="top" wrapText="1"/>
    </x:xf>
    <x:xf numFmtId="164" fontId="27" fillId="30" borderId="31" xfId="0" applyNumberFormat="1" applyFont="1" applyFill="1" applyBorder="1" applyAlignment="1">
      <x:alignment horizontal="center" vertical="center" wrapText="1"/>
    </x:xf>
    <x:xf numFmtId="164" fontId="28" fillId="31" borderId="31" xfId="0" applyNumberFormat="1" applyFont="1" applyFill="1" applyBorder="1" applyAlignment="1">
      <x:alignment horizontal="general" vertical="center" wrapText="1"/>
    </x:xf>
    <x:xf numFmtId="164" fontId="7" fillId="32" borderId="51" xfId="0" applyNumberFormat="1" applyFont="1" applyFill="1" applyBorder="1" applyAlignment="1">
      <x:alignment horizontal="general" vertical="center" wrapText="1"/>
    </x:xf>
    <x:xf numFmtId="164" fontId="9" fillId="37" borderId="51" xfId="0" applyNumberFormat="1" applyFont="1" applyFill="1" applyBorder="1" applyAlignment="1">
      <x:alignment horizontal="general" vertical="top" wrapText="1"/>
    </x:xf>
    <x:xf numFmtId="164" fontId="8" fillId="0" borderId="51" xfId="0" applyNumberFormat="1" applyFont="1" applyFill="1" applyBorder="1" applyAlignment="1">
      <x:alignment horizontal="general" vertical="top" wrapText="1"/>
    </x:xf>
    <x:xf numFmtId="164" fontId="4" fillId="0" borderId="51" xfId="0" applyNumberFormat="1" applyFont="1" applyFill="1" applyBorder="1" applyAlignment="1">
      <x:alignment horizontal="general" vertical="top" wrapText="1"/>
    </x:xf>
    <x:xf numFmtId="164" fontId="8" fillId="40" borderId="51" xfId="0" applyNumberFormat="1" applyFont="1" applyFill="1" applyBorder="1" applyAlignment="1">
      <x:alignment horizontal="general" vertical="top" wrapText="1"/>
    </x:xf>
    <x:xf numFmtId="164" fontId="7" fillId="32" borderId="51" xfId="0" applyNumberFormat="1" applyFont="1" applyFill="1" applyBorder="1" applyAlignment="1">
      <x:alignment horizontal="general" vertical="top" wrapText="1"/>
    </x:xf>
    <x:xf numFmtId="164" fontId="11" fillId="32" borderId="51" xfId="0" applyNumberFormat="1" applyFont="1" applyFill="1" applyBorder="1" applyAlignment="1">
      <x:alignment horizontal="general" vertical="top" wrapText="1"/>
    </x:xf>
    <x:xf numFmtId="164" fontId="11" fillId="32" borderId="51" xfId="0" applyNumberFormat="1" applyFont="1" applyFill="1" applyBorder="1" applyAlignment="1">
      <x:alignment horizontal="general" vertical="center" wrapText="1"/>
    </x:xf>
    <x:xf numFmtId="164" fontId="4" fillId="0" borderId="51" xfId="0" applyNumberFormat="1" applyFont="1" applyFill="1" applyBorder="1" applyAlignment="1">
      <x:alignment horizontal="general" vertical="bottom" wrapText="1"/>
    </x:xf>
    <x:xf numFmtId="164" fontId="29" fillId="33" borderId="51" xfId="0" applyNumberFormat="1" applyFont="1" applyFill="1" applyBorder="1" applyAlignment="1">
      <x:alignment horizontal="center" vertical="center" wrapText="1"/>
    </x:xf>
    <x:xf numFmtId="164" fontId="8" fillId="29" borderId="27" xfId="0" applyNumberFormat="1" applyFont="1" applyFill="1" applyBorder="1" applyAlignment="1">
      <x:alignment horizontal="general" vertical="top" wrapText="1"/>
    </x:xf>
    <x:xf numFmtId="164" fontId="8" fillId="34" borderId="27" xfId="0" applyNumberFormat="1" applyFont="1" applyFill="1" applyBorder="1" applyAlignment="1">
      <x:alignment horizontal="general" vertical="top" wrapText="1"/>
    </x:xf>
    <x:xf numFmtId="164" fontId="11" fillId="24" borderId="26" xfId="0" applyNumberFormat="1" applyFont="1" applyFill="1" applyBorder="1" applyAlignment="1">
      <x:alignment horizontal="general" vertical="top" wrapText="1"/>
    </x:xf>
    <x:xf numFmtId="164" fontId="4" fillId="44" borderId="26" xfId="0" applyNumberFormat="1" applyFont="1" applyFill="1" applyBorder="1" applyAlignment="1">
      <x:alignment horizontal="general" vertical="top" wrapText="1"/>
    </x:xf>
    <x:xf numFmtId="164" fontId="30" fillId="37" borderId="26" xfId="0" applyNumberFormat="1" applyFont="1" applyFill="1" applyBorder="1" applyAlignment="1">
      <x:alignment horizontal="general" vertical="center" wrapText="1"/>
    </x:xf>
    <x:xf numFmtId="164" fontId="6" fillId="37" borderId="27" xfId="0" applyNumberFormat="1" applyFont="1" applyFill="1" applyBorder="1" applyAlignment="1">
      <x:alignment horizontal="center" vertical="center" wrapText="1"/>
    </x:xf>
    <x:xf numFmtId="164" fontId="31" fillId="4" borderId="28" xfId="0" applyNumberFormat="1" applyFont="1" applyFill="1" applyBorder="1" applyAlignment="1">
      <x:alignment horizontal="general" vertical="top" wrapText="1"/>
    </x:xf>
    <x:xf numFmtId="164" fontId="31" fillId="7" borderId="33" xfId="0" applyNumberFormat="1" applyFont="1" applyFill="1" applyBorder="1" applyAlignment="1">
      <x:alignment horizontal="general" vertical="top" wrapText="1"/>
    </x:xf>
    <x:xf numFmtId="164" fontId="31" fillId="37" borderId="30" xfId="0" applyNumberFormat="1" applyFont="1" applyFill="1" applyBorder="1" applyAlignment="1">
      <x:alignment horizontal="general" vertical="top" wrapText="1"/>
    </x:xf>
    <x:xf numFmtId="164" fontId="16" fillId="7" borderId="26" xfId="0" applyNumberFormat="1" applyFont="1" applyFill="1" applyBorder="1" applyAlignment="1">
      <x:alignment horizontal="general" vertical="top" wrapText="1"/>
    </x:xf>
    <x:xf numFmtId="164" fontId="16" fillId="0" borderId="26" xfId="0" applyNumberFormat="1" applyFont="1" applyFill="1" applyBorder="1" applyAlignment="1">
      <x:alignment horizontal="general" vertical="top" wrapText="1"/>
    </x:xf>
    <x:xf numFmtId="164" fontId="16" fillId="0" borderId="45" xfId="0" applyNumberFormat="1" applyFont="1" applyFill="1" applyBorder="1" applyAlignment="1">
      <x:alignment horizontal="general" vertical="top" wrapText="1"/>
    </x:xf>
    <x:xf numFmtId="164" fontId="4" fillId="0" borderId="45" xfId="0" applyNumberFormat="1" applyFont="1" applyFill="1" applyBorder="1" applyAlignment="1">
      <x:alignment horizontal="general" vertical="top" wrapText="1"/>
    </x:xf>
    <x:xf numFmtId="164" fontId="8" fillId="36" borderId="27" xfId="0" applyNumberFormat="1" applyFont="1" applyFill="1" applyBorder="1" applyAlignment="1">
      <x:alignment horizontal="general" vertical="top" wrapText="1"/>
    </x:xf>
    <x:xf numFmtId="164" fontId="26" fillId="36" borderId="26" xfId="0" applyNumberFormat="1" applyFont="1" applyFill="1" applyBorder="1" applyAlignment="1">
      <x:alignment horizontal="general" vertical="top" wrapText="1"/>
    </x:xf>
    <x:xf numFmtId="164" fontId="4" fillId="37" borderId="26" xfId="0" applyNumberFormat="1" applyFont="1" applyFill="1" applyBorder="1" applyAlignment="1">
      <x:alignment horizontal="general" vertical="top" wrapText="1"/>
    </x:xf>
    <x:xf numFmtId="164" fontId="13" fillId="35" borderId="26" xfId="0" applyNumberFormat="1" applyFont="1" applyFill="1" applyBorder="1" applyAlignment="1">
      <x:alignment horizontal="general" vertical="top" wrapText="1"/>
    </x:xf>
    <x:xf numFmtId="164" fontId="11" fillId="36" borderId="26" xfId="0" applyNumberFormat="1" applyFont="1" applyFill="1" applyBorder="1" applyAlignment="1">
      <x:alignment horizontal="center" vertical="bottom" wrapText="0"/>
    </x:xf>
    <x:xf numFmtId="164" fontId="26" fillId="36" borderId="26" xfId="0" applyNumberFormat="1" applyFont="1" applyFill="1" applyBorder="1" applyAlignment="1">
      <x:alignment horizontal="center" vertical="bottom" wrapText="0"/>
    </x:xf>
    <x:xf numFmtId="164" fontId="11" fillId="4" borderId="26" xfId="0" applyNumberFormat="1" applyFont="1" applyFill="1" applyBorder="1" applyAlignment="1">
      <x:alignment horizontal="general" vertical="bottom" wrapText="1"/>
    </x:xf>
    <x:xf numFmtId="164" fontId="11" fillId="36" borderId="26" xfId="0" applyNumberFormat="1" applyFont="1" applyFill="1" applyBorder="1" applyAlignment="1">
      <x:alignment horizontal="general" vertical="bottom" wrapText="1"/>
    </x:xf>
    <x:xf numFmtId="164" fontId="26" fillId="36" borderId="26" xfId="0" applyNumberFormat="1" applyFont="1" applyFill="1" applyBorder="1" applyAlignment="1">
      <x:alignment horizontal="center" vertical="center" wrapText="1"/>
    </x:xf>
    <x:xf numFmtId="164" fontId="4" fillId="37" borderId="26" xfId="0" applyNumberFormat="1" applyFont="1" applyFill="1" applyBorder="1" applyAlignment="1">
      <x:alignment horizontal="general" vertical="bottom" wrapText="1"/>
    </x:xf>
    <x:xf numFmtId="164" fontId="11" fillId="37" borderId="26" xfId="0" applyNumberFormat="1" applyFont="1" applyFill="1" applyBorder="1" applyAlignment="1">
      <x:alignment horizontal="center" vertical="center" wrapText="1"/>
    </x:xf>
    <x:xf numFmtId="164" fontId="8" fillId="40" borderId="27" xfId="0" applyFont="1" applyBorder="1" applyAlignment="1">
      <x:alignment horizontal="general" vertical="top" wrapText="1"/>
      <x:extLst>
        <x:ext uri="{C7286773-470A-42A8-94C5-96B5CB345126}">
          <xfpb:xfComplement xmlns:xfpb="http://schemas.microsoft.com/office/spreadsheetml/2022/featurepropertybag" i="0"/>
        </x:ext>
      </x:extLst>
    </x:xf>
    <x:xf numFmtId="164" fontId="8" fillId="0" borderId="27" xfId="0" applyNumberFormat="1" applyFont="1" applyFill="1" applyBorder="1" applyAlignment="1">
      <x:alignment horizontal="general" vertical="top" wrapText="1"/>
      <x:extLst>
        <x:ext uri="{C7286773-470A-42A8-94C5-96B5CB345126}">
          <xfpb:xfComplement xmlns:xfpb="http://schemas.microsoft.com/office/spreadsheetml/2022/featurepropertybag" i="0"/>
        </x:ext>
      </x:extLst>
    </x:xf>
    <x:xf numFmtId="164" fontId="8" fillId="40" borderId="27" xfId="0" applyNumberFormat="1" applyFont="1" applyFill="1" applyBorder="1" applyAlignment="1">
      <x:alignment horizontal="general" vertical="top" wrapText="1"/>
      <x:extLst>
        <x:ext uri="{C7286773-470A-42A8-94C5-96B5CB345126}">
          <xfpb:xfComplement xmlns:xfpb="http://schemas.microsoft.com/office/spreadsheetml/2022/featurepropertybag" i="0"/>
        </x:ext>
      </x:extLst>
    </x:xf>
    <x:xf numFmtId="164" fontId="7" fillId="36" borderId="27" xfId="0" applyNumberFormat="1" applyFont="1" applyFill="1" applyBorder="1" applyAlignment="1">
      <x:alignment horizontal="general" vertical="top" wrapText="1"/>
    </x:xf>
    <x:xf numFmtId="164" fontId="8" fillId="0" borderId="27" xfId="0" applyNumberFormat="1" applyFont="1" applyFill="1" applyBorder="1" applyAlignment="1">
      <x:alignment horizontal="general" vertical="top" wrapText="1"/>
    </x:xf>
    <x:xf numFmtId="164" fontId="8" fillId="40" borderId="27" xfId="0" applyNumberFormat="1" applyFont="1" applyFill="1" applyBorder="1" applyAlignment="1">
      <x:alignment horizontal="general" vertical="top" wrapText="1"/>
    </x:xf>
    <x:xf numFmtId="164" fontId="11" fillId="36" borderId="26" xfId="0" applyNumberFormat="1" applyFont="1" applyFill="1" applyBorder="1" applyAlignment="1">
      <x:alignment horizontal="general" vertical="top" wrapText="1"/>
    </x:xf>
    <x:xf numFmtId="164" fontId="4" fillId="0" borderId="26" xfId="0" applyNumberFormat="1" applyFont="1" applyFill="1" applyBorder="1" applyAlignment="1">
      <x:alignment horizontal="general" vertical="top" wrapText="1"/>
    </x:xf>
    <x:xf numFmtId="200" fontId="4" fillId="0" borderId="26" xfId="0" applyNumberFormat="1" applyFont="1" applyFill="1" applyBorder="1" applyAlignment="1">
      <x:alignment horizontal="general" vertical="top" wrapText="1"/>
    </x:xf>
    <x:xf numFmtId="200" fontId="4" fillId="0" borderId="26" xfId="0" applyNumberFormat="1" applyFont="1" applyFill="1" applyBorder="1" applyAlignment="1">
      <x:alignment horizontal="general" vertical="top" wrapText="1"/>
    </x:xf>
    <x:xf numFmtId="164" fontId="9" fillId="37" borderId="27" xfId="0" applyNumberFormat="1" applyFont="1" applyFill="1" applyBorder="1" applyAlignment="1">
      <x:alignment horizontal="general" vertical="top" wrapText="1"/>
    </x:xf>
    <x:xf numFmtId="164" fontId="8" fillId="41" borderId="27" xfId="0" applyNumberFormat="1" applyFont="1" applyFill="1" applyBorder="1" applyAlignment="1">
      <x:alignment horizontal="general" vertical="top" wrapText="1"/>
    </x:xf>
    <x:xf numFmtId="164" fontId="4" fillId="0" borderId="26" xfId="0" applyNumberFormat="1" applyFont="1" applyFill="1" applyBorder="1" applyAlignment="1">
      <x:alignment horizontal="general" vertical="bottom" wrapText="1"/>
    </x:xf>
    <x:xf numFmtId="164" fontId="4" fillId="36" borderId="26" xfId="0" applyNumberFormat="1" applyFont="1" applyFill="1" applyBorder="1" applyAlignment="1">
      <x:alignment horizontal="general" vertical="bottom" wrapText="0"/>
    </x:xf>
    <x:xf numFmtId="164" fontId="32" fillId="36" borderId="26" xfId="0" applyNumberFormat="1" applyFont="1" applyFill="1" applyBorder="1" applyAlignment="1">
      <x:alignment horizontal="general" vertical="bottom" wrapText="0"/>
    </x:xf>
    <x:xf numFmtId="164" fontId="32" fillId="36" borderId="26" xfId="0" applyNumberFormat="1" applyFont="1" applyFill="1" applyBorder="1" applyAlignment="1">
      <x:alignment horizontal="left" vertical="bottom" wrapText="0"/>
    </x:xf>
    <x:xf numFmtId="164" fontId="32" fillId="36" borderId="26" xfId="0" applyNumberFormat="1" applyFont="1" applyFill="1" applyBorder="1" applyAlignment="1">
      <x:alignment horizontal="left" vertical="center" wrapText="0"/>
    </x:xf>
    <x:xf numFmtId="164" fontId="4" fillId="36" borderId="26" xfId="0" applyNumberFormat="1" applyFont="1" applyFill="1" applyBorder="1" applyAlignment="1">
      <x:alignment horizontal="general" vertical="bottom" wrapText="0"/>
    </x:xf>
    <x:xf numFmtId="164" fontId="32" fillId="36" borderId="26" xfId="0" applyNumberFormat="1" applyFont="1" applyFill="1" applyBorder="1" applyAlignment="1">
      <x:alignment horizontal="general" vertical="bottom" wrapText="0"/>
    </x:xf>
    <x:xf numFmtId="164" fontId="32" fillId="36" borderId="26" xfId="0" applyNumberFormat="1" applyFont="1" applyFill="1" applyBorder="1" applyAlignment="1">
      <x:alignment horizontal="left" vertical="bottom" wrapText="0"/>
    </x:xf>
    <x:xf numFmtId="164" fontId="32" fillId="36" borderId="26" xfId="0" applyNumberFormat="1" applyFont="1" applyFill="1" applyBorder="1" applyAlignment="1">
      <x:alignment horizontal="left" vertical="center" wrapText="0"/>
    </x:xf>
    <x:xf numFmtId="164" fontId="4" fillId="37" borderId="26" xfId="0" applyNumberFormat="1" applyFont="1" applyFill="1" applyBorder="1" applyAlignment="1">
      <x:alignment horizontal="general" vertical="bottom" wrapText="0"/>
    </x:xf>
    <x:xf numFmtId="164" fontId="30" fillId="37" borderId="26" xfId="0" applyNumberFormat="1" applyFont="1" applyFill="1" applyBorder="1" applyAlignment="1">
      <x:alignment horizontal="general" vertical="bottom" wrapText="0"/>
    </x:xf>
    <x:xf numFmtId="164" fontId="30" fillId="37" borderId="26" xfId="0" applyNumberFormat="1" applyFont="1" applyFill="1" applyBorder="1" applyAlignment="1">
      <x:alignment horizontal="general" vertical="bottom" wrapText="1"/>
    </x:xf>
    <x:xf numFmtId="164" fontId="30" fillId="37" borderId="26" xfId="0" applyNumberFormat="1" applyFont="1" applyFill="1" applyBorder="1" applyAlignment="1">
      <x:alignment horizontal="general" vertical="top" wrapText="1"/>
    </x:xf>
    <x:xf numFmtId="164" fontId="4" fillId="37" borderId="26" xfId="0" applyNumberFormat="1" applyFont="1" applyFill="1" applyBorder="1" applyAlignment="1">
      <x:alignment horizontal="general" vertical="bottom" wrapText="0"/>
    </x:xf>
    <x:xf numFmtId="164" fontId="30" fillId="37" borderId="26" xfId="0" applyNumberFormat="1" applyFont="1" applyFill="1" applyBorder="1" applyAlignment="1">
      <x:alignment horizontal="general" vertical="bottom" wrapText="0"/>
    </x:xf>
    <x:xf numFmtId="164" fontId="30" fillId="37" borderId="26" xfId="0" applyNumberFormat="1" applyFont="1" applyFill="1" applyBorder="1" applyAlignment="1">
      <x:alignment horizontal="general" vertical="bottom" wrapText="1"/>
    </x:xf>
    <x:xf numFmtId="164" fontId="30" fillId="37" borderId="26" xfId="0" applyNumberFormat="1" applyFont="1" applyFill="1" applyBorder="1" applyAlignment="1">
      <x:alignment horizontal="general" vertical="top" wrapText="1"/>
    </x:xf>
    <x:xf numFmtId="164" fontId="4" fillId="43" borderId="26" xfId="0" applyNumberFormat="1" applyFont="1" applyFill="1" applyBorder="1" applyAlignment="1">
      <x:alignment horizontal="general" vertical="bottom" wrapText="0"/>
    </x:xf>
    <x:xf numFmtId="164" fontId="11" fillId="43" borderId="26" xfId="0" applyNumberFormat="1" applyFont="1" applyFill="1" applyBorder="1" applyAlignment="1">
      <x:alignment horizontal="general" vertical="bottom" wrapText="0"/>
    </x:xf>
    <x:xf numFmtId="164" fontId="11" fillId="43" borderId="26" xfId="0" applyNumberFormat="1" applyFont="1" applyFill="1" applyBorder="1" applyAlignment="1">
      <x:alignment horizontal="general" vertical="bottom" wrapText="1"/>
    </x:xf>
    <x:xf numFmtId="164" fontId="11" fillId="43" borderId="26" xfId="0" applyNumberFormat="1" applyFont="1" applyFill="1" applyBorder="1" applyAlignment="1">
      <x:alignment horizontal="center" vertical="bottom" wrapText="1"/>
    </x:xf>
    <x:xf numFmtId="164" fontId="11" fillId="43" borderId="26" xfId="0" applyNumberFormat="1" applyFont="1" applyFill="1" applyBorder="1" applyAlignment="1">
      <x:alignment horizontal="center" vertical="center" wrapText="1"/>
    </x:xf>
    <x:xf numFmtId="164" fontId="4" fillId="43" borderId="26" xfId="0" applyNumberFormat="1" applyFont="1" applyFill="1" applyBorder="1" applyAlignment="1">
      <x:alignment horizontal="general" vertical="bottom" wrapText="0"/>
    </x:xf>
    <x:xf numFmtId="164" fontId="11" fillId="43" borderId="26" xfId="0" applyNumberFormat="1" applyFont="1" applyFill="1" applyBorder="1" applyAlignment="1">
      <x:alignment horizontal="general" vertical="bottom" wrapText="0"/>
    </x:xf>
    <x:xf numFmtId="164" fontId="11" fillId="43" borderId="26" xfId="0" applyNumberFormat="1" applyFont="1" applyFill="1" applyBorder="1" applyAlignment="1">
      <x:alignment horizontal="general" vertical="bottom" wrapText="1"/>
    </x:xf>
    <x:xf numFmtId="164" fontId="11" fillId="43" borderId="26" xfId="0" applyNumberFormat="1" applyFont="1" applyFill="1" applyBorder="1" applyAlignment="1">
      <x:alignment horizontal="center" vertical="bottom" wrapText="1"/>
    </x:xf>
    <x:xf numFmtId="164" fontId="11" fillId="43" borderId="26" xfId="0" applyNumberFormat="1" applyFont="1" applyFill="1" applyBorder="1" applyAlignment="1">
      <x:alignment horizontal="center" vertical="center" wrapText="1"/>
    </x:xf>
    <x:xf numFmtId="164" fontId="4" fillId="0" borderId="26" xfId="0" applyNumberFormat="1" applyFont="1" applyFill="1" applyBorder="1" applyAlignment="1">
      <x:alignment horizontal="general" vertical="bottom" wrapText="0"/>
    </x:xf>
    <x:xf numFmtId="164" fontId="13" fillId="0" borderId="26" xfId="0" applyNumberFormat="1" applyFont="1" applyFill="1" applyBorder="1" applyAlignment="1">
      <x:alignment horizontal="general" vertical="top" wrapText="1"/>
    </x:xf>
    <x:xf numFmtId="164" fontId="13" fillId="0" borderId="26" xfId="0" applyNumberFormat="1" applyFont="1" applyFill="1" applyBorder="1" applyAlignment="1">
      <x:alignment horizontal="general" vertical="top" wrapText="1"/>
    </x:xf>
    <x:xf numFmtId="164" fontId="13" fillId="0" borderId="26" xfId="0" applyNumberFormat="1" applyFont="1" applyFill="1" applyBorder="1" applyAlignment="1">
      <x:alignment horizontal="center" vertical="top" wrapText="1"/>
    </x:xf>
    <x:xf numFmtId="164" fontId="13" fillId="0" borderId="26" xfId="0" applyNumberFormat="1" applyFont="1" applyFill="1" applyBorder="1" applyAlignment="1">
      <x:alignment horizontal="center" vertical="center" wrapText="1"/>
    </x:xf>
    <x:xf numFmtId="164" fontId="13" fillId="0" borderId="26" xfId="0" applyNumberFormat="1" applyFont="1" applyFill="1" applyBorder="1" applyAlignment="1">
      <x:alignment horizontal="center" vertical="top" wrapText="1"/>
    </x:xf>
    <x:xf numFmtId="164" fontId="13" fillId="0" borderId="26" xfId="0" applyNumberFormat="1" applyFont="1" applyFill="1" applyBorder="1" applyAlignment="1">
      <x:alignment horizontal="center" vertical="center" wrapText="1"/>
    </x:xf>
    <x:xf numFmtId="164" fontId="4" fillId="39" borderId="26" xfId="0" applyNumberFormat="1" applyFont="1" applyFill="1" applyBorder="1" applyAlignment="1">
      <x:alignment horizontal="general" vertical="bottom" wrapText="0"/>
    </x:xf>
    <x:xf numFmtId="164" fontId="14" fillId="39" borderId="26" xfId="0" applyNumberFormat="1" applyFont="1" applyFill="1" applyBorder="1" applyAlignment="1">
      <x:alignment horizontal="general" vertical="bottom" wrapText="0"/>
    </x:xf>
    <x:xf numFmtId="164" fontId="14" fillId="39" borderId="26" xfId="0" applyNumberFormat="1" applyFont="1" applyFill="1" applyBorder="1" applyAlignment="1">
      <x:alignment horizontal="general" vertical="bottom" wrapText="1"/>
    </x:xf>
    <x:xf numFmtId="164" fontId="4" fillId="39" borderId="26" xfId="0" applyNumberFormat="1" applyFont="1" applyFill="1" applyBorder="1" applyAlignment="1">
      <x:alignment horizontal="general" vertical="bottom" wrapText="0"/>
    </x:xf>
    <x:xf numFmtId="164" fontId="14" fillId="39" borderId="26" xfId="0" applyNumberFormat="1" applyFont="1" applyFill="1" applyBorder="1" applyAlignment="1">
      <x:alignment horizontal="general" vertical="bottom" wrapText="0"/>
    </x:xf>
    <x:xf numFmtId="164" fontId="14" fillId="39" borderId="26" xfId="0" applyNumberFormat="1" applyFont="1" applyFill="1" applyBorder="1" applyAlignment="1">
      <x:alignment horizontal="general" vertical="bottom" wrapText="1"/>
    </x:xf>
    <x:xf numFmtId="164" fontId="25" fillId="36" borderId="27" xfId="0" applyNumberFormat="1" applyFont="1" applyFill="1" applyBorder="1" applyAlignment="1">
      <x:alignment horizontal="general" vertical="top" wrapText="1"/>
    </x:xf>
    <x:xf numFmtId="164" fontId="26" fillId="36" borderId="50" xfId="0" applyNumberFormat="1" applyFont="1" applyFill="1" applyBorder="1" applyAlignment="1">
      <x:alignment horizontal="general" vertical="top" wrapText="1"/>
    </x:xf>
    <x:xf numFmtId="164" fontId="8" fillId="14" borderId="27" xfId="0" applyNumberFormat="1" applyFont="1" applyFill="1" applyBorder="1" applyAlignment="1">
      <x:alignment horizontal="general" vertical="top" wrapText="1"/>
    </x:xf>
    <x:xf numFmtId="164" fontId="7" fillId="36" borderId="31" xfId="0" applyNumberFormat="1" applyFont="1" applyFill="1" applyBorder="1" applyAlignment="1">
      <x:alignment horizontal="general" vertical="top" wrapText="1"/>
    </x:xf>
    <x:xf numFmtId="164" fontId="9" fillId="37" borderId="31" xfId="0" applyNumberFormat="1" applyFont="1" applyFill="1" applyBorder="1" applyAlignment="1">
      <x:alignment horizontal="general" vertical="top" wrapText="1"/>
    </x:xf>
    <x:xf numFmtId="164" fontId="6" fillId="37" borderId="27" xfId="0" applyNumberFormat="1" applyFont="1" applyFill="1" applyBorder="1" applyAlignment="1">
      <x:alignment horizontal="general" vertical="center" wrapText="1"/>
    </x:xf>
    <x:xf numFmtId="164" fontId="7" fillId="4" borderId="28" xfId="0" applyNumberFormat="1" applyFont="1" applyFill="1" applyBorder="1" applyAlignment="1">
      <x:alignment horizontal="general" vertical="top" wrapText="1"/>
    </x:xf>
    <x:xf numFmtId="164" fontId="8" fillId="40" borderId="32" xfId="0" applyNumberFormat="1" applyFont="1" applyFill="1" applyBorder="1" applyAlignment="1">
      <x:alignment horizontal="general" vertical="top" wrapText="1"/>
    </x:xf>
    <x:xf numFmtId="164" fontId="9" fillId="7" borderId="33" xfId="0" applyNumberFormat="1" applyFont="1" applyFill="1" applyBorder="1" applyAlignment="1">
      <x:alignment horizontal="general" vertical="top" wrapText="1"/>
    </x:xf>
    <x:xf numFmtId="164" fontId="8" fillId="7" borderId="34" xfId="0" applyNumberFormat="1" applyFont="1" applyFill="1" applyBorder="1" applyAlignment="1">
      <x:alignment horizontal="general" vertical="top" wrapText="1"/>
    </x:xf>
    <x:xf numFmtId="164" fontId="8" fillId="7" borderId="35" xfId="0" applyNumberFormat="1" applyFont="1" applyFill="1" applyBorder="1" applyAlignment="1">
      <x:alignment horizontal="general" vertical="top" wrapText="1"/>
    </x:xf>
    <x:xf numFmtId="164" fontId="9" fillId="37" borderId="30" xfId="0" applyNumberFormat="1" applyFont="1" applyFill="1" applyBorder="1" applyAlignment="1">
      <x:alignment horizontal="general" vertical="top" wrapText="1"/>
    </x:xf>
    <x:xf numFmtId="164" fontId="4" fillId="7" borderId="26" xfId="0" applyNumberFormat="1" applyFont="1" applyFill="1" applyBorder="1" applyAlignment="1">
      <x:alignment horizontal="general" vertical="top" wrapText="1"/>
    </x:xf>
    <x:xf numFmtId="164" fontId="11" fillId="6" borderId="26" xfId="0" applyNumberFormat="1" applyFont="1" applyFill="1" applyBorder="1" applyAlignment="1">
      <x:alignment horizontal="general" vertical="top" wrapText="1"/>
    </x:xf>
    <x:xf numFmtId="164" fontId="12" fillId="0" borderId="26" xfId="0" applyNumberFormat="1" applyFont="1" applyFill="1" applyBorder="1" applyAlignment="1">
      <x:alignment horizontal="general" vertical="top" wrapText="1"/>
    </x:xf>
    <x:xf numFmtId="164" fontId="5" fillId="0" borderId="26" xfId="0" applyNumberFormat="1" applyFont="1" applyFill="1" applyBorder="1" applyAlignment="1">
      <x:alignment horizontal="general" vertical="top" wrapText="1"/>
    </x:xf>
    <x:xf numFmtId="164" fontId="15" fillId="37" borderId="26" xfId="0" applyNumberFormat="1" applyFont="1" applyFill="1" applyBorder="1" applyAlignment="1">
      <x:alignment horizontal="center" vertical="center" wrapText="1"/>
    </x:xf>
    <x:xf numFmtId="164" fontId="16" fillId="37" borderId="26" xfId="0" applyNumberFormat="1" applyFont="1" applyFill="1" applyBorder="1" applyAlignment="1">
      <x:alignment horizontal="left" vertical="center" wrapText="1"/>
    </x:xf>
    <x:xf numFmtId="164" fontId="7" fillId="36" borderId="26" xfId="0" applyNumberFormat="1" applyFont="1" applyFill="1" applyBorder="1" applyAlignment="1">
      <x:alignment horizontal="general" vertical="top" wrapText="1"/>
    </x:xf>
    <x:xf numFmtId="164" fontId="8" fillId="40" borderId="29" xfId="0" applyNumberFormat="1" applyFont="1" applyFill="1" applyBorder="1" applyAlignment="1">
      <x:alignment horizontal="general" vertical="top" wrapText="1"/>
    </x:xf>
    <x:xf numFmtId="164" fontId="8" fillId="0" borderId="31" xfId="0" applyNumberFormat="1" applyFont="1" applyFill="1" applyBorder="1" applyAlignment="1">
      <x:alignment horizontal="general" vertical="top" wrapText="1"/>
    </x:xf>
    <x:xf numFmtId="164" fontId="8" fillId="40" borderId="31" xfId="0" applyNumberFormat="1" applyFont="1" applyFill="1" applyBorder="1" applyAlignment="1">
      <x:alignment horizontal="general" vertical="top" wrapText="1"/>
    </x:xf>
    <x:xf numFmtId="164" fontId="10" fillId="6" borderId="31" xfId="0" applyNumberFormat="1" applyFont="1" applyFill="1" applyBorder="1" applyAlignment="1">
      <x:alignment horizontal="general" vertical="top" wrapText="1"/>
    </x:xf>
    <x:xf numFmtId="164" fontId="11" fillId="36" borderId="26" xfId="0" applyNumberFormat="1" applyFont="1" applyFill="1" applyBorder="1" applyAlignment="1">
      <x:alignment horizontal="center" vertical="top" wrapText="1"/>
    </x:xf>
    <x:xf numFmtId="164" fontId="13" fillId="7" borderId="26" xfId="0" applyNumberFormat="1" applyFont="1" applyFill="1" applyBorder="1" applyAlignment="1">
      <x:alignment horizontal="general" vertical="top" wrapText="1"/>
    </x:xf>
    <x:xf numFmtId="164" fontId="9" fillId="37" borderId="36" xfId="0" applyNumberFormat="1" applyFont="1" applyFill="1" applyBorder="1" applyAlignment="1">
      <x:alignment horizontal="general" vertical="top" wrapText="1"/>
    </x:xf>
    <x:xf numFmtId="164" fontId="8" fillId="40" borderId="37" xfId="0" applyNumberFormat="1" applyFont="1" applyFill="1" applyBorder="1" applyAlignment="1">
      <x:alignment horizontal="general" vertical="top" wrapText="1"/>
    </x:xf>
    <x:xf numFmtId="174" fontId="9" fillId="37" borderId="27" xfId="0" applyNumberFormat="1" applyFont="1" applyFill="1" applyBorder="1" applyAlignment="1">
      <x:alignment horizontal="general" vertical="top" wrapText="1"/>
    </x:xf>
    <x:xf numFmtId="164" fontId="11" fillId="8" borderId="26" xfId="0" applyNumberFormat="1" applyFont="1" applyFill="1" applyBorder="1" applyAlignment="1">
      <x:alignment horizontal="general" vertical="top" wrapText="1"/>
    </x:xf>
    <x:xf numFmtId="164" fontId="14" fillId="9" borderId="26" xfId="0" applyNumberFormat="1" applyFont="1" applyFill="1" applyBorder="1" applyAlignment="1">
      <x:alignment horizontal="general" vertical="top" wrapText="1"/>
    </x:xf>
    <x:xf numFmtId="164" fontId="7" fillId="41" borderId="27" xfId="0" applyNumberFormat="1" applyFont="1" applyFill="1" applyBorder="1" applyAlignment="1">
      <x:alignment horizontal="general" vertical="top" wrapText="1"/>
    </x:xf>
    <x:xf numFmtId="164" fontId="7" fillId="11" borderId="26" xfId="0" applyNumberFormat="1" applyFont="1" applyFill="1" applyBorder="1" applyAlignment="1">
      <x:alignment horizontal="left" vertical="center" wrapText="1"/>
    </x:xf>
    <x:xf numFmtId="164" fontId="7" fillId="4" borderId="27" xfId="0" applyNumberFormat="1" applyFont="1" applyFill="1" applyBorder="1" applyAlignment="1">
      <x:alignment horizontal="general" vertical="top" wrapText="1"/>
    </x:xf>
    <x:xf numFmtId="164" fontId="17" fillId="12" borderId="26" xfId="0" applyNumberFormat="1" applyFont="1" applyFill="1" applyBorder="1" applyAlignment="1">
      <x:alignment horizontal="left" vertical="center" wrapText="1"/>
    </x:xf>
    <x:xf numFmtId="164" fontId="8" fillId="12" borderId="27" xfId="0" applyNumberFormat="1" applyFont="1" applyFill="1" applyBorder="1" applyAlignment="1">
      <x:alignment horizontal="general" vertical="top" wrapText="1"/>
    </x:xf>
    <x:xf numFmtId="164" fontId="8" fillId="6" borderId="27" xfId="0" applyNumberFormat="1" applyFont="1" applyFill="1" applyBorder="1" applyAlignment="1">
      <x:alignment horizontal="general" vertical="top" wrapText="1"/>
    </x:xf>
    <x:xf numFmtId="164" fontId="11" fillId="36" borderId="38" xfId="0" applyNumberFormat="1" applyFont="1" applyFill="1" applyBorder="1" applyAlignment="1">
      <x:alignment horizontal="center" vertical="center" wrapText="1"/>
    </x:xf>
    <x:xf numFmtId="164" fontId="16" fillId="37" borderId="39" xfId="0" applyNumberFormat="1" applyFont="1" applyFill="1" applyBorder="1" applyAlignment="1">
      <x:alignment horizontal="center" vertical="center" wrapText="1"/>
    </x:xf>
    <x:xf numFmtId="164" fontId="11" fillId="36" borderId="40" xfId="0" applyNumberFormat="1" applyFont="1" applyFill="1" applyBorder="1" applyAlignment="1">
      <x:alignment horizontal="center" vertical="center" wrapText="1"/>
    </x:xf>
    <x:xf numFmtId="164" fontId="11" fillId="36" borderId="41" xfId="0" applyNumberFormat="1" applyFont="1" applyFill="1" applyBorder="1" applyAlignment="1">
      <x:alignment horizontal="center" vertical="center" wrapText="1"/>
    </x:xf>
    <x:xf numFmtId="164" fontId="16" fillId="37" borderId="42" xfId="0" applyNumberFormat="1" applyFont="1" applyFill="1" applyBorder="1" applyAlignment="1">
      <x:alignment horizontal="general" vertical="center" wrapText="1"/>
    </x:xf>
    <x:xf numFmtId="164" fontId="4" fillId="0" borderId="26" xfId="0" applyNumberFormat="1" applyFont="1" applyFill="1" applyBorder="1" applyAlignment="1">
      <x:alignment horizontal="general" vertical="center" wrapText="1"/>
    </x:xf>
    <x:xf numFmtId="164" fontId="4" fillId="0" borderId="43" xfId="0" applyNumberFormat="1" applyFont="1" applyFill="1" applyBorder="1" applyAlignment="1">
      <x:alignment horizontal="general" vertical="center" wrapText="1"/>
    </x:xf>
    <x:xf numFmtId="175" fontId="4" fillId="0" borderId="26" xfId="0" applyNumberFormat="1" applyFont="1" applyFill="1" applyBorder="1" applyAlignment="1">
      <x:alignment horizontal="general" vertical="center" wrapText="1"/>
    </x:xf>
    <x:xf numFmtId="164" fontId="16" fillId="37" borderId="44" xfId="0" applyNumberFormat="1" applyFont="1" applyFill="1" applyBorder="1" applyAlignment="1">
      <x:alignment horizontal="general" vertical="center" wrapText="1"/>
    </x:xf>
    <x:xf numFmtId="175" fontId="4" fillId="0" borderId="45" xfId="0" applyNumberFormat="1" applyFont="1" applyFill="1" applyBorder="1" applyAlignment="1">
      <x:alignment horizontal="general" vertical="center" wrapText="1"/>
    </x:xf>
    <x:xf numFmtId="164" fontId="4" fillId="0" borderId="46" xfId="0" applyNumberFormat="1" applyFont="1" applyFill="1" applyBorder="1" applyAlignment="1">
      <x:alignment horizontal="general" vertical="center" wrapText="1"/>
    </x:xf>
    <x:xf numFmtId="175" fontId="4" fillId="0" borderId="26" xfId="0" applyNumberFormat="1" applyFont="1" applyFill="1" applyBorder="1" applyAlignment="1">
      <x:alignment horizontal="general" vertical="top" wrapText="1"/>
    </x:xf>
    <x:xf numFmtId="175" fontId="8" fillId="0" borderId="27" xfId="0" applyNumberFormat="1" applyFont="1" applyFill="1" applyBorder="1" applyAlignment="1">
      <x:alignment horizontal="general" vertical="top" wrapText="1"/>
    </x:xf>
    <x:xf numFmtId="175" fontId="8" fillId="40" borderId="27" xfId="0" applyNumberFormat="1" applyFont="1" applyFill="1" applyBorder="1" applyAlignment="1">
      <x:alignment horizontal="general" vertical="top" wrapText="1"/>
    </x:xf>
    <x:xf numFmtId="164" fontId="8" fillId="13" borderId="27" xfId="0" applyNumberFormat="1" applyFont="1" applyFill="1" applyBorder="1" applyAlignment="1">
      <x:alignment horizontal="general" vertical="top" wrapText="1"/>
    </x:xf>
    <x:xf numFmtId="164" fontId="5" fillId="14" borderId="26" xfId="0" applyNumberFormat="1" applyFont="1" applyFill="1" applyBorder="1" applyAlignment="1">
      <x:alignment horizontal="general" vertical="top" wrapText="1"/>
    </x:xf>
    <x:xf numFmtId="164" fontId="5" fillId="13" borderId="26" xfId="0" applyNumberFormat="1" applyFont="1" applyFill="1" applyBorder="1" applyAlignment="1">
      <x:alignment horizontal="general" vertical="top" wrapText="1"/>
    </x:xf>
    <x:xf numFmtId="164" fontId="5" fillId="15" borderId="26" xfId="0" applyNumberFormat="1" applyFont="1" applyFill="1" applyBorder="1" applyAlignment="1">
      <x:alignment horizontal="general" vertical="top" wrapText="1"/>
    </x:xf>
    <x:xf numFmtId="164" fontId="8" fillId="15" borderId="27" xfId="0" applyNumberFormat="1" applyFont="1" applyFill="1" applyBorder="1" applyAlignment="1">
      <x:alignment horizontal="general" vertical="top" wrapText="1"/>
    </x:xf>
    <x:xf numFmtId="164" fontId="18" fillId="15" borderId="26" xfId="0" applyNumberFormat="1" applyFont="1" applyFill="1" applyBorder="1" applyAlignment="1">
      <x:alignment horizontal="general" vertical="top" wrapText="1"/>
    </x:xf>
    <x:xf numFmtId="164" fontId="19" fillId="15" borderId="26" xfId="0" applyNumberFormat="1" applyFont="1" applyFill="1" applyBorder="1" applyAlignment="1">
      <x:alignment horizontal="general" vertical="top" wrapText="1"/>
    </x:xf>
    <x:xf numFmtId="164" fontId="5" fillId="0" borderId="26" xfId="0" applyNumberFormat="1" applyFont="1" applyFill="1" applyBorder="1" applyAlignment="1">
      <x:alignment horizontal="general" vertical="bottom" wrapText="0"/>
    </x:xf>
    <x:xf numFmtId="164" fontId="6" fillId="37" borderId="26" xfId="0" applyNumberFormat="1" applyFont="1" applyFill="1" applyBorder="1" applyAlignment="1">
      <x:alignment horizontal="general" vertical="center" wrapText="1"/>
    </x:xf>
    <x:xf numFmtId="176" fontId="8" fillId="40" borderId="27" xfId="0" applyNumberFormat="1" applyFont="1" applyFill="1" applyBorder="1" applyAlignment="1">
      <x:alignment horizontal="general" vertical="top" wrapText="1"/>
    </x:xf>
    <x:xf numFmtId="164" fontId="9" fillId="37" borderId="28" xfId="0" applyNumberFormat="1" applyFont="1" applyFill="1" applyBorder="1" applyAlignment="1">
      <x:alignment horizontal="general" vertical="top" wrapText="1"/>
    </x:xf>
    <x:xf numFmtId="164" fontId="8" fillId="0" borderId="32" xfId="0" applyNumberFormat="1" applyFont="1" applyFill="1" applyBorder="1" applyAlignment="1">
      <x:alignment horizontal="general" vertical="top" wrapText="1"/>
    </x:xf>
    <x:xf numFmtId="164" fontId="8" fillId="16" borderId="27" xfId="0" applyNumberFormat="1" applyFont="1" applyFill="1" applyBorder="1" applyAlignment="1">
      <x:alignment horizontal="general" vertical="top" wrapText="1"/>
    </x:xf>
    <x:xf numFmtId="164" fontId="8" fillId="17" borderId="27" xfId="0" applyNumberFormat="1" applyFont="1" applyFill="1" applyBorder="1" applyAlignment="1">
      <x:alignment horizontal="general" vertical="top" wrapText="1"/>
    </x:xf>
    <x:xf numFmtId="177" fontId="8" fillId="0" borderId="27" xfId="0" applyNumberFormat="1" applyFont="1" applyFill="1" applyBorder="1" applyAlignment="1">
      <x:alignment horizontal="general" vertical="top" wrapText="1"/>
    </x:xf>
    <x:xf numFmtId="177" fontId="8" fillId="40" borderId="27" xfId="0" applyNumberFormat="1" applyFont="1" applyFill="1" applyBorder="1" applyAlignment="1">
      <x:alignment horizontal="general" vertical="top" wrapText="1"/>
    </x:xf>
    <x:xf numFmtId="164" fontId="11" fillId="36" borderId="26" xfId="0" applyNumberFormat="1" applyFont="1" applyFill="1" applyBorder="1" applyAlignment="1">
      <x:alignment horizontal="center" vertical="center" wrapText="1"/>
    </x:xf>
    <x:xf numFmtId="164" fontId="5" fillId="0" borderId="47" xfId="0" applyNumberFormat="1" applyFont="1" applyFill="1" applyBorder="1" applyAlignment="1">
      <x:alignment horizontal="general" vertical="top" wrapText="1"/>
    </x:xf>
    <x:xf numFmtId="177" fontId="4" fillId="0" borderId="26" xfId="0" applyNumberFormat="1" applyFont="1" applyFill="1" applyBorder="1" applyAlignment="1">
      <x:alignment horizontal="general" vertical="bottom" wrapText="1"/>
    </x:xf>
    <x:xf numFmtId="164" fontId="16" fillId="37" borderId="26" xfId="0" applyNumberFormat="1" applyFont="1" applyFill="1" applyBorder="1" applyAlignment="1">
      <x:alignment horizontal="general" vertical="center" wrapText="1"/>
    </x:xf>
    <x:xf numFmtId="177" fontId="4" fillId="0" borderId="26" xfId="0" applyNumberFormat="1" applyFont="1" applyFill="1" applyBorder="1" applyAlignment="1">
      <x:alignment horizontal="general" vertical="top" wrapText="1"/>
    </x:xf>
    <x:xf numFmtId="164" fontId="13" fillId="0" borderId="26" xfId="0" applyNumberFormat="1" applyFont="1" applyFill="1" applyBorder="1" applyAlignment="1">
      <x:alignment horizontal="general" vertical="bottom" wrapText="1"/>
    </x:xf>
    <x:xf numFmtId="164" fontId="8" fillId="18" borderId="27" xfId="0" applyNumberFormat="1" applyFont="1" applyFill="1" applyBorder="1" applyAlignment="1">
      <x:alignment horizontal="general" vertical="top" wrapText="1"/>
    </x:xf>
    <x:xf numFmtId="178" fontId="8" fillId="16" borderId="27" xfId="0" applyNumberFormat="1" applyFont="1" applyFill="1" applyBorder="1" applyAlignment="1">
      <x:alignment horizontal="general" vertical="top" wrapText="1"/>
    </x:xf>
    <x:xf numFmtId="178" fontId="8" fillId="40" borderId="27" xfId="0" applyNumberFormat="1" applyFont="1" applyFill="1" applyBorder="1" applyAlignment="1">
      <x:alignment horizontal="general" vertical="top" wrapText="1"/>
    </x:xf>
    <x:xf numFmtId="164" fontId="7" fillId="36" borderId="27" xfId="0" applyNumberFormat="1" applyFont="1" applyFill="1" applyBorder="1" applyAlignment="1">
      <x:alignment horizontal="general" vertical="center" wrapText="1"/>
    </x:xf>
    <x:xf numFmtId="164" fontId="11" fillId="36" borderId="26" xfId="0" applyNumberFormat="1" applyFont="1" applyFill="1" applyBorder="1" applyAlignment="1">
      <x:alignment horizontal="general" vertical="center" wrapText="1"/>
    </x:xf>
    <x:xf numFmtId="175" fontId="8" fillId="14" borderId="27" xfId="0" applyNumberFormat="1" applyFont="1" applyFill="1" applyBorder="1" applyAlignment="1">
      <x:alignment horizontal="general" vertical="top" wrapText="1"/>
    </x:xf>
    <x:xf numFmtId="175" fontId="8" fillId="19" borderId="27" xfId="0" applyNumberFormat="1" applyFont="1" applyFill="1" applyBorder="1" applyAlignment="1">
      <x:alignment horizontal="general" vertical="top" wrapText="1"/>
    </x:xf>
    <x:xf numFmtId="164" fontId="8" fillId="20" borderId="27" xfId="0" applyNumberFormat="1" applyFont="1" applyFill="1" applyBorder="1" applyAlignment="1">
      <x:alignment horizontal="general" vertical="top" wrapText="1"/>
    </x:xf>
    <x:xf numFmtId="164" fontId="20" fillId="37" borderId="26" xfId="0" applyNumberFormat="1" applyFont="1" applyFill="1" applyBorder="1" applyAlignment="1">
      <x:alignment horizontal="general" vertical="top" wrapText="1"/>
    </x:xf>
    <x:xf numFmtId="164" fontId="7" fillId="36" borderId="48" xfId="0" applyNumberFormat="1" applyFont="1" applyFill="1" applyBorder="1" applyAlignment="1">
      <x:alignment horizontal="general" vertical="top" wrapText="1"/>
    </x:xf>
    <x:xf numFmtId="164" fontId="4" fillId="0" borderId="48" xfId="0" applyNumberFormat="1" applyFont="1" applyFill="1" applyBorder="1" applyAlignment="1">
      <x:alignment horizontal="general" vertical="top" wrapText="1"/>
    </x:xf>
    <x:xf numFmtId="164" fontId="8" fillId="37" borderId="27" xfId="0" applyNumberFormat="1" applyFont="1" applyFill="1" applyBorder="1" applyAlignment="1">
      <x:alignment horizontal="general" vertical="top" wrapText="1"/>
    </x:xf>
    <x:xf numFmtId="164" fontId="4" fillId="0" borderId="49" xfId="0" applyNumberFormat="1" applyFont="1" applyFill="1" applyBorder="1" applyAlignment="1">
      <x:alignment horizontal="general" vertical="top" wrapText="1"/>
    </x:xf>
    <x:xf numFmtId="164" fontId="8" fillId="0" borderId="27" xfId="0" applyNumberFormat="1" applyFont="1" applyFill="1" applyBorder="1" applyAlignment="1">
      <x:alignment horizontal="general" vertical="top" wrapText="0"/>
    </x:xf>
    <x:xf numFmtId="164" fontId="8" fillId="40" borderId="27" xfId="0" applyNumberFormat="1" applyFont="1" applyFill="1" applyBorder="1" applyAlignment="1">
      <x:alignment horizontal="general" vertical="top" wrapText="0"/>
    </x:xf>
    <x:xf numFmtId="164" fontId="21" fillId="0" borderId="26" xfId="0" applyNumberFormat="1" applyFont="1" applyFill="1" applyBorder="1" applyAlignment="1">
      <x:alignment horizontal="general" vertical="top" wrapText="1"/>
    </x:xf>
    <x:xf numFmtId="175" fontId="5" fillId="0" borderId="26" xfId="0" applyNumberFormat="1" applyFont="1" applyFill="1" applyBorder="1" applyAlignment="1">
      <x:alignment horizontal="general" vertical="top" wrapText="1"/>
    </x:xf>
    <x:xf numFmtId="164" fontId="8" fillId="44" borderId="27" xfId="0" applyNumberFormat="1" applyFont="1" applyFill="1" applyBorder="1" applyAlignment="1">
      <x:alignment horizontal="general" vertical="top" wrapText="1"/>
    </x:xf>
    <x:xf numFmtId="164" fontId="21" fillId="22" borderId="26" xfId="0" applyNumberFormat="1" applyFont="1" applyFill="1" applyBorder="1" applyAlignment="1">
      <x:alignment horizontal="general" vertical="top" wrapText="1"/>
    </x:xf>
    <x:xf numFmtId="164" fontId="22" fillId="6" borderId="26" xfId="0" applyNumberFormat="1" applyFont="1" applyFill="1" applyBorder="1" applyAlignment="1">
      <x:alignment horizontal="general" vertical="top" wrapText="1"/>
    </x:xf>
    <x:xf numFmtId="176" fontId="9" fillId="37" borderId="27" xfId="0" applyNumberFormat="1" applyFont="1" applyFill="1" applyBorder="1" applyAlignment="1">
      <x:alignment horizontal="general" vertical="top" wrapText="1"/>
    </x:xf>
    <x:xf numFmtId="178" fontId="8" fillId="0" borderId="27" xfId="0" applyNumberFormat="1" applyFont="1" applyFill="1" applyBorder="1" applyAlignment="1">
      <x:alignment horizontal="general" vertical="top" wrapText="1"/>
    </x:xf>
    <x:xf numFmtId="176" fontId="8" fillId="0" borderId="27" xfId="0" applyNumberFormat="1" applyFont="1" applyFill="1" applyBorder="1" applyAlignment="1">
      <x:alignment horizontal="general" vertical="top" wrapText="1"/>
    </x:xf>
    <x:xf numFmtId="164" fontId="22" fillId="36" borderId="26" xfId="0" applyNumberFormat="1" applyFont="1" applyFill="1" applyBorder="1" applyAlignment="1">
      <x:alignment horizontal="general" vertical="center" wrapText="1"/>
    </x:xf>
    <x:xf numFmtId="175" fontId="22" fillId="36" borderId="26" xfId="0" applyNumberFormat="1" applyFont="1" applyFill="1" applyBorder="1" applyAlignment="1">
      <x:alignment horizontal="general" vertical="center" wrapText="1"/>
    </x:xf>
    <x:xf numFmtId="164" fontId="5" fillId="22" borderId="26" xfId="0" applyNumberFormat="1" applyFont="1" applyFill="1" applyBorder="1" applyAlignment="1">
      <x:alignment horizontal="general" vertical="top" wrapText="1"/>
    </x:xf>
    <x:xf numFmtId="164" fontId="11" fillId="36" borderId="26" xfId="0" applyNumberFormat="1" applyFont="1" applyFill="1" applyBorder="1" applyAlignment="1">
      <x:alignment horizontal="left" vertical="center" wrapText="1"/>
    </x:xf>
    <x:xf numFmtId="164" fontId="8" fillId="23" borderId="27" xfId="0" applyNumberFormat="1" applyFont="1" applyFill="1" applyBorder="1" applyAlignment="1">
      <x:alignment horizontal="general" vertical="top" wrapText="1"/>
    </x:xf>
    <x:xf numFmtId="179" fontId="8" fillId="40" borderId="27" xfId="0" applyNumberFormat="1" applyFont="1" applyFill="1" applyBorder="1" applyAlignment="1">
      <x:alignment horizontal="general" vertical="top" wrapText="1"/>
    </x:xf>
    <x:xf numFmtId="179" fontId="8" fillId="0" borderId="27" xfId="0" applyNumberFormat="1" applyFont="1" applyFill="1" applyBorder="1" applyAlignment="1">
      <x:alignment horizontal="general" vertical="top" wrapText="1"/>
    </x:xf>
    <x:xf numFmtId="179" fontId="5" fillId="0" borderId="26" xfId="0" applyNumberFormat="1" applyFont="1" applyFill="1" applyBorder="1" applyAlignment="1">
      <x:alignment horizontal="general" vertical="top" wrapText="1"/>
    </x:xf>
    <x:xf numFmtId="164" fontId="21" fillId="16" borderId="26" xfId="0" applyNumberFormat="1" applyFont="1" applyFill="1" applyBorder="1" applyAlignment="1">
      <x:alignment horizontal="general" vertical="top" wrapText="1"/>
    </x:xf>
    <x:xf numFmtId="164" fontId="7" fillId="11" borderId="26" xfId="0" applyNumberFormat="1" applyFont="1" applyFill="1" applyBorder="1" applyAlignment="1">
      <x:alignment horizontal="center" vertical="top" wrapText="1"/>
    </x:xf>
    <x:xf numFmtId="175" fontId="21" fillId="0" borderId="26" xfId="0" applyNumberFormat="1" applyFont="1" applyFill="1" applyBorder="1" applyAlignment="1">
      <x:alignment horizontal="general" vertical="top" wrapText="1"/>
    </x:xf>
    <x:xf numFmtId="164" fontId="11" fillId="36" borderId="39" xfId="0" applyNumberFormat="1" applyFont="1" applyFill="1" applyBorder="1" applyAlignment="1">
      <x:alignment horizontal="center" vertical="center" wrapText="1"/>
    </x:xf>
    <x:xf numFmtId="164" fontId="9" fillId="37" borderId="27" xfId="0" applyNumberFormat="1" applyFont="1" applyFill="1" applyBorder="1" applyAlignment="1">
      <x:alignment horizontal="center" vertical="top" wrapText="1"/>
    </x:xf>
    <x:xf numFmtId="164" fontId="8" fillId="8" borderId="27" xfId="0" applyNumberFormat="1" applyFont="1" applyFill="1" applyBorder="1" applyAlignment="1">
      <x:alignment horizontal="center" vertical="top" wrapText="1"/>
    </x:xf>
    <x:xf numFmtId="164" fontId="8" fillId="22" borderId="27" xfId="0" applyNumberFormat="1" applyFont="1" applyFill="1" applyBorder="1" applyAlignment="1">
      <x:alignment horizontal="center" vertical="top" wrapText="1"/>
    </x:xf>
    <x:xf numFmtId="164" fontId="4" fillId="0" borderId="42" xfId="0" applyNumberFormat="1" applyFont="1" applyFill="1" applyBorder="1" applyAlignment="1">
      <x:alignment horizontal="general" vertical="top" wrapText="1"/>
    </x:xf>
    <x:xf numFmtId="164" fontId="4" fillId="0" borderId="43" xfId="0" applyNumberFormat="1" applyFont="1" applyFill="1" applyBorder="1" applyAlignment="1">
      <x:alignment horizontal="general" vertical="top" wrapText="1"/>
    </x:xf>
    <x:xf numFmtId="164" fontId="5" fillId="16" borderId="26" xfId="0" applyNumberFormat="1" applyFont="1" applyFill="1" applyBorder="1" applyAlignment="1">
      <x:alignment horizontal="general" vertical="top" wrapText="1"/>
    </x:xf>
    <x:xf numFmtId="164" fontId="8" fillId="22" borderId="27" xfId="0" applyNumberFormat="1" applyFont="1" applyFill="1" applyBorder="1" applyAlignment="1">
      <x:alignment horizontal="general" vertical="top" wrapText="1"/>
    </x:xf>
    <x:xf numFmtId="164" fontId="4" fillId="0" borderId="44" xfId="0" applyNumberFormat="1" applyFont="1" applyFill="1" applyBorder="1" applyAlignment="1">
      <x:alignment horizontal="general" vertical="top" wrapText="1"/>
    </x:xf>
    <x:xf numFmtId="175" fontId="4" fillId="0" borderId="45" xfId="0" applyNumberFormat="1" applyFont="1" applyFill="1" applyBorder="1" applyAlignment="1">
      <x:alignment horizontal="general" vertical="top" wrapText="1"/>
    </x:xf>
    <x:xf numFmtId="164" fontId="4" fillId="0" borderId="46" xfId="0" applyNumberFormat="1" applyFont="1" applyFill="1" applyBorder="1" applyAlignment="1">
      <x:alignment horizontal="general" vertical="top" wrapText="1"/>
    </x:xf>
    <x:xf numFmtId="164" fontId="23" fillId="20" borderId="26" xfId="0" applyNumberFormat="1" applyFont="1" applyFill="1" applyBorder="1" applyAlignment="1">
      <x:alignment horizontal="general" vertical="top" wrapText="1"/>
    </x:xf>
    <x:xf numFmtId="164" fontId="24" fillId="20" borderId="26" xfId="0" applyNumberFormat="1" applyFont="1" applyFill="1" applyBorder="1" applyAlignment="1">
      <x:alignment horizontal="general" vertical="top" wrapText="1"/>
    </x:xf>
    <x:xf numFmtId="164" fontId="8" fillId="24" borderId="27" xfId="0" applyNumberFormat="1" applyFont="1" applyFill="1" applyBorder="1" applyAlignment="1">
      <x:alignment horizontal="general" vertical="top" wrapText="1"/>
    </x:xf>
    <x:xf numFmtId="164" fontId="5" fillId="25" borderId="26" xfId="0" applyNumberFormat="1" applyFont="1" applyFill="1" applyBorder="1" applyAlignment="1">
      <x:alignment horizontal="general" vertical="top" wrapText="1"/>
    </x:xf>
    <x:xf numFmtId="164" fontId="8" fillId="26" borderId="27" xfId="0" applyNumberFormat="1" applyFont="1" applyFill="1" applyBorder="1" applyAlignment="1">
      <x:alignment horizontal="general" vertical="top" wrapText="1"/>
    </x:xf>
    <x:xf numFmtId="164" fontId="8" fillId="27" borderId="27" xfId="0" applyNumberFormat="1" applyFont="1" applyFill="1" applyBorder="1" applyAlignment="1">
      <x:alignment horizontal="general" vertical="top" wrapText="1"/>
    </x:xf>
    <x:xf numFmtId="164" fontId="8" fillId="28" borderId="27" xfId="0" applyNumberFormat="1" applyFont="1" applyFill="1" applyBorder="1" applyAlignment="1">
      <x:alignment horizontal="general" vertical="top" wrapText="1"/>
    </x:xf>
    <x:xf numFmtId="164" fontId="8" fillId="25" borderId="27" xfId="0" applyNumberFormat="1" applyFont="1" applyFill="1" applyBorder="1" applyAlignment="1">
      <x:alignment horizontal="general" vertical="top" wrapText="1"/>
    </x:xf>
    <x:xf numFmtId="164" fontId="13" fillId="29" borderId="26" xfId="0" applyNumberFormat="1" applyFont="1" applyFill="1" applyBorder="1" applyAlignment="1">
      <x:alignment horizontal="general" vertical="top" wrapText="1"/>
    </x:xf>
    <x:xf numFmtId="164" fontId="4" fillId="0" borderId="30" xfId="0" applyNumberFormat="1" applyFont="1" applyFill="1" applyBorder="1" applyAlignment="1">
      <x:alignment horizontal="general" vertical="bottom" wrapText="0"/>
    </x:xf>
    <x:xf numFmtId="164" fontId="4" fillId="0" borderId="50" xfId="0" applyNumberFormat="1" applyFont="1" applyFill="1" applyBorder="1" applyAlignment="1">
      <x:alignment horizontal="general" vertical="bottom" wrapText="0"/>
    </x:xf>
    <x:xf numFmtId="164" fontId="13" fillId="19" borderId="26" xfId="0" applyNumberFormat="1" applyFont="1" applyFill="1" applyBorder="1" applyAlignment="1">
      <x:alignment horizontal="general" vertical="top" wrapText="1"/>
    </x:xf>
    <x:xf numFmtId="164" fontId="13" fillId="9" borderId="26" xfId="0" applyNumberFormat="1" applyFont="1" applyFill="1" applyBorder="1" applyAlignment="1">
      <x:alignment horizontal="general" vertical="top" wrapText="1"/>
    </x:xf>
    <x:xf numFmtId="164" fontId="12" fillId="37" borderId="26" xfId="0" applyNumberFormat="1" applyFont="1" applyFill="1" applyBorder="1" applyAlignment="1">
      <x:alignment horizontal="general" vertical="top" wrapText="1"/>
    </x:xf>
    <x:xf numFmtId="164" fontId="13" fillId="37" borderId="26" xfId="0" applyNumberFormat="1" applyFont="1" applyFill="1" applyBorder="1" applyAlignment="1">
      <x:alignment horizontal="general" vertical="top" wrapText="1"/>
    </x:xf>
    <x:xf numFmtId="164" fontId="13" fillId="20" borderId="26" xfId="0" applyNumberFormat="1" applyFont="1" applyFill="1" applyBorder="1" applyAlignment="1">
      <x:alignment horizontal="general" vertical="top" wrapText="1"/>
    </x:xf>
    <x:xf numFmtId="164" fontId="7" fillId="36" borderId="30" xfId="0" applyNumberFormat="1" applyFont="1" applyFill="1" applyBorder="1" applyAlignment="1">
      <x:alignment horizontal="general" vertical="top" wrapText="1"/>
    </x:xf>
    <x:xf numFmtId="164" fontId="27" fillId="30" borderId="31" xfId="0" applyNumberFormat="1" applyFont="1" applyFill="1" applyBorder="1" applyAlignment="1">
      <x:alignment horizontal="center" vertical="center" wrapText="1"/>
    </x:xf>
    <x:xf numFmtId="164" fontId="28" fillId="31" borderId="31" xfId="0" applyNumberFormat="1" applyFont="1" applyFill="1" applyBorder="1" applyAlignment="1">
      <x:alignment horizontal="general" vertical="center" wrapText="1"/>
    </x:xf>
    <x:xf numFmtId="164" fontId="7" fillId="32" borderId="51" xfId="0" applyNumberFormat="1" applyFont="1" applyFill="1" applyBorder="1" applyAlignment="1">
      <x:alignment horizontal="general" vertical="center" wrapText="1"/>
    </x:xf>
    <x:xf numFmtId="164" fontId="9" fillId="37" borderId="51" xfId="0" applyNumberFormat="1" applyFont="1" applyFill="1" applyBorder="1" applyAlignment="1">
      <x:alignment horizontal="general" vertical="top" wrapText="1"/>
    </x:xf>
    <x:xf numFmtId="164" fontId="8" fillId="0" borderId="51" xfId="0" applyNumberFormat="1" applyFont="1" applyFill="1" applyBorder="1" applyAlignment="1">
      <x:alignment horizontal="general" vertical="top" wrapText="1"/>
    </x:xf>
    <x:xf numFmtId="164" fontId="4" fillId="0" borderId="51" xfId="0" applyNumberFormat="1" applyFont="1" applyFill="1" applyBorder="1" applyAlignment="1">
      <x:alignment horizontal="general" vertical="top" wrapText="1"/>
    </x:xf>
    <x:xf numFmtId="164" fontId="8" fillId="40" borderId="51" xfId="0" applyNumberFormat="1" applyFont="1" applyFill="1" applyBorder="1" applyAlignment="1">
      <x:alignment horizontal="general" vertical="top" wrapText="1"/>
    </x:xf>
    <x:xf numFmtId="164" fontId="7" fillId="32" borderId="51" xfId="0" applyNumberFormat="1" applyFont="1" applyFill="1" applyBorder="1" applyAlignment="1">
      <x:alignment horizontal="general" vertical="top" wrapText="1"/>
    </x:xf>
    <x:xf numFmtId="164" fontId="11" fillId="32" borderId="51" xfId="0" applyNumberFormat="1" applyFont="1" applyFill="1" applyBorder="1" applyAlignment="1">
      <x:alignment horizontal="general" vertical="top" wrapText="1"/>
    </x:xf>
    <x:xf numFmtId="164" fontId="11" fillId="32" borderId="51" xfId="0" applyNumberFormat="1" applyFont="1" applyFill="1" applyBorder="1" applyAlignment="1">
      <x:alignment horizontal="general" vertical="center" wrapText="1"/>
    </x:xf>
    <x:xf numFmtId="164" fontId="4" fillId="0" borderId="51" xfId="0" applyNumberFormat="1" applyFont="1" applyFill="1" applyBorder="1" applyAlignment="1">
      <x:alignment horizontal="general" vertical="bottom" wrapText="1"/>
    </x:xf>
    <x:xf numFmtId="164" fontId="29" fillId="33" borderId="51" xfId="0" applyNumberFormat="1" applyFont="1" applyFill="1" applyBorder="1" applyAlignment="1">
      <x:alignment horizontal="center" vertical="center" wrapText="1"/>
    </x:xf>
    <x:xf numFmtId="164" fontId="8" fillId="29" borderId="27" xfId="0" applyNumberFormat="1" applyFont="1" applyFill="1" applyBorder="1" applyAlignment="1">
      <x:alignment horizontal="general" vertical="top" wrapText="1"/>
    </x:xf>
    <x:xf numFmtId="164" fontId="8" fillId="34" borderId="27" xfId="0" applyNumberFormat="1" applyFont="1" applyFill="1" applyBorder="1" applyAlignment="1">
      <x:alignment horizontal="general" vertical="top" wrapText="1"/>
    </x:xf>
    <x:xf numFmtId="164" fontId="11" fillId="24" borderId="26" xfId="0" applyNumberFormat="1" applyFont="1" applyFill="1" applyBorder="1" applyAlignment="1">
      <x:alignment horizontal="general" vertical="top" wrapText="1"/>
    </x:xf>
    <x:xf numFmtId="164" fontId="4" fillId="44" borderId="26" xfId="0" applyNumberFormat="1" applyFont="1" applyFill="1" applyBorder="1" applyAlignment="1">
      <x:alignment horizontal="general" vertical="top" wrapText="1"/>
    </x:xf>
    <x:xf numFmtId="164" fontId="30" fillId="37" borderId="26" xfId="0" applyNumberFormat="1" applyFont="1" applyFill="1" applyBorder="1" applyAlignment="1">
      <x:alignment horizontal="general" vertical="center" wrapText="1"/>
    </x:xf>
    <x:xf numFmtId="164" fontId="6" fillId="37" borderId="27" xfId="0" applyNumberFormat="1" applyFont="1" applyFill="1" applyBorder="1" applyAlignment="1">
      <x:alignment horizontal="center" vertical="center" wrapText="1"/>
    </x:xf>
    <x:xf numFmtId="164" fontId="31" fillId="4" borderId="28" xfId="0" applyNumberFormat="1" applyFont="1" applyFill="1" applyBorder="1" applyAlignment="1">
      <x:alignment horizontal="general" vertical="top" wrapText="1"/>
    </x:xf>
    <x:xf numFmtId="164" fontId="31" fillId="7" borderId="33" xfId="0" applyNumberFormat="1" applyFont="1" applyFill="1" applyBorder="1" applyAlignment="1">
      <x:alignment horizontal="general" vertical="top" wrapText="1"/>
    </x:xf>
    <x:xf numFmtId="164" fontId="31" fillId="37" borderId="30" xfId="0" applyNumberFormat="1" applyFont="1" applyFill="1" applyBorder="1" applyAlignment="1">
      <x:alignment horizontal="general" vertical="top" wrapText="1"/>
    </x:xf>
    <x:xf numFmtId="164" fontId="16" fillId="7" borderId="26" xfId="0" applyNumberFormat="1" applyFont="1" applyFill="1" applyBorder="1" applyAlignment="1">
      <x:alignment horizontal="general" vertical="top" wrapText="1"/>
    </x:xf>
    <x:xf numFmtId="164" fontId="16" fillId="0" borderId="26" xfId="0" applyNumberFormat="1" applyFont="1" applyFill="1" applyBorder="1" applyAlignment="1">
      <x:alignment horizontal="general" vertical="top" wrapText="1"/>
    </x:xf>
    <x:xf numFmtId="164" fontId="16" fillId="0" borderId="45" xfId="0" applyNumberFormat="1" applyFont="1" applyFill="1" applyBorder="1" applyAlignment="1">
      <x:alignment horizontal="general" vertical="top" wrapText="1"/>
    </x:xf>
    <x:xf numFmtId="164" fontId="4" fillId="0" borderId="45" xfId="0" applyNumberFormat="1" applyFont="1" applyFill="1" applyBorder="1" applyAlignment="1">
      <x:alignment horizontal="general" vertical="top" wrapText="1"/>
    </x:xf>
    <x:xf numFmtId="164" fontId="8" fillId="36" borderId="27" xfId="0" applyNumberFormat="1" applyFont="1" applyFill="1" applyBorder="1" applyAlignment="1">
      <x:alignment horizontal="general" vertical="top" wrapText="1"/>
    </x:xf>
    <x:xf numFmtId="164" fontId="26" fillId="36" borderId="26" xfId="0" applyNumberFormat="1" applyFont="1" applyFill="1" applyBorder="1" applyAlignment="1">
      <x:alignment horizontal="general" vertical="top" wrapText="1"/>
    </x:xf>
    <x:xf numFmtId="164" fontId="4" fillId="37" borderId="26" xfId="0" applyNumberFormat="1" applyFont="1" applyFill="1" applyBorder="1" applyAlignment="1">
      <x:alignment horizontal="general" vertical="top" wrapText="1"/>
    </x:xf>
    <x:xf numFmtId="164" fontId="13" fillId="35" borderId="26" xfId="0" applyNumberFormat="1" applyFont="1" applyFill="1" applyBorder="1" applyAlignment="1">
      <x:alignment horizontal="general" vertical="top" wrapText="1"/>
    </x:xf>
    <x:xf numFmtId="164" fontId="11" fillId="36" borderId="26" xfId="0" applyNumberFormat="1" applyFont="1" applyFill="1" applyBorder="1" applyAlignment="1">
      <x:alignment horizontal="center" vertical="bottom" wrapText="0"/>
    </x:xf>
    <x:xf numFmtId="164" fontId="26" fillId="36" borderId="26" xfId="0" applyNumberFormat="1" applyFont="1" applyFill="1" applyBorder="1" applyAlignment="1">
      <x:alignment horizontal="center" vertical="bottom" wrapText="0"/>
    </x:xf>
    <x:xf numFmtId="164" fontId="11" fillId="4" borderId="26" xfId="0" applyNumberFormat="1" applyFont="1" applyFill="1" applyBorder="1" applyAlignment="1">
      <x:alignment horizontal="general" vertical="bottom" wrapText="1"/>
    </x:xf>
    <x:xf numFmtId="164" fontId="11" fillId="36" borderId="26" xfId="0" applyNumberFormat="1" applyFont="1" applyFill="1" applyBorder="1" applyAlignment="1">
      <x:alignment horizontal="general" vertical="bottom" wrapText="1"/>
    </x:xf>
    <x:xf numFmtId="164" fontId="26" fillId="36" borderId="26" xfId="0" applyNumberFormat="1" applyFont="1" applyFill="1" applyBorder="1" applyAlignment="1">
      <x:alignment horizontal="center" vertical="center" wrapText="1"/>
    </x:xf>
    <x:xf numFmtId="164" fontId="4" fillId="37" borderId="26" xfId="0" applyNumberFormat="1" applyFont="1" applyFill="1" applyBorder="1" applyAlignment="1">
      <x:alignment horizontal="general" vertical="bottom" wrapText="1"/>
    </x:xf>
    <x:xf numFmtId="164" fontId="11" fillId="37" borderId="26" xfId="0" applyNumberFormat="1" applyFont="1" applyFill="1" applyBorder="1" applyAlignment="1">
      <x:alignment horizontal="center" vertical="center" wrapText="1"/>
    </x:xf>
    <x:xf numFmtId="164" fontId="8" fillId="0" borderId="27" xfId="0" applyNumberFormat="1" applyFont="1" applyFill="1" applyBorder="1" applyAlignment="1">
      <x:alignment horizontal="general" vertical="top" wrapText="1"/>
      <x:extLst>
        <x:ext uri="{C7286773-470A-42A8-94C5-96B5CB345126}">
          <xfpb:xfComplement xmlns:xfpb="http://schemas.microsoft.com/office/spreadsheetml/2022/featurepropertybag" i="0"/>
        </x:ext>
      </x:extLst>
    </x:xf>
    <x:xf numFmtId="164" fontId="8" fillId="40" borderId="27" xfId="0" applyNumberFormat="1" applyFont="1" applyFill="1" applyBorder="1" applyAlignment="1">
      <x:alignment horizontal="general" vertical="top" wrapText="1"/>
      <x:extLst>
        <x:ext uri="{C7286773-470A-42A8-94C5-96B5CB345126}">
          <xfpb:xfComplement xmlns:xfpb="http://schemas.microsoft.com/office/spreadsheetml/2022/featurepropertybag" i="0"/>
        </x:ext>
      </x:extLst>
    </x:xf>
    <x:xf numFmtId="164" fontId="4" fillId="36" borderId="26" xfId="0" applyNumberFormat="1" applyFont="1" applyFill="1" applyBorder="1" applyAlignment="1">
      <x:alignment horizontal="general" vertical="bottom" wrapText="0"/>
    </x:xf>
    <x:xf numFmtId="164" fontId="32" fillId="36" borderId="26" xfId="0" applyNumberFormat="1" applyFont="1" applyFill="1" applyBorder="1" applyAlignment="1">
      <x:alignment horizontal="general" vertical="bottom" wrapText="0"/>
    </x:xf>
    <x:xf numFmtId="164" fontId="32" fillId="36" borderId="26" xfId="0" applyNumberFormat="1" applyFont="1" applyFill="1" applyBorder="1" applyAlignment="1">
      <x:alignment horizontal="left" vertical="bottom" wrapText="0"/>
    </x:xf>
    <x:xf numFmtId="164" fontId="32" fillId="36" borderId="26" xfId="0" applyNumberFormat="1" applyFont="1" applyFill="1" applyBorder="1" applyAlignment="1">
      <x:alignment horizontal="left" vertical="center" wrapText="0"/>
    </x:xf>
    <x:xf numFmtId="164" fontId="4" fillId="37" borderId="26" xfId="0" applyNumberFormat="1" applyFont="1" applyFill="1" applyBorder="1" applyAlignment="1">
      <x:alignment horizontal="general" vertical="bottom" wrapText="0"/>
    </x:xf>
    <x:xf numFmtId="164" fontId="30" fillId="37" borderId="26" xfId="0" applyNumberFormat="1" applyFont="1" applyFill="1" applyBorder="1" applyAlignment="1">
      <x:alignment horizontal="general" vertical="bottom" wrapText="0"/>
    </x:xf>
    <x:xf numFmtId="164" fontId="30" fillId="37" borderId="26" xfId="0" applyNumberFormat="1" applyFont="1" applyFill="1" applyBorder="1" applyAlignment="1">
      <x:alignment horizontal="general" vertical="bottom" wrapText="1"/>
    </x:xf>
    <x:xf numFmtId="164" fontId="30" fillId="37" borderId="26" xfId="0" applyNumberFormat="1" applyFont="1" applyFill="1" applyBorder="1" applyAlignment="1">
      <x:alignment horizontal="general" vertical="top" wrapText="1"/>
    </x:xf>
    <x:xf numFmtId="164" fontId="4" fillId="40" borderId="26" xfId="0" applyNumberFormat="1" applyFont="1" applyFill="1" applyBorder="1" applyAlignment="1">
      <x:alignment horizontal="general" vertical="bottom" wrapText="1"/>
    </x:xf>
    <x:xf numFmtId="164" fontId="13" fillId="40" borderId="26" xfId="0" applyNumberFormat="1" applyFont="1" applyFill="1" applyBorder="1" applyAlignment="1">
      <x:alignment horizontal="general" vertical="bottom" wrapText="1"/>
    </x:xf>
    <x:xf numFmtId="164" fontId="4" fillId="0" borderId="26" xfId="0" applyFont="0" applyBorder="0" applyAlignment="0">
      <x:alignment horizontal="general" vertical="bottom" wrapText="0"/>
      <x:extLst>
        <x:ext uri="{C7286773-470A-42A8-94C5-96B5CB345126}">
          <xfpb:xfComplement xmlns:xfpb="http://schemas.microsoft.com/office/spreadsheetml/2022/featurepropertybag" i="0"/>
        </x:ext>
      </x:extLst>
    </x:xf>
    <x:xf numFmtId="164" fontId="4" fillId="40" borderId="26" xfId="0" applyNumberFormat="1" applyFont="1" applyFill="1" applyBorder="1" applyAlignment="1">
      <x:alignment horizontal="general" vertical="bottom" wrapText="1"/>
    </x:xf>
    <x:xf numFmtId="164" fontId="13" fillId="40" borderId="26" xfId="0" applyNumberFormat="1" applyFont="1" applyFill="1" applyBorder="1" applyAlignment="1">
      <x:alignment horizontal="general" vertical="bottom" wrapText="1"/>
    </x:xf>
    <x:xf numFmtId="164" fontId="4" fillId="0" borderId="26" xfId="0" applyNumberFormat="1" applyFont="1" applyFill="1" applyBorder="1" applyAlignment="1">
      <x:alignment horizontal="general" vertical="bottom" wrapText="0"/>
      <x:extLst>
        <x:ext uri="{C7286773-470A-42A8-94C5-96B5CB345126}">
          <xfpb:xfComplement xmlns:xfpb="http://schemas.microsoft.com/office/spreadsheetml/2022/featurepropertybag" i="0"/>
        </x:ext>
      </x:extLst>
    </x:xf>
    <x:xf numFmtId="164" fontId="4" fillId="41" borderId="26" xfId="0" applyNumberFormat="1" applyFont="1" applyFill="1" applyBorder="1" applyAlignment="1">
      <x:alignment horizontal="general" vertical="bottom" wrapText="0"/>
    </x:xf>
    <x:xf numFmtId="164" fontId="26" fillId="41" borderId="26" xfId="0" applyNumberFormat="1" applyFont="1" applyFill="1" applyBorder="1" applyAlignment="1">
      <x:alignment horizontal="general" vertical="bottom" wrapText="0"/>
    </x:xf>
    <x:xf numFmtId="164" fontId="33" fillId="41" borderId="26" xfId="0" applyNumberFormat="1" applyFont="1" applyFill="1" applyBorder="1" applyAlignment="1">
      <x:alignment horizontal="general" vertical="bottom" wrapText="0"/>
    </x:xf>
    <x:xf numFmtId="164" fontId="33" fillId="41" borderId="26" xfId="0" applyNumberFormat="1" applyFont="1" applyFill="1" applyBorder="1" applyAlignment="1">
      <x:alignment horizontal="center" vertical="bottom" wrapText="0"/>
    </x:xf>
    <x:xf numFmtId="164" fontId="33" fillId="41" borderId="26" xfId="0" applyNumberFormat="1" applyFont="1" applyFill="1" applyBorder="1" applyAlignment="1">
      <x:alignment horizontal="center" vertical="center" wrapText="0"/>
    </x:xf>
    <x:xf numFmtId="164" fontId="4" fillId="42" borderId="26" xfId="0" applyNumberFormat="1" applyFont="1" applyFill="1" applyBorder="1" applyAlignment="1">
      <x:alignment horizontal="general" vertical="bottom" wrapText="0"/>
    </x:xf>
    <x:xf numFmtId="164" fontId="34" fillId="42" borderId="26" xfId="0" applyNumberFormat="1" applyFont="1" applyFill="1" applyBorder="1" applyAlignment="1">
      <x:alignment horizontal="general" vertical="bottom" wrapText="0"/>
    </x:xf>
    <x:xf numFmtId="164" fontId="34" fillId="42" borderId="26" xfId="0" applyNumberFormat="1" applyFont="1" applyFill="1" applyBorder="1" applyAlignment="1">
      <x:alignment horizontal="general" vertical="bottom" wrapText="1"/>
    </x:xf>
    <x:xf numFmtId="164" fontId="4" fillId="43" borderId="26" xfId="0" applyNumberFormat="1" applyFont="1" applyFill="1" applyBorder="1" applyAlignment="1">
      <x:alignment horizontal="general" vertical="bottom" wrapText="0"/>
    </x:xf>
    <x:xf numFmtId="164" fontId="11" fillId="43" borderId="26" xfId="0" applyNumberFormat="1" applyFont="1" applyFill="1" applyBorder="1" applyAlignment="1">
      <x:alignment horizontal="general" vertical="bottom" wrapText="0"/>
    </x:xf>
    <x:xf numFmtId="164" fontId="11" fillId="43" borderId="26" xfId="0" applyNumberFormat="1" applyFont="1" applyFill="1" applyBorder="1" applyAlignment="1">
      <x:alignment horizontal="center" vertical="bottom" wrapText="0"/>
    </x:xf>
    <x:xf numFmtId="164" fontId="11" fillId="43" borderId="26" xfId="0" applyNumberFormat="1" applyFont="1" applyFill="1" applyBorder="1" applyAlignment="1">
      <x:alignment horizontal="center" vertical="center" wrapText="0"/>
    </x:xf>
    <x:xf numFmtId="164" fontId="4" fillId="0" borderId="39" xfId="0" applyNumberFormat="1" applyFont="1" applyFill="1" applyBorder="1" applyAlignment="1">
      <x:alignment horizontal="general" vertical="bottom" wrapText="0"/>
    </x:xf>
    <x:xf numFmtId="164" fontId="4" fillId="0" borderId="40" xfId="0" applyNumberFormat="1" applyFont="1" applyFill="1" applyBorder="1" applyAlignment="1">
      <x:alignment horizontal="general" vertical="bottom" wrapText="0"/>
    </x:xf>
    <x:xf numFmtId="164" fontId="4" fillId="0" borderId="41" xfId="0" applyNumberFormat="1" applyFont="1" applyFill="1" applyBorder="1" applyAlignment="1">
      <x:alignment horizontal="general" vertical="bottom" wrapText="0"/>
    </x:xf>
    <x:xf numFmtId="164" fontId="4" fillId="0" borderId="42" xfId="0" applyNumberFormat="1" applyFont="1" applyFill="1" applyBorder="1" applyAlignment="1">
      <x:alignment horizontal="general" vertical="bottom" wrapText="0"/>
    </x:xf>
    <x:xf numFmtId="164" fontId="4" fillId="0" xfId="0" applyNumberFormat="1" applyFont="1" applyFill="1" applyBorder="0" applyAlignment="1">
      <x:alignment horizontal="general" vertical="bottom" wrapText="0"/>
    </x:xf>
    <x:xf numFmtId="164" fontId="4" fillId="0" borderId="43" xfId="0" applyNumberFormat="1" applyFont="1" applyFill="1" applyBorder="1" applyAlignment="1">
      <x:alignment horizontal="general" vertical="bottom" wrapText="0"/>
    </x:xf>
    <x:xf numFmtId="164" fontId="4" fillId="0" borderId="44" xfId="0" applyNumberFormat="1" applyFont="1" applyFill="1" applyBorder="1" applyAlignment="1">
      <x:alignment horizontal="general" vertical="bottom" wrapText="0"/>
    </x:xf>
    <x:xf numFmtId="164" fontId="4" fillId="0" borderId="45" xfId="0" applyNumberFormat="1" applyFont="1" applyFill="1" applyBorder="1" applyAlignment="1">
      <x:alignment horizontal="general" vertical="bottom" wrapText="0"/>
    </x:xf>
    <x:xf numFmtId="164" fontId="4" fillId="0" borderId="46" xfId="0" applyNumberFormat="1" applyFont="1" applyFill="1" applyBorder="1" applyAlignment="1">
      <x:alignment horizontal="general" vertical="bottom" wrapText="0"/>
    </x:xf>
    <x:xf numFmtId="164" fontId="4" fillId="0" borderId="39" xfId="0" applyNumberFormat="1" applyFont="1" applyFill="1" applyBorder="1" applyAlignment="1">
      <x:alignment horizontal="general" vertical="center" wrapText="0"/>
    </x:xf>
    <x:xf numFmtId="164" fontId="4" fillId="0" borderId="40" xfId="0" applyNumberFormat="1" applyFont="1" applyFill="1" applyBorder="1" applyAlignment="1">
      <x:alignment horizontal="general" vertical="center" wrapText="0"/>
    </x:xf>
    <x:xf numFmtId="164" fontId="4" fillId="0" borderId="41" xfId="0" applyNumberFormat="1" applyFont="1" applyFill="1" applyBorder="1" applyAlignment="1">
      <x:alignment horizontal="general" vertical="center" wrapText="0"/>
    </x:xf>
    <x:xf numFmtId="164" fontId="4" fillId="0" borderId="42" xfId="0" applyNumberFormat="1" applyFont="1" applyFill="1" applyBorder="1" applyAlignment="1">
      <x:alignment horizontal="general" vertical="center" wrapText="0"/>
    </x:xf>
    <x:xf numFmtId="164" fontId="4" fillId="0" xfId="0" applyNumberFormat="1" applyFont="1" applyFill="1" applyBorder="0" applyAlignment="1">
      <x:alignment horizontal="general" vertical="center" wrapText="0"/>
    </x:xf>
    <x:xf numFmtId="164" fontId="4" fillId="0" borderId="43" xfId="0" applyNumberFormat="1" applyFont="1" applyFill="1" applyBorder="1" applyAlignment="1">
      <x:alignment horizontal="general" vertical="center" wrapText="0"/>
    </x:xf>
    <x:xf numFmtId="164" fontId="4" fillId="0" borderId="44" xfId="0" applyNumberFormat="1" applyFont="1" applyFill="1" applyBorder="1" applyAlignment="1">
      <x:alignment horizontal="general" vertical="center" wrapText="0"/>
    </x:xf>
    <x:xf numFmtId="164" fontId="4" fillId="0" borderId="45" xfId="0" applyNumberFormat="1" applyFont="1" applyFill="1" applyBorder="1" applyAlignment="1">
      <x:alignment horizontal="general" vertical="center" wrapText="0"/>
    </x:xf>
    <x:xf numFmtId="164" fontId="4" fillId="0" borderId="46" xfId="0" applyNumberFormat="1" applyFont="1" applyFill="1" applyBorder="1" applyAlignment="1">
      <x:alignment horizontal="general" vertical="center" wrapText="0"/>
    </x:xf>
    <x:xf numFmtId="201" fontId="4" fillId="0" borderId="40" xfId="0" applyNumberFormat="1" applyFont="1" applyFill="1" applyBorder="1" applyAlignment="1">
      <x:alignment horizontal="general" vertical="center" wrapText="0"/>
    </x:xf>
    <x:xf numFmtId="201" fontId="4" fillId="0" xfId="0" applyNumberFormat="1" applyFont="1" applyFill="1" applyBorder="0" applyAlignment="1">
      <x:alignment horizontal="general" vertical="center" wrapText="0"/>
    </x:xf>
    <x:xf numFmtId="201" fontId="4" fillId="0" borderId="45" xfId="0" applyNumberFormat="1" applyFont="1" applyFill="1" applyBorder="1" applyAlignment="1">
      <x:alignment horizontal="general" vertical="center" wrapText="0"/>
    </x:xf>
    <x:xf numFmtId="164" fontId="4" fillId="0" borderId="41" xfId="0" applyNumberFormat="1" applyFont="1" applyFill="1" applyBorder="1" applyAlignment="1">
      <x:alignment horizontal="general" vertical="center" wrapText="1"/>
    </x:xf>
    <x:xf numFmtId="164" fontId="4" fillId="44" borderId="26" xfId="0" applyNumberFormat="1" applyFont="1" applyFill="1" applyBorder="1" applyAlignment="1">
      <x:alignment horizontal="general" vertical="top" wrapText="1"/>
    </x:xf>
    <x:xf numFmtId="164" fontId="35" fillId="44" borderId="26" xfId="0" applyNumberFormat="1" applyFont="1" applyFill="1" applyBorder="1" applyAlignment="1">
      <x:alignment horizontal="general" vertical="top" wrapText="1"/>
    </x:xf>
    <x:xf numFmtId="164" fontId="35" fillId="44" borderId="26" xfId="0" applyNumberFormat="1" applyFont="1" applyFill="1" applyBorder="1" applyAlignment="1">
      <x:alignment horizontal="general" vertical="center" wrapText="1"/>
    </x:xf>
    <x:xf numFmtId="164" fontId="11" fillId="36" borderId="26" xfId="0" applyNumberFormat="1" applyFont="1" applyFill="1" applyBorder="1" applyAlignment="1">
      <x:alignment horizontal="center" vertical="bottom" wrapText="1"/>
    </x:xf>
    <x:xf numFmtId="164" fontId="32" fillId="36" borderId="26" xfId="0" applyNumberFormat="1" applyFont="1" applyFill="1" applyBorder="1" applyAlignment="1">
      <x:alignment horizontal="left" vertical="center" wrapText="1"/>
    </x:xf>
    <x:xf numFmtId="164" fontId="4" fillId="41" borderId="26" xfId="0" applyNumberFormat="1" applyFont="1" applyFill="1" applyBorder="1" applyAlignment="1">
      <x:alignment horizontal="general" vertical="bottom" wrapText="0"/>
    </x:xf>
    <x:xf numFmtId="164" fontId="26" fillId="41" borderId="26" xfId="0" applyNumberFormat="1" applyFont="1" applyFill="1" applyBorder="1" applyAlignment="1">
      <x:alignment horizontal="general" vertical="bottom" wrapText="0"/>
    </x:xf>
    <x:xf numFmtId="164" fontId="33" fillId="41" borderId="26" xfId="0" applyNumberFormat="1" applyFont="1" applyFill="1" applyBorder="1" applyAlignment="1">
      <x:alignment horizontal="general" vertical="bottom" wrapText="0"/>
    </x:xf>
    <x:xf numFmtId="164" fontId="33" fillId="41" borderId="26" xfId="0" applyNumberFormat="1" applyFont="1" applyFill="1" applyBorder="1" applyAlignment="1">
      <x:alignment horizontal="center" vertical="bottom" wrapText="0"/>
    </x:xf>
    <x:xf numFmtId="164" fontId="33" fillId="41" borderId="26" xfId="0" applyNumberFormat="1" applyFont="1" applyFill="1" applyBorder="1" applyAlignment="1">
      <x:alignment horizontal="center" vertical="center" wrapText="0"/>
    </x:xf>
    <x:xf numFmtId="164" fontId="11" fillId="43" borderId="26" xfId="0" applyNumberFormat="1" applyFont="1" applyFill="1" applyBorder="1" applyAlignment="1">
      <x:alignment horizontal="center" vertical="bottom" wrapText="0"/>
    </x:xf>
    <x:xf numFmtId="164" fontId="11" fillId="43" borderId="26" xfId="0" applyNumberFormat="1" applyFont="1" applyFill="1" applyBorder="1" applyAlignment="1">
      <x:alignment horizontal="center" vertical="center" wrapText="0"/>
    </x:xf>
    <x:xf numFmtId="164" fontId="35" fillId="44" borderId="26" xfId="0" applyNumberFormat="1" applyFont="1" applyFill="1" applyBorder="1" applyAlignment="1">
      <x:alignment horizontal="general" vertical="top" wrapText="1"/>
    </x:xf>
    <x:xf numFmtId="164" fontId="35" fillId="44" borderId="26" xfId="0" applyNumberFormat="1" applyFont="1" applyFill="1" applyBorder="1" applyAlignment="1">
      <x:alignment horizontal="general" vertical="center" wrapText="1"/>
    </x:xf>
    <x:xf numFmtId="164" fontId="36" fillId="0" borderId="26" xfId="0" applyNumberFormat="1" applyFont="1" applyFill="1" applyBorder="1" applyAlignment="1">
      <x:alignment horizontal="general" vertical="bottom" wrapText="0"/>
    </x:xf>
    <x:xf numFmtId="164" fontId="37" fillId="0" borderId="26" xfId="0" applyNumberFormat="1" applyFont="1" applyFill="1" applyBorder="1" applyAlignment="1">
      <x:alignment horizontal="general" vertical="bottom" wrapText="0"/>
    </x:xf>
    <x:xf numFmtId="164" fontId="37" fillId="0" borderId="26" xfId="0" applyNumberFormat="1" applyFont="1" applyFill="1" applyBorder="1" applyAlignment="1">
      <x:alignment horizontal="general" vertical="bottom" wrapText="1"/>
    </x:xf>
    <x:xf numFmtId="164" fontId="37" fillId="45" borderId="26" xfId="0" applyNumberFormat="1" applyFont="1" applyFill="1" applyBorder="1" applyAlignment="1">
      <x:alignment horizontal="general" vertical="bottom" wrapText="1"/>
    </x:xf>
    <x:xf numFmtId="164" fontId="38" fillId="45" borderId="26" xfId="0" applyNumberFormat="1" applyFont="1" applyFill="1" applyBorder="1" applyAlignment="1">
      <x:alignment horizontal="general" vertical="bottom" wrapText="1"/>
    </x:xf>
    <x:xf numFmtId="164" fontId="37" fillId="37" borderId="26" xfId="0" applyNumberFormat="1" applyFont="1" applyFill="1" applyBorder="1" applyAlignment="1">
      <x:alignment horizontal="general" vertical="bottom" wrapText="1"/>
    </x:xf>
    <x:xf numFmtId="164" fontId="39" fillId="37" borderId="26" xfId="0" applyNumberFormat="1" applyFont="1" applyFill="1" applyBorder="1" applyAlignment="1">
      <x:alignment horizontal="general" vertical="bottom" wrapText="1"/>
    </x:xf>
    <x:xf numFmtId="202" fontId="37" fillId="0" borderId="26" xfId="0" applyNumberFormat="1" applyFont="1" applyFill="1" applyBorder="1" applyAlignment="1">
      <x:alignment horizontal="general" vertical="bottom" wrapText="1"/>
    </x:xf>
    <x:xf numFmtId="202" fontId="39" fillId="37" borderId="26" xfId="0" applyNumberFormat="1" applyFont="1" applyFill="1" applyBorder="1" applyAlignment="1">
      <x:alignment horizontal="general" vertical="bottom" wrapText="1"/>
    </x:xf>
    <x:xf numFmtId="164" fontId="37" fillId="0" borderId="26" xfId="0" applyNumberFormat="1" applyFont="1" applyFill="1" applyBorder="1" applyAlignment="1">
      <x:alignment horizontal="general" vertical="center" wrapText="1"/>
    </x:xf>
    <x:xf numFmtId="164" fontId="37" fillId="45" borderId="26" xfId="0" applyNumberFormat="1" applyFont="1" applyFill="1" applyBorder="1" applyAlignment="1">
      <x:alignment horizontal="general" vertical="center" wrapText="1"/>
    </x:xf>
    <x:xf numFmtId="164" fontId="40" fillId="45" borderId="26" xfId="0" applyNumberFormat="1" applyFont="1" applyFill="1" applyBorder="1" applyAlignment="1">
      <x:alignment horizontal="general" vertical="center" wrapText="1"/>
    </x:xf>
    <x:xf numFmtId="164" fontId="37" fillId="37" borderId="26" xfId="0" applyNumberFormat="1" applyFont="1" applyFill="1" applyBorder="1" applyAlignment="1">
      <x:alignment horizontal="general" vertical="center" wrapText="1"/>
    </x:xf>
    <x:xf numFmtId="164" fontId="39" fillId="37" borderId="26" xfId="0" applyNumberFormat="1" applyFont="1" applyFill="1" applyBorder="1" applyAlignment="1">
      <x:alignment horizontal="general" vertical="center" wrapText="1"/>
    </x:xf>
    <x:xf numFmtId="164" fontId="36" fillId="37" borderId="26" xfId="0" applyNumberFormat="1" applyFont="1" applyFill="1" applyBorder="1" applyAlignment="1">
      <x:alignment horizontal="general" vertical="bottom" wrapText="0"/>
    </x:xf>
    <x:xf numFmtId="164" fontId="41" fillId="37" borderId="26" xfId="0" applyNumberFormat="1" applyFont="1" applyFill="1" applyBorder="1" applyAlignment="1">
      <x:alignment horizontal="general" vertical="bottom" wrapText="0"/>
    </x:xf>
    <x:xf numFmtId="164" fontId="41" fillId="37" borderId="26" xfId="0" applyNumberFormat="1" applyFont="1" applyFill="1" applyBorder="1" applyAlignment="1">
      <x:alignment horizontal="general" vertical="bottom" wrapText="1"/>
    </x:xf>
    <x:xf numFmtId="164" fontId="37" fillId="37" borderId="26" xfId="0" applyNumberFormat="1" applyFont="1" applyFill="1" applyBorder="1" applyAlignment="1">
      <x:alignment horizontal="general" vertical="bottom" wrapText="1"/>
    </x:xf>
    <x:xf numFmtId="164" fontId="39" fillId="37" borderId="26" xfId="0" applyNumberFormat="1" applyFont="1" applyFill="1" applyBorder="1" applyAlignment="1">
      <x:alignment horizontal="general" vertical="bottom" wrapText="1"/>
    </x:xf>
    <x:xf numFmtId="202" fontId="39" fillId="37" borderId="26" xfId="0" applyNumberFormat="1" applyFont="1" applyFill="1" applyBorder="1" applyAlignment="1">
      <x:alignment horizontal="general" vertical="bottom" wrapText="1"/>
    </x:xf>
    <x:xf numFmtId="164" fontId="37" fillId="37" borderId="26" xfId="0" applyNumberFormat="1" applyFont="1" applyFill="1" applyBorder="1" applyAlignment="1">
      <x:alignment horizontal="general" vertical="center" wrapText="1"/>
    </x:xf>
    <x:xf numFmtId="164" fontId="39" fillId="37" borderId="26" xfId="0" applyNumberFormat="1" applyFont="1" applyFill="1" applyBorder="1" applyAlignment="1">
      <x:alignment horizontal="general" vertical="center" wrapText="1"/>
    </x:xf>
    <x:xf numFmtId="164" fontId="36" fillId="37" borderId="26" xfId="0" applyNumberFormat="1" applyFont="1" applyFill="1" applyBorder="1" applyAlignment="1">
      <x:alignment horizontal="general" vertical="bottom" wrapText="0"/>
    </x:xf>
    <x:xf numFmtId="164" fontId="41" fillId="37" borderId="26" xfId="0" applyNumberFormat="1" applyFont="1" applyFill="1" applyBorder="1" applyAlignment="1">
      <x:alignment horizontal="general" vertical="bottom" wrapText="0"/>
    </x:xf>
    <x:xf numFmtId="164" fontId="41" fillId="37" borderId="26" xfId="0" applyNumberFormat="1" applyFont="1" applyFill="1" applyBorder="1" applyAlignment="1">
      <x:alignment horizontal="general" vertical="bottom" wrapText="1"/>
    </x:xf>
    <x:xf numFmtId="164" fontId="42" fillId="0" borderId="26" xfId="0" applyNumberFormat="1" applyFont="1" applyFill="1" applyBorder="1" applyAlignment="1">
      <x:alignment horizontal="general" vertical="bottom" wrapText="0"/>
    </x:xf>
    <x:xf numFmtId="164" fontId="42" fillId="0" borderId="26" xfId="0" applyNumberFormat="1" applyFont="1" applyFill="1" applyBorder="1" applyAlignment="1">
      <x:alignment horizontal="general" vertical="bottom" wrapText="1"/>
    </x:xf>
    <x:xf numFmtId="164" fontId="42" fillId="0" borderId="26" xfId="0" applyNumberFormat="1" applyFont="1" applyFill="1" applyBorder="1" applyAlignment="1">
      <x:alignment horizontal="general" vertical="center" wrapText="1"/>
    </x:xf>
    <x:xf numFmtId="164" fontId="42" fillId="45" borderId="26" xfId="0" applyNumberFormat="1" applyFont="1" applyFill="1" applyBorder="1" applyAlignment="1">
      <x:alignment horizontal="general" vertical="center" wrapText="1"/>
    </x:xf>
    <x:xf numFmtId="164" fontId="38" fillId="45" borderId="26" xfId="0" applyNumberFormat="1" applyFont="1" applyFill="1" applyBorder="1" applyAlignment="1">
      <x:alignment horizontal="general" vertical="center" wrapText="1"/>
    </x:xf>
    <x:xf numFmtId="164" fontId="42" fillId="37" borderId="26" xfId="0" applyNumberFormat="1" applyFont="1" applyFill="1" applyBorder="1" applyAlignment="1">
      <x:alignment horizontal="general" vertical="center" wrapText="1"/>
    </x:xf>
    <x:xf numFmtId="164" fontId="43" fillId="37" borderId="26" xfId="0" applyNumberFormat="1" applyFont="1" applyFill="1" applyBorder="1" applyAlignment="1">
      <x:alignment horizontal="general" vertical="center" wrapText="1"/>
    </x:xf>
  </x:cellXfs>
  <x:cellStyles count="55">
    <x:cellStyle name="Normal" xfId="0"/>
    <x:cellStyle name="Comma" xfId="15"/>
    <x:cellStyle name="Comma [0]" xfId="16"/>
    <x:cellStyle name="Currency" xfId="17"/>
    <x:cellStyle name="Currency [0]" xfId="18"/>
    <x:cellStyle name="Percent" xfId="19"/>
    <x:cellStyle name="Comma" xfId="20"/>
    <x:cellStyle name="Comma 1" xfId="21"/>
    <x:cellStyle name="Comma 2" xfId="22"/>
    <x:cellStyle name="Comma 3" xfId="23"/>
    <x:cellStyle name="Comma 4" xfId="24"/>
    <x:cellStyle name="Comma 5" xfId="25"/>
    <x:cellStyle name="Comma 6" xfId="26"/>
    <x:cellStyle name="Comma 7" xfId="27"/>
    <x:cellStyle name="Comma [0]" xfId="28"/>
    <x:cellStyle name="Comma [0] 2" xfId="29"/>
    <x:cellStyle name="Comma [0] 3" xfId="30"/>
    <x:cellStyle name="Comma [0] 4" xfId="31"/>
    <x:cellStyle name="Comma [0] 5" xfId="32"/>
    <x:cellStyle name="Comma [0] 6" xfId="33"/>
    <x:cellStyle name="Comma [0] 7" xfId="34"/>
    <x:cellStyle name="Comma [0] 8" xfId="35"/>
    <x:cellStyle name="Currency" xfId="36"/>
    <x:cellStyle name="Currency 3" xfId="37"/>
    <x:cellStyle name="Currency 4" xfId="38"/>
    <x:cellStyle name="Currency 5" xfId="39"/>
    <x:cellStyle name="Currency 6" xfId="40"/>
    <x:cellStyle name="Currency 7" xfId="41"/>
    <x:cellStyle name="Currency 8" xfId="42"/>
    <x:cellStyle name="Currency 9" xfId="43"/>
    <x:cellStyle name="Currency [0]" xfId="44"/>
    <x:cellStyle name="Currency [0] 10" xfId="45"/>
    <x:cellStyle name="Currency [0] 4" xfId="46"/>
    <x:cellStyle name="Currency [0] 5" xfId="47"/>
    <x:cellStyle name="Currency [0] 6" xfId="48"/>
    <x:cellStyle name="Currency [0] 7" xfId="49"/>
    <x:cellStyle name="Currency [0] 8" xfId="50"/>
    <x:cellStyle name="Currency [0] 9" xfId="51"/>
    <x:cellStyle name="Normal" xfId="52"/>
    <x:cellStyle name="Normal 10" xfId="53"/>
    <x:cellStyle name="Normal 11" xfId="54"/>
    <x:cellStyle name="Normal 2" xfId="55"/>
    <x:cellStyle name="Normal 5" xfId="56"/>
    <x:cellStyle name="Normal 6" xfId="57"/>
    <x:cellStyle name="Normal 7" xfId="58"/>
    <x:cellStyle name="Normal 8" xfId="59"/>
    <x:cellStyle name="Normal 9" xfId="60"/>
    <x:cellStyle name="Percent" xfId="61"/>
    <x:cellStyle name="Percent 10" xfId="62"/>
    <x:cellStyle name="Percent 11" xfId="63"/>
    <x:cellStyle name="Percent 12" xfId="64"/>
    <x:cellStyle name="Percent 6" xfId="65"/>
    <x:cellStyle name="Percent 7" xfId="66"/>
    <x:cellStyle name="Percent 8" xfId="67"/>
    <x:cellStyle name="Percent 9" xfId="68"/>
  </x:cellStyles>
  <x:dxfs count="22">
    <x:dxf>
      <x:fill>
        <x:patternFill>
          <x:bgColor rgb="FFD9EAF7"/>
        </x:patternFill>
      </x:fill>
    </x:dxf>
    <x:dxf>
      <x:fill>
        <x:patternFill>
          <x:bgColor rgb="FF000000"/>
        </x:patternFill>
      </x:fill>
    </x:dxf>
    <x:dxf>
      <x:fill>
        <x:patternFill>
          <x:bgColor rgb="FF1F1F1F"/>
        </x:patternFill>
      </x:fill>
    </x:dxf>
    <x:dxf>
      <x:fill>
        <x:patternFill>
          <x:bgColor rgb="FF1F4E79"/>
        </x:patternFill>
      </x:fill>
    </x:dxf>
    <x:dxf>
      <x:fill>
        <x:patternFill>
          <x:bgColor rgb="FFEAF3F8"/>
        </x:patternFill>
      </x:fill>
    </x:dxf>
    <x:dxf>
      <x:fill>
        <x:patternFill>
          <x:bgColor rgb="FF2F75B5"/>
        </x:patternFill>
      </x:fill>
    </x:dxf>
    <x:dxf>
      <x:fill>
        <x:patternFill>
          <x:bgColor rgb="FFFFFFFF"/>
        </x:patternFill>
      </x:fill>
    </x:dxf>
    <x:dxf>
      <x:fill>
        <x:patternFill>
          <x:bgColor rgb="FFE2F0D9"/>
        </x:patternFill>
      </x:fill>
    </x:dxf>
    <x:dxf>
      <x:fill>
        <x:patternFill>
          <x:bgColor rgb="FFFCE4D6"/>
        </x:patternFill>
      </x:fill>
    </x:dxf>
    <x:dxf>
      <x:fill>
        <x:patternFill>
          <x:bgColor rgb="FF006100"/>
        </x:patternFill>
      </x:fill>
    </x:dxf>
    <x:dxf>
      <x:fill>
        <x:patternFill>
          <x:bgColor rgb="FF9C0006"/>
        </x:patternFill>
      </x:fill>
    </x:dxf>
    <x:dxf>
      <x:font>
        <x:b/>
        <x:color rgb="FF9C0006"/>
      </x:font>
      <x:fill>
        <x:patternFill>
          <x:bgColor rgb="FFFCE4D6"/>
        </x:patternFill>
      </x:fill>
    </x:dxf>
    <x:dxf>
      <x:font>
        <x:b/>
        <x:color rgb="FF006100"/>
      </x:font>
      <x:fill>
        <x:patternFill>
          <x:bgColor rgb="FFE2F0D9"/>
        </x:patternFill>
      </x:fill>
    </x:dxf>
    <x:dxf>
      <x:font>
        <x:b/>
        <x:color rgb="FF006100"/>
      </x:font>
      <x:fill>
        <x:patternFill>
          <x:bgColor rgb="FFC6EFCE"/>
        </x:patternFill>
      </x:fill>
    </x:dxf>
    <x:dxf>
      <x:font>
        <x:b/>
        <x:color rgb="FF9C0006"/>
      </x:font>
      <x:fill>
        <x:patternFill>
          <x:bgColor rgb="FFFFC7CE"/>
        </x:patternFill>
      </x:fill>
    </x:dxf>
    <x:dxf>
      <x:font>
        <x:b/>
        <x:color rgb="FF9C6500"/>
      </x:font>
      <x:fill>
        <x:patternFill>
          <x:bgColor rgb="FFFFEB9C"/>
        </x:patternFill>
      </x:fill>
    </x:dxf>
    <x:dxf>
      <x:font>
        <x:b/>
        <x:color rgb="FF9C0006"/>
      </x:font>
      <x:fill>
        <x:patternFill patternType="solid">
          <x:bgColor rgb="FFFCE4D6"/>
        </x:patternFill>
      </x:fill>
    </x:dxf>
    <x:dxf>
      <x:font>
        <x:b/>
        <x:color rgb="FF375623"/>
      </x:font>
      <x:fill>
        <x:patternFill patternType="solid">
          <x:bgColor rgb="FFE2F0D9"/>
        </x:patternFill>
      </x:fill>
    </x:dxf>
    <x:dxf>
      <x:font>
        <x:b/>
        <x:color rgb="FF9C0006"/>
      </x:font>
      <x:fill>
        <x:patternFill patternType="solid">
          <x:bgColor rgb="FFF4CCCC"/>
        </x:patternFill>
      </x:fill>
    </x:dxf>
    <x:dxf>
      <x:font>
        <x:b/>
        <x:color rgb="FF274E13"/>
      </x:font>
      <x:fill>
        <x:patternFill patternType="solid">
          <x:bgColor rgb="FFD9EAD3"/>
        </x:patternFill>
      </x:fill>
    </x:dxf>
    <x:dxf>
      <x:font>
        <x:b/>
        <x:color rgb="FF375623"/>
      </x:font>
      <x:fill>
        <x:patternFill patternType="solid">
          <x:bgColor rgb="FFE2F0D9"/>
        </x:patternFill>
      </x:fill>
    </x:dxf>
    <x:dxf>
      <x:font>
        <x:b/>
        <x:color rgb="FF9C0006"/>
      </x:font>
      <x:fill>
        <x:patternFill patternType="solid">
          <x:bgColor rgb="FFFCE4D6"/>
        </x:patternFill>
      </x:fill>
    </x:dxf>
  </x:dxfs>
  <x:colors>
    <x:indexedColors>
      <x:rgbColor rgb="FF000000"/>
      <x:rgbColor rgb="FFFFFFFF"/>
      <x:rgbColor rgb="FFC00000"/>
      <x:rgbColor rgb="FFEAF3F8"/>
      <x:rgbColor rgb="FF0000FF"/>
      <x:rgbColor rgb="FFFFF2CC"/>
      <x:rgbColor rgb="FFFF00FF"/>
      <x:rgbColor rgb="FFDCEAF5"/>
      <x:rgbColor rgb="FF9C0006"/>
      <x:rgbColor rgb="FF006100"/>
      <x:rgbColor rgb="FF0F172A"/>
      <x:rgbColor rgb="FF204A2A"/>
      <x:rgbColor rgb="FF800080"/>
      <x:rgbColor rgb="FF0F766E"/>
      <x:rgbColor rgb="FFBFBFBF"/>
      <x:rgbColor rgb="FF1F4E79"/>
      <x:rgbColor rgb="FF5B9BD5"/>
      <x:rgbColor rgb="FFEEF2FF"/>
      <x:rgbColor rgb="FFFFFFCC"/>
      <x:rgbColor rgb="FFE0F2FE"/>
      <x:rgbColor rgb="FF660066"/>
      <x:rgbColor rgb="FFE2EFDA"/>
      <x:rgbColor rgb="FF2F75B5"/>
      <x:rgbColor rgb="FFC8D4DE"/>
      <x:rgbColor rgb="FF17365D"/>
      <x:rgbColor rgb="FFFF00FF"/>
      <x:rgbColor rgb="FFFFE6CC"/>
      <x:rgbColor rgb="FFDDEBF7"/>
      <x:rgbColor rgb="FF800080"/>
      <x:rgbColor rgb="FF800000"/>
      <x:rgbColor rgb="FF155E75"/>
      <x:rgbColor rgb="FF0000FF"/>
      <x:rgbColor rgb="FFE8F0FE"/>
      <x:rgbColor rgb="FFE0F2F1"/>
      <x:rgbColor rgb="FFC6EFCE"/>
      <x:rgbColor rgb="FFFFEB9C"/>
      <x:rgbColor rgb="FFB4C7E7"/>
      <x:rgbColor rgb="FFFFC7CE"/>
      <x:rgbColor rgb="FFCCCCCC"/>
      <x:rgbColor rgb="FFFFCCCC"/>
      <x:rgbColor rgb="FF2E75B6"/>
      <x:rgbColor rgb="FFD9EAF7"/>
      <x:rgbColor rgb="FFD9EAD3"/>
      <x:rgbColor rgb="FFFCE4D6"/>
      <x:rgbColor rgb="FFE2F0D9"/>
      <x:rgbColor rgb="FFE8F2E8"/>
      <x:rgbColor rgb="FF2F6F9F"/>
      <x:rgbColor rgb="FFD9D9D9"/>
      <x:rgbColor rgb="FF123B5D"/>
      <x:rgbColor rgb="FF1F4E78"/>
      <x:rgbColor rgb="FF1F2937"/>
      <x:rgbColor rgb="FF1F1F1F"/>
      <x:rgbColor rgb="FF993300"/>
      <x:rgbColor rgb="FFF7FBFE"/>
      <x:rgbColor rgb="FF334155"/>
      <x:rgbColor rgb="FF203040"/>
    </x:indexedColors>
  </x:colors>
</x:styleSheet>
</file>

<file path=xl/_rels/workbook.xml.rels><?xml version='1.0' encoding='UTF-8' standalone='yes'?>
<Relationships xmlns="http://schemas.openxmlformats.org/package/2006/relationships"><Relationship Type="http://schemas.openxmlformats.org/officeDocument/2006/relationships/styles" Target="/xl/styles.xml" Id="Rbe9505d325e743cc"/><Relationship Type="http://schemas.openxmlformats.org/officeDocument/2006/relationships/theme" Target="/xl/theme/theme1.xml" Id="R0708f70d727a4fde"/><Relationship Type="http://schemas.microsoft.com/office/2022/11/relationships/FeaturePropertyBag" Target="/xl/featurePropertyBag/featurePropertyBag.xml" Id="R5e4b129e888945d9"/><Relationship Type="http://schemas.openxmlformats.org/officeDocument/2006/relationships/sharedStrings" Target="/xl/sharedStrings.xml" Id="R267d334ad553481d"/><Relationship Type="http://schemas.openxmlformats.org/officeDocument/2006/relationships/worksheet" Target="/xl/worksheets/sheet1.xml" Id="Re802f68edc784e3c"/><Relationship Type="http://schemas.openxmlformats.org/officeDocument/2006/relationships/worksheet" Target="/xl/worksheets/sheet2.xml" Id="Rc150b4f7ba0747dd"/><Relationship Type="http://schemas.openxmlformats.org/officeDocument/2006/relationships/worksheet" Target="/xl/worksheets/sheet3.xml" Id="R6d89b5eeb29c4b2a"/><Relationship Type="http://schemas.openxmlformats.org/officeDocument/2006/relationships/worksheet" Target="/xl/worksheets/sheet4.xml" Id="Rba739fc542824079"/><Relationship Type="http://schemas.openxmlformats.org/officeDocument/2006/relationships/worksheet" Target="/xl/worksheets/sheet5.xml" Id="R95bb53e369c94f57"/><Relationship Type="http://schemas.openxmlformats.org/officeDocument/2006/relationships/worksheet" Target="/xl/worksheets/sheet6.xml" Id="R926e0f0eb47a4821"/><Relationship Type="http://schemas.openxmlformats.org/officeDocument/2006/relationships/worksheet" Target="/xl/worksheets/sheet7.xml" Id="R7cb8ffbafee54910"/><Relationship Type="http://schemas.openxmlformats.org/officeDocument/2006/relationships/worksheet" Target="/xl/worksheets/sheet8.xml" Id="R6fd89a4723504e35"/><Relationship Type="http://schemas.openxmlformats.org/officeDocument/2006/relationships/worksheet" Target="/xl/worksheets/sheet9.xml" Id="R353ad3ec8f9d4041"/><Relationship Type="http://schemas.openxmlformats.org/officeDocument/2006/relationships/worksheet" Target="/xl/worksheets/sheet10.xml" Id="R474b9ca23ac94e15"/><Relationship Type="http://schemas.openxmlformats.org/officeDocument/2006/relationships/worksheet" Target="/xl/worksheets/sheet11.xml" Id="R3fff1a970e3d477d"/><Relationship Type="http://schemas.openxmlformats.org/officeDocument/2006/relationships/worksheet" Target="/xl/worksheets/sheet12.xml" Id="R236efd6d066c42fc"/><Relationship Type="http://schemas.openxmlformats.org/officeDocument/2006/relationships/worksheet" Target="/xl/worksheets/sheet13.xml" Id="Rbeb1f18d706a4eea"/><Relationship Type="http://schemas.openxmlformats.org/officeDocument/2006/relationships/worksheet" Target="/xl/worksheets/sheet14.xml" Id="R820e5b47fac34f64"/><Relationship Type="http://schemas.openxmlformats.org/officeDocument/2006/relationships/worksheet" Target="/xl/worksheets/sheet15.xml" Id="Rc506d5470d224304"/><Relationship Type="http://schemas.openxmlformats.org/officeDocument/2006/relationships/worksheet" Target="/xl/worksheets/sheet16.xml" Id="R7b26a1f4253d4c05"/><Relationship Type="http://schemas.openxmlformats.org/officeDocument/2006/relationships/worksheet" Target="/xl/worksheets/sheet17.xml" Id="R32a7f7f423cf4462"/><Relationship Type="http://schemas.openxmlformats.org/officeDocument/2006/relationships/worksheet" Target="/xl/worksheets/sheet18.xml" Id="R4a9e3f1ddce64a40"/><Relationship Type="http://schemas.openxmlformats.org/officeDocument/2006/relationships/worksheet" Target="/xl/worksheets/sheet19.xml" Id="Ra03d7e425a0547d1"/><Relationship Type="http://schemas.openxmlformats.org/officeDocument/2006/relationships/worksheet" Target="/xl/worksheets/sheet20.xml" Id="Ra2d38f5e276d4fc3"/><Relationship Type="http://schemas.openxmlformats.org/officeDocument/2006/relationships/worksheet" Target="/xl/worksheets/sheet21.xml" Id="Recf41655041a4501"/><Relationship Type="http://schemas.openxmlformats.org/officeDocument/2006/relationships/worksheet" Target="/xl/worksheets/sheet22.xml" Id="R01426d325f8347d2"/><Relationship Type="http://schemas.openxmlformats.org/officeDocument/2006/relationships/worksheet" Target="/xl/worksheets/sheet23.xml" Id="R3532c850d7714838"/><Relationship Type="http://schemas.openxmlformats.org/officeDocument/2006/relationships/worksheet" Target="/xl/worksheets/sheet24.xml" Id="Rdb036d768fd94dae"/><Relationship Type="http://schemas.openxmlformats.org/officeDocument/2006/relationships/worksheet" Target="/xl/worksheets/sheet25.xml" Id="R2b06c591fd914616"/><Relationship Type="http://schemas.openxmlformats.org/officeDocument/2006/relationships/worksheet" Target="/xl/worksheets/sheet26.xml" Id="R5f0e1f1195734790"/><Relationship Type="http://schemas.openxmlformats.org/officeDocument/2006/relationships/worksheet" Target="/xl/worksheets/sheet27.xml" Id="R4e6e0413ad9f4630"/><Relationship Type="http://schemas.openxmlformats.org/officeDocument/2006/relationships/worksheet" Target="/xl/worksheets/sheet28.xml" Id="R0afde9c408484b74"/><Relationship Type="http://schemas.openxmlformats.org/officeDocument/2006/relationships/worksheet" Target="/xl/worksheets/sheet29.xml" Id="Rc4c8882fff1c40a6"/><Relationship Type="http://schemas.openxmlformats.org/officeDocument/2006/relationships/worksheet" Target="/xl/worksheets/sheet30.xml" Id="R6e55fbf4ebec4ebf"/><Relationship Type="http://schemas.openxmlformats.org/officeDocument/2006/relationships/worksheet" Target="/xl/worksheets/sheet31.xml" Id="Rfb7ae06a29924d96"/><Relationship Type="http://schemas.openxmlformats.org/officeDocument/2006/relationships/worksheet" Target="/xl/worksheets/sheet32.xml" Id="Re318121d031a42b4"/><Relationship Type="http://schemas.openxmlformats.org/officeDocument/2006/relationships/worksheet" Target="/xl/worksheets/sheet33.xml" Id="Rbfa8389c41dc4df9"/><Relationship Type="http://schemas.openxmlformats.org/officeDocument/2006/relationships/worksheet" Target="/xl/worksheets/sheet34.xml" Id="R3392652c14a34ed6"/><Relationship Type="http://schemas.openxmlformats.org/officeDocument/2006/relationships/worksheet" Target="/xl/worksheets/sheet35.xml" Id="Rd95dc147742a4536"/><Relationship Type="http://schemas.openxmlformats.org/officeDocument/2006/relationships/worksheet" Target="/xl/worksheets/sheet36.xml" Id="R45e0314dc89841d3"/><Relationship Type="http://schemas.openxmlformats.org/officeDocument/2006/relationships/worksheet" Target="/xl/worksheets/sheet37.xml" Id="R5c75214d3bb748ac"/><Relationship Type="http://schemas.openxmlformats.org/officeDocument/2006/relationships/worksheet" Target="/xl/worksheets/sheet38.xml" Id="Re6ccdcd32bd44fdc"/><Relationship Type="http://schemas.openxmlformats.org/officeDocument/2006/relationships/worksheet" Target="/xl/worksheets/sheet39.xml" Id="Ra457859888754d6e"/><Relationship Type="http://schemas.openxmlformats.org/officeDocument/2006/relationships/worksheet" Target="/xl/worksheets/sheet40.xml" Id="Rdce67fa90039447e"/><Relationship Type="http://schemas.openxmlformats.org/officeDocument/2006/relationships/worksheet" Target="/xl/worksheets/sheet41.xml" Id="Red8e50f268424abd"/><Relationship Type="http://schemas.openxmlformats.org/officeDocument/2006/relationships/worksheet" Target="/xl/worksheets/sheet42.xml" Id="R1d8405d364b34a71"/><Relationship Type="http://schemas.openxmlformats.org/officeDocument/2006/relationships/worksheet" Target="/xl/worksheets/sheet43.xml" Id="R64857453413e4ba2"/><Relationship Type="http://schemas.openxmlformats.org/officeDocument/2006/relationships/worksheet" Target="/xl/worksheets/sheet44.xml" Id="Rd5af28a5df604809"/><Relationship Type="http://schemas.openxmlformats.org/officeDocument/2006/relationships/worksheet" Target="/xl/worksheets/sheet45.xml" Id="R2d6effc2f4ef4cf7"/><Relationship Type="http://schemas.openxmlformats.org/officeDocument/2006/relationships/worksheet" Target="/xl/worksheets/sheet46.xml" Id="R505fd7abb24e4ac2"/><Relationship Type="http://schemas.openxmlformats.org/officeDocument/2006/relationships/worksheet" Target="/xl/worksheets/sheet47.xml" Id="R78f31c6a585e4338"/><Relationship Type="http://schemas.openxmlformats.org/officeDocument/2006/relationships/worksheet" Target="/xl/worksheets/sheet48.xml" Id="R881db9faae5a4558"/><Relationship Type="http://schemas.openxmlformats.org/officeDocument/2006/relationships/worksheet" Target="/xl/worksheets/sheet49.xml" Id="Rf571a65394774679"/><Relationship Type="http://schemas.openxmlformats.org/officeDocument/2006/relationships/worksheet" Target="/xl/worksheets/sheet50.xml" Id="Rdba710add1d94b28"/><Relationship Type="http://schemas.openxmlformats.org/officeDocument/2006/relationships/worksheet" Target="/xl/worksheets/sheet51.xml" Id="Ra2b91ed7b7cd4256"/><Relationship Type="http://schemas.openxmlformats.org/officeDocument/2006/relationships/worksheet" Target="/xl/worksheets/sheet52.xml" Id="R0382bc2e523f442f"/><Relationship Type="http://schemas.openxmlformats.org/officeDocument/2006/relationships/worksheet" Target="/xl/worksheets/sheet53.xml" Id="R0011816c347c478b"/><Relationship Type="http://schemas.openxmlformats.org/officeDocument/2006/relationships/worksheet" Target="/xl/worksheets/sheet54.xml" Id="Rfbc0a19c69084a91"/><Relationship Type="http://schemas.openxmlformats.org/officeDocument/2006/relationships/worksheet" Target="/xl/worksheets/sheet55.xml" Id="R821e4dc804f3493d"/><Relationship Type="http://schemas.openxmlformats.org/officeDocument/2006/relationships/worksheet" Target="/xl/worksheets/sheet56.xml" Id="R79317b6c087c4515"/><Relationship Type="http://schemas.openxmlformats.org/officeDocument/2006/relationships/worksheet" Target="/xl/worksheets/sheet57.xml" Id="R474d7e42d5c04162"/><Relationship Type="http://schemas.openxmlformats.org/officeDocument/2006/relationships/worksheet" Target="/xl/worksheets/sheet58.xml" Id="R54fe9f39d5a0451a"/><Relationship Type="http://schemas.openxmlformats.org/officeDocument/2006/relationships/worksheet" Target="/xl/worksheets/sheet59.xml" Id="Rba209ecf8a124820"/><Relationship Type="http://schemas.openxmlformats.org/officeDocument/2006/relationships/worksheet" Target="/xl/worksheets/sheet60.xml" Id="R7c61cbd614f74061"/><Relationship Type="http://schemas.openxmlformats.org/officeDocument/2006/relationships/worksheet" Target="/xl/worksheets/sheet61.xml" Id="R8563fadaee494a3d"/><Relationship Type="http://schemas.openxmlformats.org/officeDocument/2006/relationships/worksheet" Target="/xl/worksheets/sheet62.xml" Id="R1bc0ec19af234519"/><Relationship Type="http://schemas.openxmlformats.org/officeDocument/2006/relationships/worksheet" Target="/xl/worksheets/sheet63.xml" Id="R2682df10c20745ad"/><Relationship Type="http://schemas.openxmlformats.org/officeDocument/2006/relationships/worksheet" Target="/xl/worksheets/sheet64.xml" Id="Rec72ce03e6214772"/><Relationship Type="http://schemas.openxmlformats.org/officeDocument/2006/relationships/worksheet" Target="/xl/worksheets/sheet65.xml" Id="R9ecd70eb4d734d98"/><Relationship Type="http://schemas.openxmlformats.org/officeDocument/2006/relationships/worksheet" Target="/xl/worksheets/sheet66.xml" Id="Ree9d00316ae84235"/><Relationship Type="http://schemas.openxmlformats.org/officeDocument/2006/relationships/worksheet" Target="/xl/worksheets/sheet67.xml" Id="Rfc7c91488464454e"/><Relationship Type="http://schemas.openxmlformats.org/officeDocument/2006/relationships/worksheet" Target="/xl/worksheets/sheet68.xml" Id="R02e6c218e9a946d9"/><Relationship Type="http://schemas.openxmlformats.org/officeDocument/2006/relationships/worksheet" Target="/xl/worksheets/sheet69.xml" Id="R29366a73c139449c"/><Relationship Type="http://schemas.openxmlformats.org/officeDocument/2006/relationships/worksheet" Target="/xl/worksheets/sheet70.xml" Id="Rfd43ca0efc7448ae"/><Relationship Type="http://schemas.openxmlformats.org/officeDocument/2006/relationships/worksheet" Target="/xl/worksheets/sheet71.xml" Id="R316b964e32534a46"/><Relationship Type="http://schemas.openxmlformats.org/officeDocument/2006/relationships/worksheet" Target="/xl/worksheets/sheet72.xml" Id="R695809f3051e429d"/><Relationship Type="http://schemas.openxmlformats.org/officeDocument/2006/relationships/worksheet" Target="/xl/worksheets/sheet73.xml" Id="Rdd314a72269e4662"/><Relationship Type="http://schemas.openxmlformats.org/officeDocument/2006/relationships/worksheet" Target="/xl/worksheets/sheet74.xml" Id="R4b5652d8b1814b28"/><Relationship Type="http://schemas.openxmlformats.org/officeDocument/2006/relationships/worksheet" Target="/xl/worksheets/sheet75.xml" Id="R173f8978f8694ee6"/><Relationship Type="http://schemas.openxmlformats.org/officeDocument/2006/relationships/worksheet" Target="/xl/worksheets/sheet76.xml" Id="Ra4a6bfe0d7f94db9"/><Relationship Type="http://schemas.openxmlformats.org/officeDocument/2006/relationships/worksheet" Target="/xl/worksheets/sheet77.xml" Id="R6ee418c5e614495d"/><Relationship Type="http://schemas.openxmlformats.org/officeDocument/2006/relationships/worksheet" Target="/xl/worksheets/sheet78.xml" Id="Raa4592d0fbbe4184"/><Relationship Type="http://schemas.openxmlformats.org/officeDocument/2006/relationships/worksheet" Target="/xl/worksheets/sheet79.xml" Id="R790eef5773c84472"/><Relationship Type="http://schemas.openxmlformats.org/officeDocument/2006/relationships/worksheet" Target="/xl/worksheets/sheet80.xml" Id="Rf2851bf62d204788"/><Relationship Type="http://schemas.openxmlformats.org/officeDocument/2006/relationships/worksheet" Target="/xl/worksheets/sheet81.xml" Id="R7c44eb2e1de84799"/><Relationship Type="http://schemas.openxmlformats.org/officeDocument/2006/relationships/worksheet" Target="/xl/worksheets/sheet82.xml" Id="Rd1476fa280ab449c"/><Relationship Type="http://schemas.openxmlformats.org/officeDocument/2006/relationships/worksheet" Target="/xl/worksheets/sheet83.xml" Id="R6825c37b95e34d5f"/><Relationship Type="http://schemas.openxmlformats.org/officeDocument/2006/relationships/worksheet" Target="/xl/worksheets/sheet84.xml" Id="R31d47e94002d40b7"/><Relationship Type="http://schemas.openxmlformats.org/officeDocument/2006/relationships/worksheet" Target="/xl/worksheets/sheet85.xml" Id="R7796019b70c54f1d"/><Relationship Type="http://schemas.openxmlformats.org/officeDocument/2006/relationships/worksheet" Target="/xl/worksheets/sheet86.xml" Id="R4c64a0aef4ca4433"/><Relationship Type="http://schemas.openxmlformats.org/officeDocument/2006/relationships/worksheet" Target="/xl/worksheets/sheet87.xml" Id="R614fc8406ad24404"/><Relationship Type="http://schemas.openxmlformats.org/officeDocument/2006/relationships/worksheet" Target="/xl/worksheets/sheet88.xml" Id="R77f3e58d92bc4eba"/><Relationship Type="http://schemas.openxmlformats.org/officeDocument/2006/relationships/worksheet" Target="/xl/worksheets/sheet89.xml" Id="R034c1ed48d094d4e"/><Relationship Type="http://schemas.openxmlformats.org/officeDocument/2006/relationships/worksheet" Target="/xl/worksheets/sheet90.xml" Id="R38027994e3c045f4"/><Relationship Type="http://schemas.openxmlformats.org/officeDocument/2006/relationships/worksheet" Target="/xl/worksheets/sheet91.xml" Id="R970e31637ac14369"/><Relationship Type="http://schemas.microsoft.com/office/2017/10/relationships/person" Target="/xl/persons/person.xml" Id="R04168cc42f5947d1"/><Relationship Id="rId57165394774680" Type="http://schemas.openxmlformats.org/officeDocument/2006/relationships/worksheet" Target="worksheets/sheet92.xml"/><Relationship Id="rId57165394774681" Type="http://schemas.openxmlformats.org/officeDocument/2006/relationships/worksheet" Target="worksheets/sheet93.xml"/><Relationship Id="rId57165394774682" Type="http://schemas.openxmlformats.org/officeDocument/2006/relationships/worksheet" Target="worksheets/sheet94.xml"/><Relationship Id="rId57165394774683" Type="http://schemas.openxmlformats.org/officeDocument/2006/relationships/worksheet" Target="worksheets/sheet95.xml"/></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persons/person.xml><?xml version="1.0" encoding="utf-8"?>
<xltc:personList xmlns:xltc="http://schemas.microsoft.com/office/spreadsheetml/2018/threadedcomments">
  <xltc:person displayName="Unknown Author" id="{9605AD4D-54DD-4807-CD1D-84A7BA6C340C}"/>
</xltc:personList>
</file>

<file path=xl/tables/table1.xml><?xml version="1.0" encoding="utf-8"?>
<x:table xmlns:x="http://schemas.openxmlformats.org/spreadsheetml/2006/main" id="1" name="CategoryGroundingTable" displayName="CategoryGroundingTable" ref="A7:O30" headerRowCount="1" totalsRowCount="0" totalsRowShown="0">
  <x:tableColumns count="15">
    <x:tableColumn id="1" name="Material Category"/>
    <x:tableColumn id="2" name="Category Role"/>
    <x:tableColumn id="3" name="Primitive Basis"/>
    <x:tableColumn id="4" name="Category Definition"/>
    <x:tableColumn id="5" name="Inclusion Boundary"/>
    <x:tableColumn id="6" name="Exclusion Boundary"/>
    <x:tableColumn id="7" name="Reference Structure"/>
    <x:tableColumn id="8" name="Evidence Surface"/>
    <x:tableColumn id="9" name="Maturity Status"/>
    <x:tableColumn id="10" name="Semantic Debt"/>
    <x:tableColumn id="11" name="Falsification / Revision Trigger"/>
    <x:tableColumn id="12" name="Reviewer Status"/>
    <x:tableColumn id="13" name="Required Claim Action"/>
    <x:tableColumn id="14" name="Failure Class"/>
    <x:tableColumn id="15" name="Auto Guardrail Recommendation"/>
  </x:tableColumns>
</x:table>
</file>

<file path=xl/tables/table2.xml><?xml version="1.0" encoding="utf-8"?>
<x:table xmlns:x="http://schemas.openxmlformats.org/spreadsheetml/2006/main" id="2" name="ReferenceStructureRecordTable" displayName="ReferenceStructureRecordTable" ref="A1:Z50" headerRowCount="1" totalsRowCount="0" totalsRowShown="0">
  <x:tableColumns count="26">
    <x:tableColumn id="1" name="decision_id"/>
    <x:tableColumn id="2" name="option_id"/>
    <x:tableColumn id="3" name="claim_scope"/>
    <x:tableColumn id="4" name="decision_boundary"/>
    <x:tableColumn id="5" name="reference_object"/>
    <x:tableColumn id="6" name="physical_reference"/>
    <x:tableColumn id="7" name="biological_reference"/>
    <x:tableColumn id="8" name="social_reference"/>
    <x:tableColumn id="9" name="ethical_rights_reference"/>
    <x:tableColumn id="10" name="risk_reference"/>
    <x:tableColumn id="11" name="governance_authority_reference"/>
    <x:tableColumn id="12" name="epistemic_reference"/>
    <x:tableColumn id="13" name="operational_audit_reference"/>
    <x:tableColumn id="14" name="invariant_constraints"/>
    <x:tableColumn id="15" name="causal_pathway"/>
    <x:tableColumn id="16" name="evidence_source"/>
    <x:tableColumn id="17" name="evidence_status_token"/>
    <x:tableColumn id="18" name="measurement_maturity_status"/>
    <x:tableColumn id="19" name="falsification_condition"/>
    <x:tableColumn id="20" name="adaptation_boundary"/>
    <x:tableColumn id="21" name="authority_boundary"/>
    <x:tableColumn id="22" name="refusal_trigger"/>
    <x:tableColumn id="23" name="reviewer_status"/>
    <x:tableColumn id="24" name="artifact_hash"/>
    <x:tableColumn id="25" name="notes"/>
    <x:tableColumn id="26" name="ReferenceStructureRecord_Status"/>
  </x:tableColumns>
</x:table>
</file>

<file path=xl/theme/theme1.xml><?xml version="1.0" encoding="utf-8"?>
<a:theme xmlns:a="http://schemas.openxmlformats.org/drawingml/2006/main" name="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prstDash val="solid"/>
        </a:ln>
        <a:ln w="6350">
          <a:prstDash val="solid"/>
        </a:ln>
        <a:ln w="6350">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4.xml.rels>&#65279;<?xml version="1.0" encoding="utf-8"?><Relationships xmlns="http://schemas.openxmlformats.org/package/2006/relationships"><Relationship Type="http://schemas.openxmlformats.org/officeDocument/2006/relationships/comments" Target="/xl/comments1.xml" Id="Rb092e769590b43ee" /><Relationship Type="http://schemas.openxmlformats.org/officeDocument/2006/relationships/vmlDrawing" Target="/xl/drawings/vmldrawing.vml" Id="R5061a341359f42dc" /></Relationships>
</file>

<file path=xl/worksheets/_rels/sheet17.xml.rels>&#65279;<?xml version="1.0" encoding="utf-8"?><Relationships xmlns="http://schemas.openxmlformats.org/package/2006/relationships"><Relationship Type="http://schemas.openxmlformats.org/officeDocument/2006/relationships/table" Target="/xl/tables/table1.xml" Id="Rd828ee275dd44860" /></Relationships>
</file>

<file path=xl/worksheets/_rels/sheet63.xml.rels>&#65279;<?xml version="1.0" encoding="utf-8"?><Relationships xmlns="http://schemas.openxmlformats.org/package/2006/relationships"><Relationship Type="http://schemas.openxmlformats.org/officeDocument/2006/relationships/table" Target="/xl/tables/table2.xml" Id="R6df7664de89e470e" /></Relationships>
</file>

<file path=xl/worksheets/sheet1.xml><?xml version="1.0" encoding="utf-8"?>
<x:worksheet xmlns:x="http://schemas.openxmlformats.org/spreadsheetml/2006/main">
  <x:sheetViews>
    <x:sheetView showGridLines="1" workbookViewId="0"/>
  </x:sheetViews>
  <x:sheetFormatPr defaultColWidth="8.6796875" defaultRowHeight="15"/>
  <x:cols>
    <x:col min="1" max="2" width="36" style="1" hidden="0" customWidth="1"/>
    <x:col min="3" max="8" width="16" style="1" hidden="0" customWidth="1"/>
  </x:cols>
  <x:sheetData>
    <x:row r="1" s="1" customFormat="1" ht="32" hidden="0" customHeight="1">
      <x:c r="A1" s="479" t="str">
        <x:v>RIPPLELOGIC ALIGNERS SHEET — HOW TO USE</x:v>
      </x:c>
      <x:c r="B1" s="479"/>
      <x:c r="C1" s="3"/>
      <x:c r="D1" s="3"/>
      <x:c r="E1" s="3"/>
      <x:c r="F1" s="3"/>
      <x:c r="G1" s="3"/>
      <x:c r="H1" s="3"/>
    </x:row>
    <x:row r="2" s="1" customFormat="1" ht="36" hidden="0" customHeight="1">
      <x:c r="A2" s="480" t="s">
        <x:v>1</x:v>
      </x:c>
      <x:c r="B2" s="493" t="s">
        <x:v>2</x:v>
      </x:c>
      <x:c r="C2" s="6"/>
      <x:c r="D2" s="6"/>
      <x:c r="E2" s="6"/>
      <x:c r="F2" s="6"/>
      <x:c r="G2" s="6"/>
      <x:c r="H2" s="6"/>
    </x:row>
    <x:row r="3" s="1" customFormat="1" ht="36" hidden="0" customHeight="1">
      <x:c r="A3" s="485" t="s">
        <x:v>3</x:v>
      </x:c>
      <x:c r="B3" s="494" t="str">
        <x:v>Frozen example. Edits invalidate summaries. Rebuild and verify; no execution authority.</x:v>
      </x:c>
      <x:c r="C3" s="6"/>
      <x:c r="D3" s="6"/>
      <x:c r="E3" s="6"/>
      <x:c r="F3" s="6"/>
      <x:c r="G3" s="6"/>
      <x:c r="H3" s="6"/>
    </x:row>
    <x:row r="4" s="1" customFormat="1" ht="24" hidden="0" customHeight="1">
      <x:c r="A4" s="485" t="s">
        <x:v>5</x:v>
      </x:c>
      <x:c r="B4" s="495" t="str">
        <x:v>Open Contribution_Analysis; verify before use.</x:v>
      </x:c>
      <x:c r="C4" s="6"/>
      <x:c r="D4" s="6"/>
      <x:c r="E4" s="6"/>
      <x:c r="F4" s="6"/>
      <x:c r="G4" s="6"/>
      <x:c r="H4" s="6"/>
    </x:row>
    <x:row r="5" s="1" customFormat="1" ht="36" hidden="0" customHeight="1">
      <x:c r="A5" s="485" t="s">
        <x:v>6</x:v>
      </x:c>
      <x:c r="B5" s="496" t="s">
        <x:v>7</x:v>
      </x:c>
      <x:c r="C5" s="11"/>
      <x:c r="D5" s="11"/>
      <x:c r="E5" s="11"/>
      <x:c r="F5" s="11"/>
      <x:c r="G5" s="11"/>
      <x:c r="H5" s="11"/>
    </x:row>
    <x:row r="6" s="1" customFormat="1" ht="24" hidden="0" customHeight="1">
      <x:c r="A6" s="485" t="s">
        <x:v>8</x:v>
      </x:c>
      <x:c r="B6" s="495" t="s">
        <x:v>9</x:v>
      </x:c>
      <x:c r="C6" s="6"/>
      <x:c r="D6" s="6"/>
      <x:c r="E6" s="6"/>
      <x:c r="F6" s="6"/>
      <x:c r="G6" s="6"/>
      <x:c r="H6" s="6"/>
    </x:row>
    <x:row r="7" s="1" customFormat="1" ht="24" hidden="0" customHeight="1">
      <x:c r="A7" s="485" t="s">
        <x:v>10</x:v>
      </x:c>
      <x:c r="B7" s="494" t="s">
        <x:v>11</x:v>
      </x:c>
      <x:c r="C7" s="6"/>
      <x:c r="D7" s="6"/>
      <x:c r="E7" s="6"/>
      <x:c r="F7" s="6"/>
      <x:c r="G7" s="6"/>
      <x:c r="H7" s="6"/>
    </x:row>
    <x:row r="8" s="1" customFormat="1" ht="24" hidden="0" customHeight="1">
      <x:c r="A8" s="485" t="s">
        <x:v>12</x:v>
      </x:c>
      <x:c r="B8" s="495" t="s">
        <x:v>13</x:v>
      </x:c>
      <x:c r="C8" s="6"/>
      <x:c r="D8" s="6"/>
      <x:c r="E8" s="6"/>
      <x:c r="F8" s="6"/>
      <x:c r="G8" s="6"/>
      <x:c r="H8" s="6"/>
    </x:row>
    <x:row r="9" s="1" customFormat="1" ht="36" hidden="0" customHeight="1">
      <x:c r="A9" s="485" t="s">
        <x:v>14</x:v>
      </x:c>
      <x:c r="B9" s="494" t="s">
        <x:v>15</x:v>
      </x:c>
      <x:c r="C9" s="6"/>
      <x:c r="D9" s="6"/>
      <x:c r="E9" s="6"/>
      <x:c r="F9" s="6"/>
      <x:c r="G9" s="6"/>
      <x:c r="H9" s="6"/>
    </x:row>
    <x:row r="10" s="1" customFormat="1" ht="24" hidden="0" customHeight="1">
      <x:c r="A10" s="485" t="s">
        <x:v>16</x:v>
      </x:c>
      <x:c r="B10" s="495" t="s">
        <x:v>17</x:v>
      </x:c>
      <x:c r="C10" s="6"/>
      <x:c r="D10" s="6"/>
      <x:c r="E10" s="6"/>
      <x:c r="F10" s="6"/>
      <x:c r="G10" s="6"/>
      <x:c r="H10" s="6"/>
    </x:row>
    <x:row r="11" s="1" customFormat="1" ht="24" hidden="0" customHeight="1">
      <x:c r="A11" s="485" t="s">
        <x:v>18</x:v>
      </x:c>
      <x:c r="B11" s="494" t="s">
        <x:v>19</x:v>
      </x:c>
      <x:c r="C11" s="6"/>
      <x:c r="D11" s="6"/>
      <x:c r="E11" s="6"/>
      <x:c r="F11" s="6"/>
      <x:c r="G11" s="6"/>
      <x:c r="H11" s="6"/>
    </x:row>
    <x:row r="12" s="1" customFormat="1" ht="24" hidden="0" customHeight="1">
      <x:c r="A12" s="485" t="s">
        <x:v>20</x:v>
      </x:c>
      <x:c r="B12" s="495" t="str">
        <x:v>Release boundary: Canon v13.0 / SGP v8.8 / ripple.md v5.8 / Agent System v13.0 / Primer v4.7 / Sheet v5.9 / WDBIP v1.9. The workbook is a bounded worked-run exemplar, not a validator, empirical validation, legal authority, physical-safety proof, or execution authorization.</x:v>
      </x:c>
      <x:c r="C12" s="6"/>
      <x:c r="D12" s="6"/>
      <x:c r="E12" s="6"/>
      <x:c r="F12" s="6"/>
      <x:c r="G12" s="6"/>
      <x:c r="H12" s="6"/>
    </x:row>
    <x:row r="13" s="1" customFormat="1" ht="15" hidden="0" customHeight="1">
      <x:c r="A13" s="428" t="str">
        <x:v>v13.0 Configuration and Robust-Selection Assurance</x:v>
      </x:c>
      <x:c r="B13" s="428"/>
      <x:c r="C13" s="6"/>
      <x:c r="D13" s="6"/>
      <x:c r="E13" s="6"/>
      <x:c r="F13" s="6"/>
      <x:c r="G13" s="6"/>
      <x:c r="H13" s="6"/>
    </x:row>
    <x:row r="14" s="1" customFormat="1" ht="15" hidden="0" customHeight="1">
      <x:c r="A14" s="429" t="s">
        <x:v>23</x:v>
      </x:c>
      <x:c r="B14" s="429" t="s">
        <x:v>24</x:v>
      </x:c>
      <x:c r="C14" s="6"/>
      <x:c r="D14" s="6"/>
      <x:c r="E14" s="6"/>
      <x:c r="F14" s="6"/>
      <x:c r="G14" s="6"/>
      <x:c r="H14" s="6"/>
    </x:row>
    <x:row r="15" s="1" customFormat="1" ht="15" hidden="0" customHeight="1">
      <x:c r="A15" s="429" t="s">
        <x:v>25</x:v>
      </x:c>
      <x:c r="B15" s="429" t="s">
        <x:v>26</x:v>
      </x:c>
      <x:c r="C15" s="6"/>
      <x:c r="D15" s="6"/>
      <x:c r="E15" s="6"/>
      <x:c r="F15" s="6"/>
      <x:c r="G15" s="6"/>
      <x:c r="H15" s="6"/>
    </x:row>
    <x:row r="16" s="1" customFormat="1" ht="15" hidden="0" customHeight="1">
      <x:c r="A16" s="429" t="s">
        <x:v>27</x:v>
      </x:c>
      <x:c r="B16" s="429" t="s">
        <x:v>28</x:v>
      </x:c>
      <x:c r="C16" s="6"/>
      <x:c r="D16" s="6"/>
      <x:c r="E16" s="6"/>
      <x:c r="F16" s="6"/>
      <x:c r="G16" s="6"/>
      <x:c r="H16" s="6"/>
    </x:row>
    <x:row r="17" s="1" customFormat="1" ht="15" hidden="0" customHeight="1">
      <x:c r="A17" s="429" t="s">
        <x:v>29</x:v>
      </x:c>
      <x:c r="B17" s="429" t="s">
        <x:v>30</x:v>
      </x:c>
      <x:c r="C17" s="6"/>
      <x:c r="D17" s="6"/>
      <x:c r="E17" s="6"/>
      <x:c r="F17" s="6"/>
      <x:c r="G17" s="6"/>
      <x:c r="H17" s="6"/>
    </x:row>
    <x:row r="18" s="1" customFormat="1" ht="15" hidden="0" customHeight="1">
      <x:c r="A18" s="429" t="s">
        <x:v>31</x:v>
      </x:c>
      <x:c r="B18" s="429" t="s">
        <x:v>32</x:v>
      </x:c>
      <x:c r="C18" s="6"/>
      <x:c r="D18" s="6"/>
      <x:c r="E18" s="6"/>
      <x:c r="F18" s="6"/>
      <x:c r="G18" s="6"/>
      <x:c r="H18" s="6"/>
    </x:row>
    <x:row r="19" s="1" customFormat="1" ht="15" hidden="0" customHeight="1">
      <x:c r="A19" s="497" t="str">
        <x:v>v13.0 Carried-Obligation, Representation, and Requalification Integrity</x:v>
      </x:c>
      <x:c r="B19" s="497"/>
      <x:c r="C19" s="6"/>
      <x:c r="D19" s="6"/>
      <x:c r="E19" s="6"/>
      <x:c r="F19" s="6"/>
      <x:c r="G19" s="6"/>
      <x:c r="H19" s="6"/>
    </x:row>
    <x:row r="20" s="1" customFormat="1" ht="15" hidden="0" customHeight="1">
      <x:c r="A20" s="429" t="s">
        <x:v>34</x:v>
      </x:c>
      <x:c r="B20" s="429" t="s">
        <x:v>35</x:v>
      </x:c>
      <x:c r="C20" s="6"/>
      <x:c r="D20" s="6"/>
      <x:c r="E20" s="6"/>
      <x:c r="F20" s="6"/>
      <x:c r="G20" s="6"/>
      <x:c r="H20" s="6"/>
    </x:row>
    <x:row r="21" ht="46.25" hidden="0">
      <x:c r="A21" s="429" t="s">
        <x:v>36</x:v>
      </x:c>
      <x:c r="B21" s="429" t="s">
        <x:v>37</x:v>
      </x:c>
    </x:row>
    <x:row r="22" ht="46.25" hidden="0">
      <x:c r="A22" s="429" t="s">
        <x:v>38</x:v>
      </x:c>
      <x:c r="B22" s="429" t="s">
        <x:v>39</x:v>
      </x:c>
    </x:row>
    <x:row r="23" ht="46.25" hidden="0">
      <x:c r="A23" s="429" t="s">
        <x:v>40</x:v>
      </x:c>
      <x:c r="B23" s="429" t="s">
        <x:v>41</x:v>
      </x:c>
    </x:row>
    <x:row r="24" ht="57.45000076293945" hidden="0">
      <x:c r="A24" s="429" t="str">
        <x:v>v13.0 integrity note</x:v>
      </x:c>
      <x:c r="B24" s="429" t="s">
        <x:v>43</x:v>
      </x:c>
    </x:row>
  </x:sheetData>
  <x:mergeCells>
    <x:mergeCell ref="A1:B1"/>
  </x:mergeCells>
  <x:pageMargins left="0.7" right="0.7" top="0.75" bottom="0.75" header="0.3" footer="0.3"/>
</x:worksheet>
</file>

<file path=xl/worksheets/sheet2.xml><?xml version="1.0" encoding="utf-8"?>
<x:worksheet xmlns:x="http://schemas.openxmlformats.org/spreadsheetml/2006/main">
  <x:sheetViews>
    <x:sheetView showGridLines="1" workbookViewId="0"/>
  </x:sheetViews>
  <x:sheetFormatPr defaultColWidth="8.66796875" defaultRowHeight="12.75"/>
  <x:cols>
    <x:col min="1" max="4" width="36" style="1" hidden="0" customWidth="1"/>
    <x:col min="5" max="26" width="16" style="1" hidden="0" customWidth="1"/>
  </x:cols>
  <x:sheetData>
    <x:row r="1" s="1" customFormat="1" ht="28" hidden="0" customHeight="1">
      <x:c r="A1" s="479" t="str">
        <x:v>HISTORICAL / NON-CONTROLLING — Aligners Sheet release notes through v5.8-rc1</x:v>
      </x:c>
      <x:c r="B1" s="479"/>
      <x:c r="C1" s="479"/>
      <x:c r="D1" s="479"/>
      <x:c r="E1" s="3"/>
      <x:c r="F1" s="3"/>
      <x:c r="G1" s="3"/>
      <x:c r="H1" s="3"/>
      <x:c r="I1" s="3"/>
      <x:c r="J1" s="3"/>
      <x:c r="K1" s="3"/>
      <x:c r="L1" s="3"/>
      <x:c r="M1" s="3"/>
      <x:c r="N1" s="3"/>
      <x:c r="O1" s="3"/>
      <x:c r="P1" s="3"/>
      <x:c r="Q1" s="3"/>
      <x:c r="R1" s="3"/>
      <x:c r="S1" s="3"/>
      <x:c r="T1" s="3"/>
      <x:c r="U1" s="3"/>
      <x:c r="V1" s="3"/>
      <x:c r="W1" s="3"/>
      <x:c r="X1" s="3"/>
      <x:c r="Y1" s="3"/>
      <x:c r="Z1" s="3"/>
    </x:row>
    <x:row r="2" s="1" customFormat="1" ht="95" hidden="0" customHeight="1">
      <x:c r="A2" s="480" t="s">
        <x:v>45</x:v>
      </x:c>
      <x:c r="B2" s="481" t="str">
        <x:v>Historical v5.8-rc1 synchronization to Canon v12.8-rc1 / SGP v8.7-rc1. Current identity is in Appendix_Release; current calculation and integrity surfaces control this v5.9 workbook.</x:v>
      </x:c>
      <x:c r="C2" s="429"/>
      <x:c r="D2" s="429"/>
      <x:c r="E2" s="6"/>
      <x:c r="F2" s="6"/>
      <x:c r="G2" s="6"/>
      <x:c r="H2" s="6"/>
      <x:c r="I2" s="6"/>
      <x:c r="J2" s="6"/>
      <x:c r="K2" s="6"/>
      <x:c r="L2" s="6"/>
      <x:c r="M2" s="6"/>
      <x:c r="N2" s="6"/>
      <x:c r="O2" s="6"/>
      <x:c r="P2" s="6"/>
      <x:c r="Q2" s="6"/>
      <x:c r="R2" s="6"/>
      <x:c r="S2" s="6"/>
      <x:c r="T2" s="6"/>
      <x:c r="U2" s="6"/>
      <x:c r="V2" s="6"/>
      <x:c r="W2" s="6"/>
      <x:c r="X2" s="6"/>
      <x:c r="Y2" s="6"/>
      <x:c r="Z2" s="6"/>
    </x:row>
    <x:row r="3" s="1" customFormat="1" ht="42" hidden="0" customHeight="1">
      <x:c r="A3" s="482" t="str">
        <x:v>v5.8-rc1</x:v>
      </x:c>
      <x:c r="B3" s="483" t="s">
        <x:v>48</x:v>
      </x:c>
      <x:c r="C3" s="483" t="s">
        <x:v>49</x:v>
      </x:c>
      <x:c r="D3" s="484" t="str">
        <x:v>Historical authoritative v5.8-rc1 workbook release; not the current v5.9 release.</x:v>
      </x:c>
    </x:row>
    <x:row r="4" s="1" customFormat="1" ht="36" hidden="0" customHeight="1">
      <x:c r="A4" s="485" t="s">
        <x:v>51</x:v>
      </x:c>
      <x:c r="B4" s="427" t="s">
        <x:v>52</x:v>
      </x:c>
      <x:c r="C4" s="429" t="s">
        <x:v>53</x:v>
      </x:c>
      <x:c r="D4" s="429" t="s">
        <x:v>54</x:v>
      </x:c>
      <x:c r="E4" s="6"/>
      <x:c r="F4" s="6"/>
      <x:c r="G4" s="6"/>
      <x:c r="H4" s="6"/>
      <x:c r="I4" s="6"/>
      <x:c r="J4" s="6"/>
      <x:c r="K4" s="6"/>
      <x:c r="L4" s="6"/>
      <x:c r="M4" s="6"/>
      <x:c r="N4" s="6"/>
      <x:c r="O4" s="6"/>
      <x:c r="P4" s="6"/>
      <x:c r="Q4" s="6"/>
      <x:c r="R4" s="6"/>
      <x:c r="S4" s="6"/>
      <x:c r="T4" s="6"/>
      <x:c r="U4" s="6"/>
      <x:c r="V4" s="6"/>
      <x:c r="W4" s="6"/>
      <x:c r="X4" s="6"/>
      <x:c r="Y4" s="6"/>
      <x:c r="Z4" s="6"/>
    </x:row>
    <x:row r="5" s="1" customFormat="1" ht="62" hidden="0" customHeight="1">
      <x:c r="A5" s="482" t="s">
        <x:v>55</x:v>
      </x:c>
      <x:c r="B5" s="483" t="str">
        <x:v>HISTORICAL: MathGov Core Release 2026.09 v12.8-rc1 / SGP v8.7-rc1 — Rights Non-Dilution, Representation Integrity, and Robust Selection Release</x:v>
      </x:c>
      <x:c r="C5" s="486" t="str">
        <x:v>Exact historical v5.8-rc1 identity; the current component manifest and hash ledger govern current bytes.</x:v>
      </x:c>
      <x:c r="D5" s="486"/>
      <x:c r="E5" s="6"/>
      <x:c r="F5" s="6"/>
      <x:c r="G5" s="6"/>
      <x:c r="H5" s="6"/>
      <x:c r="I5" s="6"/>
      <x:c r="J5" s="6"/>
      <x:c r="K5" s="6"/>
      <x:c r="L5" s="6"/>
      <x:c r="M5" s="6"/>
      <x:c r="N5" s="6"/>
      <x:c r="O5" s="6"/>
      <x:c r="P5" s="6"/>
      <x:c r="Q5" s="6"/>
      <x:c r="R5" s="6"/>
      <x:c r="S5" s="6"/>
      <x:c r="T5" s="6"/>
      <x:c r="U5" s="6"/>
      <x:c r="V5" s="6"/>
      <x:c r="W5" s="6"/>
      <x:c r="X5" s="6"/>
      <x:c r="Y5" s="6"/>
      <x:c r="Z5" s="6"/>
    </x:row>
    <x:row r="6" s="1" customFormat="1" ht="36" hidden="0" customHeight="1">
      <x:c r="A6" s="485" t="s">
        <x:v>58</x:v>
      </x:c>
      <x:c r="B6" s="427" t="str">
        <x:v>RippleLogic Canon v12.8-rc1</x:v>
      </x:c>
      <x:c r="C6" s="427" t="str">
        <x:v>Historical governing Canon for the v5.8-rc1 release; not the current workbook.</x:v>
      </x:c>
      <x:c r="D6" s="487"/>
      <x:c r="E6" s="11"/>
      <x:c r="F6" s="11"/>
      <x:c r="G6" s="11"/>
      <x:c r="H6" s="11"/>
      <x:c r="I6" s="6"/>
      <x:c r="J6" s="6"/>
      <x:c r="K6" s="6"/>
      <x:c r="L6" s="6"/>
      <x:c r="M6" s="6"/>
      <x:c r="N6" s="6"/>
      <x:c r="O6" s="6"/>
      <x:c r="P6" s="6"/>
      <x:c r="Q6" s="6"/>
      <x:c r="R6" s="6"/>
      <x:c r="S6" s="6"/>
      <x:c r="T6" s="6"/>
      <x:c r="U6" s="6"/>
      <x:c r="V6" s="6"/>
      <x:c r="W6" s="6"/>
      <x:c r="X6" s="6"/>
      <x:c r="Y6" s="6"/>
      <x:c r="Z6" s="6"/>
    </x:row>
    <x:row r="7" s="1" customFormat="1" ht="24" hidden="0" customHeight="1">
      <x:c r="A7" s="482" t="s">
        <x:v>61</x:v>
      </x:c>
      <x:c r="B7" s="483" t="n">
        <x:v>2</x:v>
      </x:c>
      <x:c r="C7" s="483" t="str">
        <x:v>Worked-run exemplar tier; v12.8-rc1 integrity surfaces include Tier-3/high-stakes controls for training and audit.</x:v>
      </x:c>
      <x:c r="D7" s="486"/>
      <x:c r="E7" s="6"/>
      <x:c r="F7" s="6"/>
      <x:c r="G7" s="6"/>
      <x:c r="H7" s="6"/>
      <x:c r="I7" s="6"/>
      <x:c r="J7" s="6"/>
      <x:c r="K7" s="6"/>
      <x:c r="L7" s="6"/>
      <x:c r="M7" s="6"/>
      <x:c r="N7" s="6"/>
      <x:c r="O7" s="6"/>
      <x:c r="P7" s="6"/>
      <x:c r="Q7" s="6"/>
      <x:c r="R7" s="6"/>
      <x:c r="S7" s="6"/>
      <x:c r="T7" s="6"/>
      <x:c r="U7" s="6"/>
      <x:c r="V7" s="6"/>
      <x:c r="W7" s="6"/>
      <x:c r="X7" s="6"/>
      <x:c r="Y7" s="6"/>
      <x:c r="Z7" s="6"/>
    </x:row>
    <x:row r="8" s="1" customFormat="1" ht="12.75" hidden="0" customHeight="1">
      <x:c r="A8" s="485" t="s">
        <x:v>63</x:v>
      </x:c>
      <x:c r="B8" s="427" t="s">
        <x:v>64</x:v>
      </x:c>
      <x:c r="C8" s="429"/>
      <x:c r="D8" s="429"/>
      <x:c r="E8" s="6"/>
      <x:c r="F8" s="6"/>
      <x:c r="G8" s="6"/>
      <x:c r="H8" s="6"/>
      <x:c r="I8" s="6"/>
      <x:c r="J8" s="6"/>
      <x:c r="K8" s="6"/>
      <x:c r="L8" s="6"/>
      <x:c r="M8" s="6"/>
      <x:c r="N8" s="6"/>
      <x:c r="O8" s="6"/>
      <x:c r="P8" s="6"/>
      <x:c r="Q8" s="6"/>
      <x:c r="R8" s="6"/>
      <x:c r="S8" s="6"/>
      <x:c r="T8" s="6"/>
      <x:c r="U8" s="6"/>
      <x:c r="V8" s="6"/>
      <x:c r="W8" s="6"/>
      <x:c r="X8" s="6"/>
      <x:c r="Y8" s="6"/>
      <x:c r="Z8" s="6"/>
    </x:row>
    <x:row r="9" s="1" customFormat="1" ht="62" hidden="0" customHeight="1">
      <x:c r="A9" s="482" t="s">
        <x:v>65</x:v>
      </x:c>
      <x:c r="B9" s="483" t="s">
        <x:v>66</x:v>
      </x:c>
      <x:c r="C9" s="486"/>
      <x:c r="D9" s="486"/>
      <x:c r="E9" s="6"/>
      <x:c r="F9" s="6"/>
      <x:c r="G9" s="6"/>
      <x:c r="H9" s="6"/>
      <x:c r="I9" s="6"/>
      <x:c r="J9" s="6"/>
      <x:c r="K9" s="6"/>
      <x:c r="L9" s="6"/>
      <x:c r="M9" s="6"/>
      <x:c r="N9" s="6"/>
      <x:c r="O9" s="6"/>
      <x:c r="P9" s="6"/>
      <x:c r="Q9" s="6"/>
      <x:c r="R9" s="6"/>
      <x:c r="S9" s="6"/>
      <x:c r="T9" s="6"/>
      <x:c r="U9" s="6"/>
      <x:c r="V9" s="6"/>
      <x:c r="W9" s="6"/>
      <x:c r="X9" s="6"/>
      <x:c r="Y9" s="6"/>
      <x:c r="Z9" s="6"/>
    </x:row>
    <x:row r="10" s="1" customFormat="1" ht="13.199999809265137" hidden="0" customHeight="1">
      <x:c r="A10" s="488"/>
      <x:c r="B10" s="489"/>
      <x:c r="C10" s="429"/>
      <x:c r="D10" s="429"/>
      <x:c r="E10" s="6"/>
      <x:c r="F10" s="6"/>
      <x:c r="G10" s="6"/>
      <x:c r="H10" s="6"/>
      <x:c r="I10" s="6"/>
      <x:c r="J10" s="6"/>
      <x:c r="K10" s="6"/>
      <x:c r="L10" s="6"/>
      <x:c r="M10" s="6"/>
      <x:c r="N10" s="6"/>
      <x:c r="O10" s="6"/>
      <x:c r="P10" s="6"/>
      <x:c r="Q10" s="6"/>
      <x:c r="R10" s="6"/>
      <x:c r="S10" s="6"/>
      <x:c r="T10" s="6"/>
      <x:c r="U10" s="6"/>
      <x:c r="V10" s="6"/>
      <x:c r="W10" s="6"/>
      <x:c r="X10" s="6"/>
      <x:c r="Y10" s="6"/>
      <x:c r="Z10" s="6"/>
    </x:row>
    <x:row r="11" s="1" customFormat="1" ht="44" hidden="0" customHeight="1">
      <x:c r="A11" s="482" t="s">
        <x:v>67</x:v>
      </x:c>
      <x:c r="B11" s="483" t="s">
        <x:v>68</x:v>
      </x:c>
      <x:c r="C11" s="486"/>
      <x:c r="D11" s="486"/>
      <x:c r="E11" s="6"/>
      <x:c r="F11" s="6"/>
      <x:c r="G11" s="6"/>
      <x:c r="H11" s="6"/>
      <x:c r="I11" s="6"/>
      <x:c r="J11" s="6"/>
      <x:c r="K11" s="6"/>
      <x:c r="L11" s="6"/>
      <x:c r="M11" s="6"/>
      <x:c r="N11" s="6"/>
      <x:c r="O11" s="6"/>
      <x:c r="P11" s="6"/>
      <x:c r="Q11" s="6"/>
      <x:c r="R11" s="6"/>
      <x:c r="S11" s="6"/>
      <x:c r="T11" s="6"/>
      <x:c r="U11" s="6"/>
      <x:c r="V11" s="6"/>
      <x:c r="W11" s="6"/>
      <x:c r="X11" s="6"/>
      <x:c r="Y11" s="6"/>
      <x:c r="Z11" s="6"/>
    </x:row>
    <x:row r="12" s="1" customFormat="1" ht="38" hidden="0" customHeight="1">
      <x:c r="A12" s="485" t="s">
        <x:v>69</x:v>
      </x:c>
      <x:c r="B12" s="427" t="s">
        <x:v>70</x:v>
      </x:c>
      <x:c r="C12" s="429"/>
      <x:c r="D12" s="429"/>
      <x:c r="E12" s="6"/>
      <x:c r="F12" s="6"/>
      <x:c r="G12" s="6"/>
      <x:c r="H12" s="6"/>
      <x:c r="I12" s="6"/>
      <x:c r="J12" s="6"/>
      <x:c r="K12" s="6"/>
      <x:c r="L12" s="6"/>
      <x:c r="M12" s="6"/>
      <x:c r="N12" s="6"/>
      <x:c r="O12" s="6"/>
      <x:c r="P12" s="6"/>
      <x:c r="Q12" s="6"/>
      <x:c r="R12" s="6"/>
      <x:c r="S12" s="6"/>
      <x:c r="T12" s="6"/>
      <x:c r="U12" s="6"/>
      <x:c r="V12" s="6"/>
      <x:c r="W12" s="6"/>
      <x:c r="X12" s="6"/>
      <x:c r="Y12" s="6"/>
      <x:c r="Z12" s="6"/>
    </x:row>
    <x:row r="13" s="1" customFormat="1" ht="12.75" hidden="0" customHeight="1">
      <x:c r="A13" s="486"/>
      <x:c r="B13" s="486"/>
      <x:c r="C13" s="486"/>
      <x:c r="D13" s="486"/>
      <x:c r="E13" s="6"/>
      <x:c r="F13" s="6"/>
      <x:c r="G13" s="6"/>
      <x:c r="H13" s="6"/>
      <x:c r="I13" s="6"/>
      <x:c r="J13" s="6"/>
      <x:c r="K13" s="6"/>
      <x:c r="L13" s="6"/>
      <x:c r="M13" s="6"/>
      <x:c r="N13" s="6"/>
      <x:c r="O13" s="6"/>
      <x:c r="P13" s="6"/>
      <x:c r="Q13" s="6"/>
      <x:c r="R13" s="6"/>
      <x:c r="S13" s="6"/>
      <x:c r="T13" s="6"/>
      <x:c r="U13" s="6"/>
      <x:c r="V13" s="6"/>
      <x:c r="W13" s="6"/>
      <x:c r="X13" s="6"/>
      <x:c r="Y13" s="6"/>
      <x:c r="Z13" s="6"/>
    </x:row>
    <x:row r="14" s="1" customFormat="1" ht="85" hidden="0" customHeight="1">
      <x:c r="A14" s="485" t="s">
        <x:v>71</x:v>
      </x:c>
      <x:c r="B14" s="427" t="str">
        <x:v>Tier-2 worked-run exemplar aligned to Canon v12.8-rc1 / SGP v8.7-rc1 / ripple.md v5.7-rc1 / Agent v12.7-rc1 / CSV v2.6-rc1 / Cascade v2.8-rc1 / Reproducibility v1.6-rc1 / WDBIP v1.8-rc1 / RLS Validation Protocol v2.8-rc1 / Primer v4.6-rc1 / Public Introduction v12.8-rc1 / PC-AEP v2.4 / MFDI v2.4 / Source-Coupling v2.4 / Aligners Sheet v5.8-rc1. It demonstrates qualification-before-ranking, non-decisive routing, authority separation, and selected v12.8-rc1 integrity tests.</x:v>
      </x:c>
      <x:c r="C14" s="429"/>
      <x:c r="D14" s="429"/>
      <x:c r="E14" s="6"/>
      <x:c r="F14" s="6"/>
      <x:c r="G14" s="6"/>
      <x:c r="H14" s="6"/>
      <x:c r="I14" s="6"/>
      <x:c r="J14" s="6"/>
      <x:c r="K14" s="6"/>
      <x:c r="L14" s="6"/>
      <x:c r="M14" s="6"/>
      <x:c r="N14" s="6"/>
      <x:c r="O14" s="6"/>
      <x:c r="P14" s="6"/>
      <x:c r="Q14" s="6"/>
      <x:c r="R14" s="6"/>
      <x:c r="S14" s="6"/>
      <x:c r="T14" s="6"/>
      <x:c r="U14" s="6"/>
      <x:c r="V14" s="6"/>
      <x:c r="W14" s="6"/>
      <x:c r="X14" s="6"/>
      <x:c r="Y14" s="6"/>
      <x:c r="Z14" s="6"/>
    </x:row>
    <x:row r="15" s="1" customFormat="1" ht="112" hidden="0" customHeight="1">
      <x:c r="A15" s="482" t="s">
        <x:v>73</x:v>
      </x:c>
      <x:c r="B15" s="483" t="s">
        <x:v>74</x:v>
      </x:c>
      <x:c r="C15" s="486"/>
      <x:c r="D15" s="486"/>
      <x:c r="E15" s="6"/>
      <x:c r="F15" s="6"/>
      <x:c r="G15" s="6"/>
      <x:c r="H15" s="6"/>
      <x:c r="I15" s="6"/>
      <x:c r="J15" s="6"/>
      <x:c r="K15" s="6"/>
      <x:c r="L15" s="6"/>
      <x:c r="M15" s="6"/>
      <x:c r="N15" s="6"/>
      <x:c r="O15" s="6"/>
      <x:c r="P15" s="6"/>
      <x:c r="Q15" s="6"/>
      <x:c r="R15" s="6"/>
      <x:c r="S15" s="6"/>
      <x:c r="T15" s="6"/>
      <x:c r="U15" s="6"/>
      <x:c r="V15" s="6"/>
      <x:c r="W15" s="6"/>
      <x:c r="X15" s="6"/>
      <x:c r="Y15" s="6"/>
      <x:c r="Z15" s="6"/>
    </x:row>
    <x:row r="16" s="1" customFormat="1" ht="95" hidden="0" customHeight="1">
      <x:c r="A16" s="485" t="s">
        <x:v>75</x:v>
      </x:c>
      <x:c r="B16" s="427" t="s">
        <x:v>76</x:v>
      </x:c>
      <x:c r="C16" s="429"/>
      <x:c r="D16" s="429"/>
      <x:c r="E16" s="6"/>
      <x:c r="F16" s="6"/>
      <x:c r="G16" s="6"/>
      <x:c r="H16" s="6"/>
      <x:c r="I16" s="6"/>
      <x:c r="J16" s="6"/>
      <x:c r="K16" s="6"/>
      <x:c r="L16" s="6"/>
      <x:c r="M16" s="6"/>
      <x:c r="N16" s="6"/>
      <x:c r="O16" s="6"/>
      <x:c r="P16" s="6"/>
      <x:c r="Q16" s="6"/>
      <x:c r="R16" s="6"/>
      <x:c r="S16" s="6"/>
      <x:c r="T16" s="6"/>
      <x:c r="U16" s="6"/>
      <x:c r="V16" s="6"/>
      <x:c r="W16" s="6"/>
      <x:c r="X16" s="6"/>
      <x:c r="Y16" s="6"/>
      <x:c r="Z16" s="6"/>
    </x:row>
    <x:row r="17" s="1" customFormat="1" ht="70" hidden="0" customHeight="1">
      <x:c r="A17" s="482" t="s">
        <x:v>77</x:v>
      </x:c>
      <x:c r="B17" s="483" t="str">
        <x:v>Canon v12.8-rc1 / SGP v8.7-rc1 / ripple.md v5.7-rc1 / Agent v12.7-rc1 / CSV v2.6-rc1 / Cascade v2.8-rc1 / Reproducibility v1.6-rc1 / WDBIP v1.8-rc1 / RLS Validation Protocol v2.8-rc1 / Primer v4.6-rc1 / Public Introduction v12.8-rc1 / PC-AEP v2.4 / MFDI v2.4 / Source-Coupling v2.4 / Aligners Sheet v5.8-rc1</x:v>
      </x:c>
      <x:c r="C17" s="486"/>
      <x:c r="D17" s="486"/>
      <x:c r="E17" s="6"/>
      <x:c r="F17" s="6"/>
      <x:c r="G17" s="6"/>
      <x:c r="H17" s="6"/>
      <x:c r="I17" s="6"/>
      <x:c r="J17" s="6"/>
      <x:c r="K17" s="6"/>
      <x:c r="L17" s="6"/>
      <x:c r="M17" s="6"/>
      <x:c r="N17" s="6"/>
      <x:c r="O17" s="6"/>
      <x:c r="P17" s="6"/>
      <x:c r="Q17" s="6"/>
      <x:c r="R17" s="6"/>
      <x:c r="S17" s="6"/>
      <x:c r="T17" s="6"/>
      <x:c r="U17" s="6"/>
      <x:c r="V17" s="6"/>
      <x:c r="W17" s="6"/>
      <x:c r="X17" s="6"/>
      <x:c r="Y17" s="6"/>
      <x:c r="Z17" s="6"/>
    </x:row>
    <x:row r="18" s="1" customFormat="1" ht="68" hidden="0" customHeight="1">
      <x:c r="A18" s="485" t="s">
        <x:v>79</x:v>
      </x:c>
      <x:c r="B18" s="427" t="s">
        <x:v>80</x:v>
      </x:c>
      <x:c r="C18" s="429"/>
      <x:c r="D18" s="429"/>
      <x:c r="E18" s="6"/>
      <x:c r="F18" s="6"/>
      <x:c r="G18" s="6"/>
      <x:c r="H18" s="6"/>
      <x:c r="I18" s="6"/>
      <x:c r="J18" s="6"/>
      <x:c r="K18" s="6"/>
      <x:c r="L18" s="6"/>
      <x:c r="M18" s="6"/>
      <x:c r="N18" s="6"/>
      <x:c r="O18" s="6"/>
      <x:c r="P18" s="6"/>
      <x:c r="Q18" s="6"/>
      <x:c r="R18" s="6"/>
      <x:c r="S18" s="6"/>
      <x:c r="T18" s="6"/>
      <x:c r="U18" s="6"/>
      <x:c r="V18" s="6"/>
      <x:c r="W18" s="6"/>
      <x:c r="X18" s="6"/>
      <x:c r="Y18" s="6"/>
      <x:c r="Z18" s="6"/>
    </x:row>
    <x:row r="19" s="1" customFormat="1" ht="12.75" hidden="0" customHeight="1">
      <x:c r="A19" s="486" t="str">
        <x:v>Historical v5.7 note: v5.7 FINAL IMPROVED</x:v>
      </x:c>
      <x:c r="B19" s="486" t="str">
        <x:v>2026-09-03</x:v>
      </x:c>
      <x:c r="C19" s="486" t="str">
        <x:v>Same-version integrity and scientific-clarity build: corrected current-facing pins; separated MPS evidence from FPP/h=1; added tool-role, functional-understanding, bidirectional self-report, meaning-register, public-claim, and decommissioning interfaces; added computed release lint.</x:v>
      </x:c>
      <x:c r="D19" s="486" t="str">
        <x:v>Review build; public canonical status requires synchronized governing sources, mirrors, manifest, and hashes.</x:v>
      </x:c>
      <x:c r="E19" s="6"/>
      <x:c r="F19" s="6"/>
      <x:c r="G19" s="6"/>
      <x:c r="H19" s="6"/>
      <x:c r="I19" s="6"/>
      <x:c r="J19" s="6"/>
      <x:c r="K19" s="6"/>
      <x:c r="L19" s="6"/>
      <x:c r="M19" s="6"/>
      <x:c r="N19" s="6"/>
      <x:c r="O19" s="6"/>
      <x:c r="P19" s="6"/>
      <x:c r="Q19" s="6"/>
      <x:c r="R19" s="6"/>
      <x:c r="S19" s="6"/>
      <x:c r="T19" s="6"/>
      <x:c r="U19" s="6"/>
      <x:c r="V19" s="6"/>
      <x:c r="W19" s="6"/>
      <x:c r="X19" s="6"/>
      <x:c r="Y19" s="6"/>
      <x:c r="Z19" s="6"/>
    </x:row>
    <x:row r="20" s="1" customFormat="1" ht="56" hidden="0" customHeight="1">
      <x:c r="A20" s="7" t="s">
        <x:v>81</x:v>
      </x:c>
      <x:c r="B20" s="19" t="str">
        <x:v>Historical v5.7 note: The original worked-run sensitivity results are preserved. v5.7 adds a separate specification-integrity surface and does not silently reinterpret historical calculations.</x:v>
      </x:c>
      <x:c r="C20" s="20"/>
      <x:c r="D20" s="13"/>
      <x:c r="E20" s="6"/>
      <x:c r="F20" s="6"/>
      <x:c r="G20" s="6"/>
      <x:c r="H20" s="6"/>
      <x:c r="I20" s="6"/>
      <x:c r="J20" s="6"/>
      <x:c r="K20" s="6"/>
      <x:c r="L20" s="6"/>
      <x:c r="M20" s="6"/>
      <x:c r="N20" s="6"/>
      <x:c r="O20" s="6"/>
      <x:c r="P20" s="6"/>
      <x:c r="Q20" s="6"/>
      <x:c r="R20" s="6"/>
      <x:c r="S20" s="6"/>
      <x:c r="T20" s="6"/>
      <x:c r="U20" s="6"/>
      <x:c r="V20" s="6"/>
      <x:c r="W20" s="6"/>
      <x:c r="X20" s="6"/>
      <x:c r="Y20" s="6"/>
      <x:c r="Z20" s="6"/>
    </x:row>
    <x:row r="21" s="1" customFormat="1" ht="70" hidden="0" customHeight="1">
      <x:c r="A21" s="16" t="s">
        <x:v>83</x:v>
      </x:c>
      <x:c r="B21" s="17" t="str">
        <x:v>Historical v5.7 note: FrameworkVerdict remains governed by the locked worked run. Any migration to v12.7 semantics requires a new run version and rerun of affected calculations and sensitivities.</x:v>
      </x:c>
      <x:c r="C21" s="21"/>
      <x:c r="D21" s="21"/>
      <x:c r="E21" s="6"/>
      <x:c r="F21" s="6"/>
      <x:c r="G21" s="6"/>
      <x:c r="H21" s="6"/>
      <x:c r="I21" s="6"/>
      <x:c r="J21" s="6"/>
      <x:c r="K21" s="6"/>
      <x:c r="L21" s="6"/>
      <x:c r="M21" s="6"/>
      <x:c r="N21" s="6"/>
      <x:c r="O21" s="6"/>
      <x:c r="P21" s="6"/>
      <x:c r="Q21" s="6"/>
      <x:c r="R21" s="6"/>
      <x:c r="S21" s="6"/>
      <x:c r="T21" s="6"/>
      <x:c r="U21" s="6"/>
      <x:c r="V21" s="6"/>
      <x:c r="W21" s="6"/>
      <x:c r="X21" s="6"/>
      <x:c r="Y21" s="6"/>
      <x:c r="Z21" s="6"/>
    </x:row>
    <x:row r="22" s="1" customFormat="1" ht="12.75" hidden="0" customHeight="1">
      <x:c r="A22" s="13"/>
      <x:c r="B22" s="20"/>
      <x:c r="C22" s="20"/>
      <x:c r="D22" s="13"/>
      <x:c r="E22" s="6"/>
      <x:c r="F22" s="6"/>
      <x:c r="G22" s="6"/>
      <x:c r="H22" s="6"/>
      <x:c r="I22" s="6"/>
      <x:c r="J22" s="6"/>
      <x:c r="K22" s="6"/>
      <x:c r="L22" s="6"/>
      <x:c r="M22" s="6"/>
      <x:c r="N22" s="6"/>
      <x:c r="O22" s="6"/>
      <x:c r="P22" s="6"/>
      <x:c r="Q22" s="6"/>
      <x:c r="R22" s="6"/>
      <x:c r="S22" s="6"/>
      <x:c r="T22" s="6"/>
      <x:c r="U22" s="6"/>
      <x:c r="V22" s="6"/>
      <x:c r="W22" s="6"/>
      <x:c r="X22" s="6"/>
      <x:c r="Y22" s="6"/>
      <x:c r="Z22" s="6"/>
    </x:row>
    <x:row r="23" s="1" customFormat="1" ht="12.75" hidden="0" customHeight="1">
      <x:c r="A23" s="16" t="str">
        <x:v>Historical v5.7 note: v12.7 integrity update</x:v>
      </x:c>
      <x:c r="B23" s="17" t="str">
        <x:v>Historical v5.7 note: Added the v12.7_RLS_Integrity sheet and synchronized current release identities, pin surfaces, and sanity checks.</x:v>
      </x:c>
      <x:c r="C23" s="25"/>
      <x:c r="D23" s="25"/>
      <x:c r="E23" s="6"/>
      <x:c r="F23" s="6"/>
      <x:c r="G23" s="6"/>
      <x:c r="H23" s="6"/>
      <x:c r="I23" s="6"/>
      <x:c r="J23" s="6"/>
      <x:c r="K23" s="6"/>
      <x:c r="L23" s="6"/>
      <x:c r="M23" s="6"/>
      <x:c r="N23" s="6"/>
      <x:c r="O23" s="6"/>
      <x:c r="P23" s="6"/>
      <x:c r="Q23" s="6"/>
      <x:c r="R23" s="6"/>
      <x:c r="S23" s="6"/>
      <x:c r="T23" s="6"/>
      <x:c r="U23" s="6"/>
      <x:c r="V23" s="6"/>
      <x:c r="W23" s="6"/>
      <x:c r="X23" s="6"/>
      <x:c r="Y23" s="6"/>
      <x:c r="Z23" s="6"/>
    </x:row>
    <x:row r="24" s="1" customFormat="1" ht="70" hidden="0" customHeight="1">
      <x:c r="A24" s="26" t="s">
        <x:v>87</x:v>
      </x:c>
      <x:c r="B24" s="27" t="s">
        <x:v>88</x:v>
      </x:c>
      <x:c r="C24" s="13"/>
      <x:c r="D24" s="13"/>
      <x:c r="E24" s="6"/>
      <x:c r="F24" s="6"/>
      <x:c r="G24" s="6"/>
      <x:c r="H24" s="6"/>
      <x:c r="I24" s="6"/>
      <x:c r="J24" s="6"/>
      <x:c r="K24" s="6"/>
      <x:c r="L24" s="6"/>
      <x:c r="M24" s="6"/>
      <x:c r="N24" s="6"/>
      <x:c r="O24" s="6"/>
      <x:c r="P24" s="6"/>
      <x:c r="Q24" s="6"/>
      <x:c r="R24" s="6"/>
      <x:c r="S24" s="6"/>
      <x:c r="T24" s="6"/>
      <x:c r="U24" s="6"/>
      <x:c r="V24" s="6"/>
      <x:c r="W24" s="6"/>
      <x:c r="X24" s="6"/>
      <x:c r="Y24" s="6"/>
      <x:c r="Z24" s="6"/>
    </x:row>
    <x:row r="25" s="1" customFormat="1" ht="26.25" hidden="0" customHeight="1">
      <x:c r="A25" s="28" t="s">
        <x:v>89</x:v>
      </x:c>
      <x:c r="B25" s="29" t="s">
        <x:v>90</x:v>
      </x:c>
      <x:c r="C25" s="13"/>
      <x:c r="D25" s="13"/>
      <x:c r="E25" s="6"/>
      <x:c r="F25" s="6"/>
      <x:c r="G25" s="6"/>
      <x:c r="H25" s="6"/>
      <x:c r="I25" s="6"/>
      <x:c r="J25" s="6"/>
      <x:c r="K25" s="6"/>
      <x:c r="L25" s="6"/>
      <x:c r="M25" s="6"/>
      <x:c r="N25" s="6"/>
      <x:c r="O25" s="6"/>
      <x:c r="P25" s="6"/>
      <x:c r="Q25" s="6"/>
      <x:c r="R25" s="6"/>
      <x:c r="S25" s="6"/>
      <x:c r="T25" s="6"/>
      <x:c r="U25" s="6"/>
      <x:c r="V25" s="6"/>
      <x:c r="W25" s="6"/>
      <x:c r="X25" s="6"/>
      <x:c r="Y25" s="6"/>
      <x:c r="Z25" s="6"/>
    </x:row>
    <x:row r="26" s="1" customFormat="1" ht="36" hidden="0" customHeight="1">
      <x:c r="A26" s="28" t="n">
        <x:v>46161</x:v>
      </x:c>
      <x:c r="B26" s="19" t="s">
        <x:v>91</x:v>
      </x:c>
      <x:c r="C26" s="13"/>
      <x:c r="D26" s="13"/>
      <x:c r="E26" s="6"/>
      <x:c r="F26" s="6"/>
      <x:c r="G26" s="6"/>
      <x:c r="H26" s="6"/>
      <x:c r="I26" s="6"/>
      <x:c r="J26" s="6"/>
      <x:c r="K26" s="6"/>
      <x:c r="L26" s="6"/>
      <x:c r="M26" s="6"/>
      <x:c r="N26" s="6"/>
      <x:c r="O26" s="6"/>
      <x:c r="P26" s="6"/>
      <x:c r="Q26" s="6"/>
      <x:c r="R26" s="6"/>
      <x:c r="S26" s="6"/>
      <x:c r="T26" s="6"/>
      <x:c r="U26" s="6"/>
      <x:c r="V26" s="6"/>
      <x:c r="W26" s="6"/>
      <x:c r="X26" s="6"/>
      <x:c r="Y26" s="6"/>
      <x:c r="Z26" s="6"/>
    </x:row>
    <x:row r="27" s="1" customFormat="1" ht="12.75" hidden="0" customHeight="1">
      <x:c r="A27" s="30" t="s">
        <x:v>92</x:v>
      </x:c>
      <x:c r="B27" s="29" t="s">
        <x:v>93</x:v>
      </x:c>
      <x:c r="C27" s="29" t="s">
        <x:v>94</x:v>
      </x:c>
      <x:c r="D27" s="29" t="s">
        <x:v>95</x:v>
      </x:c>
      <x:c r="E27" s="6"/>
      <x:c r="F27" s="6"/>
      <x:c r="G27" s="6"/>
      <x:c r="H27" s="6"/>
      <x:c r="I27" s="6"/>
      <x:c r="J27" s="6"/>
      <x:c r="K27" s="6"/>
      <x:c r="L27" s="6"/>
      <x:c r="M27" s="6"/>
      <x:c r="N27" s="6"/>
      <x:c r="O27" s="6"/>
      <x:c r="P27" s="6"/>
      <x:c r="Q27" s="6"/>
      <x:c r="R27" s="6"/>
      <x:c r="S27" s="6"/>
      <x:c r="T27" s="6"/>
      <x:c r="U27" s="6"/>
      <x:c r="V27" s="6"/>
      <x:c r="W27" s="6"/>
      <x:c r="X27" s="6"/>
      <x:c r="Y27" s="6"/>
      <x:c r="Z27" s="6"/>
    </x:row>
    <x:row r="28" s="1" customFormat="1" ht="84" hidden="0" customHeight="1">
      <x:c r="A28" s="13"/>
      <x:c r="B28" s="13"/>
      <x:c r="C28" s="13"/>
      <x:c r="D28" s="13"/>
      <x:c r="E28" s="6"/>
      <x:c r="F28" s="6"/>
      <x:c r="G28" s="6"/>
      <x:c r="H28" s="6"/>
      <x:c r="I28" s="6"/>
      <x:c r="J28" s="6"/>
      <x:c r="K28" s="6"/>
      <x:c r="L28" s="6"/>
      <x:c r="M28" s="6"/>
      <x:c r="N28" s="6"/>
      <x:c r="O28" s="6"/>
      <x:c r="P28" s="6"/>
      <x:c r="Q28" s="6"/>
      <x:c r="R28" s="6"/>
      <x:c r="S28" s="6"/>
      <x:c r="T28" s="6"/>
      <x:c r="U28" s="6"/>
      <x:c r="V28" s="6"/>
      <x:c r="W28" s="6"/>
      <x:c r="X28" s="6"/>
      <x:c r="Y28" s="6"/>
      <x:c r="Z28" s="6"/>
    </x:row>
    <x:row r="29" s="1" customFormat="1" ht="84" hidden="0" customHeight="1">
      <x:c r="A29" s="30" t="s">
        <x:v>96</x:v>
      </x:c>
      <x:c r="B29" s="29" t="s">
        <x:v>97</x:v>
      </x:c>
      <x:c r="C29" s="29" t="s">
        <x:v>98</x:v>
      </x:c>
      <x:c r="D29" s="29" t="s">
        <x:v>99</x:v>
      </x:c>
      <x:c r="E29" s="6"/>
      <x:c r="F29" s="6"/>
      <x:c r="G29" s="6"/>
      <x:c r="H29" s="6"/>
      <x:c r="I29" s="6"/>
      <x:c r="J29" s="6"/>
      <x:c r="K29" s="6"/>
      <x:c r="L29" s="6"/>
      <x:c r="M29" s="6"/>
      <x:c r="N29" s="6"/>
      <x:c r="O29" s="6"/>
      <x:c r="P29" s="6"/>
      <x:c r="Q29" s="6"/>
      <x:c r="R29" s="6"/>
      <x:c r="S29" s="6"/>
      <x:c r="T29" s="6"/>
      <x:c r="U29" s="6"/>
      <x:c r="V29" s="6"/>
      <x:c r="W29" s="6"/>
      <x:c r="X29" s="6"/>
      <x:c r="Y29" s="6"/>
      <x:c r="Z29" s="6"/>
    </x:row>
    <x:row r="30" s="1" customFormat="1" ht="12.75" hidden="0" customHeight="1">
      <x:c r="A30" s="30" t="s">
        <x:v>96</x:v>
      </x:c>
      <x:c r="B30" s="19" t="s">
        <x:v>97</x:v>
      </x:c>
      <x:c r="C30" s="19" t="s">
        <x:v>87</x:v>
      </x:c>
      <x:c r="D30" s="19" t="s">
        <x:v>100</x:v>
      </x:c>
      <x:c r="E30" s="6"/>
      <x:c r="F30" s="6"/>
      <x:c r="G30" s="6"/>
      <x:c r="H30" s="6"/>
      <x:c r="I30" s="6"/>
      <x:c r="J30" s="6"/>
      <x:c r="K30" s="6"/>
      <x:c r="L30" s="6"/>
      <x:c r="M30" s="6"/>
      <x:c r="N30" s="6"/>
      <x:c r="O30" s="6"/>
      <x:c r="P30" s="6"/>
      <x:c r="Q30" s="6"/>
      <x:c r="R30" s="6"/>
      <x:c r="S30" s="6"/>
      <x:c r="T30" s="6"/>
      <x:c r="U30" s="6"/>
      <x:c r="V30" s="6"/>
      <x:c r="W30" s="6"/>
      <x:c r="X30" s="6"/>
      <x:c r="Y30" s="6"/>
      <x:c r="Z30" s="6"/>
    </x:row>
    <x:row r="31" s="1" customFormat="1" ht="70" hidden="0" customHeight="1">
      <x:c r="A31" s="30" t="s">
        <x:v>101</x:v>
      </x:c>
      <x:c r="B31" s="29" t="s">
        <x:v>102</x:v>
      </x:c>
      <x:c r="C31" s="13"/>
      <x:c r="D31" s="13"/>
      <x:c r="E31" s="6"/>
      <x:c r="F31" s="6"/>
      <x:c r="G31" s="6"/>
      <x:c r="H31" s="6"/>
      <x:c r="I31" s="6"/>
      <x:c r="J31" s="6"/>
      <x:c r="K31" s="6"/>
      <x:c r="L31" s="6"/>
      <x:c r="M31" s="6"/>
      <x:c r="N31" s="6"/>
      <x:c r="O31" s="6"/>
      <x:c r="P31" s="6"/>
      <x:c r="Q31" s="6"/>
      <x:c r="R31" s="6"/>
      <x:c r="S31" s="6"/>
      <x:c r="T31" s="6"/>
      <x:c r="U31" s="6"/>
      <x:c r="V31" s="6"/>
      <x:c r="W31" s="6"/>
      <x:c r="X31" s="6"/>
      <x:c r="Y31" s="6"/>
      <x:c r="Z31" s="6"/>
    </x:row>
    <x:row r="32" s="1" customFormat="1" ht="44" hidden="0" customHeight="1">
      <x:c r="A32" s="30" t="s">
        <x:v>103</x:v>
      </x:c>
      <x:c r="B32" s="19" t="s">
        <x:v>104</x:v>
      </x:c>
      <x:c r="C32" s="13"/>
      <x:c r="D32" s="13"/>
      <x:c r="E32" s="6"/>
      <x:c r="F32" s="6"/>
      <x:c r="G32" s="6"/>
      <x:c r="H32" s="6"/>
      <x:c r="I32" s="6"/>
      <x:c r="J32" s="6"/>
      <x:c r="K32" s="6"/>
      <x:c r="L32" s="6"/>
      <x:c r="M32" s="6"/>
      <x:c r="N32" s="6"/>
      <x:c r="O32" s="6"/>
      <x:c r="P32" s="6"/>
      <x:c r="Q32" s="6"/>
      <x:c r="R32" s="6"/>
      <x:c r="S32" s="6"/>
      <x:c r="T32" s="6"/>
      <x:c r="U32" s="6"/>
      <x:c r="V32" s="6"/>
      <x:c r="W32" s="6"/>
      <x:c r="X32" s="6"/>
      <x:c r="Y32" s="6"/>
      <x:c r="Z32" s="6"/>
    </x:row>
    <x:row r="33" s="1" customFormat="1" ht="12.75" hidden="0" customHeight="1">
      <x:c r="A33" s="13"/>
      <x:c r="B33" s="13"/>
      <x:c r="C33" s="13"/>
      <x:c r="D33" s="13"/>
      <x:c r="E33" s="6"/>
      <x:c r="F33" s="6"/>
      <x:c r="G33" s="6"/>
      <x:c r="H33" s="6"/>
      <x:c r="I33" s="6"/>
      <x:c r="J33" s="6"/>
      <x:c r="K33" s="6"/>
      <x:c r="L33" s="6"/>
      <x:c r="M33" s="6"/>
      <x:c r="N33" s="6"/>
      <x:c r="O33" s="6"/>
      <x:c r="P33" s="6"/>
      <x:c r="Q33" s="6"/>
      <x:c r="R33" s="6"/>
      <x:c r="S33" s="6"/>
      <x:c r="T33" s="6"/>
      <x:c r="U33" s="6"/>
      <x:c r="V33" s="6"/>
      <x:c r="W33" s="6"/>
      <x:c r="X33" s="6"/>
      <x:c r="Y33" s="6"/>
      <x:c r="Z33" s="6"/>
    </x:row>
    <x:row r="34" s="1" customFormat="1" ht="12.75" hidden="0" customHeight="1">
      <x:c r="A34" s="30" t="s">
        <x:v>105</x:v>
      </x:c>
      <x:c r="B34" s="31"/>
      <x:c r="C34" s="31"/>
      <x:c r="D34" s="31"/>
      <x:c r="E34" s="6"/>
      <x:c r="F34" s="6"/>
      <x:c r="G34" s="6"/>
      <x:c r="H34" s="6"/>
      <x:c r="I34" s="6"/>
      <x:c r="J34" s="6"/>
      <x:c r="K34" s="6"/>
      <x:c r="L34" s="6"/>
      <x:c r="M34" s="6"/>
      <x:c r="N34" s="6"/>
      <x:c r="O34" s="6"/>
      <x:c r="P34" s="6"/>
      <x:c r="Q34" s="6"/>
      <x:c r="R34" s="6"/>
      <x:c r="S34" s="6"/>
      <x:c r="T34" s="6"/>
      <x:c r="U34" s="6"/>
      <x:c r="V34" s="6"/>
      <x:c r="W34" s="6"/>
      <x:c r="X34" s="6"/>
      <x:c r="Y34" s="6"/>
      <x:c r="Z34" s="6"/>
    </x:row>
    <x:row r="35" s="1" customFormat="1" ht="12.75" hidden="0" customHeight="1">
      <x:c r="A35" s="30" t="s">
        <x:v>106</x:v>
      </x:c>
      <x:c r="B35" s="29" t="s">
        <x:v>107</x:v>
      </x:c>
      <x:c r="C35" s="13"/>
      <x:c r="D35" s="13"/>
      <x:c r="E35" s="6"/>
      <x:c r="F35" s="6"/>
      <x:c r="G35" s="6"/>
      <x:c r="H35" s="6"/>
      <x:c r="I35" s="6"/>
      <x:c r="J35" s="6"/>
      <x:c r="K35" s="6"/>
      <x:c r="L35" s="6"/>
      <x:c r="M35" s="6"/>
      <x:c r="N35" s="6"/>
      <x:c r="O35" s="6"/>
      <x:c r="P35" s="6"/>
      <x:c r="Q35" s="6"/>
      <x:c r="R35" s="6"/>
      <x:c r="S35" s="6"/>
      <x:c r="T35" s="6"/>
      <x:c r="U35" s="6"/>
      <x:c r="V35" s="6"/>
      <x:c r="W35" s="6"/>
      <x:c r="X35" s="6"/>
      <x:c r="Y35" s="6"/>
      <x:c r="Z35" s="6"/>
    </x:row>
    <x:row r="36" s="1" customFormat="1" ht="12.75" hidden="0" customHeight="1">
      <x:c r="A36" s="30" t="s">
        <x:v>87</x:v>
      </x:c>
      <x:c r="B36" s="19" t="s">
        <x:v>108</x:v>
      </x:c>
      <x:c r="C36" s="13"/>
      <x:c r="D36" s="13"/>
      <x:c r="E36" s="6"/>
      <x:c r="F36" s="6"/>
      <x:c r="G36" s="6"/>
      <x:c r="H36" s="6"/>
      <x:c r="I36" s="6"/>
      <x:c r="J36" s="6"/>
      <x:c r="K36" s="6"/>
      <x:c r="L36" s="6"/>
      <x:c r="M36" s="6"/>
      <x:c r="N36" s="6"/>
      <x:c r="O36" s="6"/>
      <x:c r="P36" s="6"/>
      <x:c r="Q36" s="6"/>
      <x:c r="R36" s="6"/>
      <x:c r="S36" s="6"/>
      <x:c r="T36" s="6"/>
      <x:c r="U36" s="6"/>
      <x:c r="V36" s="6"/>
      <x:c r="W36" s="6"/>
      <x:c r="X36" s="6"/>
      <x:c r="Y36" s="6"/>
      <x:c r="Z36" s="6"/>
    </x:row>
    <x:row r="37" s="1" customFormat="1" ht="12.75" hidden="0" customHeight="1">
      <x:c r="A37" s="30" t="s">
        <x:v>109</x:v>
      </x:c>
      <x:c r="B37" s="29" t="s">
        <x:v>110</x:v>
      </x:c>
      <x:c r="C37" s="13"/>
      <x:c r="D37" s="13"/>
      <x:c r="E37" s="6"/>
      <x:c r="F37" s="6"/>
      <x:c r="G37" s="6"/>
      <x:c r="H37" s="6"/>
      <x:c r="I37" s="6"/>
      <x:c r="J37" s="6"/>
      <x:c r="K37" s="6"/>
      <x:c r="L37" s="6"/>
      <x:c r="M37" s="6"/>
      <x:c r="N37" s="6"/>
      <x:c r="O37" s="6"/>
      <x:c r="P37" s="6"/>
      <x:c r="Q37" s="6"/>
      <x:c r="R37" s="6"/>
      <x:c r="S37" s="6"/>
      <x:c r="T37" s="6"/>
      <x:c r="U37" s="6"/>
      <x:c r="V37" s="6"/>
      <x:c r="W37" s="6"/>
      <x:c r="X37" s="6"/>
      <x:c r="Y37" s="6"/>
      <x:c r="Z37" s="6"/>
    </x:row>
    <x:row r="38" s="1" customFormat="1" ht="12.75" hidden="0" customHeight="1">
      <x:c r="A38" s="30" t="s">
        <x:v>111</x:v>
      </x:c>
      <x:c r="B38" s="19" t="s">
        <x:v>112</x:v>
      </x:c>
      <x:c r="C38" s="13"/>
      <x:c r="D38" s="13"/>
      <x:c r="E38" s="6"/>
      <x:c r="F38" s="6"/>
      <x:c r="G38" s="6"/>
      <x:c r="H38" s="6"/>
      <x:c r="I38" s="6"/>
      <x:c r="J38" s="6"/>
      <x:c r="K38" s="6"/>
      <x:c r="L38" s="6"/>
      <x:c r="M38" s="6"/>
      <x:c r="N38" s="6"/>
      <x:c r="O38" s="6"/>
      <x:c r="P38" s="6"/>
      <x:c r="Q38" s="6"/>
      <x:c r="R38" s="6"/>
      <x:c r="S38" s="6"/>
      <x:c r="T38" s="6"/>
      <x:c r="U38" s="6"/>
      <x:c r="V38" s="6"/>
      <x:c r="W38" s="6"/>
      <x:c r="X38" s="6"/>
      <x:c r="Y38" s="6"/>
      <x:c r="Z38" s="6"/>
    </x:row>
    <x:row r="39" s="1" customFormat="1" ht="12.75" hidden="0" customHeight="1">
      <x:c r="A39" s="30" t="s">
        <x:v>113</x:v>
      </x:c>
      <x:c r="B39" s="29" t="s">
        <x:v>114</x:v>
      </x:c>
      <x:c r="C39" s="13"/>
      <x:c r="D39" s="13"/>
      <x:c r="E39" s="6"/>
      <x:c r="F39" s="6"/>
      <x:c r="G39" s="6"/>
      <x:c r="H39" s="6"/>
      <x:c r="I39" s="6"/>
      <x:c r="J39" s="6"/>
      <x:c r="K39" s="6"/>
      <x:c r="L39" s="6"/>
      <x:c r="M39" s="6"/>
      <x:c r="N39" s="6"/>
      <x:c r="O39" s="6"/>
      <x:c r="P39" s="6"/>
      <x:c r="Q39" s="6"/>
      <x:c r="R39" s="6"/>
      <x:c r="S39" s="6"/>
      <x:c r="T39" s="6"/>
      <x:c r="U39" s="6"/>
      <x:c r="V39" s="6"/>
      <x:c r="W39" s="6"/>
      <x:c r="X39" s="6"/>
      <x:c r="Y39" s="6"/>
      <x:c r="Z39" s="6"/>
    </x:row>
    <x:row r="40" s="1" customFormat="1" ht="12.75" hidden="0" customHeight="1">
      <x:c r="A40" s="30" t="s">
        <x:v>115</x:v>
      </x:c>
      <x:c r="B40" s="19" t="s">
        <x:v>116</x:v>
      </x:c>
      <x:c r="C40" s="13"/>
      <x:c r="D40" s="13"/>
      <x:c r="E40" s="6"/>
      <x:c r="F40" s="6"/>
      <x:c r="G40" s="6"/>
      <x:c r="H40" s="6"/>
      <x:c r="I40" s="6"/>
      <x:c r="J40" s="6"/>
      <x:c r="K40" s="6"/>
      <x:c r="L40" s="6"/>
      <x:c r="M40" s="6"/>
      <x:c r="N40" s="6"/>
      <x:c r="O40" s="6"/>
      <x:c r="P40" s="6"/>
      <x:c r="Q40" s="6"/>
      <x:c r="R40" s="6"/>
      <x:c r="S40" s="6"/>
      <x:c r="T40" s="6"/>
      <x:c r="U40" s="6"/>
      <x:c r="V40" s="6"/>
      <x:c r="W40" s="6"/>
      <x:c r="X40" s="6"/>
      <x:c r="Y40" s="6"/>
      <x:c r="Z40" s="6"/>
    </x:row>
    <x:row r="41" s="1" customFormat="1" ht="24" hidden="0" customHeight="1">
      <x:c r="A41" s="13"/>
      <x:c r="B41" s="13"/>
      <x:c r="C41" s="13"/>
      <x:c r="D41" s="13"/>
      <x:c r="E41" s="6"/>
      <x:c r="F41" s="6"/>
      <x:c r="G41" s="6"/>
      <x:c r="H41" s="6"/>
      <x:c r="I41" s="6"/>
      <x:c r="J41" s="6"/>
      <x:c r="K41" s="6"/>
      <x:c r="L41" s="6"/>
      <x:c r="M41" s="6"/>
      <x:c r="N41" s="6"/>
      <x:c r="O41" s="6"/>
      <x:c r="P41" s="6"/>
      <x:c r="Q41" s="6"/>
      <x:c r="R41" s="6"/>
      <x:c r="S41" s="6"/>
      <x:c r="T41" s="6"/>
      <x:c r="U41" s="6"/>
      <x:c r="V41" s="6"/>
      <x:c r="W41" s="6"/>
      <x:c r="X41" s="6"/>
      <x:c r="Y41" s="6"/>
      <x:c r="Z41" s="6"/>
    </x:row>
    <x:row r="42" s="1" customFormat="1" ht="36" hidden="0" customHeight="1">
      <x:c r="A42" s="30" t="s">
        <x:v>117</x:v>
      </x:c>
      <x:c r="B42" s="19" t="s">
        <x:v>118</x:v>
      </x:c>
      <x:c r="C42" s="19" t="s">
        <x:v>119</x:v>
      </x:c>
      <x:c r="D42" s="19" t="s">
        <x:v>120</x:v>
      </x:c>
      <x:c r="E42" s="6"/>
      <x:c r="F42" s="6"/>
      <x:c r="G42" s="6"/>
      <x:c r="H42" s="6"/>
      <x:c r="I42" s="6"/>
      <x:c r="J42" s="6"/>
      <x:c r="K42" s="6"/>
      <x:c r="L42" s="6"/>
      <x:c r="M42" s="6"/>
      <x:c r="N42" s="6"/>
      <x:c r="O42" s="6"/>
      <x:c r="P42" s="6"/>
      <x:c r="Q42" s="6"/>
      <x:c r="R42" s="6"/>
      <x:c r="S42" s="6"/>
      <x:c r="T42" s="6"/>
      <x:c r="U42" s="6"/>
      <x:c r="V42" s="6"/>
      <x:c r="W42" s="6"/>
      <x:c r="X42" s="6"/>
      <x:c r="Y42" s="6"/>
      <x:c r="Z42" s="6"/>
    </x:row>
    <x:row r="43" s="1" customFormat="1" ht="36" hidden="0" customHeight="1">
      <x:c r="A43" s="30" t="s">
        <x:v>87</x:v>
      </x:c>
      <x:c r="B43" s="29" t="s">
        <x:v>121</x:v>
      </x:c>
      <x:c r="C43" s="29" t="s">
        <x:v>122</x:v>
      </x:c>
      <x:c r="D43" s="29" t="s">
        <x:v>123</x:v>
      </x:c>
      <x:c r="E43" s="6"/>
      <x:c r="F43" s="6"/>
      <x:c r="G43" s="6"/>
      <x:c r="H43" s="6"/>
      <x:c r="I43" s="6"/>
      <x:c r="J43" s="6"/>
      <x:c r="K43" s="6"/>
      <x:c r="L43" s="6"/>
      <x:c r="M43" s="6"/>
      <x:c r="N43" s="6"/>
      <x:c r="O43" s="6"/>
      <x:c r="P43" s="6"/>
      <x:c r="Q43" s="6"/>
      <x:c r="R43" s="6"/>
      <x:c r="S43" s="6"/>
      <x:c r="T43" s="6"/>
      <x:c r="U43" s="6"/>
      <x:c r="V43" s="6"/>
      <x:c r="W43" s="6"/>
      <x:c r="X43" s="6"/>
      <x:c r="Y43" s="6"/>
      <x:c r="Z43" s="6"/>
    </x:row>
    <x:row r="44" s="1" customFormat="1" ht="12.75" hidden="0" customHeight="1">
      <x:c r="A44" s="30" t="s">
        <x:v>124</x:v>
      </x:c>
      <x:c r="B44" s="19" t="s">
        <x:v>125</x:v>
      </x:c>
      <x:c r="C44" s="19" t="s">
        <x:v>126</x:v>
      </x:c>
      <x:c r="D44" s="19" t="s">
        <x:v>127</x:v>
      </x:c>
      <x:c r="E44" s="6"/>
      <x:c r="F44" s="6"/>
      <x:c r="G44" s="6"/>
      <x:c r="H44" s="6"/>
      <x:c r="I44" s="6"/>
      <x:c r="J44" s="6"/>
      <x:c r="K44" s="6"/>
      <x:c r="L44" s="6"/>
      <x:c r="M44" s="6"/>
      <x:c r="N44" s="6"/>
      <x:c r="O44" s="6"/>
      <x:c r="P44" s="6"/>
      <x:c r="Q44" s="6"/>
      <x:c r="R44" s="6"/>
      <x:c r="S44" s="6"/>
      <x:c r="T44" s="6"/>
      <x:c r="U44" s="6"/>
      <x:c r="V44" s="6"/>
      <x:c r="W44" s="6"/>
      <x:c r="X44" s="6"/>
      <x:c r="Y44" s="6"/>
      <x:c r="Z44" s="6"/>
    </x:row>
    <x:row r="45" s="1" customFormat="1" ht="48" hidden="0" customHeight="1">
      <x:c r="A45" s="13"/>
      <x:c r="B45" s="13"/>
      <x:c r="C45" s="13"/>
      <x:c r="D45" s="13"/>
      <x:c r="E45" s="6"/>
      <x:c r="F45" s="6"/>
      <x:c r="G45" s="6"/>
      <x:c r="H45" s="6"/>
      <x:c r="I45" s="6"/>
      <x:c r="J45" s="6"/>
      <x:c r="K45" s="6"/>
      <x:c r="L45" s="6"/>
      <x:c r="M45" s="6"/>
      <x:c r="N45" s="6"/>
      <x:c r="O45" s="6"/>
      <x:c r="P45" s="6"/>
      <x:c r="Q45" s="6"/>
      <x:c r="R45" s="6"/>
      <x:c r="S45" s="6"/>
      <x:c r="T45" s="6"/>
      <x:c r="U45" s="6"/>
      <x:c r="V45" s="6"/>
      <x:c r="W45" s="6"/>
      <x:c r="X45" s="6"/>
      <x:c r="Y45" s="6"/>
      <x:c r="Z45" s="6"/>
    </x:row>
    <x:row r="46" s="1" customFormat="1" ht="24" hidden="0" customHeight="1">
      <x:c r="A46" s="30" t="s">
        <x:v>128</x:v>
      </x:c>
      <x:c r="B46" s="19" t="s">
        <x:v>129</x:v>
      </x:c>
      <x:c r="C46" s="19" t="s">
        <x:v>130</x:v>
      </x:c>
      <x:c r="D46" s="19" t="s">
        <x:v>131</x:v>
      </x:c>
      <x:c r="E46" s="6"/>
      <x:c r="F46" s="6"/>
      <x:c r="G46" s="6"/>
      <x:c r="H46" s="6"/>
      <x:c r="I46" s="6"/>
      <x:c r="J46" s="6"/>
      <x:c r="K46" s="6"/>
      <x:c r="L46" s="6"/>
      <x:c r="M46" s="6"/>
      <x:c r="N46" s="6"/>
      <x:c r="O46" s="6"/>
      <x:c r="P46" s="6"/>
      <x:c r="Q46" s="6"/>
      <x:c r="R46" s="6"/>
      <x:c r="S46" s="6"/>
      <x:c r="T46" s="6"/>
      <x:c r="U46" s="6"/>
      <x:c r="V46" s="6"/>
      <x:c r="W46" s="6"/>
      <x:c r="X46" s="6"/>
      <x:c r="Y46" s="6"/>
      <x:c r="Z46" s="6"/>
    </x:row>
    <x:row r="47" s="1" customFormat="1" ht="12.75" hidden="0" customHeight="1">
      <x:c r="A47" s="30" t="s">
        <x:v>132</x:v>
      </x:c>
      <x:c r="B47" s="13"/>
      <x:c r="C47" s="13"/>
      <x:c r="D47" s="13"/>
      <x:c r="E47" s="6"/>
      <x:c r="F47" s="6"/>
      <x:c r="G47" s="6"/>
      <x:c r="H47" s="6"/>
      <x:c r="I47" s="6"/>
      <x:c r="J47" s="6"/>
      <x:c r="K47" s="6"/>
      <x:c r="L47" s="6"/>
      <x:c r="M47" s="6"/>
      <x:c r="N47" s="6"/>
      <x:c r="O47" s="6"/>
      <x:c r="P47" s="6"/>
      <x:c r="Q47" s="6"/>
      <x:c r="R47" s="6"/>
      <x:c r="S47" s="6"/>
      <x:c r="T47" s="6"/>
      <x:c r="U47" s="6"/>
      <x:c r="V47" s="6"/>
      <x:c r="W47" s="6"/>
      <x:c r="X47" s="6"/>
      <x:c r="Y47" s="6"/>
      <x:c r="Z47" s="6"/>
    </x:row>
    <x:row r="48" s="1" customFormat="1" ht="12.75" hidden="0" customHeight="1">
      <x:c r="A48" s="30" t="s">
        <x:v>133</x:v>
      </x:c>
      <x:c r="B48" s="19" t="s">
        <x:v>134</x:v>
      </x:c>
      <x:c r="C48" s="13"/>
      <x:c r="D48" s="13"/>
      <x:c r="E48" s="6"/>
      <x:c r="F48" s="6"/>
      <x:c r="G48" s="6"/>
      <x:c r="H48" s="6"/>
      <x:c r="I48" s="6"/>
      <x:c r="J48" s="6"/>
      <x:c r="K48" s="6"/>
      <x:c r="L48" s="6"/>
      <x:c r="M48" s="6"/>
      <x:c r="N48" s="6"/>
      <x:c r="O48" s="6"/>
      <x:c r="P48" s="6"/>
      <x:c r="Q48" s="6"/>
      <x:c r="R48" s="6"/>
      <x:c r="S48" s="6"/>
      <x:c r="T48" s="6"/>
      <x:c r="U48" s="6"/>
      <x:c r="V48" s="6"/>
      <x:c r="W48" s="6"/>
      <x:c r="X48" s="6"/>
      <x:c r="Y48" s="6"/>
      <x:c r="Z48" s="6"/>
    </x:row>
    <x:row r="49" s="1" customFormat="1" ht="12.75" hidden="0" customHeight="1">
      <x:c r="A49" s="30" t="s">
        <x:v>135</x:v>
      </x:c>
      <x:c r="B49" s="29" t="s">
        <x:v>136</x:v>
      </x:c>
      <x:c r="C49" s="13"/>
      <x:c r="D49" s="13"/>
      <x:c r="E49" s="6"/>
      <x:c r="F49" s="6"/>
      <x:c r="G49" s="6"/>
      <x:c r="H49" s="6"/>
      <x:c r="I49" s="6"/>
      <x:c r="J49" s="6"/>
      <x:c r="K49" s="6"/>
      <x:c r="L49" s="6"/>
      <x:c r="M49" s="6"/>
      <x:c r="N49" s="6"/>
      <x:c r="O49" s="6"/>
      <x:c r="P49" s="6"/>
      <x:c r="Q49" s="6"/>
      <x:c r="R49" s="6"/>
      <x:c r="S49" s="6"/>
      <x:c r="T49" s="6"/>
      <x:c r="U49" s="6"/>
      <x:c r="V49" s="6"/>
      <x:c r="W49" s="6"/>
      <x:c r="X49" s="6"/>
      <x:c r="Y49" s="6"/>
      <x:c r="Z49" s="6"/>
    </x:row>
    <x:row r="50" s="1" customFormat="1" ht="12.75" hidden="0" customHeight="1">
      <x:c r="A50" s="30" t="s">
        <x:v>137</x:v>
      </x:c>
      <x:c r="B50" s="19" t="s">
        <x:v>138</x:v>
      </x:c>
      <x:c r="C50" s="13"/>
      <x:c r="D50" s="13"/>
      <x:c r="E50" s="6"/>
      <x:c r="F50" s="6"/>
      <x:c r="G50" s="6"/>
      <x:c r="H50" s="6"/>
      <x:c r="I50" s="6"/>
      <x:c r="J50" s="6"/>
      <x:c r="K50" s="6"/>
      <x:c r="L50" s="6"/>
      <x:c r="M50" s="6"/>
      <x:c r="N50" s="6"/>
      <x:c r="O50" s="6"/>
      <x:c r="P50" s="6"/>
      <x:c r="Q50" s="6"/>
      <x:c r="R50" s="6"/>
      <x:c r="S50" s="6"/>
      <x:c r="T50" s="6"/>
      <x:c r="U50" s="6"/>
      <x:c r="V50" s="6"/>
      <x:c r="W50" s="6"/>
      <x:c r="X50" s="6"/>
      <x:c r="Y50" s="6"/>
      <x:c r="Z50" s="6"/>
    </x:row>
    <x:row r="51" s="1" customFormat="1" ht="12.75" hidden="0" customHeight="1">
      <x:c r="A51" s="30" t="s">
        <x:v>87</x:v>
      </x:c>
      <x:c r="B51" s="29" t="s">
        <x:v>139</x:v>
      </x:c>
      <x:c r="C51" s="13"/>
      <x:c r="D51" s="13"/>
      <x:c r="E51" s="6"/>
      <x:c r="F51" s="6"/>
      <x:c r="G51" s="6"/>
      <x:c r="H51" s="6"/>
      <x:c r="I51" s="6"/>
      <x:c r="J51" s="6"/>
      <x:c r="K51" s="6"/>
      <x:c r="L51" s="6"/>
      <x:c r="M51" s="6"/>
      <x:c r="N51" s="6"/>
      <x:c r="O51" s="6"/>
      <x:c r="P51" s="6"/>
      <x:c r="Q51" s="6"/>
      <x:c r="R51" s="6"/>
      <x:c r="S51" s="6"/>
      <x:c r="T51" s="6"/>
      <x:c r="U51" s="6"/>
      <x:c r="V51" s="6"/>
      <x:c r="W51" s="6"/>
      <x:c r="X51" s="6"/>
      <x:c r="Y51" s="6"/>
      <x:c r="Z51" s="6"/>
    </x:row>
    <x:row r="52" s="1" customFormat="1" ht="12.75" hidden="0" customHeight="1">
      <x:c r="A52" s="13"/>
      <x:c r="B52" s="13"/>
      <x:c r="C52" s="13"/>
      <x:c r="D52" s="13"/>
      <x:c r="E52" s="6"/>
      <x:c r="F52" s="6"/>
      <x:c r="G52" s="6"/>
      <x:c r="H52" s="6"/>
      <x:c r="I52" s="6"/>
      <x:c r="J52" s="6"/>
      <x:c r="K52" s="6"/>
      <x:c r="L52" s="6"/>
      <x:c r="M52" s="6"/>
      <x:c r="N52" s="6"/>
      <x:c r="O52" s="6"/>
      <x:c r="P52" s="6"/>
      <x:c r="Q52" s="6"/>
      <x:c r="R52" s="6"/>
      <x:c r="S52" s="6"/>
      <x:c r="T52" s="6"/>
      <x:c r="U52" s="6"/>
      <x:c r="V52" s="6"/>
      <x:c r="W52" s="6"/>
      <x:c r="X52" s="6"/>
      <x:c r="Y52" s="6"/>
      <x:c r="Z52" s="6"/>
    </x:row>
    <x:row r="53" s="1" customFormat="1" ht="12.75" hidden="0" customHeight="1">
      <x:c r="A53" s="13"/>
      <x:c r="B53" s="13"/>
      <x:c r="C53" s="13"/>
      <x:c r="D53" s="13"/>
      <x:c r="E53" s="6"/>
      <x:c r="F53" s="6"/>
      <x:c r="G53" s="6"/>
      <x:c r="H53" s="6"/>
      <x:c r="I53" s="6"/>
      <x:c r="J53" s="6"/>
      <x:c r="K53" s="6"/>
      <x:c r="L53" s="6"/>
      <x:c r="M53" s="6"/>
      <x:c r="N53" s="6"/>
      <x:c r="O53" s="6"/>
      <x:c r="P53" s="6"/>
      <x:c r="Q53" s="6"/>
      <x:c r="R53" s="6"/>
      <x:c r="S53" s="6"/>
      <x:c r="T53" s="6"/>
      <x:c r="U53" s="6"/>
      <x:c r="V53" s="6"/>
      <x:c r="W53" s="6"/>
      <x:c r="X53" s="6"/>
      <x:c r="Y53" s="6"/>
      <x:c r="Z53" s="6"/>
    </x:row>
    <x:row r="54" s="1" customFormat="1" ht="12.75" hidden="0" customHeight="1">
      <x:c r="A54" s="13"/>
      <x:c r="B54" s="13"/>
      <x:c r="C54" s="13"/>
      <x:c r="D54" s="13"/>
      <x:c r="E54" s="6"/>
      <x:c r="F54" s="6"/>
      <x:c r="G54" s="6"/>
      <x:c r="H54" s="6"/>
      <x:c r="I54" s="6"/>
      <x:c r="J54" s="6"/>
      <x:c r="K54" s="6"/>
      <x:c r="L54" s="6"/>
      <x:c r="M54" s="6"/>
      <x:c r="N54" s="6"/>
      <x:c r="O54" s="6"/>
      <x:c r="P54" s="6"/>
      <x:c r="Q54" s="6"/>
      <x:c r="R54" s="6"/>
      <x:c r="S54" s="6"/>
      <x:c r="T54" s="6"/>
      <x:c r="U54" s="6"/>
      <x:c r="V54" s="6"/>
      <x:c r="W54" s="6"/>
      <x:c r="X54" s="6"/>
      <x:c r="Y54" s="6"/>
      <x:c r="Z54" s="6"/>
    </x:row>
    <x:row r="55" s="1" customFormat="1" ht="12.75" hidden="0" customHeight="1">
      <x:c r="A55" s="13"/>
      <x:c r="B55" s="13"/>
      <x:c r="C55" s="13"/>
      <x:c r="D55" s="13"/>
      <x:c r="E55" s="6"/>
      <x:c r="F55" s="6"/>
      <x:c r="G55" s="6"/>
      <x:c r="H55" s="6"/>
      <x:c r="I55" s="6"/>
      <x:c r="J55" s="6"/>
      <x:c r="K55" s="6"/>
      <x:c r="L55" s="6"/>
      <x:c r="M55" s="6"/>
      <x:c r="N55" s="6"/>
      <x:c r="O55" s="6"/>
      <x:c r="P55" s="6"/>
      <x:c r="Q55" s="6"/>
      <x:c r="R55" s="6"/>
      <x:c r="S55" s="6"/>
      <x:c r="T55" s="6"/>
      <x:c r="U55" s="6"/>
      <x:c r="V55" s="6"/>
      <x:c r="W55" s="6"/>
      <x:c r="X55" s="6"/>
      <x:c r="Y55" s="6"/>
      <x:c r="Z55" s="6"/>
    </x:row>
    <x:row r="56" s="1" customFormat="1" ht="12.75" hidden="0" customHeight="1">
      <x:c r="A56" s="13"/>
      <x:c r="B56" s="13"/>
      <x:c r="C56" s="13"/>
      <x:c r="D56" s="13"/>
      <x:c r="E56" s="6"/>
      <x:c r="F56" s="6"/>
      <x:c r="G56" s="6"/>
      <x:c r="H56" s="6"/>
      <x:c r="I56" s="6"/>
      <x:c r="J56" s="6"/>
      <x:c r="K56" s="6"/>
      <x:c r="L56" s="6"/>
      <x:c r="M56" s="6"/>
      <x:c r="N56" s="6"/>
      <x:c r="O56" s="6"/>
      <x:c r="P56" s="6"/>
      <x:c r="Q56" s="6"/>
      <x:c r="R56" s="6"/>
      <x:c r="S56" s="6"/>
      <x:c r="T56" s="6"/>
      <x:c r="U56" s="6"/>
      <x:c r="V56" s="6"/>
      <x:c r="W56" s="6"/>
      <x:c r="X56" s="6"/>
      <x:c r="Y56" s="6"/>
      <x:c r="Z56" s="6"/>
    </x:row>
    <x:row r="57" s="1" customFormat="1" ht="12.75" hidden="0" customHeight="1">
      <x:c r="A57" s="13"/>
      <x:c r="B57" s="13"/>
      <x:c r="C57" s="13"/>
      <x:c r="D57" s="13"/>
      <x:c r="E57" s="6"/>
      <x:c r="F57" s="6"/>
      <x:c r="G57" s="6"/>
      <x:c r="H57" s="6"/>
      <x:c r="I57" s="6"/>
      <x:c r="J57" s="6"/>
      <x:c r="K57" s="6"/>
      <x:c r="L57" s="6"/>
      <x:c r="M57" s="6"/>
      <x:c r="N57" s="6"/>
      <x:c r="O57" s="6"/>
      <x:c r="P57" s="6"/>
      <x:c r="Q57" s="6"/>
      <x:c r="R57" s="6"/>
      <x:c r="S57" s="6"/>
      <x:c r="T57" s="6"/>
      <x:c r="U57" s="6"/>
      <x:c r="V57" s="6"/>
      <x:c r="W57" s="6"/>
      <x:c r="X57" s="6"/>
      <x:c r="Y57" s="6"/>
      <x:c r="Z57" s="6"/>
    </x:row>
    <x:row r="58" s="1" customFormat="1" ht="12.75" hidden="0" customHeight="1">
      <x:c r="A58" s="13"/>
      <x:c r="B58" s="13"/>
      <x:c r="C58" s="13"/>
      <x:c r="D58" s="13"/>
      <x:c r="E58" s="6"/>
      <x:c r="F58" s="6"/>
      <x:c r="G58" s="6"/>
      <x:c r="H58" s="6"/>
      <x:c r="I58" s="6"/>
      <x:c r="J58" s="6"/>
      <x:c r="K58" s="6"/>
      <x:c r="L58" s="6"/>
      <x:c r="M58" s="6"/>
      <x:c r="N58" s="6"/>
      <x:c r="O58" s="6"/>
      <x:c r="P58" s="6"/>
      <x:c r="Q58" s="6"/>
      <x:c r="R58" s="6"/>
      <x:c r="S58" s="6"/>
      <x:c r="T58" s="6"/>
      <x:c r="U58" s="6"/>
      <x:c r="V58" s="6"/>
      <x:c r="W58" s="6"/>
      <x:c r="X58" s="6"/>
      <x:c r="Y58" s="6"/>
      <x:c r="Z58" s="6"/>
    </x:row>
    <x:row r="59" s="1" customFormat="1" ht="12.75" hidden="0" customHeight="1">
      <x:c r="A59" s="13"/>
      <x:c r="B59" s="13"/>
      <x:c r="C59" s="13"/>
      <x:c r="D59" s="13"/>
      <x:c r="E59" s="6"/>
      <x:c r="F59" s="6"/>
      <x:c r="G59" s="6"/>
      <x:c r="H59" s="6"/>
      <x:c r="I59" s="6"/>
      <x:c r="J59" s="6"/>
      <x:c r="K59" s="6"/>
      <x:c r="L59" s="6"/>
      <x:c r="M59" s="6"/>
      <x:c r="N59" s="6"/>
      <x:c r="O59" s="6"/>
      <x:c r="P59" s="6"/>
      <x:c r="Q59" s="6"/>
      <x:c r="R59" s="6"/>
      <x:c r="S59" s="6"/>
      <x:c r="T59" s="6"/>
      <x:c r="U59" s="6"/>
      <x:c r="V59" s="6"/>
      <x:c r="W59" s="6"/>
      <x:c r="X59" s="6"/>
      <x:c r="Y59" s="6"/>
      <x:c r="Z59" s="6"/>
    </x:row>
    <x:row r="60" s="1" customFormat="1" ht="12.75" hidden="0" customHeight="1">
      <x:c r="A60" s="13"/>
      <x:c r="B60" s="13"/>
      <x:c r="C60" s="13"/>
      <x:c r="D60" s="13"/>
      <x:c r="E60" s="6"/>
      <x:c r="F60" s="6"/>
      <x:c r="G60" s="6"/>
      <x:c r="H60" s="6"/>
      <x:c r="I60" s="6"/>
      <x:c r="J60" s="6"/>
      <x:c r="K60" s="6"/>
      <x:c r="L60" s="6"/>
      <x:c r="M60" s="6"/>
      <x:c r="N60" s="6"/>
      <x:c r="O60" s="6"/>
      <x:c r="P60" s="6"/>
      <x:c r="Q60" s="6"/>
      <x:c r="R60" s="6"/>
      <x:c r="S60" s="6"/>
      <x:c r="T60" s="6"/>
      <x:c r="U60" s="6"/>
      <x:c r="V60" s="6"/>
      <x:c r="W60" s="6"/>
      <x:c r="X60" s="6"/>
      <x:c r="Y60" s="6"/>
      <x:c r="Z60" s="6"/>
    </x:row>
    <x:row r="61" s="1" customFormat="1" ht="12.75" hidden="0" customHeight="1">
      <x:c r="A61" s="13"/>
      <x:c r="B61" s="13"/>
      <x:c r="C61" s="13"/>
      <x:c r="D61" s="13"/>
      <x:c r="E61" s="6"/>
      <x:c r="F61" s="6"/>
      <x:c r="G61" s="6"/>
      <x:c r="H61" s="6"/>
      <x:c r="I61" s="6"/>
      <x:c r="J61" s="6"/>
      <x:c r="K61" s="6"/>
      <x:c r="L61" s="6"/>
      <x:c r="M61" s="6"/>
      <x:c r="N61" s="6"/>
      <x:c r="O61" s="6"/>
      <x:c r="P61" s="6"/>
      <x:c r="Q61" s="6"/>
      <x:c r="R61" s="6"/>
      <x:c r="S61" s="6"/>
      <x:c r="T61" s="6"/>
      <x:c r="U61" s="6"/>
      <x:c r="V61" s="6"/>
      <x:c r="W61" s="6"/>
      <x:c r="X61" s="6"/>
      <x:c r="Y61" s="6"/>
      <x:c r="Z61" s="6"/>
    </x:row>
    <x:row r="62" s="1" customFormat="1" ht="12.75" hidden="0" customHeight="1">
      <x:c r="A62" s="13"/>
      <x:c r="B62" s="13"/>
      <x:c r="C62" s="13"/>
      <x:c r="D62" s="13"/>
      <x:c r="E62" s="6"/>
      <x:c r="F62" s="6"/>
      <x:c r="G62" s="6"/>
      <x:c r="H62" s="6"/>
      <x:c r="I62" s="6"/>
      <x:c r="J62" s="6"/>
      <x:c r="K62" s="6"/>
      <x:c r="L62" s="6"/>
      <x:c r="M62" s="6"/>
      <x:c r="N62" s="6"/>
      <x:c r="O62" s="6"/>
      <x:c r="P62" s="6"/>
      <x:c r="Q62" s="6"/>
      <x:c r="R62" s="6"/>
      <x:c r="S62" s="6"/>
      <x:c r="T62" s="6"/>
      <x:c r="U62" s="6"/>
      <x:c r="V62" s="6"/>
      <x:c r="W62" s="6"/>
      <x:c r="X62" s="6"/>
      <x:c r="Y62" s="6"/>
      <x:c r="Z62" s="6"/>
    </x:row>
    <x:row r="63" s="1" customFormat="1" ht="12.75" hidden="0" customHeight="1">
      <x:c r="A63" s="13"/>
      <x:c r="B63" s="13"/>
      <x:c r="C63" s="13"/>
      <x:c r="D63" s="13"/>
      <x:c r="E63" s="6"/>
      <x:c r="F63" s="6"/>
      <x:c r="G63" s="6"/>
      <x:c r="H63" s="6"/>
      <x:c r="I63" s="6"/>
      <x:c r="J63" s="6"/>
      <x:c r="K63" s="6"/>
      <x:c r="L63" s="6"/>
      <x:c r="M63" s="6"/>
      <x:c r="N63" s="6"/>
      <x:c r="O63" s="6"/>
      <x:c r="P63" s="6"/>
      <x:c r="Q63" s="6"/>
      <x:c r="R63" s="6"/>
      <x:c r="S63" s="6"/>
      <x:c r="T63" s="6"/>
      <x:c r="U63" s="6"/>
      <x:c r="V63" s="6"/>
      <x:c r="W63" s="6"/>
      <x:c r="X63" s="6"/>
      <x:c r="Y63" s="6"/>
      <x:c r="Z63" s="6"/>
    </x:row>
    <x:row r="64" s="1" customFormat="1" ht="12.75" hidden="0" customHeight="1">
      <x:c r="A64" s="13"/>
      <x:c r="B64" s="13"/>
      <x:c r="C64" s="13"/>
      <x:c r="D64" s="13"/>
      <x:c r="E64" s="6"/>
      <x:c r="F64" s="6"/>
      <x:c r="G64" s="6"/>
      <x:c r="H64" s="6"/>
      <x:c r="I64" s="6"/>
      <x:c r="J64" s="6"/>
      <x:c r="K64" s="6"/>
      <x:c r="L64" s="6"/>
      <x:c r="M64" s="6"/>
      <x:c r="N64" s="6"/>
      <x:c r="O64" s="6"/>
      <x:c r="P64" s="6"/>
      <x:c r="Q64" s="6"/>
      <x:c r="R64" s="6"/>
      <x:c r="S64" s="6"/>
      <x:c r="T64" s="6"/>
      <x:c r="U64" s="6"/>
      <x:c r="V64" s="6"/>
      <x:c r="W64" s="6"/>
      <x:c r="X64" s="6"/>
      <x:c r="Y64" s="6"/>
      <x:c r="Z64" s="6"/>
    </x:row>
    <x:row r="65" s="1" customFormat="1" ht="12.75" hidden="0" customHeight="1">
      <x:c r="A65" s="13"/>
      <x:c r="B65" s="13"/>
      <x:c r="C65" s="13"/>
      <x:c r="D65" s="13"/>
      <x:c r="E65" s="6"/>
      <x:c r="F65" s="6"/>
      <x:c r="G65" s="6"/>
      <x:c r="H65" s="6"/>
      <x:c r="I65" s="6"/>
      <x:c r="J65" s="6"/>
      <x:c r="K65" s="6"/>
      <x:c r="L65" s="6"/>
      <x:c r="M65" s="6"/>
      <x:c r="N65" s="6"/>
      <x:c r="O65" s="6"/>
      <x:c r="P65" s="6"/>
      <x:c r="Q65" s="6"/>
      <x:c r="R65" s="6"/>
      <x:c r="S65" s="6"/>
      <x:c r="T65" s="6"/>
      <x:c r="U65" s="6"/>
      <x:c r="V65" s="6"/>
      <x:c r="W65" s="6"/>
      <x:c r="X65" s="6"/>
      <x:c r="Y65" s="6"/>
      <x:c r="Z65" s="6"/>
    </x:row>
    <x:row r="66" s="1" customFormat="1" ht="12.75" hidden="0" customHeight="1">
      <x:c r="A66" s="13"/>
      <x:c r="B66" s="13"/>
      <x:c r="C66" s="13"/>
      <x:c r="D66" s="13"/>
      <x:c r="E66" s="6"/>
      <x:c r="F66" s="6"/>
      <x:c r="G66" s="6"/>
      <x:c r="H66" s="6"/>
      <x:c r="I66" s="6"/>
      <x:c r="J66" s="6"/>
      <x:c r="K66" s="6"/>
      <x:c r="L66" s="6"/>
      <x:c r="M66" s="6"/>
      <x:c r="N66" s="6"/>
      <x:c r="O66" s="6"/>
      <x:c r="P66" s="6"/>
      <x:c r="Q66" s="6"/>
      <x:c r="R66" s="6"/>
      <x:c r="S66" s="6"/>
      <x:c r="T66" s="6"/>
      <x:c r="U66" s="6"/>
      <x:c r="V66" s="6"/>
      <x:c r="W66" s="6"/>
      <x:c r="X66" s="6"/>
      <x:c r="Y66" s="6"/>
      <x:c r="Z66" s="6"/>
    </x:row>
    <x:row r="67" s="1" customFormat="1" ht="12.75" hidden="0" customHeight="1">
      <x:c r="A67" s="13"/>
      <x:c r="B67" s="13"/>
      <x:c r="C67" s="13"/>
      <x:c r="D67" s="13"/>
      <x:c r="E67" s="6"/>
      <x:c r="F67" s="6"/>
      <x:c r="G67" s="6"/>
      <x:c r="H67" s="6"/>
      <x:c r="I67" s="6"/>
      <x:c r="J67" s="6"/>
      <x:c r="K67" s="6"/>
      <x:c r="L67" s="6"/>
      <x:c r="M67" s="6"/>
      <x:c r="N67" s="6"/>
      <x:c r="O67" s="6"/>
      <x:c r="P67" s="6"/>
      <x:c r="Q67" s="6"/>
      <x:c r="R67" s="6"/>
      <x:c r="S67" s="6"/>
      <x:c r="T67" s="6"/>
      <x:c r="U67" s="6"/>
      <x:c r="V67" s="6"/>
      <x:c r="W67" s="6"/>
      <x:c r="X67" s="6"/>
      <x:c r="Y67" s="6"/>
      <x:c r="Z67" s="6"/>
    </x:row>
    <x:row r="68" s="1" customFormat="1" ht="12.75" hidden="0" customHeight="1">
      <x:c r="A68" s="13"/>
      <x:c r="B68" s="13"/>
      <x:c r="C68" s="13"/>
      <x:c r="D68" s="13"/>
      <x:c r="E68" s="6"/>
      <x:c r="F68" s="6"/>
      <x:c r="G68" s="6"/>
      <x:c r="H68" s="6"/>
      <x:c r="I68" s="6"/>
      <x:c r="J68" s="6"/>
      <x:c r="K68" s="6"/>
      <x:c r="L68" s="6"/>
      <x:c r="M68" s="6"/>
      <x:c r="N68" s="6"/>
      <x:c r="O68" s="6"/>
      <x:c r="P68" s="6"/>
      <x:c r="Q68" s="6"/>
      <x:c r="R68" s="6"/>
      <x:c r="S68" s="6"/>
      <x:c r="T68" s="6"/>
      <x:c r="U68" s="6"/>
      <x:c r="V68" s="6"/>
      <x:c r="W68" s="6"/>
      <x:c r="X68" s="6"/>
      <x:c r="Y68" s="6"/>
      <x:c r="Z68" s="6"/>
    </x:row>
    <x:row r="69" s="1" customFormat="1" ht="12.75" hidden="0" customHeight="1">
      <x:c r="A69" s="13"/>
      <x:c r="B69" s="13"/>
      <x:c r="C69" s="13"/>
      <x:c r="D69" s="13"/>
      <x:c r="E69" s="6"/>
      <x:c r="F69" s="6"/>
      <x:c r="G69" s="6"/>
      <x:c r="H69" s="6"/>
      <x:c r="I69" s="6"/>
      <x:c r="J69" s="6"/>
      <x:c r="K69" s="6"/>
      <x:c r="L69" s="6"/>
      <x:c r="M69" s="6"/>
      <x:c r="N69" s="6"/>
      <x:c r="O69" s="6"/>
      <x:c r="P69" s="6"/>
      <x:c r="Q69" s="6"/>
      <x:c r="R69" s="6"/>
      <x:c r="S69" s="6"/>
      <x:c r="T69" s="6"/>
      <x:c r="U69" s="6"/>
      <x:c r="V69" s="6"/>
      <x:c r="W69" s="6"/>
      <x:c r="X69" s="6"/>
      <x:c r="Y69" s="6"/>
      <x:c r="Z69" s="6"/>
    </x:row>
    <x:row r="70" s="1" customFormat="1" ht="12.75" hidden="0" customHeight="1">
      <x:c r="A70" s="13"/>
      <x:c r="B70" s="13"/>
      <x:c r="C70" s="13"/>
      <x:c r="D70" s="13"/>
      <x:c r="E70" s="6"/>
      <x:c r="F70" s="6"/>
      <x:c r="G70" s="6"/>
      <x:c r="H70" s="6"/>
      <x:c r="I70" s="6"/>
      <x:c r="J70" s="6"/>
      <x:c r="K70" s="6"/>
      <x:c r="L70" s="6"/>
      <x:c r="M70" s="6"/>
      <x:c r="N70" s="6"/>
      <x:c r="O70" s="6"/>
      <x:c r="P70" s="6"/>
      <x:c r="Q70" s="6"/>
      <x:c r="R70" s="6"/>
      <x:c r="S70" s="6"/>
      <x:c r="T70" s="6"/>
      <x:c r="U70" s="6"/>
      <x:c r="V70" s="6"/>
      <x:c r="W70" s="6"/>
      <x:c r="X70" s="6"/>
      <x:c r="Y70" s="6"/>
      <x:c r="Z70" s="6"/>
    </x:row>
    <x:row r="71" s="1" customFormat="1" ht="12.75" hidden="0" customHeight="1">
      <x:c r="A71" s="13"/>
      <x:c r="B71" s="13"/>
      <x:c r="C71" s="13"/>
      <x:c r="D71" s="13"/>
      <x:c r="E71" s="6"/>
      <x:c r="F71" s="6"/>
      <x:c r="G71" s="6"/>
      <x:c r="H71" s="6"/>
      <x:c r="I71" s="6"/>
      <x:c r="J71" s="6"/>
      <x:c r="K71" s="6"/>
      <x:c r="L71" s="6"/>
      <x:c r="M71" s="6"/>
      <x:c r="N71" s="6"/>
      <x:c r="O71" s="6"/>
      <x:c r="P71" s="6"/>
      <x:c r="Q71" s="6"/>
      <x:c r="R71" s="6"/>
      <x:c r="S71" s="6"/>
      <x:c r="T71" s="6"/>
      <x:c r="U71" s="6"/>
      <x:c r="V71" s="6"/>
      <x:c r="W71" s="6"/>
      <x:c r="X71" s="6"/>
      <x:c r="Y71" s="6"/>
      <x:c r="Z71" s="6"/>
    </x:row>
    <x:row r="72" s="1" customFormat="1" ht="12.75" hidden="0" customHeight="1">
      <x:c r="A72" s="13"/>
      <x:c r="B72" s="13"/>
      <x:c r="C72" s="13"/>
      <x:c r="D72" s="13"/>
      <x:c r="E72" s="6"/>
      <x:c r="F72" s="6"/>
      <x:c r="G72" s="6"/>
      <x:c r="H72" s="6"/>
      <x:c r="I72" s="6"/>
      <x:c r="J72" s="6"/>
      <x:c r="K72" s="6"/>
      <x:c r="L72" s="6"/>
      <x:c r="M72" s="6"/>
      <x:c r="N72" s="6"/>
      <x:c r="O72" s="6"/>
      <x:c r="P72" s="6"/>
      <x:c r="Q72" s="6"/>
      <x:c r="R72" s="6"/>
      <x:c r="S72" s="6"/>
      <x:c r="T72" s="6"/>
      <x:c r="U72" s="6"/>
      <x:c r="V72" s="6"/>
      <x:c r="W72" s="6"/>
      <x:c r="X72" s="6"/>
      <x:c r="Y72" s="6"/>
      <x:c r="Z72" s="6"/>
    </x:row>
    <x:row r="73" s="1" customFormat="1" ht="12.75" hidden="0" customHeight="1">
      <x:c r="A73" s="13"/>
      <x:c r="B73" s="13"/>
      <x:c r="C73" s="13"/>
      <x:c r="D73" s="13"/>
      <x:c r="E73" s="6"/>
      <x:c r="F73" s="6"/>
      <x:c r="G73" s="6"/>
      <x:c r="H73" s="6"/>
      <x:c r="I73" s="6"/>
      <x:c r="J73" s="6"/>
      <x:c r="K73" s="6"/>
      <x:c r="L73" s="6"/>
      <x:c r="M73" s="6"/>
      <x:c r="N73" s="6"/>
      <x:c r="O73" s="6"/>
      <x:c r="P73" s="6"/>
      <x:c r="Q73" s="6"/>
      <x:c r="R73" s="6"/>
      <x:c r="S73" s="6"/>
      <x:c r="T73" s="6"/>
      <x:c r="U73" s="6"/>
      <x:c r="V73" s="6"/>
      <x:c r="W73" s="6"/>
      <x:c r="X73" s="6"/>
      <x:c r="Y73" s="6"/>
      <x:c r="Z73" s="6"/>
    </x:row>
    <x:row r="74" s="1" customFormat="1" ht="12.75" hidden="0" customHeight="1">
      <x:c r="A74" s="13"/>
      <x:c r="B74" s="13"/>
      <x:c r="C74" s="13"/>
      <x:c r="D74" s="13"/>
      <x:c r="E74" s="6"/>
      <x:c r="F74" s="6"/>
      <x:c r="G74" s="6"/>
      <x:c r="H74" s="6"/>
      <x:c r="I74" s="6"/>
      <x:c r="J74" s="6"/>
      <x:c r="K74" s="6"/>
      <x:c r="L74" s="6"/>
      <x:c r="M74" s="6"/>
      <x:c r="N74" s="6"/>
      <x:c r="O74" s="6"/>
      <x:c r="P74" s="6"/>
      <x:c r="Q74" s="6"/>
      <x:c r="R74" s="6"/>
      <x:c r="S74" s="6"/>
      <x:c r="T74" s="6"/>
      <x:c r="U74" s="6"/>
      <x:c r="V74" s="6"/>
      <x:c r="W74" s="6"/>
      <x:c r="X74" s="6"/>
      <x:c r="Y74" s="6"/>
      <x:c r="Z74" s="6"/>
    </x:row>
    <x:row r="75" s="1" customFormat="1" ht="12.75" hidden="0" customHeight="1">
      <x:c r="A75" s="13"/>
      <x:c r="B75" s="13"/>
      <x:c r="C75" s="13"/>
      <x:c r="D75" s="13"/>
      <x:c r="E75" s="6"/>
      <x:c r="F75" s="6"/>
      <x:c r="G75" s="6"/>
      <x:c r="H75" s="6"/>
      <x:c r="I75" s="6"/>
      <x:c r="J75" s="6"/>
      <x:c r="K75" s="6"/>
      <x:c r="L75" s="6"/>
      <x:c r="M75" s="6"/>
      <x:c r="N75" s="6"/>
      <x:c r="O75" s="6"/>
      <x:c r="P75" s="6"/>
      <x:c r="Q75" s="6"/>
      <x:c r="R75" s="6"/>
      <x:c r="S75" s="6"/>
      <x:c r="T75" s="6"/>
      <x:c r="U75" s="6"/>
      <x:c r="V75" s="6"/>
      <x:c r="W75" s="6"/>
      <x:c r="X75" s="6"/>
      <x:c r="Y75" s="6"/>
      <x:c r="Z75" s="6"/>
    </x:row>
    <x:row r="76" s="1" customFormat="1" ht="12.75" hidden="0" customHeight="1">
      <x:c r="A76" s="13"/>
      <x:c r="B76" s="13"/>
      <x:c r="C76" s="13"/>
      <x:c r="D76" s="13"/>
      <x:c r="E76" s="6"/>
      <x:c r="F76" s="6"/>
      <x:c r="G76" s="6"/>
      <x:c r="H76" s="6"/>
      <x:c r="I76" s="6"/>
      <x:c r="J76" s="6"/>
      <x:c r="K76" s="6"/>
      <x:c r="L76" s="6"/>
      <x:c r="M76" s="6"/>
      <x:c r="N76" s="6"/>
      <x:c r="O76" s="6"/>
      <x:c r="P76" s="6"/>
      <x:c r="Q76" s="6"/>
      <x:c r="R76" s="6"/>
      <x:c r="S76" s="6"/>
      <x:c r="T76" s="6"/>
      <x:c r="U76" s="6"/>
      <x:c r="V76" s="6"/>
      <x:c r="W76" s="6"/>
      <x:c r="X76" s="6"/>
      <x:c r="Y76" s="6"/>
      <x:c r="Z76" s="6"/>
    </x:row>
    <x:row r="77" s="1" customFormat="1" ht="12.75" hidden="0" customHeight="1">
      <x:c r="A77" s="13"/>
      <x:c r="B77" s="13"/>
      <x:c r="C77" s="13"/>
      <x:c r="D77" s="13"/>
      <x:c r="E77" s="6"/>
      <x:c r="F77" s="6"/>
      <x:c r="G77" s="6"/>
      <x:c r="H77" s="6"/>
      <x:c r="I77" s="6"/>
      <x:c r="J77" s="6"/>
      <x:c r="K77" s="6"/>
      <x:c r="L77" s="6"/>
      <x:c r="M77" s="6"/>
      <x:c r="N77" s="6"/>
      <x:c r="O77" s="6"/>
      <x:c r="P77" s="6"/>
      <x:c r="Q77" s="6"/>
      <x:c r="R77" s="6"/>
      <x:c r="S77" s="6"/>
      <x:c r="T77" s="6"/>
      <x:c r="U77" s="6"/>
      <x:c r="V77" s="6"/>
      <x:c r="W77" s="6"/>
      <x:c r="X77" s="6"/>
      <x:c r="Y77" s="6"/>
      <x:c r="Z77" s="6"/>
    </x:row>
    <x:row r="78" s="1" customFormat="1" ht="12.75" hidden="0" customHeight="1">
      <x:c r="A78" s="13"/>
      <x:c r="B78" s="13"/>
      <x:c r="C78" s="13"/>
      <x:c r="D78" s="13"/>
      <x:c r="E78" s="6"/>
      <x:c r="F78" s="6"/>
      <x:c r="G78" s="6"/>
      <x:c r="H78" s="6"/>
      <x:c r="I78" s="6"/>
      <x:c r="J78" s="6"/>
      <x:c r="K78" s="6"/>
      <x:c r="L78" s="6"/>
      <x:c r="M78" s="6"/>
      <x:c r="N78" s="6"/>
      <x:c r="O78" s="6"/>
      <x:c r="P78" s="6"/>
      <x:c r="Q78" s="6"/>
      <x:c r="R78" s="6"/>
      <x:c r="S78" s="6"/>
      <x:c r="T78" s="6"/>
      <x:c r="U78" s="6"/>
      <x:c r="V78" s="6"/>
      <x:c r="W78" s="6"/>
      <x:c r="X78" s="6"/>
      <x:c r="Y78" s="6"/>
      <x:c r="Z78" s="6"/>
    </x:row>
    <x:row r="79" s="1" customFormat="1" ht="12.75" hidden="0" customHeight="1">
      <x:c r="A79" s="13"/>
      <x:c r="B79" s="13"/>
      <x:c r="C79" s="13"/>
      <x:c r="D79" s="13"/>
      <x:c r="E79" s="6"/>
      <x:c r="F79" s="6"/>
      <x:c r="G79" s="6"/>
      <x:c r="H79" s="6"/>
      <x:c r="I79" s="6"/>
      <x:c r="J79" s="6"/>
      <x:c r="K79" s="6"/>
      <x:c r="L79" s="6"/>
      <x:c r="M79" s="6"/>
      <x:c r="N79" s="6"/>
      <x:c r="O79" s="6"/>
      <x:c r="P79" s="6"/>
      <x:c r="Q79" s="6"/>
      <x:c r="R79" s="6"/>
      <x:c r="S79" s="6"/>
      <x:c r="T79" s="6"/>
      <x:c r="U79" s="6"/>
      <x:c r="V79" s="6"/>
      <x:c r="W79" s="6"/>
      <x:c r="X79" s="6"/>
      <x:c r="Y79" s="6"/>
      <x:c r="Z79" s="6"/>
    </x:row>
    <x:row r="80" s="1" customFormat="1" ht="12.75" hidden="0" customHeight="1">
      <x:c r="A80" s="13"/>
      <x:c r="B80" s="13"/>
      <x:c r="C80" s="13"/>
      <x:c r="D80" s="13"/>
      <x:c r="E80" s="6"/>
      <x:c r="F80" s="6"/>
      <x:c r="G80" s="6"/>
      <x:c r="H80" s="6"/>
      <x:c r="I80" s="6"/>
      <x:c r="J80" s="6"/>
      <x:c r="K80" s="6"/>
      <x:c r="L80" s="6"/>
      <x:c r="M80" s="6"/>
      <x:c r="N80" s="6"/>
      <x:c r="O80" s="6"/>
      <x:c r="P80" s="6"/>
      <x:c r="Q80" s="6"/>
      <x:c r="R80" s="6"/>
      <x:c r="S80" s="6"/>
      <x:c r="T80" s="6"/>
      <x:c r="U80" s="6"/>
      <x:c r="V80" s="6"/>
      <x:c r="W80" s="6"/>
      <x:c r="X80" s="6"/>
      <x:c r="Y80" s="6"/>
      <x:c r="Z80" s="6"/>
    </x:row>
    <x:row r="81" s="1" customFormat="1" ht="12.75" hidden="0" customHeight="1">
      <x:c r="A81" s="13"/>
      <x:c r="B81" s="13"/>
      <x:c r="C81" s="13"/>
      <x:c r="D81" s="13"/>
      <x:c r="E81" s="6"/>
      <x:c r="F81" s="6"/>
      <x:c r="G81" s="6"/>
      <x:c r="H81" s="6"/>
      <x:c r="I81" s="6"/>
      <x:c r="J81" s="6"/>
      <x:c r="K81" s="6"/>
      <x:c r="L81" s="6"/>
      <x:c r="M81" s="6"/>
      <x:c r="N81" s="6"/>
      <x:c r="O81" s="6"/>
      <x:c r="P81" s="6"/>
      <x:c r="Q81" s="6"/>
      <x:c r="R81" s="6"/>
      <x:c r="S81" s="6"/>
      <x:c r="T81" s="6"/>
      <x:c r="U81" s="6"/>
      <x:c r="V81" s="6"/>
      <x:c r="W81" s="6"/>
      <x:c r="X81" s="6"/>
      <x:c r="Y81" s="6"/>
      <x:c r="Z81" s="6"/>
    </x:row>
    <x:row r="82" s="1" customFormat="1" ht="12.75" hidden="0" customHeight="1">
      <x:c r="A82" s="13"/>
      <x:c r="B82" s="13"/>
      <x:c r="C82" s="13"/>
      <x:c r="D82" s="13"/>
      <x:c r="E82" s="6"/>
      <x:c r="F82" s="6"/>
      <x:c r="G82" s="6"/>
      <x:c r="H82" s="6"/>
      <x:c r="I82" s="6"/>
      <x:c r="J82" s="6"/>
      <x:c r="K82" s="6"/>
      <x:c r="L82" s="6"/>
      <x:c r="M82" s="6"/>
      <x:c r="N82" s="6"/>
      <x:c r="O82" s="6"/>
      <x:c r="P82" s="6"/>
      <x:c r="Q82" s="6"/>
      <x:c r="R82" s="6"/>
      <x:c r="S82" s="6"/>
      <x:c r="T82" s="6"/>
      <x:c r="U82" s="6"/>
      <x:c r="V82" s="6"/>
      <x:c r="W82" s="6"/>
      <x:c r="X82" s="6"/>
      <x:c r="Y82" s="6"/>
      <x:c r="Z82" s="6"/>
    </x:row>
    <x:row r="83" s="1" customFormat="1" ht="12.75" hidden="0" customHeight="1">
      <x:c r="A83" s="13"/>
      <x:c r="B83" s="13"/>
      <x:c r="C83" s="13"/>
      <x:c r="D83" s="13"/>
      <x:c r="E83" s="6"/>
      <x:c r="F83" s="6"/>
      <x:c r="G83" s="6"/>
      <x:c r="H83" s="6"/>
      <x:c r="I83" s="6"/>
      <x:c r="J83" s="6"/>
      <x:c r="K83" s="6"/>
      <x:c r="L83" s="6"/>
      <x:c r="M83" s="6"/>
      <x:c r="N83" s="6"/>
      <x:c r="O83" s="6"/>
      <x:c r="P83" s="6"/>
      <x:c r="Q83" s="6"/>
      <x:c r="R83" s="6"/>
      <x:c r="S83" s="6"/>
      <x:c r="T83" s="6"/>
      <x:c r="U83" s="6"/>
      <x:c r="V83" s="6"/>
      <x:c r="W83" s="6"/>
      <x:c r="X83" s="6"/>
      <x:c r="Y83" s="6"/>
      <x:c r="Z83" s="6"/>
    </x:row>
    <x:row r="84" s="1" customFormat="1" ht="12.75" hidden="0" customHeight="1">
      <x:c r="A84" s="13"/>
      <x:c r="B84" s="13"/>
      <x:c r="C84" s="13"/>
      <x:c r="D84" s="13"/>
      <x:c r="E84" s="6"/>
      <x:c r="F84" s="6"/>
      <x:c r="G84" s="6"/>
      <x:c r="H84" s="6"/>
      <x:c r="I84" s="6"/>
      <x:c r="J84" s="6"/>
      <x:c r="K84" s="6"/>
      <x:c r="L84" s="6"/>
      <x:c r="M84" s="6"/>
      <x:c r="N84" s="6"/>
      <x:c r="O84" s="6"/>
      <x:c r="P84" s="6"/>
      <x:c r="Q84" s="6"/>
      <x:c r="R84" s="6"/>
      <x:c r="S84" s="6"/>
      <x:c r="T84" s="6"/>
      <x:c r="U84" s="6"/>
      <x:c r="V84" s="6"/>
      <x:c r="W84" s="6"/>
      <x:c r="X84" s="6"/>
      <x:c r="Y84" s="6"/>
      <x:c r="Z84" s="6"/>
    </x:row>
    <x:row r="85" s="1" customFormat="1" ht="12.75" hidden="0" customHeight="1">
      <x:c r="A85" s="13"/>
      <x:c r="B85" s="13"/>
      <x:c r="C85" s="13"/>
      <x:c r="D85" s="13"/>
      <x:c r="E85" s="6"/>
      <x:c r="F85" s="6"/>
      <x:c r="G85" s="6"/>
      <x:c r="H85" s="6"/>
      <x:c r="I85" s="6"/>
      <x:c r="J85" s="6"/>
      <x:c r="K85" s="6"/>
      <x:c r="L85" s="6"/>
      <x:c r="M85" s="6"/>
      <x:c r="N85" s="6"/>
      <x:c r="O85" s="6"/>
      <x:c r="P85" s="6"/>
      <x:c r="Q85" s="6"/>
      <x:c r="R85" s="6"/>
      <x:c r="S85" s="6"/>
      <x:c r="T85" s="6"/>
      <x:c r="U85" s="6"/>
      <x:c r="V85" s="6"/>
      <x:c r="W85" s="6"/>
      <x:c r="X85" s="6"/>
      <x:c r="Y85" s="6"/>
      <x:c r="Z85" s="6"/>
    </x:row>
    <x:row r="86" s="1" customFormat="1" ht="12.75" hidden="0" customHeight="1">
      <x:c r="A86" s="13"/>
      <x:c r="B86" s="13"/>
      <x:c r="C86" s="13"/>
      <x:c r="D86" s="13"/>
      <x:c r="E86" s="6"/>
      <x:c r="F86" s="6"/>
      <x:c r="G86" s="6"/>
      <x:c r="H86" s="6"/>
      <x:c r="I86" s="6"/>
      <x:c r="J86" s="6"/>
      <x:c r="K86" s="6"/>
      <x:c r="L86" s="6"/>
      <x:c r="M86" s="6"/>
      <x:c r="N86" s="6"/>
      <x:c r="O86" s="6"/>
      <x:c r="P86" s="6"/>
      <x:c r="Q86" s="6"/>
      <x:c r="R86" s="6"/>
      <x:c r="S86" s="6"/>
      <x:c r="T86" s="6"/>
      <x:c r="U86" s="6"/>
      <x:c r="V86" s="6"/>
      <x:c r="W86" s="6"/>
      <x:c r="X86" s="6"/>
      <x:c r="Y86" s="6"/>
      <x:c r="Z86" s="6"/>
    </x:row>
    <x:row r="87" s="1" customFormat="1" ht="12.75" hidden="0" customHeight="1">
      <x:c r="A87" s="13"/>
      <x:c r="B87" s="13"/>
      <x:c r="C87" s="13"/>
      <x:c r="D87" s="13"/>
      <x:c r="E87" s="6"/>
      <x:c r="F87" s="6"/>
      <x:c r="G87" s="6"/>
      <x:c r="H87" s="6"/>
      <x:c r="I87" s="6"/>
      <x:c r="J87" s="6"/>
      <x:c r="K87" s="6"/>
      <x:c r="L87" s="6"/>
      <x:c r="M87" s="6"/>
      <x:c r="N87" s="6"/>
      <x:c r="O87" s="6"/>
      <x:c r="P87" s="6"/>
      <x:c r="Q87" s="6"/>
      <x:c r="R87" s="6"/>
      <x:c r="S87" s="6"/>
      <x:c r="T87" s="6"/>
      <x:c r="U87" s="6"/>
      <x:c r="V87" s="6"/>
      <x:c r="W87" s="6"/>
      <x:c r="X87" s="6"/>
      <x:c r="Y87" s="6"/>
      <x:c r="Z87" s="6"/>
    </x:row>
    <x:row r="88" s="1" customFormat="1" ht="12.75" hidden="0" customHeight="1">
      <x:c r="A88" s="13"/>
      <x:c r="B88" s="13"/>
      <x:c r="C88" s="13"/>
      <x:c r="D88" s="13"/>
      <x:c r="E88" s="6"/>
      <x:c r="F88" s="6"/>
      <x:c r="G88" s="6"/>
      <x:c r="H88" s="6"/>
      <x:c r="I88" s="6"/>
      <x:c r="J88" s="6"/>
      <x:c r="K88" s="6"/>
      <x:c r="L88" s="6"/>
      <x:c r="M88" s="6"/>
      <x:c r="N88" s="6"/>
      <x:c r="O88" s="6"/>
      <x:c r="P88" s="6"/>
      <x:c r="Q88" s="6"/>
      <x:c r="R88" s="6"/>
      <x:c r="S88" s="6"/>
      <x:c r="T88" s="6"/>
      <x:c r="U88" s="6"/>
      <x:c r="V88" s="6"/>
      <x:c r="W88" s="6"/>
      <x:c r="X88" s="6"/>
      <x:c r="Y88" s="6"/>
      <x:c r="Z88" s="6"/>
    </x:row>
    <x:row r="89" s="1" customFormat="1" ht="12.75" hidden="0" customHeight="1">
      <x:c r="A89" s="13"/>
      <x:c r="B89" s="13"/>
      <x:c r="C89" s="13"/>
      <x:c r="D89" s="13"/>
      <x:c r="E89" s="6"/>
      <x:c r="F89" s="6"/>
      <x:c r="G89" s="6"/>
      <x:c r="H89" s="6"/>
      <x:c r="I89" s="6"/>
      <x:c r="J89" s="6"/>
      <x:c r="K89" s="6"/>
      <x:c r="L89" s="6"/>
      <x:c r="M89" s="6"/>
      <x:c r="N89" s="6"/>
      <x:c r="O89" s="6"/>
      <x:c r="P89" s="6"/>
      <x:c r="Q89" s="6"/>
      <x:c r="R89" s="6"/>
      <x:c r="S89" s="6"/>
      <x:c r="T89" s="6"/>
      <x:c r="U89" s="6"/>
      <x:c r="V89" s="6"/>
      <x:c r="W89" s="6"/>
      <x:c r="X89" s="6"/>
      <x:c r="Y89" s="6"/>
      <x:c r="Z89" s="6"/>
    </x:row>
    <x:row r="90" s="1" customFormat="1" ht="12.75" hidden="0" customHeight="1">
      <x:c r="A90" s="13"/>
      <x:c r="B90" s="13"/>
      <x:c r="C90" s="13"/>
      <x:c r="D90" s="13"/>
      <x:c r="E90" s="6"/>
      <x:c r="F90" s="6"/>
      <x:c r="G90" s="6"/>
      <x:c r="H90" s="6"/>
      <x:c r="I90" s="6"/>
      <x:c r="J90" s="6"/>
      <x:c r="K90" s="6"/>
      <x:c r="L90" s="6"/>
      <x:c r="M90" s="6"/>
      <x:c r="N90" s="6"/>
      <x:c r="O90" s="6"/>
      <x:c r="P90" s="6"/>
      <x:c r="Q90" s="6"/>
      <x:c r="R90" s="6"/>
      <x:c r="S90" s="6"/>
      <x:c r="T90" s="6"/>
      <x:c r="U90" s="6"/>
      <x:c r="V90" s="6"/>
      <x:c r="W90" s="6"/>
      <x:c r="X90" s="6"/>
      <x:c r="Y90" s="6"/>
      <x:c r="Z90" s="6"/>
    </x:row>
    <x:row r="91" s="1" customFormat="1" ht="12.75" hidden="0" customHeight="1">
      <x:c r="A91" s="13"/>
      <x:c r="B91" s="13"/>
      <x:c r="C91" s="13"/>
      <x:c r="D91" s="13"/>
      <x:c r="E91" s="6"/>
      <x:c r="F91" s="6"/>
      <x:c r="G91" s="6"/>
      <x:c r="H91" s="6"/>
      <x:c r="I91" s="6"/>
      <x:c r="J91" s="6"/>
      <x:c r="K91" s="6"/>
      <x:c r="L91" s="6"/>
      <x:c r="M91" s="6"/>
      <x:c r="N91" s="6"/>
      <x:c r="O91" s="6"/>
      <x:c r="P91" s="6"/>
      <x:c r="Q91" s="6"/>
      <x:c r="R91" s="6"/>
      <x:c r="S91" s="6"/>
      <x:c r="T91" s="6"/>
      <x:c r="U91" s="6"/>
      <x:c r="V91" s="6"/>
      <x:c r="W91" s="6"/>
      <x:c r="X91" s="6"/>
      <x:c r="Y91" s="6"/>
      <x:c r="Z91" s="6"/>
    </x:row>
    <x:row r="92" s="1" customFormat="1" ht="12.75" hidden="0" customHeight="1">
      <x:c r="A92" s="13"/>
      <x:c r="B92" s="13"/>
      <x:c r="C92" s="13"/>
      <x:c r="D92" s="13"/>
      <x:c r="E92" s="6"/>
      <x:c r="F92" s="6"/>
      <x:c r="G92" s="6"/>
      <x:c r="H92" s="6"/>
      <x:c r="I92" s="6"/>
      <x:c r="J92" s="6"/>
      <x:c r="K92" s="6"/>
      <x:c r="L92" s="6"/>
      <x:c r="M92" s="6"/>
      <x:c r="N92" s="6"/>
      <x:c r="O92" s="6"/>
      <x:c r="P92" s="6"/>
      <x:c r="Q92" s="6"/>
      <x:c r="R92" s="6"/>
      <x:c r="S92" s="6"/>
      <x:c r="T92" s="6"/>
      <x:c r="U92" s="6"/>
      <x:c r="V92" s="6"/>
      <x:c r="W92" s="6"/>
      <x:c r="X92" s="6"/>
      <x:c r="Y92" s="6"/>
      <x:c r="Z92" s="6"/>
    </x:row>
    <x:row r="93" s="1" customFormat="1" ht="12.75" hidden="0" customHeight="1">
      <x:c r="A93" s="13"/>
      <x:c r="B93" s="13"/>
      <x:c r="C93" s="13"/>
      <x:c r="D93" s="13"/>
      <x:c r="E93" s="6"/>
      <x:c r="F93" s="6"/>
      <x:c r="G93" s="6"/>
      <x:c r="H93" s="6"/>
      <x:c r="I93" s="6"/>
      <x:c r="J93" s="6"/>
      <x:c r="K93" s="6"/>
      <x:c r="L93" s="6"/>
      <x:c r="M93" s="6"/>
      <x:c r="N93" s="6"/>
      <x:c r="O93" s="6"/>
      <x:c r="P93" s="6"/>
      <x:c r="Q93" s="6"/>
      <x:c r="R93" s="6"/>
      <x:c r="S93" s="6"/>
      <x:c r="T93" s="6"/>
      <x:c r="U93" s="6"/>
      <x:c r="V93" s="6"/>
      <x:c r="W93" s="6"/>
      <x:c r="X93" s="6"/>
      <x:c r="Y93" s="6"/>
      <x:c r="Z93" s="6"/>
    </x:row>
    <x:row r="94" s="1" customFormat="1" ht="12.75" hidden="0" customHeight="1">
      <x:c r="A94" s="13"/>
      <x:c r="B94" s="13"/>
      <x:c r="C94" s="13"/>
      <x:c r="D94" s="13"/>
      <x:c r="E94" s="6"/>
      <x:c r="F94" s="6"/>
      <x:c r="G94" s="6"/>
      <x:c r="H94" s="6"/>
      <x:c r="I94" s="6"/>
      <x:c r="J94" s="6"/>
      <x:c r="K94" s="6"/>
      <x:c r="L94" s="6"/>
      <x:c r="M94" s="6"/>
      <x:c r="N94" s="6"/>
      <x:c r="O94" s="6"/>
      <x:c r="P94" s="6"/>
      <x:c r="Q94" s="6"/>
      <x:c r="R94" s="6"/>
      <x:c r="S94" s="6"/>
      <x:c r="T94" s="6"/>
      <x:c r="U94" s="6"/>
      <x:c r="V94" s="6"/>
      <x:c r="W94" s="6"/>
      <x:c r="X94" s="6"/>
      <x:c r="Y94" s="6"/>
      <x:c r="Z94" s="6"/>
    </x:row>
    <x:row r="95" s="1" customFormat="1" ht="12.75" hidden="0" customHeight="1">
      <x:c r="A95" s="13"/>
      <x:c r="B95" s="13"/>
      <x:c r="C95" s="13"/>
      <x:c r="D95" s="13"/>
      <x:c r="E95" s="6"/>
      <x:c r="F95" s="6"/>
      <x:c r="G95" s="6"/>
      <x:c r="H95" s="6"/>
      <x:c r="I95" s="6"/>
      <x:c r="J95" s="6"/>
      <x:c r="K95" s="6"/>
      <x:c r="L95" s="6"/>
      <x:c r="M95" s="6"/>
      <x:c r="N95" s="6"/>
      <x:c r="O95" s="6"/>
      <x:c r="P95" s="6"/>
      <x:c r="Q95" s="6"/>
      <x:c r="R95" s="6"/>
      <x:c r="S95" s="6"/>
      <x:c r="T95" s="6"/>
      <x:c r="U95" s="6"/>
      <x:c r="V95" s="6"/>
      <x:c r="W95" s="6"/>
      <x:c r="X95" s="6"/>
      <x:c r="Y95" s="6"/>
      <x:c r="Z95" s="6"/>
    </x:row>
    <x:row r="96" s="1" customFormat="1" ht="12.75" hidden="0" customHeight="1">
      <x:c r="A96" s="13"/>
      <x:c r="B96" s="13"/>
      <x:c r="C96" s="13"/>
      <x:c r="D96" s="13"/>
      <x:c r="E96" s="6"/>
      <x:c r="F96" s="6"/>
      <x:c r="G96" s="6"/>
      <x:c r="H96" s="6"/>
      <x:c r="I96" s="6"/>
      <x:c r="J96" s="6"/>
      <x:c r="K96" s="6"/>
      <x:c r="L96" s="6"/>
      <x:c r="M96" s="6"/>
      <x:c r="N96" s="6"/>
      <x:c r="O96" s="6"/>
      <x:c r="P96" s="6"/>
      <x:c r="Q96" s="6"/>
      <x:c r="R96" s="6"/>
      <x:c r="S96" s="6"/>
      <x:c r="T96" s="6"/>
      <x:c r="U96" s="6"/>
      <x:c r="V96" s="6"/>
      <x:c r="W96" s="6"/>
      <x:c r="X96" s="6"/>
      <x:c r="Y96" s="6"/>
      <x:c r="Z96" s="6"/>
    </x:row>
    <x:row r="97" s="1" customFormat="1" ht="12.75" hidden="0" customHeight="1">
      <x:c r="A97" s="13"/>
      <x:c r="B97" s="13"/>
      <x:c r="C97" s="13"/>
      <x:c r="D97" s="13"/>
      <x:c r="E97" s="6"/>
      <x:c r="F97" s="6"/>
      <x:c r="G97" s="6"/>
      <x:c r="H97" s="6"/>
      <x:c r="I97" s="6"/>
      <x:c r="J97" s="6"/>
      <x:c r="K97" s="6"/>
      <x:c r="L97" s="6"/>
      <x:c r="M97" s="6"/>
      <x:c r="N97" s="6"/>
      <x:c r="O97" s="6"/>
      <x:c r="P97" s="6"/>
      <x:c r="Q97" s="6"/>
      <x:c r="R97" s="6"/>
      <x:c r="S97" s="6"/>
      <x:c r="T97" s="6"/>
      <x:c r="U97" s="6"/>
      <x:c r="V97" s="6"/>
      <x:c r="W97" s="6"/>
      <x:c r="X97" s="6"/>
      <x:c r="Y97" s="6"/>
      <x:c r="Z97" s="6"/>
    </x:row>
    <x:row r="98" s="1" customFormat="1" ht="12.75" hidden="0" customHeight="1">
      <x:c r="A98" s="13"/>
      <x:c r="B98" s="13"/>
      <x:c r="C98" s="13"/>
      <x:c r="D98" s="13"/>
      <x:c r="E98" s="6"/>
      <x:c r="F98" s="6"/>
      <x:c r="G98" s="6"/>
      <x:c r="H98" s="6"/>
      <x:c r="I98" s="6"/>
      <x:c r="J98" s="6"/>
      <x:c r="K98" s="6"/>
      <x:c r="L98" s="6"/>
      <x:c r="M98" s="6"/>
      <x:c r="N98" s="6"/>
      <x:c r="O98" s="6"/>
      <x:c r="P98" s="6"/>
      <x:c r="Q98" s="6"/>
      <x:c r="R98" s="6"/>
      <x:c r="S98" s="6"/>
      <x:c r="T98" s="6"/>
      <x:c r="U98" s="6"/>
      <x:c r="V98" s="6"/>
      <x:c r="W98" s="6"/>
      <x:c r="X98" s="6"/>
      <x:c r="Y98" s="6"/>
      <x:c r="Z98" s="6"/>
    </x:row>
    <x:row r="99" s="1" customFormat="1" ht="12.75" hidden="0" customHeight="1">
      <x:c r="A99" s="13"/>
      <x:c r="B99" s="13"/>
      <x:c r="C99" s="13"/>
      <x:c r="D99" s="13"/>
      <x:c r="E99" s="6"/>
      <x:c r="F99" s="6"/>
      <x:c r="G99" s="6"/>
      <x:c r="H99" s="6"/>
      <x:c r="I99" s="6"/>
      <x:c r="J99" s="6"/>
      <x:c r="K99" s="6"/>
      <x:c r="L99" s="6"/>
      <x:c r="M99" s="6"/>
      <x:c r="N99" s="6"/>
      <x:c r="O99" s="6"/>
      <x:c r="P99" s="6"/>
      <x:c r="Q99" s="6"/>
      <x:c r="R99" s="6"/>
      <x:c r="S99" s="6"/>
      <x:c r="T99" s="6"/>
      <x:c r="U99" s="6"/>
      <x:c r="V99" s="6"/>
      <x:c r="W99" s="6"/>
      <x:c r="X99" s="6"/>
      <x:c r="Y99" s="6"/>
      <x:c r="Z99" s="6"/>
    </x:row>
    <x:row r="100" s="1" customFormat="1" ht="12.75" hidden="0" customHeight="1">
      <x:c r="A100" s="13"/>
      <x:c r="B100" s="13"/>
      <x:c r="C100" s="13"/>
      <x:c r="D100" s="13"/>
      <x:c r="E100" s="6"/>
      <x:c r="F100" s="6"/>
      <x:c r="G100" s="6"/>
      <x:c r="H100" s="6"/>
      <x:c r="I100" s="6"/>
      <x:c r="J100" s="6"/>
      <x:c r="K100" s="6"/>
      <x:c r="L100" s="6"/>
      <x:c r="M100" s="6"/>
      <x:c r="N100" s="6"/>
      <x:c r="O100" s="6"/>
      <x:c r="P100" s="6"/>
      <x:c r="Q100" s="6"/>
      <x:c r="R100" s="6"/>
      <x:c r="S100" s="6"/>
      <x:c r="T100" s="6"/>
      <x:c r="U100" s="6"/>
      <x:c r="V100" s="6"/>
      <x:c r="W100" s="6"/>
      <x:c r="X100" s="6"/>
      <x:c r="Y100" s="6"/>
      <x:c r="Z100" s="6"/>
    </x:row>
    <x:row r="101" s="1" customFormat="1" ht="12.75" hidden="0" customHeight="1">
      <x:c r="A101" s="13"/>
      <x:c r="B101" s="13"/>
      <x:c r="C101" s="13"/>
      <x:c r="D101" s="13"/>
      <x:c r="E101" s="6"/>
      <x:c r="F101" s="6"/>
      <x:c r="G101" s="6"/>
      <x:c r="H101" s="6"/>
      <x:c r="I101" s="6"/>
      <x:c r="J101" s="6"/>
      <x:c r="K101" s="6"/>
      <x:c r="L101" s="6"/>
      <x:c r="M101" s="6"/>
      <x:c r="N101" s="6"/>
      <x:c r="O101" s="6"/>
      <x:c r="P101" s="6"/>
      <x:c r="Q101" s="6"/>
      <x:c r="R101" s="6"/>
      <x:c r="S101" s="6"/>
      <x:c r="T101" s="6"/>
      <x:c r="U101" s="6"/>
      <x:c r="V101" s="6"/>
      <x:c r="W101" s="6"/>
      <x:c r="X101" s="6"/>
      <x:c r="Y101" s="6"/>
      <x:c r="Z101" s="6"/>
    </x:row>
    <x:row r="102" s="1" customFormat="1" ht="12.75" hidden="0" customHeight="1">
      <x:c r="A102" s="13"/>
      <x:c r="B102" s="13"/>
      <x:c r="C102" s="13"/>
      <x:c r="D102" s="13"/>
      <x:c r="E102" s="6"/>
      <x:c r="F102" s="6"/>
      <x:c r="G102" s="6"/>
      <x:c r="H102" s="6"/>
      <x:c r="I102" s="6"/>
      <x:c r="J102" s="6"/>
      <x:c r="K102" s="6"/>
      <x:c r="L102" s="6"/>
      <x:c r="M102" s="6"/>
      <x:c r="N102" s="6"/>
      <x:c r="O102" s="6"/>
      <x:c r="P102" s="6"/>
      <x:c r="Q102" s="6"/>
      <x:c r="R102" s="6"/>
      <x:c r="S102" s="6"/>
      <x:c r="T102" s="6"/>
      <x:c r="U102" s="6"/>
      <x:c r="V102" s="6"/>
      <x:c r="W102" s="6"/>
      <x:c r="X102" s="6"/>
      <x:c r="Y102" s="6"/>
      <x:c r="Z102" s="6"/>
    </x:row>
    <x:row r="103" s="1" customFormat="1" ht="82" hidden="0" customHeight="1">
      <x:c r="A103" s="30" t="s">
        <x:v>140</x:v>
      </x:c>
      <x:c r="B103" s="29" t="s">
        <x:v>141</x:v>
      </x:c>
      <x:c r="C103" s="13"/>
      <x:c r="D103" s="13"/>
      <x:c r="E103" s="6"/>
      <x:c r="F103" s="6"/>
      <x:c r="G103" s="6"/>
      <x:c r="H103" s="6"/>
      <x:c r="I103" s="6"/>
      <x:c r="J103" s="6"/>
      <x:c r="K103" s="6"/>
      <x:c r="L103" s="6"/>
      <x:c r="M103" s="6"/>
      <x:c r="N103" s="6"/>
      <x:c r="O103" s="6"/>
      <x:c r="P103" s="6"/>
      <x:c r="Q103" s="6"/>
      <x:c r="R103" s="6"/>
      <x:c r="S103" s="6"/>
      <x:c r="T103" s="6"/>
      <x:c r="U103" s="6"/>
      <x:c r="V103" s="6"/>
      <x:c r="W103" s="6"/>
      <x:c r="X103" s="6"/>
      <x:c r="Y103" s="6"/>
      <x:c r="Z103" s="6"/>
    </x:row>
    <x:row r="104" ht="84" hidden="0" customHeight="1">
      <x:c r="A104" s="13" t="s">
        <x:v>142</x:v>
      </x:c>
      <x:c r="B104" s="13" t="s">
        <x:v>143</x:v>
      </x:c>
      <x:c r="C104" s="13" t="s">
        <x:v>144</x:v>
      </x:c>
      <x:c r="D104" s="13" t="s">
        <x:v>145</x:v>
      </x:c>
    </x:row>
    <x:row r="105" ht="68.6500015258789" hidden="0">
      <x:c r="A105" s="32" t="s">
        <x:v>146</x:v>
      </x:c>
      <x:c r="B105" s="32" t="s">
        <x:v>147</x:v>
      </x:c>
      <x:c r="C105" s="32" t="s">
        <x:v>148</x:v>
      </x:c>
      <x:c r="D105" s="32" t="s">
        <x:v>149</x:v>
      </x:c>
    </x:row>
    <x:row r="106" ht="48" hidden="0" customHeight="1">
      <x:c r="A106" s="33" t="s">
        <x:v>150</x:v>
      </x:c>
      <x:c r="B106" s="33" t="s">
        <x:v>151</x:v>
      </x:c>
      <x:c r="C106" s="33" t="s">
        <x:v>152</x:v>
      </x:c>
      <x:c r="D106" s="33" t="s">
        <x:v>153</x:v>
      </x:c>
    </x:row>
    <x:row r="107" ht="108" hidden="0" customHeight="1">
      <x:c r="A107" s="33" t="s">
        <x:v>154</x:v>
      </x:c>
      <x:c r="B107" s="33" t="s">
        <x:v>155</x:v>
      </x:c>
      <x:c r="C107" s="33" t="s">
        <x:v>156</x:v>
      </x:c>
      <x:c r="D107" s="33" t="s">
        <x:v>157</x:v>
      </x:c>
    </x:row>
    <x:row r="108" ht="105" hidden="0" customHeight="1">
      <x:c r="A108" s="33" t="s">
        <x:v>158</x:v>
      </x:c>
      <x:c r="B108" s="33" t="s">
        <x:v>159</x:v>
      </x:c>
      <x:c r="C108" s="33" t="s">
        <x:v>160</x:v>
      </x:c>
      <x:c r="D108" s="33" t="s">
        <x:v>161</x:v>
      </x:c>
    </x:row>
  </x:sheetData>
  <x:mergeCells>
    <x:mergeCell ref="A1:D1"/>
  </x:mergeCells>
  <x:pageMargins left="0.7" right="0.7" top="0.75" bottom="0.75" header="0.3" footer="0.3"/>
</x:worksheet>
</file>

<file path=xl/worksheets/sheet3.xml><?xml version="1.0" encoding="utf-8"?>
<x:worksheet xmlns:x="http://schemas.openxmlformats.org/spreadsheetml/2006/main">
  <x:sheetViews>
    <x:sheetView showGridLines="1" workbookViewId="0"/>
  </x:sheetViews>
  <x:sheetFormatPr defaultColWidth="8.6796875" defaultRowHeight="15"/>
  <x:cols>
    <x:col min="1" max="1" width="35" hidden="0" customWidth="1"/>
    <x:col min="2" max="2" width="110" hidden="0" customWidth="1"/>
  </x:cols>
  <x:sheetData>
    <x:row r="1" ht="44" hidden="0" customHeight="1">
      <x:c r="A1" s="490" t="str">
        <x:v>v12.8-rc1 / SGP v8.7-rc1 SYNC</x:v>
      </x:c>
      <x:c r="B1" s="490" t="s">
        <x:v>163</x:v>
      </x:c>
    </x:row>
    <x:row r="2" ht="78" hidden="0" customHeight="1">
      <x:c r="A2" s="429" t="s">
        <x:v>164</x:v>
      </x:c>
      <x:c r="B2" s="429" t="str">
        <x:v>MathGov Core Release 2026.09 v12.8-rc1 / SGP v8.7-rc1 — Rights Non-Dilution, Representation Integrity, and Robust Selection Release</x:v>
      </x:c>
    </x:row>
    <x:row r="3" ht="42" hidden="0" customHeight="1">
      <x:c r="A3" s="429" t="s">
        <x:v>165</x:v>
      </x:c>
      <x:c r="B3" s="429" t="str">
        <x:v>RippleLogic Aligners Sheet v5.8-rc1</x:v>
      </x:c>
    </x:row>
    <x:row r="4" ht="150" hidden="0" customHeight="1">
      <x:c r="A4" s="429" t="s">
        <x:v>167</x:v>
      </x:c>
      <x:c r="B4" s="429" t="str">
        <x:v>Canon v12.8-rc1 / SGP v8.7-rc1 / ripple.md v5.7-rc1 / Agent v12.7-rc1 / CSV v2.6-rc1 / Cascade v2.8-rc1 / Reproducibility v1.6-rc1 / WDBIP v1.8-rc1 / RLS Validation Protocol v2.8-rc1 / Primer v4.6-rc1 / Public Introduction v12.8-rc1 / PC-AEP v2.5-rc1 / MFDI v2.5-rc1 / Source-Coupling v2.5-rc1 / Aligners Sheet v5.8-rc1</x:v>
      </x:c>
    </x:row>
    <x:row r="5" ht="48" hidden="0" customHeight="1">
      <x:c r="A5" s="429" t="s">
        <x:v>168</x:v>
      </x:c>
      <x:c r="B5" s="429" t="s">
        <x:v>169</x:v>
      </x:c>
    </x:row>
    <x:row r="6" ht="90" hidden="0" customHeight="1">
      <x:c r="A6" s="429" t="s">
        <x:v>170</x:v>
      </x:c>
      <x:c r="B6" s="429" t="s">
        <x:v>171</x:v>
      </x:c>
    </x:row>
    <x:row r="7" ht="100" hidden="0" customHeight="1">
      <x:c r="A7" s="429" t="s">
        <x:v>87</x:v>
      </x:c>
      <x:c r="B7" s="429" t="s">
        <x:v>172</x:v>
      </x:c>
    </x:row>
    <x:row r="8" ht="15" hidden="0">
      <x:c r="A8" s="429"/>
      <x:c r="B8" s="429"/>
    </x:row>
    <x:row r="9" ht="15" hidden="0">
      <x:c r="A9" s="491" t="s">
        <x:v>173</x:v>
      </x:c>
      <x:c r="B9" s="491" t="s">
        <x:v>174</x:v>
      </x:c>
    </x:row>
    <x:row r="10" ht="15" hidden="0">
      <x:c r="A10" s="429" t="s">
        <x:v>175</x:v>
      </x:c>
      <x:c r="B10" s="429" t="str">
        <x:v>v12.8-rc1</x:v>
      </x:c>
    </x:row>
    <x:row r="11" ht="15" hidden="0">
      <x:c r="A11" s="486" t="s">
        <x:v>177</x:v>
      </x:c>
      <x:c r="B11" s="486" t="str">
        <x:v>v8.7-rc1</x:v>
      </x:c>
    </x:row>
    <x:row r="12" ht="15" hidden="0">
      <x:c r="A12" s="429" t="s">
        <x:v>179</x:v>
      </x:c>
      <x:c r="B12" s="429" t="str">
        <x:v>v5.7-rc1</x:v>
      </x:c>
    </x:row>
    <x:row r="13" ht="15" hidden="0">
      <x:c r="A13" s="486" t="s">
        <x:v>180</x:v>
      </x:c>
      <x:c r="B13" s="486" t="str">
        <x:v>v12.7-rc1</x:v>
      </x:c>
    </x:row>
    <x:row r="14" ht="15" hidden="0">
      <x:c r="A14" s="429" t="s">
        <x:v>182</x:v>
      </x:c>
      <x:c r="B14" s="429" t="str">
        <x:v>v2.6-rc1</x:v>
      </x:c>
    </x:row>
    <x:row r="15" ht="15" hidden="0">
      <x:c r="A15" s="486" t="s">
        <x:v>184</x:v>
      </x:c>
      <x:c r="B15" s="486" t="str">
        <x:v>v2.8-rc1</x:v>
      </x:c>
    </x:row>
    <x:row r="16" ht="15" hidden="0">
      <x:c r="A16" s="429" t="s">
        <x:v>186</x:v>
      </x:c>
      <x:c r="B16" s="429" t="str">
        <x:v>v1.6-rc1</x:v>
      </x:c>
    </x:row>
    <x:row r="17" ht="15" hidden="0">
      <x:c r="A17" s="486" t="s">
        <x:v>188</x:v>
      </x:c>
      <x:c r="B17" s="486" t="str">
        <x:v>v1.8-rc1</x:v>
      </x:c>
    </x:row>
    <x:row r="18" ht="15" hidden="0">
      <x:c r="A18" s="429" t="s">
        <x:v>190</x:v>
      </x:c>
      <x:c r="B18" s="429" t="str">
        <x:v>v2.8-rc1</x:v>
      </x:c>
    </x:row>
    <x:row r="19" ht="15" hidden="0">
      <x:c r="A19" s="486" t="s">
        <x:v>191</x:v>
      </x:c>
      <x:c r="B19" s="486" t="str">
        <x:v>v4.6-rc1</x:v>
      </x:c>
    </x:row>
    <x:row r="20" ht="15" hidden="0">
      <x:c r="A20" s="429" t="s">
        <x:v>193</x:v>
      </x:c>
      <x:c r="B20" s="429" t="str">
        <x:v>v12.8-rc1</x:v>
      </x:c>
    </x:row>
    <x:row r="21" ht="15" hidden="0">
      <x:c r="A21" s="486" t="s">
        <x:v>194</x:v>
      </x:c>
      <x:c r="B21" s="486" t="str">
        <x:v>v2.5-rc1</x:v>
      </x:c>
    </x:row>
    <x:row r="22" ht="15" hidden="0">
      <x:c r="A22" s="429" t="s">
        <x:v>196</x:v>
      </x:c>
      <x:c r="B22" s="429" t="str">
        <x:v>v2.5-rc1</x:v>
      </x:c>
    </x:row>
    <x:row r="23" ht="15" hidden="0">
      <x:c r="A23" s="486" t="s">
        <x:v>197</x:v>
      </x:c>
      <x:c r="B23" s="486" t="str">
        <x:v>v2.5-rc1</x:v>
      </x:c>
    </x:row>
    <x:row r="24" ht="15" hidden="0">
      <x:c r="A24" s="429" t="s">
        <x:v>198</x:v>
      </x:c>
      <x:c r="B24" s="429" t="str">
        <x:v>v5.8-rc1</x:v>
      </x:c>
    </x:row>
    <x:row r="25" ht="23.850000381469727" hidden="0">
      <x:c r="A25" s="486" t="s">
        <x:v>199</x:v>
      </x:c>
      <x:c r="B25" s="486" t="s">
        <x:v>200</x:v>
      </x:c>
    </x:row>
    <x:row r="26" ht="23.850000381469727" hidden="0">
      <x:c r="A26" s="429" t="s">
        <x:v>201</x:v>
      </x:c>
      <x:c r="B26" s="429" t="str">
        <x:v>EXTERNAL BASELINE: v4.1 / v12.7 contract; candidate schema conformance not established</x:v>
      </x:c>
    </x:row>
    <x:row r="27" ht="15" hidden="0">
      <x:c r="A27" s="486" t="s">
        <x:v>203</x:v>
      </x:c>
      <x:c r="B27" s="486" t="s">
        <x:v>204</x:v>
      </x:c>
    </x:row>
    <x:row r="28">
      <x:c r="A28" s="434"/>
      <x:c r="B28" s="434"/>
    </x:row>
    <x:row r="29">
      <x:c r="A29" s="434" t="str">
        <x:v>Final Improved build label</x:v>
      </x:c>
      <x:c r="B29" s="434" t="str">
        <x:v>MathGov Core 15 — controlled v12.8-rc1 candidate</x:v>
      </x:c>
    </x:row>
    <x:row r="30">
      <x:c r="A30" s="434" t="str">
        <x:v>Build date</x:v>
      </x:c>
      <x:c r="B30" s="434" t="str">
        <x:v>2026-09-03</x:v>
      </x:c>
    </x:row>
    <x:row r="31">
      <x:c r="A31" s="434" t="str">
        <x:v>Semantic-version posture</x:v>
      </x:c>
      <x:c r="B31" s="434" t="str">
        <x:v>Distinct candidate versions; originals preserved unchanged</x:v>
      </x:c>
    </x:row>
    <x:row r="32">
      <x:c r="A32" s="434" t="str">
        <x:v>Improvement scope</x:v>
      </x:c>
      <x:c r="B32" s="434" t="str">
        <x:v>Release synchronization; MPS/FPP separation; instrumental tool-role; functional understanding; bidirectional AI self-report; meaning registers; phenomenal-status communication; SGP-sensitive decommission bridge; workbook release lint</x:v>
      </x:c>
    </x:row>
    <x:row r="33">
      <x:c r="A33" s="434" t="str">
        <x:v>Publication boundary</x:v>
      </x:c>
      <x:c r="B33" s="434" t="str">
        <x:v>This workbook is an improved reading/worked-run mirror. Full public canonical status requires synchronized Markdown/source artifacts, DOCX/PDF mirrors, schemas, validators, manifests, and SHA-256 ledger.</x:v>
      </x:c>
    </x:row>
  </x:sheetData>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6796875" defaultRowHeight="14.25"/>
  <x:cols>
    <x:col min="1" max="1" width="36" style="1" hidden="0" customWidth="1"/>
    <x:col min="2" max="2" width="34" style="1" hidden="0" customWidth="1"/>
    <x:col min="3" max="3" width="58" style="1" hidden="0" customWidth="1"/>
    <x:col min="4" max="4" width="25" style="1" hidden="0" customWidth="1"/>
    <x:col min="5" max="5" width="16" style="1" hidden="0" customWidth="1"/>
    <x:col min="6" max="6" width="34" style="1" hidden="0" customWidth="1"/>
    <x:col min="7" max="7" width="25" style="1" hidden="0" customWidth="1"/>
    <x:col min="8" max="8" width="55" style="1" hidden="0" customWidth="1"/>
    <x:col min="9" max="26" width="16" style="1" hidden="0" customWidth="1"/>
  </x:cols>
  <x:sheetData>
    <x:row r="1" s="1" customFormat="1" ht="30" hidden="0" customHeight="1">
      <x:c r="A1" s="36" t="str">
        <x:v>WORKBOOK CONTROL SURFACE — mirrors selected Canon constants for this worked run</x:v>
      </x:c>
      <x:c r="B1" s="36"/>
      <x:c r="C1" s="36"/>
      <x:c r="D1" s="36"/>
      <x:c r="E1" s="37"/>
      <x:c r="F1" s="36" t="s">
        <x:v>206</x:v>
      </x:c>
      <x:c r="G1" s="36" t="s">
        <x:v>207</x:v>
      </x:c>
      <x:c r="H1" s="36" t="s">
        <x:v>208</x:v>
      </x:c>
      <x:c r="I1" s="3"/>
      <x:c r="J1" s="3"/>
      <x:c r="K1" s="3"/>
      <x:c r="L1" s="3"/>
      <x:c r="M1" s="3"/>
      <x:c r="N1" s="3"/>
      <x:c r="O1" s="3"/>
      <x:c r="P1" s="3"/>
      <x:c r="Q1" s="3"/>
      <x:c r="R1" s="3"/>
      <x:c r="S1" s="3"/>
      <x:c r="T1" s="3"/>
      <x:c r="U1" s="3"/>
      <x:c r="V1" s="3"/>
      <x:c r="W1" s="3"/>
      <x:c r="X1" s="3"/>
      <x:c r="Y1" s="3"/>
      <x:c r="Z1" s="3"/>
    </x:row>
    <x:row r="2" s="1" customFormat="1" ht="40" hidden="0" customHeight="1">
      <x:c r="A2" s="38" t="s">
        <x:v>209</x:v>
      </x:c>
      <x:c r="B2" s="38"/>
      <x:c r="C2" s="38"/>
      <x:c r="D2" s="38"/>
      <x:c r="E2" s="39"/>
      <x:c r="F2" s="40" t="s">
        <x:v>210</x:v>
      </x:c>
      <x:c r="G2" s="40" t="s">
        <x:v>211</x:v>
      </x:c>
      <x:c r="H2" s="39"/>
      <x:c r="I2" s="6"/>
      <x:c r="J2" s="6"/>
      <x:c r="K2" s="6"/>
      <x:c r="L2" s="6"/>
      <x:c r="M2" s="6"/>
      <x:c r="N2" s="6"/>
      <x:c r="O2" s="6"/>
      <x:c r="P2" s="6"/>
      <x:c r="Q2" s="6"/>
      <x:c r="R2" s="6"/>
      <x:c r="S2" s="6"/>
      <x:c r="T2" s="6"/>
      <x:c r="U2" s="6"/>
      <x:c r="V2" s="6"/>
      <x:c r="W2" s="6"/>
      <x:c r="X2" s="6"/>
      <x:c r="Y2" s="6"/>
      <x:c r="Z2" s="6"/>
    </x:row>
    <x:row r="3" s="1" customFormat="1" ht="40" hidden="0" customHeight="1">
      <x:c r="A3" s="41" t="s">
        <x:v>212</x:v>
      </x:c>
      <x:c r="B3" s="41"/>
      <x:c r="C3" s="41"/>
      <x:c r="D3" s="41"/>
      <x:c r="E3" s="39"/>
      <x:c r="F3" s="42" t="s">
        <x:v>213</x:v>
      </x:c>
      <x:c r="G3" s="42" t="s">
        <x:v>214</x:v>
      </x:c>
      <x:c r="H3" s="39"/>
      <x:c r="I3" s="6"/>
      <x:c r="J3" s="6"/>
      <x:c r="K3" s="6"/>
      <x:c r="L3" s="6"/>
      <x:c r="M3" s="6"/>
      <x:c r="N3" s="6"/>
      <x:c r="O3" s="6"/>
      <x:c r="P3" s="6"/>
      <x:c r="Q3" s="6"/>
      <x:c r="R3" s="6"/>
      <x:c r="S3" s="6"/>
      <x:c r="T3" s="6"/>
      <x:c r="U3" s="6"/>
      <x:c r="V3" s="6"/>
      <x:c r="W3" s="6"/>
      <x:c r="X3" s="6"/>
      <x:c r="Y3" s="6"/>
      <x:c r="Z3" s="6"/>
    </x:row>
    <x:row r="4" s="1" customFormat="1" ht="15" hidden="0" customHeight="1">
      <x:c r="A4" s="41" t="s">
        <x:v>215</x:v>
      </x:c>
      <x:c r="B4" s="6"/>
      <x:c r="C4" s="6"/>
      <x:c r="D4" s="6"/>
      <x:c r="E4" s="6"/>
      <x:c r="F4" s="40" t="s">
        <x:v>216</x:v>
      </x:c>
      <x:c r="G4" s="40" t="s">
        <x:v>217</x:v>
      </x:c>
      <x:c r="H4" s="6"/>
      <x:c r="I4" s="6"/>
      <x:c r="J4" s="6"/>
      <x:c r="K4" s="6"/>
      <x:c r="L4" s="6"/>
      <x:c r="M4" s="6"/>
      <x:c r="N4" s="6"/>
      <x:c r="O4" s="6"/>
      <x:c r="P4" s="6"/>
      <x:c r="Q4" s="6"/>
      <x:c r="R4" s="6"/>
      <x:c r="S4" s="6"/>
      <x:c r="T4" s="6"/>
      <x:c r="U4" s="6"/>
      <x:c r="V4" s="6"/>
      <x:c r="W4" s="6"/>
      <x:c r="X4" s="6"/>
      <x:c r="Y4" s="6"/>
      <x:c r="Z4" s="6"/>
    </x:row>
    <x:row r="5" s="1" customFormat="1" ht="15" hidden="0" customHeight="1">
      <x:c r="A5" s="41" t="s">
        <x:v>218</x:v>
      </x:c>
      <x:c r="B5" s="43" t="str">
        <x:v>RippleLogic v13.0</x:v>
      </x:c>
      <x:c r="C5" s="11"/>
      <x:c r="D5" s="11"/>
      <x:c r="E5" s="11"/>
      <x:c r="F5" s="43" t="s">
        <x:v>220</x:v>
      </x:c>
      <x:c r="G5" s="43" t="s">
        <x:v>221</x:v>
      </x:c>
      <x:c r="H5" s="11"/>
      <x:c r="I5" s="6"/>
      <x:c r="J5" s="6"/>
      <x:c r="K5" s="6"/>
      <x:c r="L5" s="6"/>
      <x:c r="M5" s="6"/>
      <x:c r="N5" s="6"/>
      <x:c r="O5" s="6"/>
      <x:c r="P5" s="6"/>
      <x:c r="Q5" s="6"/>
      <x:c r="R5" s="6"/>
      <x:c r="S5" s="6"/>
      <x:c r="T5" s="6"/>
      <x:c r="U5" s="6"/>
      <x:c r="V5" s="6"/>
      <x:c r="W5" s="6"/>
      <x:c r="X5" s="6"/>
      <x:c r="Y5" s="6"/>
      <x:c r="Z5" s="6"/>
    </x:row>
    <x:row r="6" s="1" customFormat="1" ht="15" hidden="0" customHeight="1">
      <x:c r="A6" s="41" t="s">
        <x:v>222</x:v>
      </x:c>
      <x:c r="B6" s="40" t="str">
        <x:v>SGP v8.8</x:v>
      </x:c>
      <x:c r="C6" s="6"/>
      <x:c r="D6" s="6"/>
      <x:c r="E6" s="6"/>
      <x:c r="F6" s="40" t="s">
        <x:v>224</x:v>
      </x:c>
      <x:c r="G6" s="40" t="s">
        <x:v>225</x:v>
      </x:c>
      <x:c r="H6" s="6"/>
      <x:c r="I6" s="6"/>
      <x:c r="J6" s="6"/>
      <x:c r="K6" s="6"/>
      <x:c r="L6" s="6"/>
      <x:c r="M6" s="6"/>
      <x:c r="N6" s="6"/>
      <x:c r="O6" s="6"/>
      <x:c r="P6" s="6"/>
      <x:c r="Q6" s="6"/>
      <x:c r="R6" s="6"/>
      <x:c r="S6" s="6"/>
      <x:c r="T6" s="6"/>
      <x:c r="U6" s="6"/>
      <x:c r="V6" s="6"/>
      <x:c r="W6" s="6"/>
      <x:c r="X6" s="6"/>
      <x:c r="Y6" s="6"/>
      <x:c r="Z6" s="6"/>
    </x:row>
    <x:row r="7" s="1" customFormat="1" ht="15" hidden="0" customHeight="1">
      <x:c r="A7" s="41" t="s">
        <x:v>226</x:v>
      </x:c>
      <x:c r="B7" s="44" t="inlineStr">
        <x:is>
          <x:t>v5.8</x:t>
        </x:is>
      </x:c>
      <x:c r="C7" s="6"/>
      <x:c r="D7" s="6"/>
      <x:c r="E7" s="6"/>
      <x:c r="F7" s="44" t="s">
        <x:v>227</x:v>
      </x:c>
      <x:c r="G7" s="44" t="s">
        <x:v>228</x:v>
      </x:c>
      <x:c r="H7" s="6"/>
      <x:c r="I7" s="6"/>
      <x:c r="J7" s="6"/>
      <x:c r="K7" s="6"/>
      <x:c r="L7" s="6"/>
      <x:c r="M7" s="6"/>
      <x:c r="N7" s="6"/>
      <x:c r="O7" s="6"/>
      <x:c r="P7" s="6"/>
      <x:c r="Q7" s="6"/>
      <x:c r="R7" s="6"/>
      <x:c r="S7" s="6"/>
      <x:c r="T7" s="6"/>
      <x:c r="U7" s="6"/>
      <x:c r="V7" s="6"/>
      <x:c r="W7" s="6"/>
      <x:c r="X7" s="6"/>
      <x:c r="Y7" s="6"/>
      <x:c r="Z7" s="6"/>
    </x:row>
    <x:row r="8" s="1" customFormat="1" ht="13.5" hidden="0" customHeight="1">
      <x:c r="A8" s="41" t="s">
        <x:v>229</x:v>
      </x:c>
      <x:c r="B8" s="40" t="str">
        <x:v>RippleLogic Agent System v13.0</x:v>
      </x:c>
      <x:c r="C8" s="6"/>
      <x:c r="D8" s="6"/>
      <x:c r="E8" s="6"/>
      <x:c r="F8" s="40" t="s">
        <x:v>231</x:v>
      </x:c>
      <x:c r="G8" s="40" t="s">
        <x:v>232</x:v>
      </x:c>
      <x:c r="H8" s="6"/>
      <x:c r="I8" s="6"/>
      <x:c r="J8" s="6"/>
      <x:c r="K8" s="6"/>
      <x:c r="L8" s="6"/>
      <x:c r="M8" s="6"/>
      <x:c r="N8" s="6"/>
      <x:c r="O8" s="6"/>
      <x:c r="P8" s="6"/>
      <x:c r="Q8" s="6"/>
      <x:c r="R8" s="6"/>
      <x:c r="S8" s="6"/>
      <x:c r="T8" s="6"/>
      <x:c r="U8" s="6"/>
      <x:c r="V8" s="6"/>
      <x:c r="W8" s="6"/>
      <x:c r="X8" s="6"/>
      <x:c r="Y8" s="6"/>
      <x:c r="Z8" s="6"/>
    </x:row>
    <x:row r="9" s="1" customFormat="1" ht="28" hidden="0" customHeight="1">
      <x:c r="A9" s="41" t="s">
        <x:v>233</x:v>
      </x:c>
      <x:c r="B9" s="6"/>
      <x:c r="C9" s="6"/>
      <x:c r="D9" s="6"/>
      <x:c r="E9" s="6"/>
      <x:c r="F9" s="45" t="s">
        <x:v>234</x:v>
      </x:c>
      <x:c r="G9" s="45"/>
      <x:c r="H9" s="45"/>
      <x:c r="I9" s="6"/>
      <x:c r="J9" s="6"/>
      <x:c r="K9" s="6"/>
      <x:c r="L9" s="6"/>
      <x:c r="M9" s="6"/>
      <x:c r="N9" s="6"/>
      <x:c r="O9" s="6"/>
      <x:c r="P9" s="6"/>
      <x:c r="Q9" s="6"/>
      <x:c r="R9" s="6"/>
      <x:c r="S9" s="6"/>
      <x:c r="T9" s="6"/>
      <x:c r="U9" s="6"/>
      <x:c r="V9" s="6"/>
      <x:c r="W9" s="6"/>
      <x:c r="X9" s="6"/>
      <x:c r="Y9" s="6"/>
      <x:c r="Z9" s="6"/>
    </x:row>
    <x:row r="10" s="1" customFormat="1" ht="32" hidden="0" customHeight="1">
      <x:c r="A10" s="41" t="s">
        <x:v>235</x:v>
      </x:c>
      <x:c r="B10" s="40" t="n">
        <x:v>2</x:v>
      </x:c>
      <x:c r="C10" s="40" t="s">
        <x:v>236</x:v>
      </x:c>
      <x:c r="D10" s="6"/>
      <x:c r="E10" s="6"/>
      <x:c r="F10" s="46" t="s">
        <x:v>237</x:v>
      </x:c>
      <x:c r="G10" s="47" t="s">
        <x:v>238</x:v>
      </x:c>
      <x:c r="H10" s="48" t="s">
        <x:v>239</x:v>
      </x:c>
      <x:c r="I10" s="6"/>
      <x:c r="J10" s="6"/>
      <x:c r="K10" s="6"/>
      <x:c r="L10" s="6"/>
      <x:c r="M10" s="6"/>
      <x:c r="N10" s="6"/>
      <x:c r="O10" s="6"/>
      <x:c r="P10" s="6"/>
      <x:c r="Q10" s="6"/>
      <x:c r="R10" s="6"/>
      <x:c r="S10" s="6"/>
      <x:c r="T10" s="6"/>
      <x:c r="U10" s="6"/>
      <x:c r="V10" s="6"/>
      <x:c r="W10" s="6"/>
      <x:c r="X10" s="6"/>
      <x:c r="Y10" s="6"/>
      <x:c r="Z10" s="6"/>
    </x:row>
    <x:row r="11" s="1" customFormat="1" ht="32" hidden="0" customHeight="1">
      <x:c r="A11" s="41" t="s">
        <x:v>240</x:v>
      </x:c>
      <x:c r="B11" s="44" t="s">
        <x:v>241</x:v>
      </x:c>
      <x:c r="C11" s="44" t="s">
        <x:v>242</x:v>
      </x:c>
      <x:c r="D11" s="6"/>
      <x:c r="E11" s="6"/>
      <x:c r="F11" s="49" t="s">
        <x:v>243</x:v>
      </x:c>
      <x:c r="G11" s="50" t="s">
        <x:v>244</x:v>
      </x:c>
      <x:c r="H11" s="51" t="s">
        <x:v>245</x:v>
      </x:c>
      <x:c r="I11" s="6"/>
      <x:c r="J11" s="6"/>
      <x:c r="K11" s="6"/>
      <x:c r="L11" s="6"/>
      <x:c r="M11" s="6"/>
      <x:c r="N11" s="6"/>
      <x:c r="O11" s="6"/>
      <x:c r="P11" s="6"/>
      <x:c r="Q11" s="6"/>
      <x:c r="R11" s="6"/>
      <x:c r="S11" s="6"/>
      <x:c r="T11" s="6"/>
      <x:c r="U11" s="6"/>
      <x:c r="V11" s="6"/>
      <x:c r="W11" s="6"/>
      <x:c r="X11" s="6"/>
      <x:c r="Y11" s="6"/>
      <x:c r="Z11" s="6"/>
    </x:row>
    <x:row r="12" s="1" customFormat="1" ht="32" hidden="0" customHeight="1">
      <x:c r="A12" s="41" t="s">
        <x:v>246</x:v>
      </x:c>
      <x:c r="B12" s="40" t="s">
        <x:v>247</x:v>
      </x:c>
      <x:c r="C12" s="40" t="s">
        <x:v>248</x:v>
      </x:c>
      <x:c r="D12" s="6"/>
      <x:c r="E12" s="6"/>
      <x:c r="F12" s="49" t="s">
        <x:v>249</x:v>
      </x:c>
      <x:c r="G12" s="52" t="n">
        <x:v>3.56551781265359</x:v>
      </x:c>
      <x:c r="H12" s="51" t="s">
        <x:v>250</x:v>
      </x:c>
      <x:c r="I12" s="6"/>
      <x:c r="J12" s="6"/>
      <x:c r="K12" s="6"/>
      <x:c r="L12" s="6"/>
      <x:c r="M12" s="6"/>
      <x:c r="N12" s="6"/>
      <x:c r="O12" s="6"/>
      <x:c r="P12" s="6"/>
      <x:c r="Q12" s="6"/>
      <x:c r="R12" s="6"/>
      <x:c r="S12" s="6"/>
      <x:c r="T12" s="6"/>
      <x:c r="U12" s="6"/>
      <x:c r="V12" s="6"/>
      <x:c r="W12" s="6"/>
      <x:c r="X12" s="6"/>
      <x:c r="Y12" s="6"/>
      <x:c r="Z12" s="6"/>
    </x:row>
    <x:row r="13" s="1" customFormat="1" ht="32" hidden="0" customHeight="1">
      <x:c r="A13" s="41" t="s">
        <x:v>251</x:v>
      </x:c>
      <x:c r="B13" s="44" t="n">
        <x:v>1</x:v>
      </x:c>
      <x:c r="C13" s="44" t="s">
        <x:v>252</x:v>
      </x:c>
      <x:c r="D13" s="6"/>
      <x:c r="E13" s="6"/>
      <x:c r="F13" s="53" t="s">
        <x:v>253</x:v>
      </x:c>
      <x:c r="G13" s="54" t="s">
        <x:v>254</x:v>
      </x:c>
      <x:c r="H13" s="55" t="s">
        <x:v>255</x:v>
      </x:c>
      <x:c r="I13" s="6"/>
      <x:c r="J13" s="6"/>
      <x:c r="K13" s="6"/>
      <x:c r="L13" s="6"/>
      <x:c r="M13" s="6"/>
      <x:c r="N13" s="6"/>
      <x:c r="O13" s="6"/>
      <x:c r="P13" s="6"/>
      <x:c r="Q13" s="6"/>
      <x:c r="R13" s="6"/>
      <x:c r="S13" s="6"/>
      <x:c r="T13" s="6"/>
      <x:c r="U13" s="6"/>
      <x:c r="V13" s="6"/>
      <x:c r="W13" s="6"/>
      <x:c r="X13" s="6"/>
      <x:c r="Y13" s="6"/>
      <x:c r="Z13" s="6"/>
    </x:row>
    <x:row r="14" s="1" customFormat="1" ht="15" hidden="0" customHeight="1">
      <x:c r="A14" s="41" t="s">
        <x:v>256</x:v>
      </x:c>
      <x:c r="B14" s="40" t="n">
        <x:v>1</x:v>
      </x:c>
      <x:c r="C14" s="40" t="s">
        <x:v>257</x:v>
      </x:c>
      <x:c r="D14" s="6"/>
      <x:c r="E14" s="6"/>
      <x:c r="F14" s="6" t="s">
        <x:v>258</x:v>
      </x:c>
      <x:c r="G14" s="56" t="n">
        <x:v>1.81508102477079</x:v>
      </x:c>
      <x:c r="H14" s="6" t="s">
        <x:v>259</x:v>
      </x:c>
      <x:c r="I14" s="6"/>
      <x:c r="J14" s="6"/>
      <x:c r="K14" s="6"/>
      <x:c r="L14" s="6"/>
      <x:c r="M14" s="6"/>
      <x:c r="N14" s="6"/>
      <x:c r="O14" s="6"/>
      <x:c r="P14" s="6"/>
      <x:c r="Q14" s="6"/>
      <x:c r="R14" s="6"/>
      <x:c r="S14" s="6"/>
      <x:c r="T14" s="6"/>
      <x:c r="U14" s="6"/>
      <x:c r="V14" s="6"/>
      <x:c r="W14" s="6"/>
      <x:c r="X14" s="6"/>
      <x:c r="Y14" s="6"/>
      <x:c r="Z14" s="6"/>
    </x:row>
    <x:row r="15" s="1" customFormat="1" ht="15" hidden="0" customHeight="1">
      <x:c r="A15" s="41" t="s">
        <x:v>260</x:v>
      </x:c>
      <x:c r="B15" s="44" t="n">
        <x:v>1</x:v>
      </x:c>
      <x:c r="C15" s="44" t="s">
        <x:v>261</x:v>
      </x:c>
      <x:c r="D15" s="6"/>
      <x:c r="E15" s="6"/>
      <x:c r="F15" s="6" t="s">
        <x:v>262</x:v>
      </x:c>
      <x:c r="G15" s="56" t="n">
        <x:v>1.8126799195478</x:v>
      </x:c>
      <x:c r="H15" s="6" t="s">
        <x:v>263</x:v>
      </x:c>
      <x:c r="I15" s="6"/>
      <x:c r="J15" s="6"/>
      <x:c r="K15" s="6"/>
      <x:c r="L15" s="6"/>
      <x:c r="M15" s="6"/>
      <x:c r="N15" s="6"/>
      <x:c r="O15" s="6"/>
      <x:c r="P15" s="6"/>
      <x:c r="Q15" s="6"/>
      <x:c r="R15" s="6"/>
      <x:c r="S15" s="6"/>
      <x:c r="T15" s="6"/>
      <x:c r="U15" s="6"/>
      <x:c r="V15" s="6"/>
      <x:c r="W15" s="6"/>
      <x:c r="X15" s="6"/>
      <x:c r="Y15" s="6"/>
      <x:c r="Z15" s="6"/>
    </x:row>
    <x:row r="16" s="1" customFormat="1" ht="13.5" hidden="0" customHeight="1">
      <x:c r="A16" s="41" t="s">
        <x:v>264</x:v>
      </x:c>
      <x:c r="B16" s="40" t="s">
        <x:v>265</x:v>
      </x:c>
      <x:c r="C16" s="40" t="s">
        <x:v>266</x:v>
      </x:c>
      <x:c r="D16" s="40" t="s">
        <x:v>267</x:v>
      </x:c>
      <x:c r="E16" s="6"/>
      <x:c r="F16" s="6" t="s">
        <x:v>268</x:v>
      </x:c>
      <x:c r="G16" s="6" t="s">
        <x:v>269</x:v>
      </x:c>
      <x:c r="H16" s="6" t="s">
        <x:v>270</x:v>
      </x:c>
      <x:c r="I16" s="6"/>
      <x:c r="J16" s="6"/>
      <x:c r="K16" s="6"/>
      <x:c r="L16" s="6"/>
      <x:c r="M16" s="6"/>
      <x:c r="N16" s="6"/>
      <x:c r="O16" s="6"/>
      <x:c r="P16" s="6"/>
      <x:c r="Q16" s="6"/>
      <x:c r="R16" s="6"/>
      <x:c r="S16" s="6"/>
      <x:c r="T16" s="6"/>
      <x:c r="U16" s="6"/>
      <x:c r="V16" s="6"/>
      <x:c r="W16" s="6"/>
      <x:c r="X16" s="6"/>
      <x:c r="Y16" s="6"/>
      <x:c r="Z16" s="6"/>
    </x:row>
    <x:row r="17" s="1" customFormat="1" ht="15" hidden="0" customHeight="1">
      <x:c r="A17" s="41" t="s">
        <x:v>271</x:v>
      </x:c>
      <x:c r="B17" s="6"/>
      <x:c r="C17" s="6"/>
      <x:c r="D17" s="6"/>
      <x:c r="E17" s="6"/>
      <x:c r="F17" s="6"/>
      <x:c r="G17" s="6"/>
      <x:c r="H17" s="6"/>
      <x:c r="I17" s="6"/>
      <x:c r="J17" s="6"/>
      <x:c r="K17" s="6"/>
      <x:c r="L17" s="6"/>
      <x:c r="M17" s="6"/>
      <x:c r="N17" s="6"/>
      <x:c r="O17" s="6"/>
      <x:c r="P17" s="6"/>
      <x:c r="Q17" s="6"/>
      <x:c r="R17" s="6"/>
      <x:c r="S17" s="6"/>
      <x:c r="T17" s="6"/>
      <x:c r="U17" s="6"/>
      <x:c r="V17" s="6"/>
      <x:c r="W17" s="6"/>
      <x:c r="X17" s="6"/>
      <x:c r="Y17" s="6"/>
      <x:c r="Z17" s="6"/>
    </x:row>
    <x:row r="18" s="1" customFormat="1" ht="15" hidden="0" customHeight="1">
      <x:c r="A18" s="41" t="s">
        <x:v>272</x:v>
      </x:c>
      <x:c r="B18" s="40" t="n">
        <x:v>0.95</x:v>
      </x:c>
      <x:c r="C18" s="6"/>
      <x:c r="D18" s="6"/>
      <x:c r="E18" s="6"/>
      <x:c r="F18" s="6"/>
      <x:c r="G18" s="6"/>
      <x:c r="H18" s="6"/>
      <x:c r="I18" s="6"/>
      <x:c r="J18" s="6"/>
      <x:c r="K18" s="6"/>
      <x:c r="L18" s="6"/>
      <x:c r="M18" s="6"/>
      <x:c r="N18" s="6"/>
      <x:c r="O18" s="6"/>
      <x:c r="P18" s="6"/>
      <x:c r="Q18" s="6"/>
      <x:c r="R18" s="6"/>
      <x:c r="S18" s="6"/>
      <x:c r="T18" s="6"/>
      <x:c r="U18" s="6"/>
      <x:c r="V18" s="6"/>
      <x:c r="W18" s="6"/>
      <x:c r="X18" s="6"/>
      <x:c r="Y18" s="6"/>
      <x:c r="Z18" s="6"/>
    </x:row>
    <x:row r="19" s="1" customFormat="1" ht="15" hidden="0" customHeight="1">
      <x:c r="A19" s="41" t="s">
        <x:v>273</x:v>
      </x:c>
      <x:c r="B19" s="44" t="n">
        <x:v>0.05</x:v>
      </x:c>
      <x:c r="C19" s="6"/>
      <x:c r="D19" s="6"/>
      <x:c r="E19" s="6"/>
      <x:c r="F19" s="6"/>
      <x:c r="G19" s="6"/>
      <x:c r="H19" s="6"/>
      <x:c r="I19" s="6"/>
      <x:c r="J19" s="6"/>
      <x:c r="K19" s="6"/>
      <x:c r="L19" s="6"/>
      <x:c r="M19" s="6"/>
      <x:c r="N19" s="6"/>
      <x:c r="O19" s="6"/>
      <x:c r="P19" s="6"/>
      <x:c r="Q19" s="6"/>
      <x:c r="R19" s="6"/>
      <x:c r="S19" s="6"/>
      <x:c r="T19" s="6"/>
      <x:c r="U19" s="6"/>
      <x:c r="V19" s="6"/>
      <x:c r="W19" s="6"/>
      <x:c r="X19" s="6"/>
      <x:c r="Y19" s="6"/>
      <x:c r="Z19" s="6"/>
    </x:row>
    <x:row r="20" s="1" customFormat="1" ht="15" hidden="0" customHeight="1">
      <x:c r="A20" s="41" t="s">
        <x:v>274</x:v>
      </x:c>
      <x:c r="B20" s="40" t="n">
        <x:v>2</x:v>
      </x:c>
      <x:c r="C20" s="6"/>
      <x:c r="D20" s="6"/>
      <x:c r="E20" s="6"/>
      <x:c r="F20" s="6"/>
      <x:c r="G20" s="6"/>
      <x:c r="H20" s="6"/>
      <x:c r="I20" s="6"/>
      <x:c r="J20" s="6"/>
      <x:c r="K20" s="6"/>
      <x:c r="L20" s="6"/>
      <x:c r="M20" s="6"/>
      <x:c r="N20" s="6"/>
      <x:c r="O20" s="6"/>
      <x:c r="P20" s="6"/>
      <x:c r="Q20" s="6"/>
      <x:c r="R20" s="6"/>
      <x:c r="S20" s="6"/>
      <x:c r="T20" s="6"/>
      <x:c r="U20" s="6"/>
      <x:c r="V20" s="6"/>
      <x:c r="W20" s="6"/>
      <x:c r="X20" s="6"/>
      <x:c r="Y20" s="6"/>
      <x:c r="Z20" s="6"/>
    </x:row>
    <x:row r="21" s="1" customFormat="1" ht="15" hidden="0" customHeight="1">
      <x:c r="A21" s="41" t="s">
        <x:v>275</x:v>
      </x:c>
      <x:c r="B21" s="44" t="n">
        <x:v>1</x:v>
      </x:c>
      <x:c r="C21" s="6"/>
      <x:c r="D21" s="6"/>
      <x:c r="E21" s="6"/>
      <x:c r="F21" s="6"/>
      <x:c r="G21" s="6"/>
      <x:c r="H21" s="6"/>
      <x:c r="I21" s="6"/>
      <x:c r="J21" s="6"/>
      <x:c r="K21" s="6"/>
      <x:c r="L21" s="6"/>
      <x:c r="M21" s="6"/>
      <x:c r="N21" s="6"/>
      <x:c r="O21" s="6"/>
      <x:c r="P21" s="6"/>
      <x:c r="Q21" s="6"/>
      <x:c r="R21" s="6"/>
      <x:c r="S21" s="6"/>
      <x:c r="T21" s="6"/>
      <x:c r="U21" s="6"/>
      <x:c r="V21" s="6"/>
      <x:c r="W21" s="6"/>
      <x:c r="X21" s="6"/>
      <x:c r="Y21" s="6"/>
      <x:c r="Z21" s="6"/>
    </x:row>
    <x:row r="22" s="1" customFormat="1" ht="15" hidden="0" customHeight="1">
      <x:c r="A22" s="41" t="s">
        <x:v>276</x:v>
      </x:c>
      <x:c r="B22" s="40" t="n">
        <x:v>2</x:v>
      </x:c>
      <x:c r="C22" s="6"/>
      <x:c r="D22" s="6"/>
      <x:c r="E22" s="6"/>
      <x:c r="F22" s="6"/>
      <x:c r="G22" s="6"/>
      <x:c r="H22" s="6"/>
      <x:c r="I22" s="6"/>
      <x:c r="J22" s="6"/>
      <x:c r="K22" s="6"/>
      <x:c r="L22" s="6"/>
      <x:c r="M22" s="6"/>
      <x:c r="N22" s="6"/>
      <x:c r="O22" s="6"/>
      <x:c r="P22" s="6"/>
      <x:c r="Q22" s="6"/>
      <x:c r="R22" s="6"/>
      <x:c r="S22" s="6"/>
      <x:c r="T22" s="6"/>
      <x:c r="U22" s="6"/>
      <x:c r="V22" s="6"/>
      <x:c r="W22" s="6"/>
      <x:c r="X22" s="6"/>
      <x:c r="Y22" s="6"/>
      <x:c r="Z22" s="6"/>
    </x:row>
    <x:row r="23" s="1" customFormat="1" ht="15" hidden="0" customHeight="1">
      <x:c r="A23" s="41" t="s">
        <x:v>277</x:v>
      </x:c>
      <x:c r="B23" s="44" t="n">
        <x:v>0.05</x:v>
      </x:c>
      <x:c r="C23" s="6"/>
      <x:c r="D23" s="6"/>
      <x:c r="E23" s="6"/>
      <x:c r="F23" s="6"/>
      <x:c r="G23" s="6"/>
      <x:c r="H23" s="6"/>
      <x:c r="I23" s="6"/>
      <x:c r="J23" s="6"/>
      <x:c r="K23" s="6"/>
      <x:c r="L23" s="6"/>
      <x:c r="M23" s="6"/>
      <x:c r="N23" s="6"/>
      <x:c r="O23" s="6"/>
      <x:c r="P23" s="6"/>
      <x:c r="Q23" s="6"/>
      <x:c r="R23" s="6"/>
      <x:c r="S23" s="6"/>
      <x:c r="T23" s="6"/>
      <x:c r="U23" s="6"/>
      <x:c r="V23" s="6"/>
      <x:c r="W23" s="6"/>
      <x:c r="X23" s="6"/>
      <x:c r="Y23" s="6"/>
      <x:c r="Z23" s="6"/>
    </x:row>
    <x:row r="24" s="1" customFormat="1" ht="15" hidden="0" customHeight="1">
      <x:c r="A24" s="41" t="s">
        <x:v>278</x:v>
      </x:c>
      <x:c r="B24" s="40" t="n">
        <x:v>-0.1</x:v>
      </x:c>
      <x:c r="C24" s="6"/>
      <x:c r="D24" s="6"/>
      <x:c r="E24" s="6"/>
      <x:c r="F24" s="6"/>
      <x:c r="G24" s="6"/>
      <x:c r="H24" s="6"/>
      <x:c r="I24" s="6"/>
      <x:c r="J24" s="6"/>
      <x:c r="K24" s="6"/>
      <x:c r="L24" s="6"/>
      <x:c r="M24" s="6"/>
      <x:c r="N24" s="6"/>
      <x:c r="O24" s="6"/>
      <x:c r="P24" s="6"/>
      <x:c r="Q24" s="6"/>
      <x:c r="R24" s="6"/>
      <x:c r="S24" s="6"/>
      <x:c r="T24" s="6"/>
      <x:c r="U24" s="6"/>
      <x:c r="V24" s="6"/>
      <x:c r="W24" s="6"/>
      <x:c r="X24" s="6"/>
      <x:c r="Y24" s="6"/>
      <x:c r="Z24" s="6"/>
    </x:row>
    <x:row r="25" s="1" customFormat="1" ht="15" hidden="0" customHeight="1">
      <x:c r="A25" s="41" t="s">
        <x:v>279</x:v>
      </x:c>
      <x:c r="B25" s="44" t="n">
        <x:v>25</x:v>
      </x:c>
      <x:c r="C25" s="6"/>
      <x:c r="D25" s="6"/>
      <x:c r="E25" s="6"/>
      <x:c r="F25" s="6"/>
      <x:c r="G25" s="6"/>
      <x:c r="H25" s="6"/>
      <x:c r="I25" s="6"/>
      <x:c r="J25" s="6"/>
      <x:c r="K25" s="6"/>
      <x:c r="L25" s="6"/>
      <x:c r="M25" s="6"/>
      <x:c r="N25" s="6"/>
      <x:c r="O25" s="6"/>
      <x:c r="P25" s="6"/>
      <x:c r="Q25" s="6"/>
      <x:c r="R25" s="6"/>
      <x:c r="S25" s="6"/>
      <x:c r="T25" s="6"/>
      <x:c r="U25" s="6"/>
      <x:c r="V25" s="6"/>
      <x:c r="W25" s="6"/>
      <x:c r="X25" s="6"/>
      <x:c r="Y25" s="6"/>
      <x:c r="Z25" s="6"/>
    </x:row>
    <x:row r="26" s="1" customFormat="1" ht="15" hidden="0" customHeight="1">
      <x:c r="A26" s="41" t="s">
        <x:v>280</x:v>
      </x:c>
      <x:c r="B26" s="40" t="n">
        <x:v>0.02</x:v>
      </x:c>
      <x:c r="C26" s="6" t="s">
        <x:v>281</x:v>
      </x:c>
      <x:c r="D26" s="6"/>
      <x:c r="E26" s="6"/>
      <x:c r="F26" s="6"/>
      <x:c r="G26" s="6"/>
      <x:c r="H26" s="6"/>
      <x:c r="I26" s="6"/>
      <x:c r="J26" s="6"/>
      <x:c r="K26" s="6"/>
      <x:c r="L26" s="6"/>
      <x:c r="M26" s="6"/>
      <x:c r="N26" s="6"/>
      <x:c r="O26" s="6"/>
      <x:c r="P26" s="6"/>
      <x:c r="Q26" s="6"/>
      <x:c r="R26" s="6"/>
      <x:c r="S26" s="6"/>
      <x:c r="T26" s="6"/>
      <x:c r="U26" s="6"/>
      <x:c r="V26" s="6"/>
      <x:c r="W26" s="6"/>
      <x:c r="X26" s="6"/>
      <x:c r="Y26" s="6"/>
      <x:c r="Z26" s="6"/>
    </x:row>
    <x:row r="27" s="1" customFormat="1" ht="13.5" hidden="0" customHeight="1">
      <x:c r="A27" s="41" t="s">
        <x:v>282</x:v>
      </x:c>
      <x:c r="B27" s="44" t="n">
        <x:v>0.083</x:v>
      </x:c>
      <x:c r="C27" s="44" t="s">
        <x:v>283</x:v>
      </x:c>
      <x:c r="D27" s="6"/>
      <x:c r="E27" s="6"/>
      <x:c r="F27" s="6"/>
      <x:c r="G27" s="6"/>
      <x:c r="H27" s="6"/>
      <x:c r="I27" s="6"/>
      <x:c r="J27" s="6"/>
      <x:c r="K27" s="6"/>
      <x:c r="L27" s="6"/>
      <x:c r="M27" s="6"/>
      <x:c r="N27" s="6"/>
      <x:c r="O27" s="6"/>
      <x:c r="P27" s="6"/>
      <x:c r="Q27" s="6"/>
      <x:c r="R27" s="6"/>
      <x:c r="S27" s="6"/>
      <x:c r="T27" s="6"/>
      <x:c r="U27" s="6"/>
      <x:c r="V27" s="6"/>
      <x:c r="W27" s="6"/>
      <x:c r="X27" s="6"/>
      <x:c r="Y27" s="6"/>
      <x:c r="Z27" s="6"/>
    </x:row>
    <x:row r="28" s="1" customFormat="1" ht="15" hidden="0" customHeight="1">
      <x:c r="A28" s="41" t="s">
        <x:v>284</x:v>
      </x:c>
      <x:c r="B28" s="6"/>
      <x:c r="C28" s="6"/>
      <x:c r="D28" s="6"/>
      <x:c r="E28" s="6"/>
      <x:c r="F28" s="6"/>
      <x:c r="G28" s="6"/>
      <x:c r="H28" s="6"/>
      <x:c r="I28" s="6"/>
      <x:c r="J28" s="6"/>
      <x:c r="K28" s="6"/>
      <x:c r="L28" s="6"/>
      <x:c r="M28" s="6"/>
      <x:c r="N28" s="6"/>
      <x:c r="O28" s="6"/>
      <x:c r="P28" s="6"/>
      <x:c r="Q28" s="6"/>
      <x:c r="R28" s="6"/>
      <x:c r="S28" s="6"/>
      <x:c r="T28" s="6"/>
      <x:c r="U28" s="6"/>
      <x:c r="V28" s="6"/>
      <x:c r="W28" s="6"/>
      <x:c r="X28" s="6"/>
      <x:c r="Y28" s="6"/>
      <x:c r="Z28" s="6"/>
    </x:row>
    <x:row r="29" s="1" customFormat="1" ht="15" hidden="0" customHeight="1">
      <x:c r="A29" s="41" t="s">
        <x:v>285</x:v>
      </x:c>
      <x:c r="B29" s="44" t="s">
        <x:v>286</x:v>
      </x:c>
      <x:c r="C29" s="44" t="s">
        <x:v>287</x:v>
      </x:c>
      <x:c r="D29" s="6" t="s">
        <x:v>288</x:v>
      </x:c>
      <x:c r="E29" s="6"/>
      <x:c r="F29" s="6"/>
      <x:c r="G29" s="6"/>
      <x:c r="H29" s="6"/>
      <x:c r="I29" s="6"/>
      <x:c r="J29" s="6"/>
      <x:c r="K29" s="6"/>
      <x:c r="L29" s="6"/>
      <x:c r="M29" s="6"/>
      <x:c r="N29" s="6"/>
      <x:c r="O29" s="6"/>
      <x:c r="P29" s="6"/>
      <x:c r="Q29" s="6"/>
      <x:c r="R29" s="6"/>
      <x:c r="S29" s="6"/>
      <x:c r="T29" s="6"/>
      <x:c r="U29" s="6"/>
      <x:c r="V29" s="6"/>
      <x:c r="W29" s="6"/>
      <x:c r="X29" s="6"/>
      <x:c r="Y29" s="6"/>
      <x:c r="Z29" s="6"/>
    </x:row>
    <x:row r="30" s="1" customFormat="1" ht="15" hidden="0" customHeight="1">
      <x:c r="A30" s="41" t="s">
        <x:v>289</x:v>
      </x:c>
      <x:c r="B30" s="40" t="n">
        <x:v>1</x:v>
      </x:c>
      <x:c r="C30" s="40" t="n">
        <x:v>-0.9</x:v>
      </x:c>
      <x:c r="D30" s="6" t="n">
        <x:v>1</x:v>
      </x:c>
      <x:c r="E30" s="6"/>
      <x:c r="F30" s="6"/>
      <x:c r="G30" s="6"/>
      <x:c r="H30" s="6"/>
      <x:c r="I30" s="6"/>
      <x:c r="J30" s="6"/>
      <x:c r="K30" s="6"/>
      <x:c r="L30" s="6"/>
      <x:c r="M30" s="6"/>
      <x:c r="N30" s="6"/>
      <x:c r="O30" s="6"/>
      <x:c r="P30" s="6"/>
      <x:c r="Q30" s="6"/>
      <x:c r="R30" s="6"/>
      <x:c r="S30" s="6"/>
      <x:c r="T30" s="6"/>
      <x:c r="U30" s="6"/>
      <x:c r="V30" s="6"/>
      <x:c r="W30" s="6"/>
      <x:c r="X30" s="6"/>
      <x:c r="Y30" s="6"/>
      <x:c r="Z30" s="6"/>
    </x:row>
    <x:row r="31" s="1" customFormat="1" ht="15" hidden="0" customHeight="1">
      <x:c r="A31" s="41" t="s">
        <x:v>290</x:v>
      </x:c>
      <x:c r="B31" s="44" t="n">
        <x:v>2</x:v>
      </x:c>
      <x:c r="C31" s="44" t="n">
        <x:v>-0.7</x:v>
      </x:c>
      <x:c r="D31" s="6" t="n">
        <x:v>2</x:v>
      </x:c>
      <x:c r="E31" s="6"/>
      <x:c r="F31" s="6"/>
      <x:c r="G31" s="6"/>
      <x:c r="H31" s="6"/>
      <x:c r="I31" s="6"/>
      <x:c r="J31" s="6"/>
      <x:c r="K31" s="6"/>
      <x:c r="L31" s="6"/>
      <x:c r="M31" s="6"/>
      <x:c r="N31" s="6"/>
      <x:c r="O31" s="6"/>
      <x:c r="P31" s="6"/>
      <x:c r="Q31" s="6"/>
      <x:c r="R31" s="6"/>
      <x:c r="S31" s="6"/>
      <x:c r="T31" s="6"/>
      <x:c r="U31" s="6"/>
      <x:c r="V31" s="6"/>
      <x:c r="W31" s="6"/>
      <x:c r="X31" s="6"/>
      <x:c r="Y31" s="6"/>
      <x:c r="Z31" s="6"/>
    </x:row>
    <x:row r="32" s="1" customFormat="1" ht="15" hidden="0" customHeight="1">
      <x:c r="A32" s="41" t="s">
        <x:v>291</x:v>
      </x:c>
      <x:c r="B32" s="40" t="n">
        <x:v>3</x:v>
      </x:c>
      <x:c r="C32" s="40" t="n">
        <x:v>-0.65</x:v>
      </x:c>
      <x:c r="D32" s="6" t="n">
        <x:v>4</x:v>
      </x:c>
      <x:c r="E32" s="6"/>
      <x:c r="F32" s="6"/>
      <x:c r="G32" s="6"/>
      <x:c r="H32" s="6"/>
      <x:c r="I32" s="6"/>
      <x:c r="J32" s="6"/>
      <x:c r="K32" s="6"/>
      <x:c r="L32" s="6"/>
      <x:c r="M32" s="6"/>
      <x:c r="N32" s="6"/>
      <x:c r="O32" s="6"/>
      <x:c r="P32" s="6"/>
      <x:c r="Q32" s="6"/>
      <x:c r="R32" s="6"/>
      <x:c r="S32" s="6"/>
      <x:c r="T32" s="6"/>
      <x:c r="U32" s="6"/>
      <x:c r="V32" s="6"/>
      <x:c r="W32" s="6"/>
      <x:c r="X32" s="6"/>
      <x:c r="Y32" s="6"/>
      <x:c r="Z32" s="6"/>
    </x:row>
    <x:row r="33" s="1" customFormat="1" ht="15" hidden="0" customHeight="1">
      <x:c r="A33" s="41" t="s">
        <x:v>292</x:v>
      </x:c>
      <x:c r="B33" s="44" t="n">
        <x:v>4</x:v>
      </x:c>
      <x:c r="C33" s="44" t="n">
        <x:v>-0.5</x:v>
      </x:c>
      <x:c r="D33" s="6" t="n">
        <x:v>5</x:v>
      </x:c>
      <x:c r="E33" s="6"/>
      <x:c r="F33" s="6"/>
      <x:c r="G33" s="6"/>
      <x:c r="H33" s="6"/>
      <x:c r="I33" s="6"/>
      <x:c r="J33" s="6"/>
      <x:c r="K33" s="6"/>
      <x:c r="L33" s="6"/>
      <x:c r="M33" s="6"/>
      <x:c r="N33" s="6"/>
      <x:c r="O33" s="6"/>
      <x:c r="P33" s="6"/>
      <x:c r="Q33" s="6"/>
      <x:c r="R33" s="6"/>
      <x:c r="S33" s="6"/>
      <x:c r="T33" s="6"/>
      <x:c r="U33" s="6"/>
      <x:c r="V33" s="6"/>
      <x:c r="W33" s="6"/>
      <x:c r="X33" s="6"/>
      <x:c r="Y33" s="6"/>
      <x:c r="Z33" s="6"/>
    </x:row>
    <x:row r="34" s="1" customFormat="1" ht="15" hidden="0" customHeight="1">
      <x:c r="A34" s="41" t="s">
        <x:v>293</x:v>
      </x:c>
      <x:c r="B34" s="40" t="n">
        <x:v>5</x:v>
      </x:c>
      <x:c r="C34" s="40" t="n">
        <x:v>-0.55</x:v>
      </x:c>
      <x:c r="D34" s="6" t="n">
        <x:v>6</x:v>
      </x:c>
      <x:c r="E34" s="6"/>
      <x:c r="F34" s="6"/>
      <x:c r="G34" s="6"/>
      <x:c r="H34" s="6"/>
      <x:c r="I34" s="6"/>
      <x:c r="J34" s="6"/>
      <x:c r="K34" s="6"/>
      <x:c r="L34" s="6"/>
      <x:c r="M34" s="6"/>
      <x:c r="N34" s="6"/>
      <x:c r="O34" s="6"/>
      <x:c r="P34" s="6"/>
      <x:c r="Q34" s="6"/>
      <x:c r="R34" s="6"/>
      <x:c r="S34" s="6"/>
      <x:c r="T34" s="6"/>
      <x:c r="U34" s="6"/>
      <x:c r="V34" s="6"/>
      <x:c r="W34" s="6"/>
      <x:c r="X34" s="6"/>
      <x:c r="Y34" s="6"/>
      <x:c r="Z34" s="6"/>
    </x:row>
    <x:row r="35" s="1" customFormat="1" ht="15" hidden="0" customHeight="1">
      <x:c r="A35" s="41" t="s">
        <x:v>294</x:v>
      </x:c>
      <x:c r="B35" s="44" t="n">
        <x:v>6</x:v>
      </x:c>
      <x:c r="C35" s="44" t="n">
        <x:v>-0.45</x:v>
      </x:c>
      <x:c r="D35" s="6" t="n">
        <x:v>7</x:v>
      </x:c>
      <x:c r="E35" s="6"/>
      <x:c r="F35" s="6"/>
      <x:c r="G35" s="6"/>
      <x:c r="H35" s="6"/>
      <x:c r="I35" s="6"/>
      <x:c r="J35" s="6"/>
      <x:c r="K35" s="6"/>
      <x:c r="L35" s="6"/>
      <x:c r="M35" s="6"/>
      <x:c r="N35" s="6"/>
      <x:c r="O35" s="6"/>
      <x:c r="P35" s="6"/>
      <x:c r="Q35" s="6"/>
      <x:c r="R35" s="6"/>
      <x:c r="S35" s="6"/>
      <x:c r="T35" s="6"/>
      <x:c r="U35" s="6"/>
      <x:c r="V35" s="6"/>
      <x:c r="W35" s="6"/>
      <x:c r="X35" s="6"/>
      <x:c r="Y35" s="6"/>
      <x:c r="Z35" s="6"/>
    </x:row>
    <x:row r="36" s="1" customFormat="1" ht="15" hidden="0" customHeight="1">
      <x:c r="A36" s="41" t="s">
        <x:v>295</x:v>
      </x:c>
      <x:c r="B36" s="40" t="n">
        <x:v>7</x:v>
      </x:c>
      <x:c r="C36" s="40" t="n">
        <x:v>-0.4</x:v>
      </x:c>
      <x:c r="D36" s="6" t="n">
        <x:v>8</x:v>
      </x:c>
      <x:c r="E36" s="6"/>
      <x:c r="F36" s="6"/>
      <x:c r="G36" s="6"/>
      <x:c r="H36" s="6"/>
      <x:c r="I36" s="6"/>
      <x:c r="J36" s="6"/>
      <x:c r="K36" s="6"/>
      <x:c r="L36" s="6"/>
      <x:c r="M36" s="6"/>
      <x:c r="N36" s="6"/>
      <x:c r="O36" s="6"/>
      <x:c r="P36" s="6"/>
      <x:c r="Q36" s="6"/>
      <x:c r="R36" s="6"/>
      <x:c r="S36" s="6"/>
      <x:c r="T36" s="6"/>
      <x:c r="U36" s="6"/>
      <x:c r="V36" s="6"/>
      <x:c r="W36" s="6"/>
      <x:c r="X36" s="6"/>
      <x:c r="Y36" s="6"/>
      <x:c r="Z36" s="6"/>
    </x:row>
    <x:row r="37" s="1" customFormat="1" ht="15" hidden="0" customHeight="1">
      <x:c r="A37" s="41" t="s">
        <x:v>296</x:v>
      </x:c>
      <x:c r="B37" s="44" t="n">
        <x:v>8</x:v>
      </x:c>
      <x:c r="C37" s="44" t="n">
        <x:v>-0.65</x:v>
      </x:c>
      <x:c r="D37" s="6" t="n">
        <x:v>3</x:v>
      </x:c>
      <x:c r="E37" s="6"/>
      <x:c r="F37" s="6"/>
      <x:c r="G37" s="6"/>
      <x:c r="H37" s="6"/>
      <x:c r="I37" s="6"/>
      <x:c r="J37" s="6"/>
      <x:c r="K37" s="6"/>
      <x:c r="L37" s="6"/>
      <x:c r="M37" s="6"/>
      <x:c r="N37" s="6"/>
      <x:c r="O37" s="6"/>
      <x:c r="P37" s="6"/>
      <x:c r="Q37" s="6"/>
      <x:c r="R37" s="6"/>
      <x:c r="S37" s="6"/>
      <x:c r="T37" s="6"/>
      <x:c r="U37" s="6"/>
      <x:c r="V37" s="6"/>
      <x:c r="W37" s="6"/>
      <x:c r="X37" s="6"/>
      <x:c r="Y37" s="6"/>
      <x:c r="Z37" s="6"/>
    </x:row>
    <x:row r="38" s="1" customFormat="1" ht="15" hidden="0" customHeight="1">
      <x:c r="A38" s="41" t="s">
        <x:v>297</x:v>
      </x:c>
      <x:c r="B38" s="40" t="n">
        <x:v>8</x:v>
      </x:c>
      <x:c r="C38" s="40" t="s">
        <x:v>298</x:v>
      </x:c>
      <x:c r="D38" s="6" t="s">
        <x:v>299</x:v>
      </x:c>
      <x:c r="E38" s="6"/>
      <x:c r="F38" s="6"/>
      <x:c r="G38" s="6"/>
      <x:c r="H38" s="6"/>
      <x:c r="I38" s="6"/>
      <x:c r="J38" s="6"/>
      <x:c r="K38" s="6"/>
      <x:c r="L38" s="6"/>
      <x:c r="M38" s="6"/>
      <x:c r="N38" s="6"/>
      <x:c r="O38" s="6"/>
      <x:c r="P38" s="6"/>
      <x:c r="Q38" s="6"/>
      <x:c r="R38" s="6"/>
      <x:c r="S38" s="6"/>
      <x:c r="T38" s="6"/>
      <x:c r="U38" s="6"/>
      <x:c r="V38" s="6"/>
      <x:c r="W38" s="6"/>
      <x:c r="X38" s="6"/>
      <x:c r="Y38" s="6"/>
      <x:c r="Z38" s="6"/>
    </x:row>
    <x:row r="39" s="1" customFormat="1" ht="13.5" hidden="0" customHeight="1">
      <x:c r="A39" s="6"/>
      <x:c r="B39" s="6"/>
      <x:c r="C39" s="6"/>
      <x:c r="D39" s="6"/>
      <x:c r="E39" s="6"/>
      <x:c r="F39" s="6"/>
      <x:c r="G39" s="6"/>
      <x:c r="H39" s="6"/>
      <x:c r="I39" s="6"/>
      <x:c r="J39" s="6"/>
      <x:c r="K39" s="6"/>
      <x:c r="L39" s="6"/>
      <x:c r="M39" s="6"/>
      <x:c r="N39" s="6"/>
      <x:c r="O39" s="6"/>
      <x:c r="P39" s="6"/>
      <x:c r="Q39" s="6"/>
      <x:c r="R39" s="6"/>
      <x:c r="S39" s="6"/>
      <x:c r="T39" s="6"/>
      <x:c r="U39" s="6"/>
      <x:c r="V39" s="6"/>
      <x:c r="W39" s="6"/>
      <x:c r="X39" s="6"/>
      <x:c r="Y39" s="6"/>
      <x:c r="Z39" s="6"/>
    </x:row>
    <x:row r="40" s="1" customFormat="1" ht="15" hidden="0" customHeight="1">
      <x:c r="A40" s="41" t="s">
        <x:v>300</x:v>
      </x:c>
      <x:c r="B40" s="6"/>
      <x:c r="C40" s="6"/>
      <x:c r="D40" s="6"/>
      <x:c r="E40" s="6"/>
      <x:c r="F40" s="6"/>
      <x:c r="G40" s="6"/>
      <x:c r="H40" s="6"/>
      <x:c r="I40" s="6"/>
      <x:c r="J40" s="6"/>
      <x:c r="K40" s="6"/>
      <x:c r="L40" s="6"/>
      <x:c r="M40" s="6"/>
      <x:c r="N40" s="6"/>
      <x:c r="O40" s="6"/>
      <x:c r="P40" s="6"/>
      <x:c r="Q40" s="6"/>
      <x:c r="R40" s="6"/>
      <x:c r="S40" s="6"/>
      <x:c r="T40" s="6"/>
      <x:c r="U40" s="6"/>
      <x:c r="V40" s="6"/>
      <x:c r="W40" s="6"/>
      <x:c r="X40" s="6"/>
      <x:c r="Y40" s="6"/>
      <x:c r="Z40" s="6"/>
    </x:row>
    <x:row r="41" s="1" customFormat="1" ht="15" hidden="0" customHeight="1">
      <x:c r="A41" s="41" t="s">
        <x:v>301</x:v>
      </x:c>
      <x:c r="B41" s="44" t="n">
        <x:v>5</x:v>
      </x:c>
      <x:c r="C41" s="44" t="str">
        <x:v>Count of currently required WTSL categories from the WTSL_Categories Required? column; AI deployment and governance-lock-in are separate triggers. Canonical value: B41.</x:v>
      </x:c>
      <x:c r="D41" s="6"/>
      <x:c r="E41" s="6"/>
      <x:c r="F41" s="6"/>
      <x:c r="G41" s="6"/>
      <x:c r="H41" s="6"/>
      <x:c r="I41" s="6"/>
      <x:c r="J41" s="6"/>
      <x:c r="K41" s="6"/>
      <x:c r="L41" s="6"/>
      <x:c r="M41" s="6"/>
      <x:c r="N41" s="6"/>
      <x:c r="O41" s="6"/>
      <x:c r="P41" s="6"/>
      <x:c r="Q41" s="6"/>
      <x:c r="R41" s="6"/>
      <x:c r="S41" s="6"/>
      <x:c r="T41" s="6"/>
      <x:c r="U41" s="6"/>
      <x:c r="V41" s="6"/>
      <x:c r="W41" s="6"/>
      <x:c r="X41" s="6"/>
      <x:c r="Y41" s="6"/>
      <x:c r="Z41" s="6"/>
    </x:row>
    <x:row r="42" s="1" customFormat="1" ht="15" hidden="0" customHeight="1">
      <x:c r="A42" s="41" t="s">
        <x:v>303</x:v>
      </x:c>
      <x:c r="B42" s="40" t="s">
        <x:v>304</x:v>
      </x:c>
      <x:c r="C42" s="6"/>
      <x:c r="D42" s="6"/>
      <x:c r="E42" s="6"/>
      <x:c r="F42" s="6"/>
      <x:c r="G42" s="6"/>
      <x:c r="H42" s="6"/>
      <x:c r="I42" s="6"/>
      <x:c r="J42" s="6"/>
      <x:c r="K42" s="6"/>
      <x:c r="L42" s="6"/>
      <x:c r="M42" s="6"/>
      <x:c r="N42" s="6"/>
      <x:c r="O42" s="6"/>
      <x:c r="P42" s="6"/>
      <x:c r="Q42" s="6"/>
      <x:c r="R42" s="6"/>
      <x:c r="S42" s="6"/>
      <x:c r="T42" s="6"/>
      <x:c r="U42" s="6"/>
      <x:c r="V42" s="6"/>
      <x:c r="W42" s="6"/>
      <x:c r="X42" s="6"/>
      <x:c r="Y42" s="6"/>
      <x:c r="Z42" s="6"/>
    </x:row>
    <x:row r="43" s="1" customFormat="1" ht="15" hidden="0" customHeight="1">
      <x:c r="A43" s="41" t="s">
        <x:v>305</x:v>
      </x:c>
      <x:c r="B43" s="44" t="s">
        <x:v>306</x:v>
      </x:c>
      <x:c r="C43" s="6"/>
      <x:c r="D43" s="6"/>
      <x:c r="E43" s="6"/>
      <x:c r="F43" s="6"/>
      <x:c r="G43" s="6"/>
      <x:c r="H43" s="6"/>
      <x:c r="I43" s="6"/>
      <x:c r="J43" s="6"/>
      <x:c r="K43" s="6"/>
      <x:c r="L43" s="6"/>
      <x:c r="M43" s="6"/>
      <x:c r="N43" s="6"/>
      <x:c r="O43" s="6"/>
      <x:c r="P43" s="6"/>
      <x:c r="Q43" s="6"/>
      <x:c r="R43" s="6"/>
      <x:c r="S43" s="6"/>
      <x:c r="T43" s="6"/>
      <x:c r="U43" s="6"/>
      <x:c r="V43" s="6"/>
      <x:c r="W43" s="6"/>
      <x:c r="X43" s="6"/>
      <x:c r="Y43" s="6"/>
      <x:c r="Z43" s="6"/>
    </x:row>
    <x:row r="44" s="1" customFormat="1" ht="15" hidden="0" customHeight="1">
      <x:c r="A44" s="41" t="s">
        <x:v>307</x:v>
      </x:c>
      <x:c r="B44" s="40" t="s">
        <x:v>306</x:v>
      </x:c>
      <x:c r="C44" s="6"/>
      <x:c r="D44" s="6"/>
      <x:c r="E44" s="6"/>
      <x:c r="F44" s="6"/>
      <x:c r="G44" s="6"/>
      <x:c r="H44" s="6"/>
      <x:c r="I44" s="6"/>
      <x:c r="J44" s="6"/>
      <x:c r="K44" s="6"/>
      <x:c r="L44" s="6"/>
      <x:c r="M44" s="6"/>
      <x:c r="N44" s="6"/>
      <x:c r="O44" s="6"/>
      <x:c r="P44" s="6"/>
      <x:c r="Q44" s="6"/>
      <x:c r="R44" s="6"/>
      <x:c r="S44" s="6"/>
      <x:c r="T44" s="6"/>
      <x:c r="U44" s="6"/>
      <x:c r="V44" s="6"/>
      <x:c r="W44" s="6"/>
      <x:c r="X44" s="6"/>
      <x:c r="Y44" s="6"/>
      <x:c r="Z44" s="6"/>
    </x:row>
    <x:row r="45" s="1" customFormat="1" ht="15" hidden="0" customHeight="1">
      <x:c r="A45" s="41" t="s">
        <x:v>308</x:v>
      </x:c>
      <x:c r="B45" s="44" t="s">
        <x:v>306</x:v>
      </x:c>
      <x:c r="C45" s="6"/>
      <x:c r="D45" s="6"/>
      <x:c r="E45" s="6"/>
      <x:c r="F45" s="6"/>
      <x:c r="G45" s="6"/>
      <x:c r="H45" s="6"/>
      <x:c r="I45" s="6"/>
      <x:c r="J45" s="6"/>
      <x:c r="K45" s="6"/>
      <x:c r="L45" s="6"/>
      <x:c r="M45" s="6"/>
      <x:c r="N45" s="6"/>
      <x:c r="O45" s="6"/>
      <x:c r="P45" s="6"/>
      <x:c r="Q45" s="6"/>
      <x:c r="R45" s="6"/>
      <x:c r="S45" s="6"/>
      <x:c r="T45" s="6"/>
      <x:c r="U45" s="6"/>
      <x:c r="V45" s="6"/>
      <x:c r="W45" s="6"/>
      <x:c r="X45" s="6"/>
      <x:c r="Y45" s="6"/>
      <x:c r="Z45" s="6"/>
    </x:row>
    <x:row r="46" s="1" customFormat="1" ht="15" hidden="0" customHeight="1">
      <x:c r="A46" s="41" t="s">
        <x:v>309</x:v>
      </x:c>
      <x:c r="B46" s="40" t="s">
        <x:v>306</x:v>
      </x:c>
      <x:c r="C46" s="6"/>
      <x:c r="D46" s="6"/>
      <x:c r="E46" s="6"/>
      <x:c r="F46" s="6"/>
      <x:c r="G46" s="6"/>
      <x:c r="H46" s="6"/>
      <x:c r="I46" s="6"/>
      <x:c r="J46" s="6"/>
      <x:c r="K46" s="6"/>
      <x:c r="L46" s="6"/>
      <x:c r="M46" s="6"/>
      <x:c r="N46" s="6"/>
      <x:c r="O46" s="6"/>
      <x:c r="P46" s="6"/>
      <x:c r="Q46" s="6"/>
      <x:c r="R46" s="6"/>
      <x:c r="S46" s="6"/>
      <x:c r="T46" s="6"/>
      <x:c r="U46" s="6"/>
      <x:c r="V46" s="6"/>
      <x:c r="W46" s="6"/>
      <x:c r="X46" s="6"/>
      <x:c r="Y46" s="6"/>
      <x:c r="Z46" s="6"/>
    </x:row>
    <x:row r="47" s="1" customFormat="1" ht="15" hidden="0" customHeight="1">
      <x:c r="A47" s="41" t="s">
        <x:v>310</x:v>
      </x:c>
      <x:c r="B47" s="44" t="s">
        <x:v>306</x:v>
      </x:c>
      <x:c r="C47" s="6"/>
      <x:c r="D47" s="6"/>
      <x:c r="E47" s="6"/>
      <x:c r="F47" s="6"/>
      <x:c r="G47" s="6"/>
      <x:c r="H47" s="6"/>
      <x:c r="I47" s="6"/>
      <x:c r="J47" s="6"/>
      <x:c r="K47" s="6"/>
      <x:c r="L47" s="6"/>
      <x:c r="M47" s="6"/>
      <x:c r="N47" s="6"/>
      <x:c r="O47" s="6"/>
      <x:c r="P47" s="6"/>
      <x:c r="Q47" s="6"/>
      <x:c r="R47" s="6"/>
      <x:c r="S47" s="6"/>
      <x:c r="T47" s="6"/>
      <x:c r="U47" s="6"/>
      <x:c r="V47" s="6"/>
      <x:c r="W47" s="6"/>
      <x:c r="X47" s="6"/>
      <x:c r="Y47" s="6"/>
      <x:c r="Z47" s="6"/>
    </x:row>
    <x:row r="48" s="1" customFormat="1" ht="15" hidden="0" customHeight="1">
      <x:c r="A48" s="41" t="s">
        <x:v>311</x:v>
      </x:c>
      <x:c r="B48" s="40" t="s">
        <x:v>247</x:v>
      </x:c>
      <x:c r="C48" s="6"/>
      <x:c r="D48" s="6"/>
      <x:c r="E48" s="6"/>
      <x:c r="F48" s="6"/>
      <x:c r="G48" s="6"/>
      <x:c r="H48" s="6"/>
      <x:c r="I48" s="6"/>
      <x:c r="J48" s="6"/>
      <x:c r="K48" s="6"/>
      <x:c r="L48" s="6"/>
      <x:c r="M48" s="6"/>
      <x:c r="N48" s="6"/>
      <x:c r="O48" s="6"/>
      <x:c r="P48" s="6"/>
      <x:c r="Q48" s="6"/>
      <x:c r="R48" s="6"/>
      <x:c r="S48" s="6"/>
      <x:c r="T48" s="6"/>
      <x:c r="U48" s="6"/>
      <x:c r="V48" s="6"/>
      <x:c r="W48" s="6"/>
      <x:c r="X48" s="6"/>
      <x:c r="Y48" s="6"/>
      <x:c r="Z48" s="6"/>
    </x:row>
    <x:row r="49" s="1" customFormat="1" ht="13.5" hidden="0" customHeight="1">
      <x:c r="A49" s="6"/>
      <x:c r="B49" s="6"/>
      <x:c r="C49" s="6"/>
      <x:c r="D49" s="6"/>
      <x:c r="E49" s="6"/>
      <x:c r="F49" s="6"/>
      <x:c r="G49" s="6"/>
      <x:c r="H49" s="6"/>
      <x:c r="I49" s="6"/>
      <x:c r="J49" s="6"/>
      <x:c r="K49" s="6"/>
      <x:c r="L49" s="6"/>
      <x:c r="M49" s="6"/>
      <x:c r="N49" s="6"/>
      <x:c r="O49" s="6"/>
      <x:c r="P49" s="6"/>
      <x:c r="Q49" s="6"/>
      <x:c r="R49" s="6"/>
      <x:c r="S49" s="6"/>
      <x:c r="T49" s="6"/>
      <x:c r="U49" s="6"/>
      <x:c r="V49" s="6"/>
      <x:c r="W49" s="6"/>
      <x:c r="X49" s="6"/>
      <x:c r="Y49" s="6"/>
      <x:c r="Z49" s="6"/>
    </x:row>
    <x:row r="50" s="1" customFormat="1" ht="15" hidden="0" customHeight="1">
      <x:c r="A50" s="41" t="s">
        <x:v>312</x:v>
      </x:c>
      <x:c r="B50" s="6"/>
      <x:c r="C50" s="6"/>
      <x:c r="D50" s="6"/>
      <x:c r="E50" s="6"/>
      <x:c r="F50" s="6"/>
      <x:c r="G50" s="6"/>
      <x:c r="H50" s="6"/>
      <x:c r="I50" s="6"/>
      <x:c r="J50" s="6"/>
      <x:c r="K50" s="6"/>
      <x:c r="L50" s="6"/>
      <x:c r="M50" s="6"/>
      <x:c r="N50" s="6"/>
      <x:c r="O50" s="6"/>
      <x:c r="P50" s="6"/>
      <x:c r="Q50" s="6"/>
      <x:c r="R50" s="6"/>
      <x:c r="S50" s="6"/>
      <x:c r="T50" s="6"/>
      <x:c r="U50" s="6"/>
      <x:c r="V50" s="6"/>
      <x:c r="W50" s="6"/>
      <x:c r="X50" s="6"/>
      <x:c r="Y50" s="6"/>
      <x:c r="Z50" s="6"/>
    </x:row>
    <x:row r="51" s="1" customFormat="1" ht="15" hidden="0" customHeight="1">
      <x:c r="A51" s="41" t="s">
        <x:v>313</x:v>
      </x:c>
      <x:c r="B51" s="44" t="s">
        <x:v>314</x:v>
      </x:c>
      <x:c r="C51" s="6"/>
      <x:c r="D51" s="6"/>
      <x:c r="E51" s="6"/>
      <x:c r="F51" s="6"/>
      <x:c r="G51" s="6"/>
      <x:c r="H51" s="6"/>
      <x:c r="I51" s="6"/>
      <x:c r="J51" s="6"/>
      <x:c r="K51" s="6"/>
      <x:c r="L51" s="6"/>
      <x:c r="M51" s="6"/>
      <x:c r="N51" s="6"/>
      <x:c r="O51" s="6"/>
      <x:c r="P51" s="6"/>
      <x:c r="Q51" s="6"/>
      <x:c r="R51" s="6"/>
      <x:c r="S51" s="6"/>
      <x:c r="T51" s="6"/>
      <x:c r="U51" s="6"/>
      <x:c r="V51" s="6"/>
      <x:c r="W51" s="6"/>
      <x:c r="X51" s="6"/>
      <x:c r="Y51" s="6"/>
      <x:c r="Z51" s="6"/>
    </x:row>
    <x:row r="52" s="1" customFormat="1" ht="15" hidden="0" customHeight="1">
      <x:c r="A52" s="41" t="s">
        <x:v>315</x:v>
      </x:c>
      <x:c r="B52" s="40" t="s">
        <x:v>314</x:v>
      </x:c>
      <x:c r="C52" s="6"/>
      <x:c r="D52" s="6"/>
      <x:c r="E52" s="6"/>
      <x:c r="F52" s="6"/>
      <x:c r="G52" s="6"/>
      <x:c r="H52" s="6"/>
      <x:c r="I52" s="6"/>
      <x:c r="J52" s="6"/>
      <x:c r="K52" s="6"/>
      <x:c r="L52" s="6"/>
      <x:c r="M52" s="6"/>
      <x:c r="N52" s="6"/>
      <x:c r="O52" s="6"/>
      <x:c r="P52" s="6"/>
      <x:c r="Q52" s="6"/>
      <x:c r="R52" s="6"/>
      <x:c r="S52" s="6"/>
      <x:c r="T52" s="6"/>
      <x:c r="U52" s="6"/>
      <x:c r="V52" s="6"/>
      <x:c r="W52" s="6"/>
      <x:c r="X52" s="6"/>
      <x:c r="Y52" s="6"/>
      <x:c r="Z52" s="6"/>
    </x:row>
    <x:row r="53" s="1" customFormat="1" ht="13.5" hidden="0" customHeight="1">
      <x:c r="A53" s="6"/>
      <x:c r="B53" s="6"/>
      <x:c r="C53" s="6"/>
      <x:c r="D53" s="6"/>
      <x:c r="E53" s="6"/>
      <x:c r="F53" s="6"/>
      <x:c r="G53" s="6"/>
      <x:c r="H53" s="6"/>
      <x:c r="I53" s="6"/>
      <x:c r="J53" s="6"/>
      <x:c r="K53" s="6"/>
      <x:c r="L53" s="6"/>
      <x:c r="M53" s="6"/>
      <x:c r="N53" s="6"/>
      <x:c r="O53" s="6"/>
      <x:c r="P53" s="6"/>
      <x:c r="Q53" s="6"/>
      <x:c r="R53" s="6"/>
      <x:c r="S53" s="6"/>
      <x:c r="T53" s="6"/>
      <x:c r="U53" s="6"/>
      <x:c r="V53" s="6"/>
      <x:c r="W53" s="6"/>
      <x:c r="X53" s="6"/>
      <x:c r="Y53" s="6"/>
      <x:c r="Z53" s="6"/>
    </x:row>
    <x:row r="54" s="1" customFormat="1" ht="15" hidden="0" customHeight="1">
      <x:c r="A54" s="41" t="s">
        <x:v>316</x:v>
      </x:c>
      <x:c r="B54" s="40" t="n">
        <x:v>0.0219</x:v>
      </x:c>
      <x:c r="C54" s="6"/>
      <x:c r="D54" s="6"/>
      <x:c r="E54" s="6"/>
      <x:c r="F54" s="6"/>
      <x:c r="G54" s="6"/>
      <x:c r="H54" s="6"/>
      <x:c r="I54" s="6"/>
      <x:c r="J54" s="6"/>
      <x:c r="K54" s="6"/>
      <x:c r="L54" s="6"/>
      <x:c r="M54" s="6"/>
      <x:c r="N54" s="6"/>
      <x:c r="O54" s="6"/>
      <x:c r="P54" s="6"/>
      <x:c r="Q54" s="6"/>
      <x:c r="R54" s="6"/>
      <x:c r="S54" s="6"/>
      <x:c r="T54" s="6"/>
      <x:c r="U54" s="6"/>
      <x:c r="V54" s="6"/>
      <x:c r="W54" s="6"/>
      <x:c r="X54" s="6"/>
      <x:c r="Y54" s="6"/>
      <x:c r="Z54" s="6"/>
    </x:row>
    <x:row r="55" s="1" customFormat="1" ht="15" hidden="0" customHeight="1">
      <x:c r="A55" s="30" t="s">
        <x:v>317</x:v>
      </x:c>
      <x:c r="B55" s="29" t="n">
        <x:v>0.0315</x:v>
      </x:c>
      <x:c r="C55" s="13"/>
      <x:c r="D55" s="6"/>
      <x:c r="E55" s="6"/>
      <x:c r="F55" s="6"/>
      <x:c r="G55" s="6"/>
      <x:c r="H55" s="6"/>
      <x:c r="I55" s="6"/>
      <x:c r="J55" s="6"/>
      <x:c r="K55" s="6"/>
      <x:c r="L55" s="6"/>
      <x:c r="M55" s="6"/>
      <x:c r="N55" s="6"/>
      <x:c r="O55" s="6"/>
      <x:c r="P55" s="6"/>
      <x:c r="Q55" s="6"/>
      <x:c r="R55" s="6"/>
      <x:c r="S55" s="6"/>
      <x:c r="T55" s="6"/>
      <x:c r="U55" s="6"/>
      <x:c r="V55" s="6"/>
      <x:c r="W55" s="6"/>
      <x:c r="X55" s="6"/>
      <x:c r="Y55" s="6"/>
      <x:c r="Z55" s="6"/>
    </x:row>
    <x:row r="56" s="1" customFormat="1" ht="15" hidden="0" customHeight="1">
      <x:c r="A56" s="30" t="s">
        <x:v>318</x:v>
      </x:c>
      <x:c r="B56" s="19" t="s">
        <x:v>319</x:v>
      </x:c>
      <x:c r="C56" s="13"/>
      <x:c r="D56" s="6"/>
      <x:c r="E56" s="6"/>
      <x:c r="F56" s="6"/>
      <x:c r="G56" s="6"/>
      <x:c r="H56" s="6"/>
      <x:c r="I56" s="6"/>
      <x:c r="J56" s="6"/>
      <x:c r="K56" s="6"/>
      <x:c r="L56" s="6"/>
      <x:c r="M56" s="6"/>
      <x:c r="N56" s="6"/>
      <x:c r="O56" s="6"/>
      <x:c r="P56" s="6"/>
      <x:c r="Q56" s="6"/>
      <x:c r="R56" s="6"/>
      <x:c r="S56" s="6"/>
      <x:c r="T56" s="6"/>
      <x:c r="U56" s="6"/>
      <x:c r="V56" s="6"/>
      <x:c r="W56" s="6"/>
      <x:c r="X56" s="6"/>
      <x:c r="Y56" s="6"/>
      <x:c r="Z56" s="6"/>
    </x:row>
    <x:row r="57" s="1" customFormat="1" ht="15" hidden="0" customHeight="1">
      <x:c r="A57" s="30" t="s">
        <x:v>320</x:v>
      </x:c>
      <x:c r="B57" s="29" t="s">
        <x:v>319</x:v>
      </x:c>
      <x:c r="C57" s="13"/>
      <x:c r="D57" s="6"/>
      <x:c r="E57" s="6"/>
      <x:c r="F57" s="6"/>
      <x:c r="G57" s="6"/>
      <x:c r="H57" s="6"/>
      <x:c r="I57" s="6"/>
      <x:c r="J57" s="6"/>
      <x:c r="K57" s="6"/>
      <x:c r="L57" s="6"/>
      <x:c r="M57" s="6"/>
      <x:c r="N57" s="6"/>
      <x:c r="O57" s="6"/>
      <x:c r="P57" s="6"/>
      <x:c r="Q57" s="6"/>
      <x:c r="R57" s="6"/>
      <x:c r="S57" s="6"/>
      <x:c r="T57" s="6"/>
      <x:c r="U57" s="6"/>
      <x:c r="V57" s="6"/>
      <x:c r="W57" s="6"/>
      <x:c r="X57" s="6"/>
      <x:c r="Y57" s="6"/>
      <x:c r="Z57" s="6"/>
    </x:row>
    <x:row r="58" s="1" customFormat="1" ht="15" hidden="0" customHeight="1">
      <x:c r="A58" s="30" t="s">
        <x:v>321</x:v>
      </x:c>
      <x:c r="B58" s="19" t="n">
        <x:v>0.2</x:v>
      </x:c>
      <x:c r="C58" s="19" t="s">
        <x:v>322</x:v>
      </x:c>
      <x:c r="D58" s="6"/>
      <x:c r="E58" s="6"/>
      <x:c r="F58" s="6"/>
      <x:c r="G58" s="6"/>
      <x:c r="H58" s="6"/>
      <x:c r="I58" s="6"/>
      <x:c r="J58" s="6"/>
      <x:c r="K58" s="6"/>
      <x:c r="L58" s="6"/>
      <x:c r="M58" s="6"/>
      <x:c r="N58" s="6"/>
      <x:c r="O58" s="6"/>
      <x:c r="P58" s="6"/>
      <x:c r="Q58" s="6"/>
      <x:c r="R58" s="6"/>
      <x:c r="S58" s="6"/>
      <x:c r="T58" s="6"/>
      <x:c r="U58" s="6"/>
      <x:c r="V58" s="6"/>
      <x:c r="W58" s="6"/>
      <x:c r="X58" s="6"/>
      <x:c r="Y58" s="6"/>
      <x:c r="Z58" s="6"/>
    </x:row>
    <x:row r="59" s="1" customFormat="1" ht="13.5" hidden="0" customHeight="1">
      <x:c r="A59" s="30" t="s">
        <x:v>323</x:v>
      </x:c>
      <x:c r="B59" s="29" t="s">
        <x:v>247</x:v>
      </x:c>
      <x:c r="C59" s="13"/>
      <x:c r="D59" s="6"/>
      <x:c r="E59" s="6"/>
      <x:c r="F59" s="6"/>
      <x:c r="G59" s="6"/>
      <x:c r="H59" s="6"/>
      <x:c r="I59" s="6"/>
      <x:c r="J59" s="6"/>
      <x:c r="K59" s="6"/>
      <x:c r="L59" s="6"/>
      <x:c r="M59" s="6"/>
      <x:c r="N59" s="6"/>
      <x:c r="O59" s="6"/>
      <x:c r="P59" s="6"/>
      <x:c r="Q59" s="6"/>
      <x:c r="R59" s="6"/>
      <x:c r="S59" s="6"/>
      <x:c r="T59" s="6"/>
      <x:c r="U59" s="6"/>
      <x:c r="V59" s="6"/>
      <x:c r="W59" s="6"/>
      <x:c r="X59" s="6"/>
      <x:c r="Y59" s="6"/>
      <x:c r="Z59" s="6"/>
    </x:row>
    <x:row r="60" s="1" customFormat="1" ht="34" hidden="0" customHeight="1">
      <x:c r="A60" s="30" t="s">
        <x:v>324</x:v>
      </x:c>
      <x:c r="B60" s="19" t="s">
        <x:v>325</x:v>
      </x:c>
      <x:c r="C60" s="13" t="s">
        <x:v>326</x:v>
      </x:c>
      <x:c r="D60" s="6"/>
      <x:c r="E60" s="6"/>
      <x:c r="F60" s="6"/>
      <x:c r="G60" s="6"/>
      <x:c r="H60" s="6"/>
      <x:c r="I60" s="6"/>
      <x:c r="J60" s="6"/>
      <x:c r="K60" s="6"/>
      <x:c r="L60" s="6"/>
      <x:c r="M60" s="6"/>
      <x:c r="N60" s="6"/>
      <x:c r="O60" s="6"/>
      <x:c r="P60" s="6"/>
      <x:c r="Q60" s="6"/>
      <x:c r="R60" s="6"/>
      <x:c r="S60" s="6"/>
      <x:c r="T60" s="6"/>
      <x:c r="U60" s="6"/>
      <x:c r="V60" s="6"/>
      <x:c r="W60" s="6"/>
      <x:c r="X60" s="6"/>
      <x:c r="Y60" s="6"/>
      <x:c r="Z60" s="6"/>
    </x:row>
    <x:row r="61" s="1" customFormat="1" ht="34" hidden="0" customHeight="1">
      <x:c r="A61" s="30" t="s">
        <x:v>327</x:v>
      </x:c>
      <x:c r="B61" s="29" t="s">
        <x:v>325</x:v>
      </x:c>
      <x:c r="C61" s="13" t="s">
        <x:v>328</x:v>
      </x:c>
      <x:c r="D61" s="6"/>
      <x:c r="E61" s="6"/>
      <x:c r="F61" s="6"/>
      <x:c r="G61" s="6"/>
      <x:c r="H61" s="6"/>
      <x:c r="I61" s="6"/>
      <x:c r="J61" s="6"/>
      <x:c r="K61" s="6"/>
      <x:c r="L61" s="6"/>
      <x:c r="M61" s="6"/>
      <x:c r="N61" s="6"/>
      <x:c r="O61" s="6"/>
      <x:c r="P61" s="6"/>
      <x:c r="Q61" s="6"/>
      <x:c r="R61" s="6"/>
      <x:c r="S61" s="6"/>
      <x:c r="T61" s="6"/>
      <x:c r="U61" s="6"/>
      <x:c r="V61" s="6"/>
      <x:c r="W61" s="6"/>
      <x:c r="X61" s="6"/>
      <x:c r="Y61" s="6"/>
      <x:c r="Z61" s="6"/>
    </x:row>
    <x:row r="62" s="1" customFormat="1" ht="13.5" hidden="0" customHeight="1">
      <x:c r="A62" s="13"/>
      <x:c r="B62" s="13"/>
      <x:c r="C62" s="13"/>
      <x:c r="D62" s="6"/>
      <x:c r="E62" s="6"/>
      <x:c r="F62" s="6"/>
      <x:c r="G62" s="6"/>
      <x:c r="H62" s="6"/>
      <x:c r="I62" s="6"/>
      <x:c r="J62" s="6"/>
      <x:c r="K62" s="6"/>
      <x:c r="L62" s="6"/>
      <x:c r="M62" s="6"/>
      <x:c r="N62" s="6"/>
      <x:c r="O62" s="6"/>
      <x:c r="P62" s="6"/>
      <x:c r="Q62" s="6"/>
      <x:c r="R62" s="6"/>
      <x:c r="S62" s="6"/>
      <x:c r="T62" s="6"/>
      <x:c r="U62" s="6"/>
      <x:c r="V62" s="6"/>
      <x:c r="W62" s="6"/>
      <x:c r="X62" s="6"/>
      <x:c r="Y62" s="6"/>
      <x:c r="Z62" s="6"/>
    </x:row>
    <x:row r="63" s="1" customFormat="1" ht="15" hidden="0" customHeight="1">
      <x:c r="A63" s="30" t="s">
        <x:v>329</x:v>
      </x:c>
      <x:c r="B63" s="57" t="n">
        <x:v>0.0153129427168233</x:v>
      </x:c>
      <x:c r="C63" s="13"/>
      <x:c r="D63" s="6"/>
      <x:c r="E63" s="6"/>
      <x:c r="F63" s="6"/>
      <x:c r="G63" s="6"/>
      <x:c r="H63" s="6"/>
      <x:c r="I63" s="6"/>
      <x:c r="J63" s="6"/>
      <x:c r="K63" s="6"/>
      <x:c r="L63" s="6"/>
      <x:c r="M63" s="6"/>
      <x:c r="N63" s="6"/>
      <x:c r="O63" s="6"/>
      <x:c r="P63" s="6"/>
      <x:c r="Q63" s="6"/>
      <x:c r="R63" s="6"/>
      <x:c r="S63" s="6"/>
      <x:c r="T63" s="6"/>
      <x:c r="U63" s="6"/>
      <x:c r="V63" s="6"/>
      <x:c r="W63" s="6"/>
      <x:c r="X63" s="6"/>
      <x:c r="Y63" s="6"/>
      <x:c r="Z63" s="6"/>
    </x:row>
    <x:row r="64" s="1" customFormat="1" ht="15" hidden="0" customHeight="1">
      <x:c r="A64" s="30" t="s">
        <x:v>330</x:v>
      </x:c>
      <x:c r="B64" s="58" t="n">
        <x:v>-0.00112238738505248</x:v>
      </x:c>
      <x:c r="C64" s="13"/>
      <x:c r="D64" s="6"/>
      <x:c r="E64" s="6"/>
      <x:c r="F64" s="6"/>
      <x:c r="G64" s="6"/>
      <x:c r="H64" s="6"/>
      <x:c r="I64" s="6"/>
      <x:c r="J64" s="6"/>
      <x:c r="K64" s="6"/>
      <x:c r="L64" s="6"/>
      <x:c r="M64" s="6"/>
      <x:c r="N64" s="6"/>
      <x:c r="O64" s="6"/>
      <x:c r="P64" s="6"/>
      <x:c r="Q64" s="6"/>
      <x:c r="R64" s="6"/>
      <x:c r="S64" s="6"/>
      <x:c r="T64" s="6"/>
      <x:c r="U64" s="6"/>
      <x:c r="V64" s="6"/>
      <x:c r="W64" s="6"/>
      <x:c r="X64" s="6"/>
      <x:c r="Y64" s="6"/>
      <x:c r="Z64" s="6"/>
    </x:row>
    <x:row r="65" s="1" customFormat="1" ht="13.5" hidden="0" customHeight="1">
      <x:c r="A65" s="13"/>
      <x:c r="B65" s="13"/>
      <x:c r="C65" s="13"/>
      <x:c r="D65" s="6"/>
      <x:c r="E65" s="6"/>
      <x:c r="F65" s="6"/>
      <x:c r="G65" s="6"/>
      <x:c r="H65" s="6"/>
      <x:c r="I65" s="6"/>
      <x:c r="J65" s="6"/>
      <x:c r="K65" s="6"/>
      <x:c r="L65" s="6"/>
      <x:c r="M65" s="6"/>
      <x:c r="N65" s="6"/>
      <x:c r="O65" s="6"/>
      <x:c r="P65" s="6"/>
      <x:c r="Q65" s="6"/>
      <x:c r="R65" s="6"/>
      <x:c r="S65" s="6"/>
      <x:c r="T65" s="6"/>
      <x:c r="U65" s="6"/>
      <x:c r="V65" s="6"/>
      <x:c r="W65" s="6"/>
      <x:c r="X65" s="6"/>
      <x:c r="Y65" s="6"/>
      <x:c r="Z65" s="6"/>
    </x:row>
    <x:row r="66" s="1" customFormat="1" ht="15" hidden="0" customHeight="1">
      <x:c r="A66" s="30" t="s">
        <x:v>331</x:v>
      </x:c>
      <x:c r="B66" s="13"/>
      <x:c r="C66" s="13"/>
      <x:c r="D66" s="6"/>
      <x:c r="E66" s="6"/>
      <x:c r="F66" s="6"/>
      <x:c r="G66" s="6"/>
      <x:c r="H66" s="6"/>
      <x:c r="I66" s="6"/>
      <x:c r="J66" s="6"/>
      <x:c r="K66" s="6"/>
      <x:c r="L66" s="6"/>
      <x:c r="M66" s="6"/>
      <x:c r="N66" s="6"/>
      <x:c r="O66" s="6"/>
      <x:c r="P66" s="6"/>
      <x:c r="Q66" s="6"/>
      <x:c r="R66" s="6"/>
      <x:c r="S66" s="6"/>
      <x:c r="T66" s="6"/>
      <x:c r="U66" s="6"/>
      <x:c r="V66" s="6"/>
      <x:c r="W66" s="6"/>
      <x:c r="X66" s="6"/>
      <x:c r="Y66" s="6"/>
      <x:c r="Z66" s="6"/>
    </x:row>
    <x:row r="67" s="1" customFormat="1" ht="15" hidden="0" customHeight="1">
      <x:c r="A67" s="30" t="s">
        <x:v>332</x:v>
      </x:c>
      <x:c r="B67" s="29" t="n">
        <x:v>2</x:v>
      </x:c>
      <x:c r="C67" s="29" t="s">
        <x:v>333</x:v>
      </x:c>
      <x:c r="D67" s="6"/>
      <x:c r="E67" s="6"/>
      <x:c r="F67" s="6"/>
      <x:c r="G67" s="6"/>
      <x:c r="H67" s="6"/>
      <x:c r="I67" s="6"/>
      <x:c r="J67" s="6"/>
      <x:c r="K67" s="6"/>
      <x:c r="L67" s="6"/>
      <x:c r="M67" s="6"/>
      <x:c r="N67" s="6"/>
      <x:c r="O67" s="6"/>
      <x:c r="P67" s="6"/>
      <x:c r="Q67" s="6"/>
      <x:c r="R67" s="6"/>
      <x:c r="S67" s="6"/>
      <x:c r="T67" s="6"/>
      <x:c r="U67" s="6"/>
      <x:c r="V67" s="6"/>
      <x:c r="W67" s="6"/>
      <x:c r="X67" s="6"/>
      <x:c r="Y67" s="6"/>
      <x:c r="Z67" s="6"/>
    </x:row>
    <x:row r="68" s="1" customFormat="1" ht="15" hidden="0" customHeight="1">
      <x:c r="A68" s="30" t="s">
        <x:v>334</x:v>
      </x:c>
      <x:c r="B68" s="19" t="n">
        <x:v>2</x:v>
      </x:c>
      <x:c r="C68" s="19" t="s">
        <x:v>335</x:v>
      </x:c>
      <x:c r="D68" s="6"/>
      <x:c r="E68" s="6"/>
      <x:c r="F68" s="6"/>
      <x:c r="G68" s="6"/>
      <x:c r="H68" s="6"/>
      <x:c r="I68" s="6"/>
      <x:c r="J68" s="6"/>
      <x:c r="K68" s="6"/>
      <x:c r="L68" s="6"/>
      <x:c r="M68" s="6"/>
      <x:c r="N68" s="6"/>
      <x:c r="O68" s="6"/>
      <x:c r="P68" s="6"/>
      <x:c r="Q68" s="6"/>
      <x:c r="R68" s="6"/>
      <x:c r="S68" s="6"/>
      <x:c r="T68" s="6"/>
      <x:c r="U68" s="6"/>
      <x:c r="V68" s="6"/>
      <x:c r="W68" s="6"/>
      <x:c r="X68" s="6"/>
      <x:c r="Y68" s="6"/>
      <x:c r="Z68" s="6"/>
    </x:row>
    <x:row r="69" s="1" customFormat="1" ht="13.5" hidden="0" customHeight="1">
      <x:c r="A69" s="13" t="s">
        <x:v>336</x:v>
      </x:c>
      <x:c r="B69" s="13" t="n">
        <x:v>2</x:v>
      </x:c>
      <x:c r="C69" s="13" t="s">
        <x:v>337</x:v>
      </x:c>
      <x:c r="D69" s="6"/>
      <x:c r="E69" s="6"/>
      <x:c r="F69" s="6"/>
      <x:c r="G69" s="6"/>
      <x:c r="H69" s="6"/>
      <x:c r="I69" s="6"/>
      <x:c r="J69" s="6"/>
      <x:c r="K69" s="6"/>
      <x:c r="L69" s="6"/>
      <x:c r="M69" s="6"/>
      <x:c r="N69" s="6"/>
      <x:c r="O69" s="6"/>
      <x:c r="P69" s="6"/>
      <x:c r="Q69" s="6"/>
      <x:c r="R69" s="6"/>
      <x:c r="S69" s="6"/>
      <x:c r="T69" s="6"/>
      <x:c r="U69" s="6"/>
      <x:c r="V69" s="6"/>
      <x:c r="W69" s="6"/>
      <x:c r="X69" s="6"/>
      <x:c r="Y69" s="6"/>
      <x:c r="Z69" s="6"/>
    </x:row>
    <x:row r="70" s="1" customFormat="1" ht="52" hidden="0" customHeight="1">
      <x:c r="A70" s="30" t="s">
        <x:v>338</x:v>
      </x:c>
      <x:c r="B70" s="19" t="s">
        <x:v>339</x:v>
      </x:c>
      <x:c r="C70" s="19" t="s">
        <x:v>340</x:v>
      </x:c>
      <x:c r="D70" s="6"/>
      <x:c r="E70" s="6"/>
      <x:c r="F70" s="6"/>
      <x:c r="G70" s="6"/>
      <x:c r="H70" s="6"/>
      <x:c r="I70" s="6"/>
      <x:c r="J70" s="6"/>
      <x:c r="K70" s="6"/>
      <x:c r="L70" s="6"/>
      <x:c r="M70" s="6"/>
      <x:c r="N70" s="6"/>
      <x:c r="O70" s="6"/>
      <x:c r="P70" s="6"/>
      <x:c r="Q70" s="6"/>
      <x:c r="R70" s="6"/>
      <x:c r="S70" s="6"/>
      <x:c r="T70" s="6"/>
      <x:c r="U70" s="6"/>
      <x:c r="V70" s="6"/>
      <x:c r="W70" s="6"/>
      <x:c r="X70" s="6"/>
      <x:c r="Y70" s="6"/>
      <x:c r="Z70" s="6"/>
    </x:row>
    <x:row r="71" s="1" customFormat="1" ht="66" hidden="0" customHeight="1">
      <x:c r="A71" s="30" t="s">
        <x:v>341</x:v>
      </x:c>
      <x:c r="B71" s="29" t="s">
        <x:v>342</x:v>
      </x:c>
      <x:c r="C71" s="29" t="s">
        <x:v>343</x:v>
      </x:c>
      <x:c r="D71" s="6"/>
      <x:c r="E71" s="6"/>
      <x:c r="F71" s="6"/>
      <x:c r="G71" s="6"/>
      <x:c r="H71" s="6"/>
      <x:c r="I71" s="6"/>
      <x:c r="J71" s="6"/>
      <x:c r="K71" s="6"/>
      <x:c r="L71" s="6"/>
      <x:c r="M71" s="6"/>
      <x:c r="N71" s="6"/>
      <x:c r="O71" s="6"/>
      <x:c r="P71" s="6"/>
      <x:c r="Q71" s="6"/>
      <x:c r="R71" s="6"/>
      <x:c r="S71" s="6"/>
      <x:c r="T71" s="6"/>
      <x:c r="U71" s="6"/>
      <x:c r="V71" s="6"/>
      <x:c r="W71" s="6"/>
      <x:c r="X71" s="6"/>
      <x:c r="Y71" s="6"/>
      <x:c r="Z71" s="6"/>
    </x:row>
    <x:row r="72" s="1" customFormat="1" ht="104" hidden="0" customHeight="1">
      <x:c r="A72" s="30" t="s">
        <x:v>344</x:v>
      </x:c>
      <x:c r="B72" s="19" t="s">
        <x:v>345</x:v>
      </x:c>
      <x:c r="C72" s="19" t="s">
        <x:v>346</x:v>
      </x:c>
      <x:c r="D72" s="6"/>
      <x:c r="E72" s="6"/>
      <x:c r="F72" s="6"/>
      <x:c r="G72" s="6"/>
      <x:c r="H72" s="6"/>
      <x:c r="I72" s="6"/>
      <x:c r="J72" s="6"/>
      <x:c r="K72" s="6"/>
      <x:c r="L72" s="6"/>
      <x:c r="M72" s="6"/>
      <x:c r="N72" s="6"/>
      <x:c r="O72" s="6"/>
      <x:c r="P72" s="6"/>
      <x:c r="Q72" s="6"/>
      <x:c r="R72" s="6"/>
      <x:c r="S72" s="6"/>
      <x:c r="T72" s="6"/>
      <x:c r="U72" s="6"/>
      <x:c r="V72" s="6"/>
      <x:c r="W72" s="6"/>
      <x:c r="X72" s="6"/>
      <x:c r="Y72" s="6"/>
      <x:c r="Z72" s="6"/>
    </x:row>
    <x:row r="73" s="1" customFormat="1" ht="15" hidden="0" customHeight="1">
      <x:c r="A73" s="30" t="s">
        <x:v>347</x:v>
      </x:c>
      <x:c r="B73" s="29" t="s">
        <x:v>306</x:v>
      </x:c>
      <x:c r="C73" s="13"/>
      <x:c r="D73" s="6"/>
      <x:c r="E73" s="6"/>
      <x:c r="F73" s="6"/>
      <x:c r="G73" s="6"/>
      <x:c r="H73" s="6"/>
      <x:c r="I73" s="6"/>
      <x:c r="J73" s="6"/>
      <x:c r="K73" s="6"/>
      <x:c r="L73" s="6"/>
      <x:c r="M73" s="6"/>
      <x:c r="N73" s="6"/>
      <x:c r="O73" s="6"/>
      <x:c r="P73" s="6"/>
      <x:c r="Q73" s="6"/>
      <x:c r="R73" s="6"/>
      <x:c r="S73" s="6"/>
      <x:c r="T73" s="6"/>
      <x:c r="U73" s="6"/>
      <x:c r="V73" s="6"/>
      <x:c r="W73" s="6"/>
      <x:c r="X73" s="6"/>
      <x:c r="Y73" s="6"/>
      <x:c r="Z73" s="6"/>
    </x:row>
    <x:row r="74" s="1" customFormat="1" ht="13.5" hidden="0" customHeight="1">
      <x:c r="A74" s="13"/>
      <x:c r="B74" s="13"/>
      <x:c r="C74" s="13"/>
      <x:c r="D74" s="6"/>
      <x:c r="E74" s="6"/>
      <x:c r="F74" s="6"/>
      <x:c r="G74" s="6"/>
      <x:c r="H74" s="6"/>
      <x:c r="I74" s="6"/>
      <x:c r="J74" s="6"/>
      <x:c r="K74" s="6"/>
      <x:c r="L74" s="6"/>
      <x:c r="M74" s="6"/>
      <x:c r="N74" s="6"/>
      <x:c r="O74" s="6"/>
      <x:c r="P74" s="6"/>
      <x:c r="Q74" s="6"/>
      <x:c r="R74" s="6"/>
      <x:c r="S74" s="6"/>
      <x:c r="T74" s="6"/>
      <x:c r="U74" s="6"/>
      <x:c r="V74" s="6"/>
      <x:c r="W74" s="6"/>
      <x:c r="X74" s="6"/>
      <x:c r="Y74" s="6"/>
      <x:c r="Z74" s="6"/>
    </x:row>
    <x:row r="75" s="1" customFormat="1" ht="15" hidden="0" customHeight="1">
      <x:c r="A75" s="30" t="s">
        <x:v>348</x:v>
      </x:c>
      <x:c r="B75" s="13"/>
      <x:c r="C75" s="13"/>
      <x:c r="D75" s="6"/>
      <x:c r="E75" s="6"/>
      <x:c r="F75" s="6"/>
      <x:c r="G75" s="6"/>
      <x:c r="H75" s="6"/>
      <x:c r="I75" s="6"/>
      <x:c r="J75" s="6"/>
      <x:c r="K75" s="6"/>
      <x:c r="L75" s="6"/>
      <x:c r="M75" s="6"/>
      <x:c r="N75" s="6"/>
      <x:c r="O75" s="6"/>
      <x:c r="P75" s="6"/>
      <x:c r="Q75" s="6"/>
      <x:c r="R75" s="6"/>
      <x:c r="S75" s="6"/>
      <x:c r="T75" s="6"/>
      <x:c r="U75" s="6"/>
      <x:c r="V75" s="6"/>
      <x:c r="W75" s="6"/>
      <x:c r="X75" s="6"/>
      <x:c r="Y75" s="6"/>
      <x:c r="Z75" s="6"/>
    </x:row>
    <x:row r="76" s="1" customFormat="1" ht="15" hidden="0" customHeight="1">
      <x:c r="A76" s="30" t="s">
        <x:v>349</x:v>
      </x:c>
      <x:c r="B76" s="19" t="n">
        <x:v>0</x:v>
      </x:c>
      <x:c r="C76" s="19" t="s">
        <x:v>350</x:v>
      </x:c>
      <x:c r="D76" s="6"/>
      <x:c r="E76" s="6"/>
      <x:c r="F76" s="6"/>
      <x:c r="G76" s="6"/>
      <x:c r="H76" s="6"/>
      <x:c r="I76" s="6"/>
      <x:c r="J76" s="6"/>
      <x:c r="K76" s="6"/>
      <x:c r="L76" s="6"/>
      <x:c r="M76" s="6"/>
      <x:c r="N76" s="6"/>
      <x:c r="O76" s="6"/>
      <x:c r="P76" s="6"/>
      <x:c r="Q76" s="6"/>
      <x:c r="R76" s="6"/>
      <x:c r="S76" s="6"/>
      <x:c r="T76" s="6"/>
      <x:c r="U76" s="6"/>
      <x:c r="V76" s="6"/>
      <x:c r="W76" s="6"/>
      <x:c r="X76" s="6"/>
      <x:c r="Y76" s="6"/>
      <x:c r="Z76" s="6"/>
    </x:row>
    <x:row r="77" s="1" customFormat="1" ht="15" hidden="0" customHeight="1">
      <x:c r="A77" s="30" t="s">
        <x:v>351</x:v>
      </x:c>
      <x:c r="B77" s="29" t="n">
        <x:v>0</x:v>
      </x:c>
      <x:c r="C77" s="13"/>
      <x:c r="D77" s="6"/>
      <x:c r="E77" s="6"/>
      <x:c r="F77" s="6"/>
      <x:c r="G77" s="6"/>
      <x:c r="H77" s="6"/>
      <x:c r="I77" s="6"/>
      <x:c r="J77" s="6"/>
      <x:c r="K77" s="6"/>
      <x:c r="L77" s="6"/>
      <x:c r="M77" s="6"/>
      <x:c r="N77" s="6"/>
      <x:c r="O77" s="6"/>
      <x:c r="P77" s="6"/>
      <x:c r="Q77" s="6"/>
      <x:c r="R77" s="6"/>
      <x:c r="S77" s="6"/>
      <x:c r="T77" s="6"/>
      <x:c r="U77" s="6"/>
      <x:c r="V77" s="6"/>
      <x:c r="W77" s="6"/>
      <x:c r="X77" s="6"/>
      <x:c r="Y77" s="6"/>
      <x:c r="Z77" s="6"/>
    </x:row>
    <x:row r="78" s="1" customFormat="1" ht="13.5" hidden="0" customHeight="1">
      <x:c r="A78" s="13"/>
      <x:c r="B78" s="13"/>
      <x:c r="C78" s="13"/>
      <x:c r="D78" s="6"/>
      <x:c r="E78" s="6"/>
      <x:c r="F78" s="6"/>
      <x:c r="G78" s="6"/>
      <x:c r="H78" s="6"/>
      <x:c r="I78" s="6"/>
      <x:c r="J78" s="6"/>
      <x:c r="K78" s="6"/>
      <x:c r="L78" s="6"/>
      <x:c r="M78" s="6"/>
      <x:c r="N78" s="6"/>
      <x:c r="O78" s="6"/>
      <x:c r="P78" s="6"/>
      <x:c r="Q78" s="6"/>
      <x:c r="R78" s="6"/>
      <x:c r="S78" s="6"/>
      <x:c r="T78" s="6"/>
      <x:c r="U78" s="6"/>
      <x:c r="V78" s="6"/>
      <x:c r="W78" s="6"/>
      <x:c r="X78" s="6"/>
      <x:c r="Y78" s="6"/>
      <x:c r="Z78" s="6"/>
    </x:row>
    <x:row r="79" s="1" customFormat="1" ht="15" hidden="0" customHeight="1">
      <x:c r="A79" s="30" t="s">
        <x:v>352</x:v>
      </x:c>
      <x:c r="B79" s="13"/>
      <x:c r="C79" s="13"/>
      <x:c r="D79" s="6"/>
      <x:c r="E79" s="6"/>
      <x:c r="F79" s="6"/>
      <x:c r="G79" s="6"/>
      <x:c r="H79" s="6"/>
      <x:c r="I79" s="6"/>
      <x:c r="J79" s="6"/>
      <x:c r="K79" s="6"/>
      <x:c r="L79" s="6"/>
      <x:c r="M79" s="6"/>
      <x:c r="N79" s="6"/>
      <x:c r="O79" s="6"/>
      <x:c r="P79" s="6"/>
      <x:c r="Q79" s="6"/>
      <x:c r="R79" s="6"/>
      <x:c r="S79" s="6"/>
      <x:c r="T79" s="6"/>
      <x:c r="U79" s="6"/>
      <x:c r="V79" s="6"/>
      <x:c r="W79" s="6"/>
      <x:c r="X79" s="6"/>
      <x:c r="Y79" s="6"/>
      <x:c r="Z79" s="6"/>
    </x:row>
    <x:row r="80" s="1" customFormat="1" ht="15" hidden="0" customHeight="1">
      <x:c r="A80" s="30" t="s">
        <x:v>353</x:v>
      </x:c>
      <x:c r="B80" s="19" t="n">
        <x:v>0</x:v>
      </x:c>
      <x:c r="C80" s="19" t="s">
        <x:v>354</x:v>
      </x:c>
      <x:c r="D80" s="6"/>
      <x:c r="E80" s="6"/>
      <x:c r="F80" s="6"/>
      <x:c r="G80" s="6"/>
      <x:c r="H80" s="6"/>
      <x:c r="I80" s="6"/>
      <x:c r="J80" s="6"/>
      <x:c r="K80" s="6"/>
      <x:c r="L80" s="6"/>
      <x:c r="M80" s="6"/>
      <x:c r="N80" s="6"/>
      <x:c r="O80" s="6"/>
      <x:c r="P80" s="6"/>
      <x:c r="Q80" s="6"/>
      <x:c r="R80" s="6"/>
      <x:c r="S80" s="6"/>
      <x:c r="T80" s="6"/>
      <x:c r="U80" s="6"/>
      <x:c r="V80" s="6"/>
      <x:c r="W80" s="6"/>
      <x:c r="X80" s="6"/>
      <x:c r="Y80" s="6"/>
      <x:c r="Z80" s="6"/>
    </x:row>
    <x:row r="81" s="1" customFormat="1" ht="15" hidden="0" customHeight="1">
      <x:c r="A81" s="30" t="s">
        <x:v>355</x:v>
      </x:c>
      <x:c r="B81" s="59" t="s">
        <x:v>306</x:v>
      </x:c>
      <x:c r="C81" s="13"/>
      <x:c r="D81" s="6"/>
      <x:c r="E81" s="6"/>
      <x:c r="F81" s="6"/>
      <x:c r="G81" s="6"/>
      <x:c r="H81" s="6"/>
      <x:c r="I81" s="6"/>
      <x:c r="J81" s="6"/>
      <x:c r="K81" s="6"/>
      <x:c r="L81" s="6"/>
      <x:c r="M81" s="6"/>
      <x:c r="N81" s="6"/>
      <x:c r="O81" s="6"/>
      <x:c r="P81" s="6"/>
      <x:c r="Q81" s="6"/>
      <x:c r="R81" s="6"/>
      <x:c r="S81" s="6"/>
      <x:c r="T81" s="6"/>
      <x:c r="U81" s="6"/>
      <x:c r="V81" s="6"/>
      <x:c r="W81" s="6"/>
      <x:c r="X81" s="6"/>
      <x:c r="Y81" s="6"/>
      <x:c r="Z81" s="6"/>
    </x:row>
    <x:row r="82" s="1" customFormat="1" ht="14.25" hidden="0" customHeight="1">
      <x:c r="A82" s="30" t="s">
        <x:v>356</x:v>
      </x:c>
      <x:c r="B82" s="19" t="s">
        <x:v>64</x:v>
      </x:c>
      <x:c r="C82" s="19" t="s">
        <x:v>357</x:v>
      </x:c>
      <x:c r="D82" s="6"/>
      <x:c r="E82" s="6"/>
      <x:c r="F82" s="6"/>
      <x:c r="G82" s="6"/>
      <x:c r="H82" s="6"/>
      <x:c r="I82" s="6"/>
      <x:c r="J82" s="6"/>
      <x:c r="K82" s="6"/>
      <x:c r="L82" s="6"/>
      <x:c r="M82" s="6"/>
      <x:c r="N82" s="6"/>
      <x:c r="O82" s="6"/>
      <x:c r="P82" s="6"/>
      <x:c r="Q82" s="6"/>
      <x:c r="R82" s="6"/>
      <x:c r="S82" s="6"/>
      <x:c r="T82" s="6"/>
      <x:c r="U82" s="6"/>
      <x:c r="V82" s="6"/>
      <x:c r="W82" s="6"/>
      <x:c r="X82" s="6"/>
      <x:c r="Y82" s="6"/>
      <x:c r="Z82" s="6"/>
    </x:row>
    <x:row r="83" s="1" customFormat="1" ht="14.25" hidden="0" customHeight="1">
      <x:c r="A83" s="41" t="s">
        <x:v>358</x:v>
      </x:c>
      <x:c r="B83" s="44" t="s">
        <x:v>306</x:v>
      </x:c>
      <x:c r="C83" s="44" t="s">
        <x:v>359</x:v>
      </x:c>
      <x:c r="D83" s="6"/>
      <x:c r="E83" s="6"/>
      <x:c r="F83" s="6"/>
      <x:c r="G83" s="6"/>
      <x:c r="H83" s="6"/>
      <x:c r="I83" s="6"/>
      <x:c r="J83" s="6"/>
      <x:c r="K83" s="6"/>
      <x:c r="L83" s="6"/>
      <x:c r="M83" s="6"/>
      <x:c r="N83" s="6"/>
      <x:c r="O83" s="6"/>
      <x:c r="P83" s="6"/>
      <x:c r="Q83" s="6"/>
      <x:c r="R83" s="6"/>
      <x:c r="S83" s="6"/>
      <x:c r="T83" s="6"/>
      <x:c r="U83" s="6"/>
      <x:c r="V83" s="6"/>
      <x:c r="W83" s="6"/>
      <x:c r="X83" s="6"/>
      <x:c r="Y83" s="6"/>
      <x:c r="Z83" s="6"/>
    </x:row>
    <x:row r="84" s="1" customFormat="1" ht="13.5" hidden="0" customHeight="1">
      <x:c r="A84" s="41" t="s">
        <x:v>360</x:v>
      </x:c>
      <x:c r="B84" s="40" t="s">
        <x:v>306</x:v>
      </x:c>
      <x:c r="C84" s="40" t="s">
        <x:v>361</x:v>
      </x:c>
      <x:c r="D84" s="6"/>
      <x:c r="E84" s="6"/>
      <x:c r="F84" s="6"/>
      <x:c r="G84" s="6"/>
      <x:c r="H84" s="6"/>
      <x:c r="I84" s="6"/>
      <x:c r="J84" s="6"/>
      <x:c r="K84" s="6"/>
      <x:c r="L84" s="6"/>
      <x:c r="M84" s="6"/>
      <x:c r="N84" s="6"/>
      <x:c r="O84" s="6"/>
      <x:c r="P84" s="6"/>
      <x:c r="Q84" s="6"/>
      <x:c r="R84" s="6"/>
      <x:c r="S84" s="6"/>
      <x:c r="T84" s="6"/>
      <x:c r="U84" s="6"/>
      <x:c r="V84" s="6"/>
      <x:c r="W84" s="6"/>
      <x:c r="X84" s="6"/>
      <x:c r="Y84" s="6"/>
      <x:c r="Z84" s="6"/>
    </x:row>
    <x:row r="85" s="1" customFormat="1" ht="14.25" hidden="0" customHeight="1">
      <x:c r="A85" s="41" t="s">
        <x:v>362</x:v>
      </x:c>
      <x:c r="B85" s="44" t="s">
        <x:v>247</x:v>
      </x:c>
      <x:c r="C85" s="44" t="s">
        <x:v>363</x:v>
      </x:c>
      <x:c r="D85" s="6"/>
      <x:c r="E85" s="6"/>
      <x:c r="F85" s="6"/>
      <x:c r="G85" s="6"/>
      <x:c r="H85" s="6"/>
      <x:c r="I85" s="6"/>
      <x:c r="J85" s="6"/>
      <x:c r="K85" s="6"/>
      <x:c r="L85" s="6"/>
      <x:c r="M85" s="6"/>
      <x:c r="N85" s="6"/>
      <x:c r="O85" s="6"/>
      <x:c r="P85" s="6"/>
      <x:c r="Q85" s="6"/>
      <x:c r="R85" s="6"/>
      <x:c r="S85" s="6"/>
      <x:c r="T85" s="6"/>
      <x:c r="U85" s="6"/>
      <x:c r="V85" s="6"/>
      <x:c r="W85" s="6"/>
      <x:c r="X85" s="6"/>
      <x:c r="Y85" s="6"/>
      <x:c r="Z85" s="6"/>
    </x:row>
    <x:row r="86" s="1" customFormat="1" ht="69.75" hidden="0" customHeight="1">
      <x:c r="A86" s="41" t="s">
        <x:v>364</x:v>
      </x:c>
      <x:c r="B86" s="40" t="s">
        <x:v>365</x:v>
      </x:c>
      <x:c r="C86" s="40" t="s">
        <x:v>366</x:v>
      </x:c>
      <x:c r="D86" s="6"/>
      <x:c r="E86" s="6"/>
      <x:c r="F86" s="6"/>
      <x:c r="G86" s="6"/>
      <x:c r="H86" s="6"/>
      <x:c r="I86" s="6"/>
      <x:c r="J86" s="6"/>
      <x:c r="K86" s="6"/>
      <x:c r="L86" s="6"/>
      <x:c r="M86" s="6"/>
      <x:c r="N86" s="6"/>
      <x:c r="O86" s="6"/>
      <x:c r="P86" s="6"/>
      <x:c r="Q86" s="6"/>
      <x:c r="R86" s="6"/>
      <x:c r="S86" s="6"/>
      <x:c r="T86" s="6"/>
      <x:c r="U86" s="6"/>
      <x:c r="V86" s="6"/>
      <x:c r="W86" s="6"/>
      <x:c r="X86" s="6"/>
      <x:c r="Y86" s="6"/>
      <x:c r="Z86" s="6"/>
    </x:row>
    <x:row r="87" s="1" customFormat="1" ht="14.25" hidden="0" customHeight="1">
      <x:c r="A87" s="6"/>
      <x:c r="B87" s="6"/>
      <x:c r="C87" s="6"/>
      <x:c r="D87" s="60"/>
      <x:c r="E87" s="6"/>
      <x:c r="F87" s="6"/>
      <x:c r="G87" s="6"/>
      <x:c r="H87" s="6"/>
      <x:c r="I87" s="6"/>
      <x:c r="J87" s="6"/>
      <x:c r="K87" s="6"/>
      <x:c r="L87" s="6"/>
      <x:c r="M87" s="6"/>
      <x:c r="N87" s="6"/>
      <x:c r="O87" s="6"/>
      <x:c r="P87" s="6"/>
      <x:c r="Q87" s="6"/>
      <x:c r="R87" s="6"/>
      <x:c r="S87" s="6"/>
      <x:c r="T87" s="6"/>
      <x:c r="U87" s="6"/>
      <x:c r="V87" s="6"/>
      <x:c r="W87" s="6"/>
      <x:c r="X87" s="6"/>
      <x:c r="Y87" s="6"/>
      <x:c r="Z87" s="6"/>
    </x:row>
    <x:row r="88" s="1" customFormat="1" ht="14.25" hidden="0" customHeight="1">
      <x:c r="A88" s="41" t="s">
        <x:v>367</x:v>
      </x:c>
      <x:c r="B88" s="40" t="s">
        <x:v>368</x:v>
      </x:c>
      <x:c r="C88" s="40" t="s">
        <x:v>369</x:v>
      </x:c>
      <x:c r="D88" s="40" t="s">
        <x:v>370</x:v>
      </x:c>
      <x:c r="E88" s="6"/>
      <x:c r="F88" s="6"/>
      <x:c r="G88" s="6"/>
      <x:c r="H88" s="6"/>
      <x:c r="I88" s="6"/>
      <x:c r="J88" s="6"/>
      <x:c r="K88" s="6"/>
      <x:c r="L88" s="6"/>
      <x:c r="M88" s="6"/>
      <x:c r="N88" s="6"/>
      <x:c r="O88" s="6"/>
      <x:c r="P88" s="6"/>
      <x:c r="Q88" s="6"/>
      <x:c r="R88" s="6"/>
      <x:c r="S88" s="6"/>
      <x:c r="T88" s="6"/>
      <x:c r="U88" s="6"/>
      <x:c r="V88" s="6"/>
      <x:c r="W88" s="6"/>
      <x:c r="X88" s="6"/>
      <x:c r="Y88" s="6"/>
      <x:c r="Z88" s="6"/>
    </x:row>
    <x:row r="89" s="1" customFormat="1" ht="14.25" hidden="0" customHeight="1">
      <x:c r="A89" s="41" t="s">
        <x:v>235</x:v>
      </x:c>
      <x:c r="B89" s="44" t="n">
        <x:v>2</x:v>
      </x:c>
      <x:c r="C89" s="44" t="s">
        <x:v>371</x:v>
      </x:c>
      <x:c r="D89" s="61" t="s">
        <x:v>372</x:v>
      </x:c>
      <x:c r="E89" s="6"/>
      <x:c r="F89" s="6"/>
      <x:c r="G89" s="6"/>
      <x:c r="H89" s="6"/>
      <x:c r="I89" s="6"/>
      <x:c r="J89" s="6"/>
      <x:c r="K89" s="6"/>
      <x:c r="L89" s="6"/>
      <x:c r="M89" s="6"/>
      <x:c r="N89" s="6"/>
      <x:c r="O89" s="6"/>
      <x:c r="P89" s="6"/>
      <x:c r="Q89" s="6"/>
      <x:c r="R89" s="6"/>
      <x:c r="S89" s="6"/>
      <x:c r="T89" s="6"/>
      <x:c r="U89" s="6"/>
      <x:c r="V89" s="6"/>
      <x:c r="W89" s="6"/>
      <x:c r="X89" s="6"/>
      <x:c r="Y89" s="6"/>
      <x:c r="Z89" s="6"/>
    </x:row>
    <x:row r="90" s="1" customFormat="1" ht="14.25" hidden="0" customHeight="1">
      <x:c r="A90" s="41" t="s">
        <x:v>373</x:v>
      </x:c>
      <x:c r="B90" s="40" t="n">
        <x:v>0.95</x:v>
      </x:c>
      <x:c r="C90" s="40" t="s">
        <x:v>374</x:v>
      </x:c>
      <x:c r="D90" s="40" t="s">
        <x:v>372</x:v>
      </x:c>
      <x:c r="E90" s="6"/>
      <x:c r="F90" s="6"/>
      <x:c r="G90" s="6"/>
      <x:c r="H90" s="6"/>
      <x:c r="I90" s="6"/>
      <x:c r="J90" s="6"/>
      <x:c r="K90" s="6"/>
      <x:c r="L90" s="6"/>
      <x:c r="M90" s="6"/>
      <x:c r="N90" s="6"/>
      <x:c r="O90" s="6"/>
      <x:c r="P90" s="6"/>
      <x:c r="Q90" s="6"/>
      <x:c r="R90" s="6"/>
      <x:c r="S90" s="6"/>
      <x:c r="T90" s="6"/>
      <x:c r="U90" s="6"/>
      <x:c r="V90" s="6"/>
      <x:c r="W90" s="6"/>
      <x:c r="X90" s="6"/>
      <x:c r="Y90" s="6"/>
      <x:c r="Z90" s="6"/>
    </x:row>
    <x:row r="91" s="1" customFormat="1" ht="14.25" hidden="0" customHeight="1">
      <x:c r="A91" s="41" t="s">
        <x:v>375</x:v>
      </x:c>
      <x:c r="B91" s="44" t="n">
        <x:v>0.05</x:v>
      </x:c>
      <x:c r="C91" s="44" t="s">
        <x:v>374</x:v>
      </x:c>
      <x:c r="D91" s="61" t="s">
        <x:v>372</x:v>
      </x:c>
      <x:c r="E91" s="6"/>
      <x:c r="F91" s="6"/>
      <x:c r="G91" s="6"/>
      <x:c r="H91" s="6"/>
      <x:c r="I91" s="6"/>
      <x:c r="J91" s="6"/>
      <x:c r="K91" s="6"/>
      <x:c r="L91" s="6"/>
      <x:c r="M91" s="6"/>
      <x:c r="N91" s="6"/>
      <x:c r="O91" s="6"/>
      <x:c r="P91" s="6"/>
      <x:c r="Q91" s="6"/>
      <x:c r="R91" s="6"/>
      <x:c r="S91" s="6"/>
      <x:c r="T91" s="6"/>
      <x:c r="U91" s="6"/>
      <x:c r="V91" s="6"/>
      <x:c r="W91" s="6"/>
      <x:c r="X91" s="6"/>
      <x:c r="Y91" s="6"/>
      <x:c r="Z91" s="6"/>
    </x:row>
    <x:row r="92" s="1" customFormat="1" ht="14.25" hidden="0" customHeight="1">
      <x:c r="A92" s="41" t="s">
        <x:v>274</x:v>
      </x:c>
      <x:c r="B92" s="40" t="n">
        <x:v>2</x:v>
      </x:c>
      <x:c r="C92" s="40" t="s">
        <x:v>376</x:v>
      </x:c>
      <x:c r="D92" s="40" t="s">
        <x:v>372</x:v>
      </x:c>
      <x:c r="E92" s="6"/>
      <x:c r="F92" s="6"/>
      <x:c r="G92" s="6"/>
      <x:c r="H92" s="6"/>
      <x:c r="I92" s="6"/>
      <x:c r="J92" s="6"/>
      <x:c r="K92" s="6"/>
      <x:c r="L92" s="6"/>
      <x:c r="M92" s="6"/>
      <x:c r="N92" s="6"/>
      <x:c r="O92" s="6"/>
      <x:c r="P92" s="6"/>
      <x:c r="Q92" s="6"/>
      <x:c r="R92" s="6"/>
      <x:c r="S92" s="6"/>
      <x:c r="T92" s="6"/>
      <x:c r="U92" s="6"/>
      <x:c r="V92" s="6"/>
      <x:c r="W92" s="6"/>
      <x:c r="X92" s="6"/>
      <x:c r="Y92" s="6"/>
      <x:c r="Z92" s="6"/>
    </x:row>
    <x:row r="93" s="1" customFormat="1" ht="14.25" hidden="0" customHeight="1">
      <x:c r="A93" s="41" t="s">
        <x:v>275</x:v>
      </x:c>
      <x:c r="B93" s="44" t="n">
        <x:v>1</x:v>
      </x:c>
      <x:c r="C93" s="44" t="s">
        <x:v>377</x:v>
      </x:c>
      <x:c r="D93" s="61" t="s">
        <x:v>372</x:v>
      </x:c>
      <x:c r="E93" s="6"/>
      <x:c r="F93" s="6"/>
      <x:c r="G93" s="6"/>
      <x:c r="H93" s="6"/>
      <x:c r="I93" s="6"/>
      <x:c r="J93" s="6"/>
      <x:c r="K93" s="6"/>
      <x:c r="L93" s="6"/>
      <x:c r="M93" s="6"/>
      <x:c r="N93" s="6"/>
      <x:c r="O93" s="6"/>
      <x:c r="P93" s="6"/>
      <x:c r="Q93" s="6"/>
      <x:c r="R93" s="6"/>
      <x:c r="S93" s="6"/>
      <x:c r="T93" s="6"/>
      <x:c r="U93" s="6"/>
      <x:c r="V93" s="6"/>
      <x:c r="W93" s="6"/>
      <x:c r="X93" s="6"/>
      <x:c r="Y93" s="6"/>
      <x:c r="Z93" s="6"/>
    </x:row>
    <x:row r="94" s="1" customFormat="1" ht="14.25" hidden="0" customHeight="1">
      <x:c r="A94" s="41" t="s">
        <x:v>378</x:v>
      </x:c>
      <x:c r="B94" s="40" t="n">
        <x:v>2</x:v>
      </x:c>
      <x:c r="C94" s="40" t="s">
        <x:v>379</x:v>
      </x:c>
      <x:c r="D94" s="40" t="s">
        <x:v>372</x:v>
      </x:c>
      <x:c r="E94" s="6"/>
      <x:c r="F94" s="6"/>
      <x:c r="G94" s="6"/>
      <x:c r="H94" s="6"/>
      <x:c r="I94" s="6"/>
      <x:c r="J94" s="6"/>
      <x:c r="K94" s="6"/>
      <x:c r="L94" s="6"/>
      <x:c r="M94" s="6"/>
      <x:c r="N94" s="6"/>
      <x:c r="O94" s="6"/>
      <x:c r="P94" s="6"/>
      <x:c r="Q94" s="6"/>
      <x:c r="R94" s="6"/>
      <x:c r="S94" s="6"/>
      <x:c r="T94" s="6"/>
      <x:c r="U94" s="6"/>
      <x:c r="V94" s="6"/>
      <x:c r="W94" s="6"/>
      <x:c r="X94" s="6"/>
      <x:c r="Y94" s="6"/>
      <x:c r="Z94" s="6"/>
    </x:row>
    <x:row r="95" s="1" customFormat="1" ht="14.25" hidden="0" customHeight="1">
      <x:c r="A95" s="41" t="s">
        <x:v>380</x:v>
      </x:c>
      <x:c r="B95" s="44" t="n">
        <x:v>0.05</x:v>
      </x:c>
      <x:c r="C95" s="44" t="s">
        <x:v>374</x:v>
      </x:c>
      <x:c r="D95" s="61" t="s">
        <x:v>372</x:v>
      </x:c>
      <x:c r="E95" s="6"/>
      <x:c r="F95" s="6"/>
      <x:c r="G95" s="6"/>
      <x:c r="H95" s="6"/>
      <x:c r="I95" s="6"/>
      <x:c r="J95" s="6"/>
      <x:c r="K95" s="6"/>
      <x:c r="L95" s="6"/>
      <x:c r="M95" s="6"/>
      <x:c r="N95" s="6"/>
      <x:c r="O95" s="6"/>
      <x:c r="P95" s="6"/>
      <x:c r="Q95" s="6"/>
      <x:c r="R95" s="6"/>
      <x:c r="S95" s="6"/>
      <x:c r="T95" s="6"/>
      <x:c r="U95" s="6"/>
      <x:c r="V95" s="6"/>
      <x:c r="W95" s="6"/>
      <x:c r="X95" s="6"/>
      <x:c r="Y95" s="6"/>
      <x:c r="Z95" s="6"/>
    </x:row>
    <x:row r="96" s="1" customFormat="1" ht="14.25" hidden="0" customHeight="1">
      <x:c r="A96" s="41" t="s">
        <x:v>381</x:v>
      </x:c>
      <x:c r="B96" s="40" t="n">
        <x:v>-0.1</x:v>
      </x:c>
      <x:c r="C96" s="40" t="s">
        <x:v>382</x:v>
      </x:c>
      <x:c r="D96" s="40" t="s">
        <x:v>372</x:v>
      </x:c>
      <x:c r="E96" s="6"/>
      <x:c r="F96" s="6"/>
      <x:c r="G96" s="6"/>
      <x:c r="H96" s="6"/>
      <x:c r="I96" s="6"/>
      <x:c r="J96" s="6"/>
      <x:c r="K96" s="6"/>
      <x:c r="L96" s="6"/>
      <x:c r="M96" s="6"/>
      <x:c r="N96" s="6"/>
      <x:c r="O96" s="6"/>
      <x:c r="P96" s="6"/>
      <x:c r="Q96" s="6"/>
      <x:c r="R96" s="6"/>
      <x:c r="S96" s="6"/>
      <x:c r="T96" s="6"/>
      <x:c r="U96" s="6"/>
      <x:c r="V96" s="6"/>
      <x:c r="W96" s="6"/>
      <x:c r="X96" s="6"/>
      <x:c r="Y96" s="6"/>
      <x:c r="Z96" s="6"/>
    </x:row>
    <x:row r="97" s="1" customFormat="1" ht="14.25" hidden="0" customHeight="1">
      <x:c r="A97" s="41" t="s">
        <x:v>383</x:v>
      </x:c>
      <x:c r="B97" s="44" t="n">
        <x:v>25</x:v>
      </x:c>
      <x:c r="C97" s="44" t="s">
        <x:v>376</x:v>
      </x:c>
      <x:c r="D97" s="61" t="s">
        <x:v>372</x:v>
      </x:c>
      <x:c r="E97" s="6"/>
      <x:c r="F97" s="6"/>
      <x:c r="G97" s="6"/>
      <x:c r="H97" s="6"/>
      <x:c r="I97" s="6"/>
      <x:c r="J97" s="6"/>
      <x:c r="K97" s="6"/>
      <x:c r="L97" s="6"/>
      <x:c r="M97" s="6"/>
      <x:c r="N97" s="6"/>
      <x:c r="O97" s="6"/>
      <x:c r="P97" s="6"/>
      <x:c r="Q97" s="6"/>
      <x:c r="R97" s="6"/>
      <x:c r="S97" s="6"/>
      <x:c r="T97" s="6"/>
      <x:c r="U97" s="6"/>
      <x:c r="V97" s="6"/>
      <x:c r="W97" s="6"/>
      <x:c r="X97" s="6"/>
      <x:c r="Y97" s="6"/>
      <x:c r="Z97" s="6"/>
    </x:row>
    <x:row r="98" s="1" customFormat="1" ht="14.25" hidden="0" customHeight="1">
      <x:c r="A98" s="41" t="s">
        <x:v>384</x:v>
      </x:c>
      <x:c r="B98" s="40" t="n">
        <x:v>0.02</x:v>
      </x:c>
      <x:c r="C98" s="40" t="s">
        <x:v>385</x:v>
      </x:c>
      <x:c r="D98" s="40" t="s">
        <x:v>372</x:v>
      </x:c>
      <x:c r="E98" s="6"/>
      <x:c r="F98" s="6"/>
      <x:c r="G98" s="6"/>
      <x:c r="H98" s="6"/>
      <x:c r="I98" s="6"/>
      <x:c r="J98" s="6"/>
      <x:c r="K98" s="6"/>
      <x:c r="L98" s="6"/>
      <x:c r="M98" s="6"/>
      <x:c r="N98" s="6"/>
      <x:c r="O98" s="6"/>
      <x:c r="P98" s="6"/>
      <x:c r="Q98" s="6"/>
      <x:c r="R98" s="6"/>
      <x:c r="S98" s="6"/>
      <x:c r="T98" s="6"/>
      <x:c r="U98" s="6"/>
      <x:c r="V98" s="6"/>
      <x:c r="W98" s="6"/>
      <x:c r="X98" s="6"/>
      <x:c r="Y98" s="6"/>
      <x:c r="Z98" s="6"/>
    </x:row>
    <x:row r="99" s="1" customFormat="1" ht="14.25" hidden="0" customHeight="1">
      <x:c r="A99" s="41" t="s">
        <x:v>251</x:v>
      </x:c>
      <x:c r="B99" s="44" t="n">
        <x:v>1</x:v>
      </x:c>
      <x:c r="C99" s="44" t="s">
        <x:v>377</x:v>
      </x:c>
      <x:c r="D99" s="61" t="s">
        <x:v>372</x:v>
      </x:c>
      <x:c r="E99" s="6"/>
      <x:c r="F99" s="6"/>
      <x:c r="G99" s="6"/>
      <x:c r="H99" s="6"/>
      <x:c r="I99" s="6"/>
      <x:c r="J99" s="6"/>
      <x:c r="K99" s="6"/>
      <x:c r="L99" s="6"/>
      <x:c r="M99" s="6"/>
      <x:c r="N99" s="6"/>
      <x:c r="O99" s="6"/>
      <x:c r="P99" s="6"/>
      <x:c r="Q99" s="6"/>
      <x:c r="R99" s="6"/>
      <x:c r="S99" s="6"/>
      <x:c r="T99" s="6"/>
      <x:c r="U99" s="6"/>
      <x:c r="V99" s="6"/>
      <x:c r="W99" s="6"/>
      <x:c r="X99" s="6"/>
      <x:c r="Y99" s="6"/>
      <x:c r="Z99" s="6"/>
    </x:row>
    <x:row r="100" s="1" customFormat="1" ht="14.25" hidden="0" customHeight="1">
      <x:c r="A100" s="41" t="s">
        <x:v>256</x:v>
      </x:c>
      <x:c r="B100" s="40" t="n">
        <x:v>1</x:v>
      </x:c>
      <x:c r="C100" s="40" t="s">
        <x:v>377</x:v>
      </x:c>
      <x:c r="D100" s="40" t="s">
        <x:v>372</x:v>
      </x:c>
      <x:c r="E100" s="6"/>
      <x:c r="F100" s="6"/>
      <x:c r="G100" s="6"/>
      <x:c r="H100" s="6"/>
      <x:c r="I100" s="6"/>
      <x:c r="J100" s="6"/>
      <x:c r="K100" s="6"/>
      <x:c r="L100" s="6"/>
      <x:c r="M100" s="6"/>
      <x:c r="N100" s="6"/>
      <x:c r="O100" s="6"/>
      <x:c r="P100" s="6"/>
      <x:c r="Q100" s="6"/>
      <x:c r="R100" s="6"/>
      <x:c r="S100" s="6"/>
      <x:c r="T100" s="6"/>
      <x:c r="U100" s="6"/>
      <x:c r="V100" s="6"/>
      <x:c r="W100" s="6"/>
      <x:c r="X100" s="6"/>
      <x:c r="Y100" s="6"/>
      <x:c r="Z100" s="6"/>
    </x:row>
    <x:row r="101" s="1" customFormat="1" ht="14.25" hidden="0" customHeight="1">
      <x:c r="A101" s="41" t="s">
        <x:v>260</x:v>
      </x:c>
      <x:c r="B101" s="44" t="n">
        <x:v>1</x:v>
      </x:c>
      <x:c r="C101" s="44" t="s">
        <x:v>377</x:v>
      </x:c>
      <x:c r="D101" s="61" t="s">
        <x:v>372</x:v>
      </x:c>
      <x:c r="E101" s="6"/>
      <x:c r="F101" s="6"/>
      <x:c r="G101" s="6"/>
      <x:c r="H101" s="6"/>
      <x:c r="I101" s="6"/>
      <x:c r="J101" s="6"/>
      <x:c r="K101" s="6"/>
      <x:c r="L101" s="6"/>
      <x:c r="M101" s="6"/>
      <x:c r="N101" s="6"/>
      <x:c r="O101" s="6"/>
      <x:c r="P101" s="6"/>
      <x:c r="Q101" s="6"/>
      <x:c r="R101" s="6"/>
      <x:c r="S101" s="6"/>
      <x:c r="T101" s="6"/>
      <x:c r="U101" s="6"/>
      <x:c r="V101" s="6"/>
      <x:c r="W101" s="6"/>
      <x:c r="X101" s="6"/>
      <x:c r="Y101" s="6"/>
      <x:c r="Z101" s="6"/>
    </x:row>
    <x:row r="102" s="1" customFormat="1" ht="14.25" hidden="0" customHeight="1">
      <x:c r="A102" s="41" t="s">
        <x:v>297</x:v>
      </x:c>
      <x:c r="B102" s="40" t="n">
        <x:v>8</x:v>
      </x:c>
      <x:c r="C102" s="40" t="s">
        <x:v>386</x:v>
      </x:c>
      <x:c r="D102" s="40" t="s">
        <x:v>372</x:v>
      </x:c>
      <x:c r="E102" s="6"/>
      <x:c r="F102" s="6"/>
      <x:c r="G102" s="6"/>
      <x:c r="H102" s="6"/>
      <x:c r="I102" s="6"/>
      <x:c r="J102" s="6"/>
      <x:c r="K102" s="6"/>
      <x:c r="L102" s="6"/>
      <x:c r="M102" s="6"/>
      <x:c r="N102" s="6"/>
      <x:c r="O102" s="6"/>
      <x:c r="P102" s="6"/>
      <x:c r="Q102" s="6"/>
      <x:c r="R102" s="6"/>
      <x:c r="S102" s="6"/>
      <x:c r="T102" s="6"/>
      <x:c r="U102" s="6"/>
      <x:c r="V102" s="6"/>
      <x:c r="W102" s="6"/>
      <x:c r="X102" s="6"/>
      <x:c r="Y102" s="6"/>
      <x:c r="Z102" s="6"/>
    </x:row>
    <x:row r="103" s="1" customFormat="1" ht="14.25" hidden="0" customHeight="1">
      <x:c r="A103" s="41" t="str">
        <x:v>MANDATORY_TAILS_COUNT</x:v>
      </x:c>
      <x:c r="B103" s="44" t="n">
        <x:v>5</x:v>
      </x:c>
      <x:c r="C103" s="44" t="s">
        <x:v>388</x:v>
      </x:c>
      <x:c r="D103" s="61" t="s">
        <x:v>372</x:v>
      </x:c>
      <x:c r="E103" s="6"/>
      <x:c r="F103" s="6"/>
      <x:c r="G103" s="6"/>
      <x:c r="H103" s="6"/>
      <x:c r="I103" s="6"/>
      <x:c r="J103" s="6"/>
      <x:c r="K103" s="6"/>
      <x:c r="L103" s="6"/>
      <x:c r="M103" s="6"/>
      <x:c r="N103" s="6"/>
      <x:c r="O103" s="6"/>
      <x:c r="P103" s="6"/>
      <x:c r="Q103" s="6"/>
      <x:c r="R103" s="6"/>
      <x:c r="S103" s="6"/>
      <x:c r="T103" s="6"/>
      <x:c r="U103" s="6"/>
      <x:c r="V103" s="6"/>
      <x:c r="W103" s="6"/>
      <x:c r="X103" s="6"/>
      <x:c r="Y103" s="6"/>
      <x:c r="Z103" s="6"/>
    </x:row>
    <x:row r="104" s="1" customFormat="1" ht="14.25" hidden="0" customHeight="1">
      <x:c r="A104" s="41" t="s">
        <x:v>316</x:v>
      </x:c>
      <x:c r="B104" s="40" t="n">
        <x:v>0.0219</x:v>
      </x:c>
      <x:c r="C104" s="40" t="s">
        <x:v>385</x:v>
      </x:c>
      <x:c r="D104" s="40" t="s">
        <x:v>372</x:v>
      </x:c>
      <x:c r="E104" s="6"/>
      <x:c r="F104" s="6"/>
      <x:c r="G104" s="6"/>
      <x:c r="H104" s="6"/>
      <x:c r="I104" s="6"/>
      <x:c r="J104" s="6"/>
      <x:c r="K104" s="6"/>
      <x:c r="L104" s="6"/>
      <x:c r="M104" s="6"/>
      <x:c r="N104" s="6"/>
      <x:c r="O104" s="6"/>
      <x:c r="P104" s="6"/>
      <x:c r="Q104" s="6"/>
      <x:c r="R104" s="6"/>
      <x:c r="S104" s="6"/>
      <x:c r="T104" s="6"/>
      <x:c r="U104" s="6"/>
      <x:c r="V104" s="6"/>
      <x:c r="W104" s="6"/>
      <x:c r="X104" s="6"/>
      <x:c r="Y104" s="6"/>
      <x:c r="Z104" s="6"/>
    </x:row>
    <x:row r="105" s="1" customFormat="1" ht="14.25" hidden="0" customHeight="1">
      <x:c r="A105" s="41" t="s">
        <x:v>317</x:v>
      </x:c>
      <x:c r="B105" s="44" t="n">
        <x:v>0.0315</x:v>
      </x:c>
      <x:c r="C105" s="44" t="s">
        <x:v>385</x:v>
      </x:c>
      <x:c r="D105" s="61" t="s">
        <x:v>372</x:v>
      </x:c>
      <x:c r="E105" s="6"/>
      <x:c r="F105" s="6"/>
      <x:c r="G105" s="6"/>
      <x:c r="H105" s="6"/>
      <x:c r="I105" s="6"/>
      <x:c r="J105" s="6"/>
      <x:c r="K105" s="6"/>
      <x:c r="L105" s="6"/>
      <x:c r="M105" s="6"/>
      <x:c r="N105" s="6"/>
      <x:c r="O105" s="6"/>
      <x:c r="P105" s="6"/>
      <x:c r="Q105" s="6"/>
      <x:c r="R105" s="6"/>
      <x:c r="S105" s="6"/>
      <x:c r="T105" s="6"/>
      <x:c r="U105" s="6"/>
      <x:c r="V105" s="6"/>
      <x:c r="W105" s="6"/>
      <x:c r="X105" s="6"/>
      <x:c r="Y105" s="6"/>
      <x:c r="Z105" s="6"/>
    </x:row>
    <x:row r="106" s="1" customFormat="1" ht="14.25" hidden="0" customHeight="1">
      <x:c r="A106" s="41" t="s">
        <x:v>321</x:v>
      </x:c>
      <x:c r="B106" s="40" t="n">
        <x:v>0.2</x:v>
      </x:c>
      <x:c r="C106" s="40" t="s">
        <x:v>374</x:v>
      </x:c>
      <x:c r="D106" s="40" t="s">
        <x:v>372</x:v>
      </x:c>
      <x:c r="E106" s="6"/>
      <x:c r="F106" s="6"/>
      <x:c r="G106" s="6"/>
      <x:c r="H106" s="6"/>
      <x:c r="I106" s="6"/>
      <x:c r="J106" s="6"/>
      <x:c r="K106" s="6"/>
      <x:c r="L106" s="6"/>
      <x:c r="M106" s="6"/>
      <x:c r="N106" s="6"/>
      <x:c r="O106" s="6"/>
      <x:c r="P106" s="6"/>
      <x:c r="Q106" s="6"/>
      <x:c r="R106" s="6"/>
      <x:c r="S106" s="6"/>
      <x:c r="T106" s="6"/>
      <x:c r="U106" s="6"/>
      <x:c r="V106" s="6"/>
      <x:c r="W106" s="6"/>
      <x:c r="X106" s="6"/>
      <x:c r="Y106" s="6"/>
      <x:c r="Z106" s="6"/>
    </x:row>
    <x:row r="107" s="1" customFormat="1" ht="14.25" hidden="0" customHeight="1">
      <x:c r="A107" s="41" t="s">
        <x:v>329</x:v>
      </x:c>
      <x:c r="B107" s="62" t="n">
        <x:v>0.0153129427168233</x:v>
      </x:c>
      <x:c r="C107" s="44" t="s">
        <x:v>389</x:v>
      </x:c>
      <x:c r="D107" s="61" t="s">
        <x:v>372</x:v>
      </x:c>
      <x:c r="E107" s="6"/>
      <x:c r="F107" s="6"/>
      <x:c r="G107" s="6"/>
      <x:c r="H107" s="6"/>
      <x:c r="I107" s="6"/>
      <x:c r="J107" s="6"/>
      <x:c r="K107" s="6"/>
      <x:c r="L107" s="6"/>
      <x:c r="M107" s="6"/>
      <x:c r="N107" s="6"/>
      <x:c r="O107" s="6"/>
      <x:c r="P107" s="6"/>
      <x:c r="Q107" s="6"/>
      <x:c r="R107" s="6"/>
      <x:c r="S107" s="6"/>
      <x:c r="T107" s="6"/>
      <x:c r="U107" s="6"/>
      <x:c r="V107" s="6"/>
      <x:c r="W107" s="6"/>
      <x:c r="X107" s="6"/>
      <x:c r="Y107" s="6"/>
      <x:c r="Z107" s="6"/>
    </x:row>
    <x:row r="108" s="1" customFormat="1" ht="14.25" hidden="0" customHeight="1">
      <x:c r="A108" s="41" t="s">
        <x:v>330</x:v>
      </x:c>
      <x:c r="B108" s="63" t="n">
        <x:v>-0.00112238738505248</x:v>
      </x:c>
      <x:c r="C108" s="40" t="s">
        <x:v>389</x:v>
      </x:c>
      <x:c r="D108" s="40" t="s">
        <x:v>372</x:v>
      </x:c>
      <x:c r="E108" s="6"/>
      <x:c r="F108" s="6"/>
      <x:c r="G108" s="6"/>
      <x:c r="H108" s="6"/>
      <x:c r="I108" s="6"/>
      <x:c r="J108" s="6"/>
      <x:c r="K108" s="6"/>
      <x:c r="L108" s="6"/>
      <x:c r="M108" s="6"/>
      <x:c r="N108" s="6"/>
      <x:c r="O108" s="6"/>
      <x:c r="P108" s="6"/>
      <x:c r="Q108" s="6"/>
      <x:c r="R108" s="6"/>
      <x:c r="S108" s="6"/>
      <x:c r="T108" s="6"/>
      <x:c r="U108" s="6"/>
      <x:c r="V108" s="6"/>
      <x:c r="W108" s="6"/>
      <x:c r="X108" s="6"/>
      <x:c r="Y108" s="6"/>
      <x:c r="Z108" s="6"/>
    </x:row>
    <x:row r="109" s="1" customFormat="1" ht="14.25" hidden="0" customHeight="1">
      <x:c r="A109" s="41" t="s">
        <x:v>332</x:v>
      </x:c>
      <x:c r="B109" s="44" t="n">
        <x:v>2</x:v>
      </x:c>
      <x:c r="C109" s="44" t="s">
        <x:v>390</x:v>
      </x:c>
      <x:c r="D109" s="61" t="s">
        <x:v>372</x:v>
      </x:c>
      <x:c r="E109" s="6"/>
      <x:c r="F109" s="6"/>
      <x:c r="G109" s="6"/>
      <x:c r="H109" s="6"/>
      <x:c r="I109" s="6"/>
      <x:c r="J109" s="6"/>
      <x:c r="K109" s="6"/>
      <x:c r="L109" s="6"/>
      <x:c r="M109" s="6"/>
      <x:c r="N109" s="6"/>
      <x:c r="O109" s="6"/>
      <x:c r="P109" s="6"/>
      <x:c r="Q109" s="6"/>
      <x:c r="R109" s="6"/>
      <x:c r="S109" s="6"/>
      <x:c r="T109" s="6"/>
      <x:c r="U109" s="6"/>
      <x:c r="V109" s="6"/>
      <x:c r="W109" s="6"/>
      <x:c r="X109" s="6"/>
      <x:c r="Y109" s="6"/>
      <x:c r="Z109" s="6"/>
    </x:row>
    <x:row r="110" s="1" customFormat="1" ht="14.25" hidden="0" customHeight="1">
      <x:c r="A110" s="41" t="s">
        <x:v>334</x:v>
      </x:c>
      <x:c r="B110" s="40" t="n">
        <x:v>2</x:v>
      </x:c>
      <x:c r="C110" s="40" t="s">
        <x:v>390</x:v>
      </x:c>
      <x:c r="D110" s="40" t="s">
        <x:v>372</x:v>
      </x:c>
      <x:c r="E110" s="6"/>
      <x:c r="F110" s="6"/>
      <x:c r="G110" s="6"/>
      <x:c r="H110" s="6"/>
      <x:c r="I110" s="6"/>
      <x:c r="J110" s="6"/>
      <x:c r="K110" s="6"/>
      <x:c r="L110" s="6"/>
      <x:c r="M110" s="6"/>
      <x:c r="N110" s="6"/>
      <x:c r="O110" s="6"/>
      <x:c r="P110" s="6"/>
      <x:c r="Q110" s="6"/>
      <x:c r="R110" s="6"/>
      <x:c r="S110" s="6"/>
      <x:c r="T110" s="6"/>
      <x:c r="U110" s="6"/>
      <x:c r="V110" s="6"/>
      <x:c r="W110" s="6"/>
      <x:c r="X110" s="6"/>
      <x:c r="Y110" s="6"/>
      <x:c r="Z110" s="6"/>
    </x:row>
    <x:row r="111" s="1" customFormat="1" ht="14.25" hidden="0" customHeight="1">
      <x:c r="A111" s="41" t="s">
        <x:v>349</x:v>
      </x:c>
      <x:c r="B111" s="44" t="n">
        <x:v>0</x:v>
      </x:c>
      <x:c r="C111" s="44" t="s">
        <x:v>390</x:v>
      </x:c>
      <x:c r="D111" s="61" t="s">
        <x:v>372</x:v>
      </x:c>
      <x:c r="E111" s="6"/>
      <x:c r="F111" s="6"/>
      <x:c r="G111" s="6"/>
      <x:c r="H111" s="6"/>
      <x:c r="I111" s="6"/>
      <x:c r="J111" s="6"/>
      <x:c r="K111" s="6"/>
      <x:c r="L111" s="6"/>
      <x:c r="M111" s="6"/>
      <x:c r="N111" s="6"/>
      <x:c r="O111" s="6"/>
      <x:c r="P111" s="6"/>
      <x:c r="Q111" s="6"/>
      <x:c r="R111" s="6"/>
      <x:c r="S111" s="6"/>
      <x:c r="T111" s="6"/>
      <x:c r="U111" s="6"/>
      <x:c r="V111" s="6"/>
      <x:c r="W111" s="6"/>
      <x:c r="X111" s="6"/>
      <x:c r="Y111" s="6"/>
      <x:c r="Z111" s="6"/>
    </x:row>
    <x:row r="112" s="1" customFormat="1" ht="14.25" hidden="0" customHeight="1">
      <x:c r="A112" s="41" t="s">
        <x:v>391</x:v>
      </x:c>
      <x:c r="B112" s="40" t="n">
        <x:v>0</x:v>
      </x:c>
      <x:c r="C112" s="40" t="s">
        <x:v>390</x:v>
      </x:c>
      <x:c r="D112" s="40" t="s">
        <x:v>372</x:v>
      </x:c>
      <x:c r="E112" s="6"/>
      <x:c r="F112" s="6"/>
      <x:c r="G112" s="6"/>
      <x:c r="H112" s="6"/>
      <x:c r="I112" s="6"/>
      <x:c r="J112" s="6"/>
      <x:c r="K112" s="6"/>
      <x:c r="L112" s="6"/>
      <x:c r="M112" s="6"/>
      <x:c r="N112" s="6"/>
      <x:c r="O112" s="6"/>
      <x:c r="P112" s="6"/>
      <x:c r="Q112" s="6"/>
      <x:c r="R112" s="6"/>
      <x:c r="S112" s="6"/>
      <x:c r="T112" s="6"/>
      <x:c r="U112" s="6"/>
      <x:c r="V112" s="6"/>
      <x:c r="W112" s="6"/>
      <x:c r="X112" s="6"/>
      <x:c r="Y112" s="6"/>
      <x:c r="Z112" s="6"/>
    </x:row>
    <x:row r="113" s="1" customFormat="1" ht="13.5" hidden="0" customHeight="1">
      <x:c r="A113" s="41" t="str">
        <x:v>SECTION G2A: v12.0 REPRESENTATION LAYER</x:v>
      </x:c>
      <x:c r="B113" s="6"/>
      <x:c r="C113" s="6"/>
      <x:c r="D113" s="6"/>
      <x:c r="E113" s="6"/>
      <x:c r="F113" s="6"/>
      <x:c r="G113" s="6"/>
      <x:c r="H113" s="6"/>
      <x:c r="I113" s="6"/>
      <x:c r="J113" s="6"/>
      <x:c r="K113" s="6"/>
      <x:c r="L113" s="6"/>
      <x:c r="M113" s="6"/>
      <x:c r="N113" s="6"/>
      <x:c r="O113" s="6"/>
      <x:c r="P113" s="6"/>
      <x:c r="Q113" s="6"/>
      <x:c r="R113" s="6"/>
      <x:c r="S113" s="6"/>
      <x:c r="T113" s="6"/>
      <x:c r="U113" s="6"/>
      <x:c r="V113" s="6"/>
      <x:c r="W113" s="6"/>
      <x:c r="X113" s="6"/>
      <x:c r="Y113" s="6"/>
      <x:c r="Z113" s="6"/>
    </x:row>
    <x:row r="114" s="1" customFormat="1" ht="14.25" hidden="0" customHeight="1">
      <x:c r="A114" s="41" t="s">
        <x:v>393</x:v>
      </x:c>
      <x:c r="B114" s="40"/>
      <x:c r="C114" s="40" t="s">
        <x:v>394</x:v>
      </x:c>
      <x:c r="D114" s="6"/>
      <x:c r="E114" s="6"/>
      <x:c r="F114" s="6"/>
      <x:c r="G114" s="6"/>
      <x:c r="H114" s="6"/>
      <x:c r="I114" s="6"/>
      <x:c r="J114" s="6"/>
      <x:c r="K114" s="6"/>
      <x:c r="L114" s="6"/>
      <x:c r="M114" s="6"/>
      <x:c r="N114" s="6"/>
      <x:c r="O114" s="6"/>
      <x:c r="P114" s="6"/>
      <x:c r="Q114" s="6"/>
      <x:c r="R114" s="6"/>
      <x:c r="S114" s="6"/>
      <x:c r="T114" s="6"/>
      <x:c r="U114" s="6"/>
      <x:c r="V114" s="6"/>
      <x:c r="W114" s="6"/>
      <x:c r="X114" s="6"/>
      <x:c r="Y114" s="6"/>
      <x:c r="Z114" s="6"/>
    </x:row>
    <x:row r="115" s="1" customFormat="1" ht="14.25" hidden="0" customHeight="1">
      <x:c r="A115" s="41" t="s">
        <x:v>395</x:v>
      </x:c>
      <x:c r="B115" s="61" t="n">
        <x:v>0</x:v>
      </x:c>
      <x:c r="C115" s="44" t="s">
        <x:v>396</x:v>
      </x:c>
      <x:c r="D115" s="6"/>
      <x:c r="E115" s="6"/>
      <x:c r="F115" s="6"/>
      <x:c r="G115" s="6"/>
      <x:c r="H115" s="6"/>
      <x:c r="I115" s="6"/>
      <x:c r="J115" s="6"/>
      <x:c r="K115" s="6"/>
      <x:c r="L115" s="6"/>
      <x:c r="M115" s="6"/>
      <x:c r="N115" s="6"/>
      <x:c r="O115" s="6"/>
      <x:c r="P115" s="6"/>
      <x:c r="Q115" s="6"/>
      <x:c r="R115" s="6"/>
      <x:c r="S115" s="6"/>
      <x:c r="T115" s="6"/>
      <x:c r="U115" s="6"/>
      <x:c r="V115" s="6"/>
      <x:c r="W115" s="6"/>
      <x:c r="X115" s="6"/>
      <x:c r="Y115" s="6"/>
      <x:c r="Z115" s="6"/>
    </x:row>
    <x:row r="116" s="1" customFormat="1" ht="14.25" hidden="0" customHeight="1">
      <x:c r="A116" s="41" t="s">
        <x:v>397</x:v>
      </x:c>
      <x:c r="B116" s="40" t="n">
        <x:v>0</x:v>
      </x:c>
      <x:c r="C116" s="40" t="s">
        <x:v>398</x:v>
      </x:c>
      <x:c r="D116" s="6"/>
      <x:c r="E116" s="6"/>
      <x:c r="F116" s="6"/>
      <x:c r="G116" s="6"/>
      <x:c r="H116" s="6"/>
      <x:c r="I116" s="6"/>
      <x:c r="J116" s="6"/>
      <x:c r="K116" s="6"/>
      <x:c r="L116" s="6"/>
      <x:c r="M116" s="6"/>
      <x:c r="N116" s="6"/>
      <x:c r="O116" s="6"/>
      <x:c r="P116" s="6"/>
      <x:c r="Q116" s="6"/>
      <x:c r="R116" s="6"/>
      <x:c r="S116" s="6"/>
      <x:c r="T116" s="6"/>
      <x:c r="U116" s="6"/>
      <x:c r="V116" s="6"/>
      <x:c r="W116" s="6"/>
      <x:c r="X116" s="6"/>
      <x:c r="Y116" s="6"/>
      <x:c r="Z116" s="6"/>
    </x:row>
    <x:row r="117" s="1" customFormat="1" ht="14.25" hidden="0" customHeight="1">
      <x:c r="A117" s="41" t="s">
        <x:v>399</x:v>
      </x:c>
      <x:c r="B117" s="64" t="s">
        <x:v>306</x:v>
      </x:c>
      <x:c r="C117" s="44" t="s">
        <x:v>400</x:v>
      </x:c>
      <x:c r="D117" s="6"/>
      <x:c r="E117" s="6"/>
      <x:c r="F117" s="6"/>
      <x:c r="G117" s="6"/>
      <x:c r="H117" s="6"/>
      <x:c r="I117" s="6"/>
      <x:c r="J117" s="6"/>
      <x:c r="K117" s="6"/>
      <x:c r="L117" s="6"/>
      <x:c r="M117" s="6"/>
      <x:c r="N117" s="6"/>
      <x:c r="O117" s="6"/>
      <x:c r="P117" s="6"/>
      <x:c r="Q117" s="6"/>
      <x:c r="R117" s="6"/>
      <x:c r="S117" s="6"/>
      <x:c r="T117" s="6"/>
      <x:c r="U117" s="6"/>
      <x:c r="V117" s="6"/>
      <x:c r="W117" s="6"/>
      <x:c r="X117" s="6"/>
      <x:c r="Y117" s="6"/>
      <x:c r="Z117" s="6"/>
    </x:row>
    <x:row r="118" s="1" customFormat="1" ht="14.25" hidden="0" customHeight="1">
      <x:c r="A118" s="6"/>
      <x:c r="B118" s="65"/>
      <x:c r="C118" s="6"/>
      <x:c r="D118" s="6"/>
      <x:c r="E118" s="6"/>
      <x:c r="F118" s="6"/>
      <x:c r="G118" s="6"/>
      <x:c r="H118" s="6"/>
      <x:c r="I118" s="6"/>
      <x:c r="J118" s="6"/>
      <x:c r="K118" s="6"/>
      <x:c r="L118" s="6"/>
      <x:c r="M118" s="6"/>
      <x:c r="N118" s="6"/>
      <x:c r="O118" s="6"/>
      <x:c r="P118" s="6"/>
      <x:c r="Q118" s="6"/>
      <x:c r="R118" s="6"/>
      <x:c r="S118" s="6"/>
      <x:c r="T118" s="6"/>
      <x:c r="U118" s="6"/>
      <x:c r="V118" s="6"/>
      <x:c r="W118" s="6"/>
      <x:c r="X118" s="6"/>
      <x:c r="Y118" s="6"/>
      <x:c r="Z118" s="6"/>
    </x:row>
    <x:row r="119" s="1" customFormat="1" ht="13.5" hidden="0" customHeight="1">
      <x:c r="A119" s="41" t="str">
        <x:v>RELEASE INTEGRITY PANEL (v5.9)</x:v>
      </x:c>
      <x:c r="B119" s="6"/>
      <x:c r="C119" s="6"/>
      <x:c r="D119" s="6"/>
      <x:c r="E119" s="6"/>
      <x:c r="F119" s="6"/>
      <x:c r="G119" s="6"/>
      <x:c r="H119" s="6"/>
      <x:c r="I119" s="6"/>
      <x:c r="J119" s="6"/>
      <x:c r="K119" s="6"/>
      <x:c r="L119" s="6"/>
      <x:c r="M119" s="6"/>
      <x:c r="N119" s="6"/>
      <x:c r="O119" s="6"/>
      <x:c r="P119" s="6"/>
      <x:c r="Q119" s="6"/>
      <x:c r="R119" s="6"/>
      <x:c r="S119" s="6"/>
      <x:c r="T119" s="6"/>
      <x:c r="U119" s="6"/>
      <x:c r="V119" s="6"/>
      <x:c r="W119" s="6"/>
      <x:c r="X119" s="6"/>
      <x:c r="Y119" s="6"/>
      <x:c r="Z119" s="6"/>
    </x:row>
    <x:row r="120" s="1" customFormat="1" ht="14.25" hidden="0" customHeight="1">
      <x:c r="A120" s="41" t="s">
        <x:v>402</x:v>
      </x:c>
      <x:c r="B120" s="40" t="n">
        <x:v>0</x:v>
      </x:c>
      <x:c r="C120" s="6"/>
      <x:c r="D120" s="6"/>
      <x:c r="E120" s="6"/>
      <x:c r="F120" s="6"/>
      <x:c r="G120" s="6"/>
      <x:c r="H120" s="6"/>
      <x:c r="I120" s="6"/>
      <x:c r="J120" s="6"/>
      <x:c r="K120" s="6"/>
      <x:c r="L120" s="6"/>
      <x:c r="M120" s="6"/>
      <x:c r="N120" s="6"/>
      <x:c r="O120" s="6"/>
      <x:c r="P120" s="6"/>
      <x:c r="Q120" s="6"/>
      <x:c r="R120" s="6"/>
      <x:c r="S120" s="6"/>
      <x:c r="T120" s="6"/>
      <x:c r="U120" s="6"/>
      <x:c r="V120" s="6"/>
      <x:c r="W120" s="6"/>
      <x:c r="X120" s="6"/>
      <x:c r="Y120" s="6"/>
      <x:c r="Z120" s="6"/>
    </x:row>
    <x:row r="121" s="1" customFormat="1" ht="14.25" hidden="0" customHeight="1">
      <x:c r="A121" s="41" t="s">
        <x:v>403</x:v>
      </x:c>
      <x:c r="B121" s="64" t="n">
        <x:v>0</x:v>
      </x:c>
      <x:c r="C121" s="6"/>
      <x:c r="D121" s="6"/>
      <x:c r="E121" s="6"/>
      <x:c r="F121" s="6"/>
      <x:c r="G121" s="6"/>
      <x:c r="H121" s="6"/>
      <x:c r="I121" s="6"/>
      <x:c r="J121" s="6"/>
      <x:c r="K121" s="6"/>
      <x:c r="L121" s="6"/>
      <x:c r="M121" s="6"/>
      <x:c r="N121" s="6"/>
      <x:c r="O121" s="6"/>
      <x:c r="P121" s="6"/>
      <x:c r="Q121" s="6"/>
      <x:c r="R121" s="6"/>
      <x:c r="S121" s="6"/>
      <x:c r="T121" s="6"/>
      <x:c r="U121" s="6"/>
      <x:c r="V121" s="6"/>
      <x:c r="W121" s="6"/>
      <x:c r="X121" s="6"/>
      <x:c r="Y121" s="6"/>
      <x:c r="Z121" s="6"/>
    </x:row>
    <x:row r="122" s="1" customFormat="1" ht="14.25" hidden="0" customHeight="1">
      <x:c r="A122" s="41" t="s">
        <x:v>404</x:v>
      </x:c>
      <x:c r="B122" s="40" t="s">
        <x:v>247</x:v>
      </x:c>
      <x:c r="C122" s="6"/>
      <x:c r="D122" s="6"/>
      <x:c r="E122" s="6"/>
      <x:c r="F122" s="6"/>
      <x:c r="G122" s="6"/>
      <x:c r="H122" s="6"/>
      <x:c r="I122" s="6"/>
      <x:c r="J122" s="6"/>
      <x:c r="K122" s="6"/>
      <x:c r="L122" s="6"/>
      <x:c r="M122" s="6"/>
      <x:c r="N122" s="6"/>
      <x:c r="O122" s="6"/>
      <x:c r="P122" s="6"/>
      <x:c r="Q122" s="6"/>
      <x:c r="R122" s="6"/>
      <x:c r="S122" s="6"/>
      <x:c r="T122" s="6"/>
      <x:c r="U122" s="6"/>
      <x:c r="V122" s="6"/>
      <x:c r="W122" s="6"/>
      <x:c r="X122" s="6"/>
      <x:c r="Y122" s="6"/>
      <x:c r="Z122" s="6"/>
    </x:row>
    <x:row r="123" s="1" customFormat="1" ht="14.25" hidden="0" customHeight="1">
      <x:c r="A123" s="41" t="s">
        <x:v>405</x:v>
      </x:c>
      <x:c r="B123" s="64" t="n">
        <x:v>0</x:v>
      </x:c>
      <x:c r="C123" s="6"/>
      <x:c r="D123" s="6"/>
      <x:c r="E123" s="6"/>
      <x:c r="F123" s="6"/>
      <x:c r="G123" s="6"/>
      <x:c r="H123" s="6"/>
      <x:c r="I123" s="6"/>
      <x:c r="J123" s="6"/>
      <x:c r="K123" s="6"/>
      <x:c r="L123" s="6"/>
      <x:c r="M123" s="6"/>
      <x:c r="N123" s="6"/>
      <x:c r="O123" s="6"/>
      <x:c r="P123" s="6"/>
      <x:c r="Q123" s="6"/>
      <x:c r="R123" s="6"/>
      <x:c r="S123" s="6"/>
      <x:c r="T123" s="6"/>
      <x:c r="U123" s="6"/>
      <x:c r="V123" s="6"/>
      <x:c r="W123" s="6"/>
      <x:c r="X123" s="6"/>
      <x:c r="Y123" s="6"/>
      <x:c r="Z123" s="6"/>
    </x:row>
    <x:row r="124" s="1" customFormat="1" ht="14.25" hidden="0" customHeight="1">
      <x:c r="A124" s="41" t="s">
        <x:v>406</x:v>
      </x:c>
      <x:c r="B124" s="40" t="s">
        <x:v>306</x:v>
      </x:c>
      <x:c r="C124" s="40" t="str">
        <x:v>governing_wrapper_version: ripple.md v5.8</x:v>
      </x:c>
      <x:c r="D124" s="6"/>
      <x:c r="E124" s="6"/>
      <x:c r="F124" s="6"/>
      <x:c r="G124" s="6"/>
      <x:c r="H124" s="6"/>
      <x:c r="I124" s="6"/>
      <x:c r="J124" s="6"/>
      <x:c r="K124" s="6"/>
      <x:c r="L124" s="6"/>
      <x:c r="M124" s="6"/>
      <x:c r="N124" s="6"/>
      <x:c r="O124" s="6"/>
      <x:c r="P124" s="6"/>
      <x:c r="Q124" s="6"/>
      <x:c r="R124" s="6"/>
      <x:c r="S124" s="6"/>
      <x:c r="T124" s="6"/>
      <x:c r="U124" s="6"/>
      <x:c r="V124" s="6"/>
      <x:c r="W124" s="6"/>
      <x:c r="X124" s="6"/>
      <x:c r="Y124" s="6"/>
      <x:c r="Z124" s="6"/>
    </x:row>
    <x:row r="125" s="1" customFormat="1" ht="14.25" hidden="0" customHeight="1">
      <x:c r="A125" s="41" t="s">
        <x:v>408</x:v>
      </x:c>
      <x:c r="B125" s="64" t="str">
        <x:v>RippleLogic v13.0 / SGP v8.8 / ripple.md v5.8 / Agent v13.0 / Primer v4.7 / WDBIP v1.9 / Sheet v5.9</x:v>
      </x:c>
      <x:c r="C125" s="6"/>
      <x:c r="D125" s="6"/>
      <x:c r="E125" s="6"/>
      <x:c r="F125" s="6"/>
      <x:c r="G125" s="6"/>
      <x:c r="H125" s="6"/>
      <x:c r="I125" s="6"/>
      <x:c r="J125" s="6"/>
      <x:c r="K125" s="6"/>
      <x:c r="L125" s="6"/>
      <x:c r="M125" s="6"/>
      <x:c r="N125" s="6"/>
      <x:c r="O125" s="6"/>
      <x:c r="P125" s="6"/>
      <x:c r="Q125" s="6"/>
      <x:c r="R125" s="6"/>
      <x:c r="S125" s="6"/>
      <x:c r="T125" s="6"/>
      <x:c r="U125" s="6"/>
      <x:c r="V125" s="6"/>
      <x:c r="W125" s="6"/>
      <x:c r="X125" s="6"/>
      <x:c r="Y125" s="6"/>
      <x:c r="Z125" s="6"/>
    </x:row>
    <x:row r="126" s="1" customFormat="1" ht="13.5" hidden="0" customHeight="1">
      <x:c r="A126" s="41" t="s">
        <x:v>410</x:v>
      </x:c>
      <x:c r="B126" s="40" t="s">
        <x:v>372</x:v>
      </x:c>
      <x:c r="C126" s="6"/>
      <x:c r="D126" s="6"/>
      <x:c r="E126" s="6"/>
      <x:c r="F126" s="6"/>
      <x:c r="G126" s="6"/>
      <x:c r="H126" s="6"/>
      <x:c r="I126" s="6"/>
      <x:c r="J126" s="6"/>
      <x:c r="K126" s="6"/>
      <x:c r="L126" s="6"/>
      <x:c r="M126" s="6"/>
      <x:c r="N126" s="6"/>
      <x:c r="O126" s="6"/>
      <x:c r="P126" s="6"/>
      <x:c r="Q126" s="6"/>
      <x:c r="R126" s="6"/>
      <x:c r="S126" s="6"/>
      <x:c r="T126" s="6"/>
      <x:c r="U126" s="6"/>
      <x:c r="V126" s="6"/>
      <x:c r="W126" s="6"/>
      <x:c r="X126" s="6"/>
      <x:c r="Y126" s="6"/>
      <x:c r="Z126" s="6"/>
    </x:row>
    <x:row r="127" s="1" customFormat="1" ht="14.25" hidden="0" customHeight="1">
      <x:c r="A127" s="41" t="s">
        <x:v>411</x:v>
      </x:c>
      <x:c r="B127" s="64" t="s">
        <x:v>372</x:v>
      </x:c>
      <x:c r="C127" s="6"/>
      <x:c r="D127" s="6"/>
      <x:c r="E127" s="6"/>
      <x:c r="F127" s="6"/>
      <x:c r="G127" s="6"/>
      <x:c r="H127" s="6"/>
      <x:c r="I127" s="6"/>
      <x:c r="J127" s="6"/>
      <x:c r="K127" s="6"/>
      <x:c r="L127" s="6"/>
      <x:c r="M127" s="6"/>
      <x:c r="N127" s="6"/>
      <x:c r="O127" s="6"/>
      <x:c r="P127" s="6"/>
      <x:c r="Q127" s="6"/>
      <x:c r="R127" s="6"/>
      <x:c r="S127" s="6"/>
      <x:c r="T127" s="6"/>
      <x:c r="U127" s="6"/>
      <x:c r="V127" s="6"/>
      <x:c r="W127" s="6"/>
      <x:c r="X127" s="6"/>
      <x:c r="Y127" s="6"/>
      <x:c r="Z127" s="6"/>
    </x:row>
    <x:row r="128" s="1" customFormat="1" ht="13.5" hidden="0" customHeight="1">
      <x:c r="A128" s="6"/>
      <x:c r="B128" s="6"/>
      <x:c r="C128" s="6"/>
      <x:c r="D128" s="6"/>
      <x:c r="E128" s="6"/>
      <x:c r="F128" s="6"/>
      <x:c r="G128" s="6"/>
      <x:c r="H128" s="6"/>
      <x:c r="I128" s="6"/>
      <x:c r="J128" s="6"/>
      <x:c r="K128" s="6"/>
      <x:c r="L128" s="6"/>
      <x:c r="M128" s="6"/>
      <x:c r="N128" s="6"/>
      <x:c r="O128" s="6"/>
      <x:c r="P128" s="6"/>
      <x:c r="Q128" s="6"/>
      <x:c r="R128" s="6"/>
      <x:c r="S128" s="6"/>
      <x:c r="T128" s="6"/>
      <x:c r="U128" s="6"/>
      <x:c r="V128" s="6"/>
      <x:c r="W128" s="6"/>
      <x:c r="X128" s="6"/>
      <x:c r="Y128" s="6"/>
      <x:c r="Z128" s="6"/>
    </x:row>
    <x:row r="129" s="1" customFormat="1" ht="15" hidden="0" customHeight="1">
      <x:c r="A129" s="41" t="s">
        <x:v>412</x:v>
      </x:c>
      <x:c r="B129" s="66"/>
      <x:c r="C129" s="66"/>
      <x:c r="D129" s="6"/>
      <x:c r="E129" s="6"/>
      <x:c r="F129" s="6"/>
      <x:c r="G129" s="6"/>
      <x:c r="H129" s="6"/>
      <x:c r="I129" s="6"/>
      <x:c r="J129" s="6"/>
      <x:c r="K129" s="6"/>
      <x:c r="L129" s="6"/>
      <x:c r="M129" s="6"/>
      <x:c r="N129" s="6"/>
      <x:c r="O129" s="6"/>
      <x:c r="P129" s="6"/>
      <x:c r="Q129" s="6"/>
      <x:c r="R129" s="6"/>
      <x:c r="S129" s="6"/>
      <x:c r="T129" s="6"/>
      <x:c r="U129" s="6"/>
      <x:c r="V129" s="6"/>
      <x:c r="W129" s="6"/>
      <x:c r="X129" s="6"/>
      <x:c r="Y129" s="6"/>
      <x:c r="Z129" s="6"/>
    </x:row>
    <x:row r="130" s="1" customFormat="1" ht="13.5" hidden="0" customHeight="1">
      <x:c r="A130" s="41" t="s">
        <x:v>413</x:v>
      </x:c>
      <x:c r="B130" s="40" t="n">
        <x:v>1</x:v>
      </x:c>
      <x:c r="C130" s="40" t="s">
        <x:v>414</x:v>
      </x:c>
      <x:c r="D130" s="6"/>
      <x:c r="E130" s="6"/>
      <x:c r="F130" s="6"/>
      <x:c r="G130" s="6"/>
      <x:c r="H130" s="6"/>
      <x:c r="I130" s="6"/>
      <x:c r="J130" s="6"/>
      <x:c r="K130" s="6"/>
      <x:c r="L130" s="6"/>
      <x:c r="M130" s="6"/>
      <x:c r="N130" s="6"/>
      <x:c r="O130" s="6"/>
      <x:c r="P130" s="6"/>
      <x:c r="Q130" s="6"/>
      <x:c r="R130" s="6"/>
      <x:c r="S130" s="6"/>
      <x:c r="T130" s="6"/>
      <x:c r="U130" s="6"/>
      <x:c r="V130" s="6"/>
      <x:c r="W130" s="6"/>
      <x:c r="X130" s="6"/>
      <x:c r="Y130" s="6"/>
      <x:c r="Z130" s="6"/>
    </x:row>
    <x:row r="131" s="1" customFormat="1" ht="13.5" hidden="0" customHeight="1">
      <x:c r="A131" s="41" t="s">
        <x:v>415</x:v>
      </x:c>
      <x:c r="B131" s="67" t="s">
        <x:v>416</x:v>
      </x:c>
      <x:c r="C131" s="66"/>
      <x:c r="D131" s="6"/>
      <x:c r="E131" s="6"/>
      <x:c r="F131" s="6"/>
      <x:c r="G131" s="6"/>
      <x:c r="H131" s="6"/>
      <x:c r="I131" s="6"/>
      <x:c r="J131" s="6"/>
      <x:c r="K131" s="6"/>
      <x:c r="L131" s="6"/>
      <x:c r="M131" s="6"/>
      <x:c r="N131" s="6"/>
      <x:c r="O131" s="6"/>
      <x:c r="P131" s="6"/>
      <x:c r="Q131" s="6"/>
      <x:c r="R131" s="6"/>
      <x:c r="S131" s="6"/>
      <x:c r="T131" s="6"/>
      <x:c r="U131" s="6"/>
      <x:c r="V131" s="6"/>
      <x:c r="W131" s="6"/>
      <x:c r="X131" s="6"/>
      <x:c r="Y131" s="6"/>
      <x:c r="Z131" s="6"/>
    </x:row>
    <x:row r="132" s="1" customFormat="1" ht="13.5" hidden="0" customHeight="1">
      <x:c r="A132" s="41" t="s">
        <x:v>417</x:v>
      </x:c>
      <x:c r="B132" s="40" t="s">
        <x:v>418</x:v>
      </x:c>
      <x:c r="C132" s="40" t="s">
        <x:v>419</x:v>
      </x:c>
      <x:c r="D132" s="6"/>
      <x:c r="E132" s="6"/>
      <x:c r="F132" s="6"/>
      <x:c r="G132" s="6"/>
      <x:c r="H132" s="6"/>
      <x:c r="I132" s="6"/>
      <x:c r="J132" s="6"/>
      <x:c r="K132" s="6"/>
      <x:c r="L132" s="6"/>
      <x:c r="M132" s="6"/>
      <x:c r="N132" s="6"/>
      <x:c r="O132" s="6"/>
      <x:c r="P132" s="6"/>
      <x:c r="Q132" s="6"/>
      <x:c r="R132" s="6"/>
      <x:c r="S132" s="6"/>
      <x:c r="T132" s="6"/>
      <x:c r="U132" s="6"/>
      <x:c r="V132" s="6"/>
      <x:c r="W132" s="6"/>
      <x:c r="X132" s="6"/>
      <x:c r="Y132" s="6"/>
      <x:c r="Z132" s="6"/>
    </x:row>
    <x:row r="133" s="1" customFormat="1" ht="13.5" hidden="0" customHeight="1">
      <x:c r="A133" s="41" t="s">
        <x:v>420</x:v>
      </x:c>
      <x:c r="B133" s="67" t="s">
        <x:v>421</x:v>
      </x:c>
      <x:c r="C133" s="67" t="s">
        <x:v>422</x:v>
      </x:c>
      <x:c r="D133" s="6"/>
      <x:c r="E133" s="6"/>
      <x:c r="F133" s="6"/>
      <x:c r="G133" s="6"/>
      <x:c r="H133" s="6"/>
      <x:c r="I133" s="6"/>
      <x:c r="J133" s="6"/>
      <x:c r="K133" s="6"/>
      <x:c r="L133" s="6"/>
      <x:c r="M133" s="6"/>
      <x:c r="N133" s="6"/>
      <x:c r="O133" s="6"/>
      <x:c r="P133" s="6"/>
      <x:c r="Q133" s="6"/>
      <x:c r="R133" s="6"/>
      <x:c r="S133" s="6"/>
      <x:c r="T133" s="6"/>
      <x:c r="U133" s="6"/>
      <x:c r="V133" s="6"/>
      <x:c r="W133" s="6"/>
      <x:c r="X133" s="6"/>
      <x:c r="Y133" s="6"/>
      <x:c r="Z133" s="6"/>
    </x:row>
    <x:row r="134" s="1" customFormat="1" ht="13.5" hidden="0" customHeight="1">
      <x:c r="A134" s="41" t="s">
        <x:v>423</x:v>
      </x:c>
      <x:c r="B134" s="40" t="s">
        <x:v>424</x:v>
      </x:c>
      <x:c r="C134" s="66"/>
      <x:c r="D134" s="6"/>
      <x:c r="E134" s="6"/>
      <x:c r="F134" s="6"/>
      <x:c r="G134" s="6"/>
      <x:c r="H134" s="6"/>
      <x:c r="I134" s="6"/>
      <x:c r="J134" s="6"/>
      <x:c r="K134" s="6"/>
      <x:c r="L134" s="6"/>
      <x:c r="M134" s="6"/>
      <x:c r="N134" s="6"/>
      <x:c r="O134" s="6"/>
      <x:c r="P134" s="6"/>
      <x:c r="Q134" s="6"/>
      <x:c r="R134" s="6"/>
      <x:c r="S134" s="6"/>
      <x:c r="T134" s="6"/>
      <x:c r="U134" s="6"/>
      <x:c r="V134" s="6"/>
      <x:c r="W134" s="6"/>
      <x:c r="X134" s="6"/>
      <x:c r="Y134" s="6"/>
      <x:c r="Z134" s="6"/>
    </x:row>
    <x:row r="135" s="1" customFormat="1" ht="13.5" hidden="0" customHeight="1">
      <x:c r="A135" s="41" t="s">
        <x:v>425</x:v>
      </x:c>
      <x:c r="B135" s="67" t="s">
        <x:v>426</x:v>
      </x:c>
      <x:c r="C135" s="66"/>
      <x:c r="D135" s="6"/>
      <x:c r="E135" s="6"/>
      <x:c r="F135" s="6"/>
      <x:c r="G135" s="6"/>
      <x:c r="H135" s="6"/>
      <x:c r="I135" s="6"/>
      <x:c r="J135" s="6"/>
      <x:c r="K135" s="6"/>
      <x:c r="L135" s="6"/>
      <x:c r="M135" s="6"/>
      <x:c r="N135" s="6"/>
      <x:c r="O135" s="6"/>
      <x:c r="P135" s="6"/>
      <x:c r="Q135" s="6"/>
      <x:c r="R135" s="6"/>
      <x:c r="S135" s="6"/>
      <x:c r="T135" s="6"/>
      <x:c r="U135" s="6"/>
      <x:c r="V135" s="6"/>
      <x:c r="W135" s="6"/>
      <x:c r="X135" s="6"/>
      <x:c r="Y135" s="6"/>
      <x:c r="Z135" s="6"/>
    </x:row>
    <x:row r="136" s="1" customFormat="1" ht="13.5" hidden="0" customHeight="1">
      <x:c r="A136" s="41" t="s">
        <x:v>427</x:v>
      </x:c>
      <x:c r="B136" s="68"/>
      <x:c r="C136" s="69"/>
      <x:c r="D136" s="6"/>
      <x:c r="E136" s="6"/>
      <x:c r="F136" s="6"/>
      <x:c r="G136" s="6"/>
      <x:c r="H136" s="6"/>
      <x:c r="I136" s="6"/>
      <x:c r="J136" s="6"/>
      <x:c r="K136" s="6"/>
      <x:c r="L136" s="6"/>
      <x:c r="M136" s="6"/>
      <x:c r="N136" s="6"/>
      <x:c r="O136" s="6"/>
      <x:c r="P136" s="6"/>
      <x:c r="Q136" s="6"/>
      <x:c r="R136" s="6"/>
      <x:c r="S136" s="6"/>
      <x:c r="T136" s="6"/>
      <x:c r="U136" s="6"/>
      <x:c r="V136" s="6"/>
      <x:c r="W136" s="6"/>
      <x:c r="X136" s="6"/>
      <x:c r="Y136" s="6"/>
      <x:c r="Z136" s="6"/>
    </x:row>
    <x:row r="137" s="1" customFormat="1" ht="33.75" hidden="0" customHeight="1">
      <x:c r="A137" s="41" t="s">
        <x:v>428</x:v>
      </x:c>
      <x:c r="B137" s="67" t="str">
        <x:v>RippleLogic v13.0</x:v>
      </x:c>
      <x:c r="C137" s="69"/>
      <x:c r="D137" s="6"/>
      <x:c r="E137" s="6"/>
      <x:c r="F137" s="6"/>
      <x:c r="G137" s="6"/>
      <x:c r="H137" s="6"/>
      <x:c r="I137" s="6"/>
      <x:c r="J137" s="6"/>
      <x:c r="K137" s="6"/>
      <x:c r="L137" s="6"/>
      <x:c r="M137" s="6"/>
      <x:c r="N137" s="6"/>
      <x:c r="O137" s="6"/>
      <x:c r="P137" s="6"/>
      <x:c r="Q137" s="6"/>
      <x:c r="R137" s="6"/>
      <x:c r="S137" s="6"/>
      <x:c r="T137" s="6"/>
      <x:c r="U137" s="6"/>
      <x:c r="V137" s="6"/>
      <x:c r="W137" s="6"/>
      <x:c r="X137" s="6"/>
      <x:c r="Y137" s="6"/>
      <x:c r="Z137" s="6"/>
    </x:row>
    <x:row r="138" s="1" customFormat="1" ht="12.75" hidden="0" customHeight="1">
      <x:c r="A138" s="41" t="s">
        <x:v>222</x:v>
      </x:c>
      <x:c r="B138" s="40" t="str">
        <x:v>SGP v8.8</x:v>
      </x:c>
      <x:c r="C138" s="6"/>
      <x:c r="D138" s="6"/>
      <x:c r="E138" s="6"/>
      <x:c r="F138" s="6"/>
      <x:c r="G138" s="6"/>
      <x:c r="H138" s="6"/>
      <x:c r="I138" s="6"/>
      <x:c r="J138" s="6"/>
      <x:c r="K138" s="6"/>
      <x:c r="L138" s="6"/>
      <x:c r="M138" s="6"/>
      <x:c r="N138" s="6"/>
      <x:c r="O138" s="6"/>
      <x:c r="P138" s="6"/>
      <x:c r="Q138" s="6"/>
      <x:c r="R138" s="6"/>
      <x:c r="S138" s="6"/>
      <x:c r="T138" s="6"/>
      <x:c r="U138" s="6"/>
      <x:c r="V138" s="6"/>
      <x:c r="W138" s="6"/>
      <x:c r="X138" s="6"/>
      <x:c r="Y138" s="6"/>
      <x:c r="Z138" s="6"/>
    </x:row>
    <x:row r="139" s="1" customFormat="1" ht="12.75" hidden="0" customHeight="1">
      <x:c r="A139" s="41" t="s">
        <x:v>429</x:v>
      </x:c>
      <x:c r="B139" s="44" t="str">
        <x:v>ripple.md v5.8</x:v>
      </x:c>
      <x:c r="C139" s="6"/>
      <x:c r="D139" s="6"/>
      <x:c r="E139" s="6"/>
      <x:c r="F139" s="6"/>
      <x:c r="G139" s="6"/>
      <x:c r="H139" s="6"/>
      <x:c r="I139" s="6"/>
      <x:c r="J139" s="6"/>
      <x:c r="K139" s="6"/>
      <x:c r="L139" s="6"/>
      <x:c r="M139" s="6"/>
      <x:c r="N139" s="6"/>
      <x:c r="O139" s="6"/>
      <x:c r="P139" s="6"/>
      <x:c r="Q139" s="6"/>
      <x:c r="R139" s="6"/>
      <x:c r="S139" s="6"/>
      <x:c r="T139" s="6"/>
      <x:c r="U139" s="6"/>
      <x:c r="V139" s="6"/>
      <x:c r="W139" s="6"/>
      <x:c r="X139" s="6"/>
      <x:c r="Y139" s="6"/>
      <x:c r="Z139" s="6"/>
    </x:row>
    <x:row r="140" s="1" customFormat="1" ht="12.75" hidden="0" customHeight="1">
      <x:c r="A140" s="41" t="s">
        <x:v>431</x:v>
      </x:c>
      <x:c r="B140" s="40" t="str">
        <x:v>RippleLogic Agent System v13.0</x:v>
      </x:c>
      <x:c r="C140" s="6"/>
      <x:c r="D140" s="6"/>
      <x:c r="E140" s="6"/>
      <x:c r="F140" s="6"/>
      <x:c r="G140" s="6"/>
      <x:c r="H140" s="6"/>
      <x:c r="I140" s="6"/>
      <x:c r="J140" s="6"/>
      <x:c r="K140" s="6"/>
      <x:c r="L140" s="6"/>
      <x:c r="M140" s="6"/>
      <x:c r="N140" s="6"/>
      <x:c r="O140" s="6"/>
      <x:c r="P140" s="6"/>
      <x:c r="Q140" s="6"/>
      <x:c r="R140" s="6"/>
      <x:c r="S140" s="6"/>
      <x:c r="T140" s="6"/>
      <x:c r="U140" s="6"/>
      <x:c r="V140" s="6"/>
      <x:c r="W140" s="6"/>
      <x:c r="X140" s="6"/>
      <x:c r="Y140" s="6"/>
      <x:c r="Z140" s="6"/>
    </x:row>
    <x:row r="141" s="1" customFormat="1" ht="12.75" hidden="0" customHeight="1">
      <x:c r="A141" s="41" t="s">
        <x:v>432</x:v>
      </x:c>
      <x:c r="B141" s="44" t="str">
        <x:v>RippleLogic Aligners Sheet v5.9</x:v>
      </x:c>
      <x:c r="C141" s="6"/>
      <x:c r="D141" s="6"/>
      <x:c r="E141" s="6"/>
      <x:c r="F141" s="6"/>
      <x:c r="G141" s="6"/>
      <x:c r="H141" s="6"/>
      <x:c r="I141" s="6"/>
      <x:c r="J141" s="6"/>
      <x:c r="K141" s="6"/>
      <x:c r="L141" s="6"/>
      <x:c r="M141" s="6"/>
      <x:c r="N141" s="6"/>
      <x:c r="O141" s="6"/>
      <x:c r="P141" s="6"/>
      <x:c r="Q141" s="6"/>
      <x:c r="R141" s="6"/>
      <x:c r="S141" s="6"/>
      <x:c r="T141" s="6"/>
      <x:c r="U141" s="6"/>
      <x:c r="V141" s="6"/>
      <x:c r="W141" s="6"/>
      <x:c r="X141" s="6"/>
      <x:c r="Y141" s="6"/>
      <x:c r="Z141" s="6"/>
    </x:row>
    <x:row r="142" s="1" customFormat="1" ht="12.75" hidden="0" customHeight="1">
      <x:c r="A142" s="41" t="s">
        <x:v>433</x:v>
      </x:c>
      <x:c r="B142" s="40" t="str">
        <x:v>RippleLogic Foundations Primer v4.7</x:v>
      </x:c>
      <x:c r="C142" s="6"/>
      <x:c r="D142" s="6"/>
      <x:c r="E142" s="6"/>
      <x:c r="F142" s="6"/>
      <x:c r="G142" s="6"/>
      <x:c r="H142" s="6"/>
      <x:c r="I142" s="6"/>
      <x:c r="J142" s="6"/>
      <x:c r="K142" s="6"/>
      <x:c r="L142" s="6"/>
      <x:c r="M142" s="6"/>
      <x:c r="N142" s="6"/>
      <x:c r="O142" s="6"/>
      <x:c r="P142" s="6"/>
      <x:c r="Q142" s="6"/>
      <x:c r="R142" s="6"/>
      <x:c r="S142" s="6"/>
      <x:c r="T142" s="6"/>
      <x:c r="U142" s="6"/>
      <x:c r="V142" s="6"/>
      <x:c r="W142" s="6"/>
      <x:c r="X142" s="6"/>
      <x:c r="Y142" s="6"/>
      <x:c r="Z142" s="6"/>
    </x:row>
    <x:row r="143" s="1" customFormat="1" ht="12.75" hidden="0" customHeight="1">
      <x:c r="A143" s="41" t="s">
        <x:v>435</x:v>
      </x:c>
      <x:c r="B143" s="44" t="s">
        <x:v>436</x:v>
      </x:c>
      <x:c r="C143" s="6"/>
      <x:c r="D143" s="6"/>
      <x:c r="E143" s="6"/>
      <x:c r="F143" s="6"/>
      <x:c r="G143" s="6"/>
      <x:c r="H143" s="6"/>
      <x:c r="I143" s="6"/>
      <x:c r="J143" s="6"/>
      <x:c r="K143" s="6"/>
      <x:c r="L143" s="6"/>
      <x:c r="M143" s="6"/>
      <x:c r="N143" s="6"/>
      <x:c r="O143" s="6"/>
      <x:c r="P143" s="6"/>
      <x:c r="Q143" s="6"/>
      <x:c r="R143" s="6"/>
      <x:c r="S143" s="6"/>
      <x:c r="T143" s="6"/>
      <x:c r="U143" s="6"/>
      <x:c r="V143" s="6"/>
      <x:c r="W143" s="6"/>
      <x:c r="X143" s="6"/>
      <x:c r="Y143" s="6"/>
      <x:c r="Z143" s="6"/>
    </x:row>
    <x:row r="144" s="1" customFormat="1" ht="12.75" hidden="0" customHeight="1">
      <x:c r="A144" s="41" t="s">
        <x:v>437</x:v>
      </x:c>
      <x:c r="B144" s="40" t="s">
        <x:v>438</x:v>
      </x:c>
      <x:c r="C144" s="6"/>
      <x:c r="D144" s="6"/>
      <x:c r="E144" s="6"/>
      <x:c r="F144" s="6"/>
      <x:c r="G144" s="6"/>
      <x:c r="H144" s="6"/>
      <x:c r="I144" s="6"/>
      <x:c r="J144" s="6"/>
      <x:c r="K144" s="6"/>
      <x:c r="L144" s="6"/>
      <x:c r="M144" s="6"/>
      <x:c r="N144" s="6"/>
      <x:c r="O144" s="6"/>
      <x:c r="P144" s="6"/>
      <x:c r="Q144" s="6"/>
      <x:c r="R144" s="6"/>
      <x:c r="S144" s="6"/>
      <x:c r="T144" s="6"/>
      <x:c r="U144" s="6"/>
      <x:c r="V144" s="6"/>
      <x:c r="W144" s="6"/>
      <x:c r="X144" s="6"/>
      <x:c r="Y144" s="6"/>
      <x:c r="Z144" s="6"/>
    </x:row>
    <x:row r="145" s="1" customFormat="1" ht="12.75" hidden="0" customHeight="1">
      <x:c r="A145" s="41" t="s">
        <x:v>439</x:v>
      </x:c>
      <x:c r="B145" s="44" t="s">
        <x:v>440</x:v>
      </x:c>
      <x:c r="C145" s="6"/>
      <x:c r="D145" s="6"/>
      <x:c r="E145" s="6"/>
      <x:c r="F145" s="6"/>
      <x:c r="G145" s="6"/>
      <x:c r="H145" s="6"/>
      <x:c r="I145" s="6"/>
      <x:c r="J145" s="6"/>
      <x:c r="K145" s="6"/>
      <x:c r="L145" s="6"/>
      <x:c r="M145" s="6"/>
      <x:c r="N145" s="6"/>
      <x:c r="O145" s="6"/>
      <x:c r="P145" s="6"/>
      <x:c r="Q145" s="6"/>
      <x:c r="R145" s="6"/>
      <x:c r="S145" s="6"/>
      <x:c r="T145" s="6"/>
      <x:c r="U145" s="6"/>
      <x:c r="V145" s="6"/>
      <x:c r="W145" s="6"/>
      <x:c r="X145" s="6"/>
      <x:c r="Y145" s="6"/>
      <x:c r="Z145" s="6"/>
    </x:row>
    <x:row r="146" s="1" customFormat="1" ht="12.75" hidden="0" customHeight="1">
      <x:c r="A146" s="41" t="s">
        <x:v>441</x:v>
      </x:c>
      <x:c r="B146" s="70"/>
      <x:c r="C146" s="70"/>
      <x:c r="D146" s="6"/>
      <x:c r="E146" s="6"/>
      <x:c r="F146" s="6"/>
      <x:c r="G146" s="6"/>
      <x:c r="H146" s="6"/>
      <x:c r="I146" s="6"/>
      <x:c r="J146" s="6"/>
      <x:c r="K146" s="6"/>
      <x:c r="L146" s="6"/>
      <x:c r="M146" s="6"/>
      <x:c r="N146" s="6"/>
      <x:c r="O146" s="6"/>
      <x:c r="P146" s="6"/>
      <x:c r="Q146" s="6"/>
      <x:c r="R146" s="6"/>
      <x:c r="S146" s="6"/>
      <x:c r="T146" s="6"/>
      <x:c r="U146" s="6"/>
      <x:c r="V146" s="6"/>
      <x:c r="W146" s="6"/>
      <x:c r="X146" s="6"/>
      <x:c r="Y146" s="6"/>
      <x:c r="Z146" s="6"/>
    </x:row>
    <x:row r="147" s="1" customFormat="1" ht="12.75" hidden="0" customHeight="1">
      <x:c r="A147" s="41" t="s">
        <x:v>442</x:v>
      </x:c>
      <x:c r="B147" s="44" t="s">
        <x:v>443</x:v>
      </x:c>
      <x:c r="C147" s="44" t="s">
        <x:v>444</x:v>
      </x:c>
      <x:c r="D147" s="6"/>
      <x:c r="E147" s="6"/>
      <x:c r="F147" s="6"/>
      <x:c r="G147" s="6"/>
      <x:c r="H147" s="6"/>
      <x:c r="I147" s="6"/>
      <x:c r="J147" s="6"/>
      <x:c r="K147" s="6"/>
      <x:c r="L147" s="6"/>
      <x:c r="M147" s="6"/>
      <x:c r="N147" s="6"/>
      <x:c r="O147" s="6"/>
      <x:c r="P147" s="6"/>
      <x:c r="Q147" s="6"/>
      <x:c r="R147" s="6"/>
      <x:c r="S147" s="6"/>
      <x:c r="T147" s="6"/>
      <x:c r="U147" s="6"/>
      <x:c r="V147" s="6"/>
      <x:c r="W147" s="6"/>
      <x:c r="X147" s="6"/>
      <x:c r="Y147" s="6"/>
      <x:c r="Z147" s="6"/>
    </x:row>
    <x:row r="148" s="1" customFormat="1" ht="12.75" hidden="0" customHeight="1">
      <x:c r="A148" s="41" t="s">
        <x:v>445</x:v>
      </x:c>
      <x:c r="B148" s="40" t="s">
        <x:v>446</x:v>
      </x:c>
      <x:c r="C148" s="40" t="s">
        <x:v>447</x:v>
      </x:c>
      <x:c r="D148" s="6"/>
      <x:c r="E148" s="6"/>
      <x:c r="F148" s="6"/>
      <x:c r="G148" s="6"/>
      <x:c r="H148" s="6"/>
      <x:c r="I148" s="6"/>
      <x:c r="J148" s="6"/>
      <x:c r="K148" s="6"/>
      <x:c r="L148" s="6"/>
      <x:c r="M148" s="6"/>
      <x:c r="N148" s="6"/>
      <x:c r="O148" s="6"/>
      <x:c r="P148" s="6"/>
      <x:c r="Q148" s="6"/>
      <x:c r="R148" s="6"/>
      <x:c r="S148" s="6"/>
      <x:c r="T148" s="6"/>
      <x:c r="U148" s="6"/>
      <x:c r="V148" s="6"/>
      <x:c r="W148" s="6"/>
      <x:c r="X148" s="6"/>
      <x:c r="Y148" s="6"/>
      <x:c r="Z148" s="6"/>
    </x:row>
    <x:row r="149" s="1" customFormat="1" ht="12.75" hidden="0" customHeight="1">
      <x:c r="A149" s="41" t="s">
        <x:v>448</x:v>
      </x:c>
      <x:c r="B149" s="44" t="s">
        <x:v>446</x:v>
      </x:c>
      <x:c r="C149" s="44" t="s">
        <x:v>449</x:v>
      </x:c>
      <x:c r="D149" s="6"/>
      <x:c r="E149" s="6"/>
      <x:c r="F149" s="6"/>
      <x:c r="G149" s="6"/>
      <x:c r="H149" s="6"/>
      <x:c r="I149" s="6"/>
      <x:c r="J149" s="6"/>
      <x:c r="K149" s="6"/>
      <x:c r="L149" s="6"/>
      <x:c r="M149" s="6"/>
      <x:c r="N149" s="6"/>
      <x:c r="O149" s="6"/>
      <x:c r="P149" s="6"/>
      <x:c r="Q149" s="6"/>
      <x:c r="R149" s="6"/>
      <x:c r="S149" s="6"/>
      <x:c r="T149" s="6"/>
      <x:c r="U149" s="6"/>
      <x:c r="V149" s="6"/>
      <x:c r="W149" s="6"/>
      <x:c r="X149" s="6"/>
      <x:c r="Y149" s="6"/>
      <x:c r="Z149" s="6"/>
    </x:row>
    <x:row r="150" s="1" customFormat="1" ht="12.75" hidden="0" customHeight="1">
      <x:c r="A150" s="41" t="s">
        <x:v>450</x:v>
      </x:c>
      <x:c r="B150" s="40" t="s">
        <x:v>451</x:v>
      </x:c>
      <x:c r="C150" s="40" t="s">
        <x:v>452</x:v>
      </x:c>
      <x:c r="D150" s="6"/>
      <x:c r="E150" s="6"/>
      <x:c r="F150" s="6"/>
      <x:c r="G150" s="6"/>
      <x:c r="H150" s="6"/>
      <x:c r="I150" s="6"/>
      <x:c r="J150" s="6"/>
      <x:c r="K150" s="6"/>
      <x:c r="L150" s="6"/>
      <x:c r="M150" s="6"/>
      <x:c r="N150" s="6"/>
      <x:c r="O150" s="6"/>
      <x:c r="P150" s="6"/>
      <x:c r="Q150" s="6"/>
      <x:c r="R150" s="6"/>
      <x:c r="S150" s="6"/>
      <x:c r="T150" s="6"/>
      <x:c r="U150" s="6"/>
      <x:c r="V150" s="6"/>
      <x:c r="W150" s="6"/>
      <x:c r="X150" s="6"/>
      <x:c r="Y150" s="6"/>
      <x:c r="Z150" s="6"/>
    </x:row>
    <x:row r="151" s="1" customFormat="1" ht="12.75" hidden="0" customHeight="1">
      <x:c r="A151" s="41" t="s">
        <x:v>453</x:v>
      </x:c>
      <x:c r="B151" s="44" t="s">
        <x:v>454</x:v>
      </x:c>
      <x:c r="C151" s="44" t="s">
        <x:v>455</x:v>
      </x:c>
      <x:c r="D151" s="6"/>
      <x:c r="E151" s="6"/>
      <x:c r="F151" s="6"/>
      <x:c r="G151" s="6"/>
      <x:c r="H151" s="6"/>
      <x:c r="I151" s="6"/>
      <x:c r="J151" s="6"/>
      <x:c r="K151" s="6"/>
      <x:c r="L151" s="6"/>
      <x:c r="M151" s="6"/>
      <x:c r="N151" s="6"/>
      <x:c r="O151" s="6"/>
      <x:c r="P151" s="6"/>
      <x:c r="Q151" s="6"/>
      <x:c r="R151" s="6"/>
      <x:c r="S151" s="6"/>
      <x:c r="T151" s="6"/>
      <x:c r="U151" s="6"/>
      <x:c r="V151" s="6"/>
      <x:c r="W151" s="6"/>
      <x:c r="X151" s="6"/>
      <x:c r="Y151" s="6"/>
      <x:c r="Z151" s="6"/>
    </x:row>
    <x:row r="152" s="1" customFormat="1" ht="14.25" hidden="0" customHeight="1">
      <x:c r="A152" s="71"/>
      <x:c r="B152" s="71"/>
      <x:c r="C152" s="71"/>
      <x:c r="D152" s="71"/>
      <x:c r="E152" s="71"/>
      <x:c r="F152" s="71"/>
      <x:c r="G152" s="71"/>
      <x:c r="H152" s="71"/>
      <x:c r="I152" s="71"/>
      <x:c r="J152" s="71"/>
      <x:c r="K152" s="71"/>
      <x:c r="L152" s="71"/>
    </x:row>
    <x:row r="153" s="1" customFormat="1" ht="23.25" hidden="0" customHeight="1">
      <x:c r="A153" s="41" t="s">
        <x:v>456</x:v>
      </x:c>
      <x:c r="B153" s="71"/>
      <x:c r="C153" s="71"/>
      <x:c r="D153" s="71"/>
      <x:c r="E153" s="71"/>
      <x:c r="F153" s="71"/>
      <x:c r="G153" s="71"/>
      <x:c r="H153" s="71"/>
      <x:c r="I153" s="71"/>
      <x:c r="J153" s="71"/>
      <x:c r="K153" s="71"/>
      <x:c r="L153" s="71"/>
    </x:row>
    <x:row r="154" s="1" customFormat="1" ht="45.75" hidden="0" customHeight="1">
      <x:c r="A154" s="41" t="s">
        <x:v>457</x:v>
      </x:c>
      <x:c r="B154" s="40" t="s">
        <x:v>458</x:v>
      </x:c>
      <x:c r="C154" s="71"/>
      <x:c r="D154" s="71"/>
      <x:c r="E154" s="71"/>
      <x:c r="F154" s="71"/>
      <x:c r="G154" s="71"/>
      <x:c r="H154" s="71"/>
      <x:c r="I154" s="71"/>
      <x:c r="J154" s="71"/>
      <x:c r="K154" s="71"/>
      <x:c r="L154" s="71"/>
    </x:row>
    <x:row r="155" s="1" customFormat="1" ht="45.75" hidden="0" customHeight="1">
      <x:c r="A155" s="41" t="s">
        <x:v>459</x:v>
      </x:c>
      <x:c r="B155" s="44" t="s">
        <x:v>460</x:v>
      </x:c>
      <x:c r="C155" s="71"/>
      <x:c r="D155" s="71"/>
      <x:c r="E155" s="71"/>
      <x:c r="F155" s="71"/>
      <x:c r="G155" s="71"/>
      <x:c r="H155" s="71"/>
      <x:c r="I155" s="71"/>
      <x:c r="J155" s="71"/>
      <x:c r="K155" s="71"/>
      <x:c r="L155" s="71"/>
    </x:row>
    <x:row r="156" s="1" customFormat="1" ht="34.5" hidden="0" customHeight="1">
      <x:c r="A156" s="41" t="s">
        <x:v>461</x:v>
      </x:c>
      <x:c r="B156" s="40" t="s">
        <x:v>462</x:v>
      </x:c>
      <x:c r="C156" s="71"/>
      <x:c r="D156" s="71"/>
      <x:c r="E156" s="71"/>
      <x:c r="F156" s="71"/>
      <x:c r="G156" s="71"/>
      <x:c r="H156" s="71"/>
      <x:c r="I156" s="71"/>
      <x:c r="J156" s="71"/>
      <x:c r="K156" s="71"/>
      <x:c r="L156" s="71"/>
    </x:row>
    <x:row r="157" s="1" customFormat="1" ht="34.5" hidden="0" customHeight="1">
      <x:c r="A157" s="41" t="s">
        <x:v>463</x:v>
      </x:c>
      <x:c r="B157" s="44" t="s">
        <x:v>464</x:v>
      </x:c>
      <x:c r="C157" s="71"/>
      <x:c r="D157" s="71"/>
      <x:c r="E157" s="71"/>
      <x:c r="F157" s="71"/>
      <x:c r="G157" s="71"/>
      <x:c r="H157" s="71"/>
      <x:c r="I157" s="71"/>
      <x:c r="J157" s="71"/>
      <x:c r="K157" s="71"/>
      <x:c r="L157" s="71"/>
    </x:row>
    <x:row r="158" s="1" customFormat="1" ht="14.25" hidden="0" customHeight="1">
      <x:c r="A158" s="71"/>
      <x:c r="B158" s="71"/>
      <x:c r="C158" s="71"/>
      <x:c r="D158" s="71"/>
      <x:c r="E158" s="71"/>
      <x:c r="F158" s="71"/>
      <x:c r="G158" s="71"/>
      <x:c r="H158" s="71"/>
      <x:c r="I158" s="71"/>
      <x:c r="J158" s="71"/>
      <x:c r="K158" s="71"/>
      <x:c r="L158" s="71"/>
    </x:row>
    <x:row r="159" s="1" customFormat="1" ht="14.25" hidden="0" customHeight="1">
      <x:c r="A159" s="71"/>
      <x:c r="B159" s="71"/>
      <x:c r="C159" s="71"/>
      <x:c r="D159" s="71"/>
      <x:c r="E159" s="71"/>
      <x:c r="F159" s="71"/>
      <x:c r="G159" s="71"/>
      <x:c r="H159" s="71"/>
      <x:c r="I159" s="71"/>
      <x:c r="J159" s="71"/>
      <x:c r="K159" s="71"/>
      <x:c r="L159" s="71"/>
    </x:row>
    <x:row r="160" s="1" customFormat="1" ht="14.25" hidden="0" customHeight="1">
      <x:c r="A160" s="71"/>
      <x:c r="B160" s="71"/>
      <x:c r="C160" s="71"/>
      <x:c r="D160" s="71"/>
      <x:c r="E160" s="71"/>
      <x:c r="F160" s="71"/>
      <x:c r="G160" s="71"/>
      <x:c r="H160" s="71"/>
      <x:c r="I160" s="71"/>
      <x:c r="J160" s="71"/>
      <x:c r="K160" s="71"/>
      <x:c r="L160" s="71"/>
    </x:row>
  </x:sheetData>
  <x:mergeCells>
    <x:mergeCell ref="A1:D1"/>
    <x:mergeCell ref="A2:D2"/>
    <x:mergeCell ref="A3:D3"/>
    <x:mergeCell ref="F9:H9"/>
  </x:mergeCells>
  <x:pageMargins left="0.7" right="0.7" top="0.75" bottom="0.75" header="0.3" footer="0.3"/>
  <x:legacyDrawing xmlns:r="http://schemas.openxmlformats.org/officeDocument/2006/relationships" r:id="R5061a341359f42dc"/>
</x:worksheet>
</file>

<file path=xl/worksheets/sheet5.xml><?xml version="1.0" encoding="utf-8"?>
<x:worksheet xmlns:x="http://schemas.openxmlformats.org/spreadsheetml/2006/main">
  <x:sheetViews>
    <x:sheetView showGridLines="1" workbookViewId="0"/>
  </x:sheetViews>
  <x:sheetFormatPr defaultColWidth="8.66796875" defaultRowHeight="14.25"/>
  <x:cols>
    <x:col min="1" max="1" width="36" style="72" hidden="0" customWidth="1"/>
    <x:col min="2" max="2" width="36" style="1" hidden="0" customWidth="1"/>
    <x:col min="3" max="3" width="35" style="72" hidden="0" customWidth="1"/>
    <x:col min="4" max="5" width="36" style="1" hidden="0" customWidth="1"/>
    <x:col min="6" max="6" width="36" style="72" hidden="0" customWidth="1"/>
    <x:col min="7" max="7" width="36" style="1" hidden="0" customWidth="1"/>
    <x:col min="8" max="20" width="16" style="1" hidden="0" customWidth="1"/>
  </x:cols>
  <x:sheetData>
    <x:row r="1" s="1" customFormat="1" ht="24" hidden="0" customHeight="1">
      <x:c r="A1" s="2" t="str">
        <x:v>FROZEN REVIEW CHECKLIST</x:v>
      </x:c>
      <x:c r="B1" s="73"/>
      <x:c r="C1" s="73"/>
      <x:c r="D1" s="73"/>
      <x:c r="E1" s="73"/>
      <x:c r="F1" s="2" t="s">
        <x:v>466</x:v>
      </x:c>
      <x:c r="G1" s="2" t="inlineStr">
        <x:is>
          <x:t>Scoped final-build verification; see current external test receipts</x:t>
        </x:is>
      </x:c>
      <x:c r="H1" s="71"/>
      <x:c r="I1" s="71"/>
      <x:c r="J1" s="71"/>
      <x:c r="K1" s="71"/>
      <x:c r="L1" s="71"/>
      <x:c r="M1" s="71"/>
      <x:c r="N1" s="71"/>
      <x:c r="O1" s="71"/>
      <x:c r="P1" s="71"/>
      <x:c r="Q1" s="71"/>
      <x:c r="R1" s="71"/>
      <x:c r="S1" s="71"/>
      <x:c r="T1" s="71"/>
    </x:row>
    <x:row r="2" s="1" customFormat="1" ht="96" hidden="0" customHeight="1">
      <x:c r="A2" s="38" t="inlineStr">
        <x:is>
          <x:t>FROZEN REVIEW RECORDS. Record labels are not live or independent test evidence. Current executed tests are reported externally. Edits invalidate the frozen worked run.</x:t>
        </x:is>
      </x:c>
      <x:c r="B2" s="74"/>
      <x:c r="C2" s="74"/>
      <x:c r="D2" s="74"/>
      <x:c r="E2" s="74"/>
      <x:c r="F2" s="40" t="s">
        <x:v>469</x:v>
      </x:c>
      <x:c r="G2" s="75" t="inlineStr">
        <x:is>
          <x:t>Baseline review: 2026-07-23. Current build: see Appendix_Release and the package manifest.</x:t>
        </x:is>
      </x:c>
      <x:c r="H2" s="71"/>
      <x:c r="I2" s="71"/>
      <x:c r="J2" s="71"/>
      <x:c r="K2" s="71"/>
      <x:c r="L2" s="71"/>
      <x:c r="M2" s="71"/>
      <x:c r="N2" s="71"/>
      <x:c r="O2" s="71"/>
      <x:c r="P2" s="71"/>
      <x:c r="Q2" s="71"/>
      <x:c r="R2" s="71"/>
      <x:c r="S2" s="71"/>
      <x:c r="T2" s="71"/>
    </x:row>
    <x:row r="3" s="1" customFormat="1" ht="36" hidden="0" customHeight="1">
      <x:c r="A3" s="41" t="inlineStr">
        <x:is>
          <x:t>Expected / Actual are retained evidence fields. RECORDED_PASS is a historical record outcome, not a formula-derived proof.</x:t>
        </x:is>
      </x:c>
      <x:c r="B3" s="74"/>
      <x:c r="C3" s="74"/>
      <x:c r="D3" s="74"/>
      <x:c r="E3" s="74"/>
      <x:c r="F3" s="44" t="s">
        <x:v>472</x:v>
      </x:c>
      <x:c r="G3" s="44" t="s">
        <x:v>473</x:v>
      </x:c>
      <x:c r="H3" s="71"/>
      <x:c r="I3" s="71"/>
      <x:c r="J3" s="71"/>
      <x:c r="K3" s="71"/>
      <x:c r="L3" s="71"/>
      <x:c r="M3" s="71"/>
      <x:c r="N3" s="71"/>
      <x:c r="O3" s="71"/>
      <x:c r="P3" s="71"/>
      <x:c r="Q3" s="71"/>
      <x:c r="R3" s="71"/>
      <x:c r="S3" s="71"/>
      <x:c r="T3" s="71"/>
    </x:row>
    <x:row r="4" s="1" customFormat="1" ht="60" hidden="0" customHeight="1">
      <x:c r="A4" s="41" t="str">
        <x:v>Frozen review assertions; consult Formula_Map and Build_Integrity for actual calculations and staleness.</x:v>
      </x:c>
      <x:c r="B4" s="74"/>
      <x:c r="C4" s="74"/>
      <x:c r="D4" s="74"/>
      <x:c r="E4" s="74"/>
      <x:c r="F4" s="40" t="s">
        <x:v>475</x:v>
      </x:c>
      <x:c r="G4" s="40" t="s">
        <x:v>372</x:v>
      </x:c>
      <x:c r="H4" s="71"/>
      <x:c r="I4" s="71"/>
      <x:c r="J4" s="71"/>
      <x:c r="K4" s="71"/>
      <x:c r="L4" s="71"/>
      <x:c r="M4" s="71"/>
      <x:c r="N4" s="71"/>
      <x:c r="O4" s="71"/>
      <x:c r="P4" s="71"/>
      <x:c r="Q4" s="71"/>
      <x:c r="R4" s="71"/>
      <x:c r="S4" s="71"/>
      <x:c r="T4" s="71"/>
    </x:row>
    <x:row r="5" s="1" customFormat="1" ht="14.25" hidden="0" customHeight="1">
      <x:c r="A5" s="76" t="s">
        <x:v>476</x:v>
      </x:c>
      <x:c r="B5" s="77" t="s">
        <x:v>477</x:v>
      </x:c>
      <x:c r="C5" s="77" t="s">
        <x:v>478</x:v>
      </x:c>
      <x:c r="D5" s="77" t="s">
        <x:v>479</x:v>
      </x:c>
      <x:c r="E5" s="77" t="s">
        <x:v>370</x:v>
      </x:c>
      <x:c r="F5" s="77" t="s">
        <x:v>480</x:v>
      </x:c>
      <x:c r="G5" s="13" t="s">
        <x:v>481</x:v>
      </x:c>
      <x:c r="H5" s="71"/>
      <x:c r="I5" s="71"/>
      <x:c r="J5" s="71"/>
      <x:c r="K5" s="71"/>
      <x:c r="L5" s="71"/>
      <x:c r="M5" s="71"/>
      <x:c r="N5" s="71"/>
      <x:c r="O5" s="71"/>
      <x:c r="P5" s="71"/>
      <x:c r="Q5" s="71"/>
      <x:c r="R5" s="71"/>
      <x:c r="S5" s="71"/>
      <x:c r="T5" s="71"/>
    </x:row>
    <x:row r="6" s="1" customFormat="1" ht="14.25" hidden="0" customHeight="1">
      <x:c r="A6" s="7" t="s">
        <x:v>482</x:v>
      </x:c>
      <x:c r="B6" s="19" t="s">
        <x:v>483</x:v>
      </x:c>
      <x:c r="C6" s="19" t="str">
        <x:v>v5.9</x:v>
      </x:c>
      <x:c r="D6" s="19" t="str">
        <x:v>v5.9</x:v>
      </x:c>
      <x:c r="E6" s="19" t="inlineStr">
        <x:is>
          <x:t>RECORDED_PASS</x:t>
        </x:is>
      </x:c>
      <x:c r="F6" s="19" t="s">
        <x:v>484</x:v>
      </x:c>
      <x:c r="G6" s="13" t="inlineStr">
        <x:is>
          <x:t>RECORDED_CHECK</x:t>
        </x:is>
      </x:c>
      <x:c r="H6" s="71"/>
      <x:c r="I6" s="71"/>
      <x:c r="J6" s="71"/>
      <x:c r="K6" s="71"/>
      <x:c r="L6" s="71"/>
      <x:c r="M6" s="71"/>
      <x:c r="N6" s="71"/>
      <x:c r="O6" s="71"/>
      <x:c r="P6" s="71"/>
      <x:c r="Q6" s="71"/>
      <x:c r="R6" s="71"/>
      <x:c r="S6" s="71"/>
      <x:c r="T6" s="71"/>
    </x:row>
    <x:row r="7" s="1" customFormat="1" ht="14.25" hidden="0" customHeight="1">
      <x:c r="A7" s="7" t="s">
        <x:v>486</x:v>
      </x:c>
      <x:c r="B7" s="29" t="s">
        <x:v>487</x:v>
      </x:c>
      <x:c r="C7" s="29" t="str">
        <x:v>v5.9</x:v>
      </x:c>
      <x:c r="D7" s="29" t="str">
        <x:v>v5.9</x:v>
      </x:c>
      <x:c r="E7" s="78" t="inlineStr">
        <x:is>
          <x:t>RECORDED_PASS</x:t>
        </x:is>
      </x:c>
      <x:c r="F7" s="29" t="s">
        <x:v>488</x:v>
      </x:c>
      <x:c r="G7" s="13" t="inlineStr">
        <x:is>
          <x:t>RECORDED_CHECK</x:t>
        </x:is>
      </x:c>
      <x:c r="H7" s="71"/>
      <x:c r="I7" s="71"/>
      <x:c r="J7" s="71"/>
      <x:c r="K7" s="71"/>
      <x:c r="L7" s="71"/>
      <x:c r="M7" s="71"/>
      <x:c r="N7" s="71"/>
      <x:c r="O7" s="71"/>
      <x:c r="P7" s="71"/>
      <x:c r="Q7" s="71"/>
      <x:c r="R7" s="71"/>
      <x:c r="S7" s="71"/>
      <x:c r="T7" s="71"/>
    </x:row>
    <x:row r="8" s="1" customFormat="1" ht="14.25" hidden="0" customHeight="1">
      <x:c r="A8" s="7" t="s">
        <x:v>489</x:v>
      </x:c>
      <x:c r="B8" s="19" t="s">
        <x:v>490</x:v>
      </x:c>
      <x:c r="C8" s="19" t="str">
        <x:v>v5.9</x:v>
      </x:c>
      <x:c r="D8" s="19" t="str">
        <x:v>v5.9</x:v>
      </x:c>
      <x:c r="E8" s="19" t="inlineStr">
        <x:is>
          <x:t>RECORDED_PASS</x:t>
        </x:is>
      </x:c>
      <x:c r="F8" s="19" t="s">
        <x:v>491</x:v>
      </x:c>
      <x:c r="G8" s="13" t="inlineStr">
        <x:is>
          <x:t>RECORDED_CHECK</x:t>
        </x:is>
      </x:c>
      <x:c r="H8" s="71"/>
      <x:c r="I8" s="71"/>
      <x:c r="J8" s="71"/>
      <x:c r="K8" s="71"/>
      <x:c r="L8" s="71"/>
      <x:c r="M8" s="71"/>
      <x:c r="N8" s="71"/>
      <x:c r="O8" s="71"/>
      <x:c r="P8" s="71"/>
      <x:c r="Q8" s="71"/>
      <x:c r="R8" s="71"/>
      <x:c r="S8" s="71"/>
      <x:c r="T8" s="71"/>
    </x:row>
    <x:row r="9" s="1" customFormat="1" ht="14.25" hidden="0" customHeight="1">
      <x:c r="A9" s="7" t="s">
        <x:v>492</x:v>
      </x:c>
      <x:c r="B9" s="29" t="s">
        <x:v>493</x:v>
      </x:c>
      <x:c r="C9" s="29" t="str">
        <x:v>RippleLogic v13.0</x:v>
      </x:c>
      <x:c r="D9" s="29" t="str">
        <x:v>RippleLogic v13.0</x:v>
      </x:c>
      <x:c r="E9" s="78" t="inlineStr">
        <x:is>
          <x:t>RECORDED_PASS</x:t>
        </x:is>
      </x:c>
      <x:c r="F9" s="29" t="s">
        <x:v>494</x:v>
      </x:c>
      <x:c r="G9" s="13" t="inlineStr">
        <x:is>
          <x:t>RECORDED_CHECK</x:t>
        </x:is>
      </x:c>
      <x:c r="H9" s="71"/>
      <x:c r="I9" s="71"/>
      <x:c r="J9" s="71"/>
      <x:c r="K9" s="71"/>
      <x:c r="L9" s="71"/>
      <x:c r="M9" s="71"/>
      <x:c r="N9" s="71"/>
      <x:c r="O9" s="71"/>
      <x:c r="P9" s="71"/>
      <x:c r="Q9" s="71"/>
      <x:c r="R9" s="71"/>
      <x:c r="S9" s="71"/>
      <x:c r="T9" s="71"/>
    </x:row>
    <x:row r="10" s="1" customFormat="1" ht="14.25" hidden="0" customHeight="1">
      <x:c r="A10" s="7" t="s">
        <x:v>495</x:v>
      </x:c>
      <x:c r="B10" s="19" t="s">
        <x:v>496</x:v>
      </x:c>
      <x:c r="C10" s="19" t="n">
        <x:v>0.0219</x:v>
      </x:c>
      <x:c r="D10" s="19" t="n">
        <x:v>0.0219</x:v>
      </x:c>
      <x:c r="E10" s="19" t="inlineStr">
        <x:is>
          <x:t>RECORDED_PASS</x:t>
        </x:is>
      </x:c>
      <x:c r="F10" s="19" t="s">
        <x:v>497</x:v>
      </x:c>
      <x:c r="G10" s="13" t="inlineStr">
        <x:is>
          <x:t>RECORDED_CHECK</x:t>
        </x:is>
      </x:c>
      <x:c r="H10" s="71"/>
      <x:c r="I10" s="71"/>
      <x:c r="J10" s="71"/>
      <x:c r="K10" s="71"/>
      <x:c r="L10" s="71"/>
      <x:c r="M10" s="71"/>
      <x:c r="N10" s="71"/>
      <x:c r="O10" s="71"/>
      <x:c r="P10" s="71"/>
      <x:c r="Q10" s="71"/>
      <x:c r="R10" s="71"/>
      <x:c r="S10" s="71"/>
      <x:c r="T10" s="71"/>
    </x:row>
    <x:row r="11" s="1" customFormat="1" ht="14.25" hidden="0" customHeight="1">
      <x:c r="A11" s="7" t="s">
        <x:v>498</x:v>
      </x:c>
      <x:c r="B11" s="29" t="s">
        <x:v>499</x:v>
      </x:c>
      <x:c r="C11" s="29" t="n">
        <x:v>0.0315</x:v>
      </x:c>
      <x:c r="D11" s="29" t="n">
        <x:v>0.0315</x:v>
      </x:c>
      <x:c r="E11" s="78" t="inlineStr">
        <x:is>
          <x:t>RECORDED_PASS</x:t>
        </x:is>
      </x:c>
      <x:c r="F11" s="29" t="s">
        <x:v>497</x:v>
      </x:c>
      <x:c r="G11" s="13" t="inlineStr">
        <x:is>
          <x:t>RECORDED_CHECK</x:t>
        </x:is>
      </x:c>
      <x:c r="H11" s="71"/>
      <x:c r="I11" s="71"/>
      <x:c r="J11" s="71"/>
      <x:c r="K11" s="71"/>
      <x:c r="L11" s="71"/>
      <x:c r="M11" s="71"/>
      <x:c r="N11" s="71"/>
      <x:c r="O11" s="71"/>
      <x:c r="P11" s="71"/>
      <x:c r="Q11" s="71"/>
      <x:c r="R11" s="71"/>
      <x:c r="S11" s="71"/>
      <x:c r="T11" s="71"/>
    </x:row>
    <x:row r="12" s="1" customFormat="1" ht="14.25" hidden="0" customHeight="1">
      <x:c r="A12" s="7" t="s">
        <x:v>500</x:v>
      </x:c>
      <x:c r="B12" s="19" t="s">
        <x:v>501</x:v>
      </x:c>
      <x:c r="C12" s="19" t="n">
        <x:v>0.0219</x:v>
      </x:c>
      <x:c r="D12" s="19" t="n">
        <x:v>0.0219</x:v>
      </x:c>
      <x:c r="E12" s="19" t="s">
        <x:v>502</x:v>
      </x:c>
      <x:c r="F12" s="19" t="s">
        <x:v>503</x:v>
      </x:c>
      <x:c r="G12" s="13" t="s">
        <x:v>504</x:v>
      </x:c>
      <x:c r="H12" s="71"/>
      <x:c r="I12" s="71"/>
      <x:c r="J12" s="71"/>
      <x:c r="K12" s="71"/>
      <x:c r="L12" s="71"/>
      <x:c r="M12" s="71"/>
      <x:c r="N12" s="71"/>
      <x:c r="O12" s="71"/>
      <x:c r="P12" s="71"/>
      <x:c r="Q12" s="71"/>
      <x:c r="R12" s="71"/>
      <x:c r="S12" s="71"/>
      <x:c r="T12" s="71"/>
    </x:row>
    <x:row r="13" s="1" customFormat="1" ht="14.25" hidden="0" customHeight="1">
      <x:c r="A13" s="7" t="s">
        <x:v>505</x:v>
      </x:c>
      <x:c r="B13" s="29" t="s">
        <x:v>506</x:v>
      </x:c>
      <x:c r="C13" s="29" t="n">
        <x:v>8</x:v>
      </x:c>
      <x:c r="D13" s="29" t="n">
        <x:v>8</x:v>
      </x:c>
      <x:c r="E13" s="78" t="inlineStr">
        <x:is>
          <x:t>RECORDED_PASS</x:t>
        </x:is>
      </x:c>
      <x:c r="F13" s="29" t="s">
        <x:v>507</x:v>
      </x:c>
      <x:c r="G13" s="13" t="inlineStr">
        <x:is>
          <x:t>RECORDED_CHECK</x:t>
        </x:is>
      </x:c>
      <x:c r="H13" s="71"/>
      <x:c r="I13" s="71"/>
      <x:c r="J13" s="71"/>
      <x:c r="K13" s="71"/>
      <x:c r="L13" s="71"/>
      <x:c r="M13" s="71"/>
      <x:c r="N13" s="71"/>
      <x:c r="O13" s="71"/>
      <x:c r="P13" s="71"/>
      <x:c r="Q13" s="71"/>
      <x:c r="R13" s="71"/>
      <x:c r="S13" s="71"/>
      <x:c r="T13" s="71"/>
    </x:row>
    <x:row r="14" s="1" customFormat="1" ht="14.25" hidden="0" customHeight="1">
      <x:c r="A14" s="7" t="s">
        <x:v>508</x:v>
      </x:c>
      <x:c r="B14" s="19" t="s">
        <x:v>509</x:v>
      </x:c>
      <x:c r="C14" s="19" t="n">
        <x:v>16</x:v>
      </x:c>
      <x:c r="D14" s="19" t="n">
        <x:v>16</x:v>
      </x:c>
      <x:c r="E14" s="19" t="inlineStr">
        <x:is>
          <x:t>RECORDED_PASS</x:t>
        </x:is>
      </x:c>
      <x:c r="F14" s="19" t="s">
        <x:v>510</x:v>
      </x:c>
      <x:c r="G14" s="13" t="inlineStr">
        <x:is>
          <x:t>RECORDED_CHECK</x:t>
        </x:is>
      </x:c>
      <x:c r="H14" s="71"/>
      <x:c r="I14" s="71"/>
      <x:c r="J14" s="71"/>
      <x:c r="K14" s="71"/>
      <x:c r="L14" s="71"/>
      <x:c r="M14" s="71"/>
      <x:c r="N14" s="71"/>
      <x:c r="O14" s="71"/>
      <x:c r="P14" s="71"/>
      <x:c r="Q14" s="71"/>
      <x:c r="R14" s="71"/>
      <x:c r="S14" s="71"/>
      <x:c r="T14" s="71"/>
    </x:row>
    <x:row r="15" s="1" customFormat="1" ht="14.25" hidden="0" customHeight="1">
      <x:c r="A15" s="7" t="s">
        <x:v>511</x:v>
      </x:c>
      <x:c r="B15" s="29" t="s">
        <x:v>512</x:v>
      </x:c>
      <x:c r="C15" s="29" t="s">
        <x:v>314</x:v>
      </x:c>
      <x:c r="D15" s="29" t="s">
        <x:v>314</x:v>
      </x:c>
      <x:c r="E15" s="78" t="inlineStr">
        <x:is>
          <x:t>RECORDED_PASS</x:t>
        </x:is>
      </x:c>
      <x:c r="F15" s="29" t="s">
        <x:v>513</x:v>
      </x:c>
      <x:c r="G15" s="13" t="inlineStr">
        <x:is>
          <x:t>RECORDED_CHECK</x:t>
        </x:is>
      </x:c>
      <x:c r="H15" s="71"/>
      <x:c r="I15" s="71"/>
      <x:c r="J15" s="71"/>
      <x:c r="K15" s="71"/>
      <x:c r="L15" s="71"/>
      <x:c r="M15" s="71"/>
      <x:c r="N15" s="71"/>
      <x:c r="O15" s="71"/>
      <x:c r="P15" s="71"/>
      <x:c r="Q15" s="71"/>
      <x:c r="R15" s="71"/>
      <x:c r="S15" s="71"/>
      <x:c r="T15" s="71"/>
    </x:row>
    <x:row r="16" s="1" customFormat="1" ht="14.25" hidden="0" customHeight="1">
      <x:c r="A16" s="7" t="s">
        <x:v>514</x:v>
      </x:c>
      <x:c r="B16" s="19" t="s">
        <x:v>515</x:v>
      </x:c>
      <x:c r="C16" s="19" t="s">
        <x:v>314</x:v>
      </x:c>
      <x:c r="D16" s="19" t="s">
        <x:v>314</x:v>
      </x:c>
      <x:c r="E16" s="19" t="inlineStr">
        <x:is>
          <x:t>RECORDED_PASS</x:t>
        </x:is>
      </x:c>
      <x:c r="F16" s="19" t="s">
        <x:v>516</x:v>
      </x:c>
      <x:c r="G16" s="13" t="inlineStr">
        <x:is>
          <x:t>RECORDED_CHECK</x:t>
        </x:is>
      </x:c>
      <x:c r="H16" s="71"/>
      <x:c r="I16" s="71"/>
      <x:c r="J16" s="71"/>
      <x:c r="K16" s="71"/>
      <x:c r="L16" s="71"/>
      <x:c r="M16" s="71"/>
      <x:c r="N16" s="71"/>
      <x:c r="O16" s="71"/>
      <x:c r="P16" s="71"/>
      <x:c r="Q16" s="71"/>
      <x:c r="R16" s="71"/>
      <x:c r="S16" s="71"/>
      <x:c r="T16" s="71"/>
    </x:row>
    <x:row r="17" s="1" customFormat="1" ht="14.25" hidden="0" customHeight="1">
      <x:c r="A17" s="7" t="s">
        <x:v>517</x:v>
      </x:c>
      <x:c r="B17" s="29" t="s">
        <x:v>518</x:v>
      </x:c>
      <x:c r="C17" s="29" t="n">
        <x:v>0.05</x:v>
      </x:c>
      <x:c r="D17" s="29" t="n">
        <x:v>0.05</x:v>
      </x:c>
      <x:c r="E17" s="78" t="s">
        <x:v>502</x:v>
      </x:c>
      <x:c r="F17" s="29" t="s">
        <x:v>519</x:v>
      </x:c>
      <x:c r="G17" s="13" t="s">
        <x:v>504</x:v>
      </x:c>
      <x:c r="H17" s="71"/>
      <x:c r="I17" s="71"/>
      <x:c r="J17" s="71"/>
      <x:c r="K17" s="71"/>
      <x:c r="L17" s="71"/>
      <x:c r="M17" s="71"/>
      <x:c r="N17" s="71"/>
      <x:c r="O17" s="71"/>
      <x:c r="P17" s="71"/>
      <x:c r="Q17" s="71"/>
      <x:c r="R17" s="71"/>
      <x:c r="S17" s="71"/>
      <x:c r="T17" s="71"/>
    </x:row>
    <x:row r="18" s="1" customFormat="1" ht="14.25" hidden="0" customHeight="1">
      <x:c r="A18" s="7" t="s">
        <x:v>520</x:v>
      </x:c>
      <x:c r="B18" s="19" t="s">
        <x:v>521</x:v>
      </x:c>
      <x:c r="C18" s="19" t="n">
        <x:v>-0.1</x:v>
      </x:c>
      <x:c r="D18" s="19" t="n">
        <x:v>-0.1</x:v>
      </x:c>
      <x:c r="E18" s="19" t="s">
        <x:v>502</x:v>
      </x:c>
      <x:c r="F18" s="19" t="s">
        <x:v>519</x:v>
      </x:c>
      <x:c r="G18" s="13" t="s">
        <x:v>504</x:v>
      </x:c>
      <x:c r="H18" s="71"/>
      <x:c r="I18" s="71"/>
      <x:c r="J18" s="71"/>
      <x:c r="K18" s="71"/>
      <x:c r="L18" s="71"/>
      <x:c r="M18" s="71"/>
      <x:c r="N18" s="71"/>
      <x:c r="O18" s="71"/>
      <x:c r="P18" s="71"/>
      <x:c r="Q18" s="71"/>
      <x:c r="R18" s="71"/>
      <x:c r="S18" s="71"/>
      <x:c r="T18" s="71"/>
    </x:row>
    <x:row r="19" s="1" customFormat="1" ht="14.25" hidden="0" customHeight="1">
      <x:c r="A19" s="7" t="s">
        <x:v>522</x:v>
      </x:c>
      <x:c r="B19" s="29" t="s">
        <x:v>523</x:v>
      </x:c>
      <x:c r="C19" s="29" t="n">
        <x:v>0.2</x:v>
      </x:c>
      <x:c r="D19" s="29" t="n">
        <x:v>0.2</x:v>
      </x:c>
      <x:c r="E19" s="78" t="inlineStr">
        <x:is>
          <x:t>RECORDED_PASS</x:t>
        </x:is>
      </x:c>
      <x:c r="F19" s="29" t="s">
        <x:v>524</x:v>
      </x:c>
      <x:c r="G19" s="13" t="inlineStr">
        <x:is>
          <x:t>RECORDED_CHECK</x:t>
        </x:is>
      </x:c>
      <x:c r="H19" s="71"/>
      <x:c r="I19" s="71"/>
      <x:c r="J19" s="71"/>
      <x:c r="K19" s="71"/>
      <x:c r="L19" s="71"/>
      <x:c r="M19" s="71"/>
      <x:c r="N19" s="71"/>
      <x:c r="O19" s="71"/>
      <x:c r="P19" s="71"/>
      <x:c r="Q19" s="71"/>
      <x:c r="R19" s="71"/>
      <x:c r="S19" s="71"/>
      <x:c r="T19" s="71"/>
    </x:row>
    <x:row r="20" s="1" customFormat="1" ht="14.25" hidden="0" customHeight="1">
      <x:c r="A20" s="7" t="s">
        <x:v>525</x:v>
      </x:c>
      <x:c r="B20" s="19" t="s">
        <x:v>526</x:v>
      </x:c>
      <x:c r="C20" s="19" t="n">
        <x:v>5</x:v>
      </x:c>
      <x:c r="D20" s="19" t="n">
        <x:v>5</x:v>
      </x:c>
      <x:c r="E20" s="19" t="s">
        <x:v>502</x:v>
      </x:c>
      <x:c r="F20" s="19" t="s">
        <x:v>527</x:v>
      </x:c>
      <x:c r="G20" s="13" t="s">
        <x:v>504</x:v>
      </x:c>
      <x:c r="H20" s="71"/>
      <x:c r="I20" s="71"/>
      <x:c r="J20" s="71"/>
      <x:c r="K20" s="71"/>
      <x:c r="L20" s="71"/>
      <x:c r="M20" s="71"/>
      <x:c r="N20" s="71"/>
      <x:c r="O20" s="71"/>
      <x:c r="P20" s="71"/>
      <x:c r="Q20" s="71"/>
      <x:c r="R20" s="71"/>
      <x:c r="S20" s="71"/>
      <x:c r="T20" s="71"/>
    </x:row>
    <x:row r="21" s="1" customFormat="1" ht="14.25" hidden="0" customHeight="1">
      <x:c r="A21" s="7" t="s">
        <x:v>528</x:v>
      </x:c>
      <x:c r="B21" s="29" t="s">
        <x:v>529</x:v>
      </x:c>
      <x:c r="C21" s="29" t="n">
        <x:v>5</x:v>
      </x:c>
      <x:c r="D21" s="29" t="n">
        <x:v>5</x:v>
      </x:c>
      <x:c r="E21" s="78" t="s">
        <x:v>502</x:v>
      </x:c>
      <x:c r="F21" s="29" t="s">
        <x:v>527</x:v>
      </x:c>
      <x:c r="G21" s="13" t="s">
        <x:v>504</x:v>
      </x:c>
      <x:c r="H21" s="71"/>
      <x:c r="I21" s="71"/>
      <x:c r="J21" s="71"/>
      <x:c r="K21" s="71"/>
      <x:c r="L21" s="71"/>
      <x:c r="M21" s="71"/>
      <x:c r="N21" s="71"/>
      <x:c r="O21" s="71"/>
      <x:c r="P21" s="71"/>
      <x:c r="Q21" s="71"/>
      <x:c r="R21" s="71"/>
      <x:c r="S21" s="71"/>
      <x:c r="T21" s="71"/>
    </x:row>
    <x:row r="22" s="1" customFormat="1" ht="14.25" hidden="0" customHeight="1">
      <x:c r="A22" s="7" t="s">
        <x:v>530</x:v>
      </x:c>
      <x:c r="B22" s="19" t="s">
        <x:v>531</x:v>
      </x:c>
      <x:c r="C22" s="19" t="n">
        <x:v>0</x:v>
      </x:c>
      <x:c r="D22" s="19" t="n">
        <x:v>0</x:v>
      </x:c>
      <x:c r="E22" s="19" t="inlineStr">
        <x:is>
          <x:t>RECORDED_PASS</x:t>
        </x:is>
      </x:c>
      <x:c r="F22" s="19" t="s">
        <x:v>532</x:v>
      </x:c>
      <x:c r="G22" s="13" t="inlineStr">
        <x:is>
          <x:t>RECORDED_CHECK</x:t>
        </x:is>
      </x:c>
      <x:c r="H22" s="71"/>
      <x:c r="I22" s="71"/>
      <x:c r="J22" s="71"/>
      <x:c r="K22" s="71"/>
      <x:c r="L22" s="71"/>
      <x:c r="M22" s="71"/>
      <x:c r="N22" s="71"/>
      <x:c r="O22" s="71"/>
      <x:c r="P22" s="71"/>
      <x:c r="Q22" s="71"/>
      <x:c r="R22" s="71"/>
      <x:c r="S22" s="71"/>
      <x:c r="T22" s="71"/>
    </x:row>
    <x:row r="23" s="1" customFormat="1" ht="48" hidden="0" customHeight="1">
      <x:c r="A23" s="7" t="s">
        <x:v>533</x:v>
      </x:c>
      <x:c r="B23" s="29" t="s">
        <x:v>534</x:v>
      </x:c>
      <x:c r="C23" s="29" t="s">
        <x:v>339</x:v>
      </x:c>
      <x:c r="D23" s="29" t="s">
        <x:v>339</x:v>
      </x:c>
      <x:c r="E23" s="78" t="inlineStr">
        <x:is>
          <x:t>RECORDED_PASS</x:t>
        </x:is>
      </x:c>
      <x:c r="F23" s="29" t="s">
        <x:v>535</x:v>
      </x:c>
      <x:c r="G23" s="8" t="inlineStr">
        <x:is>
          <x:t>RECORDED_CHECK</x:t>
        </x:is>
      </x:c>
      <x:c r="H23" s="71"/>
      <x:c r="I23" s="71"/>
      <x:c r="J23" s="71"/>
      <x:c r="K23" s="71"/>
      <x:c r="L23" s="71"/>
      <x:c r="M23" s="71"/>
      <x:c r="N23" s="71"/>
      <x:c r="O23" s="71"/>
      <x:c r="P23" s="71"/>
      <x:c r="Q23" s="71"/>
      <x:c r="R23" s="71"/>
      <x:c r="S23" s="71"/>
      <x:c r="T23" s="71"/>
    </x:row>
    <x:row r="24" s="1" customFormat="1" ht="24" hidden="0" customHeight="1">
      <x:c r="A24" s="7" t="s">
        <x:v>536</x:v>
      </x:c>
      <x:c r="B24" s="19" t="s">
        <x:v>537</x:v>
      </x:c>
      <x:c r="C24" s="19" t="s">
        <x:v>342</x:v>
      </x:c>
      <x:c r="D24" s="19" t="s">
        <x:v>342</x:v>
      </x:c>
      <x:c r="E24" s="19" t="inlineStr">
        <x:is>
          <x:t>RECORDED_PASS</x:t>
        </x:is>
      </x:c>
      <x:c r="F24" s="19" t="s">
        <x:v>538</x:v>
      </x:c>
      <x:c r="G24" s="13" t="inlineStr">
        <x:is>
          <x:t>RECORDED_CHECK</x:t>
        </x:is>
      </x:c>
      <x:c r="H24" s="71"/>
      <x:c r="I24" s="71"/>
      <x:c r="J24" s="71"/>
      <x:c r="K24" s="71"/>
      <x:c r="L24" s="71"/>
      <x:c r="M24" s="71"/>
      <x:c r="N24" s="71"/>
      <x:c r="O24" s="71"/>
      <x:c r="P24" s="71"/>
      <x:c r="Q24" s="71"/>
      <x:c r="R24" s="71"/>
      <x:c r="S24" s="71"/>
      <x:c r="T24" s="71"/>
    </x:row>
    <x:row r="25" s="1" customFormat="1" ht="14.25" hidden="0" customHeight="1">
      <x:c r="A25" s="7" t="s">
        <x:v>539</x:v>
      </x:c>
      <x:c r="B25" s="29" t="s">
        <x:v>540</x:v>
      </x:c>
      <x:c r="C25" s="29" t="n">
        <x:v>2</x:v>
      </x:c>
      <x:c r="D25" s="29" t="n">
        <x:v>2</x:v>
      </x:c>
      <x:c r="E25" s="78" t="inlineStr">
        <x:is>
          <x:t>RECORDED_PASS</x:t>
        </x:is>
      </x:c>
      <x:c r="F25" s="29" t="s">
        <x:v>541</x:v>
      </x:c>
      <x:c r="G25" s="13" t="inlineStr">
        <x:is>
          <x:t>RECORDED_CHECK</x:t>
        </x:is>
      </x:c>
      <x:c r="H25" s="71"/>
      <x:c r="I25" s="71"/>
      <x:c r="J25" s="71"/>
      <x:c r="K25" s="71"/>
      <x:c r="L25" s="71"/>
      <x:c r="M25" s="71"/>
      <x:c r="N25" s="71"/>
      <x:c r="O25" s="71"/>
      <x:c r="P25" s="71"/>
      <x:c r="Q25" s="71"/>
      <x:c r="R25" s="71"/>
      <x:c r="S25" s="71"/>
      <x:c r="T25" s="71"/>
    </x:row>
    <x:row r="26" s="1" customFormat="1" ht="14.25" hidden="0" customHeight="1">
      <x:c r="A26" s="7" t="s">
        <x:v>542</x:v>
      </x:c>
      <x:c r="B26" s="19" t="s">
        <x:v>543</x:v>
      </x:c>
      <x:c r="C26" s="19" t="s">
        <x:v>544</x:v>
      </x:c>
      <x:c r="D26" s="19" t="s">
        <x:v>544</x:v>
      </x:c>
      <x:c r="E26" s="19" t="s">
        <x:v>502</x:v>
      </x:c>
      <x:c r="F26" s="19" t="s">
        <x:v>541</x:v>
      </x:c>
      <x:c r="G26" s="13" t="s">
        <x:v>504</x:v>
      </x:c>
      <x:c r="H26" s="71"/>
      <x:c r="I26" s="71"/>
      <x:c r="J26" s="71"/>
      <x:c r="K26" s="71"/>
      <x:c r="L26" s="71"/>
      <x:c r="M26" s="71"/>
      <x:c r="N26" s="71"/>
      <x:c r="O26" s="71"/>
      <x:c r="P26" s="71"/>
      <x:c r="Q26" s="71"/>
      <x:c r="R26" s="71"/>
      <x:c r="S26" s="71"/>
      <x:c r="T26" s="71"/>
    </x:row>
    <x:row r="27" s="1" customFormat="1" ht="14.25" hidden="0" customHeight="1">
      <x:c r="A27" s="7" t="s">
        <x:v>545</x:v>
      </x:c>
      <x:c r="B27" s="29" t="s">
        <x:v>546</x:v>
      </x:c>
      <x:c r="C27" s="29" t="n">
        <x:v>0</x:v>
      </x:c>
      <x:c r="D27" s="29" t="n">
        <x:v>0</x:v>
      </x:c>
      <x:c r="E27" s="78" t="inlineStr">
        <x:is>
          <x:t>RECORDED_PASS</x:t>
        </x:is>
      </x:c>
      <x:c r="F27" s="29" t="s">
        <x:v>547</x:v>
      </x:c>
      <x:c r="G27" s="13" t="inlineStr">
        <x:is>
          <x:t>RECORDED_CHECK</x:t>
        </x:is>
      </x:c>
      <x:c r="H27" s="71"/>
      <x:c r="I27" s="71"/>
      <x:c r="J27" s="71"/>
      <x:c r="K27" s="71"/>
      <x:c r="L27" s="71"/>
      <x:c r="M27" s="71"/>
      <x:c r="N27" s="71"/>
      <x:c r="O27" s="71"/>
      <x:c r="P27" s="71"/>
      <x:c r="Q27" s="71"/>
      <x:c r="R27" s="71"/>
      <x:c r="S27" s="71"/>
      <x:c r="T27" s="71"/>
    </x:row>
    <x:row r="28" s="1" customFormat="1" ht="14.25" hidden="0" customHeight="1">
      <x:c r="A28" s="7" t="s">
        <x:v>548</x:v>
      </x:c>
      <x:c r="B28" s="19" t="s">
        <x:v>549</x:v>
      </x:c>
      <x:c r="C28" s="19" t="s">
        <x:v>306</x:v>
      </x:c>
      <x:c r="D28" s="19" t="s">
        <x:v>306</x:v>
      </x:c>
      <x:c r="E28" s="19" t="s">
        <x:v>502</x:v>
      </x:c>
      <x:c r="F28" s="19" t="s">
        <x:v>550</x:v>
      </x:c>
      <x:c r="G28" s="13" t="s">
        <x:v>504</x:v>
      </x:c>
      <x:c r="H28" s="71"/>
      <x:c r="I28" s="71"/>
      <x:c r="J28" s="71"/>
      <x:c r="K28" s="71"/>
      <x:c r="L28" s="71"/>
      <x:c r="M28" s="71"/>
      <x:c r="N28" s="71"/>
      <x:c r="O28" s="71"/>
      <x:c r="P28" s="71"/>
      <x:c r="Q28" s="71"/>
      <x:c r="R28" s="71"/>
      <x:c r="S28" s="71"/>
      <x:c r="T28" s="71"/>
    </x:row>
    <x:row r="29" s="1" customFormat="1" ht="14.25" hidden="0" customHeight="1">
      <x:c r="A29" s="7" t="s">
        <x:v>551</x:v>
      </x:c>
      <x:c r="B29" s="29" t="s">
        <x:v>552</x:v>
      </x:c>
      <x:c r="C29" s="29" t="n">
        <x:v>0.0219</x:v>
      </x:c>
      <x:c r="D29" s="29" t="n">
        <x:v>0.0219</x:v>
      </x:c>
      <x:c r="E29" s="78" t="inlineStr">
        <x:is>
          <x:t>RECORDED_PASS</x:t>
        </x:is>
      </x:c>
      <x:c r="F29" s="29" t="s">
        <x:v>553</x:v>
      </x:c>
      <x:c r="G29" s="13" t="inlineStr">
        <x:is>
          <x:t>RECORDED_RECOMPUTATION</x:t>
        </x:is>
      </x:c>
      <x:c r="H29" s="71"/>
      <x:c r="I29" s="71"/>
      <x:c r="J29" s="71"/>
      <x:c r="K29" s="71"/>
      <x:c r="L29" s="71"/>
      <x:c r="M29" s="71"/>
      <x:c r="N29" s="71"/>
      <x:c r="O29" s="71"/>
      <x:c r="P29" s="71"/>
      <x:c r="Q29" s="71"/>
      <x:c r="R29" s="71"/>
      <x:c r="S29" s="71"/>
      <x:c r="T29" s="71"/>
    </x:row>
    <x:row r="30" s="1" customFormat="1" ht="14.25" hidden="0" customHeight="1">
      <x:c r="A30" s="7" t="s">
        <x:v>555</x:v>
      </x:c>
      <x:c r="B30" s="19" t="s">
        <x:v>556</x:v>
      </x:c>
      <x:c r="C30" s="19" t="n">
        <x:v>0.0315</x:v>
      </x:c>
      <x:c r="D30" s="19" t="n">
        <x:v>0.0315</x:v>
      </x:c>
      <x:c r="E30" s="19" t="inlineStr">
        <x:is>
          <x:t>RECORDED_PASS</x:t>
        </x:is>
      </x:c>
      <x:c r="F30" s="19" t="s">
        <x:v>553</x:v>
      </x:c>
      <x:c r="G30" s="13" t="inlineStr">
        <x:is>
          <x:t>RECORDED_RECOMPUTATION</x:t>
        </x:is>
      </x:c>
      <x:c r="H30" s="71"/>
      <x:c r="I30" s="71"/>
      <x:c r="J30" s="71"/>
      <x:c r="K30" s="71"/>
      <x:c r="L30" s="71"/>
      <x:c r="M30" s="71"/>
      <x:c r="N30" s="71"/>
      <x:c r="O30" s="71"/>
      <x:c r="P30" s="71"/>
      <x:c r="Q30" s="71"/>
      <x:c r="R30" s="71"/>
      <x:c r="S30" s="71"/>
      <x:c r="T30" s="71"/>
    </x:row>
    <x:row r="31" s="1" customFormat="1" ht="48" hidden="0" customHeight="1">
      <x:c r="A31" s="7" t="s">
        <x:v>557</x:v>
      </x:c>
      <x:c r="B31" s="29" t="s">
        <x:v>558</x:v>
      </x:c>
      <x:c r="C31" s="29" t="n">
        <x:v>0</x:v>
      </x:c>
      <x:c r="D31" s="29" t="n">
        <x:v>0</x:v>
      </x:c>
      <x:c r="E31" s="78" t="inlineStr">
        <x:is>
          <x:t>RECORDED_PASS</x:t>
        </x:is>
      </x:c>
      <x:c r="F31" s="29" t="s">
        <x:v>559</x:v>
      </x:c>
      <x:c r="G31" s="13" t="inlineStr">
        <x:is>
          <x:t>RECORDED_CHECK</x:t>
        </x:is>
      </x:c>
      <x:c r="H31" s="71"/>
      <x:c r="I31" s="71"/>
      <x:c r="J31" s="71"/>
      <x:c r="K31" s="71"/>
      <x:c r="L31" s="71"/>
      <x:c r="M31" s="71"/>
      <x:c r="N31" s="71"/>
      <x:c r="O31" s="71"/>
      <x:c r="P31" s="71"/>
      <x:c r="Q31" s="71"/>
      <x:c r="R31" s="71"/>
      <x:c r="S31" s="71"/>
      <x:c r="T31" s="71"/>
    </x:row>
    <x:row r="32" s="1" customFormat="1" ht="14.25" hidden="0" customHeight="1">
      <x:c r="A32" s="7" t="s">
        <x:v>560</x:v>
      </x:c>
      <x:c r="B32" s="19" t="s">
        <x:v>356</x:v>
      </x:c>
      <x:c r="C32" s="19" t="s">
        <x:v>64</x:v>
      </x:c>
      <x:c r="D32" s="19" t="s">
        <x:v>64</x:v>
      </x:c>
      <x:c r="E32" s="19" t="inlineStr">
        <x:is>
          <x:t>RECORDED_PASS</x:t>
        </x:is>
      </x:c>
      <x:c r="F32" s="19" t="s">
        <x:v>561</x:v>
      </x:c>
      <x:c r="G32" s="13" t="inlineStr">
        <x:is>
          <x:t>RECORDED_CHECK</x:t>
        </x:is>
      </x:c>
      <x:c r="H32" s="71"/>
      <x:c r="I32" s="71"/>
      <x:c r="J32" s="71"/>
      <x:c r="K32" s="71"/>
      <x:c r="L32" s="71"/>
      <x:c r="M32" s="71"/>
      <x:c r="N32" s="71"/>
      <x:c r="O32" s="71"/>
      <x:c r="P32" s="71"/>
      <x:c r="Q32" s="71"/>
      <x:c r="R32" s="71"/>
      <x:c r="S32" s="71"/>
      <x:c r="T32" s="71"/>
    </x:row>
    <x:row r="33" s="1" customFormat="1" ht="14.25" hidden="0" customHeight="1">
      <x:c r="A33" s="7" t="s">
        <x:v>562</x:v>
      </x:c>
      <x:c r="B33" s="29" t="s">
        <x:v>563</x:v>
      </x:c>
      <x:c r="C33" s="29" t="s">
        <x:v>306</x:v>
      </x:c>
      <x:c r="D33" s="29" t="s">
        <x:v>306</x:v>
      </x:c>
      <x:c r="E33" s="78" t="s">
        <x:v>502</x:v>
      </x:c>
      <x:c r="F33" s="29" t="s">
        <x:v>564</x:v>
      </x:c>
      <x:c r="G33" s="13" t="s">
        <x:v>504</x:v>
      </x:c>
      <x:c r="H33" s="71"/>
      <x:c r="I33" s="71"/>
      <x:c r="J33" s="71"/>
      <x:c r="K33" s="71"/>
      <x:c r="L33" s="71"/>
      <x:c r="M33" s="71"/>
      <x:c r="N33" s="71"/>
      <x:c r="O33" s="71"/>
      <x:c r="P33" s="71"/>
      <x:c r="Q33" s="71"/>
      <x:c r="R33" s="71"/>
      <x:c r="S33" s="71"/>
      <x:c r="T33" s="71"/>
    </x:row>
    <x:row r="34" s="1" customFormat="1" ht="14.25" hidden="0" customHeight="1">
      <x:c r="A34" s="7" t="s">
        <x:v>565</x:v>
      </x:c>
      <x:c r="B34" s="19" t="s">
        <x:v>566</x:v>
      </x:c>
      <x:c r="C34" s="19" t="s">
        <x:v>544</x:v>
      </x:c>
      <x:c r="D34" s="19" t="s">
        <x:v>544</x:v>
      </x:c>
      <x:c r="E34" s="19" t="s">
        <x:v>502</x:v>
      </x:c>
      <x:c r="F34" s="19" t="s">
        <x:v>567</x:v>
      </x:c>
      <x:c r="G34" s="13" t="s">
        <x:v>504</x:v>
      </x:c>
      <x:c r="H34" s="71"/>
      <x:c r="I34" s="71"/>
      <x:c r="J34" s="71"/>
      <x:c r="K34" s="71"/>
      <x:c r="L34" s="71"/>
      <x:c r="M34" s="71"/>
      <x:c r="N34" s="71"/>
      <x:c r="O34" s="71"/>
      <x:c r="P34" s="71"/>
      <x:c r="Q34" s="71"/>
      <x:c r="R34" s="71"/>
      <x:c r="S34" s="71"/>
      <x:c r="T34" s="71"/>
    </x:row>
    <x:row r="35" s="1" customFormat="1" ht="14.25" hidden="0" customHeight="1">
      <x:c r="A35" s="7" t="s">
        <x:v>568</x:v>
      </x:c>
      <x:c r="B35" s="29" t="s">
        <x:v>569</x:v>
      </x:c>
      <x:c r="C35" s="29" t="s">
        <x:v>247</x:v>
      </x:c>
      <x:c r="D35" s="29" t="s">
        <x:v>247</x:v>
      </x:c>
      <x:c r="E35" s="78" t="inlineStr">
        <x:is>
          <x:t>RECORDED_PASS</x:t>
        </x:is>
      </x:c>
      <x:c r="F35" s="29" t="s">
        <x:v>570</x:v>
      </x:c>
      <x:c r="G35" s="13" t="inlineStr">
        <x:is>
          <x:t>RECORDED_CHECK</x:t>
        </x:is>
      </x:c>
      <x:c r="H35" s="71"/>
      <x:c r="I35" s="71"/>
      <x:c r="J35" s="71"/>
      <x:c r="K35" s="71"/>
      <x:c r="L35" s="71"/>
      <x:c r="M35" s="71"/>
      <x:c r="N35" s="71"/>
      <x:c r="O35" s="71"/>
      <x:c r="P35" s="71"/>
      <x:c r="Q35" s="71"/>
      <x:c r="R35" s="71"/>
      <x:c r="S35" s="71"/>
      <x:c r="T35" s="71"/>
    </x:row>
    <x:row r="36" s="1" customFormat="1" ht="14.25" hidden="0" customHeight="1">
      <x:c r="A36" s="23"/>
      <x:c r="B36" s="20" t="n">
        <x:v>0</x:v>
      </x:c>
      <x:c r="C36" s="20"/>
      <x:c r="D36" s="20"/>
      <x:c r="E36" s="20"/>
      <x:c r="F36" s="20"/>
      <x:c r="G36" s="13"/>
      <x:c r="H36" s="71"/>
      <x:c r="I36" s="71"/>
      <x:c r="J36" s="71"/>
      <x:c r="K36" s="71"/>
      <x:c r="L36" s="71"/>
      <x:c r="M36" s="71"/>
      <x:c r="N36" s="71"/>
      <x:c r="O36" s="71"/>
      <x:c r="P36" s="71"/>
      <x:c r="Q36" s="71"/>
      <x:c r="R36" s="71"/>
      <x:c r="S36" s="71"/>
      <x:c r="T36" s="71"/>
    </x:row>
    <x:row r="37" s="1" customFormat="1" ht="14.25" hidden="0" customHeight="1">
      <x:c r="A37" s="7" t="inlineStr">
        <x:is>
          <x:t>COMPUTED RECORD SUMMARY</x:t>
        </x:is>
      </x:c>
      <x:c r="B37" s="20"/>
      <x:c r="C37" s="20"/>
      <x:c r="D37" s="20"/>
      <x:c r="E37" s="20"/>
      <x:c r="F37" s="20"/>
      <x:c r="G37" s="13"/>
      <x:c r="H37" s="71"/>
      <x:c r="I37" s="71"/>
      <x:c r="J37" s="71"/>
      <x:c r="K37" s="71"/>
      <x:c r="L37" s="71"/>
      <x:c r="M37" s="71"/>
      <x:c r="N37" s="71"/>
      <x:c r="O37" s="71"/>
      <x:c r="P37" s="71"/>
      <x:c r="Q37" s="71"/>
      <x:c r="R37" s="71"/>
      <x:c r="S37" s="71"/>
      <x:c r="T37" s="71"/>
    </x:row>
    <x:row r="38" s="1" customFormat="1" ht="84" hidden="0" customHeight="1">
      <x:c r="A38" s="7" t="inlineStr">
        <x:is>
          <x:t>Total labelled records:</x:t>
        </x:is>
      </x:c>
      <x:c r="B38" s="19">
        <x:f>COUNTA(A6:A35,A42:A86,A91:A104,A113:A118)</x:f>
        <x:v>95.0</x:v>
      </x:c>
      <x:c r="C38" s="20" t="inlineStr">
        <x:is>
          <x:t>ERROR_RECORD_COUNT:</x:t>
        </x:is>
      </x:c>
      <x:c r="D38" s="20">
        <x:f>COUNTIF(E6:E104,"ERROR")+COUNTIF(E113:E118,"ERROR")</x:f>
        <x:v>0.0</x:v>
      </x:c>
      <x:c r="E38" s="20"/>
      <x:c r="F38" s="19" t="inlineStr">
        <x:is>
          <x:t>95 SC/V127 records: 47 recorded checks + 2 recorded recomputations + 46 declarations. None is a newly executed independent test merely because this sheet says so.</x:t>
        </x:is>
      </x:c>
      <x:c r="G38" s="9" t="inlineStr">
        <x:is>
          <x:t>Excludes four CGP manual-review rows and one semantic/manual note. IDs are non-contiguous. Current executions: Verification receipts.</x:t>
        </x:is>
      </x:c>
      <x:c r="H38" s="71"/>
      <x:c r="I38" s="71"/>
      <x:c r="J38" s="71"/>
      <x:c r="K38" s="71"/>
      <x:c r="L38" s="71"/>
      <x:c r="M38" s="71"/>
      <x:c r="N38" s="71"/>
      <x:c r="O38" s="71"/>
      <x:c r="P38" s="71"/>
      <x:c r="Q38" s="71"/>
      <x:c r="R38" s="71"/>
      <x:c r="S38" s="71"/>
      <x:c r="T38" s="71"/>
    </x:row>
    <x:row r="39" s="1" customFormat="1" ht="14.25" hidden="0" customHeight="1">
      <x:c r="A39" s="7" t="inlineStr">
        <x:is>
          <x:t>RECORDED_PASS_COUNT:</x:t>
        </x:is>
      </x:c>
      <x:c r="B39" s="59">
        <x:f>COUNTIF(E6:E104,"RECORDED_PASS")+COUNTIF(E113:E118,"RECORDED_PASS")</x:f>
        <x:v>49.0</x:v>
      </x:c>
      <x:c r="C39" s="79" t="s">
        <x:v>577</x:v>
      </x:c>
      <x:c r="D39" s="20">
        <x:f>B38-SUM(B107:B109)</x:f>
        <x:v>0.0</x:v>
      </x:c>
      <x:c r="E39" s="20"/>
      <x:c r="F39" s="20"/>
      <x:c r="G39" s="13"/>
      <x:c r="H39" s="71"/>
      <x:c r="I39" s="71"/>
      <x:c r="J39" s="71"/>
      <x:c r="K39" s="71"/>
      <x:c r="L39" s="71"/>
      <x:c r="M39" s="71"/>
      <x:c r="N39" s="71"/>
      <x:c r="O39" s="71"/>
      <x:c r="P39" s="71"/>
      <x:c r="Q39" s="71"/>
      <x:c r="R39" s="71"/>
      <x:c r="S39" s="71"/>
      <x:c r="T39" s="71"/>
    </x:row>
    <x:row r="40" s="1" customFormat="1" ht="14.25" hidden="0" customHeight="1">
      <x:c r="A40" s="7" t="s">
        <x:v>578</x:v>
      </x:c>
      <x:c r="B40" s="19">
        <x:f>COUNTIF(E6:E104,"RECORDED_FAIL")+COUNTIF(E113:E118,"RECORDED_FAIL")+COUNTIF(E6:E104,"FAIL")+COUNTIF(E113:E118,"FAIL")</x:f>
        <x:v>0.0</x:v>
      </x:c>
      <x:c r="C40" s="20"/>
      <x:c r="D40" s="20"/>
      <x:c r="E40" s="20"/>
      <x:c r="F40" s="20"/>
      <x:c r="G40" s="13"/>
      <x:c r="H40" s="71"/>
      <x:c r="I40" s="71"/>
      <x:c r="J40" s="71"/>
      <x:c r="K40" s="71"/>
      <x:c r="L40" s="71"/>
      <x:c r="M40" s="71"/>
      <x:c r="N40" s="71"/>
      <x:c r="O40" s="71"/>
      <x:c r="P40" s="71"/>
      <x:c r="Q40" s="71"/>
      <x:c r="R40" s="71"/>
      <x:c r="S40" s="71"/>
      <x:c r="T40" s="71"/>
    </x:row>
    <x:row r="41" s="1" customFormat="1" ht="14.25" hidden="0" customHeight="1">
      <x:c r="A41" s="7" t="s">
        <x:v>579</x:v>
      </x:c>
      <x:c r="B41" s="59" t="str">
        <x:f>IF(AND(B111="RECONCILED",B40=0,D38=0,D39=0),"RECONCILED RECORDS; NOT TESTS","REVIEW RECORDS")</x:f>
        <x:v>RECONCILED RECORDS; NOT TESTS</x:v>
      </x:c>
      <x:c r="C41" s="20"/>
      <x:c r="D41" s="20"/>
      <x:c r="E41" s="20"/>
      <x:c r="F41" s="20"/>
      <x:c r="G41" s="13"/>
      <x:c r="H41" s="71"/>
      <x:c r="I41" s="71"/>
      <x:c r="J41" s="71"/>
      <x:c r="K41" s="71"/>
      <x:c r="L41" s="71"/>
      <x:c r="M41" s="71"/>
      <x:c r="N41" s="71"/>
      <x:c r="O41" s="71"/>
      <x:c r="P41" s="71"/>
      <x:c r="Q41" s="71"/>
      <x:c r="R41" s="71"/>
      <x:c r="S41" s="71"/>
      <x:c r="T41" s="71"/>
    </x:row>
    <x:row r="42" s="1" customFormat="1" ht="14.25" hidden="0" customHeight="1">
      <x:c r="A42" s="7" t="s">
        <x:v>581</x:v>
      </x:c>
      <x:c r="B42" s="19" t="s">
        <x:v>582</x:v>
      </x:c>
      <x:c r="C42" s="19" t="n">
        <x:v>1</x:v>
      </x:c>
      <x:c r="D42" s="19" t="n">
        <x:v>1</x:v>
      </x:c>
      <x:c r="E42" s="19" t="s">
        <x:v>502</x:v>
      </x:c>
      <x:c r="F42" s="19" t="s">
        <x:v>583</x:v>
      </x:c>
      <x:c r="G42" s="13" t="s">
        <x:v>504</x:v>
      </x:c>
      <x:c r="H42" s="71"/>
      <x:c r="I42" s="71"/>
      <x:c r="J42" s="71"/>
      <x:c r="K42" s="71"/>
      <x:c r="L42" s="71"/>
      <x:c r="M42" s="71"/>
      <x:c r="N42" s="71"/>
      <x:c r="O42" s="71"/>
      <x:c r="P42" s="71"/>
      <x:c r="Q42" s="71"/>
      <x:c r="R42" s="71"/>
      <x:c r="S42" s="71"/>
      <x:c r="T42" s="71"/>
    </x:row>
    <x:row r="43" s="1" customFormat="1" ht="14.25" hidden="0" customHeight="1">
      <x:c r="A43" s="7" t="s">
        <x:v>584</x:v>
      </x:c>
      <x:c r="B43" s="80" t="s">
        <x:v>585</x:v>
      </x:c>
      <x:c r="C43" s="80" t="s">
        <x:v>421</x:v>
      </x:c>
      <x:c r="D43" s="80" t="s">
        <x:v>421</x:v>
      </x:c>
      <x:c r="E43" s="80" t="s">
        <x:v>502</x:v>
      </x:c>
      <x:c r="F43" s="80" t="s">
        <x:v>586</x:v>
      </x:c>
      <x:c r="G43" s="13" t="s">
        <x:v>504</x:v>
      </x:c>
      <x:c r="H43" s="71"/>
      <x:c r="I43" s="71"/>
      <x:c r="J43" s="71"/>
      <x:c r="K43" s="71"/>
      <x:c r="L43" s="71"/>
      <x:c r="M43" s="71"/>
      <x:c r="N43" s="71"/>
      <x:c r="O43" s="71"/>
      <x:c r="P43" s="71"/>
      <x:c r="Q43" s="71"/>
      <x:c r="R43" s="71"/>
      <x:c r="S43" s="71"/>
      <x:c r="T43" s="71"/>
    </x:row>
    <x:row r="44" s="1" customFormat="1" ht="24" hidden="0" customHeight="1">
      <x:c r="A44" s="7" t="s">
        <x:v>587</x:v>
      </x:c>
      <x:c r="B44" s="19" t="s">
        <x:v>588</x:v>
      </x:c>
      <x:c r="C44" s="19" t="s">
        <x:v>265</x:v>
      </x:c>
      <x:c r="D44" s="19" t="s">
        <x:v>265</x:v>
      </x:c>
      <x:c r="E44" s="19" t="s">
        <x:v>502</x:v>
      </x:c>
      <x:c r="F44" s="19" t="s">
        <x:v>589</x:v>
      </x:c>
      <x:c r="G44" s="9" t="s">
        <x:v>504</x:v>
      </x:c>
      <x:c r="H44" s="71"/>
      <x:c r="I44" s="71"/>
      <x:c r="J44" s="71"/>
      <x:c r="K44" s="71"/>
      <x:c r="L44" s="71"/>
      <x:c r="M44" s="71"/>
      <x:c r="N44" s="71"/>
      <x:c r="O44" s="71"/>
      <x:c r="P44" s="71"/>
      <x:c r="Q44" s="71"/>
      <x:c r="R44" s="71"/>
      <x:c r="S44" s="71"/>
      <x:c r="T44" s="71"/>
    </x:row>
    <x:row r="45" s="1" customFormat="1" ht="14.25" hidden="0" customHeight="1">
      <x:c r="A45" s="7" t="s">
        <x:v>590</x:v>
      </x:c>
      <x:c r="B45" s="80" t="s">
        <x:v>591</x:v>
      </x:c>
      <x:c r="C45" s="80" t="str">
        <x:v>SGP v8.8</x:v>
      </x:c>
      <x:c r="D45" s="80" t="str">
        <x:v>SGP v8.8</x:v>
      </x:c>
      <x:c r="E45" s="80" t="inlineStr">
        <x:is>
          <x:t>RECORDED_PASS</x:t>
        </x:is>
      </x:c>
      <x:c r="F45" s="80" t="s">
        <x:v>592</x:v>
      </x:c>
      <x:c r="G45" s="13" t="inlineStr">
        <x:is>
          <x:t>RECORDED_CHECK</x:t>
        </x:is>
      </x:c>
      <x:c r="H45" s="71"/>
      <x:c r="I45" s="71"/>
      <x:c r="J45" s="71"/>
      <x:c r="K45" s="71"/>
      <x:c r="L45" s="71"/>
      <x:c r="M45" s="71"/>
      <x:c r="N45" s="71"/>
      <x:c r="O45" s="71"/>
      <x:c r="P45" s="71"/>
      <x:c r="Q45" s="71"/>
      <x:c r="R45" s="71"/>
      <x:c r="S45" s="71"/>
      <x:c r="T45" s="71"/>
    </x:row>
    <x:row r="46" s="1" customFormat="1" ht="24" hidden="0" customHeight="1">
      <x:c r="A46" s="7" t="s">
        <x:v>593</x:v>
      </x:c>
      <x:c r="B46" s="19" t="s">
        <x:v>594</x:v>
      </x:c>
      <x:c r="C46" s="19" t="s">
        <x:v>372</x:v>
      </x:c>
      <x:c r="D46" s="19" t="s">
        <x:v>372</x:v>
      </x:c>
      <x:c r="E46" s="19" t="s">
        <x:v>502</x:v>
      </x:c>
      <x:c r="F46" s="19" t="s">
        <x:v>595</x:v>
      </x:c>
      <x:c r="G46" s="9" t="s">
        <x:v>504</x:v>
      </x:c>
      <x:c r="H46" s="71"/>
      <x:c r="I46" s="71"/>
      <x:c r="J46" s="71"/>
      <x:c r="K46" s="71"/>
      <x:c r="L46" s="71"/>
      <x:c r="M46" s="71"/>
      <x:c r="N46" s="71"/>
      <x:c r="O46" s="71"/>
      <x:c r="P46" s="71"/>
      <x:c r="Q46" s="71"/>
      <x:c r="R46" s="71"/>
      <x:c r="S46" s="71"/>
      <x:c r="T46" s="71"/>
    </x:row>
    <x:row r="47" s="1" customFormat="1" ht="14.25" hidden="0" customHeight="1">
      <x:c r="A47" s="7" t="s">
        <x:v>596</x:v>
      </x:c>
      <x:c r="B47" s="80" t="s">
        <x:v>597</x:v>
      </x:c>
      <x:c r="C47" s="80" t="s">
        <x:v>372</x:v>
      </x:c>
      <x:c r="D47" s="80" t="s">
        <x:v>372</x:v>
      </x:c>
      <x:c r="E47" s="80" t="s">
        <x:v>502</x:v>
      </x:c>
      <x:c r="F47" s="80" t="s">
        <x:v>598</x:v>
      </x:c>
      <x:c r="G47" s="8" t="s">
        <x:v>504</x:v>
      </x:c>
      <x:c r="H47" s="71"/>
      <x:c r="I47" s="71"/>
      <x:c r="J47" s="71"/>
      <x:c r="K47" s="71"/>
      <x:c r="L47" s="71"/>
      <x:c r="M47" s="71"/>
      <x:c r="N47" s="71"/>
      <x:c r="O47" s="71"/>
      <x:c r="P47" s="71"/>
      <x:c r="Q47" s="71"/>
      <x:c r="R47" s="71"/>
      <x:c r="S47" s="71"/>
      <x:c r="T47" s="71"/>
    </x:row>
    <x:row r="48" s="1" customFormat="1" ht="14.25" hidden="0" customHeight="1">
      <x:c r="A48" s="7" t="s">
        <x:v>599</x:v>
      </x:c>
      <x:c r="B48" s="19" t="s">
        <x:v>600</x:v>
      </x:c>
      <x:c r="C48" s="19" t="str">
        <x:v>ripple.md v5.8</x:v>
      </x:c>
      <x:c r="D48" s="19" t="str">
        <x:v>ripple.md v5.8</x:v>
      </x:c>
      <x:c r="E48" s="19" t="inlineStr">
        <x:is>
          <x:t>RECORDED_PASS</x:t>
        </x:is>
      </x:c>
      <x:c r="F48" s="19" t="s">
        <x:v>601</x:v>
      </x:c>
      <x:c r="G48" s="13" t="inlineStr">
        <x:is>
          <x:t>RECORDED_CHECK</x:t>
        </x:is>
      </x:c>
      <x:c r="H48" s="71"/>
      <x:c r="I48" s="71"/>
      <x:c r="J48" s="71"/>
      <x:c r="K48" s="71"/>
      <x:c r="L48" s="71"/>
      <x:c r="M48" s="71"/>
      <x:c r="N48" s="71"/>
      <x:c r="O48" s="71"/>
      <x:c r="P48" s="71"/>
      <x:c r="Q48" s="71"/>
      <x:c r="R48" s="71"/>
      <x:c r="S48" s="71"/>
      <x:c r="T48" s="71"/>
    </x:row>
    <x:row r="49" s="1" customFormat="1" ht="14.25" hidden="0" customHeight="1">
      <x:c r="A49" s="7" t="s">
        <x:v>602</x:v>
      </x:c>
      <x:c r="B49" s="29" t="s">
        <x:v>603</x:v>
      </x:c>
      <x:c r="C49" s="29" t="str">
        <x:v>RippleLogic Agent System v13.0</x:v>
      </x:c>
      <x:c r="D49" s="29" t="str">
        <x:v>RippleLogic Agent System v13.0</x:v>
      </x:c>
      <x:c r="E49" s="29" t="inlineStr">
        <x:is>
          <x:t>RECORDED_PASS</x:t>
        </x:is>
      </x:c>
      <x:c r="F49" s="29" t="s">
        <x:v>604</x:v>
      </x:c>
      <x:c r="G49" s="13" t="inlineStr">
        <x:is>
          <x:t>RECORDED_CHECK</x:t>
        </x:is>
      </x:c>
      <x:c r="H49" s="71"/>
      <x:c r="I49" s="71"/>
      <x:c r="J49" s="71"/>
      <x:c r="K49" s="71"/>
      <x:c r="L49" s="71"/>
      <x:c r="M49" s="71"/>
      <x:c r="N49" s="71"/>
      <x:c r="O49" s="71"/>
      <x:c r="P49" s="71"/>
      <x:c r="Q49" s="71"/>
      <x:c r="R49" s="71"/>
      <x:c r="S49" s="71"/>
      <x:c r="T49" s="71"/>
    </x:row>
    <x:row r="50" s="1" customFormat="1" ht="14.25" hidden="0" customHeight="1">
      <x:c r="A50" s="7" t="s">
        <x:v>605</x:v>
      </x:c>
      <x:c r="B50" s="19" t="s">
        <x:v>606</x:v>
      </x:c>
      <x:c r="C50" s="19" t="s">
        <x:v>436</x:v>
      </x:c>
      <x:c r="D50" s="19" t="s">
        <x:v>436</x:v>
      </x:c>
      <x:c r="E50" s="19" t="s">
        <x:v>502</x:v>
      </x:c>
      <x:c r="F50" s="19" t="s">
        <x:v>607</x:v>
      </x:c>
      <x:c r="G50" s="13" t="s">
        <x:v>504</x:v>
      </x:c>
      <x:c r="H50" s="71"/>
      <x:c r="I50" s="71"/>
      <x:c r="J50" s="71"/>
      <x:c r="K50" s="71"/>
      <x:c r="L50" s="71"/>
      <x:c r="M50" s="71"/>
      <x:c r="N50" s="71"/>
      <x:c r="O50" s="71"/>
      <x:c r="P50" s="71"/>
      <x:c r="Q50" s="71"/>
      <x:c r="R50" s="71"/>
      <x:c r="S50" s="71"/>
      <x:c r="T50" s="71"/>
    </x:row>
    <x:row r="51" s="1" customFormat="1" ht="14.25" hidden="0" customHeight="1">
      <x:c r="A51" s="7" t="s">
        <x:v>608</x:v>
      </x:c>
      <x:c r="B51" s="29" t="s">
        <x:v>609</x:v>
      </x:c>
      <x:c r="C51" s="29" t="s">
        <x:v>438</x:v>
      </x:c>
      <x:c r="D51" s="29" t="s">
        <x:v>438</x:v>
      </x:c>
      <x:c r="E51" s="29" t="s">
        <x:v>502</x:v>
      </x:c>
      <x:c r="F51" s="29" t="s">
        <x:v>610</x:v>
      </x:c>
      <x:c r="G51" s="13" t="s">
        <x:v>504</x:v>
      </x:c>
      <x:c r="H51" s="71"/>
      <x:c r="I51" s="71"/>
      <x:c r="J51" s="71"/>
      <x:c r="K51" s="71"/>
      <x:c r="L51" s="71"/>
      <x:c r="M51" s="71"/>
      <x:c r="N51" s="71"/>
      <x:c r="O51" s="71"/>
      <x:c r="P51" s="71"/>
      <x:c r="Q51" s="71"/>
      <x:c r="R51" s="71"/>
      <x:c r="S51" s="71"/>
      <x:c r="T51" s="71"/>
    </x:row>
    <x:row r="52" s="1" customFormat="1" ht="14.25" hidden="0" customHeight="1">
      <x:c r="A52" s="7" t="s">
        <x:v>611</x:v>
      </x:c>
      <x:c r="B52" s="19" t="s">
        <x:v>612</x:v>
      </x:c>
      <x:c r="C52" s="19" t="s">
        <x:v>613</x:v>
      </x:c>
      <x:c r="D52" s="19" t="s">
        <x:v>613</x:v>
      </x:c>
      <x:c r="E52" s="19" t="s">
        <x:v>502</x:v>
      </x:c>
      <x:c r="F52" s="19" t="s">
        <x:v>614</x:v>
      </x:c>
      <x:c r="G52" s="13" t="s">
        <x:v>504</x:v>
      </x:c>
      <x:c r="H52" s="71"/>
      <x:c r="I52" s="71"/>
      <x:c r="J52" s="71"/>
      <x:c r="K52" s="71"/>
      <x:c r="L52" s="71"/>
      <x:c r="M52" s="71"/>
      <x:c r="N52" s="71"/>
      <x:c r="O52" s="71"/>
      <x:c r="P52" s="71"/>
      <x:c r="Q52" s="71"/>
      <x:c r="R52" s="71"/>
      <x:c r="S52" s="71"/>
      <x:c r="T52" s="71"/>
    </x:row>
    <x:row r="53" s="1" customFormat="1" ht="14.25" hidden="0" customHeight="1">
      <x:c r="A53" s="7" t="s">
        <x:v>615</x:v>
      </x:c>
      <x:c r="B53" s="29" t="s">
        <x:v>616</x:v>
      </x:c>
      <x:c r="C53" s="29" t="s">
        <x:v>617</x:v>
      </x:c>
      <x:c r="D53" s="29" t="s">
        <x:v>617</x:v>
      </x:c>
      <x:c r="E53" s="29" t="s">
        <x:v>502</x:v>
      </x:c>
      <x:c r="F53" s="29" t="s">
        <x:v>618</x:v>
      </x:c>
      <x:c r="G53" s="13" t="s">
        <x:v>504</x:v>
      </x:c>
      <x:c r="H53" s="71"/>
      <x:c r="I53" s="71"/>
      <x:c r="J53" s="71"/>
      <x:c r="K53" s="71"/>
      <x:c r="L53" s="71"/>
      <x:c r="M53" s="71"/>
      <x:c r="N53" s="71"/>
      <x:c r="O53" s="71"/>
      <x:c r="P53" s="71"/>
      <x:c r="Q53" s="71"/>
      <x:c r="R53" s="71"/>
      <x:c r="S53" s="71"/>
      <x:c r="T53" s="71"/>
    </x:row>
    <x:row r="54" s="1" customFormat="1" ht="14.25" hidden="0" customHeight="1">
      <x:c r="A54" s="7" t="s">
        <x:v>619</x:v>
      </x:c>
      <x:c r="B54" s="19" t="s">
        <x:v>620</x:v>
      </x:c>
      <x:c r="C54" s="19" t="s">
        <x:v>621</x:v>
      </x:c>
      <x:c r="D54" s="19" t="s">
        <x:v>621</x:v>
      </x:c>
      <x:c r="E54" s="19" t="s">
        <x:v>502</x:v>
      </x:c>
      <x:c r="F54" s="19" t="s">
        <x:v>618</x:v>
      </x:c>
      <x:c r="G54" s="13" t="s">
        <x:v>504</x:v>
      </x:c>
      <x:c r="H54" s="71"/>
      <x:c r="I54" s="71"/>
      <x:c r="J54" s="71"/>
      <x:c r="K54" s="71"/>
      <x:c r="L54" s="71"/>
      <x:c r="M54" s="71"/>
      <x:c r="N54" s="71"/>
      <x:c r="O54" s="71"/>
      <x:c r="P54" s="71"/>
      <x:c r="Q54" s="71"/>
      <x:c r="R54" s="71"/>
      <x:c r="S54" s="71"/>
      <x:c r="T54" s="71"/>
    </x:row>
    <x:row r="55" s="1" customFormat="1" ht="14.25" hidden="0" customHeight="1">
      <x:c r="A55" s="7" t="s">
        <x:v>622</x:v>
      </x:c>
      <x:c r="B55" s="29" t="s">
        <x:v>623</x:v>
      </x:c>
      <x:c r="C55" s="29" t="s">
        <x:v>617</x:v>
      </x:c>
      <x:c r="D55" s="29" t="s">
        <x:v>617</x:v>
      </x:c>
      <x:c r="E55" s="29" t="s">
        <x:v>502</x:v>
      </x:c>
      <x:c r="F55" s="29" t="s">
        <x:v>624</x:v>
      </x:c>
      <x:c r="G55" s="13" t="s">
        <x:v>504</x:v>
      </x:c>
      <x:c r="H55" s="71"/>
      <x:c r="I55" s="71"/>
      <x:c r="J55" s="71"/>
      <x:c r="K55" s="71"/>
      <x:c r="L55" s="71"/>
      <x:c r="M55" s="71"/>
      <x:c r="N55" s="71"/>
      <x:c r="O55" s="71"/>
      <x:c r="P55" s="71"/>
      <x:c r="Q55" s="71"/>
      <x:c r="R55" s="71"/>
      <x:c r="S55" s="71"/>
      <x:c r="T55" s="71"/>
    </x:row>
    <x:row r="56" s="1" customFormat="1" ht="14.25" hidden="0" customHeight="1">
      <x:c r="A56" s="7" t="s">
        <x:v>625</x:v>
      </x:c>
      <x:c r="B56" s="19" t="s">
        <x:v>626</x:v>
      </x:c>
      <x:c r="C56" s="19" t="s">
        <x:v>627</x:v>
      </x:c>
      <x:c r="D56" s="19" t="s">
        <x:v>627</x:v>
      </x:c>
      <x:c r="E56" s="19" t="inlineStr">
        <x:is>
          <x:t>RECORDED_PASS</x:t>
        </x:is>
      </x:c>
      <x:c r="F56" s="19" t="s">
        <x:v>628</x:v>
      </x:c>
      <x:c r="G56" s="13" t="inlineStr">
        <x:is>
          <x:t>RECORDED_CHECK</x:t>
        </x:is>
      </x:c>
      <x:c r="H56" s="71"/>
      <x:c r="I56" s="71"/>
      <x:c r="J56" s="71"/>
      <x:c r="K56" s="71"/>
      <x:c r="L56" s="71"/>
      <x:c r="M56" s="71"/>
      <x:c r="N56" s="71"/>
      <x:c r="O56" s="71"/>
      <x:c r="P56" s="71"/>
      <x:c r="Q56" s="71"/>
      <x:c r="R56" s="71"/>
      <x:c r="S56" s="71"/>
      <x:c r="T56" s="71"/>
    </x:row>
    <x:row r="57" s="1" customFormat="1" ht="14.25" hidden="0" customHeight="1">
      <x:c r="A57" s="7" t="s">
        <x:v>629</x:v>
      </x:c>
      <x:c r="B57" s="29" t="s">
        <x:v>630</x:v>
      </x:c>
      <x:c r="C57" s="29" t="s">
        <x:v>613</x:v>
      </x:c>
      <x:c r="D57" s="29" t="s">
        <x:v>613</x:v>
      </x:c>
      <x:c r="E57" s="29" t="s">
        <x:v>502</x:v>
      </x:c>
      <x:c r="F57" s="29" t="s">
        <x:v>631</x:v>
      </x:c>
      <x:c r="G57" s="13" t="s">
        <x:v>504</x:v>
      </x:c>
      <x:c r="H57" s="71"/>
      <x:c r="I57" s="71"/>
      <x:c r="J57" s="71"/>
      <x:c r="K57" s="71"/>
      <x:c r="L57" s="71"/>
      <x:c r="M57" s="71"/>
      <x:c r="N57" s="71"/>
      <x:c r="O57" s="71"/>
      <x:c r="P57" s="71"/>
      <x:c r="Q57" s="71"/>
      <x:c r="R57" s="71"/>
      <x:c r="S57" s="71"/>
      <x:c r="T57" s="71"/>
    </x:row>
    <x:row r="58" s="1" customFormat="1" ht="14.25" hidden="0" customHeight="1">
      <x:c r="A58" s="7" t="s">
        <x:v>632</x:v>
      </x:c>
      <x:c r="B58" s="19" t="s">
        <x:v>633</x:v>
      </x:c>
      <x:c r="C58" s="19" t="s">
        <x:v>634</x:v>
      </x:c>
      <x:c r="D58" s="19" t="s">
        <x:v>634</x:v>
      </x:c>
      <x:c r="E58" s="19" t="s">
        <x:v>502</x:v>
      </x:c>
      <x:c r="F58" s="19" t="s">
        <x:v>624</x:v>
      </x:c>
      <x:c r="G58" s="13" t="s">
        <x:v>504</x:v>
      </x:c>
      <x:c r="H58" s="71"/>
      <x:c r="I58" s="71"/>
      <x:c r="J58" s="71"/>
      <x:c r="K58" s="71"/>
      <x:c r="L58" s="71"/>
      <x:c r="M58" s="71"/>
      <x:c r="N58" s="71"/>
      <x:c r="O58" s="71"/>
      <x:c r="P58" s="71"/>
      <x:c r="Q58" s="71"/>
      <x:c r="R58" s="71"/>
      <x:c r="S58" s="71"/>
      <x:c r="T58" s="71"/>
    </x:row>
    <x:row r="59" s="1" customFormat="1" ht="24" hidden="0" customHeight="1">
      <x:c r="A59" s="7" t="s">
        <x:v>635</x:v>
      </x:c>
      <x:c r="B59" s="29" t="s">
        <x:v>636</x:v>
      </x:c>
      <x:c r="C59" s="29" t="str">
        <x:v>v5.9/v13.0/v8.8/v5.8/v13.0</x:v>
      </x:c>
      <x:c r="D59" s="29" t="str">
        <x:v>v5.9/v13.0/v8.8/v5.8/v13.0</x:v>
      </x:c>
      <x:c r="E59" s="29" t="inlineStr">
        <x:is>
          <x:t>RECORDED_PASS</x:t>
        </x:is>
      </x:c>
      <x:c r="F59" s="29" t="s">
        <x:v>638</x:v>
      </x:c>
      <x:c r="G59" s="13" t="inlineStr">
        <x:is>
          <x:t>RECORDED_CHECK</x:t>
        </x:is>
      </x:c>
      <x:c r="H59" s="71"/>
      <x:c r="I59" s="71"/>
      <x:c r="J59" s="71"/>
      <x:c r="K59" s="71"/>
      <x:c r="L59" s="71"/>
      <x:c r="M59" s="71"/>
      <x:c r="N59" s="71"/>
      <x:c r="O59" s="71"/>
      <x:c r="P59" s="71"/>
      <x:c r="Q59" s="71"/>
      <x:c r="R59" s="71"/>
      <x:c r="S59" s="71"/>
      <x:c r="T59" s="71"/>
    </x:row>
    <x:row r="60" s="1" customFormat="1" ht="24" hidden="0" customHeight="1">
      <x:c r="A60" s="7" t="s">
        <x:v>639</x:v>
      </x:c>
      <x:c r="B60" s="19" t="s">
        <x:v>640</x:v>
      </x:c>
      <x:c r="C60" s="19" t="s">
        <x:v>306</x:v>
      </x:c>
      <x:c r="D60" s="19" t="s">
        <x:v>306</x:v>
      </x:c>
      <x:c r="E60" s="19" t="s">
        <x:v>502</x:v>
      </x:c>
      <x:c r="F60" s="20"/>
      <x:c r="G60" s="13" t="s">
        <x:v>504</x:v>
      </x:c>
      <x:c r="H60" s="71"/>
      <x:c r="I60" s="71"/>
      <x:c r="J60" s="71"/>
      <x:c r="K60" s="71"/>
      <x:c r="L60" s="71"/>
      <x:c r="M60" s="71"/>
      <x:c r="N60" s="71"/>
      <x:c r="O60" s="71"/>
      <x:c r="P60" s="71"/>
      <x:c r="Q60" s="71"/>
      <x:c r="R60" s="71"/>
      <x:c r="S60" s="71"/>
      <x:c r="T60" s="71"/>
    </x:row>
    <x:row r="61" s="1" customFormat="1" ht="24" hidden="0" customHeight="1">
      <x:c r="A61" s="7" t="s">
        <x:v>641</x:v>
      </x:c>
      <x:c r="B61" s="29" t="s">
        <x:v>642</x:v>
      </x:c>
      <x:c r="C61" s="29" t="s">
        <x:v>372</x:v>
      </x:c>
      <x:c r="D61" s="29" t="s">
        <x:v>372</x:v>
      </x:c>
      <x:c r="E61" s="29" t="s">
        <x:v>502</x:v>
      </x:c>
      <x:c r="F61" s="29" t="s">
        <x:v>643</x:v>
      </x:c>
      <x:c r="G61" s="13" t="s">
        <x:v>504</x:v>
      </x:c>
      <x:c r="H61" s="71"/>
      <x:c r="I61" s="71"/>
      <x:c r="J61" s="71"/>
      <x:c r="K61" s="71"/>
      <x:c r="L61" s="71"/>
      <x:c r="M61" s="71"/>
      <x:c r="N61" s="71"/>
      <x:c r="O61" s="71"/>
      <x:c r="P61" s="71"/>
      <x:c r="Q61" s="71"/>
      <x:c r="R61" s="71"/>
      <x:c r="S61" s="71"/>
      <x:c r="T61" s="71"/>
    </x:row>
    <x:row r="62" s="1" customFormat="1" ht="14.25" hidden="0" customHeight="1">
      <x:c r="A62" s="7" t="s">
        <x:v>644</x:v>
      </x:c>
      <x:c r="B62" s="19" t="s">
        <x:v>645</x:v>
      </x:c>
      <x:c r="C62" s="19" t="s">
        <x:v>617</x:v>
      </x:c>
      <x:c r="D62" s="19" t="s">
        <x:v>617</x:v>
      </x:c>
      <x:c r="E62" s="19" t="s">
        <x:v>502</x:v>
      </x:c>
      <x:c r="F62" s="19" t="s">
        <x:v>646</x:v>
      </x:c>
      <x:c r="G62" s="13" t="s">
        <x:v>504</x:v>
      </x:c>
      <x:c r="H62" s="71"/>
      <x:c r="I62" s="71"/>
      <x:c r="J62" s="71"/>
      <x:c r="K62" s="71"/>
      <x:c r="L62" s="71"/>
      <x:c r="M62" s="71"/>
      <x:c r="N62" s="71"/>
      <x:c r="O62" s="71"/>
      <x:c r="P62" s="71"/>
      <x:c r="Q62" s="71"/>
      <x:c r="R62" s="71"/>
      <x:c r="S62" s="71"/>
      <x:c r="T62" s="71"/>
    </x:row>
    <x:row r="63" s="1" customFormat="1" ht="14.25" hidden="0" customHeight="1">
      <x:c r="A63" s="7" t="s">
        <x:v>647</x:v>
      </x:c>
      <x:c r="B63" s="29" t="s">
        <x:v>648</x:v>
      </x:c>
      <x:c r="C63" s="29" t="s">
        <x:v>617</x:v>
      </x:c>
      <x:c r="D63" s="29" t="s">
        <x:v>617</x:v>
      </x:c>
      <x:c r="E63" s="29" t="s">
        <x:v>502</x:v>
      </x:c>
      <x:c r="F63" s="29" t="s">
        <x:v>649</x:v>
      </x:c>
      <x:c r="G63" s="13" t="s">
        <x:v>504</x:v>
      </x:c>
      <x:c r="H63" s="71"/>
      <x:c r="I63" s="71"/>
      <x:c r="J63" s="71"/>
      <x:c r="K63" s="71"/>
      <x:c r="L63" s="71"/>
      <x:c r="M63" s="71"/>
      <x:c r="N63" s="71"/>
      <x:c r="O63" s="71"/>
      <x:c r="P63" s="71"/>
      <x:c r="Q63" s="71"/>
      <x:c r="R63" s="71"/>
      <x:c r="S63" s="71"/>
      <x:c r="T63" s="71"/>
    </x:row>
    <x:row r="64" s="1" customFormat="1" ht="14.25" hidden="0" customHeight="1">
      <x:c r="A64" s="7" t="s">
        <x:v>650</x:v>
      </x:c>
      <x:c r="B64" s="19" t="s">
        <x:v>651</x:v>
      </x:c>
      <x:c r="C64" s="19" t="s">
        <x:v>617</x:v>
      </x:c>
      <x:c r="D64" s="19" t="s">
        <x:v>617</x:v>
      </x:c>
      <x:c r="E64" s="19" t="s">
        <x:v>502</x:v>
      </x:c>
      <x:c r="F64" s="19" t="s">
        <x:v>652</x:v>
      </x:c>
      <x:c r="G64" s="13" t="s">
        <x:v>504</x:v>
      </x:c>
      <x:c r="H64" s="71"/>
      <x:c r="I64" s="71"/>
      <x:c r="J64" s="71"/>
      <x:c r="K64" s="71"/>
      <x:c r="L64" s="71"/>
      <x:c r="M64" s="71"/>
      <x:c r="N64" s="71"/>
      <x:c r="O64" s="71"/>
      <x:c r="P64" s="71"/>
      <x:c r="Q64" s="71"/>
      <x:c r="R64" s="71"/>
      <x:c r="S64" s="71"/>
      <x:c r="T64" s="71"/>
    </x:row>
    <x:row r="65" s="1" customFormat="1" ht="14.25" hidden="0" customHeight="1">
      <x:c r="A65" s="7" t="s">
        <x:v>653</x:v>
      </x:c>
      <x:c r="B65" s="29" t="s">
        <x:v>654</x:v>
      </x:c>
      <x:c r="C65" s="29" t="s">
        <x:v>617</x:v>
      </x:c>
      <x:c r="D65" s="29" t="s">
        <x:v>617</x:v>
      </x:c>
      <x:c r="E65" s="29" t="s">
        <x:v>502</x:v>
      </x:c>
      <x:c r="F65" s="29" t="s">
        <x:v>655</x:v>
      </x:c>
      <x:c r="G65" s="13" t="s">
        <x:v>504</x:v>
      </x:c>
      <x:c r="H65" s="71"/>
      <x:c r="I65" s="71"/>
      <x:c r="J65" s="71"/>
      <x:c r="K65" s="71"/>
      <x:c r="L65" s="71"/>
      <x:c r="M65" s="71"/>
      <x:c r="N65" s="71"/>
      <x:c r="O65" s="71"/>
      <x:c r="P65" s="71"/>
      <x:c r="Q65" s="71"/>
      <x:c r="R65" s="71"/>
      <x:c r="S65" s="71"/>
      <x:c r="T65" s="71"/>
    </x:row>
    <x:row r="66" s="1" customFormat="1" ht="14.25" hidden="0" customHeight="1">
      <x:c r="A66" s="7" t="s">
        <x:v>656</x:v>
      </x:c>
      <x:c r="B66" s="19" t="s">
        <x:v>657</x:v>
      </x:c>
      <x:c r="C66" s="19" t="s">
        <x:v>617</x:v>
      </x:c>
      <x:c r="D66" s="19" t="s">
        <x:v>617</x:v>
      </x:c>
      <x:c r="E66" s="19" t="s">
        <x:v>502</x:v>
      </x:c>
      <x:c r="F66" s="19" t="s">
        <x:v>658</x:v>
      </x:c>
      <x:c r="G66" s="13" t="s">
        <x:v>504</x:v>
      </x:c>
      <x:c r="H66" s="71"/>
      <x:c r="I66" s="71"/>
      <x:c r="J66" s="71"/>
      <x:c r="K66" s="71"/>
      <x:c r="L66" s="71"/>
      <x:c r="M66" s="71"/>
      <x:c r="N66" s="71"/>
      <x:c r="O66" s="71"/>
      <x:c r="P66" s="71"/>
      <x:c r="Q66" s="71"/>
      <x:c r="R66" s="71"/>
      <x:c r="S66" s="71"/>
      <x:c r="T66" s="71"/>
    </x:row>
    <x:row r="67" s="1" customFormat="1" ht="14.25" hidden="0" customHeight="1">
      <x:c r="A67" s="7" t="s">
        <x:v>659</x:v>
      </x:c>
      <x:c r="B67" s="29" t="s">
        <x:v>660</x:v>
      </x:c>
      <x:c r="C67" s="29" t="s">
        <x:v>617</x:v>
      </x:c>
      <x:c r="D67" s="29" t="s">
        <x:v>617</x:v>
      </x:c>
      <x:c r="E67" s="29" t="s">
        <x:v>502</x:v>
      </x:c>
      <x:c r="F67" s="29" t="s">
        <x:v>661</x:v>
      </x:c>
      <x:c r="G67" s="13" t="s">
        <x:v>504</x:v>
      </x:c>
      <x:c r="H67" s="71"/>
      <x:c r="I67" s="71"/>
      <x:c r="J67" s="71"/>
      <x:c r="K67" s="71"/>
      <x:c r="L67" s="71"/>
      <x:c r="M67" s="71"/>
      <x:c r="N67" s="71"/>
      <x:c r="O67" s="71"/>
      <x:c r="P67" s="71"/>
      <x:c r="Q67" s="71"/>
      <x:c r="R67" s="71"/>
      <x:c r="S67" s="71"/>
      <x:c r="T67" s="71"/>
    </x:row>
    <x:row r="68" s="1" customFormat="1" ht="24" hidden="0" customHeight="1">
      <x:c r="A68" s="7" t="s">
        <x:v>662</x:v>
      </x:c>
      <x:c r="B68" s="19" t="s">
        <x:v>663</x:v>
      </x:c>
      <x:c r="C68" s="19" t="s">
        <x:v>372</x:v>
      </x:c>
      <x:c r="D68" s="19" t="s">
        <x:v>372</x:v>
      </x:c>
      <x:c r="E68" s="19" t="inlineStr">
        <x:is>
          <x:t>RECORDED_PASS</x:t>
        </x:is>
      </x:c>
      <x:c r="F68" s="19" t="s">
        <x:v>664</x:v>
      </x:c>
      <x:c r="G68" s="13" t="inlineStr">
        <x:is>
          <x:t>RECORDED_CHECK</x:t>
        </x:is>
      </x:c>
      <x:c r="H68" s="71"/>
      <x:c r="I68" s="71"/>
      <x:c r="J68" s="71"/>
      <x:c r="K68" s="71"/>
      <x:c r="L68" s="71"/>
      <x:c r="M68" s="71"/>
      <x:c r="N68" s="71"/>
      <x:c r="O68" s="71"/>
      <x:c r="P68" s="71"/>
      <x:c r="Q68" s="71"/>
      <x:c r="R68" s="71"/>
      <x:c r="S68" s="71"/>
      <x:c r="T68" s="71"/>
    </x:row>
    <x:row r="69" s="1" customFormat="1" ht="14.25" hidden="0" customHeight="1">
      <x:c r="A69" s="7" t="s">
        <x:v>665</x:v>
      </x:c>
      <x:c r="B69" s="29" t="s">
        <x:v>666</x:v>
      </x:c>
      <x:c r="C69" s="29" t="s">
        <x:v>372</x:v>
      </x:c>
      <x:c r="D69" s="29" t="s">
        <x:v>372</x:v>
      </x:c>
      <x:c r="E69" s="29" t="inlineStr">
        <x:is>
          <x:t>RECORDED_PASS</x:t>
        </x:is>
      </x:c>
      <x:c r="F69" s="29" t="s">
        <x:v>667</x:v>
      </x:c>
      <x:c r="G69" s="13" t="inlineStr">
        <x:is>
          <x:t>RECORDED_CHECK</x:t>
        </x:is>
      </x:c>
      <x:c r="H69" s="71"/>
      <x:c r="I69" s="71"/>
      <x:c r="J69" s="71"/>
      <x:c r="K69" s="71"/>
      <x:c r="L69" s="71"/>
      <x:c r="M69" s="71"/>
      <x:c r="N69" s="71"/>
      <x:c r="O69" s="71"/>
      <x:c r="P69" s="71"/>
      <x:c r="Q69" s="71"/>
      <x:c r="R69" s="71"/>
      <x:c r="S69" s="71"/>
      <x:c r="T69" s="71"/>
    </x:row>
    <x:row r="70" s="1" customFormat="1" ht="14.25" hidden="0" customHeight="1">
      <x:c r="A70" s="7" t="s">
        <x:v>668</x:v>
      </x:c>
      <x:c r="B70" s="19" t="s">
        <x:v>669</x:v>
      </x:c>
      <x:c r="C70" s="19" t="s">
        <x:v>372</x:v>
      </x:c>
      <x:c r="D70" s="19" t="s">
        <x:v>372</x:v>
      </x:c>
      <x:c r="E70" s="19" t="inlineStr">
        <x:is>
          <x:t>RECORDED_PASS</x:t>
        </x:is>
      </x:c>
      <x:c r="F70" s="19" t="s">
        <x:v>670</x:v>
      </x:c>
      <x:c r="G70" s="13" t="inlineStr">
        <x:is>
          <x:t>RECORDED_CHECK</x:t>
        </x:is>
      </x:c>
      <x:c r="H70" s="71"/>
      <x:c r="I70" s="71"/>
      <x:c r="J70" s="71"/>
      <x:c r="K70" s="71"/>
      <x:c r="L70" s="71"/>
      <x:c r="M70" s="71"/>
      <x:c r="N70" s="71"/>
      <x:c r="O70" s="71"/>
      <x:c r="P70" s="71"/>
      <x:c r="Q70" s="71"/>
      <x:c r="R70" s="71"/>
      <x:c r="S70" s="71"/>
      <x:c r="T70" s="71"/>
    </x:row>
    <x:row r="71" s="1" customFormat="1" ht="14.25" hidden="0" customHeight="1">
      <x:c r="A71" s="7" t="s">
        <x:v>671</x:v>
      </x:c>
      <x:c r="B71" s="29" t="s">
        <x:v>672</x:v>
      </x:c>
      <x:c r="C71" s="29" t="s">
        <x:v>372</x:v>
      </x:c>
      <x:c r="D71" s="29" t="s">
        <x:v>372</x:v>
      </x:c>
      <x:c r="E71" s="29" t="inlineStr">
        <x:is>
          <x:t>RECORDED_PASS</x:t>
        </x:is>
      </x:c>
      <x:c r="F71" s="29" t="s">
        <x:v>673</x:v>
      </x:c>
      <x:c r="G71" s="13" t="inlineStr">
        <x:is>
          <x:t>RECORDED_CHECK</x:t>
        </x:is>
      </x:c>
      <x:c r="H71" s="71"/>
      <x:c r="I71" s="71"/>
      <x:c r="J71" s="71"/>
      <x:c r="K71" s="71"/>
      <x:c r="L71" s="71"/>
      <x:c r="M71" s="71"/>
      <x:c r="N71" s="71"/>
      <x:c r="O71" s="71"/>
      <x:c r="P71" s="71"/>
      <x:c r="Q71" s="71"/>
      <x:c r="R71" s="71"/>
      <x:c r="S71" s="71"/>
      <x:c r="T71" s="71"/>
    </x:row>
    <x:row r="72" s="1" customFormat="1" ht="24" hidden="0" customHeight="1">
      <x:c r="A72" s="7" t="s">
        <x:v>674</x:v>
      </x:c>
      <x:c r="B72" s="19" t="s">
        <x:v>675</x:v>
      </x:c>
      <x:c r="C72" s="19" t="s">
        <x:v>372</x:v>
      </x:c>
      <x:c r="D72" s="19" t="s">
        <x:v>372</x:v>
      </x:c>
      <x:c r="E72" s="19" t="inlineStr">
        <x:is>
          <x:t>RECORDED_PASS</x:t>
        </x:is>
      </x:c>
      <x:c r="F72" s="19" t="s">
        <x:v>676</x:v>
      </x:c>
      <x:c r="G72" s="13" t="inlineStr">
        <x:is>
          <x:t>RECORDED_CHECK</x:t>
        </x:is>
      </x:c>
      <x:c r="H72" s="71"/>
      <x:c r="I72" s="71"/>
      <x:c r="J72" s="71"/>
      <x:c r="K72" s="71"/>
      <x:c r="L72" s="71"/>
      <x:c r="M72" s="71"/>
      <x:c r="N72" s="71"/>
      <x:c r="O72" s="71"/>
      <x:c r="P72" s="71"/>
      <x:c r="Q72" s="71"/>
      <x:c r="R72" s="71"/>
      <x:c r="S72" s="71"/>
      <x:c r="T72" s="71"/>
    </x:row>
    <x:row r="73" s="1" customFormat="1" ht="24" hidden="0" customHeight="1">
      <x:c r="A73" s="7" t="s">
        <x:v>677</x:v>
      </x:c>
      <x:c r="B73" s="29" t="s">
        <x:v>678</x:v>
      </x:c>
      <x:c r="C73" s="29" t="s">
        <x:v>372</x:v>
      </x:c>
      <x:c r="D73" s="29" t="s">
        <x:v>372</x:v>
      </x:c>
      <x:c r="E73" s="29" t="inlineStr">
        <x:is>
          <x:t>RECORDED_PASS</x:t>
        </x:is>
      </x:c>
      <x:c r="F73" s="29" t="s">
        <x:v>679</x:v>
      </x:c>
      <x:c r="G73" s="13" t="inlineStr">
        <x:is>
          <x:t>RECORDED_CHECK</x:t>
        </x:is>
      </x:c>
      <x:c r="H73" s="71"/>
      <x:c r="I73" s="71"/>
      <x:c r="J73" s="71"/>
      <x:c r="K73" s="71"/>
      <x:c r="L73" s="71"/>
      <x:c r="M73" s="71"/>
      <x:c r="N73" s="71"/>
      <x:c r="O73" s="71"/>
      <x:c r="P73" s="71"/>
      <x:c r="Q73" s="71"/>
      <x:c r="R73" s="71"/>
      <x:c r="S73" s="71"/>
      <x:c r="T73" s="71"/>
    </x:row>
    <x:row r="74" s="1" customFormat="1" ht="24" hidden="0" customHeight="1">
      <x:c r="A74" s="7" t="s">
        <x:v>680</x:v>
      </x:c>
      <x:c r="B74" s="19" t="s">
        <x:v>681</x:v>
      </x:c>
      <x:c r="C74" s="19" t="s">
        <x:v>372</x:v>
      </x:c>
      <x:c r="D74" s="19" t="s">
        <x:v>372</x:v>
      </x:c>
      <x:c r="E74" s="19" t="inlineStr">
        <x:is>
          <x:t>RECORDED_PASS</x:t>
        </x:is>
      </x:c>
      <x:c r="F74" s="19" t="s">
        <x:v>670</x:v>
      </x:c>
      <x:c r="G74" s="13" t="inlineStr">
        <x:is>
          <x:t>RECORDED_CHECK</x:t>
        </x:is>
      </x:c>
      <x:c r="H74" s="71"/>
      <x:c r="I74" s="71"/>
      <x:c r="J74" s="71"/>
      <x:c r="K74" s="71"/>
      <x:c r="L74" s="71"/>
      <x:c r="M74" s="71"/>
      <x:c r="N74" s="71"/>
      <x:c r="O74" s="71"/>
      <x:c r="P74" s="71"/>
      <x:c r="Q74" s="71"/>
      <x:c r="R74" s="71"/>
      <x:c r="S74" s="71"/>
      <x:c r="T74" s="71"/>
    </x:row>
    <x:row r="75" s="1" customFormat="1" ht="14.25" hidden="0" customHeight="1">
      <x:c r="A75" s="7" t="s">
        <x:v>682</x:v>
      </x:c>
      <x:c r="B75" s="29" t="s">
        <x:v>683</x:v>
      </x:c>
      <x:c r="C75" s="29" t="s">
        <x:v>372</x:v>
      </x:c>
      <x:c r="D75" s="29" t="s">
        <x:v>372</x:v>
      </x:c>
      <x:c r="E75" s="29" t="inlineStr">
        <x:is>
          <x:t>RECORDED_PASS</x:t>
        </x:is>
      </x:c>
      <x:c r="F75" s="29" t="s">
        <x:v>684</x:v>
      </x:c>
      <x:c r="G75" s="13" t="inlineStr">
        <x:is>
          <x:t>RECORDED_CHECK</x:t>
        </x:is>
      </x:c>
      <x:c r="H75" s="71"/>
      <x:c r="I75" s="71"/>
      <x:c r="J75" s="71"/>
      <x:c r="K75" s="71"/>
      <x:c r="L75" s="71"/>
      <x:c r="M75" s="71"/>
      <x:c r="N75" s="71"/>
      <x:c r="O75" s="71"/>
      <x:c r="P75" s="71"/>
      <x:c r="Q75" s="71"/>
      <x:c r="R75" s="71"/>
      <x:c r="S75" s="71"/>
      <x:c r="T75" s="71"/>
    </x:row>
    <x:row r="76" s="1" customFormat="1" ht="14.25" hidden="0" customHeight="1">
      <x:c r="A76" s="7" t="s">
        <x:v>685</x:v>
      </x:c>
      <x:c r="B76" s="19" t="s">
        <x:v>686</x:v>
      </x:c>
      <x:c r="C76" s="19" t="s">
        <x:v>372</x:v>
      </x:c>
      <x:c r="D76" s="19" t="s">
        <x:v>372</x:v>
      </x:c>
      <x:c r="E76" s="19" t="inlineStr">
        <x:is>
          <x:t>RECORDED_PASS</x:t>
        </x:is>
      </x:c>
      <x:c r="F76" s="19" t="s">
        <x:v>676</x:v>
      </x:c>
      <x:c r="G76" s="13" t="inlineStr">
        <x:is>
          <x:t>RECORDED_CHECK</x:t>
        </x:is>
      </x:c>
      <x:c r="H76" s="71"/>
      <x:c r="I76" s="71"/>
      <x:c r="J76" s="71"/>
      <x:c r="K76" s="71"/>
      <x:c r="L76" s="71"/>
      <x:c r="M76" s="71"/>
      <x:c r="N76" s="71"/>
      <x:c r="O76" s="71"/>
      <x:c r="P76" s="71"/>
      <x:c r="Q76" s="71"/>
      <x:c r="R76" s="71"/>
      <x:c r="S76" s="71"/>
      <x:c r="T76" s="71"/>
    </x:row>
    <x:row r="77" s="1" customFormat="1" ht="14.25" hidden="0" customHeight="1">
      <x:c r="A77" s="7" t="s">
        <x:v>687</x:v>
      </x:c>
      <x:c r="B77" s="29" t="str">
        <x:v>v13.0 integration checks all pass</x:v>
      </x:c>
      <x:c r="C77" s="29" t="s">
        <x:v>372</x:v>
      </x:c>
      <x:c r="D77" s="29" t="s">
        <x:v>372</x:v>
      </x:c>
      <x:c r="E77" s="29" t="inlineStr">
        <x:is>
          <x:t>RECORDED_PASS</x:t>
        </x:is>
      </x:c>
      <x:c r="F77" s="29" t="s">
        <x:v>689</x:v>
      </x:c>
      <x:c r="G77" s="13" t="inlineStr">
        <x:is>
          <x:t>RECORDED_CHECK</x:t>
        </x:is>
      </x:c>
      <x:c r="H77" s="71"/>
      <x:c r="I77" s="71"/>
      <x:c r="J77" s="71"/>
      <x:c r="K77" s="71"/>
      <x:c r="L77" s="71"/>
      <x:c r="M77" s="71"/>
      <x:c r="N77" s="71"/>
      <x:c r="O77" s="71"/>
      <x:c r="P77" s="71"/>
      <x:c r="Q77" s="71"/>
      <x:c r="R77" s="71"/>
      <x:c r="S77" s="71"/>
      <x:c r="T77" s="71"/>
    </x:row>
    <x:row r="78" s="1" customFormat="1" ht="14.25" hidden="0" customHeight="1">
      <x:c r="A78" s="7" t="s">
        <x:v>690</x:v>
      </x:c>
      <x:c r="B78" s="19" t="s">
        <x:v>691</x:v>
      </x:c>
      <x:c r="C78" s="19" t="str">
        <x:v>SGP v8.8</x:v>
      </x:c>
      <x:c r="D78" s="19" t="str">
        <x:v>SGP v8.8</x:v>
      </x:c>
      <x:c r="E78" s="19" t="s">
        <x:v>502</x:v>
      </x:c>
      <x:c r="F78" s="19" t="s">
        <x:v>692</x:v>
      </x:c>
      <x:c r="G78" s="13" t="s">
        <x:v>504</x:v>
      </x:c>
      <x:c r="H78" s="71"/>
      <x:c r="I78" s="71"/>
      <x:c r="J78" s="71"/>
      <x:c r="K78" s="71"/>
      <x:c r="L78" s="71"/>
      <x:c r="M78" s="71"/>
      <x:c r="N78" s="71"/>
      <x:c r="O78" s="71"/>
      <x:c r="P78" s="71"/>
      <x:c r="Q78" s="71"/>
      <x:c r="R78" s="71"/>
      <x:c r="S78" s="71"/>
      <x:c r="T78" s="71"/>
    </x:row>
    <x:row r="79" s="1" customFormat="1" ht="24" hidden="0" customHeight="1">
      <x:c r="A79" s="7" t="s">
        <x:v>693</x:v>
      </x:c>
      <x:c r="B79" s="29" t="s">
        <x:v>694</x:v>
      </x:c>
      <x:c r="C79" s="29" t="s">
        <x:v>372</x:v>
      </x:c>
      <x:c r="D79" s="29" t="s">
        <x:v>372</x:v>
      </x:c>
      <x:c r="E79" s="29" t="inlineStr">
        <x:is>
          <x:t>RECORDED_PASS</x:t>
        </x:is>
      </x:c>
      <x:c r="F79" s="29" t="s">
        <x:v>695</x:v>
      </x:c>
      <x:c r="G79" s="13" t="inlineStr">
        <x:is>
          <x:t>RECORDED_CHECK</x:t>
        </x:is>
      </x:c>
      <x:c r="H79" s="71"/>
      <x:c r="I79" s="71"/>
      <x:c r="J79" s="71"/>
      <x:c r="K79" s="71"/>
      <x:c r="L79" s="71"/>
      <x:c r="M79" s="71"/>
      <x:c r="N79" s="71"/>
      <x:c r="O79" s="71"/>
      <x:c r="P79" s="71"/>
      <x:c r="Q79" s="71"/>
      <x:c r="R79" s="71"/>
      <x:c r="S79" s="71"/>
      <x:c r="T79" s="71"/>
    </x:row>
    <x:row r="80" s="1" customFormat="1" ht="14.25" hidden="0" customHeight="1">
      <x:c r="A80" s="7" t="s">
        <x:v>696</x:v>
      </x:c>
      <x:c r="B80" s="19" t="s">
        <x:v>697</x:v>
      </x:c>
      <x:c r="C80" s="19" t="n">
        <x:v>1</x:v>
      </x:c>
      <x:c r="D80" s="19" t="n">
        <x:v>1</x:v>
      </x:c>
      <x:c r="E80" s="19" t="inlineStr">
        <x:is>
          <x:t>RECORDED_PASS</x:t>
        </x:is>
      </x:c>
      <x:c r="F80" s="19" t="s">
        <x:v>698</x:v>
      </x:c>
      <x:c r="G80" s="13" t="inlineStr">
        <x:is>
          <x:t>RECORDED_CHECK</x:t>
        </x:is>
      </x:c>
      <x:c r="H80" s="71"/>
      <x:c r="I80" s="71"/>
      <x:c r="J80" s="71"/>
      <x:c r="K80" s="71"/>
      <x:c r="L80" s="71"/>
      <x:c r="M80" s="71"/>
      <x:c r="N80" s="71"/>
      <x:c r="O80" s="71"/>
      <x:c r="P80" s="71"/>
      <x:c r="Q80" s="71"/>
      <x:c r="R80" s="71"/>
      <x:c r="S80" s="71"/>
      <x:c r="T80" s="71"/>
    </x:row>
    <x:row r="81" s="1" customFormat="1" ht="14.25" hidden="0" customHeight="1">
      <x:c r="A81" s="7" t="s">
        <x:v>699</x:v>
      </x:c>
      <x:c r="B81" s="29" t="s">
        <x:v>700</x:v>
      </x:c>
      <x:c r="C81" s="29" t="n">
        <x:v>1</x:v>
      </x:c>
      <x:c r="D81" s="29" t="n">
        <x:v>1</x:v>
      </x:c>
      <x:c r="E81" s="29" t="inlineStr">
        <x:is>
          <x:t>RECORDED_PASS</x:t>
        </x:is>
      </x:c>
      <x:c r="F81" s="29" t="s">
        <x:v>701</x:v>
      </x:c>
      <x:c r="G81" s="13" t="inlineStr">
        <x:is>
          <x:t>RECORDED_CHECK</x:t>
        </x:is>
      </x:c>
    </x:row>
    <x:row r="82" s="1" customFormat="1" ht="24" hidden="0" customHeight="1">
      <x:c r="A82" s="7" t="s">
        <x:v>702</x:v>
      </x:c>
      <x:c r="B82" s="19" t="s">
        <x:v>703</x:v>
      </x:c>
      <x:c r="C82" s="19" t="s">
        <x:v>372</x:v>
      </x:c>
      <x:c r="D82" s="19" t="s">
        <x:v>372</x:v>
      </x:c>
      <x:c r="E82" s="19" t="inlineStr">
        <x:is>
          <x:t>RECORDED_PASS</x:t>
        </x:is>
      </x:c>
      <x:c r="F82" s="19" t="s">
        <x:v>704</x:v>
      </x:c>
      <x:c r="G82" s="13" t="inlineStr">
        <x:is>
          <x:t>RECORDED_CHECK</x:t>
        </x:is>
      </x:c>
    </x:row>
    <x:row r="83" s="1" customFormat="1" ht="14.25" hidden="0" customHeight="1">
      <x:c r="A83" s="7" t="s">
        <x:v>705</x:v>
      </x:c>
      <x:c r="B83" s="29" t="s">
        <x:v>706</x:v>
      </x:c>
      <x:c r="C83" s="29" t="s">
        <x:v>65</x:v>
      </x:c>
      <x:c r="D83" s="29" t="s">
        <x:v>65</x:v>
      </x:c>
      <x:c r="E83" s="29" t="inlineStr">
        <x:is>
          <x:t>RECORDED_PASS</x:t>
        </x:is>
      </x:c>
      <x:c r="F83" s="29" t="s">
        <x:v>707</x:v>
      </x:c>
      <x:c r="G83" s="13" t="inlineStr">
        <x:is>
          <x:t>RECORDED_CHECK</x:t>
        </x:is>
      </x:c>
    </x:row>
    <x:row r="84" s="1" customFormat="1" ht="14.25" hidden="0" customHeight="1">
      <x:c r="A84" s="7" t="s">
        <x:v>708</x:v>
      </x:c>
      <x:c r="B84" s="19" t="s">
        <x:v>709</x:v>
      </x:c>
      <x:c r="C84" s="19" t="s">
        <x:v>617</x:v>
      </x:c>
      <x:c r="D84" s="19" t="s">
        <x:v>617</x:v>
      </x:c>
      <x:c r="E84" s="19" t="s">
        <x:v>502</x:v>
      </x:c>
      <x:c r="F84" s="19" t="s">
        <x:v>710</x:v>
      </x:c>
      <x:c r="G84" s="13" t="s">
        <x:v>504</x:v>
      </x:c>
    </x:row>
    <x:row r="85" s="1" customFormat="1" ht="24" hidden="0" customHeight="1">
      <x:c r="A85" s="7" t="s">
        <x:v>711</x:v>
      </x:c>
      <x:c r="B85" s="29" t="s">
        <x:v>712</x:v>
      </x:c>
      <x:c r="C85" s="29" t="s">
        <x:v>713</x:v>
      </x:c>
      <x:c r="D85" s="29" t="s">
        <x:v>713</x:v>
      </x:c>
      <x:c r="E85" s="29" t="inlineStr">
        <x:is>
          <x:t>RECORDED_PASS</x:t>
        </x:is>
      </x:c>
      <x:c r="F85" s="29" t="s">
        <x:v>714</x:v>
      </x:c>
      <x:c r="G85" s="13" t="inlineStr">
        <x:is>
          <x:t>RECORDED_CHECK</x:t>
        </x:is>
      </x:c>
    </x:row>
    <x:row r="86" s="1" customFormat="1" ht="24" hidden="0" customHeight="1">
      <x:c r="A86" s="7" t="s">
        <x:v>715</x:v>
      </x:c>
      <x:c r="B86" s="19" t="s">
        <x:v>716</x:v>
      </x:c>
      <x:c r="C86" s="19" t="s">
        <x:v>372</x:v>
      </x:c>
      <x:c r="D86" s="19" t="s">
        <x:v>372</x:v>
      </x:c>
      <x:c r="E86" s="19" t="s">
        <x:v>502</x:v>
      </x:c>
      <x:c r="F86" s="19" t="s">
        <x:v>717</x:v>
      </x:c>
      <x:c r="G86" s="13" t="s">
        <x:v>504</x:v>
      </x:c>
    </x:row>
    <x:row r="87" s="1" customFormat="1" ht="36" hidden="0" customHeight="1">
      <x:c r="A87" s="7" t="s">
        <x:v>718</x:v>
      </x:c>
      <x:c r="B87" s="29" t="s">
        <x:v>719</x:v>
      </x:c>
      <x:c r="C87" s="29" t="s">
        <x:v>720</x:v>
      </x:c>
      <x:c r="D87" s="29" t="s">
        <x:v>721</x:v>
      </x:c>
      <x:c r="E87" s="29" t="s">
        <x:v>722</x:v>
      </x:c>
      <x:c r="F87" s="20"/>
      <x:c r="G87" s="8" t="s">
        <x:v>723</x:v>
      </x:c>
    </x:row>
    <x:row r="88" s="1" customFormat="1" ht="36" hidden="0" customHeight="1">
      <x:c r="A88" s="7" t="s">
        <x:v>724</x:v>
      </x:c>
      <x:c r="B88" s="19" t="s">
        <x:v>725</x:v>
      </x:c>
      <x:c r="C88" s="19" t="s">
        <x:v>720</x:v>
      </x:c>
      <x:c r="D88" s="19" t="s">
        <x:v>726</x:v>
      </x:c>
      <x:c r="E88" s="19" t="s">
        <x:v>722</x:v>
      </x:c>
      <x:c r="F88" s="20"/>
      <x:c r="G88" s="9" t="s">
        <x:v>723</x:v>
      </x:c>
    </x:row>
    <x:row r="89" s="1" customFormat="1" ht="36" hidden="0" customHeight="1">
      <x:c r="A89" s="7" t="s">
        <x:v>727</x:v>
      </x:c>
      <x:c r="B89" s="29" t="s">
        <x:v>728</x:v>
      </x:c>
      <x:c r="C89" s="29" t="s">
        <x:v>720</x:v>
      </x:c>
      <x:c r="D89" s="29" t="s">
        <x:v>729</x:v>
      </x:c>
      <x:c r="E89" s="29" t="s">
        <x:v>722</x:v>
      </x:c>
      <x:c r="F89" s="20"/>
      <x:c r="G89" s="8" t="s">
        <x:v>723</x:v>
      </x:c>
    </x:row>
    <x:row r="90" s="1" customFormat="1" ht="36" hidden="0" customHeight="1">
      <x:c r="A90" s="7" t="s">
        <x:v>730</x:v>
      </x:c>
      <x:c r="B90" s="19" t="s">
        <x:v>731</x:v>
      </x:c>
      <x:c r="C90" s="19" t="s">
        <x:v>720</x:v>
      </x:c>
      <x:c r="D90" s="19" t="s">
        <x:v>732</x:v>
      </x:c>
      <x:c r="E90" s="19" t="s">
        <x:v>722</x:v>
      </x:c>
      <x:c r="F90" s="20"/>
      <x:c r="G90" s="9" t="s">
        <x:v>723</x:v>
      </x:c>
    </x:row>
    <x:row r="91" ht="24" hidden="0" customHeight="1">
      <x:c r="A91" s="12" t="s">
        <x:v>733</x:v>
      </x:c>
      <x:c r="B91" s="81" t="s">
        <x:v>734</x:v>
      </x:c>
      <x:c r="C91" s="81" t="s">
        <x:v>372</x:v>
      </x:c>
      <x:c r="D91" s="81" t="s">
        <x:v>372</x:v>
      </x:c>
      <x:c r="E91" s="81" t="s">
        <x:v>502</x:v>
      </x:c>
      <x:c r="F91" s="81" t="s">
        <x:v>735</x:v>
      </x:c>
      <x:c r="G91" s="12" t="s">
        <x:v>504</x:v>
      </x:c>
    </x:row>
    <x:row r="92" ht="14.25" hidden="0" customHeight="1">
      <x:c r="A92" s="13" t="s">
        <x:v>736</x:v>
      </x:c>
      <x:c r="B92" s="20" t="s">
        <x:v>737</x:v>
      </x:c>
      <x:c r="C92" s="20" t="s">
        <x:v>372</x:v>
      </x:c>
      <x:c r="D92" s="20" t="s">
        <x:v>372</x:v>
      </x:c>
      <x:c r="E92" s="20" t="s">
        <x:v>502</x:v>
      </x:c>
      <x:c r="F92" s="20" t="s">
        <x:v>738</x:v>
      </x:c>
      <x:c r="G92" s="13" t="s">
        <x:v>504</x:v>
      </x:c>
    </x:row>
    <x:row r="93" ht="14.25" hidden="0" customHeight="1">
      <x:c r="A93" s="13" t="s">
        <x:v>739</x:v>
      </x:c>
      <x:c r="B93" s="20" t="s">
        <x:v>740</x:v>
      </x:c>
      <x:c r="C93" s="20" t="s">
        <x:v>372</x:v>
      </x:c>
      <x:c r="D93" s="20" t="s">
        <x:v>372</x:v>
      </x:c>
      <x:c r="E93" s="20" t="s">
        <x:v>502</x:v>
      </x:c>
      <x:c r="F93" s="20" t="s">
        <x:v>741</x:v>
      </x:c>
      <x:c r="G93" s="13" t="s">
        <x:v>504</x:v>
      </x:c>
    </x:row>
    <x:row r="94" ht="24" hidden="0" customHeight="1">
      <x:c r="A94" s="13" t="s">
        <x:v>742</x:v>
      </x:c>
      <x:c r="B94" s="20" t="s">
        <x:v>743</x:v>
      </x:c>
      <x:c r="C94" s="20" t="s">
        <x:v>372</x:v>
      </x:c>
      <x:c r="D94" s="20" t="s">
        <x:v>372</x:v>
      </x:c>
      <x:c r="E94" s="20" t="s">
        <x:v>502</x:v>
      </x:c>
      <x:c r="F94" s="20" t="s">
        <x:v>744</x:v>
      </x:c>
      <x:c r="G94" s="13" t="s">
        <x:v>504</x:v>
      </x:c>
    </x:row>
    <x:row r="95" ht="14.25" hidden="0" customHeight="1">
      <x:c r="A95" s="13" t="s">
        <x:v>745</x:v>
      </x:c>
      <x:c r="B95" s="20" t="s">
        <x:v>746</x:v>
      </x:c>
      <x:c r="C95" s="20" t="s">
        <x:v>372</x:v>
      </x:c>
      <x:c r="D95" s="20" t="s">
        <x:v>372</x:v>
      </x:c>
      <x:c r="E95" s="20" t="s">
        <x:v>502</x:v>
      </x:c>
      <x:c r="F95" s="20" t="s">
        <x:v>747</x:v>
      </x:c>
      <x:c r="G95" s="13" t="s">
        <x:v>504</x:v>
      </x:c>
    </x:row>
    <x:row r="96" ht="14.25" hidden="0" customHeight="1">
      <x:c r="A96" s="13" t="s">
        <x:v>748</x:v>
      </x:c>
      <x:c r="B96" s="20" t="s">
        <x:v>749</x:v>
      </x:c>
      <x:c r="C96" s="20" t="s">
        <x:v>372</x:v>
      </x:c>
      <x:c r="D96" s="20" t="s">
        <x:v>372</x:v>
      </x:c>
      <x:c r="E96" s="20" t="s">
        <x:v>502</x:v>
      </x:c>
      <x:c r="F96" s="20" t="s">
        <x:v>750</x:v>
      </x:c>
      <x:c r="G96" s="13" t="s">
        <x:v>504</x:v>
      </x:c>
    </x:row>
    <x:row r="97" ht="14.25" hidden="0" customHeight="1">
      <x:c r="A97" s="13" t="s">
        <x:v>751</x:v>
      </x:c>
      <x:c r="B97" s="20" t="s">
        <x:v>752</x:v>
      </x:c>
      <x:c r="C97" s="20" t="s">
        <x:v>372</x:v>
      </x:c>
      <x:c r="D97" s="20" t="s">
        <x:v>372</x:v>
      </x:c>
      <x:c r="E97" s="20" t="s">
        <x:v>502</x:v>
      </x:c>
      <x:c r="F97" s="20" t="s">
        <x:v>753</x:v>
      </x:c>
      <x:c r="G97" s="13" t="s">
        <x:v>504</x:v>
      </x:c>
    </x:row>
    <x:row r="98" ht="24" hidden="0" customHeight="1">
      <x:c r="A98" s="13" t="s">
        <x:v>754</x:v>
      </x:c>
      <x:c r="B98" s="20" t="s">
        <x:v>755</x:v>
      </x:c>
      <x:c r="C98" s="20" t="s">
        <x:v>713</x:v>
      </x:c>
      <x:c r="D98" s="20" t="s">
        <x:v>713</x:v>
      </x:c>
      <x:c r="E98" s="20" t="s">
        <x:v>502</x:v>
      </x:c>
      <x:c r="F98" s="20" t="s">
        <x:v>756</x:v>
      </x:c>
      <x:c r="G98" s="13" t="s">
        <x:v>504</x:v>
      </x:c>
    </x:row>
    <x:row r="99" ht="14.25" hidden="0" customHeight="1">
      <x:c r="A99" s="13" t="s">
        <x:v>757</x:v>
      </x:c>
      <x:c r="B99" s="20" t="s">
        <x:v>758</x:v>
      </x:c>
      <x:c r="C99" s="20" t="s">
        <x:v>617</x:v>
      </x:c>
      <x:c r="D99" s="20" t="s">
        <x:v>617</x:v>
      </x:c>
      <x:c r="E99" s="20" t="inlineStr">
        <x:is>
          <x:t>RECORDED_PASS</x:t>
        </x:is>
      </x:c>
      <x:c r="F99" s="20" t="s">
        <x:v>759</x:v>
      </x:c>
      <x:c r="G99" s="13" t="inlineStr">
        <x:is>
          <x:t>RECORDED_CHECK</x:t>
        </x:is>
      </x:c>
    </x:row>
    <x:row r="100" ht="14.25" hidden="0" customHeight="1">
      <x:c r="A100" s="13" t="s">
        <x:v>760</x:v>
      </x:c>
      <x:c r="B100" s="20" t="s">
        <x:v>761</x:v>
      </x:c>
      <x:c r="C100" s="20" t="s">
        <x:v>762</x:v>
      </x:c>
      <x:c r="D100" s="20" t="s">
        <x:v>762</x:v>
      </x:c>
      <x:c r="E100" s="20" t="inlineStr">
        <x:is>
          <x:t>RECORDED_PASS</x:t>
        </x:is>
      </x:c>
      <x:c r="F100" s="20" t="s">
        <x:v>763</x:v>
      </x:c>
      <x:c r="G100" s="13" t="inlineStr">
        <x:is>
          <x:t>RECORDED_CHECK</x:t>
        </x:is>
      </x:c>
    </x:row>
    <x:row r="101" ht="14.25" hidden="0" customHeight="1">
      <x:c r="A101" s="13" t="s">
        <x:v>764</x:v>
      </x:c>
      <x:c r="B101" s="20" t="s">
        <x:v>765</x:v>
      </x:c>
      <x:c r="C101" s="20" t="s">
        <x:v>372</x:v>
      </x:c>
      <x:c r="D101" s="20" t="s">
        <x:v>372</x:v>
      </x:c>
      <x:c r="E101" s="20" t="s">
        <x:v>502</x:v>
      </x:c>
      <x:c r="F101" s="20" t="s">
        <x:v>759</x:v>
      </x:c>
      <x:c r="G101" s="13" t="s">
        <x:v>504</x:v>
      </x:c>
    </x:row>
    <x:row r="102" ht="24" hidden="0" customHeight="1">
      <x:c r="A102" s="13" t="s">
        <x:v>766</x:v>
      </x:c>
      <x:c r="B102" s="20" t="s">
        <x:v>767</x:v>
      </x:c>
      <x:c r="C102" s="20" t="s">
        <x:v>372</x:v>
      </x:c>
      <x:c r="D102" s="20" t="s">
        <x:v>372</x:v>
      </x:c>
      <x:c r="E102" s="20" t="s">
        <x:v>502</x:v>
      </x:c>
      <x:c r="F102" s="20" t="s">
        <x:v>759</x:v>
      </x:c>
      <x:c r="G102" s="13" t="s">
        <x:v>504</x:v>
      </x:c>
    </x:row>
    <x:row r="103" ht="24" hidden="0" customHeight="1">
      <x:c r="A103" s="13" t="s">
        <x:v>768</x:v>
      </x:c>
      <x:c r="B103" s="20" t="s">
        <x:v>769</x:v>
      </x:c>
      <x:c r="C103" s="20" t="s">
        <x:v>372</x:v>
      </x:c>
      <x:c r="D103" s="20" t="s">
        <x:v>372</x:v>
      </x:c>
      <x:c r="E103" s="20" t="s">
        <x:v>502</x:v>
      </x:c>
      <x:c r="F103" s="20" t="s">
        <x:v>759</x:v>
      </x:c>
      <x:c r="G103" s="13" t="s">
        <x:v>504</x:v>
      </x:c>
    </x:row>
    <x:row r="104" ht="14.25" hidden="0" customHeight="1">
      <x:c r="A104" s="13" t="s">
        <x:v>770</x:v>
      </x:c>
      <x:c r="B104" s="20" t="s">
        <x:v>771</x:v>
      </x:c>
      <x:c r="C104" s="20" t="s">
        <x:v>372</x:v>
      </x:c>
      <x:c r="D104" s="20" t="s">
        <x:v>372</x:v>
      </x:c>
      <x:c r="E104" s="20" t="s">
        <x:v>502</x:v>
      </x:c>
      <x:c r="F104" s="20" t="s">
        <x:v>759</x:v>
      </x:c>
      <x:c r="G104" s="13" t="s">
        <x:v>504</x:v>
      </x:c>
    </x:row>
    <x:row r="105" ht="24" hidden="0" customHeight="1">
      <x:c r="A105" s="13" t="s">
        <x:v>772</x:v>
      </x:c>
      <x:c r="B105" s="20" t="s">
        <x:v>773</x:v>
      </x:c>
      <x:c r="C105" s="20" t="s">
        <x:v>774</x:v>
      </x:c>
      <x:c r="D105" s="20" t="s">
        <x:v>775</x:v>
      </x:c>
      <x:c r="E105" s="20" t="s">
        <x:v>776</x:v>
      </x:c>
      <x:c r="F105" s="20"/>
      <x:c r="G105" s="13"/>
    </x:row>
    <x:row r="106" ht="14.25" hidden="0">
      <x:c r="A106" s="12" t="s">
        <x:v>777</x:v>
      </x:c>
      <x:c r="B106" s="81"/>
      <x:c r="C106" s="81"/>
      <x:c r="D106" s="81"/>
      <x:c r="E106" s="81"/>
      <x:c r="F106" s="81"/>
      <x:c r="G106" s="12"/>
    </x:row>
    <x:row r="107" ht="14.25" hidden="0">
      <x:c r="A107" s="82" t="inlineStr">
        <x:is>
          <x:t>RECORDED_CHECK_COUNT</x:t>
        </x:is>
      </x:c>
      <x:c r="B107" s="20">
        <x:f>COUNTIF(G6:G104,"RECORDED_CHECK")+COUNTIF(G113:G118,"RECORDED_CHECK")</x:f>
        <x:v>47.0</x:v>
      </x:c>
      <x:c r="C107" s="24" t="inlineStr">
        <x:is>
          <x:t>47 frozen check records. Current tests are external, not inferred from this count.</x:t>
        </x:is>
      </x:c>
      <x:c r="D107" s="20"/>
      <x:c r="E107" s="20"/>
      <x:c r="F107" s="20"/>
      <x:c r="G107" s="13"/>
    </x:row>
    <x:row r="108" ht="14.25" hidden="0">
      <x:c r="A108" s="82" t="inlineStr">
        <x:is>
          <x:t>RECORDED_RECOMPUTE_COUNT</x:t>
        </x:is>
      </x:c>
      <x:c r="B108" s="20">
        <x:f>COUNTIF(G6:G104,"RECORDED_RECOMPUTATION")+COUNTIF(G113:G118,"RECORDED_RECOMPUTATION")</x:f>
        <x:v>2.0</x:v>
      </x:c>
      <x:c r="C108" s="24" t="inlineStr">
        <x:is>
          <x:t>2 recorded recomputations; current arithmetic execution has a separate receipt.</x:t>
        </x:is>
      </x:c>
      <x:c r="D108" s="20"/>
      <x:c r="E108" s="20"/>
      <x:c r="F108" s="20"/>
      <x:c r="G108" s="13"/>
    </x:row>
    <x:row r="109" ht="28.350000381469727" hidden="0">
      <x:c r="A109" s="82" t="s">
        <x:v>782</x:v>
      </x:c>
      <x:c r="B109" s="20">
        <x:f>COUNTIF(G6:G104,"DECLARED_ASSERTION")+COUNTIF(G113:G118,"DECLARED_ASSERTION")</x:f>
        <x:v>46.0</x:v>
      </x:c>
      <x:c r="C109" s="24" t="inlineStr">
        <x:is>
          <x:t>46 declarations; excluded from recorded pass and independent-test counts.</x:t>
        </x:is>
      </x:c>
      <x:c r="D109" s="20"/>
      <x:c r="E109" s="20"/>
      <x:c r="F109" s="20"/>
      <x:c r="G109" s="13"/>
    </x:row>
    <x:row r="110" ht="14.25" hidden="0">
      <x:c r="A110" s="82" t="s">
        <x:v>784</x:v>
      </x:c>
      <x:c r="B110" s="20" t="inlineStr">
        <x:is>
          <x:t>NOT INDEPENDENTLY AUDITED</x:t>
        </x:is>
      </x:c>
      <x:c r="C110" s="24" t="inlineStr">
        <x:is>
          <x:t>Copied Expected/Actual pairs are not independent tests; the global independence audit is not asserted.</x:t>
        </x:is>
      </x:c>
      <x:c r="D110" s="20"/>
      <x:c r="E110" s="20"/>
      <x:c r="F110" s="20"/>
      <x:c r="G110" s="13"/>
    </x:row>
    <x:row r="111" ht="68.6500015258789" hidden="0">
      <x:c r="A111" s="82" t="s">
        <x:v>786</x:v>
      </x:c>
      <x:c r="B111" s="20" t="str">
        <x:f>IF(AND(SUM(B107:B109)=B38,B39+B40+D38+COUNTIF(E6:E104,"DISCLOSED_ASSERTION")+COUNTIF(E113:E118,"DISCLOSED_ASSERTION")=B38),"RECONCILED","REVIEW COUNTS")</x:f>
        <x:v>RECONCILED</x:v>
      </x:c>
      <x:c r="C111" s="24" t="str">
        <x:v>Same 95 SC/V127 records in total, classes and outcomes. 47 + 2 + 46 = 95; 49 recorded passes + 46 declarations = 95. This is record reconciliation, not evidence-truth verification. V127 is a retained lineage identifier prefix, not a current-version claim.</x:v>
      </x:c>
      <x:c r="D111" s="20"/>
      <x:c r="E111" s="20"/>
      <x:c r="F111" s="20"/>
      <x:c r="G111" s="13"/>
    </x:row>
    <x:row r="112" ht="14.25" hidden="0">
      <x:c r="A112" s="13"/>
      <x:c r="B112" s="20"/>
      <x:c r="C112" s="20"/>
      <x:c r="D112" s="20"/>
      <x:c r="E112" s="20"/>
      <x:c r="F112" s="20"/>
      <x:c r="G112" s="13"/>
    </x:row>
    <x:row r="113" ht="14.25" hidden="0">
      <x:c r="A113" s="13" t="s">
        <x:v>788</x:v>
      </x:c>
      <x:c r="B113" s="20" t="str">
        <x:v>v13.0 integrity sheet present</x:v>
      </x:c>
      <x:c r="C113" s="20" t="s">
        <x:v>372</x:v>
      </x:c>
      <x:c r="D113" s="20" t="s">
        <x:v>372</x:v>
      </x:c>
      <x:c r="E113" s="20" t="inlineStr">
        <x:is>
          <x:t>RECORDED_PASS</x:t>
        </x:is>
      </x:c>
      <x:c r="F113" s="20" t="s">
        <x:v>790</x:v>
      </x:c>
      <x:c r="G113" s="13" t="inlineStr">
        <x:is>
          <x:t>RECORDED_CHECK</x:t>
        </x:is>
      </x:c>
    </x:row>
    <x:row r="114" ht="79.8499984741211" hidden="0">
      <x:c r="A114" s="13" t="s">
        <x:v>791</x:v>
      </x:c>
      <x:c r="B114" s="20" t="s">
        <x:v>792</x:v>
      </x:c>
      <x:c r="C114" s="20" t="inlineStr">
        <x:is>
          <x:t>Canon v13.0 / SGP v8.8 / ripple.md v5.8 / Agent v13.0 / CSV v2.7 / Cascade v2.9 / Reproducibility v1.7 / WDBIP v1.9 / RLS Validation Protocol v2.9 / Primer v4.7 / Public Introduction v13.0 / PC-AEP v2.6 / MFDI v2.6 / Source-Coupling v2.6 / Aligners Sheet v5.9</x:t>
        </x:is>
      </x:c>
      <x:c r="D114" s="20" t="inlineStr">
        <x:is>
          <x:t>Canon v13.0 / SGP v8.8 / ripple.md v5.8 / Agent v13.0 / CSV v2.7 / Cascade v2.9 / Reproducibility v1.7 / WDBIP v1.9 / RLS Validation Protocol v2.9 / Primer v4.7 / Public Introduction v13.0 / PC-AEP v2.6 / MFDI v2.6 / Source-Coupling v2.6 / Aligners Sheet v5.9</x:t>
        </x:is>
      </x:c>
      <x:c r="E114" s="20" t="inlineStr">
        <x:is>
          <x:t>DISCLOSED_ASSERTION</x:t>
        </x:is>
      </x:c>
      <x:c r="F114" s="20" t="s">
        <x:v>793</x:v>
      </x:c>
      <x:c r="G114" s="13" t="inlineStr">
        <x:is>
          <x:t>DECLARED_ASSERTION</x:t>
        </x:is>
      </x:c>
    </x:row>
    <x:row r="115" ht="14.25" hidden="0">
      <x:c r="A115" s="13" t="s">
        <x:v>794</x:v>
      </x:c>
      <x:c r="B115" s="20" t="s">
        <x:v>795</x:v>
      </x:c>
      <x:c r="C115" s="20" t="s">
        <x:v>796</x:v>
      </x:c>
      <x:c r="D115" s="20" t="s">
        <x:v>796</x:v>
      </x:c>
      <x:c r="E115" s="20" t="inlineStr">
        <x:is>
          <x:t>RECORDED_PASS</x:t>
        </x:is>
      </x:c>
      <x:c r="F115" s="20" t="s">
        <x:v>797</x:v>
      </x:c>
      <x:c r="G115" s="13" t="inlineStr">
        <x:is>
          <x:t>RECORDED_CHECK</x:t>
        </x:is>
      </x:c>
    </x:row>
    <x:row r="116" ht="23.850000381469727" hidden="0">
      <x:c r="A116" s="13" t="s">
        <x:v>798</x:v>
      </x:c>
      <x:c r="B116" s="20" t="s">
        <x:v>799</x:v>
      </x:c>
      <x:c r="C116" s="20" t="s">
        <x:v>800</x:v>
      </x:c>
      <x:c r="D116" s="20" t="s">
        <x:v>800</x:v>
      </x:c>
      <x:c r="E116" s="20" t="inlineStr">
        <x:is>
          <x:t>RECORDED_PASS</x:t>
        </x:is>
      </x:c>
      <x:c r="F116" s="20" t="s">
        <x:v>801</x:v>
      </x:c>
      <x:c r="G116" s="13" t="inlineStr">
        <x:is>
          <x:t>RECORDED_CHECK</x:t>
        </x:is>
      </x:c>
    </x:row>
    <x:row r="117" ht="14.25" hidden="0">
      <x:c r="A117" s="13" t="s">
        <x:v>802</x:v>
      </x:c>
      <x:c r="B117" s="20" t="s">
        <x:v>803</x:v>
      </x:c>
      <x:c r="C117" s="20" t="s">
        <x:v>796</x:v>
      </x:c>
      <x:c r="D117" s="20" t="s">
        <x:v>796</x:v>
      </x:c>
      <x:c r="E117" s="20" t="inlineStr">
        <x:is>
          <x:t>RECORDED_PASS</x:t>
        </x:is>
      </x:c>
      <x:c r="F117" s="20" t="s">
        <x:v>804</x:v>
      </x:c>
      <x:c r="G117" s="13" t="inlineStr">
        <x:is>
          <x:t>RECORDED_CHECK</x:t>
        </x:is>
      </x:c>
    </x:row>
    <x:row r="118" ht="23.850000381469727" hidden="0">
      <x:c r="A118" s="13" t="s">
        <x:v>805</x:v>
      </x:c>
      <x:c r="B118" s="13" t="s">
        <x:v>806</x:v>
      </x:c>
      <x:c r="C118" s="13" t="s">
        <x:v>807</x:v>
      </x:c>
      <x:c r="D118" s="13" t="s">
        <x:v>807</x:v>
      </x:c>
      <x:c r="E118" s="13" t="inlineStr">
        <x:is>
          <x:t>RECORDED_PASS</x:t>
        </x:is>
      </x:c>
      <x:c r="F118" s="13" t="s">
        <x:v>808</x:v>
      </x:c>
      <x:c r="G118" s="13" t="inlineStr">
        <x:is>
          <x:t>RECORDED_CHECK</x:t>
        </x:is>
      </x:c>
    </x:row>
  </x:sheetData>
  <x:pageMargins left="0.7" right="0.7" top="0.75" bottom="0.75" header="0.3" footer="0.3"/>
</x:worksheet>
</file>

<file path=xl/worksheets/sheet6.xml><?xml version="1.0" encoding="utf-8"?>
<x:worksheet xmlns:x="http://schemas.openxmlformats.org/spreadsheetml/2006/main">
  <x:sheetViews>
    <x:sheetView showGridLines="1" workbookViewId="0"/>
  </x:sheetViews>
  <x:sheetFormatPr defaultColWidth="8.66796875" defaultRowHeight="12.75"/>
  <x:cols>
    <x:col min="1" max="1" width="33" style="1" hidden="0" customWidth="1"/>
    <x:col min="2" max="3" width="36" style="1" hidden="0" customWidth="1"/>
    <x:col min="4" max="8" width="16" style="1" hidden="0" customWidth="1"/>
  </x:cols>
  <x:sheetData>
    <x:row r="1" s="1" customFormat="1" ht="12.75" hidden="0" customHeight="1">
      <x:c r="A1" s="36" t="str">
        <x:v>RIPPLELOGIC ALIGNERS SHEET</x:v>
      </x:c>
      <x:c r="B1" s="36"/>
      <x:c r="C1" s="36"/>
      <x:c r="D1" s="36"/>
      <x:c r="E1" s="36"/>
      <x:c r="F1" s="36"/>
      <x:c r="G1" s="36"/>
      <x:c r="H1" s="36"/>
    </x:row>
    <x:row r="2" s="1" customFormat="1" ht="12.75" hidden="0" customHeight="1">
      <x:c r="A2" s="38" t="s">
        <x:v>810</x:v>
      </x:c>
      <x:c r="B2" s="40" t="str">
        <x:v>MathGov/RippleLogic v13.0</x:v>
      </x:c>
      <x:c r="C2" s="6"/>
      <x:c r="D2" s="6"/>
      <x:c r="E2" s="6"/>
      <x:c r="F2" s="6"/>
      <x:c r="G2" s="6"/>
      <x:c r="H2" s="6"/>
    </x:row>
    <x:row r="3" s="1" customFormat="1" ht="12.75" hidden="0" customHeight="1">
      <x:c r="A3" s="41" t="s">
        <x:v>812</x:v>
      </x:c>
      <x:c r="B3" s="44" t="str">
        <x:v>RippleLogic Canon v13.0</x:v>
      </x:c>
      <x:c r="C3" s="6"/>
      <x:c r="D3" s="6"/>
      <x:c r="E3" s="6"/>
      <x:c r="F3" s="6"/>
      <x:c r="G3" s="6"/>
      <x:c r="H3" s="6"/>
    </x:row>
    <x:row r="4" s="1" customFormat="1" ht="12.75" hidden="0" customHeight="1">
      <x:c r="A4" s="41" t="s">
        <x:v>813</x:v>
      </x:c>
      <x:c r="B4" s="40" t="str">
        <x:v>SGP v8.8</x:v>
      </x:c>
      <x:c r="C4" s="6"/>
      <x:c r="D4" s="6"/>
      <x:c r="E4" s="6"/>
      <x:c r="F4" s="6"/>
      <x:c r="G4" s="6"/>
      <x:c r="H4" s="6"/>
    </x:row>
    <x:row r="5" s="1" customFormat="1" ht="12.75" hidden="0" customHeight="1">
      <x:c r="A5" s="41" t="s">
        <x:v>814</x:v>
      </x:c>
      <x:c r="B5" s="44" t="str">
        <x:v>ripple.md v5.8</x:v>
      </x:c>
      <x:c r="C5" s="6"/>
      <x:c r="D5" s="6"/>
      <x:c r="E5" s="6"/>
      <x:c r="F5" s="6"/>
      <x:c r="G5" s="6"/>
      <x:c r="H5" s="6"/>
    </x:row>
    <x:row r="6" s="1" customFormat="1" ht="12.75" hidden="0" customHeight="1">
      <x:c r="A6" s="41" t="s">
        <x:v>815</x:v>
      </x:c>
      <x:c r="B6" s="40" t="str">
        <x:v>RippleLogic Agent System v13.0</x:v>
      </x:c>
      <x:c r="C6" s="6"/>
      <x:c r="D6" s="6"/>
      <x:c r="E6" s="6"/>
      <x:c r="F6" s="6"/>
      <x:c r="G6" s="6"/>
      <x:c r="H6" s="6"/>
    </x:row>
    <x:row r="7" s="1" customFormat="1" ht="12.75" hidden="0" customHeight="1">
      <x:c r="A7" s="41" t="s">
        <x:v>816</x:v>
      </x:c>
      <x:c r="B7" s="44" t="str">
        <x:v>RippleLogic Foundations Primer v4.7</x:v>
      </x:c>
      <x:c r="C7" s="6"/>
      <x:c r="D7" s="6"/>
      <x:c r="E7" s="6"/>
      <x:c r="F7" s="6"/>
      <x:c r="G7" s="6"/>
      <x:c r="H7" s="6"/>
    </x:row>
    <x:row r="8" s="1" customFormat="1" ht="12.75" hidden="0" customHeight="1">
      <x:c r="A8" s="41" t="s">
        <x:v>817</x:v>
      </x:c>
      <x:c r="B8" s="40" t="str">
        <x:v>RippleLogic Aligners Sheet v5.9</x:v>
      </x:c>
      <x:c r="C8" s="6"/>
      <x:c r="D8" s="6"/>
      <x:c r="E8" s="6"/>
      <x:c r="F8" s="6"/>
      <x:c r="G8" s="6"/>
      <x:c r="H8" s="6"/>
    </x:row>
    <x:row r="9" s="1" customFormat="1" ht="14.25" hidden="0" customHeight="1">
      <x:c r="A9" s="41" t="s">
        <x:v>818</x:v>
      </x:c>
      <x:c r="B9" s="6"/>
      <x:c r="C9" s="6"/>
      <x:c r="D9" s="6"/>
      <x:c r="E9" s="6"/>
      <x:c r="F9" s="6"/>
      <x:c r="G9" s="6"/>
      <x:c r="H9" s="6"/>
    </x:row>
    <x:row r="10" s="1" customFormat="1" ht="14.25" hidden="0" customHeight="1">
      <x:c r="A10" s="41" t="s">
        <x:v>819</x:v>
      </x:c>
      <x:c r="B10" s="40" t="n">
        <x:v>2</x:v>
      </x:c>
      <x:c r="C10" s="40" t="s">
        <x:v>820</x:v>
      </x:c>
      <x:c r="D10" s="6"/>
      <x:c r="E10" s="6"/>
      <x:c r="F10" s="6"/>
      <x:c r="G10" s="6"/>
      <x:c r="H10" s="6"/>
    </x:row>
    <x:row r="11" s="1" customFormat="1" ht="14.25" hidden="0" customHeight="1">
      <x:c r="A11" s="41" t="s">
        <x:v>821</x:v>
      </x:c>
      <x:c r="B11" s="44" t="s">
        <x:v>241</x:v>
      </x:c>
      <x:c r="C11" s="44" t="s">
        <x:v>242</x:v>
      </x:c>
      <x:c r="D11" s="6"/>
      <x:c r="E11" s="6"/>
      <x:c r="F11" s="6"/>
      <x:c r="G11" s="6"/>
      <x:c r="H11" s="6"/>
    </x:row>
    <x:row r="12" s="1" customFormat="1" ht="14.25" hidden="0" customHeight="1">
      <x:c r="A12" s="41" t="s">
        <x:v>822</x:v>
      </x:c>
      <x:c r="B12" s="40" t="n">
        <x:v>0.2</x:v>
      </x:c>
      <x:c r="C12" s="6"/>
      <x:c r="D12" s="6"/>
      <x:c r="E12" s="6"/>
      <x:c r="F12" s="6"/>
      <x:c r="G12" s="6"/>
      <x:c r="H12" s="6"/>
    </x:row>
    <x:row r="13" s="1" customFormat="1" ht="14.25" hidden="0" customHeight="1">
      <x:c r="A13" s="41" t="s">
        <x:v>823</x:v>
      </x:c>
      <x:c r="B13" s="44" t="s">
        <x:v>247</x:v>
      </x:c>
      <x:c r="C13" s="44" t="s">
        <x:v>824</x:v>
      </x:c>
      <x:c r="D13" s="6"/>
      <x:c r="E13" s="6"/>
      <x:c r="F13" s="6"/>
      <x:c r="G13" s="6"/>
      <x:c r="H13" s="6"/>
    </x:row>
    <x:row r="14" s="1" customFormat="1" ht="14.25" hidden="0" customHeight="1">
      <x:c r="A14" s="41" t="s">
        <x:v>825</x:v>
      </x:c>
      <x:c r="B14" s="6"/>
      <x:c r="C14" s="6"/>
      <x:c r="D14" s="6"/>
      <x:c r="E14" s="6"/>
      <x:c r="F14" s="6"/>
      <x:c r="G14" s="6"/>
      <x:c r="H14" s="6"/>
    </x:row>
    <x:row r="15" s="1" customFormat="1" ht="14.25" hidden="0" customHeight="1">
      <x:c r="A15" s="41" t="s">
        <x:v>826</x:v>
      </x:c>
      <x:c r="B15" s="44" t="s">
        <x:v>426</x:v>
      </x:c>
      <x:c r="C15" s="44" t="s">
        <x:v>827</x:v>
      </x:c>
      <x:c r="D15" s="6"/>
      <x:c r="E15" s="6"/>
      <x:c r="F15" s="6"/>
      <x:c r="G15" s="6"/>
      <x:c r="H15" s="6"/>
    </x:row>
    <x:row r="16" s="1" customFormat="1" ht="14.25" hidden="0" customHeight="1">
      <x:c r="A16" s="41" t="s">
        <x:v>828</x:v>
      </x:c>
      <x:c r="B16" s="40" t="s">
        <x:v>829</x:v>
      </x:c>
      <x:c r="C16" s="40" t="s">
        <x:v>830</x:v>
      </x:c>
      <x:c r="D16" s="6"/>
      <x:c r="E16" s="6"/>
      <x:c r="F16" s="6"/>
      <x:c r="G16" s="6"/>
      <x:c r="H16" s="6"/>
    </x:row>
    <x:row r="17" s="1" customFormat="1" ht="14.25" hidden="0" customHeight="1">
      <x:c r="A17" s="41" t="s">
        <x:v>831</x:v>
      </x:c>
      <x:c r="B17" s="44" t="s">
        <x:v>832</x:v>
      </x:c>
      <x:c r="C17" s="44" t="s">
        <x:v>833</x:v>
      </x:c>
      <x:c r="D17" s="6"/>
      <x:c r="E17" s="6"/>
      <x:c r="F17" s="6"/>
      <x:c r="G17" s="6"/>
      <x:c r="H17" s="6"/>
    </x:row>
    <x:row r="18" s="1" customFormat="1" ht="13.5" hidden="0" customHeight="1">
      <x:c r="A18" s="41" t="s">
        <x:v>834</x:v>
      </x:c>
      <x:c r="B18" s="40" t="s">
        <x:v>835</x:v>
      </x:c>
      <x:c r="C18" s="40" t="s">
        <x:v>836</x:v>
      </x:c>
      <x:c r="D18" s="6"/>
      <x:c r="E18" s="6"/>
      <x:c r="F18" s="6"/>
      <x:c r="G18" s="6"/>
      <x:c r="H18" s="6"/>
    </x:row>
    <x:row r="19" s="1" customFormat="1" ht="14.25" hidden="0" customHeight="1">
      <x:c r="A19" s="41" t="s">
        <x:v>837</x:v>
      </x:c>
      <x:c r="B19" s="6"/>
      <x:c r="C19" s="6"/>
      <x:c r="D19" s="6"/>
      <x:c r="E19" s="6"/>
      <x:c r="F19" s="6"/>
      <x:c r="G19" s="6"/>
      <x:c r="H19" s="6"/>
    </x:row>
    <x:row r="20" s="1" customFormat="1" ht="14.25" hidden="0" customHeight="1">
      <x:c r="A20" s="41" t="s">
        <x:v>838</x:v>
      </x:c>
      <x:c r="B20" s="40" t="n">
        <x:v>0.02</x:v>
      </x:c>
      <x:c r="C20" s="40" t="s">
        <x:v>839</x:v>
      </x:c>
      <x:c r="D20" s="6"/>
      <x:c r="E20" s="6"/>
      <x:c r="F20" s="6"/>
      <x:c r="G20" s="6"/>
      <x:c r="H20" s="6"/>
    </x:row>
    <x:row r="21" s="1" customFormat="1" ht="14.25" hidden="0" customHeight="1">
      <x:c r="A21" s="41" t="s">
        <x:v>840</x:v>
      </x:c>
      <x:c r="B21" s="44" t="s">
        <x:v>306</x:v>
      </x:c>
      <x:c r="C21" s="44" t="s">
        <x:v>841</x:v>
      </x:c>
      <x:c r="D21" s="6"/>
      <x:c r="E21" s="6"/>
      <x:c r="F21" s="6"/>
      <x:c r="G21" s="6"/>
      <x:c r="H21" s="6"/>
    </x:row>
    <x:row r="22" s="1" customFormat="1" ht="14.25" hidden="0" customHeight="1">
      <x:c r="A22" s="41" t="s">
        <x:v>842</x:v>
      </x:c>
      <x:c r="B22" s="40" t="n">
        <x:v>2</x:v>
      </x:c>
      <x:c r="C22" s="40" t="inlineStr">
        <x:is>
          <x:t>SignedGap &gt; δ in every required comparison</x:t>
        </x:is>
      </x:c>
      <x:c r="D22" s="6"/>
      <x:c r="E22" s="6"/>
      <x:c r="F22" s="6"/>
      <x:c r="G22" s="6"/>
      <x:c r="H22" s="6"/>
    </x:row>
    <x:row r="23" s="1" customFormat="1" ht="12.75" hidden="0" customHeight="1">
      <x:c r="A23" s="41" t="s">
        <x:v>844</x:v>
      </x:c>
      <x:c r="B23" s="6"/>
      <x:c r="C23" s="6"/>
      <x:c r="D23" s="6"/>
      <x:c r="E23" s="6"/>
      <x:c r="F23" s="6"/>
      <x:c r="G23" s="6"/>
      <x:c r="H23" s="6"/>
    </x:row>
    <x:row r="24" s="1" customFormat="1" ht="12.75" hidden="0" customHeight="1">
      <x:c r="A24" s="41" t="s">
        <x:v>845</x:v>
      </x:c>
      <x:c r="B24" s="40" t="s">
        <x:v>811</x:v>
      </x:c>
      <x:c r="C24" s="40" t="s">
        <x:v>846</x:v>
      </x:c>
      <x:c r="D24" s="6"/>
      <x:c r="E24" s="6"/>
      <x:c r="F24" s="6"/>
      <x:c r="G24" s="6"/>
      <x:c r="H24" s="6"/>
    </x:row>
    <x:row r="25" s="1" customFormat="1" ht="12.75" hidden="0" customHeight="1">
      <x:c r="A25" s="41" t="s">
        <x:v>847</x:v>
      </x:c>
      <x:c r="B25" s="44" t="str">
        <x:v>RippleLogic v13.0</x:v>
      </x:c>
      <x:c r="C25" s="44" t="s">
        <x:v>848</x:v>
      </x:c>
      <x:c r="D25" s="6"/>
      <x:c r="E25" s="6"/>
      <x:c r="F25" s="6"/>
      <x:c r="G25" s="6"/>
      <x:c r="H25" s="6"/>
    </x:row>
    <x:row r="26" s="1" customFormat="1" ht="12.75" hidden="0" customHeight="1">
      <x:c r="A26" s="41" t="s">
        <x:v>849</x:v>
      </x:c>
      <x:c r="B26" s="40" t="str">
        <x:v>v5.9</x:v>
      </x:c>
      <x:c r="C26" s="40" t="s">
        <x:v>850</x:v>
      </x:c>
      <x:c r="D26" s="6"/>
      <x:c r="E26" s="6"/>
      <x:c r="F26" s="6"/>
      <x:c r="G26" s="6"/>
      <x:c r="H26" s="6"/>
    </x:row>
    <x:row r="27" s="1" customFormat="1" ht="12.75" hidden="0" customHeight="1">
      <x:c r="A27" s="41" t="s">
        <x:v>851</x:v>
      </x:c>
      <x:c r="B27" s="44" t="inlineStr">
        <x:is>
          <x:t>python -B verify_all.py</x:t>
        </x:is>
      </x:c>
      <x:c r="C27" s="44" t="s">
        <x:v>853</x:v>
      </x:c>
      <x:c r="D27" s="6"/>
      <x:c r="E27" s="6"/>
      <x:c r="F27" s="6"/>
      <x:c r="G27" s="6"/>
      <x:c r="H27" s="6"/>
    </x:row>
  </x:sheetData>
  <x:mergeCells>
    <x:mergeCell ref="A1:H1"/>
  </x:mergeCells>
  <x:pageMargins left="0.7" right="0.7" top="0.75" bottom="0.75" header="0.3" footer="0.3"/>
</x:worksheet>
</file>

<file path=xl/worksheets/sheet7.xml><?xml version="1.0" encoding="utf-8"?>
<x:worksheet xmlns:x="http://schemas.openxmlformats.org/spreadsheetml/2006/main">
  <x:sheetViews>
    <x:sheetView showGridLines="1" workbookViewId="0"/>
  </x:sheetViews>
  <x:sheetFormatPr defaultColWidth="8.66796875" defaultRowHeight="12.75"/>
  <x:cols>
    <x:col min="1" max="2" width="36" style="1" hidden="0" customWidth="1"/>
    <x:col min="3" max="3" width="16" style="1" hidden="0" customWidth="1"/>
    <x:col min="4" max="4" width="36" style="1" hidden="0" customWidth="1"/>
    <x:col min="5" max="8" width="16" style="1" hidden="0" customWidth="1"/>
  </x:cols>
  <x:sheetData>
    <x:row r="1" s="1" customFormat="1" ht="14.25" hidden="0" customHeight="1">
      <x:c r="A1" s="36" t="s">
        <x:v>854</x:v>
      </x:c>
      <x:c r="B1" s="36"/>
      <x:c r="C1" s="36"/>
      <x:c r="D1" s="36"/>
      <x:c r="E1" s="36"/>
      <x:c r="F1" s="36"/>
      <x:c r="G1" s="36"/>
      <x:c r="H1" s="36"/>
    </x:row>
    <x:row r="2" s="1" customFormat="1" ht="13.5" hidden="0" customHeight="1">
      <x:c r="A2" s="6"/>
      <x:c r="B2" s="6"/>
      <x:c r="C2" s="6"/>
      <x:c r="D2" s="6"/>
      <x:c r="E2" s="6"/>
      <x:c r="F2" s="6"/>
      <x:c r="G2" s="6"/>
      <x:c r="H2" s="6"/>
    </x:row>
    <x:row r="3" s="1" customFormat="1" ht="14.25" hidden="0" customHeight="1">
      <x:c r="A3" s="41" t="s">
        <x:v>855</x:v>
      </x:c>
      <x:c r="B3" s="6"/>
      <x:c r="C3" s="6"/>
      <x:c r="D3" s="6"/>
      <x:c r="E3" s="6"/>
      <x:c r="F3" s="6"/>
      <x:c r="G3" s="6"/>
      <x:c r="H3" s="6"/>
    </x:row>
    <x:row r="4" s="1" customFormat="1" ht="14.25" hidden="0" customHeight="1">
      <x:c r="A4" s="41" t="s">
        <x:v>285</x:v>
      </x:c>
      <x:c r="B4" s="40" t="s">
        <x:v>856</x:v>
      </x:c>
      <x:c r="C4" s="40" t="s">
        <x:v>287</x:v>
      </x:c>
      <x:c r="D4" s="40" t="s">
        <x:v>857</x:v>
      </x:c>
      <x:c r="E4" s="6"/>
      <x:c r="F4" s="6"/>
      <x:c r="G4" s="6"/>
      <x:c r="H4" s="6"/>
    </x:row>
    <x:row r="5" s="1" customFormat="1" ht="14.25" hidden="0" customHeight="1">
      <x:c r="A5" s="41" t="s">
        <x:v>289</x:v>
      </x:c>
      <x:c r="B5" s="83" t="n">
        <x:v>1</x:v>
      </x:c>
      <x:c r="C5" s="83" t="n">
        <x:v>-0.9</x:v>
      </x:c>
      <x:c r="D5" s="83" t="s">
        <x:v>858</x:v>
      </x:c>
      <x:c r="E5" s="6"/>
      <x:c r="F5" s="6"/>
      <x:c r="G5" s="6"/>
      <x:c r="H5" s="6"/>
    </x:row>
    <x:row r="6" s="1" customFormat="1" ht="14.25" hidden="0" customHeight="1">
      <x:c r="A6" s="41" t="s">
        <x:v>290</x:v>
      </x:c>
      <x:c r="B6" s="40" t="n">
        <x:v>2</x:v>
      </x:c>
      <x:c r="C6" s="40" t="n">
        <x:v>-0.7</x:v>
      </x:c>
      <x:c r="D6" s="40" t="s">
        <x:v>859</x:v>
      </x:c>
      <x:c r="E6" s="6"/>
      <x:c r="F6" s="6"/>
      <x:c r="G6" s="6"/>
      <x:c r="H6" s="6"/>
    </x:row>
    <x:row r="7" s="1" customFormat="1" ht="14.25" hidden="0" customHeight="1">
      <x:c r="A7" s="41" t="s">
        <x:v>291</x:v>
      </x:c>
      <x:c r="B7" s="83" t="n">
        <x:v>3</x:v>
      </x:c>
      <x:c r="C7" s="83" t="n">
        <x:v>-0.65</x:v>
      </x:c>
      <x:c r="D7" s="83" t="s">
        <x:v>860</x:v>
      </x:c>
      <x:c r="E7" s="6"/>
      <x:c r="F7" s="6"/>
      <x:c r="G7" s="6"/>
      <x:c r="H7" s="6"/>
    </x:row>
    <x:row r="8" s="1" customFormat="1" ht="14.25" hidden="0" customHeight="1">
      <x:c r="A8" s="41" t="s">
        <x:v>292</x:v>
      </x:c>
      <x:c r="B8" s="40" t="n">
        <x:v>4</x:v>
      </x:c>
      <x:c r="C8" s="40" t="n">
        <x:v>-0.5</x:v>
      </x:c>
      <x:c r="D8" s="40" t="s">
        <x:v>861</x:v>
      </x:c>
      <x:c r="E8" s="6"/>
      <x:c r="F8" s="6"/>
      <x:c r="G8" s="6"/>
      <x:c r="H8" s="6"/>
    </x:row>
    <x:row r="9" s="1" customFormat="1" ht="14.25" hidden="0" customHeight="1">
      <x:c r="A9" s="41" t="s">
        <x:v>293</x:v>
      </x:c>
      <x:c r="B9" s="83" t="n">
        <x:v>5</x:v>
      </x:c>
      <x:c r="C9" s="83" t="n">
        <x:v>-0.55</x:v>
      </x:c>
      <x:c r="D9" s="83" t="s">
        <x:v>862</x:v>
      </x:c>
      <x:c r="E9" s="6"/>
      <x:c r="F9" s="6"/>
      <x:c r="G9" s="6"/>
      <x:c r="H9" s="6"/>
    </x:row>
    <x:row r="10" s="1" customFormat="1" ht="14.25" hidden="0" customHeight="1">
      <x:c r="A10" s="41" t="s">
        <x:v>294</x:v>
      </x:c>
      <x:c r="B10" s="40" t="n">
        <x:v>6</x:v>
      </x:c>
      <x:c r="C10" s="40" t="n">
        <x:v>-0.45</x:v>
      </x:c>
      <x:c r="D10" s="40" t="s">
        <x:v>863</x:v>
      </x:c>
      <x:c r="E10" s="6"/>
      <x:c r="F10" s="6"/>
      <x:c r="G10" s="6"/>
      <x:c r="H10" s="6"/>
    </x:row>
    <x:row r="11" s="1" customFormat="1" ht="14.25" hidden="0" customHeight="1">
      <x:c r="A11" s="41" t="s">
        <x:v>295</x:v>
      </x:c>
      <x:c r="B11" s="83" t="n">
        <x:v>7</x:v>
      </x:c>
      <x:c r="C11" s="83" t="n">
        <x:v>-0.4</x:v>
      </x:c>
      <x:c r="D11" s="83" t="s">
        <x:v>864</x:v>
      </x:c>
      <x:c r="E11" s="6"/>
      <x:c r="F11" s="6"/>
      <x:c r="G11" s="6"/>
      <x:c r="H11" s="6"/>
    </x:row>
    <x:row r="12" s="1" customFormat="1" ht="14.25" hidden="0" customHeight="1">
      <x:c r="A12" s="41" t="s">
        <x:v>296</x:v>
      </x:c>
      <x:c r="B12" s="40" t="n">
        <x:v>8</x:v>
      </x:c>
      <x:c r="C12" s="40" t="n">
        <x:v>-0.65</x:v>
      </x:c>
      <x:c r="D12" s="40" t="s">
        <x:v>865</x:v>
      </x:c>
      <x:c r="E12" s="6"/>
      <x:c r="F12" s="6"/>
      <x:c r="G12" s="6"/>
      <x:c r="H12" s="6"/>
    </x:row>
    <x:row r="13" s="1" customFormat="1" ht="13.5" hidden="0" customHeight="1">
      <x:c r="A13" s="6"/>
      <x:c r="B13" s="6"/>
      <x:c r="C13" s="6"/>
      <x:c r="D13" s="6"/>
      <x:c r="E13" s="6"/>
      <x:c r="F13" s="6"/>
      <x:c r="G13" s="6"/>
      <x:c r="H13" s="6"/>
    </x:row>
    <x:row r="14" s="1" customFormat="1" ht="13.5" hidden="0" customHeight="1">
      <x:c r="A14" s="6"/>
      <x:c r="B14" s="6"/>
      <x:c r="C14" s="6"/>
      <x:c r="D14" s="6"/>
      <x:c r="E14" s="6"/>
      <x:c r="F14" s="6"/>
      <x:c r="G14" s="6"/>
      <x:c r="H14" s="6"/>
    </x:row>
    <x:row r="15" s="1" customFormat="1" ht="14.25" hidden="0" customHeight="1">
      <x:c r="A15" s="41" t="s">
        <x:v>866</x:v>
      </x:c>
      <x:c r="B15" s="6"/>
      <x:c r="C15" s="6"/>
      <x:c r="D15" s="6"/>
      <x:c r="E15" s="6"/>
      <x:c r="F15" s="6"/>
      <x:c r="G15" s="6"/>
      <x:c r="H15" s="6"/>
    </x:row>
    <x:row r="16" s="1" customFormat="1" ht="14.25" hidden="0" customHeight="1">
      <x:c r="A16" s="41" t="s">
        <x:v>867</x:v>
      </x:c>
      <x:c r="B16" s="40" t="n">
        <x:v>0.3</x:v>
      </x:c>
      <x:c r="C16" s="6"/>
      <x:c r="D16" s="6"/>
      <x:c r="E16" s="6"/>
      <x:c r="F16" s="6"/>
      <x:c r="G16" s="6"/>
      <x:c r="H16" s="6"/>
    </x:row>
    <x:row r="17" s="1" customFormat="1" ht="14.25" hidden="0" customHeight="1">
      <x:c r="A17" s="41" t="s">
        <x:v>241</x:v>
      </x:c>
      <x:c r="B17" s="83" t="n">
        <x:v>0.2</x:v>
      </x:c>
      <x:c r="C17" s="6"/>
      <x:c r="D17" s="6"/>
      <x:c r="E17" s="6"/>
      <x:c r="F17" s="6"/>
      <x:c r="G17" s="6"/>
      <x:c r="H17" s="6"/>
    </x:row>
    <x:row r="18" s="1" customFormat="1" ht="14.25" hidden="0" customHeight="1">
      <x:c r="A18" s="41" t="s">
        <x:v>868</x:v>
      </x:c>
      <x:c r="B18" s="40" t="n">
        <x:v>0.15</x:v>
      </x:c>
      <x:c r="C18" s="6"/>
      <x:c r="D18" s="6"/>
      <x:c r="E18" s="6"/>
      <x:c r="F18" s="6"/>
      <x:c r="G18" s="6"/>
      <x:c r="H18" s="6"/>
    </x:row>
    <x:row r="19" s="1" customFormat="1" ht="14.25" hidden="0" customHeight="1">
      <x:c r="A19" s="41" t="s">
        <x:v>869</x:v>
      </x:c>
      <x:c r="B19" s="83" t="n">
        <x:v>0.1</x:v>
      </x:c>
      <x:c r="C19" s="6"/>
      <x:c r="D19" s="6"/>
      <x:c r="E19" s="6"/>
      <x:c r="F19" s="6"/>
      <x:c r="G19" s="6"/>
      <x:c r="H19" s="6"/>
    </x:row>
    <x:row r="20" s="1" customFormat="1" ht="14.25" hidden="0" customHeight="1">
      <x:c r="A20" s="41" t="s">
        <x:v>870</x:v>
      </x:c>
      <x:c r="B20" s="40" t="n">
        <x:v>0.05</x:v>
      </x:c>
      <x:c r="C20" s="6"/>
      <x:c r="D20" s="6"/>
      <x:c r="E20" s="6"/>
      <x:c r="F20" s="6"/>
      <x:c r="G20" s="6"/>
      <x:c r="H20" s="6"/>
    </x:row>
    <x:row r="21" s="1" customFormat="1" ht="13.5" hidden="0" customHeight="1">
      <x:c r="A21" s="6"/>
      <x:c r="B21" s="6"/>
      <x:c r="C21" s="6"/>
      <x:c r="D21" s="6"/>
      <x:c r="E21" s="6"/>
      <x:c r="F21" s="6"/>
      <x:c r="G21" s="6"/>
      <x:c r="H21" s="6"/>
    </x:row>
    <x:row r="22" s="1" customFormat="1" ht="13.5" hidden="0" customHeight="1">
      <x:c r="A22" s="6"/>
      <x:c r="B22" s="6"/>
      <x:c r="C22" s="6"/>
      <x:c r="D22" s="6"/>
      <x:c r="E22" s="6"/>
      <x:c r="F22" s="6"/>
      <x:c r="G22" s="6"/>
      <x:c r="H22" s="6"/>
    </x:row>
    <x:row r="23" s="1" customFormat="1" ht="14.25" hidden="0" customHeight="1">
      <x:c r="A23" s="41" t="s">
        <x:v>871</x:v>
      </x:c>
      <x:c r="B23" s="6"/>
      <x:c r="C23" s="6"/>
      <x:c r="D23" s="6"/>
      <x:c r="E23" s="6"/>
      <x:c r="F23" s="6"/>
      <x:c r="G23" s="6"/>
      <x:c r="H23" s="6"/>
    </x:row>
    <x:row r="24" s="1" customFormat="1" ht="14.25" hidden="0" customHeight="1">
      <x:c r="A24" s="41" t="s">
        <x:v>872</x:v>
      </x:c>
      <x:c r="B24" s="40" t="n">
        <x:v>2</x:v>
      </x:c>
      <x:c r="C24" s="6"/>
      <x:c r="D24" s="6"/>
      <x:c r="E24" s="6"/>
      <x:c r="F24" s="6"/>
      <x:c r="G24" s="6"/>
      <x:c r="H24" s="6"/>
    </x:row>
    <x:row r="25" s="1" customFormat="1" ht="14.25" hidden="0" customHeight="1">
      <x:c r="A25" s="41" t="s">
        <x:v>873</x:v>
      </x:c>
      <x:c r="B25" s="83" t="n">
        <x:v>1</x:v>
      </x:c>
      <x:c r="C25" s="6"/>
      <x:c r="D25" s="6"/>
      <x:c r="E25" s="6"/>
      <x:c r="F25" s="6"/>
      <x:c r="G25" s="6"/>
      <x:c r="H25" s="6"/>
    </x:row>
    <x:row r="26" s="1" customFormat="1" ht="14.25" hidden="0" customHeight="1">
      <x:c r="A26" s="41" t="s">
        <x:v>874</x:v>
      </x:c>
      <x:c r="B26" s="40" t="n">
        <x:v>2</x:v>
      </x:c>
      <x:c r="C26" s="6"/>
      <x:c r="D26" s="6"/>
      <x:c r="E26" s="6"/>
      <x:c r="F26" s="6"/>
      <x:c r="G26" s="6"/>
      <x:c r="H26" s="6"/>
    </x:row>
    <x:row r="27" s="1" customFormat="1" ht="14.25" hidden="0" customHeight="1">
      <x:c r="A27" s="41" t="s">
        <x:v>875</x:v>
      </x:c>
      <x:c r="B27" s="83" t="n">
        <x:v>-0.1</x:v>
      </x:c>
      <x:c r="C27" s="6"/>
      <x:c r="D27" s="6"/>
      <x:c r="E27" s="6"/>
      <x:c r="F27" s="6"/>
      <x:c r="G27" s="6"/>
      <x:c r="H27" s="6"/>
    </x:row>
    <x:row r="28" s="1" customFormat="1" ht="14.25" hidden="0" customHeight="1">
      <x:c r="A28" s="41" t="s">
        <x:v>876</x:v>
      </x:c>
      <x:c r="B28" s="40" t="n">
        <x:v>0.05</x:v>
      </x:c>
      <x:c r="C28" s="6"/>
      <x:c r="D28" s="6"/>
      <x:c r="E28" s="6"/>
      <x:c r="F28" s="6"/>
      <x:c r="G28" s="6"/>
      <x:c r="H28" s="6"/>
    </x:row>
    <x:row r="29" s="1" customFormat="1" ht="14.25" hidden="0" customHeight="1">
      <x:c r="A29" s="41" t="s">
        <x:v>383</x:v>
      </x:c>
      <x:c r="B29" s="83" t="n">
        <x:v>25</x:v>
      </x:c>
      <x:c r="C29" s="6"/>
      <x:c r="D29" s="6"/>
      <x:c r="E29" s="6"/>
      <x:c r="F29" s="6"/>
      <x:c r="G29" s="6"/>
      <x:c r="H29" s="6"/>
    </x:row>
    <x:row r="30" s="1" customFormat="1" ht="21.75" hidden="0" customHeight="1">
      <x:c r="A30" s="41" t="s">
        <x:v>877</x:v>
      </x:c>
      <x:c r="B30" s="40" t="n">
        <x:v>0.9</x:v>
      </x:c>
      <x:c r="C30" s="6"/>
      <x:c r="D30" s="6"/>
      <x:c r="E30" s="6"/>
      <x:c r="F30" s="6"/>
      <x:c r="G30" s="6"/>
      <x:c r="H30" s="6"/>
    </x:row>
    <x:row r="31" s="1" customFormat="1" ht="21.75" hidden="0" customHeight="1">
      <x:c r="A31" s="41" t="s">
        <x:v>878</x:v>
      </x:c>
      <x:c r="B31" s="83" t="n">
        <x:v>0.95</x:v>
      </x:c>
      <x:c r="C31" s="6"/>
      <x:c r="D31" s="6"/>
      <x:c r="E31" s="6"/>
      <x:c r="F31" s="6"/>
      <x:c r="G31" s="6"/>
      <x:c r="H31" s="6"/>
    </x:row>
    <x:row r="32" s="1" customFormat="1" ht="21.75" hidden="0" customHeight="1">
      <x:c r="A32" s="41" t="s">
        <x:v>879</x:v>
      </x:c>
      <x:c r="B32" s="40" t="n">
        <x:v>0.95</x:v>
      </x:c>
      <x:c r="C32" s="6"/>
      <x:c r="D32" s="6"/>
      <x:c r="E32" s="6"/>
      <x:c r="F32" s="6"/>
      <x:c r="G32" s="6"/>
      <x:c r="H32" s="6"/>
    </x:row>
    <x:row r="33" s="1" customFormat="1" ht="21.75" hidden="0" customHeight="1">
      <x:c r="A33" s="41" t="s">
        <x:v>880</x:v>
      </x:c>
      <x:c r="B33" s="83" t="n">
        <x:v>0.99</x:v>
      </x:c>
      <x:c r="C33" s="6"/>
      <x:c r="D33" s="44"/>
      <x:c r="E33" s="6"/>
      <x:c r="F33" s="6"/>
      <x:c r="G33" s="6"/>
      <x:c r="H33" s="6"/>
    </x:row>
    <x:row r="34" s="1" customFormat="1" ht="21.75" hidden="0" customHeight="1">
      <x:c r="A34" s="41" t="s">
        <x:v>881</x:v>
      </x:c>
      <x:c r="B34" s="40" t="n">
        <x:v>0.999</x:v>
      </x:c>
      <x:c r="C34" s="6"/>
      <x:c r="D34" s="40"/>
      <x:c r="E34" s="6"/>
      <x:c r="F34" s="6"/>
      <x:c r="G34" s="6"/>
      <x:c r="H34" s="6"/>
    </x:row>
    <x:row r="35" s="1" customFormat="1" ht="21.75" hidden="0" customHeight="1">
      <x:c r="A35" s="70"/>
      <x:c r="B35" s="70"/>
      <x:c r="C35" s="6"/>
      <x:c r="D35" s="6"/>
      <x:c r="E35" s="6"/>
      <x:c r="F35" s="6"/>
      <x:c r="G35" s="6"/>
      <x:c r="H35" s="6"/>
    </x:row>
    <x:row r="36" s="1" customFormat="1" ht="13.5" hidden="0" customHeight="1">
      <x:c r="A36" s="41" t="s">
        <x:v>882</x:v>
      </x:c>
      <x:c r="B36" s="40" t="n">
        <x:v>0.02</x:v>
      </x:c>
      <x:c r="C36" s="6"/>
      <x:c r="D36" s="6"/>
      <x:c r="E36" s="6"/>
      <x:c r="F36" s="6"/>
      <x:c r="G36" s="6"/>
      <x:c r="H36" s="6"/>
    </x:row>
    <x:row r="37" s="1" customFormat="1" ht="14.25" hidden="0" customHeight="1">
      <x:c r="A37" s="41" t="s">
        <x:v>883</x:v>
      </x:c>
      <x:c r="B37" s="83" t="n">
        <x:v>0.1</x:v>
      </x:c>
      <x:c r="C37" s="6"/>
      <x:c r="D37" s="6"/>
      <x:c r="E37" s="6"/>
      <x:c r="F37" s="6"/>
      <x:c r="G37" s="6"/>
      <x:c r="H37" s="6"/>
    </x:row>
    <x:row r="38" s="1" customFormat="1" ht="14.25" hidden="0" customHeight="1">
      <x:c r="A38" s="41" t="s">
        <x:v>884</x:v>
      </x:c>
      <x:c r="B38" s="40" t="n">
        <x:v>0.75</x:v>
      </x:c>
      <x:c r="C38" s="6"/>
      <x:c r="D38" s="6" t="s">
        <x:v>885</x:v>
      </x:c>
      <x:c r="E38" s="6"/>
      <x:c r="F38" s="6"/>
      <x:c r="G38" s="6"/>
      <x:c r="H38" s="6"/>
    </x:row>
    <x:row r="39" s="1" customFormat="1" ht="14.25" hidden="0" customHeight="1">
      <x:c r="A39" s="41" t="s">
        <x:v>886</x:v>
      </x:c>
      <x:c r="B39" s="83" t="n">
        <x:v>1.25</x:v>
      </x:c>
      <x:c r="C39" s="6"/>
      <x:c r="D39" s="6" t="s">
        <x:v>887</x:v>
      </x:c>
      <x:c r="E39" s="6"/>
      <x:c r="F39" s="6"/>
      <x:c r="G39" s="6"/>
      <x:c r="H39" s="6"/>
    </x:row>
    <x:row r="40" s="1" customFormat="1" ht="14.25" hidden="0" customHeight="1">
      <x:c r="A40" s="41" t="s">
        <x:v>282</x:v>
      </x:c>
      <x:c r="B40" s="40" t="n">
        <x:v>0.083</x:v>
      </x:c>
      <x:c r="C40" s="6"/>
      <x:c r="D40" s="6"/>
      <x:c r="E40" s="6"/>
      <x:c r="F40" s="6"/>
      <x:c r="G40" s="6"/>
      <x:c r="H40" s="6"/>
    </x:row>
    <x:row r="41" s="1" customFormat="1" ht="14.25" hidden="0" customHeight="1">
      <x:c r="A41" s="41" t="inlineStr">
        <x:is>
          <x:t>UNION WEIGHTS (PLSS)</x:t>
        </x:is>
      </x:c>
      <x:c r="B41" s="84" t="inlineStr">
        <x:is>
          <x:t>Full vector: PLSS_Local_Scope</x:t>
        </x:is>
      </x:c>
      <x:c r="C41" s="6"/>
      <x:c r="D41" s="6"/>
      <x:c r="E41" s="6"/>
      <x:c r="F41" s="6"/>
      <x:c r="G41" s="6"/>
      <x:c r="H41" s="6"/>
    </x:row>
    <x:row r="42" s="1" customFormat="1" ht="14.25" hidden="0" customHeight="1">
      <x:c r="A42" s="41" t="inlineStr">
        <x:is>
          <x:t>Sum of seven weights</x:t>
        </x:is>
      </x:c>
      <x:c r="B42" s="85">
        <x:f>ROUND(SUM(PLSS_Local_Scope!E12:E18),12)</x:f>
        <x:v>1.0</x:v>
      </x:c>
      <x:c r="C42" s="6"/>
      <x:c r="D42" s="6"/>
      <x:c r="E42" s="6"/>
      <x:c r="F42" s="6"/>
      <x:c r="G42" s="6"/>
      <x:c r="H42" s="6"/>
    </x:row>
    <x:row r="43" s="1" customFormat="1" ht="14.25" hidden="0" customHeight="1">
      <x:c r="A43" s="41" t="inlineStr">
        <x:is>
          <x:t>Weight profile</x:t>
        </x:is>
      </x:c>
      <x:c r="B43" s="84" t="inlineStr">
        <x:is>
          <x:t>PLSS_LOCAL</x:t>
        </x:is>
      </x:c>
      <x:c r="C43" s="6"/>
      <x:c r="D43" s="6"/>
      <x:c r="E43" s="6"/>
      <x:c r="F43" s="6"/>
      <x:c r="G43" s="6"/>
      <x:c r="H43" s="6"/>
    </x:row>
    <x:row r="44" s="1" customFormat="1" ht="14.25" hidden="0" customHeight="1">
      <x:c r="A44" s="41" t="inlineStr">
        <x:is>
          <x:t>Complete weights and floors</x:t>
        </x:is>
      </x:c>
      <x:c r="B44" s="85" t="inlineStr">
        <x:is>
          <x:t>PLSS_Local_Scope!A12:E18</x:t>
        </x:is>
      </x:c>
      <x:c r="C44" s="6"/>
      <x:c r="D44" s="6"/>
      <x:c r="E44" s="6"/>
      <x:c r="F44" s="6"/>
      <x:c r="G44" s="6"/>
      <x:c r="H44" s="6"/>
    </x:row>
    <x:row r="45" s="1" customFormat="1" ht="13.5" hidden="0" customHeight="1">
      <x:c r="A45" s="6"/>
      <x:c r="B45" s="6"/>
      <x:c r="C45" s="6"/>
      <x:c r="D45" s="6"/>
      <x:c r="E45" s="6"/>
      <x:c r="F45" s="6"/>
      <x:c r="G45" s="6"/>
      <x:c r="H45" s="6"/>
    </x:row>
    <x:row r="46" s="1" customFormat="1" ht="13.5" hidden="0" customHeight="1">
      <x:c r="A46" s="6"/>
      <x:c r="B46" s="6"/>
      <x:c r="C46" s="6"/>
      <x:c r="D46" s="6"/>
      <x:c r="E46" s="6"/>
      <x:c r="F46" s="6"/>
      <x:c r="G46" s="6"/>
      <x:c r="H46" s="6"/>
    </x:row>
    <x:row r="47" s="1" customFormat="1" ht="14.25" hidden="0" customHeight="1">
      <x:c r="A47" s="41" t="s">
        <x:v>892</x:v>
      </x:c>
      <x:c r="B47" s="6"/>
      <x:c r="C47" s="6"/>
      <x:c r="D47" s="6"/>
      <x:c r="E47" s="6"/>
      <x:c r="F47" s="6"/>
      <x:c r="G47" s="6"/>
      <x:c r="H47" s="6"/>
    </x:row>
    <x:row r="48" s="1" customFormat="1" ht="14.25" hidden="0" customHeight="1">
      <x:c r="A48" s="41" t="s">
        <x:v>893</x:v>
      </x:c>
      <x:c r="B48" s="85" t="n">
        <x:v>0.142857142857143</x:v>
      </x:c>
      <x:c r="C48" s="6"/>
      <x:c r="D48" s="6"/>
      <x:c r="E48" s="6"/>
      <x:c r="F48" s="6"/>
      <x:c r="G48" s="6"/>
      <x:c r="H48" s="6"/>
    </x:row>
    <x:row r="49" s="1" customFormat="1" ht="14.25" hidden="0" customHeight="1">
      <x:c r="A49" s="41" t="s">
        <x:v>894</x:v>
      </x:c>
      <x:c r="B49" s="84" t="n">
        <x:v>0.142857142857143</x:v>
      </x:c>
      <x:c r="C49" s="6"/>
      <x:c r="D49" s="6"/>
      <x:c r="E49" s="6"/>
      <x:c r="F49" s="6"/>
      <x:c r="G49" s="6"/>
      <x:c r="H49" s="6"/>
    </x:row>
    <x:row r="50" s="1" customFormat="1" ht="14.25" hidden="0" customHeight="1">
      <x:c r="A50" s="41" t="s">
        <x:v>895</x:v>
      </x:c>
      <x:c r="B50" s="85" t="n">
        <x:v>0.142857142857143</x:v>
      </x:c>
      <x:c r="C50" s="6"/>
      <x:c r="D50" s="6"/>
      <x:c r="E50" s="6"/>
      <x:c r="F50" s="6"/>
      <x:c r="G50" s="6"/>
      <x:c r="H50" s="6"/>
    </x:row>
    <x:row r="51" s="1" customFormat="1" ht="14.25" hidden="0" customHeight="1">
      <x:c r="A51" s="41" t="s">
        <x:v>896</x:v>
      </x:c>
      <x:c r="B51" s="84" t="n">
        <x:v>0.142857142857143</x:v>
      </x:c>
      <x:c r="C51" s="6"/>
      <x:c r="D51" s="6"/>
      <x:c r="E51" s="6"/>
      <x:c r="F51" s="6"/>
      <x:c r="G51" s="6"/>
      <x:c r="H51" s="6"/>
    </x:row>
    <x:row r="52" s="1" customFormat="1" ht="14.25" hidden="0" customHeight="1">
      <x:c r="A52" s="41" t="s">
        <x:v>897</x:v>
      </x:c>
      <x:c r="B52" s="85" t="n">
        <x:v>0.142857142857143</x:v>
      </x:c>
      <x:c r="C52" s="6"/>
      <x:c r="D52" s="6"/>
      <x:c r="E52" s="6"/>
      <x:c r="F52" s="6"/>
      <x:c r="G52" s="6"/>
      <x:c r="H52" s="6"/>
    </x:row>
    <x:row r="53" s="1" customFormat="1" ht="14.25" hidden="0" customHeight="1">
      <x:c r="A53" s="41" t="s">
        <x:v>898</x:v>
      </x:c>
      <x:c r="B53" s="84" t="n">
        <x:v>0.142857142857143</x:v>
      </x:c>
      <x:c r="C53" s="6"/>
      <x:c r="D53" s="6"/>
      <x:c r="E53" s="6"/>
      <x:c r="F53" s="6"/>
      <x:c r="G53" s="6"/>
      <x:c r="H53" s="6"/>
    </x:row>
    <x:row r="54" s="1" customFormat="1" ht="14.25" hidden="0" customHeight="1">
      <x:c r="A54" s="41" t="s">
        <x:v>899</x:v>
      </x:c>
      <x:c r="B54" s="85" t="n">
        <x:v>0.142857142857143</x:v>
      </x:c>
      <x:c r="C54" s="6"/>
      <x:c r="D54" s="6"/>
      <x:c r="E54" s="6"/>
      <x:c r="F54" s="6"/>
      <x:c r="G54" s="6"/>
      <x:c r="H54" s="6"/>
    </x:row>
    <x:row r="55" s="1" customFormat="1" ht="21.75" hidden="0" customHeight="1">
      <x:c r="A55" s="41" t="s">
        <x:v>900</x:v>
      </x:c>
      <x:c r="B55" s="6"/>
      <x:c r="C55" s="6"/>
      <x:c r="D55" s="6"/>
      <x:c r="E55" s="6"/>
      <x:c r="F55" s="6"/>
      <x:c r="G55" s="6"/>
      <x:c r="H55" s="6"/>
    </x:row>
    <x:row r="56" s="1" customFormat="1" ht="21.75" hidden="0" customHeight="1">
      <x:c r="A56" s="41" t="s">
        <x:v>901</x:v>
      </x:c>
      <x:c r="B56" s="6"/>
      <x:c r="C56" s="6"/>
      <x:c r="D56" s="6"/>
      <x:c r="E56" s="6"/>
      <x:c r="F56" s="6"/>
      <x:c r="G56" s="6"/>
      <x:c r="H56" s="6"/>
    </x:row>
    <x:row r="57" s="1" customFormat="1" ht="21.75" hidden="0" customHeight="1">
      <x:c r="A57" s="41" t="s">
        <x:v>902</x:v>
      </x:c>
      <x:c r="B57" s="44" t="s">
        <x:v>903</x:v>
      </x:c>
      <x:c r="C57" s="6"/>
      <x:c r="D57" s="6"/>
      <x:c r="E57" s="6"/>
      <x:c r="F57" s="6"/>
      <x:c r="G57" s="6"/>
      <x:c r="H57" s="6"/>
    </x:row>
    <x:row r="58" s="1" customFormat="1" ht="19.5" hidden="0" customHeight="1">
      <x:c r="A58" s="41" t="s">
        <x:v>904</x:v>
      </x:c>
      <x:c r="B58" s="40" t="n">
        <x:v>0.2</x:v>
      </x:c>
      <x:c r="C58" s="6"/>
      <x:c r="D58" s="6"/>
      <x:c r="E58" s="6"/>
      <x:c r="F58" s="6"/>
      <x:c r="G58" s="6"/>
      <x:c r="H58" s="6"/>
    </x:row>
    <x:row r="59" s="1" customFormat="1" ht="19.5" hidden="0" customHeight="1">
      <x:c r="A59" s="41" t="s">
        <x:v>905</x:v>
      </x:c>
      <x:c r="B59" s="44" t="n">
        <x:v>0.06</x:v>
      </x:c>
      <x:c r="C59" s="6"/>
      <x:c r="D59" s="6"/>
      <x:c r="E59" s="6"/>
      <x:c r="F59" s="6"/>
      <x:c r="G59" s="6"/>
      <x:c r="H59" s="6"/>
    </x:row>
    <x:row r="60" s="1" customFormat="1" ht="19.5" hidden="0" customHeight="1">
      <x:c r="A60" s="41" t="s">
        <x:v>906</x:v>
      </x:c>
      <x:c r="B60" s="40" t="n">
        <x:v>0.06</x:v>
      </x:c>
      <x:c r="C60" s="6"/>
      <x:c r="D60" s="6"/>
      <x:c r="E60" s="6"/>
      <x:c r="F60" s="6"/>
      <x:c r="G60" s="6"/>
      <x:c r="H60" s="6"/>
    </x:row>
    <x:row r="61" s="1" customFormat="1" ht="19.5" hidden="0" customHeight="1">
      <x:c r="A61" s="41" t="s">
        <x:v>888</x:v>
      </x:c>
      <x:c r="B61" s="44" t="n">
        <x:v>0.06</x:v>
      </x:c>
      <x:c r="C61" s="6"/>
      <x:c r="D61" s="6"/>
      <x:c r="E61" s="6"/>
      <x:c r="F61" s="6"/>
      <x:c r="G61" s="6"/>
      <x:c r="H61" s="6"/>
    </x:row>
    <x:row r="62" s="1" customFormat="1" ht="19.5" hidden="0" customHeight="1">
      <x:c r="A62" s="41" t="s">
        <x:v>889</x:v>
      </x:c>
      <x:c r="B62" s="40" t="n">
        <x:v>0.08</x:v>
      </x:c>
      <x:c r="C62" s="6"/>
      <x:c r="D62" s="6"/>
      <x:c r="E62" s="6"/>
      <x:c r="F62" s="6"/>
      <x:c r="G62" s="6"/>
      <x:c r="H62" s="6"/>
    </x:row>
    <x:row r="63" s="1" customFormat="1" ht="19.5" hidden="0" customHeight="1">
      <x:c r="A63" s="41" t="s">
        <x:v>890</x:v>
      </x:c>
      <x:c r="B63" s="44" t="n">
        <x:v>0.1</x:v>
      </x:c>
      <x:c r="C63" s="6"/>
      <x:c r="D63" s="6"/>
      <x:c r="E63" s="6"/>
      <x:c r="F63" s="6"/>
      <x:c r="G63" s="6"/>
      <x:c r="H63" s="6"/>
    </x:row>
    <x:row r="64" s="1" customFormat="1" ht="19.5" hidden="0" customHeight="1">
      <x:c r="A64" s="41" t="s">
        <x:v>891</x:v>
      </x:c>
      <x:c r="B64" s="40" t="n">
        <x:v>0.1</x:v>
      </x:c>
      <x:c r="C64" s="6"/>
      <x:c r="D64" s="6"/>
      <x:c r="E64" s="6"/>
      <x:c r="F64" s="6"/>
      <x:c r="G64" s="6"/>
      <x:c r="H64" s="6"/>
    </x:row>
    <x:row r="65" s="1" customFormat="1" ht="19.5" hidden="0" customHeight="1">
      <x:c r="A65" s="6"/>
      <x:c r="B65" s="6"/>
      <x:c r="C65" s="6"/>
      <x:c r="D65" s="6"/>
      <x:c r="E65" s="6"/>
      <x:c r="F65" s="6"/>
      <x:c r="G65" s="6"/>
      <x:c r="H65" s="6"/>
    </x:row>
    <x:row r="66" s="1" customFormat="1" ht="19.5" hidden="0" customHeight="1">
      <x:c r="A66" s="41" t="s">
        <x:v>907</x:v>
      </x:c>
      <x:c r="B66" s="6"/>
      <x:c r="C66" s="6"/>
      <x:c r="D66" s="6"/>
      <x:c r="E66" s="6"/>
      <x:c r="F66" s="6"/>
      <x:c r="G66" s="6"/>
      <x:c r="H66" s="6"/>
    </x:row>
    <x:row r="67" s="1" customFormat="1" ht="19.5" hidden="0" customHeight="1">
      <x:c r="A67" s="41" t="s">
        <x:v>908</x:v>
      </x:c>
      <x:c r="B67" s="44" t="s">
        <x:v>903</x:v>
      </x:c>
      <x:c r="C67" s="6"/>
      <x:c r="D67" s="6"/>
      <x:c r="E67" s="6"/>
      <x:c r="F67" s="6"/>
      <x:c r="G67" s="6"/>
      <x:c r="H67" s="6"/>
    </x:row>
    <x:row r="68" s="1" customFormat="1" ht="19.5" hidden="0" customHeight="1">
      <x:c r="A68" s="41" t="s">
        <x:v>893</x:v>
      </x:c>
      <x:c r="B68" s="40" t="n">
        <x:v>0.08</x:v>
      </x:c>
      <x:c r="C68" s="6"/>
      <x:c r="D68" s="6"/>
      <x:c r="E68" s="6"/>
      <x:c r="F68" s="6"/>
      <x:c r="G68" s="6"/>
      <x:c r="H68" s="6"/>
    </x:row>
    <x:row r="69" s="1" customFormat="1" ht="19.5" hidden="0" customHeight="1">
      <x:c r="A69" s="41" t="s">
        <x:v>894</x:v>
      </x:c>
      <x:c r="B69" s="44" t="n">
        <x:v>0.1</x:v>
      </x:c>
      <x:c r="C69" s="6"/>
      <x:c r="D69" s="6"/>
      <x:c r="E69" s="6"/>
      <x:c r="F69" s="6"/>
      <x:c r="G69" s="6"/>
      <x:c r="H69" s="6"/>
    </x:row>
    <x:row r="70" s="1" customFormat="1" ht="19.5" hidden="0" customHeight="1">
      <x:c r="A70" s="41" t="s">
        <x:v>895</x:v>
      </x:c>
      <x:c r="B70" s="40" t="n">
        <x:v>0.08</x:v>
      </x:c>
      <x:c r="C70" s="6"/>
      <x:c r="D70" s="6"/>
      <x:c r="E70" s="6"/>
      <x:c r="F70" s="6"/>
      <x:c r="G70" s="6"/>
      <x:c r="H70" s="6"/>
    </x:row>
    <x:row r="71" s="1" customFormat="1" ht="19.5" hidden="0" customHeight="1">
      <x:c r="A71" s="41" t="s">
        <x:v>896</x:v>
      </x:c>
      <x:c r="B71" s="44" t="n">
        <x:v>0.08</x:v>
      </x:c>
      <x:c r="C71" s="6"/>
      <x:c r="D71" s="6"/>
      <x:c r="E71" s="6"/>
      <x:c r="F71" s="6"/>
      <x:c r="G71" s="6"/>
      <x:c r="H71" s="6"/>
    </x:row>
    <x:row r="72" s="1" customFormat="1" ht="19.5" hidden="0" customHeight="1">
      <x:c r="A72" s="41" t="s">
        <x:v>897</x:v>
      </x:c>
      <x:c r="B72" s="40" t="n">
        <x:v>0.1</x:v>
      </x:c>
      <x:c r="C72" s="6"/>
      <x:c r="D72" s="6"/>
      <x:c r="E72" s="6"/>
      <x:c r="F72" s="6"/>
      <x:c r="G72" s="6"/>
      <x:c r="H72" s="6"/>
    </x:row>
    <x:row r="73" s="1" customFormat="1" ht="19.5" hidden="0" customHeight="1">
      <x:c r="A73" s="41" t="s">
        <x:v>898</x:v>
      </x:c>
      <x:c r="B73" s="44" t="n">
        <x:v>0.06</x:v>
      </x:c>
      <x:c r="C73" s="6"/>
      <x:c r="D73" s="6"/>
      <x:c r="E73" s="6"/>
      <x:c r="F73" s="6"/>
      <x:c r="G73" s="6"/>
      <x:c r="H73" s="6"/>
    </x:row>
    <x:row r="74" s="1" customFormat="1" ht="19.5" hidden="0" customHeight="1">
      <x:c r="A74" s="41" t="s">
        <x:v>899</x:v>
      </x:c>
      <x:c r="B74" s="40" t="n">
        <x:v>0.1</x:v>
      </x:c>
      <x:c r="C74" s="6"/>
      <x:c r="D74" s="6"/>
      <x:c r="E74" s="6"/>
      <x:c r="F74" s="6"/>
      <x:c r="G74" s="6"/>
      <x:c r="H74" s="6"/>
    </x:row>
    <x:row r="75" s="1" customFormat="1" ht="12.75" hidden="0" customHeight="1">
      <x:c r="A75" s="6"/>
      <x:c r="B75" s="6"/>
      <x:c r="C75" s="6"/>
      <x:c r="D75" s="6"/>
      <x:c r="E75" s="6"/>
      <x:c r="F75" s="6"/>
      <x:c r="G75" s="6"/>
      <x:c r="H75" s="6"/>
    </x:row>
    <x:row r="76" s="1" customFormat="1" ht="27.75" hidden="0" customHeight="1">
      <x:c r="A76" s="41" t="s">
        <x:v>909</x:v>
      </x:c>
      <x:c r="B76" s="6"/>
      <x:c r="C76" s="6"/>
      <x:c r="D76" s="6"/>
      <x:c r="E76" s="6"/>
      <x:c r="F76" s="6"/>
      <x:c r="G76" s="6"/>
      <x:c r="H76" s="6"/>
    </x:row>
    <x:row r="77" s="1" customFormat="1" ht="27.75" hidden="0" customHeight="1">
      <x:c r="A77" s="41" t="str">
        <x:v>NOTE: Current v5.9 uses the PLSS_Local_Scope-derived union weights for this frozen worked run; constitutional floors remain preserved.</x:v>
      </x:c>
      <x:c r="B77" s="6"/>
      <x:c r="C77" s="6"/>
      <x:c r="D77" s="6"/>
      <x:c r="E77" s="6"/>
      <x:c r="F77" s="6"/>
      <x:c r="G77" s="6"/>
      <x:c r="H77" s="6"/>
    </x:row>
    <x:row r="78" s="1" customFormat="1" ht="27.75" hidden="0" customHeight="1">
      <x:c r="A78" s="41" t="s">
        <x:v>911</x:v>
      </x:c>
      <x:c r="B78" s="6"/>
      <x:c r="C78" s="6"/>
      <x:c r="D78" s="6"/>
      <x:c r="E78" s="6"/>
      <x:c r="F78" s="6"/>
      <x:c r="G78" s="6"/>
      <x:c r="H78" s="6"/>
    </x:row>
    <x:row r="79" s="1" customFormat="1" ht="27.75" hidden="0" customHeight="1">
      <x:c r="A79" s="41" t="str">
        <x:v>v13.0 NOTE: Uncertainty estimation is REQUIRED for all active cells at Tier 2+.</x:v>
      </x:c>
      <x:c r="B79" s="6"/>
      <x:c r="C79" s="6"/>
      <x:c r="D79" s="6"/>
      <x:c r="E79" s="6"/>
      <x:c r="F79" s="6"/>
      <x:c r="G79" s="6"/>
      <x:c r="H79" s="6"/>
    </x:row>
    <x:row r="80" s="1" customFormat="1" ht="27.75" hidden="0" customHeight="1">
      <x:c r="A80" s="41" t="s">
        <x:v>913</x:v>
      </x:c>
      <x:c r="B80" s="6"/>
      <x:c r="C80" s="6"/>
      <x:c r="D80" s="6"/>
      <x:c r="E80" s="6"/>
      <x:c r="F80" s="6"/>
      <x:c r="G80" s="6"/>
      <x:c r="H80" s="6"/>
    </x:row>
  </x:sheetData>
  <x:mergeCells>
    <x:mergeCell ref="A1:H1"/>
  </x:mergeCells>
  <x:pageMargins left="0.7" right="0.7" top="0.75" bottom="0.75" header="0.3" footer="0.3"/>
</x:worksheet>
</file>

<file path=xl/worksheets/sheet8.xml><?xml version="1.0" encoding="utf-8"?>
<x:worksheet xmlns:x="http://schemas.openxmlformats.org/spreadsheetml/2006/main">
  <x:sheetViews>
    <x:sheetView showGridLines="1" workbookViewId="0"/>
  </x:sheetViews>
  <x:sheetFormatPr defaultColWidth="8.66796875" defaultRowHeight="14.25"/>
  <x:cols>
    <x:col min="1" max="1" width="32" style="72" hidden="0" customWidth="1"/>
    <x:col min="2" max="3" width="27" style="1" hidden="0" customWidth="1"/>
    <x:col min="4" max="4" width="25" style="1" hidden="0" customWidth="1"/>
    <x:col min="5" max="5" width="28" style="1" hidden="0" customWidth="1"/>
    <x:col min="6" max="7" width="36" style="72" hidden="0" customWidth="1"/>
    <x:col min="8" max="8" width="48" style="1" hidden="0" customWidth="1"/>
    <x:col min="9" max="9" width="43" style="1" hidden="0" customWidth="1"/>
    <x:col min="10" max="10" width="30" hidden="0" customWidth="1"/>
    <x:col min="11" max="19" width="13" hidden="0" customWidth="1"/>
  </x:cols>
  <x:sheetData>
    <x:row r="1" s="1" customFormat="1" ht="24" hidden="0" customHeight="1">
      <x:c r="A1" s="36" t="str">
        <x:v>PRACTICAL LOCAL SCOPE SCORING (PLSS) — HELPER</x:v>
      </x:c>
      <x:c r="B1" s="36"/>
      <x:c r="C1" s="36"/>
      <x:c r="D1" s="36"/>
      <x:c r="E1" s="36"/>
      <x:c r="F1" s="36"/>
      <x:c r="G1" s="36"/>
      <x:c r="H1" s="86"/>
      <x:c r="I1" s="86"/>
    </x:row>
    <x:row r="2" s="1" customFormat="1" ht="108" hidden="0" customHeight="1">
      <x:c r="A2" s="38" t="s">
        <x:v>1</x:v>
      </x:c>
      <x:c r="B2" s="40" t="str">
        <x:v>Compute floor-preserving local weights. The declared direct-q construction and three required comparators are calculated below; constitutional floors remain invariant.</x:v>
      </x:c>
      <x:c r="C2" s="74"/>
      <x:c r="D2" s="74"/>
      <x:c r="E2" s="74"/>
      <x:c r="F2" s="74"/>
      <x:c r="G2" s="74"/>
      <x:c r="H2" s="74"/>
      <x:c r="I2" s="74"/>
    </x:row>
    <x:row r="3" s="1" customFormat="1" ht="14.25" hidden="0" customHeight="1">
      <x:c r="A3" s="41" t="s">
        <x:v>916</x:v>
      </x:c>
      <x:c r="B3" s="44" t="str">
        <x:v>RippleLogic v13.0</x:v>
      </x:c>
      <x:c r="C3" s="74"/>
      <x:c r="D3" s="74"/>
      <x:c r="E3" s="74"/>
      <x:c r="F3" s="74"/>
      <x:c r="G3" s="74"/>
      <x:c r="H3" s="74"/>
      <x:c r="I3" s="74"/>
    </x:row>
    <x:row r="4" s="1" customFormat="1" ht="14.25" hidden="0" customHeight="1">
      <x:c r="A4" s="41" t="s">
        <x:v>177</x:v>
      </x:c>
      <x:c r="B4" s="40" t="str">
        <x:v>SGP v8.8</x:v>
      </x:c>
      <x:c r="C4" s="74"/>
      <x:c r="D4" s="74"/>
      <x:c r="E4" s="74"/>
      <x:c r="F4" s="74"/>
      <x:c r="G4" s="74"/>
      <x:c r="H4" s="74"/>
      <x:c r="I4" s="74"/>
    </x:row>
    <x:row r="5" s="1" customFormat="1" ht="14.25" hidden="0" customHeight="1">
      <x:c r="A5" s="41" t="s">
        <x:v>917</x:v>
      </x:c>
      <x:c r="B5" s="44" t="str">
        <x:v>v5.9</x:v>
      </x:c>
      <x:c r="C5" s="74"/>
      <x:c r="D5" s="74"/>
      <x:c r="E5" s="74"/>
      <x:c r="F5" s="74"/>
      <x:c r="G5" s="74"/>
      <x:c r="H5" s="74"/>
      <x:c r="I5" s="74"/>
    </x:row>
    <x:row r="6" s="1" customFormat="1" ht="14.25" hidden="0" customHeight="1">
      <x:c r="A6" s="41" t="s">
        <x:v>918</x:v>
      </x:c>
      <x:c r="B6" s="87"/>
      <x:c r="C6" s="74"/>
      <x:c r="D6" s="74"/>
      <x:c r="E6" s="74"/>
      <x:c r="F6" s="74"/>
      <x:c r="G6" s="74"/>
      <x:c r="H6" s="74"/>
      <x:c r="I6" s="74"/>
    </x:row>
    <x:row r="7" s="1" customFormat="1" ht="14.25" hidden="0" customHeight="1">
      <x:c r="A7" s="74"/>
      <x:c r="B7" s="74"/>
      <x:c r="C7" s="74"/>
      <x:c r="D7" s="74"/>
      <x:c r="E7" s="74"/>
      <x:c r="F7" s="74"/>
      <x:c r="G7" s="74"/>
      <x:c r="H7" s="74"/>
      <x:c r="I7" s="74"/>
    </x:row>
    <x:row r="8" s="1" customFormat="1" ht="96" hidden="0" customHeight="1">
      <x:c r="A8" s="41" t="s">
        <x:v>919</x:v>
      </x:c>
      <x:c r="B8" s="40" t="s">
        <x:v>920</x:v>
      </x:c>
      <x:c r="C8" s="74"/>
      <x:c r="D8" s="74"/>
      <x:c r="E8" s="74"/>
      <x:c r="F8" s="74"/>
      <x:c r="G8" s="74"/>
      <x:c r="H8" s="74"/>
      <x:c r="I8" s="74"/>
    </x:row>
    <x:row r="9" s="1" customFormat="1" ht="14.25" hidden="0" customHeight="1">
      <x:c r="A9" s="74"/>
      <x:c r="B9" s="74"/>
      <x:c r="C9" s="74"/>
      <x:c r="D9" s="74"/>
      <x:c r="E9" s="74"/>
      <x:c r="F9" s="74"/>
      <x:c r="G9" s="74"/>
      <x:c r="H9" s="74"/>
      <x:c r="I9" s="74"/>
    </x:row>
    <x:row r="10" s="1" customFormat="1" ht="14.25" hidden="0" customHeight="1">
      <x:c r="A10" s="41" t="s">
        <x:v>902</x:v>
      </x:c>
      <x:c r="B10" s="40" t="s">
        <x:v>921</x:v>
      </x:c>
      <x:c r="C10" s="40" t="s">
        <x:v>922</x:v>
      </x:c>
      <x:c r="D10" s="40" t="s">
        <x:v>923</x:v>
      </x:c>
      <x:c r="E10" s="40" t="s">
        <x:v>924</x:v>
      </x:c>
      <x:c r="F10" s="40" t="s">
        <x:v>925</x:v>
      </x:c>
      <x:c r="G10" s="40" t="s">
        <x:v>926</x:v>
      </x:c>
      <x:c r="H10" s="40" t="s">
        <x:v>927</x:v>
      </x:c>
      <x:c r="I10" s="40" t="s">
        <x:v>928</x:v>
      </x:c>
      <x:c r="J10" s="88" t="s">
        <x:v>133</x:v>
      </x:c>
      <x:c r="K10" s="88" t="s">
        <x:v>929</x:v>
      </x:c>
      <x:c r="L10" s="88" t="s">
        <x:v>930</x:v>
      </x:c>
      <x:c r="M10" s="88" t="s">
        <x:v>931</x:v>
      </x:c>
      <x:c r="N10" s="88" t="s">
        <x:v>932</x:v>
      </x:c>
      <x:c r="O10" s="88" t="s">
        <x:v>933</x:v>
      </x:c>
      <x:c r="P10" s="88" t="s">
        <x:v>934</x:v>
      </x:c>
      <x:c r="Q10" s="88" t="s">
        <x:v>935</x:v>
      </x:c>
      <x:c r="R10" s="88" t="s">
        <x:v>936</x:v>
      </x:c>
      <x:c r="S10" s="88" t="s">
        <x:v>937</x:v>
      </x:c>
    </x:row>
    <x:row r="11" s="1" customFormat="1" ht="14.25" hidden="0" customHeight="1">
      <x:c r="A11" s="89"/>
      <x:c r="B11" s="89"/>
      <x:c r="C11" s="89"/>
      <x:c r="D11" s="89"/>
      <x:c r="E11" s="89"/>
      <x:c r="F11" s="89"/>
      <x:c r="G11" s="89"/>
      <x:c r="H11" s="74"/>
      <x:c r="I11" s="74"/>
      <x:c r="J11" s="90" t="s">
        <x:v>938</x:v>
      </x:c>
      <x:c r="K11" s="90"/>
      <x:c r="L11" s="90"/>
      <x:c r="M11" s="90"/>
      <x:c r="N11" s="90"/>
      <x:c r="O11" s="90"/>
      <x:c r="P11" s="90"/>
      <x:c r="Q11" s="90"/>
      <x:c r="R11" s="90"/>
      <x:c r="S11" s="90"/>
    </x:row>
    <x:row r="12" s="1" customFormat="1" ht="14.25" hidden="0" customHeight="1">
      <x:c r="A12" s="41" t="s">
        <x:v>904</x:v>
      </x:c>
      <x:c r="B12" s="40" t="n">
        <x:v>0.95</x:v>
      </x:c>
      <x:c r="C12" s="40" t="n">
        <x:v>0.2</x:v>
      </x:c>
      <x:c r="D12" s="40" t="n">
        <x:v>0.316666666666667</x:v>
      </x:c>
      <x:c r="E12" s="40" t="n">
        <x:v>0.307666666666667</x:v>
      </x:c>
      <x:c r="F12" s="40" t="s">
        <x:v>939</x:v>
      </x:c>
      <x:c r="G12" s="40" t="s">
        <x:v>940</x:v>
      </x:c>
      <x:c r="H12" s="40" t="s">
        <x:v>941</x:v>
      </x:c>
      <x:c r="I12" s="40" t="s">
        <x:v>942</x:v>
      </x:c>
      <x:c r="J12" s="90" t="s">
        <x:v>904</x:v>
      </x:c>
      <x:c r="K12" s="90" t="n">
        <x:v>0.95</x:v>
      </x:c>
      <x:c r="L12" s="90" t="n">
        <x:v>0.9</x:v>
      </x:c>
      <x:c r="M12" s="90" t="n">
        <x:v>0.8</x:v>
      </x:c>
      <x:c r="N12" s="90" t="n">
        <x:v>0.5</x:v>
      </x:c>
      <x:c r="O12" s="91" t="n">
        <x:v>0.764727180560844</x:v>
      </x:c>
      <x:c r="P12" s="91" t="n">
        <x:v>0.95</x:v>
      </x:c>
      <x:c r="Q12" s="91" t="n">
        <x:v>0.266786746588952</x:v>
      </x:c>
      <x:c r="R12" s="91" t="n">
        <x:v>0.248571428571429</x:v>
      </x:c>
      <x:c r="S12" s="91" t="n">
        <x:v>0.302866242038217</x:v>
      </x:c>
    </x:row>
    <x:row r="13" s="1" customFormat="1" ht="24" hidden="0" customHeight="1">
      <x:c r="A13" s="41" t="s">
        <x:v>905</x:v>
      </x:c>
      <x:c r="B13" s="44" t="n">
        <x:v>0.85</x:v>
      </x:c>
      <x:c r="C13" s="44" t="n">
        <x:v>0.06</x:v>
      </x:c>
      <x:c r="D13" s="44" t="n">
        <x:v>0.283333333333333</x:v>
      </x:c>
      <x:c r="E13" s="44" t="n">
        <x:v>0.156333333333333</x:v>
      </x:c>
      <x:c r="F13" s="44" t="s">
        <x:v>939</x:v>
      </x:c>
      <x:c r="G13" s="44" t="str">
        <x:v>Primary care, household or sustained support unit</x:v>
      </x:c>
      <x:c r="H13" s="44" t="s">
        <x:v>941</x:v>
      </x:c>
      <x:c r="I13" s="44" t="s">
        <x:v>944</x:v>
      </x:c>
      <x:c r="J13" s="90" t="s">
        <x:v>905</x:v>
      </x:c>
      <x:c r="K13" s="90" t="n">
        <x:v>0.85</x:v>
      </x:c>
      <x:c r="L13" s="90" t="n">
        <x:v>0.85</x:v>
      </x:c>
      <x:c r="M13" s="90" t="n">
        <x:v>0.75</x:v>
      </x:c>
      <x:c r="N13" s="90" t="n">
        <x:v>0.45</x:v>
      </x:c>
      <x:c r="O13" s="91" t="n">
        <x:v>0.702712869272682</x:v>
      </x:c>
      <x:c r="P13" s="91" t="n">
        <x:v>0.85</x:v>
      </x:c>
      <x:c r="Q13" s="91" t="n">
        <x:v>0.121370783617879</x:v>
      </x:c>
      <x:c r="R13" s="91" t="n">
        <x:v>0.108571428571429</x:v>
      </x:c>
      <x:c r="S13" s="91" t="n">
        <x:v>0.15203821656051</x:v>
      </x:c>
    </x:row>
    <x:row r="14" s="1" customFormat="1" ht="24" hidden="0" customHeight="1">
      <x:c r="A14" s="41" t="s">
        <x:v>906</x:v>
      </x:c>
      <x:c r="B14" s="40" t="n">
        <x:v>0.55</x:v>
      </x:c>
      <x:c r="C14" s="40" t="n">
        <x:v>0.06</x:v>
      </x:c>
      <x:c r="D14" s="40" t="n">
        <x:v>0.183333333333333</x:v>
      </x:c>
      <x:c r="E14" s="40" t="n">
        <x:v>0.122333333333333</x:v>
      </x:c>
      <x:c r="F14" s="40" t="s">
        <x:v>939</x:v>
      </x:c>
      <x:c r="G14" s="40" t="str">
        <x:v>Recurring relational network; not necessarily local</x:v>
      </x:c>
      <x:c r="H14" s="40" t="s">
        <x:v>941</x:v>
      </x:c>
      <x:c r="I14" s="40" t="s">
        <x:v>946</x:v>
      </x:c>
      <x:c r="J14" s="90" t="s">
        <x:v>906</x:v>
      </x:c>
      <x:c r="K14" s="90" t="n">
        <x:v>0.55</x:v>
      </x:c>
      <x:c r="L14" s="90" t="n">
        <x:v>0.75</x:v>
      </x:c>
      <x:c r="M14" s="90" t="n">
        <x:v>0.65</x:v>
      </x:c>
      <x:c r="N14" s="90" t="n">
        <x:v>0.55</x:v>
      </x:c>
      <x:c r="O14" s="91" t="n">
        <x:v>0.619690730287009</x:v>
      </x:c>
      <x:c r="P14" s="91" t="n">
        <x:v>0.55</x:v>
      </x:c>
      <x:c r="Q14" s="91" t="n">
        <x:v>0.114120121291947</x:v>
      </x:c>
      <x:c r="R14" s="91" t="n">
        <x:v>0.108571428571429</x:v>
      </x:c>
      <x:c r="S14" s="91" t="n">
        <x:v>0.119554140127389</x:v>
      </x:c>
    </x:row>
    <x:row r="15" s="1" customFormat="1" ht="24" hidden="0" customHeight="1">
      <x:c r="A15" s="41" t="s">
        <x:v>888</x:v>
      </x:c>
      <x:c r="B15" s="44" t="n">
        <x:v>0.5</x:v>
      </x:c>
      <x:c r="C15" s="44" t="n">
        <x:v>0.06</x:v>
      </x:c>
      <x:c r="D15" s="44" t="n">
        <x:v>0.166666666666667</x:v>
      </x:c>
      <x:c r="E15" s="44" t="n">
        <x:v>0.116666666666667</x:v>
      </x:c>
      <x:c r="F15" s="44" t="s">
        <x:v>939</x:v>
      </x:c>
      <x:c r="G15" s="44" t="s">
        <x:v>947</x:v>
      </x:c>
      <x:c r="H15" s="44" t="s">
        <x:v>941</x:v>
      </x:c>
      <x:c r="I15" s="44" t="s">
        <x:v>948</x:v>
      </x:c>
      <x:c r="J15" s="90" t="s">
        <x:v>888</x:v>
      </x:c>
      <x:c r="K15" s="90" t="n">
        <x:v>0.5</x:v>
      </x:c>
      <x:c r="L15" s="90" t="n">
        <x:v>0.8</x:v>
      </x:c>
      <x:c r="M15" s="90" t="n">
        <x:v>0.75</x:v>
      </x:c>
      <x:c r="N15" s="90" t="n">
        <x:v>0.6</x:v>
      </x:c>
      <x:c r="O15" s="91" t="n">
        <x:v>0.651355562432631</x:v>
      </x:c>
      <x:c r="P15" s="91" t="n">
        <x:v>0.5</x:v>
      </x:c>
      <x:c r="Q15" s="91" t="n">
        <x:v>0.116885540351251</x:v>
      </x:c>
      <x:c r="R15" s="91" t="n">
        <x:v>0.108571428571429</x:v>
      </x:c>
      <x:c r="S15" s="91" t="n">
        <x:v>0.114140127388535</x:v>
      </x:c>
    </x:row>
    <x:row r="16" s="1" customFormat="1" ht="24" hidden="0" customHeight="1">
      <x:c r="A16" s="41" t="s">
        <x:v>889</x:v>
      </x:c>
      <x:c r="B16" s="40" t="n">
        <x:v>0.1</x:v>
      </x:c>
      <x:c r="C16" s="40" t="n">
        <x:v>0.08</x:v>
      </x:c>
      <x:c r="D16" s="40" t="n">
        <x:v>0.0333333333333333</x:v>
      </x:c>
      <x:c r="E16" s="40" t="n">
        <x:v>0.0913333333333333</x:v>
      </x:c>
      <x:c r="F16" s="40" t="s">
        <x:v>949</x:v>
      </x:c>
      <x:c r="G16" s="40" t="s">
        <x:v>950</x:v>
      </x:c>
      <x:c r="H16" s="40" t="s">
        <x:v>951</x:v>
      </x:c>
      <x:c r="I16" s="40" t="s">
        <x:v>952</x:v>
      </x:c>
      <x:c r="J16" s="90" t="s">
        <x:v>889</x:v>
      </x:c>
      <x:c r="K16" s="90" t="n">
        <x:v>0.2</x:v>
      </x:c>
      <x:c r="L16" s="90" t="n">
        <x:v>0.5</x:v>
      </x:c>
      <x:c r="M16" s="90" t="n">
        <x:v>0.5</x:v>
      </x:c>
      <x:c r="N16" s="90" t="n">
        <x:v>0.7</x:v>
      </x:c>
      <x:c r="O16" s="91" t="n">
        <x:v>0.432530772707211</x:v>
      </x:c>
      <x:c r="P16" s="91" t="n">
        <x:v>0.1</x:v>
      </x:c>
      <x:c r="Q16" s="91" t="n">
        <x:v>0.117774678137548</x:v>
      </x:c>
      <x:c r="R16" s="91" t="n">
        <x:v>0.128571428571429</x:v>
      </x:c>
      <x:c r="S16" s="91" t="n">
        <x:v>0.090828025477707</x:v>
      </x:c>
    </x:row>
    <x:row r="17" s="1" customFormat="1" ht="24" hidden="0" customHeight="1">
      <x:c r="A17" s="41" t="s">
        <x:v>890</x:v>
      </x:c>
      <x:c r="B17" s="44" t="n">
        <x:v>0.03</x:v>
      </x:c>
      <x:c r="C17" s="44" t="n">
        <x:v>0.1</x:v>
      </x:c>
      <x:c r="D17" s="44" t="n">
        <x:v>0.01</x:v>
      </x:c>
      <x:c r="E17" s="44" t="n">
        <x:v>0.1034</x:v>
      </x:c>
      <x:c r="F17" s="44" t="s">
        <x:v>949</x:v>
      </x:c>
      <x:c r="G17" s="44" t="s">
        <x:v>953</x:v>
      </x:c>
      <x:c r="H17" s="44" t="s">
        <x:v>951</x:v>
      </x:c>
      <x:c r="I17" s="44" t="s">
        <x:v>954</x:v>
      </x:c>
      <x:c r="J17" s="90" t="s">
        <x:v>890</x:v>
      </x:c>
      <x:c r="K17" s="90" t="n">
        <x:v>0.1</x:v>
      </x:c>
      <x:c r="L17" s="90" t="n">
        <x:v>0.3</x:v>
      </x:c>
      <x:c r="M17" s="90" t="n">
        <x:v>0.4</x:v>
      </x:c>
      <x:c r="N17" s="90" t="n">
        <x:v>0.8</x:v>
      </x:c>
      <x:c r="O17" s="91" t="n">
        <x:v>0.313016916014658</x:v>
      </x:c>
      <x:c r="P17" s="91" t="n">
        <x:v>0.095</x:v>
      </x:c>
      <x:c r="Q17" s="91" t="n">
        <x:v>0.127337045131042</x:v>
      </x:c>
      <x:c r="R17" s="91" t="n">
        <x:v>0.148571428571429</x:v>
      </x:c>
      <x:c r="S17" s="91" t="n">
        <x:v>0.110286624203822</x:v>
      </x:c>
    </x:row>
    <x:row r="18" s="1" customFormat="1" ht="14.25" hidden="0" customHeight="1">
      <x:c r="A18" s="41" t="s">
        <x:v>891</x:v>
      </x:c>
      <x:c r="B18" s="40" t="n">
        <x:v>0.02</x:v>
      </x:c>
      <x:c r="C18" s="40" t="n">
        <x:v>0.1</x:v>
      </x:c>
      <x:c r="D18" s="40" t="n">
        <x:v>0.00666666666666667</x:v>
      </x:c>
      <x:c r="E18" s="40" t="n">
        <x:v>0.102266666666667</x:v>
      </x:c>
      <x:c r="F18" s="40" t="s">
        <x:v>949</x:v>
      </x:c>
      <x:c r="G18" s="40" t="s">
        <x:v>955</x:v>
      </x:c>
      <x:c r="H18" s="40" t="s">
        <x:v>951</x:v>
      </x:c>
      <x:c r="I18" s="40" t="s">
        <x:v>956</x:v>
      </x:c>
      <x:c r="J18" s="90" t="s">
        <x:v>891</x:v>
      </x:c>
      <x:c r="K18" s="90" t="n">
        <x:v>0.1</x:v>
      </x:c>
      <x:c r="L18" s="90" t="n">
        <x:v>0.5</x:v>
      </x:c>
      <x:c r="M18" s="90" t="n">
        <x:v>0.8</x:v>
      </x:c>
      <x:c r="N18" s="90" t="n">
        <x:v>0.7</x:v>
      </x:c>
      <x:c r="O18" s="91" t="n">
        <x:v>0.409062348923505</x:v>
      </x:c>
      <x:c r="P18" s="91" t="n">
        <x:v>0.095</x:v>
      </x:c>
      <x:c r="Q18" s="91" t="n">
        <x:v>0.135725084881381</x:v>
      </x:c>
      <x:c r="R18" s="91" t="n">
        <x:v>0.148571428571429</x:v>
      </x:c>
      <x:c r="S18" s="91" t="n">
        <x:v>0.110286624203822</x:v>
      </x:c>
    </x:row>
    <x:row r="19" s="1" customFormat="1" ht="14.25" hidden="0" customHeight="1">
      <x:c r="A19" s="89"/>
      <x:c r="B19" s="89"/>
      <x:c r="C19" s="89"/>
      <x:c r="D19" s="89"/>
      <x:c r="E19" s="89"/>
      <x:c r="F19" s="89"/>
      <x:c r="G19" s="89"/>
      <x:c r="H19" s="74"/>
      <x:c r="I19" s="74"/>
    </x:row>
    <x:row r="20" s="1" customFormat="1" ht="14.25" hidden="0" customHeight="1">
      <x:c r="A20" s="41" t="s">
        <x:v>957</x:v>
      </x:c>
      <x:c r="B20" s="40" t="n">
        <x:v>0.34</x:v>
      </x:c>
      <x:c r="C20" s="89"/>
      <x:c r="D20" s="89"/>
      <x:c r="E20" s="89"/>
      <x:c r="F20" s="89"/>
      <x:c r="G20" s="89"/>
      <x:c r="H20" s="74"/>
      <x:c r="I20" s="74"/>
    </x:row>
    <x:row r="21" s="1" customFormat="1" ht="14.25" hidden="0" customHeight="1">
      <x:c r="A21" s="41" t="s">
        <x:v>958</x:v>
      </x:c>
      <x:c r="B21" s="44" t="n">
        <x:v>1</x:v>
      </x:c>
      <x:c r="C21" s="89"/>
      <x:c r="D21" s="89"/>
      <x:c r="E21" s="89"/>
      <x:c r="F21" s="89"/>
      <x:c r="G21" s="89"/>
      <x:c r="H21" s="74"/>
      <x:c r="I21" s="74"/>
    </x:row>
    <x:row r="22" s="1" customFormat="1" ht="14.25" hidden="0" customHeight="1">
      <x:c r="A22" s="41" t="s">
        <x:v>959</x:v>
      </x:c>
      <x:c r="B22" s="40" t="s">
        <x:v>306</x:v>
      </x:c>
      <x:c r="C22" s="89"/>
      <x:c r="D22" s="89"/>
      <x:c r="E22" s="89"/>
      <x:c r="F22" s="89"/>
      <x:c r="G22" s="89"/>
      <x:c r="H22" s="74"/>
      <x:c r="I22" s="74"/>
    </x:row>
    <x:row r="23" s="1" customFormat="1" ht="14.25" hidden="0" customHeight="1">
      <x:c r="A23" s="41" t="s">
        <x:v>960</x:v>
      </x:c>
      <x:c r="B23" s="44" t="s">
        <x:v>961</x:v>
      </x:c>
      <x:c r="C23" s="89"/>
      <x:c r="D23" s="89"/>
      <x:c r="E23" s="89"/>
      <x:c r="F23" s="89"/>
      <x:c r="G23" s="89"/>
      <x:c r="H23" s="74"/>
      <x:c r="I23" s="74"/>
    </x:row>
    <x:row r="24" s="1" customFormat="1" ht="108" hidden="0" customHeight="1">
      <x:c r="A24" s="41" t="s">
        <x:v>962</x:v>
      </x:c>
      <x:c r="B24" s="40" t="s">
        <x:v>963</x:v>
      </x:c>
      <x:c r="C24" s="40"/>
      <x:c r="D24" s="40"/>
      <x:c r="E24" s="40"/>
      <x:c r="F24" s="40"/>
      <x:c r="G24" s="40"/>
      <x:c r="H24" s="74"/>
      <x:c r="I24" s="74"/>
    </x:row>
    <x:row r="25" s="1" customFormat="1" ht="14.25" hidden="0" customHeight="1">
      <x:c r="A25" s="74"/>
      <x:c r="B25" s="74"/>
      <x:c r="C25" s="74"/>
      <x:c r="D25" s="74"/>
      <x:c r="E25" s="74"/>
      <x:c r="F25" s="74"/>
      <x:c r="G25" s="74"/>
      <x:c r="H25" s="74"/>
      <x:c r="I25" s="74"/>
    </x:row>
    <x:row r="26" s="1" customFormat="1" ht="24" hidden="0" customHeight="1">
      <x:c r="A26" s="41" t="str">
        <x:v>PLSS PCC BLOCK (v13.0 companion disclosure)</x:v>
      </x:c>
      <x:c r="B26" s="41"/>
      <x:c r="C26" s="74"/>
      <x:c r="D26" s="74"/>
      <x:c r="E26" s="74"/>
      <x:c r="F26" s="74"/>
      <x:c r="G26" s="74"/>
      <x:c r="H26" s="74"/>
      <x:c r="I26" s="74"/>
    </x:row>
    <x:row r="27" s="1" customFormat="1" ht="96" hidden="0" customHeight="1">
      <x:c r="A27" s="41" t="s">
        <x:v>965</x:v>
      </x:c>
      <x:c r="B27" s="44" t="s">
        <x:v>966</x:v>
      </x:c>
      <x:c r="C27" s="74"/>
      <x:c r="D27" s="74"/>
      <x:c r="E27" s="74"/>
      <x:c r="F27" s="74"/>
      <x:c r="G27" s="74"/>
      <x:c r="H27" s="74"/>
      <x:c r="I27" s="74"/>
    </x:row>
    <x:row r="28" s="1" customFormat="1" ht="192" hidden="0" customHeight="1">
      <x:c r="A28" s="41" t="s">
        <x:v>967</x:v>
      </x:c>
      <x:c r="B28" s="40" t="s">
        <x:v>968</x:v>
      </x:c>
      <x:c r="C28" s="74"/>
      <x:c r="D28" s="74"/>
      <x:c r="E28" s="74"/>
      <x:c r="F28" s="74"/>
      <x:c r="G28" s="74"/>
      <x:c r="H28" s="74"/>
      <x:c r="I28" s="74"/>
    </x:row>
    <x:row r="29" s="1" customFormat="1" ht="48" hidden="0" customHeight="1">
      <x:c r="A29" s="41" t="s">
        <x:v>969</x:v>
      </x:c>
      <x:c r="B29" s="44" t="s">
        <x:v>970</x:v>
      </x:c>
      <x:c r="C29" s="74"/>
      <x:c r="D29" s="74"/>
      <x:c r="E29" s="74"/>
      <x:c r="F29" s="74"/>
      <x:c r="G29" s="74"/>
      <x:c r="H29" s="74"/>
      <x:c r="I29" s="74"/>
    </x:row>
    <x:row r="30" s="1" customFormat="1" ht="108" hidden="0" customHeight="1">
      <x:c r="A30" s="41" t="s">
        <x:v>971</x:v>
      </x:c>
      <x:c r="B30" s="40" t="s">
        <x:v>972</x:v>
      </x:c>
      <x:c r="C30" s="74"/>
      <x:c r="D30" s="74"/>
      <x:c r="E30" s="74"/>
      <x:c r="F30" s="74"/>
      <x:c r="G30" s="74"/>
      <x:c r="H30" s="74"/>
      <x:c r="I30" s="74"/>
    </x:row>
    <x:row r="31" s="1" customFormat="1" ht="60" hidden="0" customHeight="1">
      <x:c r="A31" s="41" t="s">
        <x:v>973</x:v>
      </x:c>
      <x:c r="B31" s="44" t="s">
        <x:v>974</x:v>
      </x:c>
      <x:c r="C31" s="74"/>
      <x:c r="D31" s="74"/>
      <x:c r="E31" s="74"/>
      <x:c r="F31" s="74"/>
      <x:c r="G31" s="74"/>
      <x:c r="H31" s="74"/>
      <x:c r="I31" s="74"/>
    </x:row>
    <x:row r="32" ht="14.25" hidden="0" customHeight="1">
      <x:c r="A32" s="74"/>
      <x:c r="B32" s="74"/>
      <x:c r="C32" s="74"/>
      <x:c r="D32" s="74"/>
      <x:c r="E32" s="74"/>
      <x:c r="F32" s="74"/>
      <x:c r="G32" s="74"/>
      <x:c r="H32" s="74"/>
      <x:c r="I32" s="74"/>
    </x:row>
    <x:row r="33" ht="42" hidden="0" customHeight="1">
      <x:c r="A33" s="88" t="s">
        <x:v>975</x:v>
      </x:c>
      <x:c r="B33" s="88" t="s">
        <x:v>976</x:v>
      </x:c>
      <x:c r="C33" s="88" t="s">
        <x:v>977</x:v>
      </x:c>
      <x:c r="D33" s="88" t="s">
        <x:v>978</x:v>
      </x:c>
      <x:c r="E33" s="88" t="s">
        <x:v>979</x:v>
      </x:c>
      <x:c r="F33" s="88" t="s">
        <x:v>980</x:v>
      </x:c>
      <x:c r="G33" s="88" t="s">
        <x:v>981</x:v>
      </x:c>
      <x:c r="H33" s="88" t="s">
        <x:v>982</x:v>
      </x:c>
      <x:c r="I33" s="88" t="s">
        <x:v>480</x:v>
      </x:c>
    </x:row>
    <x:row r="34" ht="52" hidden="0" customHeight="1">
      <x:c r="A34" s="92" t="s">
        <x:v>983</x:v>
      </x:c>
      <x:c r="B34" s="92" t="s">
        <x:v>713</x:v>
      </x:c>
      <x:c r="C34" s="92" t="s">
        <x:v>713</x:v>
      </x:c>
      <x:c r="D34" s="92" t="s">
        <x:v>713</x:v>
      </x:c>
      <x:c r="E34" s="92" t="s">
        <x:v>713</x:v>
      </x:c>
      <x:c r="F34" s="92" t="s">
        <x:v>984</x:v>
      </x:c>
      <x:c r="G34" s="92" t="s">
        <x:v>426</x:v>
      </x:c>
      <x:c r="H34" s="92" t="s">
        <x:v>985</x:v>
      </x:c>
      <x:c r="I34" s="92" t="str">
        <x:v>Canon v13.0 Section 10.2A</x:v>
      </x:c>
    </x:row>
    <x:row r="35" ht="14.25" hidden="0" customHeight="1">
      <x:c r="A35" s="74" t="s">
        <x:v>987</x:v>
      </x:c>
      <x:c r="B35" s="93" t="n">
        <x:v>0.307666666666667</x:v>
      </x:c>
      <x:c r="C35" s="93" t="n">
        <x:v>0.266786746588952</x:v>
      </x:c>
      <x:c r="D35" s="93" t="n">
        <x:v>0.248571428571429</x:v>
      </x:c>
      <x:c r="E35" s="93" t="n">
        <x:v>0.302866242038217</x:v>
      </x:c>
      <x:c r="F35" s="74"/>
      <x:c r="G35" s="74"/>
      <x:c r="H35" s="74"/>
      <x:c r="I35" s="74"/>
    </x:row>
    <x:row r="36" ht="14.25" hidden="0" customHeight="1">
      <x:c r="A36" s="74" t="s">
        <x:v>988</x:v>
      </x:c>
      <x:c r="B36" s="93" t="n">
        <x:v>0.156333333333333</x:v>
      </x:c>
      <x:c r="C36" s="93" t="n">
        <x:v>0.121370783617879</x:v>
      </x:c>
      <x:c r="D36" s="93" t="n">
        <x:v>0.108571428571429</x:v>
      </x:c>
      <x:c r="E36" s="93" t="n">
        <x:v>0.15203821656051</x:v>
      </x:c>
      <x:c r="F36" s="74"/>
      <x:c r="G36" s="74"/>
      <x:c r="H36" s="74"/>
      <x:c r="I36" s="74"/>
    </x:row>
    <x:row r="37" ht="14.25" hidden="0" customHeight="1">
      <x:c r="A37" s="74" t="s">
        <x:v>989</x:v>
      </x:c>
      <x:c r="B37" s="93" t="n">
        <x:v>0.122333333333333</x:v>
      </x:c>
      <x:c r="C37" s="93" t="n">
        <x:v>0.114120121291947</x:v>
      </x:c>
      <x:c r="D37" s="93" t="n">
        <x:v>0.108571428571429</x:v>
      </x:c>
      <x:c r="E37" s="93" t="n">
        <x:v>0.119554140127389</x:v>
      </x:c>
      <x:c r="F37" s="74"/>
      <x:c r="G37" s="74"/>
      <x:c r="H37" s="74"/>
      <x:c r="I37" s="74"/>
    </x:row>
    <x:row r="38" ht="14.25" hidden="0" customHeight="1">
      <x:c r="A38" s="74" t="s">
        <x:v>990</x:v>
      </x:c>
      <x:c r="B38" s="93" t="n">
        <x:v>0.116666666666667</x:v>
      </x:c>
      <x:c r="C38" s="93" t="n">
        <x:v>0.116885540351251</x:v>
      </x:c>
      <x:c r="D38" s="93" t="n">
        <x:v>0.108571428571429</x:v>
      </x:c>
      <x:c r="E38" s="93" t="n">
        <x:v>0.114140127388535</x:v>
      </x:c>
      <x:c r="F38" s="74"/>
      <x:c r="G38" s="74"/>
      <x:c r="H38" s="74"/>
      <x:c r="I38" s="74"/>
    </x:row>
    <x:row r="39" ht="24" hidden="0" customHeight="1">
      <x:c r="A39" s="74" t="s">
        <x:v>991</x:v>
      </x:c>
      <x:c r="B39" s="93" t="n">
        <x:v>0.0913333333333333</x:v>
      </x:c>
      <x:c r="C39" s="93" t="n">
        <x:v>0.117774678137548</x:v>
      </x:c>
      <x:c r="D39" s="93" t="n">
        <x:v>0.128571428571429</x:v>
      </x:c>
      <x:c r="E39" s="93" t="n">
        <x:v>0.090828025477707</x:v>
      </x:c>
      <x:c r="F39" s="74"/>
      <x:c r="G39" s="74"/>
      <x:c r="H39" s="74"/>
      <x:c r="I39" s="74"/>
    </x:row>
    <x:row r="40" ht="38" hidden="0" customHeight="1">
      <x:c r="A40" s="74" t="s">
        <x:v>992</x:v>
      </x:c>
      <x:c r="B40" s="93" t="n">
        <x:v>0.1034</x:v>
      </x:c>
      <x:c r="C40" s="93" t="n">
        <x:v>0.127337045131042</x:v>
      </x:c>
      <x:c r="D40" s="93" t="n">
        <x:v>0.148571428571429</x:v>
      </x:c>
      <x:c r="E40" s="93" t="n">
        <x:v>0.110286624203822</x:v>
      </x:c>
      <x:c r="F40" s="74"/>
      <x:c r="G40" s="74"/>
      <x:c r="H40" s="74"/>
      <x:c r="I40" s="74"/>
    </x:row>
    <x:row r="41" ht="14.25" hidden="0">
      <x:c r="A41" s="90" t="s">
        <x:v>993</x:v>
      </x:c>
      <x:c r="B41" s="91" t="n">
        <x:v>0.102266666666667</x:v>
      </x:c>
      <x:c r="C41" s="91" t="n">
        <x:v>0.135725084881381</x:v>
      </x:c>
      <x:c r="D41" s="91" t="n">
        <x:v>0.148571428571429</x:v>
      </x:c>
      <x:c r="E41" s="91" t="n">
        <x:v>0.110286624203822</x:v>
      </x:c>
      <x:c r="F41" s="90"/>
      <x:c r="G41" s="90"/>
      <x:c r="H41" s="90"/>
      <x:c r="I41" s="90"/>
    </x:row>
    <x:row r="42" ht="44" hidden="0" customHeight="1">
      <x:c r="A42" s="94" t="s">
        <x:v>994</x:v>
      </x:c>
      <x:c r="B42" s="95" t="n">
        <x:v>0.0153129427168233</x:v>
      </x:c>
      <x:c r="C42" s="95" t="n">
        <x:v>0.0129800164721485</x:v>
      </x:c>
      <x:c r="D42" s="95" t="n">
        <x:v>0.012084277517833</x:v>
      </x:c>
      <x:c r="E42" s="95" t="n">
        <x:v>0.0151039535567746</x:v>
      </x:c>
      <x:c r="F42" s="33" t="s">
        <x:v>995</x:v>
      </x:c>
      <x:c r="G42" s="33" t="s">
        <x:v>426</x:v>
      </x:c>
      <x:c r="H42" s="33" t="s">
        <x:v>996</x:v>
      </x:c>
      <x:c r="I42" s="33" t="s">
        <x:v>997</x:v>
      </x:c>
    </x:row>
    <x:row r="43" ht="14.25" hidden="0">
      <x:c r="A43" s="94" t="s">
        <x:v>998</x:v>
      </x:c>
      <x:c r="B43" s="95" t="n">
        <x:v>-0.00112238738505248</x:v>
      </x:c>
      <x:c r="C43" s="95" t="n">
        <x:v>-0.000895670789552648</x:v>
      </x:c>
      <x:c r="D43" s="95" t="n">
        <x:v>-0.000831410840646811</x:v>
      </x:c>
      <x:c r="E43" s="95" t="n">
        <x:v>-0.00112432467816456</x:v>
      </x:c>
      <x:c r="F43" s="33"/>
      <x:c r="G43" s="33"/>
      <x:c r="H43" s="33"/>
      <x:c r="I43" s="33"/>
    </x:row>
    <x:row r="44" ht="23.850000381469727" hidden="0">
      <x:c r="A44" s="94" t="s">
        <x:v>999</x:v>
      </x:c>
      <x:c r="B44" s="95" t="n">
        <x:v>0.0164353301018758</x:v>
      </x:c>
      <x:c r="C44" s="95" t="n">
        <x:v>0.0138756872617011</x:v>
      </x:c>
      <x:c r="D44" s="95" t="n">
        <x:v>0.0129156883584798</x:v>
      </x:c>
      <x:c r="E44" s="95" t="n">
        <x:v>0.0162282782349391</x:v>
      </x:c>
      <x:c r="F44" s="33"/>
      <x:c r="G44" s="33"/>
      <x:c r="H44" s="33"/>
      <x:c r="I44" s="33" t="s">
        <x:v>1000</x:v>
      </x:c>
    </x:row>
    <x:row r="45" ht="34" hidden="0" customHeight="1">
      <x:c r="A45" s="94" t="s">
        <x:v>1001</x:v>
      </x:c>
      <x:c r="B45" s="33" t="s">
        <x:v>342</x:v>
      </x:c>
      <x:c r="C45" s="33" t="s">
        <x:v>342</x:v>
      </x:c>
      <x:c r="D45" s="33" t="s">
        <x:v>342</x:v>
      </x:c>
      <x:c r="E45" s="33" t="s">
        <x:v>342</x:v>
      </x:c>
      <x:c r="F45" s="33"/>
      <x:c r="G45" s="33"/>
      <x:c r="H45" s="33"/>
      <x:c r="I45" s="33"/>
    </x:row>
    <x:row r="46" ht="44" hidden="0" customHeight="1">
      <x:c r="A46" s="94" t="s">
        <x:v>1002</x:v>
      </x:c>
      <x:c r="B46" s="33" t="s">
        <x:v>1003</x:v>
      </x:c>
      <x:c r="C46" s="33" t="s">
        <x:v>247</x:v>
      </x:c>
      <x:c r="D46" s="33" t="s">
        <x:v>247</x:v>
      </x:c>
      <x:c r="E46" s="33" t="s">
        <x:v>247</x:v>
      </x:c>
      <x:c r="F46" s="33"/>
      <x:c r="G46" s="33"/>
      <x:c r="H46" s="33"/>
      <x:c r="I46" s="33"/>
    </x:row>
    <x:row r="47" ht="84" hidden="0" customHeight="1">
      <x:c r="A47" s="94" t="s">
        <x:v>1004</x:v>
      </x:c>
      <x:c r="B47" s="33" t="s">
        <x:v>1005</x:v>
      </x:c>
      <x:c r="C47" s="33" t="s">
        <x:v>1005</x:v>
      </x:c>
      <x:c r="D47" s="33" t="s">
        <x:v>1005</x:v>
      </x:c>
      <x:c r="E47" s="33" t="s">
        <x:v>1005</x:v>
      </x:c>
      <x:c r="F47" s="33" t="s">
        <x:v>1006</x:v>
      </x:c>
      <x:c r="G47" s="33" t="s">
        <x:v>269</x:v>
      </x:c>
      <x:c r="H47" s="33" t="s">
        <x:v>1007</x:v>
      </x:c>
      <x:c r="I47" s="33" t="s">
        <x:v>1008</x:v>
      </x:c>
    </x:row>
    <x:row r="48" ht="35" hidden="0" customHeight="1">
      <x:c r="A48" s="94" t="s">
        <x:v>1009</x:v>
      </x:c>
      <x:c r="B48" s="33" t="s">
        <x:v>1010</x:v>
      </x:c>
      <x:c r="C48" s="33" t="s">
        <x:v>247</x:v>
      </x:c>
      <x:c r="D48" s="33" t="s">
        <x:v>247</x:v>
      </x:c>
      <x:c r="E48" s="33" t="s">
        <x:v>247</x:v>
      </x:c>
      <x:c r="F48" s="33"/>
      <x:c r="G48" s="33"/>
      <x:c r="H48" s="33"/>
      <x:c r="I48" s="33"/>
    </x:row>
    <x:row r="49" ht="60" hidden="0" customHeight="1">
      <x:c r="A49" s="94"/>
      <x:c r="B49" s="33" t="s">
        <x:v>1011</x:v>
      </x:c>
      <x:c r="C49" s="33"/>
      <x:c r="D49" s="33"/>
      <x:c r="E49" s="33"/>
      <x:c r="F49" s="33"/>
      <x:c r="G49" s="33"/>
      <x:c r="H49" s="33"/>
      <x:c r="I49" s="33"/>
    </x:row>
    <x:row r="50" ht="60" hidden="0" customHeight="1">
      <x:c r="A50" s="94" t="s">
        <x:v>1012</x:v>
      </x:c>
      <x:c r="B50" s="33" t="s">
        <x:v>1011</x:v>
      </x:c>
      <x:c r="C50" s="33"/>
      <x:c r="D50" s="33"/>
      <x:c r="E50" s="33"/>
      <x:c r="F50" s="33"/>
      <x:c r="G50" s="33"/>
      <x:c r="H50" s="33" t="s">
        <x:v>1013</x:v>
      </x:c>
      <x:c r="I50" s="33"/>
    </x:row>
  </x:sheetData>
  <x:mergeCells>
    <x:mergeCell ref="A1:G1"/>
    <x:mergeCell ref="B24:G24"/>
    <x:mergeCell ref="A26:B26"/>
  </x:mergeCells>
  <x:pageMargins left="0.7" right="0.7" top="0.75" bottom="0.75" header="0.3" footer="0.3"/>
</x:worksheet>
</file>

<file path=xl/worksheets/sheet9.xml><?xml version="1.0" encoding="utf-8"?>
<x:worksheet xmlns:x="http://schemas.openxmlformats.org/spreadsheetml/2006/main">
  <x:sheetViews>
    <x:sheetView showGridLines="1" workbookViewId="0"/>
  </x:sheetViews>
  <x:sheetFormatPr defaultColWidth="8.66796875" defaultRowHeight="12.75"/>
  <x:cols>
    <x:col min="1" max="1" width="36" style="1" hidden="0" customWidth="1"/>
    <x:col min="2" max="8" width="16" style="1" hidden="0" customWidth="1"/>
  </x:cols>
  <x:sheetData>
    <x:row r="1" s="1" customFormat="1" ht="14.25" hidden="0" customHeight="1">
      <x:c r="A1" s="36" t="s">
        <x:v>1014</x:v>
      </x:c>
      <x:c r="B1" s="36"/>
      <x:c r="C1" s="36"/>
      <x:c r="D1" s="36"/>
      <x:c r="E1" s="36"/>
      <x:c r="F1" s="36"/>
      <x:c r="G1" s="36"/>
      <x:c r="H1" s="36"/>
    </x:row>
    <x:row r="2" s="1" customFormat="1" ht="13.5" hidden="0" customHeight="1">
      <x:c r="A2" s="6"/>
      <x:c r="B2" s="6"/>
      <x:c r="C2" s="6"/>
      <x:c r="D2" s="6"/>
      <x:c r="E2" s="6"/>
      <x:c r="F2" s="6"/>
      <x:c r="G2" s="6"/>
      <x:c r="H2" s="6"/>
    </x:row>
    <x:row r="3" s="1" customFormat="1" ht="14.25" hidden="0" customHeight="1">
      <x:c r="A3" s="41" t="str">
        <x:v>Reference: RippleLogic v13.0 Section 7.2</x:v>
      </x:c>
      <x:c r="B3" s="6"/>
      <x:c r="C3" s="6"/>
      <x:c r="D3" s="6"/>
      <x:c r="E3" s="6"/>
      <x:c r="F3" s="6"/>
      <x:c r="G3" s="6"/>
      <x:c r="H3" s="6"/>
    </x:row>
    <x:row r="4" s="1" customFormat="1" ht="13.5" hidden="0" customHeight="1">
      <x:c r="A4" s="6"/>
      <x:c r="B4" s="6"/>
      <x:c r="C4" s="6"/>
      <x:c r="D4" s="6"/>
      <x:c r="E4" s="6"/>
      <x:c r="F4" s="6"/>
      <x:c r="G4" s="6"/>
      <x:c r="H4" s="6"/>
    </x:row>
    <x:row r="5" s="1" customFormat="1" ht="14.25" hidden="0" customHeight="1">
      <x:c r="A5" s="41" t="s">
        <x:v>1016</x:v>
      </x:c>
      <x:c r="B5" s="96" t="s">
        <x:v>285</x:v>
      </x:c>
      <x:c r="C5" s="96" t="s">
        <x:v>902</x:v>
      </x:c>
      <x:c r="D5" s="96" t="s">
        <x:v>908</x:v>
      </x:c>
      <x:c r="E5" s="96" t="s">
        <x:v>287</x:v>
      </x:c>
      <x:c r="F5" s="6"/>
      <x:c r="G5" s="6"/>
      <x:c r="H5" s="6"/>
    </x:row>
    <x:row r="6" s="1" customFormat="1" ht="14.25" hidden="0" customHeight="1">
      <x:c r="A6" s="41" t="s">
        <x:v>1016</x:v>
      </x:c>
      <x:c r="B6" s="40" t="s">
        <x:v>285</x:v>
      </x:c>
      <x:c r="C6" s="40" t="s">
        <x:v>902</x:v>
      </x:c>
      <x:c r="D6" s="40" t="s">
        <x:v>908</x:v>
      </x:c>
      <x:c r="E6" s="40" t="s">
        <x:v>287</x:v>
      </x:c>
      <x:c r="F6" s="6"/>
      <x:c r="G6" s="6"/>
      <x:c r="H6" s="6"/>
    </x:row>
    <x:row r="7" s="1" customFormat="1" ht="14.25" hidden="0" customHeight="1">
      <x:c r="A7" s="41" t="n">
        <x:v>1</x:v>
      </x:c>
      <x:c r="B7" s="44" t="s">
        <x:v>289</x:v>
      </x:c>
      <x:c r="C7" s="44" t="s">
        <x:v>1017</x:v>
      </x:c>
      <x:c r="D7" s="97" t="s">
        <x:v>1018</x:v>
      </x:c>
      <x:c r="E7" s="97" t="n">
        <x:v>-0.9</x:v>
      </x:c>
      <x:c r="F7" s="6"/>
      <x:c r="G7" s="6"/>
      <x:c r="H7" s="6"/>
    </x:row>
    <x:row r="8" s="1" customFormat="1" ht="14.25" hidden="0" customHeight="1">
      <x:c r="A8" s="41" t="n">
        <x:v>2</x:v>
      </x:c>
      <x:c r="B8" s="40" t="s">
        <x:v>289</x:v>
      </x:c>
      <x:c r="C8" s="40" t="s">
        <x:v>1019</x:v>
      </x:c>
      <x:c r="D8" s="98" t="s">
        <x:v>1018</x:v>
      </x:c>
      <x:c r="E8" s="98" t="n">
        <x:v>-0.9</x:v>
      </x:c>
      <x:c r="F8" s="6"/>
      <x:c r="G8" s="6"/>
      <x:c r="H8" s="6"/>
    </x:row>
    <x:row r="9" s="1" customFormat="1" ht="14.25" hidden="0" customHeight="1">
      <x:c r="A9" s="41" t="n">
        <x:v>3</x:v>
      </x:c>
      <x:c r="B9" s="44" t="s">
        <x:v>289</x:v>
      </x:c>
      <x:c r="C9" s="44" t="s">
        <x:v>1020</x:v>
      </x:c>
      <x:c r="D9" s="97" t="s">
        <x:v>1018</x:v>
      </x:c>
      <x:c r="E9" s="97" t="n">
        <x:v>-0.9</x:v>
      </x:c>
      <x:c r="F9" s="6"/>
      <x:c r="G9" s="6"/>
      <x:c r="H9" s="6"/>
    </x:row>
    <x:row r="10" s="1" customFormat="1" ht="14.25" hidden="0" customHeight="1">
      <x:c r="A10" s="41" t="n">
        <x:v>4</x:v>
      </x:c>
      <x:c r="B10" s="40" t="s">
        <x:v>289</x:v>
      </x:c>
      <x:c r="C10" s="40" t="s">
        <x:v>1021</x:v>
      </x:c>
      <x:c r="D10" s="98" t="s">
        <x:v>1018</x:v>
      </x:c>
      <x:c r="E10" s="98" t="n">
        <x:v>-0.9</x:v>
      </x:c>
      <x:c r="F10" s="6"/>
      <x:c r="G10" s="6"/>
      <x:c r="H10" s="6"/>
    </x:row>
    <x:row r="11" s="1" customFormat="1" ht="14.25" hidden="0" customHeight="1">
      <x:c r="A11" s="41" t="n">
        <x:v>5</x:v>
      </x:c>
      <x:c r="B11" s="44" t="s">
        <x:v>289</x:v>
      </x:c>
      <x:c r="C11" s="44" t="s">
        <x:v>1022</x:v>
      </x:c>
      <x:c r="D11" s="97" t="s">
        <x:v>1018</x:v>
      </x:c>
      <x:c r="E11" s="97" t="n">
        <x:v>-0.9</x:v>
      </x:c>
      <x:c r="F11" s="6"/>
      <x:c r="G11" s="6"/>
      <x:c r="H11" s="6"/>
    </x:row>
    <x:row r="12" s="1" customFormat="1" ht="14.25" hidden="0" customHeight="1">
      <x:c r="A12" s="41" t="n">
        <x:v>6</x:v>
      </x:c>
      <x:c r="B12" s="40" t="s">
        <x:v>289</x:v>
      </x:c>
      <x:c r="C12" s="40" t="s">
        <x:v>1023</x:v>
      </x:c>
      <x:c r="D12" s="98" t="s">
        <x:v>1018</x:v>
      </x:c>
      <x:c r="E12" s="98" t="n">
        <x:v>-0.9</x:v>
      </x:c>
      <x:c r="F12" s="6"/>
      <x:c r="G12" s="6"/>
      <x:c r="H12" s="6"/>
    </x:row>
    <x:row r="13" s="1" customFormat="1" ht="14.25" hidden="0" customHeight="1">
      <x:c r="A13" s="41" t="n">
        <x:v>7</x:v>
      </x:c>
      <x:c r="B13" s="44" t="s">
        <x:v>289</x:v>
      </x:c>
      <x:c r="C13" s="44" t="s">
        <x:v>1023</x:v>
      </x:c>
      <x:c r="D13" s="97" t="s">
        <x:v>1024</x:v>
      </x:c>
      <x:c r="E13" s="97" t="n">
        <x:v>-0.9</x:v>
      </x:c>
      <x:c r="F13" s="6"/>
      <x:c r="G13" s="6"/>
      <x:c r="H13" s="6"/>
    </x:row>
    <x:row r="14" s="1" customFormat="1" ht="14.25" hidden="0" customHeight="1">
      <x:c r="A14" s="41" t="n">
        <x:v>8</x:v>
      </x:c>
      <x:c r="B14" s="40" t="s">
        <x:v>290</x:v>
      </x:c>
      <x:c r="C14" s="40" t="s">
        <x:v>1017</x:v>
      </x:c>
      <x:c r="D14" s="98" t="s">
        <x:v>1018</x:v>
      </x:c>
      <x:c r="E14" s="98" t="n">
        <x:v>-0.7</x:v>
      </x:c>
      <x:c r="F14" s="6"/>
      <x:c r="G14" s="6"/>
      <x:c r="H14" s="6"/>
    </x:row>
    <x:row r="15" s="1" customFormat="1" ht="14.25" hidden="0" customHeight="1">
      <x:c r="A15" s="41" t="n">
        <x:v>9</x:v>
      </x:c>
      <x:c r="B15" s="44" t="s">
        <x:v>290</x:v>
      </x:c>
      <x:c r="C15" s="44" t="s">
        <x:v>1019</x:v>
      </x:c>
      <x:c r="D15" s="97" t="s">
        <x:v>1018</x:v>
      </x:c>
      <x:c r="E15" s="97" t="n">
        <x:v>-0.7</x:v>
      </x:c>
      <x:c r="F15" s="6"/>
      <x:c r="G15" s="6"/>
      <x:c r="H15" s="6"/>
    </x:row>
    <x:row r="16" s="1" customFormat="1" ht="14.25" hidden="0" customHeight="1">
      <x:c r="A16" s="41" t="n">
        <x:v>10</x:v>
      </x:c>
      <x:c r="B16" s="40" t="s">
        <x:v>290</x:v>
      </x:c>
      <x:c r="C16" s="40" t="s">
        <x:v>1020</x:v>
      </x:c>
      <x:c r="D16" s="98" t="s">
        <x:v>1018</x:v>
      </x:c>
      <x:c r="E16" s="98" t="n">
        <x:v>-0.7</x:v>
      </x:c>
      <x:c r="F16" s="6"/>
      <x:c r="G16" s="6"/>
      <x:c r="H16" s="6"/>
    </x:row>
    <x:row r="17" s="1" customFormat="1" ht="14.25" hidden="0" customHeight="1">
      <x:c r="A17" s="41" t="n">
        <x:v>11</x:v>
      </x:c>
      <x:c r="B17" s="44" t="s">
        <x:v>290</x:v>
      </x:c>
      <x:c r="C17" s="44" t="s">
        <x:v>1021</x:v>
      </x:c>
      <x:c r="D17" s="97" t="s">
        <x:v>1018</x:v>
      </x:c>
      <x:c r="E17" s="97" t="n">
        <x:v>-0.7</x:v>
      </x:c>
      <x:c r="F17" s="6"/>
      <x:c r="G17" s="6"/>
      <x:c r="H17" s="6"/>
    </x:row>
    <x:row r="18" s="1" customFormat="1" ht="14.25" hidden="0" customHeight="1">
      <x:c r="A18" s="41" t="n">
        <x:v>12</x:v>
      </x:c>
      <x:c r="B18" s="40" t="s">
        <x:v>290</x:v>
      </x:c>
      <x:c r="C18" s="40" t="s">
        <x:v>1022</x:v>
      </x:c>
      <x:c r="D18" s="98" t="s">
        <x:v>1018</x:v>
      </x:c>
      <x:c r="E18" s="98" t="n">
        <x:v>-0.7</x:v>
      </x:c>
      <x:c r="F18" s="6"/>
      <x:c r="G18" s="6"/>
      <x:c r="H18" s="6"/>
    </x:row>
    <x:row r="19" s="1" customFormat="1" ht="14.25" hidden="0" customHeight="1">
      <x:c r="A19" s="41" t="n">
        <x:v>13</x:v>
      </x:c>
      <x:c r="B19" s="44" t="s">
        <x:v>290</x:v>
      </x:c>
      <x:c r="C19" s="44" t="s">
        <x:v>1023</x:v>
      </x:c>
      <x:c r="D19" s="97" t="s">
        <x:v>1018</x:v>
      </x:c>
      <x:c r="E19" s="97" t="n">
        <x:v>-0.7</x:v>
      </x:c>
      <x:c r="F19" s="6"/>
      <x:c r="G19" s="6"/>
      <x:c r="H19" s="6"/>
    </x:row>
    <x:row r="20" s="1" customFormat="1" ht="14.25" hidden="0" customHeight="1">
      <x:c r="A20" s="41" t="n">
        <x:v>14</x:v>
      </x:c>
      <x:c r="B20" s="40" t="s">
        <x:v>296</x:v>
      </x:c>
      <x:c r="C20" s="40" t="s">
        <x:v>1023</x:v>
      </x:c>
      <x:c r="D20" s="98" t="s">
        <x:v>1024</x:v>
      </x:c>
      <x:c r="E20" s="98" t="n">
        <x:v>-0.65</x:v>
      </x:c>
      <x:c r="F20" s="6"/>
      <x:c r="G20" s="6"/>
      <x:c r="H20" s="6"/>
    </x:row>
    <x:row r="21" s="1" customFormat="1" ht="14.25" hidden="0" customHeight="1">
      <x:c r="A21" s="41" t="n">
        <x:v>15</x:v>
      </x:c>
      <x:c r="B21" s="44" t="s">
        <x:v>296</x:v>
      </x:c>
      <x:c r="C21" s="44" t="s">
        <x:v>1025</x:v>
      </x:c>
      <x:c r="D21" s="97" t="s">
        <x:v>1024</x:v>
      </x:c>
      <x:c r="E21" s="97" t="n">
        <x:v>-0.65</x:v>
      </x:c>
      <x:c r="F21" s="6"/>
      <x:c r="G21" s="6"/>
      <x:c r="H21" s="6"/>
    </x:row>
    <x:row r="22" s="1" customFormat="1" ht="14.25" hidden="0" customHeight="1">
      <x:c r="A22" s="41" t="n">
        <x:v>16</x:v>
      </x:c>
      <x:c r="B22" s="40" t="s">
        <x:v>291</x:v>
      </x:c>
      <x:c r="C22" s="40" t="s">
        <x:v>1017</x:v>
      </x:c>
      <x:c r="D22" s="98" t="s">
        <x:v>1026</x:v>
      </x:c>
      <x:c r="E22" s="98" t="n">
        <x:v>-0.65</x:v>
      </x:c>
      <x:c r="F22" s="6"/>
      <x:c r="G22" s="6"/>
      <x:c r="H22" s="6"/>
    </x:row>
    <x:row r="23" s="1" customFormat="1" ht="14.25" hidden="0" customHeight="1">
      <x:c r="A23" s="41" t="n">
        <x:v>17</x:v>
      </x:c>
      <x:c r="B23" s="44" t="s">
        <x:v>291</x:v>
      </x:c>
      <x:c r="C23" s="44" t="s">
        <x:v>1019</x:v>
      </x:c>
      <x:c r="D23" s="97" t="s">
        <x:v>1026</x:v>
      </x:c>
      <x:c r="E23" s="97" t="n">
        <x:v>-0.65</x:v>
      </x:c>
      <x:c r="F23" s="6"/>
      <x:c r="G23" s="6"/>
      <x:c r="H23" s="6"/>
    </x:row>
    <x:row r="24" s="1" customFormat="1" ht="14.25" hidden="0" customHeight="1">
      <x:c r="A24" s="41" t="n">
        <x:v>18</x:v>
      </x:c>
      <x:c r="B24" s="40" t="s">
        <x:v>291</x:v>
      </x:c>
      <x:c r="C24" s="40" t="s">
        <x:v>1020</x:v>
      </x:c>
      <x:c r="D24" s="98" t="s">
        <x:v>1026</x:v>
      </x:c>
      <x:c r="E24" s="98" t="n">
        <x:v>-0.65</x:v>
      </x:c>
      <x:c r="F24" s="6"/>
      <x:c r="G24" s="6"/>
      <x:c r="H24" s="6"/>
    </x:row>
    <x:row r="25" s="1" customFormat="1" ht="14.25" hidden="0" customHeight="1">
      <x:c r="A25" s="41" t="n">
        <x:v>19</x:v>
      </x:c>
      <x:c r="B25" s="44" t="s">
        <x:v>291</x:v>
      </x:c>
      <x:c r="C25" s="44" t="s">
        <x:v>1021</x:v>
      </x:c>
      <x:c r="D25" s="97" t="s">
        <x:v>1026</x:v>
      </x:c>
      <x:c r="E25" s="97" t="n">
        <x:v>-0.65</x:v>
      </x:c>
      <x:c r="F25" s="6"/>
      <x:c r="G25" s="6"/>
      <x:c r="H25" s="6"/>
    </x:row>
    <x:row r="26" s="1" customFormat="1" ht="14.25" hidden="0" customHeight="1">
      <x:c r="A26" s="41" t="n">
        <x:v>20</x:v>
      </x:c>
      <x:c r="B26" s="40" t="s">
        <x:v>291</x:v>
      </x:c>
      <x:c r="C26" s="40" t="s">
        <x:v>1022</x:v>
      </x:c>
      <x:c r="D26" s="98" t="s">
        <x:v>1026</x:v>
      </x:c>
      <x:c r="E26" s="98" t="n">
        <x:v>-0.65</x:v>
      </x:c>
      <x:c r="F26" s="6"/>
      <x:c r="G26" s="6"/>
      <x:c r="H26" s="6"/>
    </x:row>
    <x:row r="27" s="1" customFormat="1" ht="14.25" hidden="0" customHeight="1">
      <x:c r="A27" s="41" t="n">
        <x:v>21</x:v>
      </x:c>
      <x:c r="B27" s="44" t="s">
        <x:v>291</x:v>
      </x:c>
      <x:c r="C27" s="44" t="s">
        <x:v>1023</x:v>
      </x:c>
      <x:c r="D27" s="97" t="s">
        <x:v>1026</x:v>
      </x:c>
      <x:c r="E27" s="97" t="n">
        <x:v>-0.65</x:v>
      </x:c>
      <x:c r="F27" s="6"/>
      <x:c r="G27" s="6"/>
      <x:c r="H27" s="6"/>
    </x:row>
    <x:row r="28" s="1" customFormat="1" ht="14.25" hidden="0" customHeight="1">
      <x:c r="A28" s="41" t="n">
        <x:v>22</x:v>
      </x:c>
      <x:c r="B28" s="40" t="s">
        <x:v>291</x:v>
      </x:c>
      <x:c r="C28" s="40" t="s">
        <x:v>1020</x:v>
      </x:c>
      <x:c r="D28" s="98" t="s">
        <x:v>1027</x:v>
      </x:c>
      <x:c r="E28" s="98" t="n">
        <x:v>-0.65</x:v>
      </x:c>
      <x:c r="F28" s="6"/>
      <x:c r="G28" s="6"/>
      <x:c r="H28" s="6"/>
    </x:row>
    <x:row r="29" s="1" customFormat="1" ht="14.25" hidden="0" customHeight="1">
      <x:c r="A29" s="41" t="n">
        <x:v>23</x:v>
      </x:c>
      <x:c r="B29" s="44" t="s">
        <x:v>291</x:v>
      </x:c>
      <x:c r="C29" s="44" t="s">
        <x:v>1021</x:v>
      </x:c>
      <x:c r="D29" s="97" t="s">
        <x:v>1027</x:v>
      </x:c>
      <x:c r="E29" s="97" t="n">
        <x:v>-0.65</x:v>
      </x:c>
      <x:c r="F29" s="6"/>
      <x:c r="G29" s="6"/>
      <x:c r="H29" s="6"/>
    </x:row>
    <x:row r="30" s="1" customFormat="1" ht="14.25" hidden="0" customHeight="1">
      <x:c r="A30" s="41" t="n">
        <x:v>24</x:v>
      </x:c>
      <x:c r="B30" s="40" t="s">
        <x:v>291</x:v>
      </x:c>
      <x:c r="C30" s="40" t="s">
        <x:v>1022</x:v>
      </x:c>
      <x:c r="D30" s="98" t="s">
        <x:v>1027</x:v>
      </x:c>
      <x:c r="E30" s="98" t="n">
        <x:v>-0.65</x:v>
      </x:c>
      <x:c r="F30" s="6"/>
      <x:c r="G30" s="6"/>
      <x:c r="H30" s="6"/>
    </x:row>
    <x:row r="31" s="1" customFormat="1" ht="14.25" hidden="0" customHeight="1">
      <x:c r="A31" s="41" t="n">
        <x:v>25</x:v>
      </x:c>
      <x:c r="B31" s="44" t="s">
        <x:v>291</x:v>
      </x:c>
      <x:c r="C31" s="44" t="s">
        <x:v>1023</x:v>
      </x:c>
      <x:c r="D31" s="97" t="s">
        <x:v>1027</x:v>
      </x:c>
      <x:c r="E31" s="97" t="n">
        <x:v>-0.65</x:v>
      </x:c>
      <x:c r="F31" s="6"/>
      <x:c r="G31" s="6"/>
      <x:c r="H31" s="6"/>
    </x:row>
    <x:row r="32" s="1" customFormat="1" ht="14.25" hidden="0" customHeight="1">
      <x:c r="A32" s="41" t="n">
        <x:v>26</x:v>
      </x:c>
      <x:c r="B32" s="40" t="s">
        <x:v>292</x:v>
      </x:c>
      <x:c r="C32" s="40" t="s">
        <x:v>1017</x:v>
      </x:c>
      <x:c r="D32" s="98" t="s">
        <x:v>1028</x:v>
      </x:c>
      <x:c r="E32" s="98" t="n">
        <x:v>-0.5</x:v>
      </x:c>
      <x:c r="F32" s="6"/>
      <x:c r="G32" s="6"/>
      <x:c r="H32" s="6"/>
    </x:row>
    <x:row r="33" s="1" customFormat="1" ht="14.25" hidden="0" customHeight="1">
      <x:c r="A33" s="41" t="n">
        <x:v>27</x:v>
      </x:c>
      <x:c r="B33" s="44" t="s">
        <x:v>292</x:v>
      </x:c>
      <x:c r="C33" s="44" t="s">
        <x:v>1017</x:v>
      </x:c>
      <x:c r="D33" s="97" t="s">
        <x:v>1018</x:v>
      </x:c>
      <x:c r="E33" s="97" t="n">
        <x:v>-0.5</x:v>
      </x:c>
      <x:c r="F33" s="6"/>
      <x:c r="G33" s="6"/>
      <x:c r="H33" s="6"/>
    </x:row>
    <x:row r="34" s="1" customFormat="1" ht="14.25" hidden="0" customHeight="1">
      <x:c r="A34" s="41" t="n">
        <x:v>28</x:v>
      </x:c>
      <x:c r="B34" s="40" t="s">
        <x:v>292</x:v>
      </x:c>
      <x:c r="C34" s="40" t="s">
        <x:v>1019</x:v>
      </x:c>
      <x:c r="D34" s="98" t="s">
        <x:v>1028</x:v>
      </x:c>
      <x:c r="E34" s="98" t="n">
        <x:v>-0.5</x:v>
      </x:c>
      <x:c r="F34" s="6"/>
      <x:c r="G34" s="6"/>
      <x:c r="H34" s="6"/>
    </x:row>
    <x:row r="35" s="1" customFormat="1" ht="14.25" hidden="0" customHeight="1">
      <x:c r="A35" s="41" t="n">
        <x:v>29</x:v>
      </x:c>
      <x:c r="B35" s="44" t="s">
        <x:v>292</x:v>
      </x:c>
      <x:c r="C35" s="44" t="s">
        <x:v>1019</x:v>
      </x:c>
      <x:c r="D35" s="97" t="s">
        <x:v>1018</x:v>
      </x:c>
      <x:c r="E35" s="97" t="n">
        <x:v>-0.5</x:v>
      </x:c>
      <x:c r="F35" s="6"/>
      <x:c r="G35" s="6"/>
      <x:c r="H35" s="6"/>
    </x:row>
    <x:row r="36" s="1" customFormat="1" ht="14.25" hidden="0" customHeight="1">
      <x:c r="A36" s="41" t="n">
        <x:v>30</x:v>
      </x:c>
      <x:c r="B36" s="40" t="s">
        <x:v>292</x:v>
      </x:c>
      <x:c r="C36" s="40" t="s">
        <x:v>1020</x:v>
      </x:c>
      <x:c r="D36" s="98" t="s">
        <x:v>1028</x:v>
      </x:c>
      <x:c r="E36" s="98" t="n">
        <x:v>-0.5</x:v>
      </x:c>
      <x:c r="F36" s="6"/>
      <x:c r="G36" s="6"/>
      <x:c r="H36" s="6"/>
    </x:row>
    <x:row r="37" s="1" customFormat="1" ht="14.25" hidden="0" customHeight="1">
      <x:c r="A37" s="41" t="n">
        <x:v>31</x:v>
      </x:c>
      <x:c r="B37" s="44" t="s">
        <x:v>292</x:v>
      </x:c>
      <x:c r="C37" s="44" t="s">
        <x:v>1020</x:v>
      </x:c>
      <x:c r="D37" s="97" t="s">
        <x:v>1018</x:v>
      </x:c>
      <x:c r="E37" s="97" t="n">
        <x:v>-0.5</x:v>
      </x:c>
      <x:c r="F37" s="6"/>
      <x:c r="G37" s="6"/>
      <x:c r="H37" s="6"/>
    </x:row>
    <x:row r="38" s="1" customFormat="1" ht="14.25" hidden="0" customHeight="1">
      <x:c r="A38" s="41" t="n">
        <x:v>32</x:v>
      </x:c>
      <x:c r="B38" s="40" t="s">
        <x:v>292</x:v>
      </x:c>
      <x:c r="C38" s="40" t="s">
        <x:v>1021</x:v>
      </x:c>
      <x:c r="D38" s="98" t="s">
        <x:v>1028</x:v>
      </x:c>
      <x:c r="E38" s="98" t="n">
        <x:v>-0.5</x:v>
      </x:c>
      <x:c r="F38" s="6"/>
      <x:c r="G38" s="6"/>
      <x:c r="H38" s="6"/>
    </x:row>
    <x:row r="39" s="1" customFormat="1" ht="14.25" hidden="0" customHeight="1">
      <x:c r="A39" s="41" t="n">
        <x:v>33</x:v>
      </x:c>
      <x:c r="B39" s="44" t="s">
        <x:v>292</x:v>
      </x:c>
      <x:c r="C39" s="44" t="s">
        <x:v>1021</x:v>
      </x:c>
      <x:c r="D39" s="97" t="s">
        <x:v>1018</x:v>
      </x:c>
      <x:c r="E39" s="97" t="n">
        <x:v>-0.5</x:v>
      </x:c>
      <x:c r="F39" s="6"/>
      <x:c r="G39" s="6"/>
      <x:c r="H39" s="6"/>
    </x:row>
    <x:row r="40" s="1" customFormat="1" ht="14.25" hidden="0" customHeight="1">
      <x:c r="A40" s="41" t="n">
        <x:v>34</x:v>
      </x:c>
      <x:c r="B40" s="40" t="s">
        <x:v>292</x:v>
      </x:c>
      <x:c r="C40" s="40" t="s">
        <x:v>1022</x:v>
      </x:c>
      <x:c r="D40" s="98" t="s">
        <x:v>1028</x:v>
      </x:c>
      <x:c r="E40" s="98" t="n">
        <x:v>-0.5</x:v>
      </x:c>
      <x:c r="F40" s="6"/>
      <x:c r="G40" s="6"/>
      <x:c r="H40" s="6"/>
    </x:row>
    <x:row r="41" s="1" customFormat="1" ht="14.25" hidden="0" customHeight="1">
      <x:c r="A41" s="41" t="n">
        <x:v>35</x:v>
      </x:c>
      <x:c r="B41" s="44" t="s">
        <x:v>292</x:v>
      </x:c>
      <x:c r="C41" s="44" t="s">
        <x:v>1022</x:v>
      </x:c>
      <x:c r="D41" s="97" t="s">
        <x:v>1018</x:v>
      </x:c>
      <x:c r="E41" s="97" t="n">
        <x:v>-0.5</x:v>
      </x:c>
      <x:c r="F41" s="6"/>
      <x:c r="G41" s="6"/>
      <x:c r="H41" s="6"/>
    </x:row>
    <x:row r="42" s="1" customFormat="1" ht="14.25" hidden="0" customHeight="1">
      <x:c r="A42" s="41" t="n">
        <x:v>36</x:v>
      </x:c>
      <x:c r="B42" s="40" t="s">
        <x:v>292</x:v>
      </x:c>
      <x:c r="C42" s="40" t="s">
        <x:v>1023</x:v>
      </x:c>
      <x:c r="D42" s="98" t="s">
        <x:v>1028</x:v>
      </x:c>
      <x:c r="E42" s="98" t="n">
        <x:v>-0.5</x:v>
      </x:c>
      <x:c r="F42" s="6"/>
      <x:c r="G42" s="6"/>
      <x:c r="H42" s="6"/>
    </x:row>
    <x:row r="43" s="1" customFormat="1" ht="14.25" hidden="0" customHeight="1">
      <x:c r="A43" s="41" t="n">
        <x:v>37</x:v>
      </x:c>
      <x:c r="B43" s="44" t="s">
        <x:v>292</x:v>
      </x:c>
      <x:c r="C43" s="44" t="s">
        <x:v>1023</x:v>
      </x:c>
      <x:c r="D43" s="97" t="s">
        <x:v>1018</x:v>
      </x:c>
      <x:c r="E43" s="97" t="n">
        <x:v>-0.5</x:v>
      </x:c>
      <x:c r="F43" s="6"/>
      <x:c r="G43" s="6"/>
      <x:c r="H43" s="6"/>
    </x:row>
    <x:row r="44" s="1" customFormat="1" ht="14.25" hidden="0" customHeight="1">
      <x:c r="A44" s="41" t="n">
        <x:v>38</x:v>
      </x:c>
      <x:c r="B44" s="40" t="s">
        <x:v>293</x:v>
      </x:c>
      <x:c r="C44" s="40" t="s">
        <x:v>1017</x:v>
      </x:c>
      <x:c r="D44" s="98" t="s">
        <x:v>1027</x:v>
      </x:c>
      <x:c r="E44" s="98" t="n">
        <x:v>-0.55</x:v>
      </x:c>
      <x:c r="F44" s="6"/>
      <x:c r="G44" s="6"/>
      <x:c r="H44" s="6"/>
    </x:row>
    <x:row r="45" s="1" customFormat="1" ht="14.25" hidden="0" customHeight="1">
      <x:c r="A45" s="41" t="n">
        <x:v>39</x:v>
      </x:c>
      <x:c r="B45" s="44" t="s">
        <x:v>293</x:v>
      </x:c>
      <x:c r="C45" s="44" t="s">
        <x:v>1017</x:v>
      </x:c>
      <x:c r="D45" s="97" t="s">
        <x:v>1026</x:v>
      </x:c>
      <x:c r="E45" s="97" t="n">
        <x:v>-0.55</x:v>
      </x:c>
      <x:c r="F45" s="6"/>
      <x:c r="G45" s="6"/>
      <x:c r="H45" s="6"/>
    </x:row>
    <x:row r="46" s="1" customFormat="1" ht="14.25" hidden="0" customHeight="1">
      <x:c r="A46" s="41" t="n">
        <x:v>40</x:v>
      </x:c>
      <x:c r="B46" s="40" t="s">
        <x:v>293</x:v>
      </x:c>
      <x:c r="C46" s="40" t="s">
        <x:v>1019</x:v>
      </x:c>
      <x:c r="D46" s="98" t="s">
        <x:v>1027</x:v>
      </x:c>
      <x:c r="E46" s="98" t="n">
        <x:v>-0.55</x:v>
      </x:c>
      <x:c r="F46" s="6"/>
      <x:c r="G46" s="6"/>
      <x:c r="H46" s="6"/>
    </x:row>
    <x:row r="47" s="1" customFormat="1" ht="14.25" hidden="0" customHeight="1">
      <x:c r="A47" s="41" t="n">
        <x:v>41</x:v>
      </x:c>
      <x:c r="B47" s="44" t="s">
        <x:v>293</x:v>
      </x:c>
      <x:c r="C47" s="44" t="s">
        <x:v>1019</x:v>
      </x:c>
      <x:c r="D47" s="97" t="s">
        <x:v>1026</x:v>
      </x:c>
      <x:c r="E47" s="97" t="n">
        <x:v>-0.55</x:v>
      </x:c>
      <x:c r="F47" s="6"/>
      <x:c r="G47" s="6"/>
      <x:c r="H47" s="6"/>
    </x:row>
    <x:row r="48" s="1" customFormat="1" ht="14.25" hidden="0" customHeight="1">
      <x:c r="A48" s="41" t="n">
        <x:v>42</x:v>
      </x:c>
      <x:c r="B48" s="40" t="s">
        <x:v>293</x:v>
      </x:c>
      <x:c r="C48" s="40" t="s">
        <x:v>1020</x:v>
      </x:c>
      <x:c r="D48" s="98" t="s">
        <x:v>1027</x:v>
      </x:c>
      <x:c r="E48" s="98" t="n">
        <x:v>-0.55</x:v>
      </x:c>
      <x:c r="F48" s="6"/>
      <x:c r="G48" s="6"/>
      <x:c r="H48" s="6"/>
    </x:row>
    <x:row r="49" s="1" customFormat="1" ht="14.25" hidden="0" customHeight="1">
      <x:c r="A49" s="41" t="n">
        <x:v>43</x:v>
      </x:c>
      <x:c r="B49" s="44" t="s">
        <x:v>293</x:v>
      </x:c>
      <x:c r="C49" s="44" t="s">
        <x:v>1020</x:v>
      </x:c>
      <x:c r="D49" s="97" t="s">
        <x:v>1026</x:v>
      </x:c>
      <x:c r="E49" s="97" t="n">
        <x:v>-0.55</x:v>
      </x:c>
      <x:c r="F49" s="6"/>
      <x:c r="G49" s="6"/>
      <x:c r="H49" s="6"/>
    </x:row>
    <x:row r="50" s="1" customFormat="1" ht="14.25" hidden="0" customHeight="1">
      <x:c r="A50" s="41" t="n">
        <x:v>44</x:v>
      </x:c>
      <x:c r="B50" s="40" t="s">
        <x:v>293</x:v>
      </x:c>
      <x:c r="C50" s="40" t="s">
        <x:v>1021</x:v>
      </x:c>
      <x:c r="D50" s="98" t="s">
        <x:v>1027</x:v>
      </x:c>
      <x:c r="E50" s="98" t="n">
        <x:v>-0.55</x:v>
      </x:c>
      <x:c r="F50" s="6"/>
      <x:c r="G50" s="6"/>
      <x:c r="H50" s="6"/>
    </x:row>
    <x:row r="51" s="1" customFormat="1" ht="14.25" hidden="0" customHeight="1">
      <x:c r="A51" s="41" t="n">
        <x:v>45</x:v>
      </x:c>
      <x:c r="B51" s="44" t="s">
        <x:v>293</x:v>
      </x:c>
      <x:c r="C51" s="44" t="s">
        <x:v>1021</x:v>
      </x:c>
      <x:c r="D51" s="97" t="s">
        <x:v>1026</x:v>
      </x:c>
      <x:c r="E51" s="97" t="n">
        <x:v>-0.55</x:v>
      </x:c>
      <x:c r="F51" s="6"/>
      <x:c r="G51" s="6"/>
      <x:c r="H51" s="6"/>
    </x:row>
    <x:row r="52" s="1" customFormat="1" ht="14.25" hidden="0" customHeight="1">
      <x:c r="A52" s="41" t="n">
        <x:v>46</x:v>
      </x:c>
      <x:c r="B52" s="40" t="s">
        <x:v>293</x:v>
      </x:c>
      <x:c r="C52" s="40" t="s">
        <x:v>1022</x:v>
      </x:c>
      <x:c r="D52" s="98" t="s">
        <x:v>1027</x:v>
      </x:c>
      <x:c r="E52" s="98" t="n">
        <x:v>-0.55</x:v>
      </x:c>
      <x:c r="F52" s="6"/>
      <x:c r="G52" s="6"/>
      <x:c r="H52" s="6"/>
    </x:row>
    <x:row r="53" s="1" customFormat="1" ht="14.25" hidden="0" customHeight="1">
      <x:c r="A53" s="41" t="n">
        <x:v>47</x:v>
      </x:c>
      <x:c r="B53" s="44" t="s">
        <x:v>293</x:v>
      </x:c>
      <x:c r="C53" s="44" t="s">
        <x:v>1022</x:v>
      </x:c>
      <x:c r="D53" s="97" t="s">
        <x:v>1026</x:v>
      </x:c>
      <x:c r="E53" s="97" t="n">
        <x:v>-0.55</x:v>
      </x:c>
      <x:c r="F53" s="6"/>
      <x:c r="G53" s="6"/>
      <x:c r="H53" s="6"/>
    </x:row>
    <x:row r="54" s="1" customFormat="1" ht="14.25" hidden="0" customHeight="1">
      <x:c r="A54" s="41" t="n">
        <x:v>48</x:v>
      </x:c>
      <x:c r="B54" s="40" t="s">
        <x:v>293</x:v>
      </x:c>
      <x:c r="C54" s="40" t="s">
        <x:v>1023</x:v>
      </x:c>
      <x:c r="D54" s="98" t="s">
        <x:v>1027</x:v>
      </x:c>
      <x:c r="E54" s="98" t="n">
        <x:v>-0.55</x:v>
      </x:c>
      <x:c r="F54" s="6"/>
      <x:c r="G54" s="6"/>
      <x:c r="H54" s="6"/>
    </x:row>
    <x:row r="55" s="1" customFormat="1" ht="14.25" hidden="0" customHeight="1">
      <x:c r="A55" s="41" t="n">
        <x:v>49</x:v>
      </x:c>
      <x:c r="B55" s="44" t="s">
        <x:v>293</x:v>
      </x:c>
      <x:c r="C55" s="44" t="s">
        <x:v>1023</x:v>
      </x:c>
      <x:c r="D55" s="97" t="s">
        <x:v>1026</x:v>
      </x:c>
      <x:c r="E55" s="97" t="n">
        <x:v>-0.55</x:v>
      </x:c>
      <x:c r="F55" s="6"/>
      <x:c r="G55" s="6"/>
      <x:c r="H55" s="6"/>
    </x:row>
    <x:row r="56" s="1" customFormat="1" ht="14.25" hidden="0" customHeight="1">
      <x:c r="A56" s="41" t="n">
        <x:v>50</x:v>
      </x:c>
      <x:c r="B56" s="40" t="s">
        <x:v>294</x:v>
      </x:c>
      <x:c r="C56" s="40" t="s">
        <x:v>1021</x:v>
      </x:c>
      <x:c r="D56" s="98" t="s">
        <x:v>1027</x:v>
      </x:c>
      <x:c r="E56" s="98" t="n">
        <x:v>-0.45</x:v>
      </x:c>
      <x:c r="F56" s="6"/>
      <x:c r="G56" s="6"/>
      <x:c r="H56" s="6"/>
    </x:row>
    <x:row r="57" s="1" customFormat="1" ht="14.25" hidden="0" customHeight="1">
      <x:c r="A57" s="41" t="n">
        <x:v>51</x:v>
      </x:c>
      <x:c r="B57" s="44" t="s">
        <x:v>294</x:v>
      </x:c>
      <x:c r="C57" s="44" t="s">
        <x:v>1021</x:v>
      </x:c>
      <x:c r="D57" s="97" t="s">
        <x:v>1029</x:v>
      </x:c>
      <x:c r="E57" s="97" t="n">
        <x:v>-0.45</x:v>
      </x:c>
      <x:c r="F57" s="6"/>
      <x:c r="G57" s="6"/>
      <x:c r="H57" s="6"/>
    </x:row>
    <x:row r="58" s="1" customFormat="1" ht="14.25" hidden="0" customHeight="1">
      <x:c r="A58" s="41" t="n">
        <x:v>52</x:v>
      </x:c>
      <x:c r="B58" s="40" t="s">
        <x:v>294</x:v>
      </x:c>
      <x:c r="C58" s="40" t="s">
        <x:v>1021</x:v>
      </x:c>
      <x:c r="D58" s="98" t="s">
        <x:v>1026</x:v>
      </x:c>
      <x:c r="E58" s="98" t="n">
        <x:v>-0.45</x:v>
      </x:c>
      <x:c r="F58" s="6"/>
      <x:c r="G58" s="6"/>
      <x:c r="H58" s="6"/>
    </x:row>
    <x:row r="59" s="1" customFormat="1" ht="14.25" hidden="0" customHeight="1">
      <x:c r="A59" s="41" t="n">
        <x:v>53</x:v>
      </x:c>
      <x:c r="B59" s="44" t="s">
        <x:v>294</x:v>
      </x:c>
      <x:c r="C59" s="44" t="s">
        <x:v>1022</x:v>
      </x:c>
      <x:c r="D59" s="97" t="s">
        <x:v>1027</x:v>
      </x:c>
      <x:c r="E59" s="97" t="n">
        <x:v>-0.45</x:v>
      </x:c>
      <x:c r="F59" s="6"/>
      <x:c r="G59" s="6"/>
      <x:c r="H59" s="6"/>
    </x:row>
    <x:row r="60" s="1" customFormat="1" ht="14.25" hidden="0" customHeight="1">
      <x:c r="A60" s="41" t="n">
        <x:v>54</x:v>
      </x:c>
      <x:c r="B60" s="40" t="s">
        <x:v>294</x:v>
      </x:c>
      <x:c r="C60" s="40" t="s">
        <x:v>1022</x:v>
      </x:c>
      <x:c r="D60" s="98" t="s">
        <x:v>1029</x:v>
      </x:c>
      <x:c r="E60" s="98" t="n">
        <x:v>-0.45</x:v>
      </x:c>
      <x:c r="F60" s="6"/>
      <x:c r="G60" s="6"/>
      <x:c r="H60" s="6"/>
    </x:row>
    <x:row r="61" s="1" customFormat="1" ht="14.25" hidden="0" customHeight="1">
      <x:c r="A61" s="41" t="n">
        <x:v>55</x:v>
      </x:c>
      <x:c r="B61" s="44" t="s">
        <x:v>294</x:v>
      </x:c>
      <x:c r="C61" s="44" t="s">
        <x:v>1022</x:v>
      </x:c>
      <x:c r="D61" s="97" t="s">
        <x:v>1026</x:v>
      </x:c>
      <x:c r="E61" s="97" t="n">
        <x:v>-0.45</x:v>
      </x:c>
      <x:c r="F61" s="6"/>
      <x:c r="G61" s="6"/>
      <x:c r="H61" s="6"/>
    </x:row>
    <x:row r="62" s="1" customFormat="1" ht="14.25" hidden="0" customHeight="1">
      <x:c r="A62" s="41" t="n">
        <x:v>56</x:v>
      </x:c>
      <x:c r="B62" s="40" t="s">
        <x:v>294</x:v>
      </x:c>
      <x:c r="C62" s="40" t="s">
        <x:v>1023</x:v>
      </x:c>
      <x:c r="D62" s="98" t="s">
        <x:v>1027</x:v>
      </x:c>
      <x:c r="E62" s="98" t="n">
        <x:v>-0.45</x:v>
      </x:c>
      <x:c r="F62" s="6"/>
      <x:c r="G62" s="6"/>
      <x:c r="H62" s="6"/>
    </x:row>
    <x:row r="63" s="1" customFormat="1" ht="14.25" hidden="0" customHeight="1">
      <x:c r="A63" s="41" t="n">
        <x:v>57</x:v>
      </x:c>
      <x:c r="B63" s="44" t="s">
        <x:v>294</x:v>
      </x:c>
      <x:c r="C63" s="44" t="s">
        <x:v>1023</x:v>
      </x:c>
      <x:c r="D63" s="97" t="s">
        <x:v>1029</x:v>
      </x:c>
      <x:c r="E63" s="97" t="n">
        <x:v>-0.45</x:v>
      </x:c>
      <x:c r="F63" s="6"/>
      <x:c r="G63" s="6"/>
      <x:c r="H63" s="6"/>
    </x:row>
    <x:row r="64" s="1" customFormat="1" ht="14.25" hidden="0" customHeight="1">
      <x:c r="A64" s="41" t="n">
        <x:v>58</x:v>
      </x:c>
      <x:c r="B64" s="40" t="s">
        <x:v>294</x:v>
      </x:c>
      <x:c r="C64" s="40" t="s">
        <x:v>1023</x:v>
      </x:c>
      <x:c r="D64" s="98" t="s">
        <x:v>1026</x:v>
      </x:c>
      <x:c r="E64" s="98" t="n">
        <x:v>-0.45</x:v>
      </x:c>
      <x:c r="F64" s="6"/>
      <x:c r="G64" s="6"/>
      <x:c r="H64" s="6"/>
    </x:row>
    <x:row r="65" s="1" customFormat="1" ht="14.25" hidden="0" customHeight="1">
      <x:c r="A65" s="41" t="n">
        <x:v>59</x:v>
      </x:c>
      <x:c r="B65" s="44" t="s">
        <x:v>295</x:v>
      </x:c>
      <x:c r="C65" s="44" t="s">
        <x:v>1017</x:v>
      </x:c>
      <x:c r="D65" s="97" t="s">
        <x:v>1029</x:v>
      </x:c>
      <x:c r="E65" s="97" t="n">
        <x:v>-0.4</x:v>
      </x:c>
      <x:c r="F65" s="6"/>
      <x:c r="G65" s="6"/>
      <x:c r="H65" s="6"/>
    </x:row>
    <x:row r="66" s="1" customFormat="1" ht="14.25" hidden="0" customHeight="1">
      <x:c r="A66" s="41" t="n">
        <x:v>60</x:v>
      </x:c>
      <x:c r="B66" s="40" t="s">
        <x:v>295</x:v>
      </x:c>
      <x:c r="C66" s="40" t="s">
        <x:v>1017</x:v>
      </x:c>
      <x:c r="D66" s="98" t="s">
        <x:v>1026</x:v>
      </x:c>
      <x:c r="E66" s="98" t="n">
        <x:v>-0.4</x:v>
      </x:c>
      <x:c r="F66" s="6"/>
      <x:c r="G66" s="6"/>
      <x:c r="H66" s="6"/>
    </x:row>
    <x:row r="67" s="1" customFormat="1" ht="14.25" hidden="0" customHeight="1">
      <x:c r="A67" s="41" t="n">
        <x:v>61</x:v>
      </x:c>
      <x:c r="B67" s="44" t="s">
        <x:v>295</x:v>
      </x:c>
      <x:c r="C67" s="44" t="s">
        <x:v>1019</x:v>
      </x:c>
      <x:c r="D67" s="97" t="s">
        <x:v>1029</x:v>
      </x:c>
      <x:c r="E67" s="97" t="n">
        <x:v>-0.4</x:v>
      </x:c>
      <x:c r="F67" s="6"/>
      <x:c r="G67" s="6"/>
      <x:c r="H67" s="6"/>
    </x:row>
    <x:row r="68" s="1" customFormat="1" ht="14.25" hidden="0" customHeight="1">
      <x:c r="A68" s="41" t="n">
        <x:v>62</x:v>
      </x:c>
      <x:c r="B68" s="40" t="s">
        <x:v>295</x:v>
      </x:c>
      <x:c r="C68" s="40" t="s">
        <x:v>1019</x:v>
      </x:c>
      <x:c r="D68" s="98" t="s">
        <x:v>1026</x:v>
      </x:c>
      <x:c r="E68" s="98" t="n">
        <x:v>-0.4</x:v>
      </x:c>
      <x:c r="F68" s="6"/>
      <x:c r="G68" s="6"/>
      <x:c r="H68" s="6"/>
    </x:row>
    <x:row r="69" s="1" customFormat="1" ht="14.25" hidden="0" customHeight="1">
      <x:c r="A69" s="41" t="n">
        <x:v>63</x:v>
      </x:c>
      <x:c r="B69" s="44" t="s">
        <x:v>295</x:v>
      </x:c>
      <x:c r="C69" s="44" t="s">
        <x:v>1020</x:v>
      </x:c>
      <x:c r="D69" s="97" t="s">
        <x:v>1029</x:v>
      </x:c>
      <x:c r="E69" s="97" t="n">
        <x:v>-0.4</x:v>
      </x:c>
      <x:c r="F69" s="6"/>
      <x:c r="G69" s="6"/>
      <x:c r="H69" s="6"/>
    </x:row>
    <x:row r="70" s="1" customFormat="1" ht="14.25" hidden="0" customHeight="1">
      <x:c r="A70" s="41" t="n">
        <x:v>64</x:v>
      </x:c>
      <x:c r="B70" s="40" t="s">
        <x:v>295</x:v>
      </x:c>
      <x:c r="C70" s="40" t="s">
        <x:v>1020</x:v>
      </x:c>
      <x:c r="D70" s="98" t="s">
        <x:v>1026</x:v>
      </x:c>
      <x:c r="E70" s="98" t="n">
        <x:v>-0.4</x:v>
      </x:c>
      <x:c r="F70" s="6"/>
      <x:c r="G70" s="6"/>
      <x:c r="H70" s="6"/>
    </x:row>
    <x:row r="71" s="1" customFormat="1" ht="14.25" hidden="0" customHeight="1">
      <x:c r="A71" s="41" t="n">
        <x:v>65</x:v>
      </x:c>
      <x:c r="B71" s="44" t="s">
        <x:v>295</x:v>
      </x:c>
      <x:c r="C71" s="44" t="s">
        <x:v>1021</x:v>
      </x:c>
      <x:c r="D71" s="97" t="s">
        <x:v>1029</x:v>
      </x:c>
      <x:c r="E71" s="97" t="n">
        <x:v>-0.4</x:v>
      </x:c>
      <x:c r="F71" s="6"/>
      <x:c r="G71" s="6"/>
      <x:c r="H71" s="6"/>
    </x:row>
    <x:row r="72" s="1" customFormat="1" ht="14.25" hidden="0" customHeight="1">
      <x:c r="A72" s="41" t="n">
        <x:v>66</x:v>
      </x:c>
      <x:c r="B72" s="40" t="s">
        <x:v>295</x:v>
      </x:c>
      <x:c r="C72" s="40" t="s">
        <x:v>1021</x:v>
      </x:c>
      <x:c r="D72" s="40" t="s">
        <x:v>1026</x:v>
      </x:c>
      <x:c r="E72" s="40" t="n">
        <x:v>-0.4</x:v>
      </x:c>
      <x:c r="F72" s="6"/>
      <x:c r="G72" s="6"/>
      <x:c r="H72" s="6"/>
    </x:row>
    <x:row r="73" s="1" customFormat="1" ht="14.25" hidden="0" customHeight="1">
      <x:c r="A73" s="41" t="n">
        <x:v>67</x:v>
      </x:c>
      <x:c r="B73" s="44" t="s">
        <x:v>295</x:v>
      </x:c>
      <x:c r="C73" s="44" t="s">
        <x:v>1022</x:v>
      </x:c>
      <x:c r="D73" s="44" t="s">
        <x:v>1029</x:v>
      </x:c>
      <x:c r="E73" s="44" t="n">
        <x:v>-0.4</x:v>
      </x:c>
      <x:c r="F73" s="6"/>
      <x:c r="G73" s="6"/>
      <x:c r="H73" s="6"/>
    </x:row>
    <x:row r="74" s="1" customFormat="1" ht="14.25" hidden="0" customHeight="1">
      <x:c r="A74" s="41" t="n">
        <x:v>68</x:v>
      </x:c>
      <x:c r="B74" s="40" t="s">
        <x:v>295</x:v>
      </x:c>
      <x:c r="C74" s="40" t="s">
        <x:v>1022</x:v>
      </x:c>
      <x:c r="D74" s="40" t="s">
        <x:v>1026</x:v>
      </x:c>
      <x:c r="E74" s="40" t="n">
        <x:v>-0.4</x:v>
      </x:c>
      <x:c r="F74" s="6"/>
      <x:c r="G74" s="6"/>
      <x:c r="H74" s="6"/>
    </x:row>
    <x:row r="75" s="1" customFormat="1" ht="14.25" hidden="0" customHeight="1">
      <x:c r="A75" s="41" t="n">
        <x:v>69</x:v>
      </x:c>
      <x:c r="B75" s="44" t="s">
        <x:v>295</x:v>
      </x:c>
      <x:c r="C75" s="44" t="s">
        <x:v>1023</x:v>
      </x:c>
      <x:c r="D75" s="44" t="s">
        <x:v>1029</x:v>
      </x:c>
      <x:c r="E75" s="44" t="n">
        <x:v>-0.4</x:v>
      </x:c>
      <x:c r="F75" s="6"/>
      <x:c r="G75" s="6"/>
      <x:c r="H75" s="6"/>
    </x:row>
    <x:row r="76" s="1" customFormat="1" ht="14.25" hidden="0" customHeight="1">
      <x:c r="A76" s="41" t="n">
        <x:v>70</x:v>
      </x:c>
      <x:c r="B76" s="40" t="s">
        <x:v>295</x:v>
      </x:c>
      <x:c r="C76" s="40" t="s">
        <x:v>1023</x:v>
      </x:c>
      <x:c r="D76" s="40" t="s">
        <x:v>1026</x:v>
      </x:c>
      <x:c r="E76" s="40" t="n">
        <x:v>-0.4</x:v>
      </x:c>
      <x:c r="F76" s="6"/>
      <x:c r="G76" s="6"/>
      <x:c r="H76" s="6"/>
    </x:row>
  </x:sheetData>
  <x:mergeCells>
    <x:mergeCell ref="A1:H1"/>
  </x:mergeCells>
  <x:pageMargins left="0.7" right="0.7" top="0.75" bottom="0.75" header="0.3" footer="0.3"/>
</x:worksheet>
</file>

<file path=xl/worksheets/sheet10.xml><?xml version="1.0" encoding="utf-8"?>
<x:worksheet xmlns:x="http://schemas.openxmlformats.org/spreadsheetml/2006/main">
  <x:sheetViews>
    <x:sheetView showGridLines="1" workbookViewId="0"/>
  </x:sheetViews>
  <x:sheetFormatPr defaultColWidth="8.66796875" defaultRowHeight="12.75"/>
  <x:cols>
    <x:col min="1" max="2" width="14" style="1" hidden="0" customWidth="1"/>
    <x:col min="3" max="5" width="16" style="1" hidden="0" customWidth="1"/>
    <x:col min="6" max="11" width="36" style="1" hidden="0" customWidth="1"/>
    <x:col min="12" max="14" width="16" style="1" hidden="0" customWidth="1"/>
    <x:col min="15" max="16" width="22" style="1" hidden="1" customWidth="1"/>
  </x:cols>
  <x:sheetData>
    <x:row r="1" s="1" customFormat="1" ht="31.5" hidden="0" customHeight="1">
      <x:c r="A1" s="36" t="s">
        <x:v>1016</x:v>
      </x:c>
      <x:c r="B1" s="36" t="s">
        <x:v>285</x:v>
      </x:c>
      <x:c r="C1" s="36" t="s">
        <x:v>902</x:v>
      </x:c>
      <x:c r="D1" s="36" t="s">
        <x:v>908</x:v>
      </x:c>
      <x:c r="E1" s="36" t="s">
        <x:v>287</x:v>
      </x:c>
      <x:c r="F1" s="36" t="s">
        <x:v>1030</x:v>
      </x:c>
      <x:c r="G1" s="36" t="s">
        <x:v>1031</x:v>
      </x:c>
      <x:c r="H1" s="36" t="s">
        <x:v>1032</x:v>
      </x:c>
      <x:c r="I1" s="36" t="s">
        <x:v>1033</x:v>
      </x:c>
      <x:c r="J1" s="36" t="s">
        <x:v>1034</x:v>
      </x:c>
      <x:c r="K1" s="36" t="s">
        <x:v>1035</x:v>
      </x:c>
      <x:c r="L1" s="36" t="s">
        <x:v>1036</x:v>
      </x:c>
      <x:c r="M1" s="36" t="s">
        <x:v>1037</x:v>
      </x:c>
      <x:c r="N1" s="36" t="s">
        <x:v>1038</x:v>
      </x:c>
      <x:c r="O1" s="36" t="s">
        <x:v>1039</x:v>
      </x:c>
      <x:c r="P1" s="36" t="s">
        <x:v>1040</x:v>
      </x:c>
    </x:row>
    <x:row r="2" s="1" customFormat="1" ht="14.25" hidden="0" customHeight="1">
      <x:c r="A2" s="38" t="s">
        <x:v>1041</x:v>
      </x:c>
      <x:c r="B2" s="40" t="s">
        <x:v>289</x:v>
      </x:c>
      <x:c r="C2" s="40" t="s">
        <x:v>1017</x:v>
      </x:c>
      <x:c r="D2" s="40" t="s">
        <x:v>1018</x:v>
      </x:c>
      <x:c r="E2" s="40" t="n">
        <x:v>-0.9</x:v>
      </x:c>
      <x:c r="F2" s="98" t="n">
        <x:f aca="0">INDEX(I_prop!$B$7:$H$13, MATCH($C2, I_prop!$A$7:$A$13,0), MATCH($D2, I_prop!$B$6:$H$6,0))</x:f>
        <x:v>0</x:v>
      </x:c>
      <x:c r="G2" s="98" t="n">
        <x:f aca="0">INDEX(I_prop!$B$18:$H$24, MATCH($C2, I_prop!$A$18:$A$24,0), MATCH($D2, I_prop!$B$17:$H$17,0))</x:f>
        <x:v>0</x:v>
      </x:c>
      <x:c r="H2" s="98" t="n">
        <x:f aca="0">IF(ISNUMBER($J2),$J2,IF($J2="INVALID_OVERRIDE","INVALID_OVERRIDE",IF($F2&lt;0,MAX(-1,'Subgroup_Overrides'!$B$7*$F2),$F2)))</x:f>
        <x:v>0</x:v>
      </x:c>
      <x:c r="I2" s="98" t="n">
        <x:f aca="0">IF(ISNUMBER($K2),$K2,IF($K2="INVALID_OVERRIDE","INVALID_OVERRIDE",IF($G2&lt;0,MAX(-1,'Subgroup_Overrides'!$B$7*$G2),$G2)))</x:f>
        <x:v>0</x:v>
      </x:c>
      <x:c r="J2" s="40" t="str">
        <x:f aca="0">IFERROR(IF(COUNTIF('Subgroup_Overrides'!$H$11:$H$100,"A|"&amp;$C2&amp;"|"&amp;$D2)=0,"",IF(AND(COUNTIF('Subgroup_Overrides'!$H$11:$H$100,"A|"&amp;$C2&amp;"|"&amp;$D2)=1,ISNUMBER(INDEX('Subgroup_Overrides'!$F$11:$F$100,MATCH("A|"&amp;$C2&amp;"|"&amp;$D2,'Subgroup_Overrides'!$H$11:$H$100,0))),NOT(ISBLANK(INDEX('Subgroup_Overrides'!$F$11:$F$100,MATCH("A|"&amp;$C2&amp;"|"&amp;$D2,'Subgroup_Overrides'!$H$11:$H$100,0)))),INDEX('Subgroup_Overrides'!$F$11:$F$100,MATCH("A|"&amp;$C2&amp;"|"&amp;$D2,'Subgroup_Overrides'!$H$11:$H$100,0))&gt;=-1,INDEX('Subgroup_Overrides'!$F$11:$F$100,MATCH("A|"&amp;$C2&amp;"|"&amp;$D2,'Subgroup_Overrides'!$H$11:$H$100,0))&lt;=1,LEN(TRIM(INDEX('Subgroup_Overrides'!$G$11:$G$100,MATCH("A|"&amp;$C2&amp;"|"&amp;$D2,'Subgroup_Overrides'!$H$11:$H$100,0))))&gt;0),INDEX('Subgroup_Overrides'!$F$11:$F$100,MATCH("A|"&amp;$C2&amp;"|"&amp;$D2,'Subgroup_Overrides'!$H$11:$H$100,0)),"INVALID_OVERRIDE")),"INVALID_OVERRIDE")</x:f>
        <x:v/>
      </x:c>
      <x:c r="K2" s="40" t="str">
        <x:f aca="0">IFERROR(IF(COUNTIF('Subgroup_Overrides'!$H$11:$H$100,"B|"&amp;$C2&amp;"|"&amp;$D2)=0,"",IF(AND(COUNTIF('Subgroup_Overrides'!$H$11:$H$100,"B|"&amp;$C2&amp;"|"&amp;$D2)=1,ISNUMBER(INDEX('Subgroup_Overrides'!$F$11:$F$100,MATCH("B|"&amp;$C2&amp;"|"&amp;$D2,'Subgroup_Overrides'!$H$11:$H$100,0))),NOT(ISBLANK(INDEX('Subgroup_Overrides'!$F$11:$F$100,MATCH("B|"&amp;$C2&amp;"|"&amp;$D2,'Subgroup_Overrides'!$H$11:$H$100,0)))),INDEX('Subgroup_Overrides'!$F$11:$F$100,MATCH("B|"&amp;$C2&amp;"|"&amp;$D2,'Subgroup_Overrides'!$H$11:$H$100,0))&gt;=-1,INDEX('Subgroup_Overrides'!$F$11:$F$100,MATCH("B|"&amp;$C2&amp;"|"&amp;$D2,'Subgroup_Overrides'!$H$11:$H$100,0))&lt;=1,LEN(TRIM(INDEX('Subgroup_Overrides'!$G$11:$G$100,MATCH("B|"&amp;$C2&amp;"|"&amp;$D2,'Subgroup_Overrides'!$H$11:$H$100,0))))&gt;0),INDEX('Subgroup_Overrides'!$F$11:$F$100,MATCH("B|"&amp;$C2&amp;"|"&amp;$D2,'Subgroup_Overrides'!$H$11:$H$100,0)),"INVALID_OVERRIDE")),"INVALID_OVERRIDE")</x:f>
        <x:v/>
      </x:c>
      <x:c r="L2" s="40" t="str">
        <x:f aca="0">TRIM(B2)</x:f>
        <x:v>LIFE</x:v>
      </x:c>
      <x:c r="M2" s="40" t="n">
        <x:f aca="0">IF(ISNUMBER($H2),$H2,"")</x:f>
        <x:v>0</x:v>
      </x:c>
      <x:c r="N2" s="40" t="n">
        <x:f aca="0">IF(ISNUMBER($I2),$I2,"")</x:f>
        <x:v>0</x:v>
      </x:c>
      <x:c r="O2" s="40" t="str">
        <x:f aca="0">IF(ISNUMBER($M2),$B2&amp;"|"&amp;ROUND($M2*1000000000000,0),"")</x:f>
        <x:v>LIFE|0</x:v>
      </x:c>
      <x:c r="P2" s="40" t="str">
        <x:f aca="0">IF(ISNUMBER($N2),$B2&amp;"|"&amp;ROUND($N2*1000000000000,0),"")</x:f>
        <x:v>LIFE|0</x:v>
      </x:c>
    </x:row>
    <x:row r="3" s="1" customFormat="1" ht="14.25" hidden="0" customHeight="1">
      <x:c r="A3" s="41" t="n">
        <x:v>2</x:v>
      </x:c>
      <x:c r="B3" s="44" t="s">
        <x:v>289</x:v>
      </x:c>
      <x:c r="C3" s="44" t="s">
        <x:v>1019</x:v>
      </x:c>
      <x:c r="D3" s="44" t="s">
        <x:v>1018</x:v>
      </x:c>
      <x:c r="E3" s="44" t="n">
        <x:v>-0.9</x:v>
      </x:c>
      <x:c r="F3" s="97" t="n">
        <x:f aca="0">INDEX(I_prop!$B$7:$H$13, MATCH($C3, I_prop!$A$7:$A$13,0), MATCH($D3, I_prop!$B$6:$H$6,0))</x:f>
        <x:v>0</x:v>
      </x:c>
      <x:c r="G3" s="97" t="n">
        <x:f aca="0">INDEX(I_prop!$B$18:$H$24, MATCH($C3, I_prop!$A$18:$A$24,0), MATCH($D3, I_prop!$B$17:$H$17,0))</x:f>
        <x:v>0</x:v>
      </x:c>
      <x:c r="H3" s="97" t="n">
        <x:f aca="0">IF(ISNUMBER($J3),$J3,IF($J3="INVALID_OVERRIDE","INVALID_OVERRIDE",IF($F3&lt;0,MAX(-1,'Subgroup_Overrides'!$B$7*$F3),$F3)))</x:f>
        <x:v>0</x:v>
      </x:c>
      <x:c r="I3" s="97" t="n">
        <x:f aca="0">IF(ISNUMBER($K3),$K3,IF($K3="INVALID_OVERRIDE","INVALID_OVERRIDE",IF($G3&lt;0,MAX(-1,'Subgroup_Overrides'!$B$7*$G3),$G3)))</x:f>
        <x:v>0</x:v>
      </x:c>
      <x:c r="J3" s="44" t="str">
        <x:f aca="0">IFERROR(IF(COUNTIF('Subgroup_Overrides'!$H$11:$H$100,"A|"&amp;$C3&amp;"|"&amp;$D3)=0,"",IF(AND(COUNTIF('Subgroup_Overrides'!$H$11:$H$100,"A|"&amp;$C3&amp;"|"&amp;$D3)=1,ISNUMBER(INDEX('Subgroup_Overrides'!$F$11:$F$100,MATCH("A|"&amp;$C3&amp;"|"&amp;$D3,'Subgroup_Overrides'!$H$11:$H$100,0))),NOT(ISBLANK(INDEX('Subgroup_Overrides'!$F$11:$F$100,MATCH("A|"&amp;$C3&amp;"|"&amp;$D3,'Subgroup_Overrides'!$H$11:$H$100,0)))),INDEX('Subgroup_Overrides'!$F$11:$F$100,MATCH("A|"&amp;$C3&amp;"|"&amp;$D3,'Subgroup_Overrides'!$H$11:$H$100,0))&gt;=-1,INDEX('Subgroup_Overrides'!$F$11:$F$100,MATCH("A|"&amp;$C3&amp;"|"&amp;$D3,'Subgroup_Overrides'!$H$11:$H$100,0))&lt;=1,LEN(TRIM(INDEX('Subgroup_Overrides'!$G$11:$G$100,MATCH("A|"&amp;$C3&amp;"|"&amp;$D3,'Subgroup_Overrides'!$H$11:$H$100,0))))&gt;0),INDEX('Subgroup_Overrides'!$F$11:$F$100,MATCH("A|"&amp;$C3&amp;"|"&amp;$D3,'Subgroup_Overrides'!$H$11:$H$100,0)),"INVALID_OVERRIDE")),"INVALID_OVERRIDE")</x:f>
        <x:v/>
      </x:c>
      <x:c r="K3" s="44" t="str">
        <x:f aca="0">IFERROR(IF(COUNTIF('Subgroup_Overrides'!$H$11:$H$100,"B|"&amp;$C3&amp;"|"&amp;$D3)=0,"",IF(AND(COUNTIF('Subgroup_Overrides'!$H$11:$H$100,"B|"&amp;$C3&amp;"|"&amp;$D3)=1,ISNUMBER(INDEX('Subgroup_Overrides'!$F$11:$F$100,MATCH("B|"&amp;$C3&amp;"|"&amp;$D3,'Subgroup_Overrides'!$H$11:$H$100,0))),NOT(ISBLANK(INDEX('Subgroup_Overrides'!$F$11:$F$100,MATCH("B|"&amp;$C3&amp;"|"&amp;$D3,'Subgroup_Overrides'!$H$11:$H$100,0)))),INDEX('Subgroup_Overrides'!$F$11:$F$100,MATCH("B|"&amp;$C3&amp;"|"&amp;$D3,'Subgroup_Overrides'!$H$11:$H$100,0))&gt;=-1,INDEX('Subgroup_Overrides'!$F$11:$F$100,MATCH("B|"&amp;$C3&amp;"|"&amp;$D3,'Subgroup_Overrides'!$H$11:$H$100,0))&lt;=1,LEN(TRIM(INDEX('Subgroup_Overrides'!$G$11:$G$100,MATCH("B|"&amp;$C3&amp;"|"&amp;$D3,'Subgroup_Overrides'!$H$11:$H$100,0))))&gt;0),INDEX('Subgroup_Overrides'!$F$11:$F$100,MATCH("B|"&amp;$C3&amp;"|"&amp;$D3,'Subgroup_Overrides'!$H$11:$H$100,0)),"INVALID_OVERRIDE")),"INVALID_OVERRIDE")</x:f>
        <x:v/>
      </x:c>
      <x:c r="L3" s="44" t="str">
        <x:f aca="0">TRIM(B3)</x:f>
        <x:v>LIFE</x:v>
      </x:c>
      <x:c r="M3" s="44" t="n">
        <x:f aca="0">IF(ISNUMBER($H3),$H3,"")</x:f>
        <x:v>0</x:v>
      </x:c>
      <x:c r="N3" s="44" t="n">
        <x:f aca="0">IF(ISNUMBER($I3),$I3,"")</x:f>
        <x:v>0</x:v>
      </x:c>
      <x:c r="O3" s="44" t="str">
        <x:f aca="0">IF(ISNUMBER($M3),$B3&amp;"|"&amp;ROUND($M3*1000000000000,0),"")</x:f>
        <x:v>LIFE|0</x:v>
      </x:c>
      <x:c r="P3" s="44" t="str">
        <x:f aca="0">IF(ISNUMBER($N3),$B3&amp;"|"&amp;ROUND($N3*1000000000000,0),"")</x:f>
        <x:v>LIFE|0</x:v>
      </x:c>
    </x:row>
    <x:row r="4" s="1" customFormat="1" ht="14.25" hidden="0" customHeight="1">
      <x:c r="A4" s="41" t="n">
        <x:v>3</x:v>
      </x:c>
      <x:c r="B4" s="40" t="s">
        <x:v>289</x:v>
      </x:c>
      <x:c r="C4" s="40" t="s">
        <x:v>1020</x:v>
      </x:c>
      <x:c r="D4" s="40" t="s">
        <x:v>1018</x:v>
      </x:c>
      <x:c r="E4" s="40" t="n">
        <x:v>-0.9</x:v>
      </x:c>
      <x:c r="F4" s="98" t="n">
        <x:f aca="0">INDEX(I_prop!$B$7:$H$13, MATCH($C4, I_prop!$A$7:$A$13,0), MATCH($D4, I_prop!$B$6:$H$6,0))</x:f>
        <x:v>0</x:v>
      </x:c>
      <x:c r="G4" s="98" t="n">
        <x:f aca="0">INDEX(I_prop!$B$18:$H$24, MATCH($C4, I_prop!$A$18:$A$24,0), MATCH($D4, I_prop!$B$17:$H$17,0))</x:f>
        <x:v>0</x:v>
      </x:c>
      <x:c r="H4" s="98" t="n">
        <x:f aca="0">IF(ISNUMBER($J4),$J4,IF($J4="INVALID_OVERRIDE","INVALID_OVERRIDE",IF($F4&lt;0,MAX(-1,'Subgroup_Overrides'!$B$7*$F4),$F4)))</x:f>
        <x:v>0</x:v>
      </x:c>
      <x:c r="I4" s="98" t="n">
        <x:f aca="0">IF(ISNUMBER($K4),$K4,IF($K4="INVALID_OVERRIDE","INVALID_OVERRIDE",IF($G4&lt;0,MAX(-1,'Subgroup_Overrides'!$B$7*$G4),$G4)))</x:f>
        <x:v>0</x:v>
      </x:c>
      <x:c r="J4" s="40" t="str">
        <x:f aca="0">IFERROR(IF(COUNTIF('Subgroup_Overrides'!$H$11:$H$100,"A|"&amp;$C4&amp;"|"&amp;$D4)=0,"",IF(AND(COUNTIF('Subgroup_Overrides'!$H$11:$H$100,"A|"&amp;$C4&amp;"|"&amp;$D4)=1,ISNUMBER(INDEX('Subgroup_Overrides'!$F$11:$F$100,MATCH("A|"&amp;$C4&amp;"|"&amp;$D4,'Subgroup_Overrides'!$H$11:$H$100,0))),NOT(ISBLANK(INDEX('Subgroup_Overrides'!$F$11:$F$100,MATCH("A|"&amp;$C4&amp;"|"&amp;$D4,'Subgroup_Overrides'!$H$11:$H$100,0)))),INDEX('Subgroup_Overrides'!$F$11:$F$100,MATCH("A|"&amp;$C4&amp;"|"&amp;$D4,'Subgroup_Overrides'!$H$11:$H$100,0))&gt;=-1,INDEX('Subgroup_Overrides'!$F$11:$F$100,MATCH("A|"&amp;$C4&amp;"|"&amp;$D4,'Subgroup_Overrides'!$H$11:$H$100,0))&lt;=1,LEN(TRIM(INDEX('Subgroup_Overrides'!$G$11:$G$100,MATCH("A|"&amp;$C4&amp;"|"&amp;$D4,'Subgroup_Overrides'!$H$11:$H$100,0))))&gt;0),INDEX('Subgroup_Overrides'!$F$11:$F$100,MATCH("A|"&amp;$C4&amp;"|"&amp;$D4,'Subgroup_Overrides'!$H$11:$H$100,0)),"INVALID_OVERRIDE")),"INVALID_OVERRIDE")</x:f>
        <x:v/>
      </x:c>
      <x:c r="K4" s="40" t="str">
        <x:f aca="0">IFERROR(IF(COUNTIF('Subgroup_Overrides'!$H$11:$H$100,"B|"&amp;$C4&amp;"|"&amp;$D4)=0,"",IF(AND(COUNTIF('Subgroup_Overrides'!$H$11:$H$100,"B|"&amp;$C4&amp;"|"&amp;$D4)=1,ISNUMBER(INDEX('Subgroup_Overrides'!$F$11:$F$100,MATCH("B|"&amp;$C4&amp;"|"&amp;$D4,'Subgroup_Overrides'!$H$11:$H$100,0))),NOT(ISBLANK(INDEX('Subgroup_Overrides'!$F$11:$F$100,MATCH("B|"&amp;$C4&amp;"|"&amp;$D4,'Subgroup_Overrides'!$H$11:$H$100,0)))),INDEX('Subgroup_Overrides'!$F$11:$F$100,MATCH("B|"&amp;$C4&amp;"|"&amp;$D4,'Subgroup_Overrides'!$H$11:$H$100,0))&gt;=-1,INDEX('Subgroup_Overrides'!$F$11:$F$100,MATCH("B|"&amp;$C4&amp;"|"&amp;$D4,'Subgroup_Overrides'!$H$11:$H$100,0))&lt;=1,LEN(TRIM(INDEX('Subgroup_Overrides'!$G$11:$G$100,MATCH("B|"&amp;$C4&amp;"|"&amp;$D4,'Subgroup_Overrides'!$H$11:$H$100,0))))&gt;0),INDEX('Subgroup_Overrides'!$F$11:$F$100,MATCH("B|"&amp;$C4&amp;"|"&amp;$D4,'Subgroup_Overrides'!$H$11:$H$100,0)),"INVALID_OVERRIDE")),"INVALID_OVERRIDE")</x:f>
        <x:v/>
      </x:c>
      <x:c r="L4" s="40" t="str">
        <x:f aca="0">TRIM(B4)</x:f>
        <x:v>LIFE</x:v>
      </x:c>
      <x:c r="M4" s="40" t="n">
        <x:f aca="0">IF(ISNUMBER($H4),$H4,"")</x:f>
        <x:v>0</x:v>
      </x:c>
      <x:c r="N4" s="40" t="n">
        <x:f aca="0">IF(ISNUMBER($I4),$I4,"")</x:f>
        <x:v>0</x:v>
      </x:c>
      <x:c r="O4" s="40" t="str">
        <x:f aca="0">IF(ISNUMBER($M4),$B4&amp;"|"&amp;ROUND($M4*1000000000000,0),"")</x:f>
        <x:v>LIFE|0</x:v>
      </x:c>
      <x:c r="P4" s="40" t="str">
        <x:f aca="0">IF(ISNUMBER($N4),$B4&amp;"|"&amp;ROUND($N4*1000000000000,0),"")</x:f>
        <x:v>LIFE|0</x:v>
      </x:c>
    </x:row>
    <x:row r="5" s="1" customFormat="1" ht="14.25" hidden="0" customHeight="1">
      <x:c r="A5" s="41" t="n">
        <x:v>4</x:v>
      </x:c>
      <x:c r="B5" s="44" t="s">
        <x:v>289</x:v>
      </x:c>
      <x:c r="C5" s="44" t="s">
        <x:v>1021</x:v>
      </x:c>
      <x:c r="D5" s="44" t="s">
        <x:v>1018</x:v>
      </x:c>
      <x:c r="E5" s="44" t="n">
        <x:v>-0.9</x:v>
      </x:c>
      <x:c r="F5" s="97" t="n">
        <x:f aca="0">INDEX(I_prop!$B$7:$H$13, MATCH($C5, I_prop!$A$7:$A$13,0), MATCH($D5, I_prop!$B$6:$H$6,0))</x:f>
        <x:v>0</x:v>
      </x:c>
      <x:c r="G5" s="97" t="n">
        <x:f aca="0">INDEX(I_prop!$B$18:$H$24, MATCH($C5, I_prop!$A$18:$A$24,0), MATCH($D5, I_prop!$B$17:$H$17,0))</x:f>
        <x:v>0</x:v>
      </x:c>
      <x:c r="H5" s="97" t="n">
        <x:f aca="0">IF(ISNUMBER($J5),$J5,IF($J5="INVALID_OVERRIDE","INVALID_OVERRIDE",IF($F5&lt;0,MAX(-1,'Subgroup_Overrides'!$B$7*$F5),$F5)))</x:f>
        <x:v>0</x:v>
      </x:c>
      <x:c r="I5" s="97" t="n">
        <x:f aca="0">IF(ISNUMBER($K5),$K5,IF($K5="INVALID_OVERRIDE","INVALID_OVERRIDE",IF($G5&lt;0,MAX(-1,'Subgroup_Overrides'!$B$7*$G5),$G5)))</x:f>
        <x:v>0</x:v>
      </x:c>
      <x:c r="J5" s="44" t="str">
        <x:f aca="0">IFERROR(IF(COUNTIF('Subgroup_Overrides'!$H$11:$H$100,"A|"&amp;$C5&amp;"|"&amp;$D5)=0,"",IF(AND(COUNTIF('Subgroup_Overrides'!$H$11:$H$100,"A|"&amp;$C5&amp;"|"&amp;$D5)=1,ISNUMBER(INDEX('Subgroup_Overrides'!$F$11:$F$100,MATCH("A|"&amp;$C5&amp;"|"&amp;$D5,'Subgroup_Overrides'!$H$11:$H$100,0))),NOT(ISBLANK(INDEX('Subgroup_Overrides'!$F$11:$F$100,MATCH("A|"&amp;$C5&amp;"|"&amp;$D5,'Subgroup_Overrides'!$H$11:$H$100,0)))),INDEX('Subgroup_Overrides'!$F$11:$F$100,MATCH("A|"&amp;$C5&amp;"|"&amp;$D5,'Subgroup_Overrides'!$H$11:$H$100,0))&gt;=-1,INDEX('Subgroup_Overrides'!$F$11:$F$100,MATCH("A|"&amp;$C5&amp;"|"&amp;$D5,'Subgroup_Overrides'!$H$11:$H$100,0))&lt;=1,LEN(TRIM(INDEX('Subgroup_Overrides'!$G$11:$G$100,MATCH("A|"&amp;$C5&amp;"|"&amp;$D5,'Subgroup_Overrides'!$H$11:$H$100,0))))&gt;0),INDEX('Subgroup_Overrides'!$F$11:$F$100,MATCH("A|"&amp;$C5&amp;"|"&amp;$D5,'Subgroup_Overrides'!$H$11:$H$100,0)),"INVALID_OVERRIDE")),"INVALID_OVERRIDE")</x:f>
        <x:v/>
      </x:c>
      <x:c r="K5" s="44" t="str">
        <x:f aca="0">IFERROR(IF(COUNTIF('Subgroup_Overrides'!$H$11:$H$100,"B|"&amp;$C5&amp;"|"&amp;$D5)=0,"",IF(AND(COUNTIF('Subgroup_Overrides'!$H$11:$H$100,"B|"&amp;$C5&amp;"|"&amp;$D5)=1,ISNUMBER(INDEX('Subgroup_Overrides'!$F$11:$F$100,MATCH("B|"&amp;$C5&amp;"|"&amp;$D5,'Subgroup_Overrides'!$H$11:$H$100,0))),NOT(ISBLANK(INDEX('Subgroup_Overrides'!$F$11:$F$100,MATCH("B|"&amp;$C5&amp;"|"&amp;$D5,'Subgroup_Overrides'!$H$11:$H$100,0)))),INDEX('Subgroup_Overrides'!$F$11:$F$100,MATCH("B|"&amp;$C5&amp;"|"&amp;$D5,'Subgroup_Overrides'!$H$11:$H$100,0))&gt;=-1,INDEX('Subgroup_Overrides'!$F$11:$F$100,MATCH("B|"&amp;$C5&amp;"|"&amp;$D5,'Subgroup_Overrides'!$H$11:$H$100,0))&lt;=1,LEN(TRIM(INDEX('Subgroup_Overrides'!$G$11:$G$100,MATCH("B|"&amp;$C5&amp;"|"&amp;$D5,'Subgroup_Overrides'!$H$11:$H$100,0))))&gt;0),INDEX('Subgroup_Overrides'!$F$11:$F$100,MATCH("B|"&amp;$C5&amp;"|"&amp;$D5,'Subgroup_Overrides'!$H$11:$H$100,0)),"INVALID_OVERRIDE")),"INVALID_OVERRIDE")</x:f>
        <x:v/>
      </x:c>
      <x:c r="L5" s="44" t="str">
        <x:f aca="0">TRIM(B5)</x:f>
        <x:v>LIFE</x:v>
      </x:c>
      <x:c r="M5" s="44" t="n">
        <x:f aca="0">IF(ISNUMBER($H5),$H5,"")</x:f>
        <x:v>0</x:v>
      </x:c>
      <x:c r="N5" s="44" t="n">
        <x:f aca="0">IF(ISNUMBER($I5),$I5,"")</x:f>
        <x:v>0</x:v>
      </x:c>
      <x:c r="O5" s="44" t="str">
        <x:f aca="0">IF(ISNUMBER($M5),$B5&amp;"|"&amp;ROUND($M5*1000000000000,0),"")</x:f>
        <x:v>LIFE|0</x:v>
      </x:c>
      <x:c r="P5" s="44" t="str">
        <x:f aca="0">IF(ISNUMBER($N5),$B5&amp;"|"&amp;ROUND($N5*1000000000000,0),"")</x:f>
        <x:v>LIFE|0</x:v>
      </x:c>
    </x:row>
    <x:row r="6" s="1" customFormat="1" ht="14.25" hidden="0" customHeight="1">
      <x:c r="A6" s="41" t="n">
        <x:v>5</x:v>
      </x:c>
      <x:c r="B6" s="40" t="s">
        <x:v>289</x:v>
      </x:c>
      <x:c r="C6" s="40" t="s">
        <x:v>1022</x:v>
      </x:c>
      <x:c r="D6" s="40" t="s">
        <x:v>1018</x:v>
      </x:c>
      <x:c r="E6" s="40" t="n">
        <x:v>-0.9</x:v>
      </x:c>
      <x:c r="F6" s="98" t="n">
        <x:f aca="0">INDEX(I_prop!$B$7:$H$13, MATCH($C6, I_prop!$A$7:$A$13,0), MATCH($D6, I_prop!$B$6:$H$6,0))</x:f>
        <x:v>0</x:v>
      </x:c>
      <x:c r="G6" s="98" t="n">
        <x:f aca="0">INDEX(I_prop!$B$18:$H$24, MATCH($C6, I_prop!$A$18:$A$24,0), MATCH($D6, I_prop!$B$17:$H$17,0))</x:f>
        <x:v>0</x:v>
      </x:c>
      <x:c r="H6" s="98" t="n">
        <x:f aca="0">IF(ISNUMBER($J6),$J6,IF($J6="INVALID_OVERRIDE","INVALID_OVERRIDE",IF($F6&lt;0,MAX(-1,'Subgroup_Overrides'!$B$7*$F6),$F6)))</x:f>
        <x:v>0</x:v>
      </x:c>
      <x:c r="I6" s="98" t="n">
        <x:f aca="0">IF(ISNUMBER($K6),$K6,IF($K6="INVALID_OVERRIDE","INVALID_OVERRIDE",IF($G6&lt;0,MAX(-1,'Subgroup_Overrides'!$B$7*$G6),$G6)))</x:f>
        <x:v>0</x:v>
      </x:c>
      <x:c r="J6" s="40" t="str">
        <x:f aca="0">IFERROR(IF(COUNTIF('Subgroup_Overrides'!$H$11:$H$100,"A|"&amp;$C6&amp;"|"&amp;$D6)=0,"",IF(AND(COUNTIF('Subgroup_Overrides'!$H$11:$H$100,"A|"&amp;$C6&amp;"|"&amp;$D6)=1,ISNUMBER(INDEX('Subgroup_Overrides'!$F$11:$F$100,MATCH("A|"&amp;$C6&amp;"|"&amp;$D6,'Subgroup_Overrides'!$H$11:$H$100,0))),NOT(ISBLANK(INDEX('Subgroup_Overrides'!$F$11:$F$100,MATCH("A|"&amp;$C6&amp;"|"&amp;$D6,'Subgroup_Overrides'!$H$11:$H$100,0)))),INDEX('Subgroup_Overrides'!$F$11:$F$100,MATCH("A|"&amp;$C6&amp;"|"&amp;$D6,'Subgroup_Overrides'!$H$11:$H$100,0))&gt;=-1,INDEX('Subgroup_Overrides'!$F$11:$F$100,MATCH("A|"&amp;$C6&amp;"|"&amp;$D6,'Subgroup_Overrides'!$H$11:$H$100,0))&lt;=1,LEN(TRIM(INDEX('Subgroup_Overrides'!$G$11:$G$100,MATCH("A|"&amp;$C6&amp;"|"&amp;$D6,'Subgroup_Overrides'!$H$11:$H$100,0))))&gt;0),INDEX('Subgroup_Overrides'!$F$11:$F$100,MATCH("A|"&amp;$C6&amp;"|"&amp;$D6,'Subgroup_Overrides'!$H$11:$H$100,0)),"INVALID_OVERRIDE")),"INVALID_OVERRIDE")</x:f>
        <x:v/>
      </x:c>
      <x:c r="K6" s="40" t="str">
        <x:f aca="0">IFERROR(IF(COUNTIF('Subgroup_Overrides'!$H$11:$H$100,"B|"&amp;$C6&amp;"|"&amp;$D6)=0,"",IF(AND(COUNTIF('Subgroup_Overrides'!$H$11:$H$100,"B|"&amp;$C6&amp;"|"&amp;$D6)=1,ISNUMBER(INDEX('Subgroup_Overrides'!$F$11:$F$100,MATCH("B|"&amp;$C6&amp;"|"&amp;$D6,'Subgroup_Overrides'!$H$11:$H$100,0))),NOT(ISBLANK(INDEX('Subgroup_Overrides'!$F$11:$F$100,MATCH("B|"&amp;$C6&amp;"|"&amp;$D6,'Subgroup_Overrides'!$H$11:$H$100,0)))),INDEX('Subgroup_Overrides'!$F$11:$F$100,MATCH("B|"&amp;$C6&amp;"|"&amp;$D6,'Subgroup_Overrides'!$H$11:$H$100,0))&gt;=-1,INDEX('Subgroup_Overrides'!$F$11:$F$100,MATCH("B|"&amp;$C6&amp;"|"&amp;$D6,'Subgroup_Overrides'!$H$11:$H$100,0))&lt;=1,LEN(TRIM(INDEX('Subgroup_Overrides'!$G$11:$G$100,MATCH("B|"&amp;$C6&amp;"|"&amp;$D6,'Subgroup_Overrides'!$H$11:$H$100,0))))&gt;0),INDEX('Subgroup_Overrides'!$F$11:$F$100,MATCH("B|"&amp;$C6&amp;"|"&amp;$D6,'Subgroup_Overrides'!$H$11:$H$100,0)),"INVALID_OVERRIDE")),"INVALID_OVERRIDE")</x:f>
        <x:v/>
      </x:c>
      <x:c r="L6" s="40" t="str">
        <x:f aca="0">TRIM(B6)</x:f>
        <x:v>LIFE</x:v>
      </x:c>
      <x:c r="M6" s="40" t="n">
        <x:f aca="0">IF(ISNUMBER($H6),$H6,"")</x:f>
        <x:v>0</x:v>
      </x:c>
      <x:c r="N6" s="40" t="n">
        <x:f aca="0">IF(ISNUMBER($I6),$I6,"")</x:f>
        <x:v>0</x:v>
      </x:c>
      <x:c r="O6" s="40" t="str">
        <x:f aca="0">IF(ISNUMBER($M6),$B6&amp;"|"&amp;ROUND($M6*1000000000000,0),"")</x:f>
        <x:v>LIFE|0</x:v>
      </x:c>
      <x:c r="P6" s="40" t="str">
        <x:f aca="0">IF(ISNUMBER($N6),$B6&amp;"|"&amp;ROUND($N6*1000000000000,0),"")</x:f>
        <x:v>LIFE|0</x:v>
      </x:c>
    </x:row>
    <x:row r="7" s="1" customFormat="1" ht="14.25" hidden="0" customHeight="1">
      <x:c r="A7" s="41" t="n">
        <x:v>6</x:v>
      </x:c>
      <x:c r="B7" s="44" t="s">
        <x:v>289</x:v>
      </x:c>
      <x:c r="C7" s="44" t="s">
        <x:v>1023</x:v>
      </x:c>
      <x:c r="D7" s="44" t="s">
        <x:v>1018</x:v>
      </x:c>
      <x:c r="E7" s="44" t="n">
        <x:v>-0.9</x:v>
      </x:c>
      <x:c r="F7" s="97" t="n">
        <x:f aca="0">INDEX(I_prop!$B$7:$H$13, MATCH($C7, I_prop!$A$7:$A$13,0), MATCH($D7, I_prop!$B$6:$H$6,0))</x:f>
        <x:v>0</x:v>
      </x:c>
      <x:c r="G7" s="97" t="n">
        <x:f aca="0">INDEX(I_prop!$B$18:$H$24, MATCH($C7, I_prop!$A$18:$A$24,0), MATCH($D7, I_prop!$B$17:$H$17,0))</x:f>
        <x:v>0</x:v>
      </x:c>
      <x:c r="H7" s="97" t="n">
        <x:f aca="0">IF(ISNUMBER($J7),$J7,IF($J7="INVALID_OVERRIDE","INVALID_OVERRIDE",IF($F7&lt;0,MAX(-1,'Subgroup_Overrides'!$B$7*$F7),$F7)))</x:f>
        <x:v>0</x:v>
      </x:c>
      <x:c r="I7" s="97" t="n">
        <x:f aca="0">IF(ISNUMBER($K7),$K7,IF($K7="INVALID_OVERRIDE","INVALID_OVERRIDE",IF($G7&lt;0,MAX(-1,'Subgroup_Overrides'!$B$7*$G7),$G7)))</x:f>
        <x:v>0</x:v>
      </x:c>
      <x:c r="J7" s="44" t="str">
        <x:f aca="0">IFERROR(IF(COUNTIF('Subgroup_Overrides'!$H$11:$H$100,"A|"&amp;$C7&amp;"|"&amp;$D7)=0,"",IF(AND(COUNTIF('Subgroup_Overrides'!$H$11:$H$100,"A|"&amp;$C7&amp;"|"&amp;$D7)=1,ISNUMBER(INDEX('Subgroup_Overrides'!$F$11:$F$100,MATCH("A|"&amp;$C7&amp;"|"&amp;$D7,'Subgroup_Overrides'!$H$11:$H$100,0))),NOT(ISBLANK(INDEX('Subgroup_Overrides'!$F$11:$F$100,MATCH("A|"&amp;$C7&amp;"|"&amp;$D7,'Subgroup_Overrides'!$H$11:$H$100,0)))),INDEX('Subgroup_Overrides'!$F$11:$F$100,MATCH("A|"&amp;$C7&amp;"|"&amp;$D7,'Subgroup_Overrides'!$H$11:$H$100,0))&gt;=-1,INDEX('Subgroup_Overrides'!$F$11:$F$100,MATCH("A|"&amp;$C7&amp;"|"&amp;$D7,'Subgroup_Overrides'!$H$11:$H$100,0))&lt;=1,LEN(TRIM(INDEX('Subgroup_Overrides'!$G$11:$G$100,MATCH("A|"&amp;$C7&amp;"|"&amp;$D7,'Subgroup_Overrides'!$H$11:$H$100,0))))&gt;0),INDEX('Subgroup_Overrides'!$F$11:$F$100,MATCH("A|"&amp;$C7&amp;"|"&amp;$D7,'Subgroup_Overrides'!$H$11:$H$100,0)),"INVALID_OVERRIDE")),"INVALID_OVERRIDE")</x:f>
        <x:v/>
      </x:c>
      <x:c r="K7" s="44" t="str">
        <x:f aca="0">IFERROR(IF(COUNTIF('Subgroup_Overrides'!$H$11:$H$100,"B|"&amp;$C7&amp;"|"&amp;$D7)=0,"",IF(AND(COUNTIF('Subgroup_Overrides'!$H$11:$H$100,"B|"&amp;$C7&amp;"|"&amp;$D7)=1,ISNUMBER(INDEX('Subgroup_Overrides'!$F$11:$F$100,MATCH("B|"&amp;$C7&amp;"|"&amp;$D7,'Subgroup_Overrides'!$H$11:$H$100,0))),NOT(ISBLANK(INDEX('Subgroup_Overrides'!$F$11:$F$100,MATCH("B|"&amp;$C7&amp;"|"&amp;$D7,'Subgroup_Overrides'!$H$11:$H$100,0)))),INDEX('Subgroup_Overrides'!$F$11:$F$100,MATCH("B|"&amp;$C7&amp;"|"&amp;$D7,'Subgroup_Overrides'!$H$11:$H$100,0))&gt;=-1,INDEX('Subgroup_Overrides'!$F$11:$F$100,MATCH("B|"&amp;$C7&amp;"|"&amp;$D7,'Subgroup_Overrides'!$H$11:$H$100,0))&lt;=1,LEN(TRIM(INDEX('Subgroup_Overrides'!$G$11:$G$100,MATCH("B|"&amp;$C7&amp;"|"&amp;$D7,'Subgroup_Overrides'!$H$11:$H$100,0))))&gt;0),INDEX('Subgroup_Overrides'!$F$11:$F$100,MATCH("B|"&amp;$C7&amp;"|"&amp;$D7,'Subgroup_Overrides'!$H$11:$H$100,0)),"INVALID_OVERRIDE")),"INVALID_OVERRIDE")</x:f>
        <x:v/>
      </x:c>
      <x:c r="L7" s="44" t="str">
        <x:f aca="0">TRIM(B7)</x:f>
        <x:v>LIFE</x:v>
      </x:c>
      <x:c r="M7" s="44" t="n">
        <x:f aca="0">IF(ISNUMBER($H7),$H7,"")</x:f>
        <x:v>0</x:v>
      </x:c>
      <x:c r="N7" s="44" t="n">
        <x:f aca="0">IF(ISNUMBER($I7),$I7,"")</x:f>
        <x:v>0</x:v>
      </x:c>
      <x:c r="O7" s="44" t="str">
        <x:f aca="0">IF(ISNUMBER($M7),$B7&amp;"|"&amp;ROUND($M7*1000000000000,0),"")</x:f>
        <x:v>LIFE|0</x:v>
      </x:c>
      <x:c r="P7" s="44" t="str">
        <x:f aca="0">IF(ISNUMBER($N7),$B7&amp;"|"&amp;ROUND($N7*1000000000000,0),"")</x:f>
        <x:v>LIFE|0</x:v>
      </x:c>
    </x:row>
    <x:row r="8" s="1" customFormat="1" ht="14.25" hidden="0" customHeight="1">
      <x:c r="A8" s="41" t="n">
        <x:v>7</x:v>
      </x:c>
      <x:c r="B8" s="40" t="s">
        <x:v>289</x:v>
      </x:c>
      <x:c r="C8" s="40" t="s">
        <x:v>1023</x:v>
      </x:c>
      <x:c r="D8" s="40" t="s">
        <x:v>1024</x:v>
      </x:c>
      <x:c r="E8" s="40" t="n">
        <x:v>-0.9</x:v>
      </x:c>
      <x:c r="F8" s="98" t="n">
        <x:f aca="0">INDEX(I_prop!$B$7:$H$13, MATCH($C8, I_prop!$A$7:$A$13,0), MATCH($D8, I_prop!$B$6:$H$6,0))</x:f>
        <x:v>0</x:v>
      </x:c>
      <x:c r="G8" s="98" t="n">
        <x:f aca="0">INDEX(I_prop!$B$18:$H$24, MATCH($C8, I_prop!$A$18:$A$24,0), MATCH($D8, I_prop!$B$17:$H$17,0))</x:f>
        <x:v>0</x:v>
      </x:c>
      <x:c r="H8" s="98" t="n">
        <x:f aca="0">IF(ISNUMBER($J8),$J8,IF($J8="INVALID_OVERRIDE","INVALID_OVERRIDE",IF($F8&lt;0,MAX(-1,'Subgroup_Overrides'!$B$7*$F8),$F8)))</x:f>
        <x:v>0</x:v>
      </x:c>
      <x:c r="I8" s="98" t="n">
        <x:f aca="0">IF(ISNUMBER($K8),$K8,IF($K8="INVALID_OVERRIDE","INVALID_OVERRIDE",IF($G8&lt;0,MAX(-1,'Subgroup_Overrides'!$B$7*$G8),$G8)))</x:f>
        <x:v>0</x:v>
      </x:c>
      <x:c r="J8" s="40" t="str">
        <x:f aca="0">IFERROR(IF(COUNTIF('Subgroup_Overrides'!$H$11:$H$100,"A|"&amp;$C8&amp;"|"&amp;$D8)=0,"",IF(AND(COUNTIF('Subgroup_Overrides'!$H$11:$H$100,"A|"&amp;$C8&amp;"|"&amp;$D8)=1,ISNUMBER(INDEX('Subgroup_Overrides'!$F$11:$F$100,MATCH("A|"&amp;$C8&amp;"|"&amp;$D8,'Subgroup_Overrides'!$H$11:$H$100,0))),NOT(ISBLANK(INDEX('Subgroup_Overrides'!$F$11:$F$100,MATCH("A|"&amp;$C8&amp;"|"&amp;$D8,'Subgroup_Overrides'!$H$11:$H$100,0)))),INDEX('Subgroup_Overrides'!$F$11:$F$100,MATCH("A|"&amp;$C8&amp;"|"&amp;$D8,'Subgroup_Overrides'!$H$11:$H$100,0))&gt;=-1,INDEX('Subgroup_Overrides'!$F$11:$F$100,MATCH("A|"&amp;$C8&amp;"|"&amp;$D8,'Subgroup_Overrides'!$H$11:$H$100,0))&lt;=1,LEN(TRIM(INDEX('Subgroup_Overrides'!$G$11:$G$100,MATCH("A|"&amp;$C8&amp;"|"&amp;$D8,'Subgroup_Overrides'!$H$11:$H$100,0))))&gt;0),INDEX('Subgroup_Overrides'!$F$11:$F$100,MATCH("A|"&amp;$C8&amp;"|"&amp;$D8,'Subgroup_Overrides'!$H$11:$H$100,0)),"INVALID_OVERRIDE")),"INVALID_OVERRIDE")</x:f>
        <x:v/>
      </x:c>
      <x:c r="K8" s="40" t="str">
        <x:f aca="0">IFERROR(IF(COUNTIF('Subgroup_Overrides'!$H$11:$H$100,"B|"&amp;$C8&amp;"|"&amp;$D8)=0,"",IF(AND(COUNTIF('Subgroup_Overrides'!$H$11:$H$100,"B|"&amp;$C8&amp;"|"&amp;$D8)=1,ISNUMBER(INDEX('Subgroup_Overrides'!$F$11:$F$100,MATCH("B|"&amp;$C8&amp;"|"&amp;$D8,'Subgroup_Overrides'!$H$11:$H$100,0))),NOT(ISBLANK(INDEX('Subgroup_Overrides'!$F$11:$F$100,MATCH("B|"&amp;$C8&amp;"|"&amp;$D8,'Subgroup_Overrides'!$H$11:$H$100,0)))),INDEX('Subgroup_Overrides'!$F$11:$F$100,MATCH("B|"&amp;$C8&amp;"|"&amp;$D8,'Subgroup_Overrides'!$H$11:$H$100,0))&gt;=-1,INDEX('Subgroup_Overrides'!$F$11:$F$100,MATCH("B|"&amp;$C8&amp;"|"&amp;$D8,'Subgroup_Overrides'!$H$11:$H$100,0))&lt;=1,LEN(TRIM(INDEX('Subgroup_Overrides'!$G$11:$G$100,MATCH("B|"&amp;$C8&amp;"|"&amp;$D8,'Subgroup_Overrides'!$H$11:$H$100,0))))&gt;0),INDEX('Subgroup_Overrides'!$F$11:$F$100,MATCH("B|"&amp;$C8&amp;"|"&amp;$D8,'Subgroup_Overrides'!$H$11:$H$100,0)),"INVALID_OVERRIDE")),"INVALID_OVERRIDE")</x:f>
        <x:v/>
      </x:c>
      <x:c r="L8" s="40" t="str">
        <x:f aca="0">TRIM(B8)</x:f>
        <x:v>LIFE</x:v>
      </x:c>
      <x:c r="M8" s="40" t="n">
        <x:f aca="0">IF(ISNUMBER($H8),$H8,"")</x:f>
        <x:v>0</x:v>
      </x:c>
      <x:c r="N8" s="40" t="n">
        <x:f aca="0">IF(ISNUMBER($I8),$I8,"")</x:f>
        <x:v>0</x:v>
      </x:c>
      <x:c r="O8" s="40" t="str">
        <x:f aca="0">IF(ISNUMBER($M8),$B8&amp;"|"&amp;ROUND($M8*1000000000000,0),"")</x:f>
        <x:v>LIFE|0</x:v>
      </x:c>
      <x:c r="P8" s="40" t="str">
        <x:f aca="0">IF(ISNUMBER($N8),$B8&amp;"|"&amp;ROUND($N8*1000000000000,0),"")</x:f>
        <x:v>LIFE|0</x:v>
      </x:c>
    </x:row>
    <x:row r="9" s="1" customFormat="1" ht="14.25" hidden="0" customHeight="1">
      <x:c r="A9" s="41" t="n">
        <x:v>8</x:v>
      </x:c>
      <x:c r="B9" s="44" t="s">
        <x:v>290</x:v>
      </x:c>
      <x:c r="C9" s="44" t="s">
        <x:v>1017</x:v>
      </x:c>
      <x:c r="D9" s="44" t="s">
        <x:v>1018</x:v>
      </x:c>
      <x:c r="E9" s="44" t="n">
        <x:v>-0.7</x:v>
      </x:c>
      <x:c r="F9" s="97" t="n">
        <x:f aca="0">INDEX(I_prop!$B$7:$H$13, MATCH($C9, I_prop!$A$7:$A$13,0), MATCH($D9, I_prop!$B$6:$H$6,0))</x:f>
        <x:v>0</x:v>
      </x:c>
      <x:c r="G9" s="97" t="n">
        <x:f aca="0">INDEX(I_prop!$B$18:$H$24, MATCH($C9, I_prop!$A$18:$A$24,0), MATCH($D9, I_prop!$B$17:$H$17,0))</x:f>
        <x:v>0</x:v>
      </x:c>
      <x:c r="H9" s="97" t="n">
        <x:f aca="0">IF(ISNUMBER($J9),$J9,IF($J9="INVALID_OVERRIDE","INVALID_OVERRIDE",IF($F9&lt;0,MAX(-1,'Subgroup_Overrides'!$B$7*$F9),$F9)))</x:f>
        <x:v>0</x:v>
      </x:c>
      <x:c r="I9" s="97" t="n">
        <x:f aca="0">IF(ISNUMBER($K9),$K9,IF($K9="INVALID_OVERRIDE","INVALID_OVERRIDE",IF($G9&lt;0,MAX(-1,'Subgroup_Overrides'!$B$7*$G9),$G9)))</x:f>
        <x:v>0</x:v>
      </x:c>
      <x:c r="J9" s="44" t="str">
        <x:f aca="0">IFERROR(IF(COUNTIF('Subgroup_Overrides'!$H$11:$H$100,"A|"&amp;$C9&amp;"|"&amp;$D9)=0,"",IF(AND(COUNTIF('Subgroup_Overrides'!$H$11:$H$100,"A|"&amp;$C9&amp;"|"&amp;$D9)=1,ISNUMBER(INDEX('Subgroup_Overrides'!$F$11:$F$100,MATCH("A|"&amp;$C9&amp;"|"&amp;$D9,'Subgroup_Overrides'!$H$11:$H$100,0))),NOT(ISBLANK(INDEX('Subgroup_Overrides'!$F$11:$F$100,MATCH("A|"&amp;$C9&amp;"|"&amp;$D9,'Subgroup_Overrides'!$H$11:$H$100,0)))),INDEX('Subgroup_Overrides'!$F$11:$F$100,MATCH("A|"&amp;$C9&amp;"|"&amp;$D9,'Subgroup_Overrides'!$H$11:$H$100,0))&gt;=-1,INDEX('Subgroup_Overrides'!$F$11:$F$100,MATCH("A|"&amp;$C9&amp;"|"&amp;$D9,'Subgroup_Overrides'!$H$11:$H$100,0))&lt;=1,LEN(TRIM(INDEX('Subgroup_Overrides'!$G$11:$G$100,MATCH("A|"&amp;$C9&amp;"|"&amp;$D9,'Subgroup_Overrides'!$H$11:$H$100,0))))&gt;0),INDEX('Subgroup_Overrides'!$F$11:$F$100,MATCH("A|"&amp;$C9&amp;"|"&amp;$D9,'Subgroup_Overrides'!$H$11:$H$100,0)),"INVALID_OVERRIDE")),"INVALID_OVERRIDE")</x:f>
        <x:v/>
      </x:c>
      <x:c r="K9" s="44" t="str">
        <x:f aca="0">IFERROR(IF(COUNTIF('Subgroup_Overrides'!$H$11:$H$100,"B|"&amp;$C9&amp;"|"&amp;$D9)=0,"",IF(AND(COUNTIF('Subgroup_Overrides'!$H$11:$H$100,"B|"&amp;$C9&amp;"|"&amp;$D9)=1,ISNUMBER(INDEX('Subgroup_Overrides'!$F$11:$F$100,MATCH("B|"&amp;$C9&amp;"|"&amp;$D9,'Subgroup_Overrides'!$H$11:$H$100,0))),NOT(ISBLANK(INDEX('Subgroup_Overrides'!$F$11:$F$100,MATCH("B|"&amp;$C9&amp;"|"&amp;$D9,'Subgroup_Overrides'!$H$11:$H$100,0)))),INDEX('Subgroup_Overrides'!$F$11:$F$100,MATCH("B|"&amp;$C9&amp;"|"&amp;$D9,'Subgroup_Overrides'!$H$11:$H$100,0))&gt;=-1,INDEX('Subgroup_Overrides'!$F$11:$F$100,MATCH("B|"&amp;$C9&amp;"|"&amp;$D9,'Subgroup_Overrides'!$H$11:$H$100,0))&lt;=1,LEN(TRIM(INDEX('Subgroup_Overrides'!$G$11:$G$100,MATCH("B|"&amp;$C9&amp;"|"&amp;$D9,'Subgroup_Overrides'!$H$11:$H$100,0))))&gt;0),INDEX('Subgroup_Overrides'!$F$11:$F$100,MATCH("B|"&amp;$C9&amp;"|"&amp;$D9,'Subgroup_Overrides'!$H$11:$H$100,0)),"INVALID_OVERRIDE")),"INVALID_OVERRIDE")</x:f>
        <x:v/>
      </x:c>
      <x:c r="L9" s="44" t="str">
        <x:f aca="0">TRIM(B9)</x:f>
        <x:v>BODY</x:v>
      </x:c>
      <x:c r="M9" s="44" t="n">
        <x:f aca="0">IF(ISNUMBER($H9),$H9,"")</x:f>
        <x:v>0</x:v>
      </x:c>
      <x:c r="N9" s="44" t="n">
        <x:f aca="0">IF(ISNUMBER($I9),$I9,"")</x:f>
        <x:v>0</x:v>
      </x:c>
      <x:c r="O9" s="44" t="str">
        <x:f aca="0">IF(ISNUMBER($M9),$B9&amp;"|"&amp;ROUND($M9*1000000000000,0),"")</x:f>
        <x:v>BODY|0</x:v>
      </x:c>
      <x:c r="P9" s="44" t="str">
        <x:f aca="0">IF(ISNUMBER($N9),$B9&amp;"|"&amp;ROUND($N9*1000000000000,0),"")</x:f>
        <x:v>BODY|0</x:v>
      </x:c>
    </x:row>
    <x:row r="10" s="1" customFormat="1" ht="14.25" hidden="0" customHeight="1">
      <x:c r="A10" s="41" t="n">
        <x:v>9</x:v>
      </x:c>
      <x:c r="B10" s="40" t="s">
        <x:v>290</x:v>
      </x:c>
      <x:c r="C10" s="40" t="s">
        <x:v>1019</x:v>
      </x:c>
      <x:c r="D10" s="40" t="s">
        <x:v>1018</x:v>
      </x:c>
      <x:c r="E10" s="40" t="n">
        <x:v>-0.7</x:v>
      </x:c>
      <x:c r="F10" s="98" t="n">
        <x:f aca="0">INDEX(I_prop!$B$7:$H$13, MATCH($C10, I_prop!$A$7:$A$13,0), MATCH($D10, I_prop!$B$6:$H$6,0))</x:f>
        <x:v>0</x:v>
      </x:c>
      <x:c r="G10" s="98" t="n">
        <x:f aca="0">INDEX(I_prop!$B$18:$H$24, MATCH($C10, I_prop!$A$18:$A$24,0), MATCH($D10, I_prop!$B$17:$H$17,0))</x:f>
        <x:v>0</x:v>
      </x:c>
      <x:c r="H10" s="98" t="n">
        <x:f aca="0">IF(ISNUMBER($J10),$J10,IF($J10="INVALID_OVERRIDE","INVALID_OVERRIDE",IF($F10&lt;0,MAX(-1,'Subgroup_Overrides'!$B$7*$F10),$F10)))</x:f>
        <x:v>0</x:v>
      </x:c>
      <x:c r="I10" s="98" t="n">
        <x:f aca="0">IF(ISNUMBER($K10),$K10,IF($K10="INVALID_OVERRIDE","INVALID_OVERRIDE",IF($G10&lt;0,MAX(-1,'Subgroup_Overrides'!$B$7*$G10),$G10)))</x:f>
        <x:v>0</x:v>
      </x:c>
      <x:c r="J10" s="40" t="str">
        <x:f aca="0">IFERROR(IF(COUNTIF('Subgroup_Overrides'!$H$11:$H$100,"A|"&amp;$C10&amp;"|"&amp;$D10)=0,"",IF(AND(COUNTIF('Subgroup_Overrides'!$H$11:$H$100,"A|"&amp;$C10&amp;"|"&amp;$D10)=1,ISNUMBER(INDEX('Subgroup_Overrides'!$F$11:$F$100,MATCH("A|"&amp;$C10&amp;"|"&amp;$D10,'Subgroup_Overrides'!$H$11:$H$100,0))),NOT(ISBLANK(INDEX('Subgroup_Overrides'!$F$11:$F$100,MATCH("A|"&amp;$C10&amp;"|"&amp;$D10,'Subgroup_Overrides'!$H$11:$H$100,0)))),INDEX('Subgroup_Overrides'!$F$11:$F$100,MATCH("A|"&amp;$C10&amp;"|"&amp;$D10,'Subgroup_Overrides'!$H$11:$H$100,0))&gt;=-1,INDEX('Subgroup_Overrides'!$F$11:$F$100,MATCH("A|"&amp;$C10&amp;"|"&amp;$D10,'Subgroup_Overrides'!$H$11:$H$100,0))&lt;=1,LEN(TRIM(INDEX('Subgroup_Overrides'!$G$11:$G$100,MATCH("A|"&amp;$C10&amp;"|"&amp;$D10,'Subgroup_Overrides'!$H$11:$H$100,0))))&gt;0),INDEX('Subgroup_Overrides'!$F$11:$F$100,MATCH("A|"&amp;$C10&amp;"|"&amp;$D10,'Subgroup_Overrides'!$H$11:$H$100,0)),"INVALID_OVERRIDE")),"INVALID_OVERRIDE")</x:f>
        <x:v/>
      </x:c>
      <x:c r="K10" s="40" t="str">
        <x:f aca="0">IFERROR(IF(COUNTIF('Subgroup_Overrides'!$H$11:$H$100,"B|"&amp;$C10&amp;"|"&amp;$D10)=0,"",IF(AND(COUNTIF('Subgroup_Overrides'!$H$11:$H$100,"B|"&amp;$C10&amp;"|"&amp;$D10)=1,ISNUMBER(INDEX('Subgroup_Overrides'!$F$11:$F$100,MATCH("B|"&amp;$C10&amp;"|"&amp;$D10,'Subgroup_Overrides'!$H$11:$H$100,0))),NOT(ISBLANK(INDEX('Subgroup_Overrides'!$F$11:$F$100,MATCH("B|"&amp;$C10&amp;"|"&amp;$D10,'Subgroup_Overrides'!$H$11:$H$100,0)))),INDEX('Subgroup_Overrides'!$F$11:$F$100,MATCH("B|"&amp;$C10&amp;"|"&amp;$D10,'Subgroup_Overrides'!$H$11:$H$100,0))&gt;=-1,INDEX('Subgroup_Overrides'!$F$11:$F$100,MATCH("B|"&amp;$C10&amp;"|"&amp;$D10,'Subgroup_Overrides'!$H$11:$H$100,0))&lt;=1,LEN(TRIM(INDEX('Subgroup_Overrides'!$G$11:$G$100,MATCH("B|"&amp;$C10&amp;"|"&amp;$D10,'Subgroup_Overrides'!$H$11:$H$100,0))))&gt;0),INDEX('Subgroup_Overrides'!$F$11:$F$100,MATCH("B|"&amp;$C10&amp;"|"&amp;$D10,'Subgroup_Overrides'!$H$11:$H$100,0)),"INVALID_OVERRIDE")),"INVALID_OVERRIDE")</x:f>
        <x:v/>
      </x:c>
      <x:c r="L10" s="40" t="str">
        <x:f aca="0">TRIM(B10)</x:f>
        <x:v>BODY</x:v>
      </x:c>
      <x:c r="M10" s="40" t="n">
        <x:f aca="0">IF(ISNUMBER($H10),$H10,"")</x:f>
        <x:v>0</x:v>
      </x:c>
      <x:c r="N10" s="40" t="n">
        <x:f aca="0">IF(ISNUMBER($I10),$I10,"")</x:f>
        <x:v>0</x:v>
      </x:c>
      <x:c r="O10" s="40" t="str">
        <x:f aca="0">IF(ISNUMBER($M10),$B10&amp;"|"&amp;ROUND($M10*1000000000000,0),"")</x:f>
        <x:v>BODY|0</x:v>
      </x:c>
      <x:c r="P10" s="40" t="str">
        <x:f aca="0">IF(ISNUMBER($N10),$B10&amp;"|"&amp;ROUND($N10*1000000000000,0),"")</x:f>
        <x:v>BODY|0</x:v>
      </x:c>
    </x:row>
    <x:row r="11" s="1" customFormat="1" ht="14.25" hidden="0" customHeight="1">
      <x:c r="A11" s="41" t="n">
        <x:v>10</x:v>
      </x:c>
      <x:c r="B11" s="44" t="s">
        <x:v>290</x:v>
      </x:c>
      <x:c r="C11" s="44" t="s">
        <x:v>1020</x:v>
      </x:c>
      <x:c r="D11" s="44" t="s">
        <x:v>1018</x:v>
      </x:c>
      <x:c r="E11" s="44" t="n">
        <x:v>-0.7</x:v>
      </x:c>
      <x:c r="F11" s="97" t="n">
        <x:f aca="0">INDEX(I_prop!$B$7:$H$13, MATCH($C11, I_prop!$A$7:$A$13,0), MATCH($D11, I_prop!$B$6:$H$6,0))</x:f>
        <x:v>0</x:v>
      </x:c>
      <x:c r="G11" s="97" t="n">
        <x:f aca="0">INDEX(I_prop!$B$18:$H$24, MATCH($C11, I_prop!$A$18:$A$24,0), MATCH($D11, I_prop!$B$17:$H$17,0))</x:f>
        <x:v>0</x:v>
      </x:c>
      <x:c r="H11" s="97" t="n">
        <x:f aca="0">IF(ISNUMBER($J11),$J11,IF($J11="INVALID_OVERRIDE","INVALID_OVERRIDE",IF($F11&lt;0,MAX(-1,'Subgroup_Overrides'!$B$7*$F11),$F11)))</x:f>
        <x:v>0</x:v>
      </x:c>
      <x:c r="I11" s="97" t="n">
        <x:f aca="0">IF(ISNUMBER($K11),$K11,IF($K11="INVALID_OVERRIDE","INVALID_OVERRIDE",IF($G11&lt;0,MAX(-1,'Subgroup_Overrides'!$B$7*$G11),$G11)))</x:f>
        <x:v>0</x:v>
      </x:c>
      <x:c r="J11" s="44" t="str">
        <x:f aca="0">IFERROR(IF(COUNTIF('Subgroup_Overrides'!$H$11:$H$100,"A|"&amp;$C11&amp;"|"&amp;$D11)=0,"",IF(AND(COUNTIF('Subgroup_Overrides'!$H$11:$H$100,"A|"&amp;$C11&amp;"|"&amp;$D11)=1,ISNUMBER(INDEX('Subgroup_Overrides'!$F$11:$F$100,MATCH("A|"&amp;$C11&amp;"|"&amp;$D11,'Subgroup_Overrides'!$H$11:$H$100,0))),NOT(ISBLANK(INDEX('Subgroup_Overrides'!$F$11:$F$100,MATCH("A|"&amp;$C11&amp;"|"&amp;$D11,'Subgroup_Overrides'!$H$11:$H$100,0)))),INDEX('Subgroup_Overrides'!$F$11:$F$100,MATCH("A|"&amp;$C11&amp;"|"&amp;$D11,'Subgroup_Overrides'!$H$11:$H$100,0))&gt;=-1,INDEX('Subgroup_Overrides'!$F$11:$F$100,MATCH("A|"&amp;$C11&amp;"|"&amp;$D11,'Subgroup_Overrides'!$H$11:$H$100,0))&lt;=1,LEN(TRIM(INDEX('Subgroup_Overrides'!$G$11:$G$100,MATCH("A|"&amp;$C11&amp;"|"&amp;$D11,'Subgroup_Overrides'!$H$11:$H$100,0))))&gt;0),INDEX('Subgroup_Overrides'!$F$11:$F$100,MATCH("A|"&amp;$C11&amp;"|"&amp;$D11,'Subgroup_Overrides'!$H$11:$H$100,0)),"INVALID_OVERRIDE")),"INVALID_OVERRIDE")</x:f>
        <x:v/>
      </x:c>
      <x:c r="K11" s="44" t="str">
        <x:f aca="0">IFERROR(IF(COUNTIF('Subgroup_Overrides'!$H$11:$H$100,"B|"&amp;$C11&amp;"|"&amp;$D11)=0,"",IF(AND(COUNTIF('Subgroup_Overrides'!$H$11:$H$100,"B|"&amp;$C11&amp;"|"&amp;$D11)=1,ISNUMBER(INDEX('Subgroup_Overrides'!$F$11:$F$100,MATCH("B|"&amp;$C11&amp;"|"&amp;$D11,'Subgroup_Overrides'!$H$11:$H$100,0))),NOT(ISBLANK(INDEX('Subgroup_Overrides'!$F$11:$F$100,MATCH("B|"&amp;$C11&amp;"|"&amp;$D11,'Subgroup_Overrides'!$H$11:$H$100,0)))),INDEX('Subgroup_Overrides'!$F$11:$F$100,MATCH("B|"&amp;$C11&amp;"|"&amp;$D11,'Subgroup_Overrides'!$H$11:$H$100,0))&gt;=-1,INDEX('Subgroup_Overrides'!$F$11:$F$100,MATCH("B|"&amp;$C11&amp;"|"&amp;$D11,'Subgroup_Overrides'!$H$11:$H$100,0))&lt;=1,LEN(TRIM(INDEX('Subgroup_Overrides'!$G$11:$G$100,MATCH("B|"&amp;$C11&amp;"|"&amp;$D11,'Subgroup_Overrides'!$H$11:$H$100,0))))&gt;0),INDEX('Subgroup_Overrides'!$F$11:$F$100,MATCH("B|"&amp;$C11&amp;"|"&amp;$D11,'Subgroup_Overrides'!$H$11:$H$100,0)),"INVALID_OVERRIDE")),"INVALID_OVERRIDE")</x:f>
        <x:v/>
      </x:c>
      <x:c r="L11" s="44" t="str">
        <x:f aca="0">TRIM(B11)</x:f>
        <x:v>BODY</x:v>
      </x:c>
      <x:c r="M11" s="44" t="n">
        <x:f aca="0">IF(ISNUMBER($H11),$H11,"")</x:f>
        <x:v>0</x:v>
      </x:c>
      <x:c r="N11" s="44" t="n">
        <x:f aca="0">IF(ISNUMBER($I11),$I11,"")</x:f>
        <x:v>0</x:v>
      </x:c>
      <x:c r="O11" s="44" t="str">
        <x:f aca="0">IF(ISNUMBER($M11),$B11&amp;"|"&amp;ROUND($M11*1000000000000,0),"")</x:f>
        <x:v>BODY|0</x:v>
      </x:c>
      <x:c r="P11" s="44" t="str">
        <x:f aca="0">IF(ISNUMBER($N11),$B11&amp;"|"&amp;ROUND($N11*1000000000000,0),"")</x:f>
        <x:v>BODY|0</x:v>
      </x:c>
    </x:row>
    <x:row r="12" s="1" customFormat="1" ht="14.25" hidden="0" customHeight="1">
      <x:c r="A12" s="41" t="n">
        <x:v>11</x:v>
      </x:c>
      <x:c r="B12" s="40" t="s">
        <x:v>290</x:v>
      </x:c>
      <x:c r="C12" s="40" t="s">
        <x:v>1021</x:v>
      </x:c>
      <x:c r="D12" s="40" t="s">
        <x:v>1018</x:v>
      </x:c>
      <x:c r="E12" s="40" t="n">
        <x:v>-0.7</x:v>
      </x:c>
      <x:c r="F12" s="98" t="n">
        <x:f aca="0">INDEX(I_prop!$B$7:$H$13, MATCH($C12, I_prop!$A$7:$A$13,0), MATCH($D12, I_prop!$B$6:$H$6,0))</x:f>
        <x:v>0</x:v>
      </x:c>
      <x:c r="G12" s="98" t="n">
        <x:f aca="0">INDEX(I_prop!$B$18:$H$24, MATCH($C12, I_prop!$A$18:$A$24,0), MATCH($D12, I_prop!$B$17:$H$17,0))</x:f>
        <x:v>0</x:v>
      </x:c>
      <x:c r="H12" s="98" t="n">
        <x:f aca="0">IF(ISNUMBER($J12),$J12,IF($J12="INVALID_OVERRIDE","INVALID_OVERRIDE",IF($F12&lt;0,MAX(-1,'Subgroup_Overrides'!$B$7*$F12),$F12)))</x:f>
        <x:v>0</x:v>
      </x:c>
      <x:c r="I12" s="98" t="n">
        <x:f aca="0">IF(ISNUMBER($K12),$K12,IF($K12="INVALID_OVERRIDE","INVALID_OVERRIDE",IF($G12&lt;0,MAX(-1,'Subgroup_Overrides'!$B$7*$G12),$G12)))</x:f>
        <x:v>0</x:v>
      </x:c>
      <x:c r="J12" s="40" t="str">
        <x:f aca="0">IFERROR(IF(COUNTIF('Subgroup_Overrides'!$H$11:$H$100,"A|"&amp;$C12&amp;"|"&amp;$D12)=0,"",IF(AND(COUNTIF('Subgroup_Overrides'!$H$11:$H$100,"A|"&amp;$C12&amp;"|"&amp;$D12)=1,ISNUMBER(INDEX('Subgroup_Overrides'!$F$11:$F$100,MATCH("A|"&amp;$C12&amp;"|"&amp;$D12,'Subgroup_Overrides'!$H$11:$H$100,0))),NOT(ISBLANK(INDEX('Subgroup_Overrides'!$F$11:$F$100,MATCH("A|"&amp;$C12&amp;"|"&amp;$D12,'Subgroup_Overrides'!$H$11:$H$100,0)))),INDEX('Subgroup_Overrides'!$F$11:$F$100,MATCH("A|"&amp;$C12&amp;"|"&amp;$D12,'Subgroup_Overrides'!$H$11:$H$100,0))&gt;=-1,INDEX('Subgroup_Overrides'!$F$11:$F$100,MATCH("A|"&amp;$C12&amp;"|"&amp;$D12,'Subgroup_Overrides'!$H$11:$H$100,0))&lt;=1,LEN(TRIM(INDEX('Subgroup_Overrides'!$G$11:$G$100,MATCH("A|"&amp;$C12&amp;"|"&amp;$D12,'Subgroup_Overrides'!$H$11:$H$100,0))))&gt;0),INDEX('Subgroup_Overrides'!$F$11:$F$100,MATCH("A|"&amp;$C12&amp;"|"&amp;$D12,'Subgroup_Overrides'!$H$11:$H$100,0)),"INVALID_OVERRIDE")),"INVALID_OVERRIDE")</x:f>
        <x:v/>
      </x:c>
      <x:c r="K12" s="40" t="str">
        <x:f aca="0">IFERROR(IF(COUNTIF('Subgroup_Overrides'!$H$11:$H$100,"B|"&amp;$C12&amp;"|"&amp;$D12)=0,"",IF(AND(COUNTIF('Subgroup_Overrides'!$H$11:$H$100,"B|"&amp;$C12&amp;"|"&amp;$D12)=1,ISNUMBER(INDEX('Subgroup_Overrides'!$F$11:$F$100,MATCH("B|"&amp;$C12&amp;"|"&amp;$D12,'Subgroup_Overrides'!$H$11:$H$100,0))),NOT(ISBLANK(INDEX('Subgroup_Overrides'!$F$11:$F$100,MATCH("B|"&amp;$C12&amp;"|"&amp;$D12,'Subgroup_Overrides'!$H$11:$H$100,0)))),INDEX('Subgroup_Overrides'!$F$11:$F$100,MATCH("B|"&amp;$C12&amp;"|"&amp;$D12,'Subgroup_Overrides'!$H$11:$H$100,0))&gt;=-1,INDEX('Subgroup_Overrides'!$F$11:$F$100,MATCH("B|"&amp;$C12&amp;"|"&amp;$D12,'Subgroup_Overrides'!$H$11:$H$100,0))&lt;=1,LEN(TRIM(INDEX('Subgroup_Overrides'!$G$11:$G$100,MATCH("B|"&amp;$C12&amp;"|"&amp;$D12,'Subgroup_Overrides'!$H$11:$H$100,0))))&gt;0),INDEX('Subgroup_Overrides'!$F$11:$F$100,MATCH("B|"&amp;$C12&amp;"|"&amp;$D12,'Subgroup_Overrides'!$H$11:$H$100,0)),"INVALID_OVERRIDE")),"INVALID_OVERRIDE")</x:f>
        <x:v/>
      </x:c>
      <x:c r="L12" s="40" t="str">
        <x:f aca="0">TRIM(B12)</x:f>
        <x:v>BODY</x:v>
      </x:c>
      <x:c r="M12" s="40" t="n">
        <x:f aca="0">IF(ISNUMBER($H12),$H12,"")</x:f>
        <x:v>0</x:v>
      </x:c>
      <x:c r="N12" s="40" t="n">
        <x:f aca="0">IF(ISNUMBER($I12),$I12,"")</x:f>
        <x:v>0</x:v>
      </x:c>
      <x:c r="O12" s="40" t="str">
        <x:f aca="0">IF(ISNUMBER($M12),$B12&amp;"|"&amp;ROUND($M12*1000000000000,0),"")</x:f>
        <x:v>BODY|0</x:v>
      </x:c>
      <x:c r="P12" s="40" t="str">
        <x:f aca="0">IF(ISNUMBER($N12),$B12&amp;"|"&amp;ROUND($N12*1000000000000,0),"")</x:f>
        <x:v>BODY|0</x:v>
      </x:c>
    </x:row>
    <x:row r="13" s="1" customFormat="1" ht="14.25" hidden="0" customHeight="1">
      <x:c r="A13" s="41" t="n">
        <x:v>12</x:v>
      </x:c>
      <x:c r="B13" s="44" t="s">
        <x:v>290</x:v>
      </x:c>
      <x:c r="C13" s="44" t="s">
        <x:v>1022</x:v>
      </x:c>
      <x:c r="D13" s="44" t="s">
        <x:v>1018</x:v>
      </x:c>
      <x:c r="E13" s="44" t="n">
        <x:v>-0.7</x:v>
      </x:c>
      <x:c r="F13" s="97" t="n">
        <x:f aca="0">INDEX(I_prop!$B$7:$H$13, MATCH($C13, I_prop!$A$7:$A$13,0), MATCH($D13, I_prop!$B$6:$H$6,0))</x:f>
        <x:v>0</x:v>
      </x:c>
      <x:c r="G13" s="97" t="n">
        <x:f aca="0">INDEX(I_prop!$B$18:$H$24, MATCH($C13, I_prop!$A$18:$A$24,0), MATCH($D13, I_prop!$B$17:$H$17,0))</x:f>
        <x:v>0</x:v>
      </x:c>
      <x:c r="H13" s="97" t="n">
        <x:f aca="0">IF(ISNUMBER($J13),$J13,IF($J13="INVALID_OVERRIDE","INVALID_OVERRIDE",IF($F13&lt;0,MAX(-1,'Subgroup_Overrides'!$B$7*$F13),$F13)))</x:f>
        <x:v>0</x:v>
      </x:c>
      <x:c r="I13" s="97" t="n">
        <x:f aca="0">IF(ISNUMBER($K13),$K13,IF($K13="INVALID_OVERRIDE","INVALID_OVERRIDE",IF($G13&lt;0,MAX(-1,'Subgroup_Overrides'!$B$7*$G13),$G13)))</x:f>
        <x:v>0</x:v>
      </x:c>
      <x:c r="J13" s="44" t="str">
        <x:f aca="0">IFERROR(IF(COUNTIF('Subgroup_Overrides'!$H$11:$H$100,"A|"&amp;$C13&amp;"|"&amp;$D13)=0,"",IF(AND(COUNTIF('Subgroup_Overrides'!$H$11:$H$100,"A|"&amp;$C13&amp;"|"&amp;$D13)=1,ISNUMBER(INDEX('Subgroup_Overrides'!$F$11:$F$100,MATCH("A|"&amp;$C13&amp;"|"&amp;$D13,'Subgroup_Overrides'!$H$11:$H$100,0))),NOT(ISBLANK(INDEX('Subgroup_Overrides'!$F$11:$F$100,MATCH("A|"&amp;$C13&amp;"|"&amp;$D13,'Subgroup_Overrides'!$H$11:$H$100,0)))),INDEX('Subgroup_Overrides'!$F$11:$F$100,MATCH("A|"&amp;$C13&amp;"|"&amp;$D13,'Subgroup_Overrides'!$H$11:$H$100,0))&gt;=-1,INDEX('Subgroup_Overrides'!$F$11:$F$100,MATCH("A|"&amp;$C13&amp;"|"&amp;$D13,'Subgroup_Overrides'!$H$11:$H$100,0))&lt;=1,LEN(TRIM(INDEX('Subgroup_Overrides'!$G$11:$G$100,MATCH("A|"&amp;$C13&amp;"|"&amp;$D13,'Subgroup_Overrides'!$H$11:$H$100,0))))&gt;0),INDEX('Subgroup_Overrides'!$F$11:$F$100,MATCH("A|"&amp;$C13&amp;"|"&amp;$D13,'Subgroup_Overrides'!$H$11:$H$100,0)),"INVALID_OVERRIDE")),"INVALID_OVERRIDE")</x:f>
        <x:v/>
      </x:c>
      <x:c r="K13" s="44" t="str">
        <x:f aca="0">IFERROR(IF(COUNTIF('Subgroup_Overrides'!$H$11:$H$100,"B|"&amp;$C13&amp;"|"&amp;$D13)=0,"",IF(AND(COUNTIF('Subgroup_Overrides'!$H$11:$H$100,"B|"&amp;$C13&amp;"|"&amp;$D13)=1,ISNUMBER(INDEX('Subgroup_Overrides'!$F$11:$F$100,MATCH("B|"&amp;$C13&amp;"|"&amp;$D13,'Subgroup_Overrides'!$H$11:$H$100,0))),NOT(ISBLANK(INDEX('Subgroup_Overrides'!$F$11:$F$100,MATCH("B|"&amp;$C13&amp;"|"&amp;$D13,'Subgroup_Overrides'!$H$11:$H$100,0)))),INDEX('Subgroup_Overrides'!$F$11:$F$100,MATCH("B|"&amp;$C13&amp;"|"&amp;$D13,'Subgroup_Overrides'!$H$11:$H$100,0))&gt;=-1,INDEX('Subgroup_Overrides'!$F$11:$F$100,MATCH("B|"&amp;$C13&amp;"|"&amp;$D13,'Subgroup_Overrides'!$H$11:$H$100,0))&lt;=1,LEN(TRIM(INDEX('Subgroup_Overrides'!$G$11:$G$100,MATCH("B|"&amp;$C13&amp;"|"&amp;$D13,'Subgroup_Overrides'!$H$11:$H$100,0))))&gt;0),INDEX('Subgroup_Overrides'!$F$11:$F$100,MATCH("B|"&amp;$C13&amp;"|"&amp;$D13,'Subgroup_Overrides'!$H$11:$H$100,0)),"INVALID_OVERRIDE")),"INVALID_OVERRIDE")</x:f>
        <x:v/>
      </x:c>
      <x:c r="L13" s="44" t="str">
        <x:f aca="0">TRIM(B13)</x:f>
        <x:v>BODY</x:v>
      </x:c>
      <x:c r="M13" s="44" t="n">
        <x:f aca="0">IF(ISNUMBER($H13),$H13,"")</x:f>
        <x:v>0</x:v>
      </x:c>
      <x:c r="N13" s="44" t="n">
        <x:f aca="0">IF(ISNUMBER($I13),$I13,"")</x:f>
        <x:v>0</x:v>
      </x:c>
      <x:c r="O13" s="44" t="str">
        <x:f aca="0">IF(ISNUMBER($M13),$B13&amp;"|"&amp;ROUND($M13*1000000000000,0),"")</x:f>
        <x:v>BODY|0</x:v>
      </x:c>
      <x:c r="P13" s="44" t="str">
        <x:f aca="0">IF(ISNUMBER($N13),$B13&amp;"|"&amp;ROUND($N13*1000000000000,0),"")</x:f>
        <x:v>BODY|0</x:v>
      </x:c>
    </x:row>
    <x:row r="14" s="1" customFormat="1" ht="14.25" hidden="0" customHeight="1">
      <x:c r="A14" s="41" t="n">
        <x:v>13</x:v>
      </x:c>
      <x:c r="B14" s="40" t="s">
        <x:v>290</x:v>
      </x:c>
      <x:c r="C14" s="40" t="s">
        <x:v>1023</x:v>
      </x:c>
      <x:c r="D14" s="40" t="s">
        <x:v>1018</x:v>
      </x:c>
      <x:c r="E14" s="40" t="n">
        <x:v>-0.7</x:v>
      </x:c>
      <x:c r="F14" s="98" t="n">
        <x:f aca="0">INDEX(I_prop!$B$7:$H$13, MATCH($C14, I_prop!$A$7:$A$13,0), MATCH($D14, I_prop!$B$6:$H$6,0))</x:f>
        <x:v>0</x:v>
      </x:c>
      <x:c r="G14" s="98" t="n">
        <x:f aca="0">INDEX(I_prop!$B$18:$H$24, MATCH($C14, I_prop!$A$18:$A$24,0), MATCH($D14, I_prop!$B$17:$H$17,0))</x:f>
        <x:v>0</x:v>
      </x:c>
      <x:c r="H14" s="98" t="n">
        <x:f aca="0">IF(ISNUMBER($J14),$J14,IF($J14="INVALID_OVERRIDE","INVALID_OVERRIDE",IF($F14&lt;0,MAX(-1,'Subgroup_Overrides'!$B$7*$F14),$F14)))</x:f>
        <x:v>0</x:v>
      </x:c>
      <x:c r="I14" s="98" t="n">
        <x:f aca="0">IF(ISNUMBER($K14),$K14,IF($K14="INVALID_OVERRIDE","INVALID_OVERRIDE",IF($G14&lt;0,MAX(-1,'Subgroup_Overrides'!$B$7*$G14),$G14)))</x:f>
        <x:v>0</x:v>
      </x:c>
      <x:c r="J14" s="40" t="str">
        <x:f aca="0">IFERROR(IF(COUNTIF('Subgroup_Overrides'!$H$11:$H$100,"A|"&amp;$C14&amp;"|"&amp;$D14)=0,"",IF(AND(COUNTIF('Subgroup_Overrides'!$H$11:$H$100,"A|"&amp;$C14&amp;"|"&amp;$D14)=1,ISNUMBER(INDEX('Subgroup_Overrides'!$F$11:$F$100,MATCH("A|"&amp;$C14&amp;"|"&amp;$D14,'Subgroup_Overrides'!$H$11:$H$100,0))),NOT(ISBLANK(INDEX('Subgroup_Overrides'!$F$11:$F$100,MATCH("A|"&amp;$C14&amp;"|"&amp;$D14,'Subgroup_Overrides'!$H$11:$H$100,0)))),INDEX('Subgroup_Overrides'!$F$11:$F$100,MATCH("A|"&amp;$C14&amp;"|"&amp;$D14,'Subgroup_Overrides'!$H$11:$H$100,0))&gt;=-1,INDEX('Subgroup_Overrides'!$F$11:$F$100,MATCH("A|"&amp;$C14&amp;"|"&amp;$D14,'Subgroup_Overrides'!$H$11:$H$100,0))&lt;=1,LEN(TRIM(INDEX('Subgroup_Overrides'!$G$11:$G$100,MATCH("A|"&amp;$C14&amp;"|"&amp;$D14,'Subgroup_Overrides'!$H$11:$H$100,0))))&gt;0),INDEX('Subgroup_Overrides'!$F$11:$F$100,MATCH("A|"&amp;$C14&amp;"|"&amp;$D14,'Subgroup_Overrides'!$H$11:$H$100,0)),"INVALID_OVERRIDE")),"INVALID_OVERRIDE")</x:f>
        <x:v/>
      </x:c>
      <x:c r="K14" s="40" t="str">
        <x:f aca="0">IFERROR(IF(COUNTIF('Subgroup_Overrides'!$H$11:$H$100,"B|"&amp;$C14&amp;"|"&amp;$D14)=0,"",IF(AND(COUNTIF('Subgroup_Overrides'!$H$11:$H$100,"B|"&amp;$C14&amp;"|"&amp;$D14)=1,ISNUMBER(INDEX('Subgroup_Overrides'!$F$11:$F$100,MATCH("B|"&amp;$C14&amp;"|"&amp;$D14,'Subgroup_Overrides'!$H$11:$H$100,0))),NOT(ISBLANK(INDEX('Subgroup_Overrides'!$F$11:$F$100,MATCH("B|"&amp;$C14&amp;"|"&amp;$D14,'Subgroup_Overrides'!$H$11:$H$100,0)))),INDEX('Subgroup_Overrides'!$F$11:$F$100,MATCH("B|"&amp;$C14&amp;"|"&amp;$D14,'Subgroup_Overrides'!$H$11:$H$100,0))&gt;=-1,INDEX('Subgroup_Overrides'!$F$11:$F$100,MATCH("B|"&amp;$C14&amp;"|"&amp;$D14,'Subgroup_Overrides'!$H$11:$H$100,0))&lt;=1,LEN(TRIM(INDEX('Subgroup_Overrides'!$G$11:$G$100,MATCH("B|"&amp;$C14&amp;"|"&amp;$D14,'Subgroup_Overrides'!$H$11:$H$100,0))))&gt;0),INDEX('Subgroup_Overrides'!$F$11:$F$100,MATCH("B|"&amp;$C14&amp;"|"&amp;$D14,'Subgroup_Overrides'!$H$11:$H$100,0)),"INVALID_OVERRIDE")),"INVALID_OVERRIDE")</x:f>
        <x:v/>
      </x:c>
      <x:c r="L14" s="40" t="str">
        <x:f aca="0">TRIM(B14)</x:f>
        <x:v>BODY</x:v>
      </x:c>
      <x:c r="M14" s="40" t="n">
        <x:f aca="0">IF(ISNUMBER($H14),$H14,"")</x:f>
        <x:v>0</x:v>
      </x:c>
      <x:c r="N14" s="40" t="n">
        <x:f aca="0">IF(ISNUMBER($I14),$I14,"")</x:f>
        <x:v>0</x:v>
      </x:c>
      <x:c r="O14" s="40" t="str">
        <x:f aca="0">IF(ISNUMBER($M14),$B14&amp;"|"&amp;ROUND($M14*1000000000000,0),"")</x:f>
        <x:v>BODY|0</x:v>
      </x:c>
      <x:c r="P14" s="40" t="str">
        <x:f aca="0">IF(ISNUMBER($N14),$B14&amp;"|"&amp;ROUND($N14*1000000000000,0),"")</x:f>
        <x:v>BODY|0</x:v>
      </x:c>
    </x:row>
    <x:row r="15" s="1" customFormat="1" ht="14.25" hidden="0" customHeight="1">
      <x:c r="A15" s="41" t="n">
        <x:v>14</x:v>
      </x:c>
      <x:c r="B15" s="44" t="s">
        <x:v>296</x:v>
      </x:c>
      <x:c r="C15" s="44" t="s">
        <x:v>1023</x:v>
      </x:c>
      <x:c r="D15" s="44" t="s">
        <x:v>1024</x:v>
      </x:c>
      <x:c r="E15" s="44" t="n">
        <x:v>-0.65</x:v>
      </x:c>
      <x:c r="F15" s="97" t="n">
        <x:f aca="0">INDEX(I_prop!$B$7:$H$13, MATCH($C15, I_prop!$A$7:$A$13,0), MATCH($D15, I_prop!$B$6:$H$6,0))</x:f>
        <x:v>0</x:v>
      </x:c>
      <x:c r="G15" s="97" t="n">
        <x:f aca="0">INDEX(I_prop!$B$18:$H$24, MATCH($C15, I_prop!$A$18:$A$24,0), MATCH($D15, I_prop!$B$17:$H$17,0))</x:f>
        <x:v>0</x:v>
      </x:c>
      <x:c r="H15" s="97" t="n">
        <x:f aca="0">IF(ISNUMBER($J15),$J15,IF($J15="INVALID_OVERRIDE","INVALID_OVERRIDE",IF($F15&lt;0,MAX(-1,'Subgroup_Overrides'!$B$7*$F15),$F15)))</x:f>
        <x:v>0</x:v>
      </x:c>
      <x:c r="I15" s="97" t="n">
        <x:f aca="0">IF(ISNUMBER($K15),$K15,IF($K15="INVALID_OVERRIDE","INVALID_OVERRIDE",IF($G15&lt;0,MAX(-1,'Subgroup_Overrides'!$B$7*$G15),$G15)))</x:f>
        <x:v>0</x:v>
      </x:c>
      <x:c r="J15" s="44" t="str">
        <x:f aca="0">IFERROR(IF(COUNTIF('Subgroup_Overrides'!$H$11:$H$100,"A|"&amp;$C15&amp;"|"&amp;$D15)=0,"",IF(AND(COUNTIF('Subgroup_Overrides'!$H$11:$H$100,"A|"&amp;$C15&amp;"|"&amp;$D15)=1,ISNUMBER(INDEX('Subgroup_Overrides'!$F$11:$F$100,MATCH("A|"&amp;$C15&amp;"|"&amp;$D15,'Subgroup_Overrides'!$H$11:$H$100,0))),NOT(ISBLANK(INDEX('Subgroup_Overrides'!$F$11:$F$100,MATCH("A|"&amp;$C15&amp;"|"&amp;$D15,'Subgroup_Overrides'!$H$11:$H$100,0)))),INDEX('Subgroup_Overrides'!$F$11:$F$100,MATCH("A|"&amp;$C15&amp;"|"&amp;$D15,'Subgroup_Overrides'!$H$11:$H$100,0))&gt;=-1,INDEX('Subgroup_Overrides'!$F$11:$F$100,MATCH("A|"&amp;$C15&amp;"|"&amp;$D15,'Subgroup_Overrides'!$H$11:$H$100,0))&lt;=1,LEN(TRIM(INDEX('Subgroup_Overrides'!$G$11:$G$100,MATCH("A|"&amp;$C15&amp;"|"&amp;$D15,'Subgroup_Overrides'!$H$11:$H$100,0))))&gt;0),INDEX('Subgroup_Overrides'!$F$11:$F$100,MATCH("A|"&amp;$C15&amp;"|"&amp;$D15,'Subgroup_Overrides'!$H$11:$H$100,0)),"INVALID_OVERRIDE")),"INVALID_OVERRIDE")</x:f>
        <x:v/>
      </x:c>
      <x:c r="K15" s="44" t="str">
        <x:f aca="0">IFERROR(IF(COUNTIF('Subgroup_Overrides'!$H$11:$H$100,"B|"&amp;$C15&amp;"|"&amp;$D15)=0,"",IF(AND(COUNTIF('Subgroup_Overrides'!$H$11:$H$100,"B|"&amp;$C15&amp;"|"&amp;$D15)=1,ISNUMBER(INDEX('Subgroup_Overrides'!$F$11:$F$100,MATCH("B|"&amp;$C15&amp;"|"&amp;$D15,'Subgroup_Overrides'!$H$11:$H$100,0))),NOT(ISBLANK(INDEX('Subgroup_Overrides'!$F$11:$F$100,MATCH("B|"&amp;$C15&amp;"|"&amp;$D15,'Subgroup_Overrides'!$H$11:$H$100,0)))),INDEX('Subgroup_Overrides'!$F$11:$F$100,MATCH("B|"&amp;$C15&amp;"|"&amp;$D15,'Subgroup_Overrides'!$H$11:$H$100,0))&gt;=-1,INDEX('Subgroup_Overrides'!$F$11:$F$100,MATCH("B|"&amp;$C15&amp;"|"&amp;$D15,'Subgroup_Overrides'!$H$11:$H$100,0))&lt;=1,LEN(TRIM(INDEX('Subgroup_Overrides'!$G$11:$G$100,MATCH("B|"&amp;$C15&amp;"|"&amp;$D15,'Subgroup_Overrides'!$H$11:$H$100,0))))&gt;0),INDEX('Subgroup_Overrides'!$F$11:$F$100,MATCH("B|"&amp;$C15&amp;"|"&amp;$D15,'Subgroup_Overrides'!$H$11:$H$100,0)),"INVALID_OVERRIDE")),"INVALID_OVERRIDE")</x:f>
        <x:v/>
      </x:c>
      <x:c r="L15" s="44" t="str">
        <x:f aca="0">TRIM(B15)</x:f>
        <x:v>ECOL</x:v>
      </x:c>
      <x:c r="M15" s="44" t="n">
        <x:f aca="0">IF(ISNUMBER($H15),$H15,"")</x:f>
        <x:v>0</x:v>
      </x:c>
      <x:c r="N15" s="44" t="n">
        <x:f aca="0">IF(ISNUMBER($I15),$I15,"")</x:f>
        <x:v>0</x:v>
      </x:c>
      <x:c r="O15" s="44" t="str">
        <x:f aca="0">IF(ISNUMBER($M15),$B15&amp;"|"&amp;ROUND($M15*1000000000000,0),"")</x:f>
        <x:v>ECOL|0</x:v>
      </x:c>
      <x:c r="P15" s="44" t="str">
        <x:f aca="0">IF(ISNUMBER($N15),$B15&amp;"|"&amp;ROUND($N15*1000000000000,0),"")</x:f>
        <x:v>ECOL|0</x:v>
      </x:c>
    </x:row>
    <x:row r="16" s="1" customFormat="1" ht="14.25" hidden="0" customHeight="1">
      <x:c r="A16" s="41" t="n">
        <x:v>15</x:v>
      </x:c>
      <x:c r="B16" s="40" t="s">
        <x:v>296</x:v>
      </x:c>
      <x:c r="C16" s="40" t="s">
        <x:v>1025</x:v>
      </x:c>
      <x:c r="D16" s="40" t="s">
        <x:v>1024</x:v>
      </x:c>
      <x:c r="E16" s="40" t="n">
        <x:v>-0.65</x:v>
      </x:c>
      <x:c r="F16" s="98" t="n">
        <x:f aca="0">INDEX(I_prop!$B$7:$H$13, MATCH($C16, I_prop!$A$7:$A$13,0), MATCH($D16, I_prop!$B$6:$H$6,0))</x:f>
        <x:v>0.01531651795735988</x:v>
      </x:c>
      <x:c r="G16" s="98" t="n">
        <x:f aca="0">INDEX(I_prop!$B$18:$H$24, MATCH($C16, I_prop!$A$18:$A$24,0), MATCH($D16, I_prop!$B$17:$H$17,0))</x:f>
        <x:v>-0.010211455619172184</x:v>
      </x:c>
      <x:c r="H16" s="98" t="n">
        <x:f aca="0">IF(ISNUMBER($J16),$J16,IF($J16="INVALID_OVERRIDE","INVALID_OVERRIDE",IF($F16&lt;0,MAX(-1,'Subgroup_Overrides'!$B$7*$F16),$F16)))</x:f>
        <x:v>0.01531651795735988</x:v>
      </x:c>
      <x:c r="I16" s="98">
        <x:f>IF(ISNUMBER($K16),$K16,IF($K16="INVALID_OVERRIDE","INVALID_OVERRIDE",IF($G16&lt;0,MAX(-1,'Subgroup_Overrides'!$B$7*$G16),$G16)))</x:f>
        <x:v>-0.08</x:v>
      </x:c>
      <x:c r="J16" s="40" t="str">
        <x:f aca="0">IFERROR(IF(COUNTIF('Subgroup_Overrides'!$H$11:$H$100,"A|"&amp;$C16&amp;"|"&amp;$D16)=0,"",IF(AND(COUNTIF('Subgroup_Overrides'!$H$11:$H$100,"A|"&amp;$C16&amp;"|"&amp;$D16)=1,ISNUMBER(INDEX('Subgroup_Overrides'!$F$11:$F$100,MATCH("A|"&amp;$C16&amp;"|"&amp;$D16,'Subgroup_Overrides'!$H$11:$H$100,0))),NOT(ISBLANK(INDEX('Subgroup_Overrides'!$F$11:$F$100,MATCH("A|"&amp;$C16&amp;"|"&amp;$D16,'Subgroup_Overrides'!$H$11:$H$100,0)))),INDEX('Subgroup_Overrides'!$F$11:$F$100,MATCH("A|"&amp;$C16&amp;"|"&amp;$D16,'Subgroup_Overrides'!$H$11:$H$100,0))&gt;=-1,INDEX('Subgroup_Overrides'!$F$11:$F$100,MATCH("A|"&amp;$C16&amp;"|"&amp;$D16,'Subgroup_Overrides'!$H$11:$H$100,0))&lt;=1,LEN(TRIM(INDEX('Subgroup_Overrides'!$G$11:$G$100,MATCH("A|"&amp;$C16&amp;"|"&amp;$D16,'Subgroup_Overrides'!$H$11:$H$100,0))))&gt;0),INDEX('Subgroup_Overrides'!$F$11:$F$100,MATCH("A|"&amp;$C16&amp;"|"&amp;$D16,'Subgroup_Overrides'!$H$11:$H$100,0)),"INVALID_OVERRIDE")),"INVALID_OVERRIDE")</x:f>
        <x:v/>
      </x:c>
      <x:c r="K16" s="40">
        <x:f>IFERROR(IF(COUNTIF('Subgroup_Overrides'!$H$11:$H$100,"B|"&amp;$C16&amp;"|"&amp;$D16)=0,"",IF(AND(COUNTIF('Subgroup_Overrides'!$H$11:$H$100,"B|"&amp;$C16&amp;"|"&amp;$D16)=1,ISNUMBER(INDEX('Subgroup_Overrides'!$F$11:$F$100,MATCH("B|"&amp;$C16&amp;"|"&amp;$D16,'Subgroup_Overrides'!$H$11:$H$100,0))),NOT(ISBLANK(INDEX('Subgroup_Overrides'!$F$11:$F$100,MATCH("B|"&amp;$C16&amp;"|"&amp;$D16,'Subgroup_Overrides'!$H$11:$H$100,0)))),INDEX('Subgroup_Overrides'!$F$11:$F$100,MATCH("B|"&amp;$C16&amp;"|"&amp;$D16,'Subgroup_Overrides'!$H$11:$H$100,0))&gt;=-1,INDEX('Subgroup_Overrides'!$F$11:$F$100,MATCH("B|"&amp;$C16&amp;"|"&amp;$D16,'Subgroup_Overrides'!$H$11:$H$100,0))&lt;=1,LEN(TRIM(INDEX('Subgroup_Overrides'!$G$11:$G$100,MATCH("B|"&amp;$C16&amp;"|"&amp;$D16,'Subgroup_Overrides'!$H$11:$H$100,0))))&gt;0),INDEX('Subgroup_Overrides'!$F$11:$F$100,MATCH("B|"&amp;$C16&amp;"|"&amp;$D16,'Subgroup_Overrides'!$H$11:$H$100,0)),"INVALID_OVERRIDE")),"INVALID_OVERRIDE")</x:f>
        <x:v>-0.08</x:v>
      </x:c>
      <x:c r="L16" s="40" t="str">
        <x:f aca="0">TRIM(B16)</x:f>
        <x:v>ECOL</x:v>
      </x:c>
      <x:c r="M16" s="40" t="n">
        <x:f aca="0">IF(ISNUMBER($H16),$H16,"")</x:f>
        <x:v>0.01531651795735988</x:v>
      </x:c>
      <x:c r="N16" s="40">
        <x:f>IF(ISNUMBER($I16),$I16,"")</x:f>
        <x:v>-0.08</x:v>
      </x:c>
      <x:c r="O16" s="40" t="str">
        <x:f aca="0">IF(ISNUMBER($M16),$B16&amp;"|"&amp;ROUND($M16*1000000000000,0),"")</x:f>
        <x:v>ECOL|15316517957</x:v>
      </x:c>
      <x:c r="P16" s="40" t="str">
        <x:f>IF(ISNUMBER($N16),$B16&amp;"|"&amp;ROUND($N16*1000000000000,0),"")</x:f>
        <x:v>ECOL|-80000000000</x:v>
      </x:c>
    </x:row>
    <x:row r="17" s="1" customFormat="1" ht="14.25" hidden="0" customHeight="1">
      <x:c r="A17" s="41" t="n">
        <x:v>16</x:v>
      </x:c>
      <x:c r="B17" s="44" t="s">
        <x:v>291</x:v>
      </x:c>
      <x:c r="C17" s="44" t="s">
        <x:v>1017</x:v>
      </x:c>
      <x:c r="D17" s="44" t="s">
        <x:v>1026</x:v>
      </x:c>
      <x:c r="E17" s="44" t="n">
        <x:v>-0.65</x:v>
      </x:c>
      <x:c r="F17" s="97" t="n">
        <x:f aca="0">INDEX(I_prop!$B$7:$H$13, MATCH($C17, I_prop!$A$7:$A$13,0), MATCH($D17, I_prop!$B$6:$H$6,0))</x:f>
        <x:v>0.2490078843274226</x:v>
      </x:c>
      <x:c r="G17" s="97" t="n">
        <x:f aca="0">INDEX(I_prop!$B$18:$H$24, MATCH($C17, I_prop!$A$18:$A$24,0), MATCH($D17, I_prop!$B$17:$H$17,0))</x:f>
        <x:v>-0.046333567670633624</x:v>
      </x:c>
      <x:c r="H17" s="97" t="n">
        <x:f aca="0">IF(ISNUMBER($J17),$J17,IF($J17="INVALID_OVERRIDE","INVALID_OVERRIDE",IF($F17&lt;0,MAX(-1,'Subgroup_Overrides'!$B$7*$F17),$F17)))</x:f>
        <x:v>0.2490078843274226</x:v>
      </x:c>
      <x:c r="I17" s="97" t="n">
        <x:f aca="0">IF(ISNUMBER($K17),$K17,IF($K17="INVALID_OVERRIDE","INVALID_OVERRIDE",IF($G17&lt;0,MAX(-1,'Subgroup_Overrides'!$B$7*$G17),$G17)))</x:f>
        <x:v>-0.15</x:v>
      </x:c>
      <x:c r="J17" s="44" t="str">
        <x:f aca="0">IFERROR(IF(COUNTIF('Subgroup_Overrides'!$H$11:$H$100,"A|"&amp;$C17&amp;"|"&amp;$D17)=0,"",IF(AND(COUNTIF('Subgroup_Overrides'!$H$11:$H$100,"A|"&amp;$C17&amp;"|"&amp;$D17)=1,ISNUMBER(INDEX('Subgroup_Overrides'!$F$11:$F$100,MATCH("A|"&amp;$C17&amp;"|"&amp;$D17,'Subgroup_Overrides'!$H$11:$H$100,0))),NOT(ISBLANK(INDEX('Subgroup_Overrides'!$F$11:$F$100,MATCH("A|"&amp;$C17&amp;"|"&amp;$D17,'Subgroup_Overrides'!$H$11:$H$100,0)))),INDEX('Subgroup_Overrides'!$F$11:$F$100,MATCH("A|"&amp;$C17&amp;"|"&amp;$D17,'Subgroup_Overrides'!$H$11:$H$100,0))&gt;=-1,INDEX('Subgroup_Overrides'!$F$11:$F$100,MATCH("A|"&amp;$C17&amp;"|"&amp;$D17,'Subgroup_Overrides'!$H$11:$H$100,0))&lt;=1,LEN(TRIM(INDEX('Subgroup_Overrides'!$G$11:$G$100,MATCH("A|"&amp;$C17&amp;"|"&amp;$D17,'Subgroup_Overrides'!$H$11:$H$100,0))))&gt;0),INDEX('Subgroup_Overrides'!$F$11:$F$100,MATCH("A|"&amp;$C17&amp;"|"&amp;$D17,'Subgroup_Overrides'!$H$11:$H$100,0)),"INVALID_OVERRIDE")),"INVALID_OVERRIDE")</x:f>
        <x:v/>
      </x:c>
      <x:c r="K17" s="44" t="n">
        <x:f aca="0">IFERROR(IF(COUNTIF('Subgroup_Overrides'!$H$11:$H$100,"B|"&amp;$C17&amp;"|"&amp;$D17)=0,"",IF(AND(COUNTIF('Subgroup_Overrides'!$H$11:$H$100,"B|"&amp;$C17&amp;"|"&amp;$D17)=1,ISNUMBER(INDEX('Subgroup_Overrides'!$F$11:$F$100,MATCH("B|"&amp;$C17&amp;"|"&amp;$D17,'Subgroup_Overrides'!$H$11:$H$100,0))),NOT(ISBLANK(INDEX('Subgroup_Overrides'!$F$11:$F$100,MATCH("B|"&amp;$C17&amp;"|"&amp;$D17,'Subgroup_Overrides'!$H$11:$H$100,0)))),INDEX('Subgroup_Overrides'!$F$11:$F$100,MATCH("B|"&amp;$C17&amp;"|"&amp;$D17,'Subgroup_Overrides'!$H$11:$H$100,0))&gt;=-1,INDEX('Subgroup_Overrides'!$F$11:$F$100,MATCH("B|"&amp;$C17&amp;"|"&amp;$D17,'Subgroup_Overrides'!$H$11:$H$100,0))&lt;=1,LEN(TRIM(INDEX('Subgroup_Overrides'!$G$11:$G$100,MATCH("B|"&amp;$C17&amp;"|"&amp;$D17,'Subgroup_Overrides'!$H$11:$H$100,0))))&gt;0),INDEX('Subgroup_Overrides'!$F$11:$F$100,MATCH("B|"&amp;$C17&amp;"|"&amp;$D17,'Subgroup_Overrides'!$H$11:$H$100,0)),"INVALID_OVERRIDE")),"INVALID_OVERRIDE")</x:f>
        <x:v>-0.15</x:v>
      </x:c>
      <x:c r="L17" s="44" t="str">
        <x:f aca="0">TRIM(B17)</x:f>
        <x:v>LBTY</x:v>
      </x:c>
      <x:c r="M17" s="44" t="n">
        <x:f aca="0">IF(ISNUMBER($H17),$H17,"")</x:f>
        <x:v>0.2490078843274226</x:v>
      </x:c>
      <x:c r="N17" s="44" t="n">
        <x:f aca="0">IF(ISNUMBER($I17),$I17,"")</x:f>
        <x:v>-0.15</x:v>
      </x:c>
      <x:c r="O17" s="44" t="str">
        <x:f aca="0">IF(ISNUMBER($M17),$B17&amp;"|"&amp;ROUND($M17*1000000000000,0),"")</x:f>
        <x:v>LBTY|249007884327</x:v>
      </x:c>
      <x:c r="P17" s="44" t="str">
        <x:f aca="0">IF(ISNUMBER($N17),$B17&amp;"|"&amp;ROUND($N17*1000000000000,0),"")</x:f>
        <x:v>LBTY|-150000000000</x:v>
      </x:c>
    </x:row>
    <x:row r="18" s="1" customFormat="1" ht="14.25" hidden="0" customHeight="1">
      <x:c r="A18" s="41" t="n">
        <x:v>17</x:v>
      </x:c>
      <x:c r="B18" s="40" t="s">
        <x:v>291</x:v>
      </x:c>
      <x:c r="C18" s="40" t="s">
        <x:v>1019</x:v>
      </x:c>
      <x:c r="D18" s="40" t="s">
        <x:v>1026</x:v>
      </x:c>
      <x:c r="E18" s="40" t="n">
        <x:v>-0.65</x:v>
      </x:c>
      <x:c r="F18" s="98" t="n">
        <x:f aca="0">INDEX(I_prop!$B$7:$H$13, MATCH($C18, I_prop!$A$7:$A$13,0), MATCH($D18, I_prop!$B$6:$H$6,0))</x:f>
        <x:v>0</x:v>
      </x:c>
      <x:c r="G18" s="98" t="n">
        <x:f aca="0">INDEX(I_prop!$B$18:$H$24, MATCH($C18, I_prop!$A$18:$A$24,0), MATCH($D18, I_prop!$B$17:$H$17,0))</x:f>
        <x:v>0</x:v>
      </x:c>
      <x:c r="H18" s="98" t="n">
        <x:f aca="0">IF(ISNUMBER($J18),$J18,IF($J18="INVALID_OVERRIDE","INVALID_OVERRIDE",IF($F18&lt;0,MAX(-1,'Subgroup_Overrides'!$B$7*$F18),$F18)))</x:f>
        <x:v>0</x:v>
      </x:c>
      <x:c r="I18" s="98" t="n">
        <x:f aca="0">IF(ISNUMBER($K18),$K18,IF($K18="INVALID_OVERRIDE","INVALID_OVERRIDE",IF($G18&lt;0,MAX(-1,'Subgroup_Overrides'!$B$7*$G18),$G18)))</x:f>
        <x:v>0</x:v>
      </x:c>
      <x:c r="J18" s="40" t="str">
        <x:f aca="0">IFERROR(IF(COUNTIF('Subgroup_Overrides'!$H$11:$H$100,"A|"&amp;$C18&amp;"|"&amp;$D18)=0,"",IF(AND(COUNTIF('Subgroup_Overrides'!$H$11:$H$100,"A|"&amp;$C18&amp;"|"&amp;$D18)=1,ISNUMBER(INDEX('Subgroup_Overrides'!$F$11:$F$100,MATCH("A|"&amp;$C18&amp;"|"&amp;$D18,'Subgroup_Overrides'!$H$11:$H$100,0))),NOT(ISBLANK(INDEX('Subgroup_Overrides'!$F$11:$F$100,MATCH("A|"&amp;$C18&amp;"|"&amp;$D18,'Subgroup_Overrides'!$H$11:$H$100,0)))),INDEX('Subgroup_Overrides'!$F$11:$F$100,MATCH("A|"&amp;$C18&amp;"|"&amp;$D18,'Subgroup_Overrides'!$H$11:$H$100,0))&gt;=-1,INDEX('Subgroup_Overrides'!$F$11:$F$100,MATCH("A|"&amp;$C18&amp;"|"&amp;$D18,'Subgroup_Overrides'!$H$11:$H$100,0))&lt;=1,LEN(TRIM(INDEX('Subgroup_Overrides'!$G$11:$G$100,MATCH("A|"&amp;$C18&amp;"|"&amp;$D18,'Subgroup_Overrides'!$H$11:$H$100,0))))&gt;0),INDEX('Subgroup_Overrides'!$F$11:$F$100,MATCH("A|"&amp;$C18&amp;"|"&amp;$D18,'Subgroup_Overrides'!$H$11:$H$100,0)),"INVALID_OVERRIDE")),"INVALID_OVERRIDE")</x:f>
        <x:v/>
      </x:c>
      <x:c r="K18" s="40" t="str">
        <x:f aca="0">IFERROR(IF(COUNTIF('Subgroup_Overrides'!$H$11:$H$100,"B|"&amp;$C18&amp;"|"&amp;$D18)=0,"",IF(AND(COUNTIF('Subgroup_Overrides'!$H$11:$H$100,"B|"&amp;$C18&amp;"|"&amp;$D18)=1,ISNUMBER(INDEX('Subgroup_Overrides'!$F$11:$F$100,MATCH("B|"&amp;$C18&amp;"|"&amp;$D18,'Subgroup_Overrides'!$H$11:$H$100,0))),NOT(ISBLANK(INDEX('Subgroup_Overrides'!$F$11:$F$100,MATCH("B|"&amp;$C18&amp;"|"&amp;$D18,'Subgroup_Overrides'!$H$11:$H$100,0)))),INDEX('Subgroup_Overrides'!$F$11:$F$100,MATCH("B|"&amp;$C18&amp;"|"&amp;$D18,'Subgroup_Overrides'!$H$11:$H$100,0))&gt;=-1,INDEX('Subgroup_Overrides'!$F$11:$F$100,MATCH("B|"&amp;$C18&amp;"|"&amp;$D18,'Subgroup_Overrides'!$H$11:$H$100,0))&lt;=1,LEN(TRIM(INDEX('Subgroup_Overrides'!$G$11:$G$100,MATCH("B|"&amp;$C18&amp;"|"&amp;$D18,'Subgroup_Overrides'!$H$11:$H$100,0))))&gt;0),INDEX('Subgroup_Overrides'!$F$11:$F$100,MATCH("B|"&amp;$C18&amp;"|"&amp;$D18,'Subgroup_Overrides'!$H$11:$H$100,0)),"INVALID_OVERRIDE")),"INVALID_OVERRIDE")</x:f>
        <x:v/>
      </x:c>
      <x:c r="L18" s="40" t="str">
        <x:f aca="0">TRIM(B18)</x:f>
        <x:v>LBTY</x:v>
      </x:c>
      <x:c r="M18" s="40" t="n">
        <x:f aca="0">IF(ISNUMBER($H18),$H18,"")</x:f>
        <x:v>0</x:v>
      </x:c>
      <x:c r="N18" s="40" t="n">
        <x:f aca="0">IF(ISNUMBER($I18),$I18,"")</x:f>
        <x:v>0</x:v>
      </x:c>
      <x:c r="O18" s="40" t="str">
        <x:f aca="0">IF(ISNUMBER($M18),$B18&amp;"|"&amp;ROUND($M18*1000000000000,0),"")</x:f>
        <x:v>LBTY|0</x:v>
      </x:c>
      <x:c r="P18" s="40" t="str">
        <x:f aca="0">IF(ISNUMBER($N18),$B18&amp;"|"&amp;ROUND($N18*1000000000000,0),"")</x:f>
        <x:v>LBTY|0</x:v>
      </x:c>
    </x:row>
    <x:row r="19" s="1" customFormat="1" ht="14.25" hidden="0" customHeight="1">
      <x:c r="A19" s="41" t="n">
        <x:v>18</x:v>
      </x:c>
      <x:c r="B19" s="44" t="s">
        <x:v>291</x:v>
      </x:c>
      <x:c r="C19" s="44" t="s">
        <x:v>1020</x:v>
      </x:c>
      <x:c r="D19" s="44" t="s">
        <x:v>1026</x:v>
      </x:c>
      <x:c r="E19" s="44" t="n">
        <x:v>-0.65</x:v>
      </x:c>
      <x:c r="F19" s="97" t="n">
        <x:f aca="0">INDEX(I_prop!$B$7:$H$13, MATCH($C19, I_prop!$A$7:$A$13,0), MATCH($D19, I_prop!$B$6:$H$6,0))</x:f>
        <x:v>0</x:v>
      </x:c>
      <x:c r="G19" s="97" t="n">
        <x:f aca="0">INDEX(I_prop!$B$18:$H$24, MATCH($C19, I_prop!$A$18:$A$24,0), MATCH($D19, I_prop!$B$17:$H$17,0))</x:f>
        <x:v>0</x:v>
      </x:c>
      <x:c r="H19" s="97" t="n">
        <x:f aca="0">IF(ISNUMBER($J19),$J19,IF($J19="INVALID_OVERRIDE","INVALID_OVERRIDE",IF($F19&lt;0,MAX(-1,'Subgroup_Overrides'!$B$7*$F19),$F19)))</x:f>
        <x:v>0</x:v>
      </x:c>
      <x:c r="I19" s="97" t="n">
        <x:f aca="0">IF(ISNUMBER($K19),$K19,IF($K19="INVALID_OVERRIDE","INVALID_OVERRIDE",IF($G19&lt;0,MAX(-1,'Subgroup_Overrides'!$B$7*$G19),$G19)))</x:f>
        <x:v>0</x:v>
      </x:c>
      <x:c r="J19" s="44" t="str">
        <x:f aca="0">IFERROR(IF(COUNTIF('Subgroup_Overrides'!$H$11:$H$100,"A|"&amp;$C19&amp;"|"&amp;$D19)=0,"",IF(AND(COUNTIF('Subgroup_Overrides'!$H$11:$H$100,"A|"&amp;$C19&amp;"|"&amp;$D19)=1,ISNUMBER(INDEX('Subgroup_Overrides'!$F$11:$F$100,MATCH("A|"&amp;$C19&amp;"|"&amp;$D19,'Subgroup_Overrides'!$H$11:$H$100,0))),NOT(ISBLANK(INDEX('Subgroup_Overrides'!$F$11:$F$100,MATCH("A|"&amp;$C19&amp;"|"&amp;$D19,'Subgroup_Overrides'!$H$11:$H$100,0)))),INDEX('Subgroup_Overrides'!$F$11:$F$100,MATCH("A|"&amp;$C19&amp;"|"&amp;$D19,'Subgroup_Overrides'!$H$11:$H$100,0))&gt;=-1,INDEX('Subgroup_Overrides'!$F$11:$F$100,MATCH("A|"&amp;$C19&amp;"|"&amp;$D19,'Subgroup_Overrides'!$H$11:$H$100,0))&lt;=1,LEN(TRIM(INDEX('Subgroup_Overrides'!$G$11:$G$100,MATCH("A|"&amp;$C19&amp;"|"&amp;$D19,'Subgroup_Overrides'!$H$11:$H$100,0))))&gt;0),INDEX('Subgroup_Overrides'!$F$11:$F$100,MATCH("A|"&amp;$C19&amp;"|"&amp;$D19,'Subgroup_Overrides'!$H$11:$H$100,0)),"INVALID_OVERRIDE")),"INVALID_OVERRIDE")</x:f>
        <x:v/>
      </x:c>
      <x:c r="K19" s="44" t="str">
        <x:f aca="0">IFERROR(IF(COUNTIF('Subgroup_Overrides'!$H$11:$H$100,"B|"&amp;$C19&amp;"|"&amp;$D19)=0,"",IF(AND(COUNTIF('Subgroup_Overrides'!$H$11:$H$100,"B|"&amp;$C19&amp;"|"&amp;$D19)=1,ISNUMBER(INDEX('Subgroup_Overrides'!$F$11:$F$100,MATCH("B|"&amp;$C19&amp;"|"&amp;$D19,'Subgroup_Overrides'!$H$11:$H$100,0))),NOT(ISBLANK(INDEX('Subgroup_Overrides'!$F$11:$F$100,MATCH("B|"&amp;$C19&amp;"|"&amp;$D19,'Subgroup_Overrides'!$H$11:$H$100,0)))),INDEX('Subgroup_Overrides'!$F$11:$F$100,MATCH("B|"&amp;$C19&amp;"|"&amp;$D19,'Subgroup_Overrides'!$H$11:$H$100,0))&gt;=-1,INDEX('Subgroup_Overrides'!$F$11:$F$100,MATCH("B|"&amp;$C19&amp;"|"&amp;$D19,'Subgroup_Overrides'!$H$11:$H$100,0))&lt;=1,LEN(TRIM(INDEX('Subgroup_Overrides'!$G$11:$G$100,MATCH("B|"&amp;$C19&amp;"|"&amp;$D19,'Subgroup_Overrides'!$H$11:$H$100,0))))&gt;0),INDEX('Subgroup_Overrides'!$F$11:$F$100,MATCH("B|"&amp;$C19&amp;"|"&amp;$D19,'Subgroup_Overrides'!$H$11:$H$100,0)),"INVALID_OVERRIDE")),"INVALID_OVERRIDE")</x:f>
        <x:v/>
      </x:c>
      <x:c r="L19" s="44" t="str">
        <x:f aca="0">TRIM(B19)</x:f>
        <x:v>LBTY</x:v>
      </x:c>
      <x:c r="M19" s="44" t="n">
        <x:f aca="0">IF(ISNUMBER($H19),$H19,"")</x:f>
        <x:v>0</x:v>
      </x:c>
      <x:c r="N19" s="44" t="n">
        <x:f aca="0">IF(ISNUMBER($I19),$I19,"")</x:f>
        <x:v>0</x:v>
      </x:c>
      <x:c r="O19" s="44" t="str">
        <x:f aca="0">IF(ISNUMBER($M19),$B19&amp;"|"&amp;ROUND($M19*1000000000000,0),"")</x:f>
        <x:v>LBTY|0</x:v>
      </x:c>
      <x:c r="P19" s="44" t="str">
        <x:f aca="0">IF(ISNUMBER($N19),$B19&amp;"|"&amp;ROUND($N19*1000000000000,0),"")</x:f>
        <x:v>LBTY|0</x:v>
      </x:c>
    </x:row>
    <x:row r="20" s="1" customFormat="1" ht="14.25" hidden="0" customHeight="1">
      <x:c r="A20" s="41" t="n">
        <x:v>19</x:v>
      </x:c>
      <x:c r="B20" s="40" t="s">
        <x:v>291</x:v>
      </x:c>
      <x:c r="C20" s="40" t="s">
        <x:v>1021</x:v>
      </x:c>
      <x:c r="D20" s="40" t="s">
        <x:v>1026</x:v>
      </x:c>
      <x:c r="E20" s="40" t="n">
        <x:v>-0.65</x:v>
      </x:c>
      <x:c r="F20" s="98" t="n">
        <x:f aca="0">INDEX(I_prop!$B$7:$H$13, MATCH($C20, I_prop!$A$7:$A$13,0), MATCH($D20, I_prop!$B$6:$H$6,0))</x:f>
        <x:v>0</x:v>
      </x:c>
      <x:c r="G20" s="98" t="n">
        <x:f aca="0">INDEX(I_prop!$B$18:$H$24, MATCH($C20, I_prop!$A$18:$A$24,0), MATCH($D20, I_prop!$B$17:$H$17,0))</x:f>
        <x:v>0</x:v>
      </x:c>
      <x:c r="H20" s="98" t="n">
        <x:f aca="0">IF(ISNUMBER($J20),$J20,IF($J20="INVALID_OVERRIDE","INVALID_OVERRIDE",IF($F20&lt;0,MAX(-1,'Subgroup_Overrides'!$B$7*$F20),$F20)))</x:f>
        <x:v>0</x:v>
      </x:c>
      <x:c r="I20" s="98" t="n">
        <x:f aca="0">IF(ISNUMBER($K20),$K20,IF($K20="INVALID_OVERRIDE","INVALID_OVERRIDE",IF($G20&lt;0,MAX(-1,'Subgroup_Overrides'!$B$7*$G20),$G20)))</x:f>
        <x:v>0</x:v>
      </x:c>
      <x:c r="J20" s="40" t="str">
        <x:f aca="0">IFERROR(IF(COUNTIF('Subgroup_Overrides'!$H$11:$H$100,"A|"&amp;$C20&amp;"|"&amp;$D20)=0,"",IF(AND(COUNTIF('Subgroup_Overrides'!$H$11:$H$100,"A|"&amp;$C20&amp;"|"&amp;$D20)=1,ISNUMBER(INDEX('Subgroup_Overrides'!$F$11:$F$100,MATCH("A|"&amp;$C20&amp;"|"&amp;$D20,'Subgroup_Overrides'!$H$11:$H$100,0))),NOT(ISBLANK(INDEX('Subgroup_Overrides'!$F$11:$F$100,MATCH("A|"&amp;$C20&amp;"|"&amp;$D20,'Subgroup_Overrides'!$H$11:$H$100,0)))),INDEX('Subgroup_Overrides'!$F$11:$F$100,MATCH("A|"&amp;$C20&amp;"|"&amp;$D20,'Subgroup_Overrides'!$H$11:$H$100,0))&gt;=-1,INDEX('Subgroup_Overrides'!$F$11:$F$100,MATCH("A|"&amp;$C20&amp;"|"&amp;$D20,'Subgroup_Overrides'!$H$11:$H$100,0))&lt;=1,LEN(TRIM(INDEX('Subgroup_Overrides'!$G$11:$G$100,MATCH("A|"&amp;$C20&amp;"|"&amp;$D20,'Subgroup_Overrides'!$H$11:$H$100,0))))&gt;0),INDEX('Subgroup_Overrides'!$F$11:$F$100,MATCH("A|"&amp;$C20&amp;"|"&amp;$D20,'Subgroup_Overrides'!$H$11:$H$100,0)),"INVALID_OVERRIDE")),"INVALID_OVERRIDE")</x:f>
        <x:v/>
      </x:c>
      <x:c r="K20" s="40" t="str">
        <x:f aca="0">IFERROR(IF(COUNTIF('Subgroup_Overrides'!$H$11:$H$100,"B|"&amp;$C20&amp;"|"&amp;$D20)=0,"",IF(AND(COUNTIF('Subgroup_Overrides'!$H$11:$H$100,"B|"&amp;$C20&amp;"|"&amp;$D20)=1,ISNUMBER(INDEX('Subgroup_Overrides'!$F$11:$F$100,MATCH("B|"&amp;$C20&amp;"|"&amp;$D20,'Subgroup_Overrides'!$H$11:$H$100,0))),NOT(ISBLANK(INDEX('Subgroup_Overrides'!$F$11:$F$100,MATCH("B|"&amp;$C20&amp;"|"&amp;$D20,'Subgroup_Overrides'!$H$11:$H$100,0)))),INDEX('Subgroup_Overrides'!$F$11:$F$100,MATCH("B|"&amp;$C20&amp;"|"&amp;$D20,'Subgroup_Overrides'!$H$11:$H$100,0))&gt;=-1,INDEX('Subgroup_Overrides'!$F$11:$F$100,MATCH("B|"&amp;$C20&amp;"|"&amp;$D20,'Subgroup_Overrides'!$H$11:$H$100,0))&lt;=1,LEN(TRIM(INDEX('Subgroup_Overrides'!$G$11:$G$100,MATCH("B|"&amp;$C20&amp;"|"&amp;$D20,'Subgroup_Overrides'!$H$11:$H$100,0))))&gt;0),INDEX('Subgroup_Overrides'!$F$11:$F$100,MATCH("B|"&amp;$C20&amp;"|"&amp;$D20,'Subgroup_Overrides'!$H$11:$H$100,0)),"INVALID_OVERRIDE")),"INVALID_OVERRIDE")</x:f>
        <x:v/>
      </x:c>
      <x:c r="L20" s="40" t="str">
        <x:f aca="0">TRIM(B20)</x:f>
        <x:v>LBTY</x:v>
      </x:c>
      <x:c r="M20" s="40" t="n">
        <x:f aca="0">IF(ISNUMBER($H20),$H20,"")</x:f>
        <x:v>0</x:v>
      </x:c>
      <x:c r="N20" s="40" t="n">
        <x:f aca="0">IF(ISNUMBER($I20),$I20,"")</x:f>
        <x:v>0</x:v>
      </x:c>
      <x:c r="O20" s="40" t="str">
        <x:f aca="0">IF(ISNUMBER($M20),$B20&amp;"|"&amp;ROUND($M20*1000000000000,0),"")</x:f>
        <x:v>LBTY|0</x:v>
      </x:c>
      <x:c r="P20" s="40" t="str">
        <x:f aca="0">IF(ISNUMBER($N20),$B20&amp;"|"&amp;ROUND($N20*1000000000000,0),"")</x:f>
        <x:v>LBTY|0</x:v>
      </x:c>
    </x:row>
    <x:row r="21" s="1" customFormat="1" ht="14.25" hidden="0" customHeight="1">
      <x:c r="A21" s="41" t="n">
        <x:v>20</x:v>
      </x:c>
      <x:c r="B21" s="44" t="s">
        <x:v>291</x:v>
      </x:c>
      <x:c r="C21" s="44" t="s">
        <x:v>1022</x:v>
      </x:c>
      <x:c r="D21" s="44" t="s">
        <x:v>1026</x:v>
      </x:c>
      <x:c r="E21" s="44" t="n">
        <x:v>-0.65</x:v>
      </x:c>
      <x:c r="F21" s="97" t="n">
        <x:f aca="0">INDEX(I_prop!$B$7:$H$13, MATCH($C21, I_prop!$A$7:$A$13,0), MATCH($D21, I_prop!$B$6:$H$6,0))</x:f>
        <x:v>0</x:v>
      </x:c>
      <x:c r="G21" s="97" t="n">
        <x:f aca="0">INDEX(I_prop!$B$18:$H$24, MATCH($C21, I_prop!$A$18:$A$24,0), MATCH($D21, I_prop!$B$17:$H$17,0))</x:f>
        <x:v>0</x:v>
      </x:c>
      <x:c r="H21" s="97" t="n">
        <x:f aca="0">IF(ISNUMBER($J21),$J21,IF($J21="INVALID_OVERRIDE","INVALID_OVERRIDE",IF($F21&lt;0,MAX(-1,'Subgroup_Overrides'!$B$7*$F21),$F21)))</x:f>
        <x:v>0</x:v>
      </x:c>
      <x:c r="I21" s="97" t="n">
        <x:f aca="0">IF(ISNUMBER($K21),$K21,IF($K21="INVALID_OVERRIDE","INVALID_OVERRIDE",IF($G21&lt;0,MAX(-1,'Subgroup_Overrides'!$B$7*$G21),$G21)))</x:f>
        <x:v>0</x:v>
      </x:c>
      <x:c r="J21" s="44" t="str">
        <x:f aca="0">IFERROR(IF(COUNTIF('Subgroup_Overrides'!$H$11:$H$100,"A|"&amp;$C21&amp;"|"&amp;$D21)=0,"",IF(AND(COUNTIF('Subgroup_Overrides'!$H$11:$H$100,"A|"&amp;$C21&amp;"|"&amp;$D21)=1,ISNUMBER(INDEX('Subgroup_Overrides'!$F$11:$F$100,MATCH("A|"&amp;$C21&amp;"|"&amp;$D21,'Subgroup_Overrides'!$H$11:$H$100,0))),NOT(ISBLANK(INDEX('Subgroup_Overrides'!$F$11:$F$100,MATCH("A|"&amp;$C21&amp;"|"&amp;$D21,'Subgroup_Overrides'!$H$11:$H$100,0)))),INDEX('Subgroup_Overrides'!$F$11:$F$100,MATCH("A|"&amp;$C21&amp;"|"&amp;$D21,'Subgroup_Overrides'!$H$11:$H$100,0))&gt;=-1,INDEX('Subgroup_Overrides'!$F$11:$F$100,MATCH("A|"&amp;$C21&amp;"|"&amp;$D21,'Subgroup_Overrides'!$H$11:$H$100,0))&lt;=1,LEN(TRIM(INDEX('Subgroup_Overrides'!$G$11:$G$100,MATCH("A|"&amp;$C21&amp;"|"&amp;$D21,'Subgroup_Overrides'!$H$11:$H$100,0))))&gt;0),INDEX('Subgroup_Overrides'!$F$11:$F$100,MATCH("A|"&amp;$C21&amp;"|"&amp;$D21,'Subgroup_Overrides'!$H$11:$H$100,0)),"INVALID_OVERRIDE")),"INVALID_OVERRIDE")</x:f>
        <x:v/>
      </x:c>
      <x:c r="K21" s="44" t="str">
        <x:f aca="0">IFERROR(IF(COUNTIF('Subgroup_Overrides'!$H$11:$H$100,"B|"&amp;$C21&amp;"|"&amp;$D21)=0,"",IF(AND(COUNTIF('Subgroup_Overrides'!$H$11:$H$100,"B|"&amp;$C21&amp;"|"&amp;$D21)=1,ISNUMBER(INDEX('Subgroup_Overrides'!$F$11:$F$100,MATCH("B|"&amp;$C21&amp;"|"&amp;$D21,'Subgroup_Overrides'!$H$11:$H$100,0))),NOT(ISBLANK(INDEX('Subgroup_Overrides'!$F$11:$F$100,MATCH("B|"&amp;$C21&amp;"|"&amp;$D21,'Subgroup_Overrides'!$H$11:$H$100,0)))),INDEX('Subgroup_Overrides'!$F$11:$F$100,MATCH("B|"&amp;$C21&amp;"|"&amp;$D21,'Subgroup_Overrides'!$H$11:$H$100,0))&gt;=-1,INDEX('Subgroup_Overrides'!$F$11:$F$100,MATCH("B|"&amp;$C21&amp;"|"&amp;$D21,'Subgroup_Overrides'!$H$11:$H$100,0))&lt;=1,LEN(TRIM(INDEX('Subgroup_Overrides'!$G$11:$G$100,MATCH("B|"&amp;$C21&amp;"|"&amp;$D21,'Subgroup_Overrides'!$H$11:$H$100,0))))&gt;0),INDEX('Subgroup_Overrides'!$F$11:$F$100,MATCH("B|"&amp;$C21&amp;"|"&amp;$D21,'Subgroup_Overrides'!$H$11:$H$100,0)),"INVALID_OVERRIDE")),"INVALID_OVERRIDE")</x:f>
        <x:v/>
      </x:c>
      <x:c r="L21" s="44" t="str">
        <x:f aca="0">TRIM(B21)</x:f>
        <x:v>LBTY</x:v>
      </x:c>
      <x:c r="M21" s="44" t="n">
        <x:f aca="0">IF(ISNUMBER($H21),$H21,"")</x:f>
        <x:v>0</x:v>
      </x:c>
      <x:c r="N21" s="44" t="n">
        <x:f aca="0">IF(ISNUMBER($I21),$I21,"")</x:f>
        <x:v>0</x:v>
      </x:c>
      <x:c r="O21" s="44" t="str">
        <x:f aca="0">IF(ISNUMBER($M21),$B21&amp;"|"&amp;ROUND($M21*1000000000000,0),"")</x:f>
        <x:v>LBTY|0</x:v>
      </x:c>
      <x:c r="P21" s="44" t="str">
        <x:f aca="0">IF(ISNUMBER($N21),$B21&amp;"|"&amp;ROUND($N21*1000000000000,0),"")</x:f>
        <x:v>LBTY|0</x:v>
      </x:c>
    </x:row>
    <x:row r="22" s="1" customFormat="1" ht="14.25" hidden="0" customHeight="1">
      <x:c r="A22" s="41" t="n">
        <x:v>21</x:v>
      </x:c>
      <x:c r="B22" s="40" t="s">
        <x:v>291</x:v>
      </x:c>
      <x:c r="C22" s="40" t="s">
        <x:v>1023</x:v>
      </x:c>
      <x:c r="D22" s="40" t="s">
        <x:v>1026</x:v>
      </x:c>
      <x:c r="E22" s="40" t="n">
        <x:v>-0.65</x:v>
      </x:c>
      <x:c r="F22" s="98" t="n">
        <x:f aca="0">INDEX(I_prop!$B$7:$H$13, MATCH($C22, I_prop!$A$7:$A$13,0), MATCH($D22, I_prop!$B$6:$H$6,0))</x:f>
        <x:v>0</x:v>
      </x:c>
      <x:c r="G22" s="98" t="n">
        <x:f aca="0">INDEX(I_prop!$B$18:$H$24, MATCH($C22, I_prop!$A$18:$A$24,0), MATCH($D22, I_prop!$B$17:$H$17,0))</x:f>
        <x:v>0</x:v>
      </x:c>
      <x:c r="H22" s="98" t="n">
        <x:f aca="0">IF(ISNUMBER($J22),$J22,IF($J22="INVALID_OVERRIDE","INVALID_OVERRIDE",IF($F22&lt;0,MAX(-1,'Subgroup_Overrides'!$B$7*$F22),$F22)))</x:f>
        <x:v>0</x:v>
      </x:c>
      <x:c r="I22" s="98" t="n">
        <x:f aca="0">IF(ISNUMBER($K22),$K22,IF($K22="INVALID_OVERRIDE","INVALID_OVERRIDE",IF($G22&lt;0,MAX(-1,'Subgroup_Overrides'!$B$7*$G22),$G22)))</x:f>
        <x:v>0</x:v>
      </x:c>
      <x:c r="J22" s="40" t="str">
        <x:f aca="0">IFERROR(IF(COUNTIF('Subgroup_Overrides'!$H$11:$H$100,"A|"&amp;$C22&amp;"|"&amp;$D22)=0,"",IF(AND(COUNTIF('Subgroup_Overrides'!$H$11:$H$100,"A|"&amp;$C22&amp;"|"&amp;$D22)=1,ISNUMBER(INDEX('Subgroup_Overrides'!$F$11:$F$100,MATCH("A|"&amp;$C22&amp;"|"&amp;$D22,'Subgroup_Overrides'!$H$11:$H$100,0))),NOT(ISBLANK(INDEX('Subgroup_Overrides'!$F$11:$F$100,MATCH("A|"&amp;$C22&amp;"|"&amp;$D22,'Subgroup_Overrides'!$H$11:$H$100,0)))),INDEX('Subgroup_Overrides'!$F$11:$F$100,MATCH("A|"&amp;$C22&amp;"|"&amp;$D22,'Subgroup_Overrides'!$H$11:$H$100,0))&gt;=-1,INDEX('Subgroup_Overrides'!$F$11:$F$100,MATCH("A|"&amp;$C22&amp;"|"&amp;$D22,'Subgroup_Overrides'!$H$11:$H$100,0))&lt;=1,LEN(TRIM(INDEX('Subgroup_Overrides'!$G$11:$G$100,MATCH("A|"&amp;$C22&amp;"|"&amp;$D22,'Subgroup_Overrides'!$H$11:$H$100,0))))&gt;0),INDEX('Subgroup_Overrides'!$F$11:$F$100,MATCH("A|"&amp;$C22&amp;"|"&amp;$D22,'Subgroup_Overrides'!$H$11:$H$100,0)),"INVALID_OVERRIDE")),"INVALID_OVERRIDE")</x:f>
        <x:v/>
      </x:c>
      <x:c r="K22" s="40" t="str">
        <x:f aca="0">IFERROR(IF(COUNTIF('Subgroup_Overrides'!$H$11:$H$100,"B|"&amp;$C22&amp;"|"&amp;$D22)=0,"",IF(AND(COUNTIF('Subgroup_Overrides'!$H$11:$H$100,"B|"&amp;$C22&amp;"|"&amp;$D22)=1,ISNUMBER(INDEX('Subgroup_Overrides'!$F$11:$F$100,MATCH("B|"&amp;$C22&amp;"|"&amp;$D22,'Subgroup_Overrides'!$H$11:$H$100,0))),NOT(ISBLANK(INDEX('Subgroup_Overrides'!$F$11:$F$100,MATCH("B|"&amp;$C22&amp;"|"&amp;$D22,'Subgroup_Overrides'!$H$11:$H$100,0)))),INDEX('Subgroup_Overrides'!$F$11:$F$100,MATCH("B|"&amp;$C22&amp;"|"&amp;$D22,'Subgroup_Overrides'!$H$11:$H$100,0))&gt;=-1,INDEX('Subgroup_Overrides'!$F$11:$F$100,MATCH("B|"&amp;$C22&amp;"|"&amp;$D22,'Subgroup_Overrides'!$H$11:$H$100,0))&lt;=1,LEN(TRIM(INDEX('Subgroup_Overrides'!$G$11:$G$100,MATCH("B|"&amp;$C22&amp;"|"&amp;$D22,'Subgroup_Overrides'!$H$11:$H$100,0))))&gt;0),INDEX('Subgroup_Overrides'!$F$11:$F$100,MATCH("B|"&amp;$C22&amp;"|"&amp;$D22,'Subgroup_Overrides'!$H$11:$H$100,0)),"INVALID_OVERRIDE")),"INVALID_OVERRIDE")</x:f>
        <x:v/>
      </x:c>
      <x:c r="L22" s="40" t="str">
        <x:f aca="0">TRIM(B22)</x:f>
        <x:v>LBTY</x:v>
      </x:c>
      <x:c r="M22" s="40" t="n">
        <x:f aca="0">IF(ISNUMBER($H22),$H22,"")</x:f>
        <x:v>0</x:v>
      </x:c>
      <x:c r="N22" s="40" t="n">
        <x:f aca="0">IF(ISNUMBER($I22),$I22,"")</x:f>
        <x:v>0</x:v>
      </x:c>
      <x:c r="O22" s="40" t="str">
        <x:f aca="0">IF(ISNUMBER($M22),$B22&amp;"|"&amp;ROUND($M22*1000000000000,0),"")</x:f>
        <x:v>LBTY|0</x:v>
      </x:c>
      <x:c r="P22" s="40" t="str">
        <x:f aca="0">IF(ISNUMBER($N22),$B22&amp;"|"&amp;ROUND($N22*1000000000000,0),"")</x:f>
        <x:v>LBTY|0</x:v>
      </x:c>
    </x:row>
    <x:row r="23" s="1" customFormat="1" ht="14.25" hidden="0" customHeight="1">
      <x:c r="A23" s="41" t="n">
        <x:v>22</x:v>
      </x:c>
      <x:c r="B23" s="44" t="s">
        <x:v>291</x:v>
      </x:c>
      <x:c r="C23" s="44" t="s">
        <x:v>1020</x:v>
      </x:c>
      <x:c r="D23" s="44" t="s">
        <x:v>1027</x:v>
      </x:c>
      <x:c r="E23" s="44" t="n">
        <x:v>-0.65</x:v>
      </x:c>
      <x:c r="F23" s="97" t="n">
        <x:f aca="0">INDEX(I_prop!$B$7:$H$13, MATCH($C23, I_prop!$A$7:$A$13,0), MATCH($D23, I_prop!$B$6:$H$6,0))</x:f>
        <x:v>-0.08072568681553846</x:v>
      </x:c>
      <x:c r="G23" s="97" t="n">
        <x:f aca="0">INDEX(I_prop!$B$18:$H$24, MATCH($C23, I_prop!$A$18:$A$24,0), MATCH($D23, I_prop!$B$17:$H$17,0))</x:f>
        <x:v>0.06151557221350915</x:v>
      </x:c>
      <x:c r="H23" s="97" t="n">
        <x:f aca="0">IF(ISNUMBER($J23),$J23,IF($J23="INVALID_OVERRIDE","INVALID_OVERRIDE",IF($F23&lt;0,MAX(-1,'Subgroup_Overrides'!$B$7*$F23),$F23)))</x:f>
        <x:v>-0.15</x:v>
      </x:c>
      <x:c r="I23" s="97" t="n">
        <x:f aca="0">IF(ISNUMBER($K23),$K23,IF($K23="INVALID_OVERRIDE","INVALID_OVERRIDE",IF($G23&lt;0,MAX(-1,'Subgroup_Overrides'!$B$7*$G23),$G23)))</x:f>
        <x:v>0.06151557221350915</x:v>
      </x:c>
      <x:c r="J23" s="44" t="n">
        <x:f aca="0">IFERROR(IF(COUNTIF('Subgroup_Overrides'!$H$11:$H$100,"A|"&amp;$C23&amp;"|"&amp;$D23)=0,"",IF(AND(COUNTIF('Subgroup_Overrides'!$H$11:$H$100,"A|"&amp;$C23&amp;"|"&amp;$D23)=1,ISNUMBER(INDEX('Subgroup_Overrides'!$F$11:$F$100,MATCH("A|"&amp;$C23&amp;"|"&amp;$D23,'Subgroup_Overrides'!$H$11:$H$100,0))),NOT(ISBLANK(INDEX('Subgroup_Overrides'!$F$11:$F$100,MATCH("A|"&amp;$C23&amp;"|"&amp;$D23,'Subgroup_Overrides'!$H$11:$H$100,0)))),INDEX('Subgroup_Overrides'!$F$11:$F$100,MATCH("A|"&amp;$C23&amp;"|"&amp;$D23,'Subgroup_Overrides'!$H$11:$H$100,0))&gt;=-1,INDEX('Subgroup_Overrides'!$F$11:$F$100,MATCH("A|"&amp;$C23&amp;"|"&amp;$D23,'Subgroup_Overrides'!$H$11:$H$100,0))&lt;=1,LEN(TRIM(INDEX('Subgroup_Overrides'!$G$11:$G$100,MATCH("A|"&amp;$C23&amp;"|"&amp;$D23,'Subgroup_Overrides'!$H$11:$H$100,0))))&gt;0),INDEX('Subgroup_Overrides'!$F$11:$F$100,MATCH("A|"&amp;$C23&amp;"|"&amp;$D23,'Subgroup_Overrides'!$H$11:$H$100,0)),"INVALID_OVERRIDE")),"INVALID_OVERRIDE")</x:f>
        <x:v>-0.15</x:v>
      </x:c>
      <x:c r="K23" s="44" t="str">
        <x:f aca="0">IFERROR(IF(COUNTIF('Subgroup_Overrides'!$H$11:$H$100,"B|"&amp;$C23&amp;"|"&amp;$D23)=0,"",IF(AND(COUNTIF('Subgroup_Overrides'!$H$11:$H$100,"B|"&amp;$C23&amp;"|"&amp;$D23)=1,ISNUMBER(INDEX('Subgroup_Overrides'!$F$11:$F$100,MATCH("B|"&amp;$C23&amp;"|"&amp;$D23,'Subgroup_Overrides'!$H$11:$H$100,0))),NOT(ISBLANK(INDEX('Subgroup_Overrides'!$F$11:$F$100,MATCH("B|"&amp;$C23&amp;"|"&amp;$D23,'Subgroup_Overrides'!$H$11:$H$100,0)))),INDEX('Subgroup_Overrides'!$F$11:$F$100,MATCH("B|"&amp;$C23&amp;"|"&amp;$D23,'Subgroup_Overrides'!$H$11:$H$100,0))&gt;=-1,INDEX('Subgroup_Overrides'!$F$11:$F$100,MATCH("B|"&amp;$C23&amp;"|"&amp;$D23,'Subgroup_Overrides'!$H$11:$H$100,0))&lt;=1,LEN(TRIM(INDEX('Subgroup_Overrides'!$G$11:$G$100,MATCH("B|"&amp;$C23&amp;"|"&amp;$D23,'Subgroup_Overrides'!$H$11:$H$100,0))))&gt;0),INDEX('Subgroup_Overrides'!$F$11:$F$100,MATCH("B|"&amp;$C23&amp;"|"&amp;$D23,'Subgroup_Overrides'!$H$11:$H$100,0)),"INVALID_OVERRIDE")),"INVALID_OVERRIDE")</x:f>
        <x:v/>
      </x:c>
      <x:c r="L23" s="44" t="str">
        <x:f aca="0">TRIM(B23)</x:f>
        <x:v>LBTY</x:v>
      </x:c>
      <x:c r="M23" s="44" t="n">
        <x:f aca="0">IF(ISNUMBER($H23),$H23,"")</x:f>
        <x:v>-0.15</x:v>
      </x:c>
      <x:c r="N23" s="44" t="n">
        <x:f aca="0">IF(ISNUMBER($I23),$I23,"")</x:f>
        <x:v>0.06151557221350915</x:v>
      </x:c>
      <x:c r="O23" s="44" t="str">
        <x:f aca="0">IF(ISNUMBER($M23),$B23&amp;"|"&amp;ROUND($M23*1000000000000,0),"")</x:f>
        <x:v>LBTY|-150000000000</x:v>
      </x:c>
      <x:c r="P23" s="44" t="str">
        <x:f aca="0">IF(ISNUMBER($N23),$B23&amp;"|"&amp;ROUND($N23*1000000000000,0),"")</x:f>
        <x:v>LBTY|61515572214</x:v>
      </x:c>
    </x:row>
    <x:row r="24" s="1" customFormat="1" ht="14.25" hidden="0" customHeight="1">
      <x:c r="A24" s="41" t="n">
        <x:v>23</x:v>
      </x:c>
      <x:c r="B24" s="40" t="s">
        <x:v>291</x:v>
      </x:c>
      <x:c r="C24" s="40" t="s">
        <x:v>1021</x:v>
      </x:c>
      <x:c r="D24" s="40" t="s">
        <x:v>1027</x:v>
      </x:c>
      <x:c r="E24" s="40" t="n">
        <x:v>-0.65</x:v>
      </x:c>
      <x:c r="F24" s="98" t="n">
        <x:f aca="0">INDEX(I_prop!$B$7:$H$13, MATCH($C24, I_prop!$A$7:$A$13,0), MATCH($D24, I_prop!$B$6:$H$6,0))</x:f>
        <x:v>0</x:v>
      </x:c>
      <x:c r="G24" s="98" t="n">
        <x:f aca="0">INDEX(I_prop!$B$18:$H$24, MATCH($C24, I_prop!$A$18:$A$24,0), MATCH($D24, I_prop!$B$17:$H$17,0))</x:f>
        <x:v>0</x:v>
      </x:c>
      <x:c r="H24" s="98" t="n">
        <x:f aca="0">IF(ISNUMBER($J24),$J24,IF($J24="INVALID_OVERRIDE","INVALID_OVERRIDE",IF($F24&lt;0,MAX(-1,'Subgroup_Overrides'!$B$7*$F24),$F24)))</x:f>
        <x:v>0</x:v>
      </x:c>
      <x:c r="I24" s="98" t="n">
        <x:f aca="0">IF(ISNUMBER($K24),$K24,IF($K24="INVALID_OVERRIDE","INVALID_OVERRIDE",IF($G24&lt;0,MAX(-1,'Subgroup_Overrides'!$B$7*$G24),$G24)))</x:f>
        <x:v>0</x:v>
      </x:c>
      <x:c r="J24" s="40" t="str">
        <x:f aca="0">IFERROR(IF(COUNTIF('Subgroup_Overrides'!$H$11:$H$100,"A|"&amp;$C24&amp;"|"&amp;$D24)=0,"",IF(AND(COUNTIF('Subgroup_Overrides'!$H$11:$H$100,"A|"&amp;$C24&amp;"|"&amp;$D24)=1,ISNUMBER(INDEX('Subgroup_Overrides'!$F$11:$F$100,MATCH("A|"&amp;$C24&amp;"|"&amp;$D24,'Subgroup_Overrides'!$H$11:$H$100,0))),NOT(ISBLANK(INDEX('Subgroup_Overrides'!$F$11:$F$100,MATCH("A|"&amp;$C24&amp;"|"&amp;$D24,'Subgroup_Overrides'!$H$11:$H$100,0)))),INDEX('Subgroup_Overrides'!$F$11:$F$100,MATCH("A|"&amp;$C24&amp;"|"&amp;$D24,'Subgroup_Overrides'!$H$11:$H$100,0))&gt;=-1,INDEX('Subgroup_Overrides'!$F$11:$F$100,MATCH("A|"&amp;$C24&amp;"|"&amp;$D24,'Subgroup_Overrides'!$H$11:$H$100,0))&lt;=1,LEN(TRIM(INDEX('Subgroup_Overrides'!$G$11:$G$100,MATCH("A|"&amp;$C24&amp;"|"&amp;$D24,'Subgroup_Overrides'!$H$11:$H$100,0))))&gt;0),INDEX('Subgroup_Overrides'!$F$11:$F$100,MATCH("A|"&amp;$C24&amp;"|"&amp;$D24,'Subgroup_Overrides'!$H$11:$H$100,0)),"INVALID_OVERRIDE")),"INVALID_OVERRIDE")</x:f>
        <x:v/>
      </x:c>
      <x:c r="K24" s="40" t="str">
        <x:f aca="0">IFERROR(IF(COUNTIF('Subgroup_Overrides'!$H$11:$H$100,"B|"&amp;$C24&amp;"|"&amp;$D24)=0,"",IF(AND(COUNTIF('Subgroup_Overrides'!$H$11:$H$100,"B|"&amp;$C24&amp;"|"&amp;$D24)=1,ISNUMBER(INDEX('Subgroup_Overrides'!$F$11:$F$100,MATCH("B|"&amp;$C24&amp;"|"&amp;$D24,'Subgroup_Overrides'!$H$11:$H$100,0))),NOT(ISBLANK(INDEX('Subgroup_Overrides'!$F$11:$F$100,MATCH("B|"&amp;$C24&amp;"|"&amp;$D24,'Subgroup_Overrides'!$H$11:$H$100,0)))),INDEX('Subgroup_Overrides'!$F$11:$F$100,MATCH("B|"&amp;$C24&amp;"|"&amp;$D24,'Subgroup_Overrides'!$H$11:$H$100,0))&gt;=-1,INDEX('Subgroup_Overrides'!$F$11:$F$100,MATCH("B|"&amp;$C24&amp;"|"&amp;$D24,'Subgroup_Overrides'!$H$11:$H$100,0))&lt;=1,LEN(TRIM(INDEX('Subgroup_Overrides'!$G$11:$G$100,MATCH("B|"&amp;$C24&amp;"|"&amp;$D24,'Subgroup_Overrides'!$H$11:$H$100,0))))&gt;0),INDEX('Subgroup_Overrides'!$F$11:$F$100,MATCH("B|"&amp;$C24&amp;"|"&amp;$D24,'Subgroup_Overrides'!$H$11:$H$100,0)),"INVALID_OVERRIDE")),"INVALID_OVERRIDE")</x:f>
        <x:v/>
      </x:c>
      <x:c r="L24" s="40" t="str">
        <x:f aca="0">TRIM(B24)</x:f>
        <x:v>LBTY</x:v>
      </x:c>
      <x:c r="M24" s="40" t="n">
        <x:f aca="0">IF(ISNUMBER($H24),$H24,"")</x:f>
        <x:v>0</x:v>
      </x:c>
      <x:c r="N24" s="40" t="n">
        <x:f aca="0">IF(ISNUMBER($I24),$I24,"")</x:f>
        <x:v>0</x:v>
      </x:c>
      <x:c r="O24" s="40" t="str">
        <x:f aca="0">IF(ISNUMBER($M24),$B24&amp;"|"&amp;ROUND($M24*1000000000000,0),"")</x:f>
        <x:v>LBTY|0</x:v>
      </x:c>
      <x:c r="P24" s="40" t="str">
        <x:f aca="0">IF(ISNUMBER($N24),$B24&amp;"|"&amp;ROUND($N24*1000000000000,0),"")</x:f>
        <x:v>LBTY|0</x:v>
      </x:c>
    </x:row>
    <x:row r="25" s="1" customFormat="1" ht="14.25" hidden="0" customHeight="1">
      <x:c r="A25" s="41" t="n">
        <x:v>24</x:v>
      </x:c>
      <x:c r="B25" s="44" t="s">
        <x:v>291</x:v>
      </x:c>
      <x:c r="C25" s="44" t="s">
        <x:v>1022</x:v>
      </x:c>
      <x:c r="D25" s="44" t="s">
        <x:v>1027</x:v>
      </x:c>
      <x:c r="E25" s="44" t="n">
        <x:v>-0.65</x:v>
      </x:c>
      <x:c r="F25" s="97" t="n">
        <x:f aca="0">INDEX(I_prop!$B$7:$H$13, MATCH($C25, I_prop!$A$7:$A$13,0), MATCH($D25, I_prop!$B$6:$H$6,0))</x:f>
        <x:v>0</x:v>
      </x:c>
      <x:c r="G25" s="97" t="n">
        <x:f aca="0">INDEX(I_prop!$B$18:$H$24, MATCH($C25, I_prop!$A$18:$A$24,0), MATCH($D25, I_prop!$B$17:$H$17,0))</x:f>
        <x:v>0</x:v>
      </x:c>
      <x:c r="H25" s="97" t="n">
        <x:f aca="0">IF(ISNUMBER($J25),$J25,IF($J25="INVALID_OVERRIDE","INVALID_OVERRIDE",IF($F25&lt;0,MAX(-1,'Subgroup_Overrides'!$B$7*$F25),$F25)))</x:f>
        <x:v>0</x:v>
      </x:c>
      <x:c r="I25" s="97" t="n">
        <x:f aca="0">IF(ISNUMBER($K25),$K25,IF($K25="INVALID_OVERRIDE","INVALID_OVERRIDE",IF($G25&lt;0,MAX(-1,'Subgroup_Overrides'!$B$7*$G25),$G25)))</x:f>
        <x:v>0</x:v>
      </x:c>
      <x:c r="J25" s="44" t="str">
        <x:f aca="0">IFERROR(IF(COUNTIF('Subgroup_Overrides'!$H$11:$H$100,"A|"&amp;$C25&amp;"|"&amp;$D25)=0,"",IF(AND(COUNTIF('Subgroup_Overrides'!$H$11:$H$100,"A|"&amp;$C25&amp;"|"&amp;$D25)=1,ISNUMBER(INDEX('Subgroup_Overrides'!$F$11:$F$100,MATCH("A|"&amp;$C25&amp;"|"&amp;$D25,'Subgroup_Overrides'!$H$11:$H$100,0))),NOT(ISBLANK(INDEX('Subgroup_Overrides'!$F$11:$F$100,MATCH("A|"&amp;$C25&amp;"|"&amp;$D25,'Subgroup_Overrides'!$H$11:$H$100,0)))),INDEX('Subgroup_Overrides'!$F$11:$F$100,MATCH("A|"&amp;$C25&amp;"|"&amp;$D25,'Subgroup_Overrides'!$H$11:$H$100,0))&gt;=-1,INDEX('Subgroup_Overrides'!$F$11:$F$100,MATCH("A|"&amp;$C25&amp;"|"&amp;$D25,'Subgroup_Overrides'!$H$11:$H$100,0))&lt;=1,LEN(TRIM(INDEX('Subgroup_Overrides'!$G$11:$G$100,MATCH("A|"&amp;$C25&amp;"|"&amp;$D25,'Subgroup_Overrides'!$H$11:$H$100,0))))&gt;0),INDEX('Subgroup_Overrides'!$F$11:$F$100,MATCH("A|"&amp;$C25&amp;"|"&amp;$D25,'Subgroup_Overrides'!$H$11:$H$100,0)),"INVALID_OVERRIDE")),"INVALID_OVERRIDE")</x:f>
        <x:v/>
      </x:c>
      <x:c r="K25" s="44" t="str">
        <x:f aca="0">IFERROR(IF(COUNTIF('Subgroup_Overrides'!$H$11:$H$100,"B|"&amp;$C25&amp;"|"&amp;$D25)=0,"",IF(AND(COUNTIF('Subgroup_Overrides'!$H$11:$H$100,"B|"&amp;$C25&amp;"|"&amp;$D25)=1,ISNUMBER(INDEX('Subgroup_Overrides'!$F$11:$F$100,MATCH("B|"&amp;$C25&amp;"|"&amp;$D25,'Subgroup_Overrides'!$H$11:$H$100,0))),NOT(ISBLANK(INDEX('Subgroup_Overrides'!$F$11:$F$100,MATCH("B|"&amp;$C25&amp;"|"&amp;$D25,'Subgroup_Overrides'!$H$11:$H$100,0)))),INDEX('Subgroup_Overrides'!$F$11:$F$100,MATCH("B|"&amp;$C25&amp;"|"&amp;$D25,'Subgroup_Overrides'!$H$11:$H$100,0))&gt;=-1,INDEX('Subgroup_Overrides'!$F$11:$F$100,MATCH("B|"&amp;$C25&amp;"|"&amp;$D25,'Subgroup_Overrides'!$H$11:$H$100,0))&lt;=1,LEN(TRIM(INDEX('Subgroup_Overrides'!$G$11:$G$100,MATCH("B|"&amp;$C25&amp;"|"&amp;$D25,'Subgroup_Overrides'!$H$11:$H$100,0))))&gt;0),INDEX('Subgroup_Overrides'!$F$11:$F$100,MATCH("B|"&amp;$C25&amp;"|"&amp;$D25,'Subgroup_Overrides'!$H$11:$H$100,0)),"INVALID_OVERRIDE")),"INVALID_OVERRIDE")</x:f>
        <x:v/>
      </x:c>
      <x:c r="L25" s="44" t="str">
        <x:f aca="0">TRIM(B25)</x:f>
        <x:v>LBTY</x:v>
      </x:c>
      <x:c r="M25" s="44" t="n">
        <x:f aca="0">IF(ISNUMBER($H25),$H25,"")</x:f>
        <x:v>0</x:v>
      </x:c>
      <x:c r="N25" s="44" t="n">
        <x:f aca="0">IF(ISNUMBER($I25),$I25,"")</x:f>
        <x:v>0</x:v>
      </x:c>
      <x:c r="O25" s="44" t="str">
        <x:f aca="0">IF(ISNUMBER($M25),$B25&amp;"|"&amp;ROUND($M25*1000000000000,0),"")</x:f>
        <x:v>LBTY|0</x:v>
      </x:c>
      <x:c r="P25" s="44" t="str">
        <x:f aca="0">IF(ISNUMBER($N25),$B25&amp;"|"&amp;ROUND($N25*1000000000000,0),"")</x:f>
        <x:v>LBTY|0</x:v>
      </x:c>
    </x:row>
    <x:row r="26" s="1" customFormat="1" ht="14.25" hidden="0" customHeight="1">
      <x:c r="A26" s="41" t="n">
        <x:v>25</x:v>
      </x:c>
      <x:c r="B26" s="40" t="s">
        <x:v>291</x:v>
      </x:c>
      <x:c r="C26" s="40" t="s">
        <x:v>1023</x:v>
      </x:c>
      <x:c r="D26" s="40" t="s">
        <x:v>1027</x:v>
      </x:c>
      <x:c r="E26" s="40" t="n">
        <x:v>-0.65</x:v>
      </x:c>
      <x:c r="F26" s="98" t="n">
        <x:f aca="0">INDEX(I_prop!$B$7:$H$13, MATCH($C26, I_prop!$A$7:$A$13,0), MATCH($D26, I_prop!$B$6:$H$6,0))</x:f>
        <x:v>0</x:v>
      </x:c>
      <x:c r="G26" s="98" t="n">
        <x:f aca="0">INDEX(I_prop!$B$18:$H$24, MATCH($C26, I_prop!$A$18:$A$24,0), MATCH($D26, I_prop!$B$17:$H$17,0))</x:f>
        <x:v>0</x:v>
      </x:c>
      <x:c r="H26" s="98" t="n">
        <x:f aca="0">IF(ISNUMBER($J26),$J26,IF($J26="INVALID_OVERRIDE","INVALID_OVERRIDE",IF($F26&lt;0,MAX(-1,'Subgroup_Overrides'!$B$7*$F26),$F26)))</x:f>
        <x:v>0</x:v>
      </x:c>
      <x:c r="I26" s="98" t="n">
        <x:f aca="0">IF(ISNUMBER($K26),$K26,IF($K26="INVALID_OVERRIDE","INVALID_OVERRIDE",IF($G26&lt;0,MAX(-1,'Subgroup_Overrides'!$B$7*$G26),$G26)))</x:f>
        <x:v>0</x:v>
      </x:c>
      <x:c r="J26" s="40" t="str">
        <x:f aca="0">IFERROR(IF(COUNTIF('Subgroup_Overrides'!$H$11:$H$100,"A|"&amp;$C26&amp;"|"&amp;$D26)=0,"",IF(AND(COUNTIF('Subgroup_Overrides'!$H$11:$H$100,"A|"&amp;$C26&amp;"|"&amp;$D26)=1,ISNUMBER(INDEX('Subgroup_Overrides'!$F$11:$F$100,MATCH("A|"&amp;$C26&amp;"|"&amp;$D26,'Subgroup_Overrides'!$H$11:$H$100,0))),NOT(ISBLANK(INDEX('Subgroup_Overrides'!$F$11:$F$100,MATCH("A|"&amp;$C26&amp;"|"&amp;$D26,'Subgroup_Overrides'!$H$11:$H$100,0)))),INDEX('Subgroup_Overrides'!$F$11:$F$100,MATCH("A|"&amp;$C26&amp;"|"&amp;$D26,'Subgroup_Overrides'!$H$11:$H$100,0))&gt;=-1,INDEX('Subgroup_Overrides'!$F$11:$F$100,MATCH("A|"&amp;$C26&amp;"|"&amp;$D26,'Subgroup_Overrides'!$H$11:$H$100,0))&lt;=1,LEN(TRIM(INDEX('Subgroup_Overrides'!$G$11:$G$100,MATCH("A|"&amp;$C26&amp;"|"&amp;$D26,'Subgroup_Overrides'!$H$11:$H$100,0))))&gt;0),INDEX('Subgroup_Overrides'!$F$11:$F$100,MATCH("A|"&amp;$C26&amp;"|"&amp;$D26,'Subgroup_Overrides'!$H$11:$H$100,0)),"INVALID_OVERRIDE")),"INVALID_OVERRIDE")</x:f>
        <x:v/>
      </x:c>
      <x:c r="K26" s="40" t="str">
        <x:f aca="0">IFERROR(IF(COUNTIF('Subgroup_Overrides'!$H$11:$H$100,"B|"&amp;$C26&amp;"|"&amp;$D26)=0,"",IF(AND(COUNTIF('Subgroup_Overrides'!$H$11:$H$100,"B|"&amp;$C26&amp;"|"&amp;$D26)=1,ISNUMBER(INDEX('Subgroup_Overrides'!$F$11:$F$100,MATCH("B|"&amp;$C26&amp;"|"&amp;$D26,'Subgroup_Overrides'!$H$11:$H$100,0))),NOT(ISBLANK(INDEX('Subgroup_Overrides'!$F$11:$F$100,MATCH("B|"&amp;$C26&amp;"|"&amp;$D26,'Subgroup_Overrides'!$H$11:$H$100,0)))),INDEX('Subgroup_Overrides'!$F$11:$F$100,MATCH("B|"&amp;$C26&amp;"|"&amp;$D26,'Subgroup_Overrides'!$H$11:$H$100,0))&gt;=-1,INDEX('Subgroup_Overrides'!$F$11:$F$100,MATCH("B|"&amp;$C26&amp;"|"&amp;$D26,'Subgroup_Overrides'!$H$11:$H$100,0))&lt;=1,LEN(TRIM(INDEX('Subgroup_Overrides'!$G$11:$G$100,MATCH("B|"&amp;$C26&amp;"|"&amp;$D26,'Subgroup_Overrides'!$H$11:$H$100,0))))&gt;0),INDEX('Subgroup_Overrides'!$F$11:$F$100,MATCH("B|"&amp;$C26&amp;"|"&amp;$D26,'Subgroup_Overrides'!$H$11:$H$100,0)),"INVALID_OVERRIDE")),"INVALID_OVERRIDE")</x:f>
        <x:v/>
      </x:c>
      <x:c r="L26" s="40" t="str">
        <x:f aca="0">TRIM(B26)</x:f>
        <x:v>LBTY</x:v>
      </x:c>
      <x:c r="M26" s="40" t="n">
        <x:f aca="0">IF(ISNUMBER($H26),$H26,"")</x:f>
        <x:v>0</x:v>
      </x:c>
      <x:c r="N26" s="40" t="n">
        <x:f aca="0">IF(ISNUMBER($I26),$I26,"")</x:f>
        <x:v>0</x:v>
      </x:c>
      <x:c r="O26" s="40" t="str">
        <x:f aca="0">IF(ISNUMBER($M26),$B26&amp;"|"&amp;ROUND($M26*1000000000000,0),"")</x:f>
        <x:v>LBTY|0</x:v>
      </x:c>
      <x:c r="P26" s="40" t="str">
        <x:f aca="0">IF(ISNUMBER($N26),$B26&amp;"|"&amp;ROUND($N26*1000000000000,0),"")</x:f>
        <x:v>LBTY|0</x:v>
      </x:c>
    </x:row>
    <x:row r="27" s="1" customFormat="1" ht="14.25" hidden="0" customHeight="1">
      <x:c r="A27" s="41" t="n">
        <x:v>26</x:v>
      </x:c>
      <x:c r="B27" s="44" t="s">
        <x:v>292</x:v>
      </x:c>
      <x:c r="C27" s="44" t="s">
        <x:v>1017</x:v>
      </x:c>
      <x:c r="D27" s="44" t="s">
        <x:v>1028</x:v>
      </x:c>
      <x:c r="E27" s="44" t="n">
        <x:v>-0.5</x:v>
      </x:c>
      <x:c r="F27" s="97" t="n">
        <x:f aca="0">INDEX(I_prop!$B$7:$H$13, MATCH($C27, I_prop!$A$7:$A$13,0), MATCH($D27, I_prop!$B$6:$H$6,0))</x:f>
        <x:v>0</x:v>
      </x:c>
      <x:c r="G27" s="97" t="n">
        <x:f aca="0">INDEX(I_prop!$B$18:$H$24, MATCH($C27, I_prop!$A$18:$A$24,0), MATCH($D27, I_prop!$B$17:$H$17,0))</x:f>
        <x:v>0</x:v>
      </x:c>
      <x:c r="H27" s="97" t="n">
        <x:f aca="0">IF(ISNUMBER($J27),$J27,IF($J27="INVALID_OVERRIDE","INVALID_OVERRIDE",IF($F27&lt;0,MAX(-1,'Subgroup_Overrides'!$B$7*$F27),$F27)))</x:f>
        <x:v>0</x:v>
      </x:c>
      <x:c r="I27" s="97" t="n">
        <x:f aca="0">IF(ISNUMBER($K27),$K27,IF($K27="INVALID_OVERRIDE","INVALID_OVERRIDE",IF($G27&lt;0,MAX(-1,'Subgroup_Overrides'!$B$7*$G27),$G27)))</x:f>
        <x:v>0</x:v>
      </x:c>
      <x:c r="J27" s="44" t="str">
        <x:f aca="0">IFERROR(IF(COUNTIF('Subgroup_Overrides'!$H$11:$H$100,"A|"&amp;$C27&amp;"|"&amp;$D27)=0,"",IF(AND(COUNTIF('Subgroup_Overrides'!$H$11:$H$100,"A|"&amp;$C27&amp;"|"&amp;$D27)=1,ISNUMBER(INDEX('Subgroup_Overrides'!$F$11:$F$100,MATCH("A|"&amp;$C27&amp;"|"&amp;$D27,'Subgroup_Overrides'!$H$11:$H$100,0))),NOT(ISBLANK(INDEX('Subgroup_Overrides'!$F$11:$F$100,MATCH("A|"&amp;$C27&amp;"|"&amp;$D27,'Subgroup_Overrides'!$H$11:$H$100,0)))),INDEX('Subgroup_Overrides'!$F$11:$F$100,MATCH("A|"&amp;$C27&amp;"|"&amp;$D27,'Subgroup_Overrides'!$H$11:$H$100,0))&gt;=-1,INDEX('Subgroup_Overrides'!$F$11:$F$100,MATCH("A|"&amp;$C27&amp;"|"&amp;$D27,'Subgroup_Overrides'!$H$11:$H$100,0))&lt;=1,LEN(TRIM(INDEX('Subgroup_Overrides'!$G$11:$G$100,MATCH("A|"&amp;$C27&amp;"|"&amp;$D27,'Subgroup_Overrides'!$H$11:$H$100,0))))&gt;0),INDEX('Subgroup_Overrides'!$F$11:$F$100,MATCH("A|"&amp;$C27&amp;"|"&amp;$D27,'Subgroup_Overrides'!$H$11:$H$100,0)),"INVALID_OVERRIDE")),"INVALID_OVERRIDE")</x:f>
        <x:v/>
      </x:c>
      <x:c r="K27" s="44" t="str">
        <x:f aca="0">IFERROR(IF(COUNTIF('Subgroup_Overrides'!$H$11:$H$100,"B|"&amp;$C27&amp;"|"&amp;$D27)=0,"",IF(AND(COUNTIF('Subgroup_Overrides'!$H$11:$H$100,"B|"&amp;$C27&amp;"|"&amp;$D27)=1,ISNUMBER(INDEX('Subgroup_Overrides'!$F$11:$F$100,MATCH("B|"&amp;$C27&amp;"|"&amp;$D27,'Subgroup_Overrides'!$H$11:$H$100,0))),NOT(ISBLANK(INDEX('Subgroup_Overrides'!$F$11:$F$100,MATCH("B|"&amp;$C27&amp;"|"&amp;$D27,'Subgroup_Overrides'!$H$11:$H$100,0)))),INDEX('Subgroup_Overrides'!$F$11:$F$100,MATCH("B|"&amp;$C27&amp;"|"&amp;$D27,'Subgroup_Overrides'!$H$11:$H$100,0))&gt;=-1,INDEX('Subgroup_Overrides'!$F$11:$F$100,MATCH("B|"&amp;$C27&amp;"|"&amp;$D27,'Subgroup_Overrides'!$H$11:$H$100,0))&lt;=1,LEN(TRIM(INDEX('Subgroup_Overrides'!$G$11:$G$100,MATCH("B|"&amp;$C27&amp;"|"&amp;$D27,'Subgroup_Overrides'!$H$11:$H$100,0))))&gt;0),INDEX('Subgroup_Overrides'!$F$11:$F$100,MATCH("B|"&amp;$C27&amp;"|"&amp;$D27,'Subgroup_Overrides'!$H$11:$H$100,0)),"INVALID_OVERRIDE")),"INVALID_OVERRIDE")</x:f>
        <x:v/>
      </x:c>
      <x:c r="L27" s="44" t="str">
        <x:f aca="0">TRIM(B27)</x:f>
        <x:v>NEED</x:v>
      </x:c>
      <x:c r="M27" s="44" t="n">
        <x:f aca="0">IF(ISNUMBER($H27),$H27,"")</x:f>
        <x:v>0</x:v>
      </x:c>
      <x:c r="N27" s="44" t="n">
        <x:f aca="0">IF(ISNUMBER($I27),$I27,"")</x:f>
        <x:v>0</x:v>
      </x:c>
      <x:c r="O27" s="44" t="str">
        <x:f aca="0">IF(ISNUMBER($M27),$B27&amp;"|"&amp;ROUND($M27*1000000000000,0),"")</x:f>
        <x:v>NEED|0</x:v>
      </x:c>
      <x:c r="P27" s="44" t="str">
        <x:f aca="0">IF(ISNUMBER($N27),$B27&amp;"|"&amp;ROUND($N27*1000000000000,0),"")</x:f>
        <x:v>NEED|0</x:v>
      </x:c>
    </x:row>
    <x:row r="28" s="1" customFormat="1" ht="14.25" hidden="0" customHeight="1">
      <x:c r="A28" s="41" t="n">
        <x:v>27</x:v>
      </x:c>
      <x:c r="B28" s="40" t="s">
        <x:v>292</x:v>
      </x:c>
      <x:c r="C28" s="40" t="s">
        <x:v>1017</x:v>
      </x:c>
      <x:c r="D28" s="40" t="s">
        <x:v>1018</x:v>
      </x:c>
      <x:c r="E28" s="40" t="n">
        <x:v>-0.5</x:v>
      </x:c>
      <x:c r="F28" s="98" t="n">
        <x:f aca="0">INDEX(I_prop!$B$7:$H$13, MATCH($C28, I_prop!$A$7:$A$13,0), MATCH($D28, I_prop!$B$6:$H$6,0))</x:f>
        <x:v>0</x:v>
      </x:c>
      <x:c r="G28" s="98" t="n">
        <x:f aca="0">INDEX(I_prop!$B$18:$H$24, MATCH($C28, I_prop!$A$18:$A$24,0), MATCH($D28, I_prop!$B$17:$H$17,0))</x:f>
        <x:v>0</x:v>
      </x:c>
      <x:c r="H28" s="98" t="n">
        <x:f aca="0">IF(ISNUMBER($J28),$J28,IF($J28="INVALID_OVERRIDE","INVALID_OVERRIDE",IF($F28&lt;0,MAX(-1,'Subgroup_Overrides'!$B$7*$F28),$F28)))</x:f>
        <x:v>0</x:v>
      </x:c>
      <x:c r="I28" s="98" t="n">
        <x:f aca="0">IF(ISNUMBER($K28),$K28,IF($K28="INVALID_OVERRIDE","INVALID_OVERRIDE",IF($G28&lt;0,MAX(-1,'Subgroup_Overrides'!$B$7*$G28),$G28)))</x:f>
        <x:v>0</x:v>
      </x:c>
      <x:c r="J28" s="40" t="str">
        <x:f aca="0">IFERROR(IF(COUNTIF('Subgroup_Overrides'!$H$11:$H$100,"A|"&amp;$C28&amp;"|"&amp;$D28)=0,"",IF(AND(COUNTIF('Subgroup_Overrides'!$H$11:$H$100,"A|"&amp;$C28&amp;"|"&amp;$D28)=1,ISNUMBER(INDEX('Subgroup_Overrides'!$F$11:$F$100,MATCH("A|"&amp;$C28&amp;"|"&amp;$D28,'Subgroup_Overrides'!$H$11:$H$100,0))),NOT(ISBLANK(INDEX('Subgroup_Overrides'!$F$11:$F$100,MATCH("A|"&amp;$C28&amp;"|"&amp;$D28,'Subgroup_Overrides'!$H$11:$H$100,0)))),INDEX('Subgroup_Overrides'!$F$11:$F$100,MATCH("A|"&amp;$C28&amp;"|"&amp;$D28,'Subgroup_Overrides'!$H$11:$H$100,0))&gt;=-1,INDEX('Subgroup_Overrides'!$F$11:$F$100,MATCH("A|"&amp;$C28&amp;"|"&amp;$D28,'Subgroup_Overrides'!$H$11:$H$100,0))&lt;=1,LEN(TRIM(INDEX('Subgroup_Overrides'!$G$11:$G$100,MATCH("A|"&amp;$C28&amp;"|"&amp;$D28,'Subgroup_Overrides'!$H$11:$H$100,0))))&gt;0),INDEX('Subgroup_Overrides'!$F$11:$F$100,MATCH("A|"&amp;$C28&amp;"|"&amp;$D28,'Subgroup_Overrides'!$H$11:$H$100,0)),"INVALID_OVERRIDE")),"INVALID_OVERRIDE")</x:f>
        <x:v/>
      </x:c>
      <x:c r="K28" s="40" t="str">
        <x:f aca="0">IFERROR(IF(COUNTIF('Subgroup_Overrides'!$H$11:$H$100,"B|"&amp;$C28&amp;"|"&amp;$D28)=0,"",IF(AND(COUNTIF('Subgroup_Overrides'!$H$11:$H$100,"B|"&amp;$C28&amp;"|"&amp;$D28)=1,ISNUMBER(INDEX('Subgroup_Overrides'!$F$11:$F$100,MATCH("B|"&amp;$C28&amp;"|"&amp;$D28,'Subgroup_Overrides'!$H$11:$H$100,0))),NOT(ISBLANK(INDEX('Subgroup_Overrides'!$F$11:$F$100,MATCH("B|"&amp;$C28&amp;"|"&amp;$D28,'Subgroup_Overrides'!$H$11:$H$100,0)))),INDEX('Subgroup_Overrides'!$F$11:$F$100,MATCH("B|"&amp;$C28&amp;"|"&amp;$D28,'Subgroup_Overrides'!$H$11:$H$100,0))&gt;=-1,INDEX('Subgroup_Overrides'!$F$11:$F$100,MATCH("B|"&amp;$C28&amp;"|"&amp;$D28,'Subgroup_Overrides'!$H$11:$H$100,0))&lt;=1,LEN(TRIM(INDEX('Subgroup_Overrides'!$G$11:$G$100,MATCH("B|"&amp;$C28&amp;"|"&amp;$D28,'Subgroup_Overrides'!$H$11:$H$100,0))))&gt;0),INDEX('Subgroup_Overrides'!$F$11:$F$100,MATCH("B|"&amp;$C28&amp;"|"&amp;$D28,'Subgroup_Overrides'!$H$11:$H$100,0)),"INVALID_OVERRIDE")),"INVALID_OVERRIDE")</x:f>
        <x:v/>
      </x:c>
      <x:c r="L28" s="40" t="str">
        <x:f aca="0">TRIM(B28)</x:f>
        <x:v>NEED</x:v>
      </x:c>
      <x:c r="M28" s="40" t="n">
        <x:f aca="0">IF(ISNUMBER($H28),$H28,"")</x:f>
        <x:v>0</x:v>
      </x:c>
      <x:c r="N28" s="40" t="n">
        <x:f aca="0">IF(ISNUMBER($I28),$I28,"")</x:f>
        <x:v>0</x:v>
      </x:c>
      <x:c r="O28" s="40" t="str">
        <x:f aca="0">IF(ISNUMBER($M28),$B28&amp;"|"&amp;ROUND($M28*1000000000000,0),"")</x:f>
        <x:v>NEED|0</x:v>
      </x:c>
      <x:c r="P28" s="40" t="str">
        <x:f aca="0">IF(ISNUMBER($N28),$B28&amp;"|"&amp;ROUND($N28*1000000000000,0),"")</x:f>
        <x:v>NEED|0</x:v>
      </x:c>
    </x:row>
    <x:row r="29" s="1" customFormat="1" ht="14.25" hidden="0" customHeight="1">
      <x:c r="A29" s="41" t="n">
        <x:v>28</x:v>
      </x:c>
      <x:c r="B29" s="44" t="s">
        <x:v>292</x:v>
      </x:c>
      <x:c r="C29" s="44" t="s">
        <x:v>1019</x:v>
      </x:c>
      <x:c r="D29" s="44" t="s">
        <x:v>1028</x:v>
      </x:c>
      <x:c r="E29" s="44" t="n">
        <x:v>-0.5</x:v>
      </x:c>
      <x:c r="F29" s="97" t="n">
        <x:f aca="0">INDEX(I_prop!$B$7:$H$13, MATCH($C29, I_prop!$A$7:$A$13,0), MATCH($D29, I_prop!$B$6:$H$6,0))</x:f>
        <x:v>0.046162176234088866</x:v>
      </x:c>
      <x:c r="G29" s="97" t="n">
        <x:f aca="0">INDEX(I_prop!$B$18:$H$24, MATCH($C29, I_prop!$A$18:$A$24,0), MATCH($D29, I_prop!$B$17:$H$17,0))</x:f>
        <x:v>-0.01847590043753792</x:v>
      </x:c>
      <x:c r="H29" s="97" t="n">
        <x:f aca="0">IF(ISNUMBER($J29),$J29,IF($J29="INVALID_OVERRIDE","INVALID_OVERRIDE",IF($F29&lt;0,MAX(-1,'Subgroup_Overrides'!$B$7*$F29),$F29)))</x:f>
        <x:v>0.046162176234088866</x:v>
      </x:c>
      <x:c r="I29" s="97">
        <x:f>IF(ISNUMBER($K29),$K29,IF($K29="INVALID_OVERRIDE","INVALID_OVERRIDE",IF($G29&lt;0,MAX(-1,'Subgroup_Overrides'!$B$7*$G29),$G29)))</x:f>
        <x:v>-0.12</x:v>
      </x:c>
      <x:c r="J29" s="44" t="str">
        <x:f aca="0">IFERROR(IF(COUNTIF('Subgroup_Overrides'!$H$11:$H$100,"A|"&amp;$C29&amp;"|"&amp;$D29)=0,"",IF(AND(COUNTIF('Subgroup_Overrides'!$H$11:$H$100,"A|"&amp;$C29&amp;"|"&amp;$D29)=1,ISNUMBER(INDEX('Subgroup_Overrides'!$F$11:$F$100,MATCH("A|"&amp;$C29&amp;"|"&amp;$D29,'Subgroup_Overrides'!$H$11:$H$100,0))),NOT(ISBLANK(INDEX('Subgroup_Overrides'!$F$11:$F$100,MATCH("A|"&amp;$C29&amp;"|"&amp;$D29,'Subgroup_Overrides'!$H$11:$H$100,0)))),INDEX('Subgroup_Overrides'!$F$11:$F$100,MATCH("A|"&amp;$C29&amp;"|"&amp;$D29,'Subgroup_Overrides'!$H$11:$H$100,0))&gt;=-1,INDEX('Subgroup_Overrides'!$F$11:$F$100,MATCH("A|"&amp;$C29&amp;"|"&amp;$D29,'Subgroup_Overrides'!$H$11:$H$100,0))&lt;=1,LEN(TRIM(INDEX('Subgroup_Overrides'!$G$11:$G$100,MATCH("A|"&amp;$C29&amp;"|"&amp;$D29,'Subgroup_Overrides'!$H$11:$H$100,0))))&gt;0),INDEX('Subgroup_Overrides'!$F$11:$F$100,MATCH("A|"&amp;$C29&amp;"|"&amp;$D29,'Subgroup_Overrides'!$H$11:$H$100,0)),"INVALID_OVERRIDE")),"INVALID_OVERRIDE")</x:f>
        <x:v/>
      </x:c>
      <x:c r="K29" s="44">
        <x:f>IFERROR(IF(COUNTIF('Subgroup_Overrides'!$H$11:$H$100,"B|"&amp;$C29&amp;"|"&amp;$D29)=0,"",IF(AND(COUNTIF('Subgroup_Overrides'!$H$11:$H$100,"B|"&amp;$C29&amp;"|"&amp;$D29)=1,ISNUMBER(INDEX('Subgroup_Overrides'!$F$11:$F$100,MATCH("B|"&amp;$C29&amp;"|"&amp;$D29,'Subgroup_Overrides'!$H$11:$H$100,0))),NOT(ISBLANK(INDEX('Subgroup_Overrides'!$F$11:$F$100,MATCH("B|"&amp;$C29&amp;"|"&amp;$D29,'Subgroup_Overrides'!$H$11:$H$100,0)))),INDEX('Subgroup_Overrides'!$F$11:$F$100,MATCH("B|"&amp;$C29&amp;"|"&amp;$D29,'Subgroup_Overrides'!$H$11:$H$100,0))&gt;=-1,INDEX('Subgroup_Overrides'!$F$11:$F$100,MATCH("B|"&amp;$C29&amp;"|"&amp;$D29,'Subgroup_Overrides'!$H$11:$H$100,0))&lt;=1,LEN(TRIM(INDEX('Subgroup_Overrides'!$G$11:$G$100,MATCH("B|"&amp;$C29&amp;"|"&amp;$D29,'Subgroup_Overrides'!$H$11:$H$100,0))))&gt;0),INDEX('Subgroup_Overrides'!$F$11:$F$100,MATCH("B|"&amp;$C29&amp;"|"&amp;$D29,'Subgroup_Overrides'!$H$11:$H$100,0)),"INVALID_OVERRIDE")),"INVALID_OVERRIDE")</x:f>
        <x:v>-0.12</x:v>
      </x:c>
      <x:c r="L29" s="44" t="str">
        <x:f aca="0">TRIM(B29)</x:f>
        <x:v>NEED</x:v>
      </x:c>
      <x:c r="M29" s="44" t="n">
        <x:f aca="0">IF(ISNUMBER($H29),$H29,"")</x:f>
        <x:v>0.046162176234088866</x:v>
      </x:c>
      <x:c r="N29" s="44">
        <x:f>IF(ISNUMBER($I29),$I29,"")</x:f>
        <x:v>-0.12</x:v>
      </x:c>
      <x:c r="O29" s="44" t="str">
        <x:f aca="0">IF(ISNUMBER($M29),$B29&amp;"|"&amp;ROUND($M29*1000000000000,0),"")</x:f>
        <x:v>NEED|46162176234</x:v>
      </x:c>
      <x:c r="P29" s="44" t="str">
        <x:f>IF(ISNUMBER($N29),$B29&amp;"|"&amp;ROUND($N29*1000000000000,0),"")</x:f>
        <x:v>NEED|-120000000000</x:v>
      </x:c>
    </x:row>
    <x:row r="30" s="1" customFormat="1" ht="14.25" hidden="0" customHeight="1">
      <x:c r="A30" s="41" t="n">
        <x:v>29</x:v>
      </x:c>
      <x:c r="B30" s="40" t="s">
        <x:v>292</x:v>
      </x:c>
      <x:c r="C30" s="40" t="s">
        <x:v>1019</x:v>
      </x:c>
      <x:c r="D30" s="40" t="s">
        <x:v>1018</x:v>
      </x:c>
      <x:c r="E30" s="40" t="n">
        <x:v>-0.5</x:v>
      </x:c>
      <x:c r="F30" s="98" t="n">
        <x:f aca="0">INDEX(I_prop!$B$7:$H$13, MATCH($C30, I_prop!$A$7:$A$13,0), MATCH($D30, I_prop!$B$6:$H$6,0))</x:f>
        <x:v>0</x:v>
      </x:c>
      <x:c r="G30" s="98" t="n">
        <x:f aca="0">INDEX(I_prop!$B$18:$H$24, MATCH($C30, I_prop!$A$18:$A$24,0), MATCH($D30, I_prop!$B$17:$H$17,0))</x:f>
        <x:v>0</x:v>
      </x:c>
      <x:c r="H30" s="98" t="n">
        <x:f aca="0">IF(ISNUMBER($J30),$J30,IF($J30="INVALID_OVERRIDE","INVALID_OVERRIDE",IF($F30&lt;0,MAX(-1,'Subgroup_Overrides'!$B$7*$F30),$F30)))</x:f>
        <x:v>0</x:v>
      </x:c>
      <x:c r="I30" s="98" t="n">
        <x:f aca="0">IF(ISNUMBER($K30),$K30,IF($K30="INVALID_OVERRIDE","INVALID_OVERRIDE",IF($G30&lt;0,MAX(-1,'Subgroup_Overrides'!$B$7*$G30),$G30)))</x:f>
        <x:v>0</x:v>
      </x:c>
      <x:c r="J30" s="40" t="str">
        <x:f aca="0">IFERROR(IF(COUNTIF('Subgroup_Overrides'!$H$11:$H$100,"A|"&amp;$C30&amp;"|"&amp;$D30)=0,"",IF(AND(COUNTIF('Subgroup_Overrides'!$H$11:$H$100,"A|"&amp;$C30&amp;"|"&amp;$D30)=1,ISNUMBER(INDEX('Subgroup_Overrides'!$F$11:$F$100,MATCH("A|"&amp;$C30&amp;"|"&amp;$D30,'Subgroup_Overrides'!$H$11:$H$100,0))),NOT(ISBLANK(INDEX('Subgroup_Overrides'!$F$11:$F$100,MATCH("A|"&amp;$C30&amp;"|"&amp;$D30,'Subgroup_Overrides'!$H$11:$H$100,0)))),INDEX('Subgroup_Overrides'!$F$11:$F$100,MATCH("A|"&amp;$C30&amp;"|"&amp;$D30,'Subgroup_Overrides'!$H$11:$H$100,0))&gt;=-1,INDEX('Subgroup_Overrides'!$F$11:$F$100,MATCH("A|"&amp;$C30&amp;"|"&amp;$D30,'Subgroup_Overrides'!$H$11:$H$100,0))&lt;=1,LEN(TRIM(INDEX('Subgroup_Overrides'!$G$11:$G$100,MATCH("A|"&amp;$C30&amp;"|"&amp;$D30,'Subgroup_Overrides'!$H$11:$H$100,0))))&gt;0),INDEX('Subgroup_Overrides'!$F$11:$F$100,MATCH("A|"&amp;$C30&amp;"|"&amp;$D30,'Subgroup_Overrides'!$H$11:$H$100,0)),"INVALID_OVERRIDE")),"INVALID_OVERRIDE")</x:f>
        <x:v/>
      </x:c>
      <x:c r="K30" s="40" t="str">
        <x:f aca="0">IFERROR(IF(COUNTIF('Subgroup_Overrides'!$H$11:$H$100,"B|"&amp;$C30&amp;"|"&amp;$D30)=0,"",IF(AND(COUNTIF('Subgroup_Overrides'!$H$11:$H$100,"B|"&amp;$C30&amp;"|"&amp;$D30)=1,ISNUMBER(INDEX('Subgroup_Overrides'!$F$11:$F$100,MATCH("B|"&amp;$C30&amp;"|"&amp;$D30,'Subgroup_Overrides'!$H$11:$H$100,0))),NOT(ISBLANK(INDEX('Subgroup_Overrides'!$F$11:$F$100,MATCH("B|"&amp;$C30&amp;"|"&amp;$D30,'Subgroup_Overrides'!$H$11:$H$100,0)))),INDEX('Subgroup_Overrides'!$F$11:$F$100,MATCH("B|"&amp;$C30&amp;"|"&amp;$D30,'Subgroup_Overrides'!$H$11:$H$100,0))&gt;=-1,INDEX('Subgroup_Overrides'!$F$11:$F$100,MATCH("B|"&amp;$C30&amp;"|"&amp;$D30,'Subgroup_Overrides'!$H$11:$H$100,0))&lt;=1,LEN(TRIM(INDEX('Subgroup_Overrides'!$G$11:$G$100,MATCH("B|"&amp;$C30&amp;"|"&amp;$D30,'Subgroup_Overrides'!$H$11:$H$100,0))))&gt;0),INDEX('Subgroup_Overrides'!$F$11:$F$100,MATCH("B|"&amp;$C30&amp;"|"&amp;$D30,'Subgroup_Overrides'!$H$11:$H$100,0)),"INVALID_OVERRIDE")),"INVALID_OVERRIDE")</x:f>
        <x:v/>
      </x:c>
      <x:c r="L30" s="40" t="str">
        <x:f aca="0">TRIM(B30)</x:f>
        <x:v>NEED</x:v>
      </x:c>
      <x:c r="M30" s="40" t="n">
        <x:f aca="0">IF(ISNUMBER($H30),$H30,"")</x:f>
        <x:v>0</x:v>
      </x:c>
      <x:c r="N30" s="40" t="n">
        <x:f aca="0">IF(ISNUMBER($I30),$I30,"")</x:f>
        <x:v>0</x:v>
      </x:c>
      <x:c r="O30" s="40" t="str">
        <x:f aca="0">IF(ISNUMBER($M30),$B30&amp;"|"&amp;ROUND($M30*1000000000000,0),"")</x:f>
        <x:v>NEED|0</x:v>
      </x:c>
      <x:c r="P30" s="40" t="str">
        <x:f aca="0">IF(ISNUMBER($N30),$B30&amp;"|"&amp;ROUND($N30*1000000000000,0),"")</x:f>
        <x:v>NEED|0</x:v>
      </x:c>
    </x:row>
    <x:row r="31" s="1" customFormat="1" ht="14.25" hidden="0" customHeight="1">
      <x:c r="A31" s="41" t="n">
        <x:v>30</x:v>
      </x:c>
      <x:c r="B31" s="44" t="s">
        <x:v>292</x:v>
      </x:c>
      <x:c r="C31" s="44" t="s">
        <x:v>1020</x:v>
      </x:c>
      <x:c r="D31" s="44" t="s">
        <x:v>1028</x:v>
      </x:c>
      <x:c r="E31" s="44" t="n">
        <x:v>-0.5</x:v>
      </x:c>
      <x:c r="F31" s="97" t="n">
        <x:f aca="0">INDEX(I_prop!$B$7:$H$13, MATCH($C31, I_prop!$A$7:$A$13,0), MATCH($D31, I_prop!$B$6:$H$6,0))</x:f>
        <x:v>-0.01979527432216163</x:v>
      </x:c>
      <x:c r="G31" s="97" t="n">
        <x:f aca="0">INDEX(I_prop!$B$18:$H$24, MATCH($C31, I_prop!$A$18:$A$24,0), MATCH($D31, I_prop!$B$17:$H$17,0))</x:f>
        <x:v>0.013197807340577457</x:v>
      </x:c>
      <x:c r="H31" s="97">
        <x:f>IF(ISNUMBER($J31),$J31,IF($J31="INVALID_OVERRIDE","INVALID_OVERRIDE",IF($F31&lt;0,MAX(-1,'Subgroup_Overrides'!$B$7*$F31),$F31)))</x:f>
        <x:v>-0.2</x:v>
      </x:c>
      <x:c r="I31" s="97" t="n">
        <x:f aca="0">IF(ISNUMBER($K31),$K31,IF($K31="INVALID_OVERRIDE","INVALID_OVERRIDE",IF($G31&lt;0,MAX(-1,'Subgroup_Overrides'!$B$7*$G31),$G31)))</x:f>
        <x:v>0.013197807340577457</x:v>
      </x:c>
      <x:c r="J31" s="44">
        <x:f>IFERROR(IF(COUNTIF('Subgroup_Overrides'!$H$11:$H$100,"A|"&amp;$C31&amp;"|"&amp;$D31)=0,"",IF(AND(COUNTIF('Subgroup_Overrides'!$H$11:$H$100,"A|"&amp;$C31&amp;"|"&amp;$D31)=1,ISNUMBER(INDEX('Subgroup_Overrides'!$F$11:$F$100,MATCH("A|"&amp;$C31&amp;"|"&amp;$D31,'Subgroup_Overrides'!$H$11:$H$100,0))),NOT(ISBLANK(INDEX('Subgroup_Overrides'!$F$11:$F$100,MATCH("A|"&amp;$C31&amp;"|"&amp;$D31,'Subgroup_Overrides'!$H$11:$H$100,0)))),INDEX('Subgroup_Overrides'!$F$11:$F$100,MATCH("A|"&amp;$C31&amp;"|"&amp;$D31,'Subgroup_Overrides'!$H$11:$H$100,0))&gt;=-1,INDEX('Subgroup_Overrides'!$F$11:$F$100,MATCH("A|"&amp;$C31&amp;"|"&amp;$D31,'Subgroup_Overrides'!$H$11:$H$100,0))&lt;=1,LEN(TRIM(INDEX('Subgroup_Overrides'!$G$11:$G$100,MATCH("A|"&amp;$C31&amp;"|"&amp;$D31,'Subgroup_Overrides'!$H$11:$H$100,0))))&gt;0),INDEX('Subgroup_Overrides'!$F$11:$F$100,MATCH("A|"&amp;$C31&amp;"|"&amp;$D31,'Subgroup_Overrides'!$H$11:$H$100,0)),"INVALID_OVERRIDE")),"INVALID_OVERRIDE")</x:f>
        <x:v>-0.2</x:v>
      </x:c>
      <x:c r="K31" s="44" t="str">
        <x:f aca="0">IFERROR(IF(COUNTIF('Subgroup_Overrides'!$H$11:$H$100,"B|"&amp;$C31&amp;"|"&amp;$D31)=0,"",IF(AND(COUNTIF('Subgroup_Overrides'!$H$11:$H$100,"B|"&amp;$C31&amp;"|"&amp;$D31)=1,ISNUMBER(INDEX('Subgroup_Overrides'!$F$11:$F$100,MATCH("B|"&amp;$C31&amp;"|"&amp;$D31,'Subgroup_Overrides'!$H$11:$H$100,0))),NOT(ISBLANK(INDEX('Subgroup_Overrides'!$F$11:$F$100,MATCH("B|"&amp;$C31&amp;"|"&amp;$D31,'Subgroup_Overrides'!$H$11:$H$100,0)))),INDEX('Subgroup_Overrides'!$F$11:$F$100,MATCH("B|"&amp;$C31&amp;"|"&amp;$D31,'Subgroup_Overrides'!$H$11:$H$100,0))&gt;=-1,INDEX('Subgroup_Overrides'!$F$11:$F$100,MATCH("B|"&amp;$C31&amp;"|"&amp;$D31,'Subgroup_Overrides'!$H$11:$H$100,0))&lt;=1,LEN(TRIM(INDEX('Subgroup_Overrides'!$G$11:$G$100,MATCH("B|"&amp;$C31&amp;"|"&amp;$D31,'Subgroup_Overrides'!$H$11:$H$100,0))))&gt;0),INDEX('Subgroup_Overrides'!$F$11:$F$100,MATCH("B|"&amp;$C31&amp;"|"&amp;$D31,'Subgroup_Overrides'!$H$11:$H$100,0)),"INVALID_OVERRIDE")),"INVALID_OVERRIDE")</x:f>
        <x:v/>
      </x:c>
      <x:c r="L31" s="44" t="str">
        <x:f aca="0">TRIM(B31)</x:f>
        <x:v>NEED</x:v>
      </x:c>
      <x:c r="M31" s="44">
        <x:f>IF(ISNUMBER($H31),$H31,"")</x:f>
        <x:v>-0.2</x:v>
      </x:c>
      <x:c r="N31" s="44" t="n">
        <x:f aca="0">IF(ISNUMBER($I31),$I31,"")</x:f>
        <x:v>0.013197807340577457</x:v>
      </x:c>
      <x:c r="O31" s="44" t="str">
        <x:f>IF(ISNUMBER($M31),$B31&amp;"|"&amp;ROUND($M31*1000000000000,0),"")</x:f>
        <x:v>NEED|-200000000000</x:v>
      </x:c>
      <x:c r="P31" s="44" t="str">
        <x:f aca="0">IF(ISNUMBER($N31),$B31&amp;"|"&amp;ROUND($N31*1000000000000,0),"")</x:f>
        <x:v>NEED|13197807341</x:v>
      </x:c>
    </x:row>
    <x:row r="32" s="1" customFormat="1" ht="14.25" hidden="0" customHeight="1">
      <x:c r="A32" s="41" t="n">
        <x:v>31</x:v>
      </x:c>
      <x:c r="B32" s="40" t="s">
        <x:v>292</x:v>
      </x:c>
      <x:c r="C32" s="40" t="s">
        <x:v>1020</x:v>
      </x:c>
      <x:c r="D32" s="40" t="s">
        <x:v>1018</x:v>
      </x:c>
      <x:c r="E32" s="40" t="n">
        <x:v>-0.5</x:v>
      </x:c>
      <x:c r="F32" s="98" t="n">
        <x:f aca="0">INDEX(I_prop!$B$7:$H$13, MATCH($C32, I_prop!$A$7:$A$13,0), MATCH($D32, I_prop!$B$6:$H$6,0))</x:f>
        <x:v>0</x:v>
      </x:c>
      <x:c r="G32" s="98" t="n">
        <x:f aca="0">INDEX(I_prop!$B$18:$H$24, MATCH($C32, I_prop!$A$18:$A$24,0), MATCH($D32, I_prop!$B$17:$H$17,0))</x:f>
        <x:v>0</x:v>
      </x:c>
      <x:c r="H32" s="98" t="n">
        <x:f aca="0">IF(ISNUMBER($J32),$J32,IF($J32="INVALID_OVERRIDE","INVALID_OVERRIDE",IF($F32&lt;0,MAX(-1,'Subgroup_Overrides'!$B$7*$F32),$F32)))</x:f>
        <x:v>0</x:v>
      </x:c>
      <x:c r="I32" s="98" t="n">
        <x:f aca="0">IF(ISNUMBER($K32),$K32,IF($K32="INVALID_OVERRIDE","INVALID_OVERRIDE",IF($G32&lt;0,MAX(-1,'Subgroup_Overrides'!$B$7*$G32),$G32)))</x:f>
        <x:v>0</x:v>
      </x:c>
      <x:c r="J32" s="40" t="str">
        <x:f aca="0">IFERROR(IF(COUNTIF('Subgroup_Overrides'!$H$11:$H$100,"A|"&amp;$C32&amp;"|"&amp;$D32)=0,"",IF(AND(COUNTIF('Subgroup_Overrides'!$H$11:$H$100,"A|"&amp;$C32&amp;"|"&amp;$D32)=1,ISNUMBER(INDEX('Subgroup_Overrides'!$F$11:$F$100,MATCH("A|"&amp;$C32&amp;"|"&amp;$D32,'Subgroup_Overrides'!$H$11:$H$100,0))),NOT(ISBLANK(INDEX('Subgroup_Overrides'!$F$11:$F$100,MATCH("A|"&amp;$C32&amp;"|"&amp;$D32,'Subgroup_Overrides'!$H$11:$H$100,0)))),INDEX('Subgroup_Overrides'!$F$11:$F$100,MATCH("A|"&amp;$C32&amp;"|"&amp;$D32,'Subgroup_Overrides'!$H$11:$H$100,0))&gt;=-1,INDEX('Subgroup_Overrides'!$F$11:$F$100,MATCH("A|"&amp;$C32&amp;"|"&amp;$D32,'Subgroup_Overrides'!$H$11:$H$100,0))&lt;=1,LEN(TRIM(INDEX('Subgroup_Overrides'!$G$11:$G$100,MATCH("A|"&amp;$C32&amp;"|"&amp;$D32,'Subgroup_Overrides'!$H$11:$H$100,0))))&gt;0),INDEX('Subgroup_Overrides'!$F$11:$F$100,MATCH("A|"&amp;$C32&amp;"|"&amp;$D32,'Subgroup_Overrides'!$H$11:$H$100,0)),"INVALID_OVERRIDE")),"INVALID_OVERRIDE")</x:f>
        <x:v/>
      </x:c>
      <x:c r="K32" s="40" t="str">
        <x:f aca="0">IFERROR(IF(COUNTIF('Subgroup_Overrides'!$H$11:$H$100,"B|"&amp;$C32&amp;"|"&amp;$D32)=0,"",IF(AND(COUNTIF('Subgroup_Overrides'!$H$11:$H$100,"B|"&amp;$C32&amp;"|"&amp;$D32)=1,ISNUMBER(INDEX('Subgroup_Overrides'!$F$11:$F$100,MATCH("B|"&amp;$C32&amp;"|"&amp;$D32,'Subgroup_Overrides'!$H$11:$H$100,0))),NOT(ISBLANK(INDEX('Subgroup_Overrides'!$F$11:$F$100,MATCH("B|"&amp;$C32&amp;"|"&amp;$D32,'Subgroup_Overrides'!$H$11:$H$100,0)))),INDEX('Subgroup_Overrides'!$F$11:$F$100,MATCH("B|"&amp;$C32&amp;"|"&amp;$D32,'Subgroup_Overrides'!$H$11:$H$100,0))&gt;=-1,INDEX('Subgroup_Overrides'!$F$11:$F$100,MATCH("B|"&amp;$C32&amp;"|"&amp;$D32,'Subgroup_Overrides'!$H$11:$H$100,0))&lt;=1,LEN(TRIM(INDEX('Subgroup_Overrides'!$G$11:$G$100,MATCH("B|"&amp;$C32&amp;"|"&amp;$D32,'Subgroup_Overrides'!$H$11:$H$100,0))))&gt;0),INDEX('Subgroup_Overrides'!$F$11:$F$100,MATCH("B|"&amp;$C32&amp;"|"&amp;$D32,'Subgroup_Overrides'!$H$11:$H$100,0)),"INVALID_OVERRIDE")),"INVALID_OVERRIDE")</x:f>
        <x:v/>
      </x:c>
      <x:c r="L32" s="40" t="str">
        <x:f aca="0">TRIM(B32)</x:f>
        <x:v>NEED</x:v>
      </x:c>
      <x:c r="M32" s="40" t="n">
        <x:f aca="0">IF(ISNUMBER($H32),$H32,"")</x:f>
        <x:v>0</x:v>
      </x:c>
      <x:c r="N32" s="40" t="n">
        <x:f aca="0">IF(ISNUMBER($I32),$I32,"")</x:f>
        <x:v>0</x:v>
      </x:c>
      <x:c r="O32" s="40" t="str">
        <x:f aca="0">IF(ISNUMBER($M32),$B32&amp;"|"&amp;ROUND($M32*1000000000000,0),"")</x:f>
        <x:v>NEED|0</x:v>
      </x:c>
      <x:c r="P32" s="40" t="str">
        <x:f aca="0">IF(ISNUMBER($N32),$B32&amp;"|"&amp;ROUND($N32*1000000000000,0),"")</x:f>
        <x:v>NEED|0</x:v>
      </x:c>
    </x:row>
    <x:row r="33" s="1" customFormat="1" ht="14.25" hidden="0" customHeight="1">
      <x:c r="A33" s="41" t="n">
        <x:v>32</x:v>
      </x:c>
      <x:c r="B33" s="44" t="s">
        <x:v>292</x:v>
      </x:c>
      <x:c r="C33" s="44" t="s">
        <x:v>1021</x:v>
      </x:c>
      <x:c r="D33" s="44" t="s">
        <x:v>1028</x:v>
      </x:c>
      <x:c r="E33" s="44" t="n">
        <x:v>-0.5</x:v>
      </x:c>
      <x:c r="F33" s="97" t="n">
        <x:f aca="0">INDEX(I_prop!$B$7:$H$13, MATCH($C33, I_prop!$A$7:$A$13,0), MATCH($D33, I_prop!$B$6:$H$6,0))</x:f>
        <x:v>-0.08556943629589667</x:v>
      </x:c>
      <x:c r="G33" s="97" t="n">
        <x:f aca="0">INDEX(I_prop!$B$18:$H$24, MATCH($C33, I_prop!$A$18:$A$24,0), MATCH($D33, I_prop!$B$17:$H$17,0))</x:f>
        <x:v>0.010211455619172161</x:v>
      </x:c>
      <x:c r="H33" s="97">
        <x:f>IF(ISNUMBER($J33),$J33,IF($J33="INVALID_OVERRIDE","INVALID_OVERRIDE",IF($F33&lt;0,MAX(-1,'Subgroup_Overrides'!$B$7*$F33),$F33)))</x:f>
        <x:v>-0.3</x:v>
      </x:c>
      <x:c r="I33" s="97" t="n">
        <x:f aca="0">IF(ISNUMBER($K33),$K33,IF($K33="INVALID_OVERRIDE","INVALID_OVERRIDE",IF($G33&lt;0,MAX(-1,'Subgroup_Overrides'!$B$7*$G33),$G33)))</x:f>
        <x:v>0.010211455619172161</x:v>
      </x:c>
      <x:c r="J33" s="44">
        <x:f>IFERROR(IF(COUNTIF('Subgroup_Overrides'!$H$11:$H$100,"A|"&amp;$C33&amp;"|"&amp;$D33)=0,"",IF(AND(COUNTIF('Subgroup_Overrides'!$H$11:$H$100,"A|"&amp;$C33&amp;"|"&amp;$D33)=1,ISNUMBER(INDEX('Subgroup_Overrides'!$F$11:$F$100,MATCH("A|"&amp;$C33&amp;"|"&amp;$D33,'Subgroup_Overrides'!$H$11:$H$100,0))),NOT(ISBLANK(INDEX('Subgroup_Overrides'!$F$11:$F$100,MATCH("A|"&amp;$C33&amp;"|"&amp;$D33,'Subgroup_Overrides'!$H$11:$H$100,0)))),INDEX('Subgroup_Overrides'!$F$11:$F$100,MATCH("A|"&amp;$C33&amp;"|"&amp;$D33,'Subgroup_Overrides'!$H$11:$H$100,0))&gt;=-1,INDEX('Subgroup_Overrides'!$F$11:$F$100,MATCH("A|"&amp;$C33&amp;"|"&amp;$D33,'Subgroup_Overrides'!$H$11:$H$100,0))&lt;=1,LEN(TRIM(INDEX('Subgroup_Overrides'!$G$11:$G$100,MATCH("A|"&amp;$C33&amp;"|"&amp;$D33,'Subgroup_Overrides'!$H$11:$H$100,0))))&gt;0),INDEX('Subgroup_Overrides'!$F$11:$F$100,MATCH("A|"&amp;$C33&amp;"|"&amp;$D33,'Subgroup_Overrides'!$H$11:$H$100,0)),"INVALID_OVERRIDE")),"INVALID_OVERRIDE")</x:f>
        <x:v>-0.3</x:v>
      </x:c>
      <x:c r="K33" s="44" t="str">
        <x:f aca="0">IFERROR(IF(COUNTIF('Subgroup_Overrides'!$H$11:$H$100,"B|"&amp;$C33&amp;"|"&amp;$D33)=0,"",IF(AND(COUNTIF('Subgroup_Overrides'!$H$11:$H$100,"B|"&amp;$C33&amp;"|"&amp;$D33)=1,ISNUMBER(INDEX('Subgroup_Overrides'!$F$11:$F$100,MATCH("B|"&amp;$C33&amp;"|"&amp;$D33,'Subgroup_Overrides'!$H$11:$H$100,0))),NOT(ISBLANK(INDEX('Subgroup_Overrides'!$F$11:$F$100,MATCH("B|"&amp;$C33&amp;"|"&amp;$D33,'Subgroup_Overrides'!$H$11:$H$100,0)))),INDEX('Subgroup_Overrides'!$F$11:$F$100,MATCH("B|"&amp;$C33&amp;"|"&amp;$D33,'Subgroup_Overrides'!$H$11:$H$100,0))&gt;=-1,INDEX('Subgroup_Overrides'!$F$11:$F$100,MATCH("B|"&amp;$C33&amp;"|"&amp;$D33,'Subgroup_Overrides'!$H$11:$H$100,0))&lt;=1,LEN(TRIM(INDEX('Subgroup_Overrides'!$G$11:$G$100,MATCH("B|"&amp;$C33&amp;"|"&amp;$D33,'Subgroup_Overrides'!$H$11:$H$100,0))))&gt;0),INDEX('Subgroup_Overrides'!$F$11:$F$100,MATCH("B|"&amp;$C33&amp;"|"&amp;$D33,'Subgroup_Overrides'!$H$11:$H$100,0)),"INVALID_OVERRIDE")),"INVALID_OVERRIDE")</x:f>
        <x:v/>
      </x:c>
      <x:c r="L33" s="44" t="str">
        <x:f aca="0">TRIM(B33)</x:f>
        <x:v>NEED</x:v>
      </x:c>
      <x:c r="M33" s="44">
        <x:f>IF(ISNUMBER($H33),$H33,"")</x:f>
        <x:v>-0.3</x:v>
      </x:c>
      <x:c r="N33" s="44" t="n">
        <x:f aca="0">IF(ISNUMBER($I33),$I33,"")</x:f>
        <x:v>0.010211455619172161</x:v>
      </x:c>
      <x:c r="O33" s="44" t="str">
        <x:f>IF(ISNUMBER($M33),$B33&amp;"|"&amp;ROUND($M33*1000000000000,0),"")</x:f>
        <x:v>NEED|-300000000000</x:v>
      </x:c>
      <x:c r="P33" s="44" t="str">
        <x:f aca="0">IF(ISNUMBER($N33),$B33&amp;"|"&amp;ROUND($N33*1000000000000,0),"")</x:f>
        <x:v>NEED|10211455619</x:v>
      </x:c>
    </x:row>
    <x:row r="34" s="1" customFormat="1" ht="14.25" hidden="0" customHeight="1">
      <x:c r="A34" s="41" t="n">
        <x:v>33</x:v>
      </x:c>
      <x:c r="B34" s="40" t="s">
        <x:v>292</x:v>
      </x:c>
      <x:c r="C34" s="40" t="s">
        <x:v>1021</x:v>
      </x:c>
      <x:c r="D34" s="40" t="s">
        <x:v>1018</x:v>
      </x:c>
      <x:c r="E34" s="40" t="n">
        <x:v>-0.5</x:v>
      </x:c>
      <x:c r="F34" s="98" t="n">
        <x:f aca="0">INDEX(I_prop!$B$7:$H$13, MATCH($C34, I_prop!$A$7:$A$13,0), MATCH($D34, I_prop!$B$6:$H$6,0))</x:f>
        <x:v>0</x:v>
      </x:c>
      <x:c r="G34" s="98" t="n">
        <x:f aca="0">INDEX(I_prop!$B$18:$H$24, MATCH($C34, I_prop!$A$18:$A$24,0), MATCH($D34, I_prop!$B$17:$H$17,0))</x:f>
        <x:v>0</x:v>
      </x:c>
      <x:c r="H34" s="98" t="n">
        <x:f aca="0">IF(ISNUMBER($J34),$J34,IF($J34="INVALID_OVERRIDE","INVALID_OVERRIDE",IF($F34&lt;0,MAX(-1,'Subgroup_Overrides'!$B$7*$F34),$F34)))</x:f>
        <x:v>0</x:v>
      </x:c>
      <x:c r="I34" s="98" t="n">
        <x:f aca="0">IF(ISNUMBER($K34),$K34,IF($K34="INVALID_OVERRIDE","INVALID_OVERRIDE",IF($G34&lt;0,MAX(-1,'Subgroup_Overrides'!$B$7*$G34),$G34)))</x:f>
        <x:v>0</x:v>
      </x:c>
      <x:c r="J34" s="40" t="str">
        <x:f aca="0">IFERROR(IF(COUNTIF('Subgroup_Overrides'!$H$11:$H$100,"A|"&amp;$C34&amp;"|"&amp;$D34)=0,"",IF(AND(COUNTIF('Subgroup_Overrides'!$H$11:$H$100,"A|"&amp;$C34&amp;"|"&amp;$D34)=1,ISNUMBER(INDEX('Subgroup_Overrides'!$F$11:$F$100,MATCH("A|"&amp;$C34&amp;"|"&amp;$D34,'Subgroup_Overrides'!$H$11:$H$100,0))),NOT(ISBLANK(INDEX('Subgroup_Overrides'!$F$11:$F$100,MATCH("A|"&amp;$C34&amp;"|"&amp;$D34,'Subgroup_Overrides'!$H$11:$H$100,0)))),INDEX('Subgroup_Overrides'!$F$11:$F$100,MATCH("A|"&amp;$C34&amp;"|"&amp;$D34,'Subgroup_Overrides'!$H$11:$H$100,0))&gt;=-1,INDEX('Subgroup_Overrides'!$F$11:$F$100,MATCH("A|"&amp;$C34&amp;"|"&amp;$D34,'Subgroup_Overrides'!$H$11:$H$100,0))&lt;=1,LEN(TRIM(INDEX('Subgroup_Overrides'!$G$11:$G$100,MATCH("A|"&amp;$C34&amp;"|"&amp;$D34,'Subgroup_Overrides'!$H$11:$H$100,0))))&gt;0),INDEX('Subgroup_Overrides'!$F$11:$F$100,MATCH("A|"&amp;$C34&amp;"|"&amp;$D34,'Subgroup_Overrides'!$H$11:$H$100,0)),"INVALID_OVERRIDE")),"INVALID_OVERRIDE")</x:f>
        <x:v/>
      </x:c>
      <x:c r="K34" s="40" t="str">
        <x:f aca="0">IFERROR(IF(COUNTIF('Subgroup_Overrides'!$H$11:$H$100,"B|"&amp;$C34&amp;"|"&amp;$D34)=0,"",IF(AND(COUNTIF('Subgroup_Overrides'!$H$11:$H$100,"B|"&amp;$C34&amp;"|"&amp;$D34)=1,ISNUMBER(INDEX('Subgroup_Overrides'!$F$11:$F$100,MATCH("B|"&amp;$C34&amp;"|"&amp;$D34,'Subgroup_Overrides'!$H$11:$H$100,0))),NOT(ISBLANK(INDEX('Subgroup_Overrides'!$F$11:$F$100,MATCH("B|"&amp;$C34&amp;"|"&amp;$D34,'Subgroup_Overrides'!$H$11:$H$100,0)))),INDEX('Subgroup_Overrides'!$F$11:$F$100,MATCH("B|"&amp;$C34&amp;"|"&amp;$D34,'Subgroup_Overrides'!$H$11:$H$100,0))&gt;=-1,INDEX('Subgroup_Overrides'!$F$11:$F$100,MATCH("B|"&amp;$C34&amp;"|"&amp;$D34,'Subgroup_Overrides'!$H$11:$H$100,0))&lt;=1,LEN(TRIM(INDEX('Subgroup_Overrides'!$G$11:$G$100,MATCH("B|"&amp;$C34&amp;"|"&amp;$D34,'Subgroup_Overrides'!$H$11:$H$100,0))))&gt;0),INDEX('Subgroup_Overrides'!$F$11:$F$100,MATCH("B|"&amp;$C34&amp;"|"&amp;$D34,'Subgroup_Overrides'!$H$11:$H$100,0)),"INVALID_OVERRIDE")),"INVALID_OVERRIDE")</x:f>
        <x:v/>
      </x:c>
      <x:c r="L34" s="40" t="str">
        <x:f aca="0">TRIM(B34)</x:f>
        <x:v>NEED</x:v>
      </x:c>
      <x:c r="M34" s="40" t="n">
        <x:f aca="0">IF(ISNUMBER($H34),$H34,"")</x:f>
        <x:v>0</x:v>
      </x:c>
      <x:c r="N34" s="40" t="n">
        <x:f aca="0">IF(ISNUMBER($I34),$I34,"")</x:f>
        <x:v>0</x:v>
      </x:c>
      <x:c r="O34" s="40" t="str">
        <x:f aca="0">IF(ISNUMBER($M34),$B34&amp;"|"&amp;ROUND($M34*1000000000000,0),"")</x:f>
        <x:v>NEED|0</x:v>
      </x:c>
      <x:c r="P34" s="40" t="str">
        <x:f aca="0">IF(ISNUMBER($N34),$B34&amp;"|"&amp;ROUND($N34*1000000000000,0),"")</x:f>
        <x:v>NEED|0</x:v>
      </x:c>
    </x:row>
    <x:row r="35" s="1" customFormat="1" ht="14.25" hidden="0" customHeight="1">
      <x:c r="A35" s="41" t="n">
        <x:v>34</x:v>
      </x:c>
      <x:c r="B35" s="44" t="s">
        <x:v>292</x:v>
      </x:c>
      <x:c r="C35" s="44" t="s">
        <x:v>1022</x:v>
      </x:c>
      <x:c r="D35" s="44" t="s">
        <x:v>1028</x:v>
      </x:c>
      <x:c r="E35" s="44" t="n">
        <x:v>-0.5</x:v>
      </x:c>
      <x:c r="F35" s="97" t="n">
        <x:f aca="0">INDEX(I_prop!$B$7:$H$13, MATCH($C35, I_prop!$A$7:$A$13,0), MATCH($D35, I_prop!$B$6:$H$6,0))</x:f>
        <x:v>0</x:v>
      </x:c>
      <x:c r="G35" s="97" t="n">
        <x:f aca="0">INDEX(I_prop!$B$18:$H$24, MATCH($C35, I_prop!$A$18:$A$24,0), MATCH($D35, I_prop!$B$17:$H$17,0))</x:f>
        <x:v>0</x:v>
      </x:c>
      <x:c r="H35" s="97" t="n">
        <x:f aca="0">IF(ISNUMBER($J35),$J35,IF($J35="INVALID_OVERRIDE","INVALID_OVERRIDE",IF($F35&lt;0,MAX(-1,'Subgroup_Overrides'!$B$7*$F35),$F35)))</x:f>
        <x:v>0</x:v>
      </x:c>
      <x:c r="I35" s="97" t="n">
        <x:f aca="0">IF(ISNUMBER($K35),$K35,IF($K35="INVALID_OVERRIDE","INVALID_OVERRIDE",IF($G35&lt;0,MAX(-1,'Subgroup_Overrides'!$B$7*$G35),$G35)))</x:f>
        <x:v>0</x:v>
      </x:c>
      <x:c r="J35" s="44" t="str">
        <x:f aca="0">IFERROR(IF(COUNTIF('Subgroup_Overrides'!$H$11:$H$100,"A|"&amp;$C35&amp;"|"&amp;$D35)=0,"",IF(AND(COUNTIF('Subgroup_Overrides'!$H$11:$H$100,"A|"&amp;$C35&amp;"|"&amp;$D35)=1,ISNUMBER(INDEX('Subgroup_Overrides'!$F$11:$F$100,MATCH("A|"&amp;$C35&amp;"|"&amp;$D35,'Subgroup_Overrides'!$H$11:$H$100,0))),NOT(ISBLANK(INDEX('Subgroup_Overrides'!$F$11:$F$100,MATCH("A|"&amp;$C35&amp;"|"&amp;$D35,'Subgroup_Overrides'!$H$11:$H$100,0)))),INDEX('Subgroup_Overrides'!$F$11:$F$100,MATCH("A|"&amp;$C35&amp;"|"&amp;$D35,'Subgroup_Overrides'!$H$11:$H$100,0))&gt;=-1,INDEX('Subgroup_Overrides'!$F$11:$F$100,MATCH("A|"&amp;$C35&amp;"|"&amp;$D35,'Subgroup_Overrides'!$H$11:$H$100,0))&lt;=1,LEN(TRIM(INDEX('Subgroup_Overrides'!$G$11:$G$100,MATCH("A|"&amp;$C35&amp;"|"&amp;$D35,'Subgroup_Overrides'!$H$11:$H$100,0))))&gt;0),INDEX('Subgroup_Overrides'!$F$11:$F$100,MATCH("A|"&amp;$C35&amp;"|"&amp;$D35,'Subgroup_Overrides'!$H$11:$H$100,0)),"INVALID_OVERRIDE")),"INVALID_OVERRIDE")</x:f>
        <x:v/>
      </x:c>
      <x:c r="K35" s="44" t="str">
        <x:f aca="0">IFERROR(IF(COUNTIF('Subgroup_Overrides'!$H$11:$H$100,"B|"&amp;$C35&amp;"|"&amp;$D35)=0,"",IF(AND(COUNTIF('Subgroup_Overrides'!$H$11:$H$100,"B|"&amp;$C35&amp;"|"&amp;$D35)=1,ISNUMBER(INDEX('Subgroup_Overrides'!$F$11:$F$100,MATCH("B|"&amp;$C35&amp;"|"&amp;$D35,'Subgroup_Overrides'!$H$11:$H$100,0))),NOT(ISBLANK(INDEX('Subgroup_Overrides'!$F$11:$F$100,MATCH("B|"&amp;$C35&amp;"|"&amp;$D35,'Subgroup_Overrides'!$H$11:$H$100,0)))),INDEX('Subgroup_Overrides'!$F$11:$F$100,MATCH("B|"&amp;$C35&amp;"|"&amp;$D35,'Subgroup_Overrides'!$H$11:$H$100,0))&gt;=-1,INDEX('Subgroup_Overrides'!$F$11:$F$100,MATCH("B|"&amp;$C35&amp;"|"&amp;$D35,'Subgroup_Overrides'!$H$11:$H$100,0))&lt;=1,LEN(TRIM(INDEX('Subgroup_Overrides'!$G$11:$G$100,MATCH("B|"&amp;$C35&amp;"|"&amp;$D35,'Subgroup_Overrides'!$H$11:$H$100,0))))&gt;0),INDEX('Subgroup_Overrides'!$F$11:$F$100,MATCH("B|"&amp;$C35&amp;"|"&amp;$D35,'Subgroup_Overrides'!$H$11:$H$100,0)),"INVALID_OVERRIDE")),"INVALID_OVERRIDE")</x:f>
        <x:v/>
      </x:c>
      <x:c r="L35" s="44" t="str">
        <x:f aca="0">TRIM(B35)</x:f>
        <x:v>NEED</x:v>
      </x:c>
      <x:c r="M35" s="44" t="n">
        <x:f aca="0">IF(ISNUMBER($H35),$H35,"")</x:f>
        <x:v>0</x:v>
      </x:c>
      <x:c r="N35" s="44" t="n">
        <x:f aca="0">IF(ISNUMBER($I35),$I35,"")</x:f>
        <x:v>0</x:v>
      </x:c>
      <x:c r="O35" s="44" t="str">
        <x:f aca="0">IF(ISNUMBER($M35),$B35&amp;"|"&amp;ROUND($M35*1000000000000,0),"")</x:f>
        <x:v>NEED|0</x:v>
      </x:c>
      <x:c r="P35" s="44" t="str">
        <x:f aca="0">IF(ISNUMBER($N35),$B35&amp;"|"&amp;ROUND($N35*1000000000000,0),"")</x:f>
        <x:v>NEED|0</x:v>
      </x:c>
    </x:row>
    <x:row r="36" s="1" customFormat="1" ht="14.25" hidden="0" customHeight="1">
      <x:c r="A36" s="41" t="n">
        <x:v>35</x:v>
      </x:c>
      <x:c r="B36" s="40" t="s">
        <x:v>292</x:v>
      </x:c>
      <x:c r="C36" s="40" t="s">
        <x:v>1022</x:v>
      </x:c>
      <x:c r="D36" s="40" t="s">
        <x:v>1018</x:v>
      </x:c>
      <x:c r="E36" s="40" t="n">
        <x:v>-0.5</x:v>
      </x:c>
      <x:c r="F36" s="98" t="n">
        <x:f aca="0">INDEX(I_prop!$B$7:$H$13, MATCH($C36, I_prop!$A$7:$A$13,0), MATCH($D36, I_prop!$B$6:$H$6,0))</x:f>
        <x:v>0</x:v>
      </x:c>
      <x:c r="G36" s="98" t="n">
        <x:f aca="0">INDEX(I_prop!$B$18:$H$24, MATCH($C36, I_prop!$A$18:$A$24,0), MATCH($D36, I_prop!$B$17:$H$17,0))</x:f>
        <x:v>0</x:v>
      </x:c>
      <x:c r="H36" s="98" t="n">
        <x:f aca="0">IF(ISNUMBER($J36),$J36,IF($J36="INVALID_OVERRIDE","INVALID_OVERRIDE",IF($F36&lt;0,MAX(-1,'Subgroup_Overrides'!$B$7*$F36),$F36)))</x:f>
        <x:v>0</x:v>
      </x:c>
      <x:c r="I36" s="98" t="n">
        <x:f aca="0">IF(ISNUMBER($K36),$K36,IF($K36="INVALID_OVERRIDE","INVALID_OVERRIDE",IF($G36&lt;0,MAX(-1,'Subgroup_Overrides'!$B$7*$G36),$G36)))</x:f>
        <x:v>0</x:v>
      </x:c>
      <x:c r="J36" s="40" t="str">
        <x:f aca="0">IFERROR(IF(COUNTIF('Subgroup_Overrides'!$H$11:$H$100,"A|"&amp;$C36&amp;"|"&amp;$D36)=0,"",IF(AND(COUNTIF('Subgroup_Overrides'!$H$11:$H$100,"A|"&amp;$C36&amp;"|"&amp;$D36)=1,ISNUMBER(INDEX('Subgroup_Overrides'!$F$11:$F$100,MATCH("A|"&amp;$C36&amp;"|"&amp;$D36,'Subgroup_Overrides'!$H$11:$H$100,0))),NOT(ISBLANK(INDEX('Subgroup_Overrides'!$F$11:$F$100,MATCH("A|"&amp;$C36&amp;"|"&amp;$D36,'Subgroup_Overrides'!$H$11:$H$100,0)))),INDEX('Subgroup_Overrides'!$F$11:$F$100,MATCH("A|"&amp;$C36&amp;"|"&amp;$D36,'Subgroup_Overrides'!$H$11:$H$100,0))&gt;=-1,INDEX('Subgroup_Overrides'!$F$11:$F$100,MATCH("A|"&amp;$C36&amp;"|"&amp;$D36,'Subgroup_Overrides'!$H$11:$H$100,0))&lt;=1,LEN(TRIM(INDEX('Subgroup_Overrides'!$G$11:$G$100,MATCH("A|"&amp;$C36&amp;"|"&amp;$D36,'Subgroup_Overrides'!$H$11:$H$100,0))))&gt;0),INDEX('Subgroup_Overrides'!$F$11:$F$100,MATCH("A|"&amp;$C36&amp;"|"&amp;$D36,'Subgroup_Overrides'!$H$11:$H$100,0)),"INVALID_OVERRIDE")),"INVALID_OVERRIDE")</x:f>
        <x:v/>
      </x:c>
      <x:c r="K36" s="40" t="str">
        <x:f aca="0">IFERROR(IF(COUNTIF('Subgroup_Overrides'!$H$11:$H$100,"B|"&amp;$C36&amp;"|"&amp;$D36)=0,"",IF(AND(COUNTIF('Subgroup_Overrides'!$H$11:$H$100,"B|"&amp;$C36&amp;"|"&amp;$D36)=1,ISNUMBER(INDEX('Subgroup_Overrides'!$F$11:$F$100,MATCH("B|"&amp;$C36&amp;"|"&amp;$D36,'Subgroup_Overrides'!$H$11:$H$100,0))),NOT(ISBLANK(INDEX('Subgroup_Overrides'!$F$11:$F$100,MATCH("B|"&amp;$C36&amp;"|"&amp;$D36,'Subgroup_Overrides'!$H$11:$H$100,0)))),INDEX('Subgroup_Overrides'!$F$11:$F$100,MATCH("B|"&amp;$C36&amp;"|"&amp;$D36,'Subgroup_Overrides'!$H$11:$H$100,0))&gt;=-1,INDEX('Subgroup_Overrides'!$F$11:$F$100,MATCH("B|"&amp;$C36&amp;"|"&amp;$D36,'Subgroup_Overrides'!$H$11:$H$100,0))&lt;=1,LEN(TRIM(INDEX('Subgroup_Overrides'!$G$11:$G$100,MATCH("B|"&amp;$C36&amp;"|"&amp;$D36,'Subgroup_Overrides'!$H$11:$H$100,0))))&gt;0),INDEX('Subgroup_Overrides'!$F$11:$F$100,MATCH("B|"&amp;$C36&amp;"|"&amp;$D36,'Subgroup_Overrides'!$H$11:$H$100,0)),"INVALID_OVERRIDE")),"INVALID_OVERRIDE")</x:f>
        <x:v/>
      </x:c>
      <x:c r="L36" s="40" t="str">
        <x:f aca="0">TRIM(B36)</x:f>
        <x:v>NEED</x:v>
      </x:c>
      <x:c r="M36" s="40" t="n">
        <x:f aca="0">IF(ISNUMBER($H36),$H36,"")</x:f>
        <x:v>0</x:v>
      </x:c>
      <x:c r="N36" s="40" t="n">
        <x:f aca="0">IF(ISNUMBER($I36),$I36,"")</x:f>
        <x:v>0</x:v>
      </x:c>
      <x:c r="O36" s="40" t="str">
        <x:f aca="0">IF(ISNUMBER($M36),$B36&amp;"|"&amp;ROUND($M36*1000000000000,0),"")</x:f>
        <x:v>NEED|0</x:v>
      </x:c>
      <x:c r="P36" s="40" t="str">
        <x:f aca="0">IF(ISNUMBER($N36),$B36&amp;"|"&amp;ROUND($N36*1000000000000,0),"")</x:f>
        <x:v>NEED|0</x:v>
      </x:c>
    </x:row>
    <x:row r="37" s="1" customFormat="1" ht="14.25" hidden="0" customHeight="1">
      <x:c r="A37" s="41" t="n">
        <x:v>36</x:v>
      </x:c>
      <x:c r="B37" s="44" t="s">
        <x:v>292</x:v>
      </x:c>
      <x:c r="C37" s="44" t="s">
        <x:v>1023</x:v>
      </x:c>
      <x:c r="D37" s="44" t="s">
        <x:v>1028</x:v>
      </x:c>
      <x:c r="E37" s="44" t="n">
        <x:v>-0.5</x:v>
      </x:c>
      <x:c r="F37" s="97" t="n">
        <x:f aca="0">INDEX(I_prop!$B$7:$H$13, MATCH($C37, I_prop!$A$7:$A$13,0), MATCH($D37, I_prop!$B$6:$H$6,0))</x:f>
        <x:v>0</x:v>
      </x:c>
      <x:c r="G37" s="97" t="n">
        <x:f aca="0">INDEX(I_prop!$B$18:$H$24, MATCH($C37, I_prop!$A$18:$A$24,0), MATCH($D37, I_prop!$B$17:$H$17,0))</x:f>
        <x:v>0</x:v>
      </x:c>
      <x:c r="H37" s="97" t="n">
        <x:f aca="0">IF(ISNUMBER($J37),$J37,IF($J37="INVALID_OVERRIDE","INVALID_OVERRIDE",IF($F37&lt;0,MAX(-1,'Subgroup_Overrides'!$B$7*$F37),$F37)))</x:f>
        <x:v>0</x:v>
      </x:c>
      <x:c r="I37" s="97" t="n">
        <x:f aca="0">IF(ISNUMBER($K37),$K37,IF($K37="INVALID_OVERRIDE","INVALID_OVERRIDE",IF($G37&lt;0,MAX(-1,'Subgroup_Overrides'!$B$7*$G37),$G37)))</x:f>
        <x:v>0</x:v>
      </x:c>
      <x:c r="J37" s="44" t="str">
        <x:f aca="0">IFERROR(IF(COUNTIF('Subgroup_Overrides'!$H$11:$H$100,"A|"&amp;$C37&amp;"|"&amp;$D37)=0,"",IF(AND(COUNTIF('Subgroup_Overrides'!$H$11:$H$100,"A|"&amp;$C37&amp;"|"&amp;$D37)=1,ISNUMBER(INDEX('Subgroup_Overrides'!$F$11:$F$100,MATCH("A|"&amp;$C37&amp;"|"&amp;$D37,'Subgroup_Overrides'!$H$11:$H$100,0))),NOT(ISBLANK(INDEX('Subgroup_Overrides'!$F$11:$F$100,MATCH("A|"&amp;$C37&amp;"|"&amp;$D37,'Subgroup_Overrides'!$H$11:$H$100,0)))),INDEX('Subgroup_Overrides'!$F$11:$F$100,MATCH("A|"&amp;$C37&amp;"|"&amp;$D37,'Subgroup_Overrides'!$H$11:$H$100,0))&gt;=-1,INDEX('Subgroup_Overrides'!$F$11:$F$100,MATCH("A|"&amp;$C37&amp;"|"&amp;$D37,'Subgroup_Overrides'!$H$11:$H$100,0))&lt;=1,LEN(TRIM(INDEX('Subgroup_Overrides'!$G$11:$G$100,MATCH("A|"&amp;$C37&amp;"|"&amp;$D37,'Subgroup_Overrides'!$H$11:$H$100,0))))&gt;0),INDEX('Subgroup_Overrides'!$F$11:$F$100,MATCH("A|"&amp;$C37&amp;"|"&amp;$D37,'Subgroup_Overrides'!$H$11:$H$100,0)),"INVALID_OVERRIDE")),"INVALID_OVERRIDE")</x:f>
        <x:v/>
      </x:c>
      <x:c r="K37" s="44" t="str">
        <x:f aca="0">IFERROR(IF(COUNTIF('Subgroup_Overrides'!$H$11:$H$100,"B|"&amp;$C37&amp;"|"&amp;$D37)=0,"",IF(AND(COUNTIF('Subgroup_Overrides'!$H$11:$H$100,"B|"&amp;$C37&amp;"|"&amp;$D37)=1,ISNUMBER(INDEX('Subgroup_Overrides'!$F$11:$F$100,MATCH("B|"&amp;$C37&amp;"|"&amp;$D37,'Subgroup_Overrides'!$H$11:$H$100,0))),NOT(ISBLANK(INDEX('Subgroup_Overrides'!$F$11:$F$100,MATCH("B|"&amp;$C37&amp;"|"&amp;$D37,'Subgroup_Overrides'!$H$11:$H$100,0)))),INDEX('Subgroup_Overrides'!$F$11:$F$100,MATCH("B|"&amp;$C37&amp;"|"&amp;$D37,'Subgroup_Overrides'!$H$11:$H$100,0))&gt;=-1,INDEX('Subgroup_Overrides'!$F$11:$F$100,MATCH("B|"&amp;$C37&amp;"|"&amp;$D37,'Subgroup_Overrides'!$H$11:$H$100,0))&lt;=1,LEN(TRIM(INDEX('Subgroup_Overrides'!$G$11:$G$100,MATCH("B|"&amp;$C37&amp;"|"&amp;$D37,'Subgroup_Overrides'!$H$11:$H$100,0))))&gt;0),INDEX('Subgroup_Overrides'!$F$11:$F$100,MATCH("B|"&amp;$C37&amp;"|"&amp;$D37,'Subgroup_Overrides'!$H$11:$H$100,0)),"INVALID_OVERRIDE")),"INVALID_OVERRIDE")</x:f>
        <x:v/>
      </x:c>
      <x:c r="L37" s="44" t="str">
        <x:f aca="0">TRIM(B37)</x:f>
        <x:v>NEED</x:v>
      </x:c>
      <x:c r="M37" s="44" t="n">
        <x:f aca="0">IF(ISNUMBER($H37),$H37,"")</x:f>
        <x:v>0</x:v>
      </x:c>
      <x:c r="N37" s="44" t="n">
        <x:f aca="0">IF(ISNUMBER($I37),$I37,"")</x:f>
        <x:v>0</x:v>
      </x:c>
      <x:c r="O37" s="44" t="str">
        <x:f aca="0">IF(ISNUMBER($M37),$B37&amp;"|"&amp;ROUND($M37*1000000000000,0),"")</x:f>
        <x:v>NEED|0</x:v>
      </x:c>
      <x:c r="P37" s="44" t="str">
        <x:f aca="0">IF(ISNUMBER($N37),$B37&amp;"|"&amp;ROUND($N37*1000000000000,0),"")</x:f>
        <x:v>NEED|0</x:v>
      </x:c>
    </x:row>
    <x:row r="38" s="1" customFormat="1" ht="14.25" hidden="0" customHeight="1">
      <x:c r="A38" s="41" t="n">
        <x:v>37</x:v>
      </x:c>
      <x:c r="B38" s="40" t="s">
        <x:v>292</x:v>
      </x:c>
      <x:c r="C38" s="40" t="s">
        <x:v>1023</x:v>
      </x:c>
      <x:c r="D38" s="40" t="s">
        <x:v>1018</x:v>
      </x:c>
      <x:c r="E38" s="40" t="n">
        <x:v>-0.5</x:v>
      </x:c>
      <x:c r="F38" s="98" t="n">
        <x:f aca="0">INDEX(I_prop!$B$7:$H$13, MATCH($C38, I_prop!$A$7:$A$13,0), MATCH($D38, I_prop!$B$6:$H$6,0))</x:f>
        <x:v>0</x:v>
      </x:c>
      <x:c r="G38" s="98" t="n">
        <x:f aca="0">INDEX(I_prop!$B$18:$H$24, MATCH($C38, I_prop!$A$18:$A$24,0), MATCH($D38, I_prop!$B$17:$H$17,0))</x:f>
        <x:v>0</x:v>
      </x:c>
      <x:c r="H38" s="98" t="n">
        <x:f aca="0">IF(ISNUMBER($J38),$J38,IF($J38="INVALID_OVERRIDE","INVALID_OVERRIDE",IF($F38&lt;0,MAX(-1,'Subgroup_Overrides'!$B$7*$F38),$F38)))</x:f>
        <x:v>0</x:v>
      </x:c>
      <x:c r="I38" s="98" t="n">
        <x:f aca="0">IF(ISNUMBER($K38),$K38,IF($K38="INVALID_OVERRIDE","INVALID_OVERRIDE",IF($G38&lt;0,MAX(-1,'Subgroup_Overrides'!$B$7*$G38),$G38)))</x:f>
        <x:v>0</x:v>
      </x:c>
      <x:c r="J38" s="40" t="str">
        <x:f aca="0">IFERROR(IF(COUNTIF('Subgroup_Overrides'!$H$11:$H$100,"A|"&amp;$C38&amp;"|"&amp;$D38)=0,"",IF(AND(COUNTIF('Subgroup_Overrides'!$H$11:$H$100,"A|"&amp;$C38&amp;"|"&amp;$D38)=1,ISNUMBER(INDEX('Subgroup_Overrides'!$F$11:$F$100,MATCH("A|"&amp;$C38&amp;"|"&amp;$D38,'Subgroup_Overrides'!$H$11:$H$100,0))),NOT(ISBLANK(INDEX('Subgroup_Overrides'!$F$11:$F$100,MATCH("A|"&amp;$C38&amp;"|"&amp;$D38,'Subgroup_Overrides'!$H$11:$H$100,0)))),INDEX('Subgroup_Overrides'!$F$11:$F$100,MATCH("A|"&amp;$C38&amp;"|"&amp;$D38,'Subgroup_Overrides'!$H$11:$H$100,0))&gt;=-1,INDEX('Subgroup_Overrides'!$F$11:$F$100,MATCH("A|"&amp;$C38&amp;"|"&amp;$D38,'Subgroup_Overrides'!$H$11:$H$100,0))&lt;=1,LEN(TRIM(INDEX('Subgroup_Overrides'!$G$11:$G$100,MATCH("A|"&amp;$C38&amp;"|"&amp;$D38,'Subgroup_Overrides'!$H$11:$H$100,0))))&gt;0),INDEX('Subgroup_Overrides'!$F$11:$F$100,MATCH("A|"&amp;$C38&amp;"|"&amp;$D38,'Subgroup_Overrides'!$H$11:$H$100,0)),"INVALID_OVERRIDE")),"INVALID_OVERRIDE")</x:f>
        <x:v/>
      </x:c>
      <x:c r="K38" s="40" t="str">
        <x:f aca="0">IFERROR(IF(COUNTIF('Subgroup_Overrides'!$H$11:$H$100,"B|"&amp;$C38&amp;"|"&amp;$D38)=0,"",IF(AND(COUNTIF('Subgroup_Overrides'!$H$11:$H$100,"B|"&amp;$C38&amp;"|"&amp;$D38)=1,ISNUMBER(INDEX('Subgroup_Overrides'!$F$11:$F$100,MATCH("B|"&amp;$C38&amp;"|"&amp;$D38,'Subgroup_Overrides'!$H$11:$H$100,0))),NOT(ISBLANK(INDEX('Subgroup_Overrides'!$F$11:$F$100,MATCH("B|"&amp;$C38&amp;"|"&amp;$D38,'Subgroup_Overrides'!$H$11:$H$100,0)))),INDEX('Subgroup_Overrides'!$F$11:$F$100,MATCH("B|"&amp;$C38&amp;"|"&amp;$D38,'Subgroup_Overrides'!$H$11:$H$100,0))&gt;=-1,INDEX('Subgroup_Overrides'!$F$11:$F$100,MATCH("B|"&amp;$C38&amp;"|"&amp;$D38,'Subgroup_Overrides'!$H$11:$H$100,0))&lt;=1,LEN(TRIM(INDEX('Subgroup_Overrides'!$G$11:$G$100,MATCH("B|"&amp;$C38&amp;"|"&amp;$D38,'Subgroup_Overrides'!$H$11:$H$100,0))))&gt;0),INDEX('Subgroup_Overrides'!$F$11:$F$100,MATCH("B|"&amp;$C38&amp;"|"&amp;$D38,'Subgroup_Overrides'!$H$11:$H$100,0)),"INVALID_OVERRIDE")),"INVALID_OVERRIDE")</x:f>
        <x:v/>
      </x:c>
      <x:c r="L38" s="40" t="str">
        <x:f aca="0">TRIM(B38)</x:f>
        <x:v>NEED</x:v>
      </x:c>
      <x:c r="M38" s="40" t="n">
        <x:f aca="0">IF(ISNUMBER($H38),$H38,"")</x:f>
        <x:v>0</x:v>
      </x:c>
      <x:c r="N38" s="40" t="n">
        <x:f aca="0">IF(ISNUMBER($I38),$I38,"")</x:f>
        <x:v>0</x:v>
      </x:c>
      <x:c r="O38" s="40" t="str">
        <x:f aca="0">IF(ISNUMBER($M38),$B38&amp;"|"&amp;ROUND($M38*1000000000000,0),"")</x:f>
        <x:v>NEED|0</x:v>
      </x:c>
      <x:c r="P38" s="40" t="str">
        <x:f aca="0">IF(ISNUMBER($N38),$B38&amp;"|"&amp;ROUND($N38*1000000000000,0),"")</x:f>
        <x:v>NEED|0</x:v>
      </x:c>
    </x:row>
    <x:row r="39" s="1" customFormat="1" ht="14.25" hidden="0" customHeight="1">
      <x:c r="A39" s="41" t="n">
        <x:v>38</x:v>
      </x:c>
      <x:c r="B39" s="44" t="s">
        <x:v>293</x:v>
      </x:c>
      <x:c r="C39" s="44" t="s">
        <x:v>1017</x:v>
      </x:c>
      <x:c r="D39" s="44" t="s">
        <x:v>1027</x:v>
      </x:c>
      <x:c r="E39" s="44" t="n">
        <x:v>-0.55</x:v>
      </x:c>
      <x:c r="F39" s="97" t="n">
        <x:f aca="0">INDEX(I_prop!$B$7:$H$13, MATCH($C39, I_prop!$A$7:$A$13,0), MATCH($D39, I_prop!$B$6:$H$6,0))</x:f>
        <x:v>0</x:v>
      </x:c>
      <x:c r="G39" s="97" t="n">
        <x:f aca="0">INDEX(I_prop!$B$18:$H$24, MATCH($C39, I_prop!$A$18:$A$24,0), MATCH($D39, I_prop!$B$17:$H$17,0))</x:f>
        <x:v>0</x:v>
      </x:c>
      <x:c r="H39" s="97" t="n">
        <x:f aca="0">IF(ISNUMBER($J39),$J39,IF($J39="INVALID_OVERRIDE","INVALID_OVERRIDE",IF($F39&lt;0,MAX(-1,'Subgroup_Overrides'!$B$7*$F39),$F39)))</x:f>
        <x:v>0</x:v>
      </x:c>
      <x:c r="I39" s="97" t="n">
        <x:f aca="0">IF(ISNUMBER($K39),$K39,IF($K39="INVALID_OVERRIDE","INVALID_OVERRIDE",IF($G39&lt;0,MAX(-1,'Subgroup_Overrides'!$B$7*$G39),$G39)))</x:f>
        <x:v>0</x:v>
      </x:c>
      <x:c r="J39" s="44" t="str">
        <x:f aca="0">IFERROR(IF(COUNTIF('Subgroup_Overrides'!$H$11:$H$100,"A|"&amp;$C39&amp;"|"&amp;$D39)=0,"",IF(AND(COUNTIF('Subgroup_Overrides'!$H$11:$H$100,"A|"&amp;$C39&amp;"|"&amp;$D39)=1,ISNUMBER(INDEX('Subgroup_Overrides'!$F$11:$F$100,MATCH("A|"&amp;$C39&amp;"|"&amp;$D39,'Subgroup_Overrides'!$H$11:$H$100,0))),NOT(ISBLANK(INDEX('Subgroup_Overrides'!$F$11:$F$100,MATCH("A|"&amp;$C39&amp;"|"&amp;$D39,'Subgroup_Overrides'!$H$11:$H$100,0)))),INDEX('Subgroup_Overrides'!$F$11:$F$100,MATCH("A|"&amp;$C39&amp;"|"&amp;$D39,'Subgroup_Overrides'!$H$11:$H$100,0))&gt;=-1,INDEX('Subgroup_Overrides'!$F$11:$F$100,MATCH("A|"&amp;$C39&amp;"|"&amp;$D39,'Subgroup_Overrides'!$H$11:$H$100,0))&lt;=1,LEN(TRIM(INDEX('Subgroup_Overrides'!$G$11:$G$100,MATCH("A|"&amp;$C39&amp;"|"&amp;$D39,'Subgroup_Overrides'!$H$11:$H$100,0))))&gt;0),INDEX('Subgroup_Overrides'!$F$11:$F$100,MATCH("A|"&amp;$C39&amp;"|"&amp;$D39,'Subgroup_Overrides'!$H$11:$H$100,0)),"INVALID_OVERRIDE")),"INVALID_OVERRIDE")</x:f>
        <x:v/>
      </x:c>
      <x:c r="K39" s="44" t="str">
        <x:f aca="0">IFERROR(IF(COUNTIF('Subgroup_Overrides'!$H$11:$H$100,"B|"&amp;$C39&amp;"|"&amp;$D39)=0,"",IF(AND(COUNTIF('Subgroup_Overrides'!$H$11:$H$100,"B|"&amp;$C39&amp;"|"&amp;$D39)=1,ISNUMBER(INDEX('Subgroup_Overrides'!$F$11:$F$100,MATCH("B|"&amp;$C39&amp;"|"&amp;$D39,'Subgroup_Overrides'!$H$11:$H$100,0))),NOT(ISBLANK(INDEX('Subgroup_Overrides'!$F$11:$F$100,MATCH("B|"&amp;$C39&amp;"|"&amp;$D39,'Subgroup_Overrides'!$H$11:$H$100,0)))),INDEX('Subgroup_Overrides'!$F$11:$F$100,MATCH("B|"&amp;$C39&amp;"|"&amp;$D39,'Subgroup_Overrides'!$H$11:$H$100,0))&gt;=-1,INDEX('Subgroup_Overrides'!$F$11:$F$100,MATCH("B|"&amp;$C39&amp;"|"&amp;$D39,'Subgroup_Overrides'!$H$11:$H$100,0))&lt;=1,LEN(TRIM(INDEX('Subgroup_Overrides'!$G$11:$G$100,MATCH("B|"&amp;$C39&amp;"|"&amp;$D39,'Subgroup_Overrides'!$H$11:$H$100,0))))&gt;0),INDEX('Subgroup_Overrides'!$F$11:$F$100,MATCH("B|"&amp;$C39&amp;"|"&amp;$D39,'Subgroup_Overrides'!$H$11:$H$100,0)),"INVALID_OVERRIDE")),"INVALID_OVERRIDE")</x:f>
        <x:v/>
      </x:c>
      <x:c r="L39" s="44" t="str">
        <x:f aca="0">TRIM(B39)</x:f>
        <x:v>DIGN</x:v>
      </x:c>
      <x:c r="M39" s="44" t="n">
        <x:f aca="0">IF(ISNUMBER($H39),$H39,"")</x:f>
        <x:v>0</x:v>
      </x:c>
      <x:c r="N39" s="44" t="n">
        <x:f aca="0">IF(ISNUMBER($I39),$I39,"")</x:f>
        <x:v>0</x:v>
      </x:c>
      <x:c r="O39" s="44" t="str">
        <x:f aca="0">IF(ISNUMBER($M39),$B39&amp;"|"&amp;ROUND($M39*1000000000000,0),"")</x:f>
        <x:v>DIGN|0</x:v>
      </x:c>
      <x:c r="P39" s="44" t="str">
        <x:f aca="0">IF(ISNUMBER($N39),$B39&amp;"|"&amp;ROUND($N39*1000000000000,0),"")</x:f>
        <x:v>DIGN|0</x:v>
      </x:c>
    </x:row>
    <x:row r="40" s="1" customFormat="1" ht="14.25" hidden="0" customHeight="1">
      <x:c r="A40" s="41" t="n">
        <x:v>39</x:v>
      </x:c>
      <x:c r="B40" s="40" t="s">
        <x:v>293</x:v>
      </x:c>
      <x:c r="C40" s="40" t="s">
        <x:v>1017</x:v>
      </x:c>
      <x:c r="D40" s="40" t="s">
        <x:v>1026</x:v>
      </x:c>
      <x:c r="E40" s="40" t="n">
        <x:v>-0.55</x:v>
      </x:c>
      <x:c r="F40" s="98" t="n">
        <x:f aca="0">INDEX(I_prop!$B$7:$H$13, MATCH($C40, I_prop!$A$7:$A$13,0), MATCH($D40, I_prop!$B$6:$H$6,0))</x:f>
        <x:v>0.2490078843274226</x:v>
      </x:c>
      <x:c r="G40" s="98" t="n">
        <x:f aca="0">INDEX(I_prop!$B$18:$H$24, MATCH($C40, I_prop!$A$18:$A$24,0), MATCH($D40, I_prop!$B$17:$H$17,0))</x:f>
        <x:v>-0.046333567670633624</x:v>
      </x:c>
      <x:c r="H40" s="98" t="n">
        <x:f aca="0">IF(ISNUMBER($J40),$J40,IF($J40="INVALID_OVERRIDE","INVALID_OVERRIDE",IF($F40&lt;0,MAX(-1,'Subgroup_Overrides'!$B$7*$F40),$F40)))</x:f>
        <x:v>0.2490078843274226</x:v>
      </x:c>
      <x:c r="I40" s="98" t="n">
        <x:f aca="0">IF(ISNUMBER($K40),$K40,IF($K40="INVALID_OVERRIDE","INVALID_OVERRIDE",IF($G40&lt;0,MAX(-1,'Subgroup_Overrides'!$B$7*$G40),$G40)))</x:f>
        <x:v>-0.15</x:v>
      </x:c>
      <x:c r="J40" s="40" t="str">
        <x:f aca="0">IFERROR(IF(COUNTIF('Subgroup_Overrides'!$H$11:$H$100,"A|"&amp;$C40&amp;"|"&amp;$D40)=0,"",IF(AND(COUNTIF('Subgroup_Overrides'!$H$11:$H$100,"A|"&amp;$C40&amp;"|"&amp;$D40)=1,ISNUMBER(INDEX('Subgroup_Overrides'!$F$11:$F$100,MATCH("A|"&amp;$C40&amp;"|"&amp;$D40,'Subgroup_Overrides'!$H$11:$H$100,0))),NOT(ISBLANK(INDEX('Subgroup_Overrides'!$F$11:$F$100,MATCH("A|"&amp;$C40&amp;"|"&amp;$D40,'Subgroup_Overrides'!$H$11:$H$100,0)))),INDEX('Subgroup_Overrides'!$F$11:$F$100,MATCH("A|"&amp;$C40&amp;"|"&amp;$D40,'Subgroup_Overrides'!$H$11:$H$100,0))&gt;=-1,INDEX('Subgroup_Overrides'!$F$11:$F$100,MATCH("A|"&amp;$C40&amp;"|"&amp;$D40,'Subgroup_Overrides'!$H$11:$H$100,0))&lt;=1,LEN(TRIM(INDEX('Subgroup_Overrides'!$G$11:$G$100,MATCH("A|"&amp;$C40&amp;"|"&amp;$D40,'Subgroup_Overrides'!$H$11:$H$100,0))))&gt;0),INDEX('Subgroup_Overrides'!$F$11:$F$100,MATCH("A|"&amp;$C40&amp;"|"&amp;$D40,'Subgroup_Overrides'!$H$11:$H$100,0)),"INVALID_OVERRIDE")),"INVALID_OVERRIDE")</x:f>
        <x:v/>
      </x:c>
      <x:c r="K40" s="40" t="n">
        <x:f aca="0">IFERROR(IF(COUNTIF('Subgroup_Overrides'!$H$11:$H$100,"B|"&amp;$C40&amp;"|"&amp;$D40)=0,"",IF(AND(COUNTIF('Subgroup_Overrides'!$H$11:$H$100,"B|"&amp;$C40&amp;"|"&amp;$D40)=1,ISNUMBER(INDEX('Subgroup_Overrides'!$F$11:$F$100,MATCH("B|"&amp;$C40&amp;"|"&amp;$D40,'Subgroup_Overrides'!$H$11:$H$100,0))),NOT(ISBLANK(INDEX('Subgroup_Overrides'!$F$11:$F$100,MATCH("B|"&amp;$C40&amp;"|"&amp;$D40,'Subgroup_Overrides'!$H$11:$H$100,0)))),INDEX('Subgroup_Overrides'!$F$11:$F$100,MATCH("B|"&amp;$C40&amp;"|"&amp;$D40,'Subgroup_Overrides'!$H$11:$H$100,0))&gt;=-1,INDEX('Subgroup_Overrides'!$F$11:$F$100,MATCH("B|"&amp;$C40&amp;"|"&amp;$D40,'Subgroup_Overrides'!$H$11:$H$100,0))&lt;=1,LEN(TRIM(INDEX('Subgroup_Overrides'!$G$11:$G$100,MATCH("B|"&amp;$C40&amp;"|"&amp;$D40,'Subgroup_Overrides'!$H$11:$H$100,0))))&gt;0),INDEX('Subgroup_Overrides'!$F$11:$F$100,MATCH("B|"&amp;$C40&amp;"|"&amp;$D40,'Subgroup_Overrides'!$H$11:$H$100,0)),"INVALID_OVERRIDE")),"INVALID_OVERRIDE")</x:f>
        <x:v>-0.15</x:v>
      </x:c>
      <x:c r="L40" s="40" t="str">
        <x:f aca="0">TRIM(B40)</x:f>
        <x:v>DIGN</x:v>
      </x:c>
      <x:c r="M40" s="40" t="n">
        <x:f aca="0">IF(ISNUMBER($H40),$H40,"")</x:f>
        <x:v>0.2490078843274226</x:v>
      </x:c>
      <x:c r="N40" s="40" t="n">
        <x:f aca="0">IF(ISNUMBER($I40),$I40,"")</x:f>
        <x:v>-0.15</x:v>
      </x:c>
      <x:c r="O40" s="40" t="str">
        <x:f aca="0">IF(ISNUMBER($M40),$B40&amp;"|"&amp;ROUND($M40*1000000000000,0),"")</x:f>
        <x:v>DIGN|249007884327</x:v>
      </x:c>
      <x:c r="P40" s="40" t="str">
        <x:f aca="0">IF(ISNUMBER($N40),$B40&amp;"|"&amp;ROUND($N40*1000000000000,0),"")</x:f>
        <x:v>DIGN|-150000000000</x:v>
      </x:c>
    </x:row>
    <x:row r="41" s="1" customFormat="1" ht="14.25" hidden="0" customHeight="1">
      <x:c r="A41" s="41" t="n">
        <x:v>40</x:v>
      </x:c>
      <x:c r="B41" s="44" t="s">
        <x:v>293</x:v>
      </x:c>
      <x:c r="C41" s="44" t="s">
        <x:v>1019</x:v>
      </x:c>
      <x:c r="D41" s="44" t="s">
        <x:v>1027</x:v>
      </x:c>
      <x:c r="E41" s="44" t="n">
        <x:v>-0.55</x:v>
      </x:c>
      <x:c r="F41" s="97" t="n">
        <x:f aca="0">INDEX(I_prop!$B$7:$H$13, MATCH($C41, I_prop!$A$7:$A$13,0), MATCH($D41, I_prop!$B$6:$H$6,0))</x:f>
        <x:v>0</x:v>
      </x:c>
      <x:c r="G41" s="97" t="n">
        <x:f aca="0">INDEX(I_prop!$B$18:$H$24, MATCH($C41, I_prop!$A$18:$A$24,0), MATCH($D41, I_prop!$B$17:$H$17,0))</x:f>
        <x:v>0</x:v>
      </x:c>
      <x:c r="H41" s="97" t="n">
        <x:f aca="0">IF(ISNUMBER($J41),$J41,IF($J41="INVALID_OVERRIDE","INVALID_OVERRIDE",IF($F41&lt;0,MAX(-1,'Subgroup_Overrides'!$B$7*$F41),$F41)))</x:f>
        <x:v>0</x:v>
      </x:c>
      <x:c r="I41" s="97" t="n">
        <x:f aca="0">IF(ISNUMBER($K41),$K41,IF($K41="INVALID_OVERRIDE","INVALID_OVERRIDE",IF($G41&lt;0,MAX(-1,'Subgroup_Overrides'!$B$7*$G41),$G41)))</x:f>
        <x:v>0</x:v>
      </x:c>
      <x:c r="J41" s="44" t="str">
        <x:f aca="0">IFERROR(IF(COUNTIF('Subgroup_Overrides'!$H$11:$H$100,"A|"&amp;$C41&amp;"|"&amp;$D41)=0,"",IF(AND(COUNTIF('Subgroup_Overrides'!$H$11:$H$100,"A|"&amp;$C41&amp;"|"&amp;$D41)=1,ISNUMBER(INDEX('Subgroup_Overrides'!$F$11:$F$100,MATCH("A|"&amp;$C41&amp;"|"&amp;$D41,'Subgroup_Overrides'!$H$11:$H$100,0))),NOT(ISBLANK(INDEX('Subgroup_Overrides'!$F$11:$F$100,MATCH("A|"&amp;$C41&amp;"|"&amp;$D41,'Subgroup_Overrides'!$H$11:$H$100,0)))),INDEX('Subgroup_Overrides'!$F$11:$F$100,MATCH("A|"&amp;$C41&amp;"|"&amp;$D41,'Subgroup_Overrides'!$H$11:$H$100,0))&gt;=-1,INDEX('Subgroup_Overrides'!$F$11:$F$100,MATCH("A|"&amp;$C41&amp;"|"&amp;$D41,'Subgroup_Overrides'!$H$11:$H$100,0))&lt;=1,LEN(TRIM(INDEX('Subgroup_Overrides'!$G$11:$G$100,MATCH("A|"&amp;$C41&amp;"|"&amp;$D41,'Subgroup_Overrides'!$H$11:$H$100,0))))&gt;0),INDEX('Subgroup_Overrides'!$F$11:$F$100,MATCH("A|"&amp;$C41&amp;"|"&amp;$D41,'Subgroup_Overrides'!$H$11:$H$100,0)),"INVALID_OVERRIDE")),"INVALID_OVERRIDE")</x:f>
        <x:v/>
      </x:c>
      <x:c r="K41" s="44" t="str">
        <x:f aca="0">IFERROR(IF(COUNTIF('Subgroup_Overrides'!$H$11:$H$100,"B|"&amp;$C41&amp;"|"&amp;$D41)=0,"",IF(AND(COUNTIF('Subgroup_Overrides'!$H$11:$H$100,"B|"&amp;$C41&amp;"|"&amp;$D41)=1,ISNUMBER(INDEX('Subgroup_Overrides'!$F$11:$F$100,MATCH("B|"&amp;$C41&amp;"|"&amp;$D41,'Subgroup_Overrides'!$H$11:$H$100,0))),NOT(ISBLANK(INDEX('Subgroup_Overrides'!$F$11:$F$100,MATCH("B|"&amp;$C41&amp;"|"&amp;$D41,'Subgroup_Overrides'!$H$11:$H$100,0)))),INDEX('Subgroup_Overrides'!$F$11:$F$100,MATCH("B|"&amp;$C41&amp;"|"&amp;$D41,'Subgroup_Overrides'!$H$11:$H$100,0))&gt;=-1,INDEX('Subgroup_Overrides'!$F$11:$F$100,MATCH("B|"&amp;$C41&amp;"|"&amp;$D41,'Subgroup_Overrides'!$H$11:$H$100,0))&lt;=1,LEN(TRIM(INDEX('Subgroup_Overrides'!$G$11:$G$100,MATCH("B|"&amp;$C41&amp;"|"&amp;$D41,'Subgroup_Overrides'!$H$11:$H$100,0))))&gt;0),INDEX('Subgroup_Overrides'!$F$11:$F$100,MATCH("B|"&amp;$C41&amp;"|"&amp;$D41,'Subgroup_Overrides'!$H$11:$H$100,0)),"INVALID_OVERRIDE")),"INVALID_OVERRIDE")</x:f>
        <x:v/>
      </x:c>
      <x:c r="L41" s="44" t="str">
        <x:f aca="0">TRIM(B41)</x:f>
        <x:v>DIGN</x:v>
      </x:c>
      <x:c r="M41" s="44" t="n">
        <x:f aca="0">IF(ISNUMBER($H41),$H41,"")</x:f>
        <x:v>0</x:v>
      </x:c>
      <x:c r="N41" s="44" t="n">
        <x:f aca="0">IF(ISNUMBER($I41),$I41,"")</x:f>
        <x:v>0</x:v>
      </x:c>
      <x:c r="O41" s="44" t="str">
        <x:f aca="0">IF(ISNUMBER($M41),$B41&amp;"|"&amp;ROUND($M41*1000000000000,0),"")</x:f>
        <x:v>DIGN|0</x:v>
      </x:c>
      <x:c r="P41" s="44" t="str">
        <x:f aca="0">IF(ISNUMBER($N41),$B41&amp;"|"&amp;ROUND($N41*1000000000000,0),"")</x:f>
        <x:v>DIGN|0</x:v>
      </x:c>
    </x:row>
    <x:row r="42" s="1" customFormat="1" ht="14.25" hidden="0" customHeight="1">
      <x:c r="A42" s="41" t="n">
        <x:v>41</x:v>
      </x:c>
      <x:c r="B42" s="40" t="s">
        <x:v>293</x:v>
      </x:c>
      <x:c r="C42" s="40" t="s">
        <x:v>1019</x:v>
      </x:c>
      <x:c r="D42" s="40" t="s">
        <x:v>1026</x:v>
      </x:c>
      <x:c r="E42" s="40" t="n">
        <x:v>-0.55</x:v>
      </x:c>
      <x:c r="F42" s="98" t="n">
        <x:f aca="0">INDEX(I_prop!$B$7:$H$13, MATCH($C42, I_prop!$A$7:$A$13,0), MATCH($D42, I_prop!$B$6:$H$6,0))</x:f>
        <x:v>0</x:v>
      </x:c>
      <x:c r="G42" s="98" t="n">
        <x:f aca="0">INDEX(I_prop!$B$18:$H$24, MATCH($C42, I_prop!$A$18:$A$24,0), MATCH($D42, I_prop!$B$17:$H$17,0))</x:f>
        <x:v>0</x:v>
      </x:c>
      <x:c r="H42" s="98" t="n">
        <x:f aca="0">IF(ISNUMBER($J42),$J42,IF($J42="INVALID_OVERRIDE","INVALID_OVERRIDE",IF($F42&lt;0,MAX(-1,'Subgroup_Overrides'!$B$7*$F42),$F42)))</x:f>
        <x:v>0</x:v>
      </x:c>
      <x:c r="I42" s="98" t="n">
        <x:f aca="0">IF(ISNUMBER($K42),$K42,IF($K42="INVALID_OVERRIDE","INVALID_OVERRIDE",IF($G42&lt;0,MAX(-1,'Subgroup_Overrides'!$B$7*$G42),$G42)))</x:f>
        <x:v>0</x:v>
      </x:c>
      <x:c r="J42" s="40" t="str">
        <x:f aca="0">IFERROR(IF(COUNTIF('Subgroup_Overrides'!$H$11:$H$100,"A|"&amp;$C42&amp;"|"&amp;$D42)=0,"",IF(AND(COUNTIF('Subgroup_Overrides'!$H$11:$H$100,"A|"&amp;$C42&amp;"|"&amp;$D42)=1,ISNUMBER(INDEX('Subgroup_Overrides'!$F$11:$F$100,MATCH("A|"&amp;$C42&amp;"|"&amp;$D42,'Subgroup_Overrides'!$H$11:$H$100,0))),NOT(ISBLANK(INDEX('Subgroup_Overrides'!$F$11:$F$100,MATCH("A|"&amp;$C42&amp;"|"&amp;$D42,'Subgroup_Overrides'!$H$11:$H$100,0)))),INDEX('Subgroup_Overrides'!$F$11:$F$100,MATCH("A|"&amp;$C42&amp;"|"&amp;$D42,'Subgroup_Overrides'!$H$11:$H$100,0))&gt;=-1,INDEX('Subgroup_Overrides'!$F$11:$F$100,MATCH("A|"&amp;$C42&amp;"|"&amp;$D42,'Subgroup_Overrides'!$H$11:$H$100,0))&lt;=1,LEN(TRIM(INDEX('Subgroup_Overrides'!$G$11:$G$100,MATCH("A|"&amp;$C42&amp;"|"&amp;$D42,'Subgroup_Overrides'!$H$11:$H$100,0))))&gt;0),INDEX('Subgroup_Overrides'!$F$11:$F$100,MATCH("A|"&amp;$C42&amp;"|"&amp;$D42,'Subgroup_Overrides'!$H$11:$H$100,0)),"INVALID_OVERRIDE")),"INVALID_OVERRIDE")</x:f>
        <x:v/>
      </x:c>
      <x:c r="K42" s="40" t="str">
        <x:f aca="0">IFERROR(IF(COUNTIF('Subgroup_Overrides'!$H$11:$H$100,"B|"&amp;$C42&amp;"|"&amp;$D42)=0,"",IF(AND(COUNTIF('Subgroup_Overrides'!$H$11:$H$100,"B|"&amp;$C42&amp;"|"&amp;$D42)=1,ISNUMBER(INDEX('Subgroup_Overrides'!$F$11:$F$100,MATCH("B|"&amp;$C42&amp;"|"&amp;$D42,'Subgroup_Overrides'!$H$11:$H$100,0))),NOT(ISBLANK(INDEX('Subgroup_Overrides'!$F$11:$F$100,MATCH("B|"&amp;$C42&amp;"|"&amp;$D42,'Subgroup_Overrides'!$H$11:$H$100,0)))),INDEX('Subgroup_Overrides'!$F$11:$F$100,MATCH("B|"&amp;$C42&amp;"|"&amp;$D42,'Subgroup_Overrides'!$H$11:$H$100,0))&gt;=-1,INDEX('Subgroup_Overrides'!$F$11:$F$100,MATCH("B|"&amp;$C42&amp;"|"&amp;$D42,'Subgroup_Overrides'!$H$11:$H$100,0))&lt;=1,LEN(TRIM(INDEX('Subgroup_Overrides'!$G$11:$G$100,MATCH("B|"&amp;$C42&amp;"|"&amp;$D42,'Subgroup_Overrides'!$H$11:$H$100,0))))&gt;0),INDEX('Subgroup_Overrides'!$F$11:$F$100,MATCH("B|"&amp;$C42&amp;"|"&amp;$D42,'Subgroup_Overrides'!$H$11:$H$100,0)),"INVALID_OVERRIDE")),"INVALID_OVERRIDE")</x:f>
        <x:v/>
      </x:c>
      <x:c r="L42" s="40" t="str">
        <x:f aca="0">TRIM(B42)</x:f>
        <x:v>DIGN</x:v>
      </x:c>
      <x:c r="M42" s="40" t="n">
        <x:f aca="0">IF(ISNUMBER($H42),$H42,"")</x:f>
        <x:v>0</x:v>
      </x:c>
      <x:c r="N42" s="40" t="n">
        <x:f aca="0">IF(ISNUMBER($I42),$I42,"")</x:f>
        <x:v>0</x:v>
      </x:c>
      <x:c r="O42" s="40" t="str">
        <x:f aca="0">IF(ISNUMBER($M42),$B42&amp;"|"&amp;ROUND($M42*1000000000000,0),"")</x:f>
        <x:v>DIGN|0</x:v>
      </x:c>
      <x:c r="P42" s="40" t="str">
        <x:f aca="0">IF(ISNUMBER($N42),$B42&amp;"|"&amp;ROUND($N42*1000000000000,0),"")</x:f>
        <x:v>DIGN|0</x:v>
      </x:c>
    </x:row>
    <x:row r="43" s="1" customFormat="1" ht="14.25" hidden="0" customHeight="1">
      <x:c r="A43" s="41" t="n">
        <x:v>42</x:v>
      </x:c>
      <x:c r="B43" s="44" t="s">
        <x:v>293</x:v>
      </x:c>
      <x:c r="C43" s="44" t="s">
        <x:v>1020</x:v>
      </x:c>
      <x:c r="D43" s="44" t="s">
        <x:v>1027</x:v>
      </x:c>
      <x:c r="E43" s="44" t="n">
        <x:v>-0.55</x:v>
      </x:c>
      <x:c r="F43" s="97" t="n">
        <x:f aca="0">INDEX(I_prop!$B$7:$H$13, MATCH($C43, I_prop!$A$7:$A$13,0), MATCH($D43, I_prop!$B$6:$H$6,0))</x:f>
        <x:v>-0.08072568681553846</x:v>
      </x:c>
      <x:c r="G43" s="97" t="n">
        <x:f aca="0">INDEX(I_prop!$B$18:$H$24, MATCH($C43, I_prop!$A$18:$A$24,0), MATCH($D43, I_prop!$B$17:$H$17,0))</x:f>
        <x:v>0.06151557221350915</x:v>
      </x:c>
      <x:c r="H43" s="97" t="n">
        <x:f aca="0">IF(ISNUMBER($J43),$J43,IF($J43="INVALID_OVERRIDE","INVALID_OVERRIDE",IF($F43&lt;0,MAX(-1,'Subgroup_Overrides'!$B$7*$F43),$F43)))</x:f>
        <x:v>-0.15</x:v>
      </x:c>
      <x:c r="I43" s="97" t="n">
        <x:f aca="0">IF(ISNUMBER($K43),$K43,IF($K43="INVALID_OVERRIDE","INVALID_OVERRIDE",IF($G43&lt;0,MAX(-1,'Subgroup_Overrides'!$B$7*$G43),$G43)))</x:f>
        <x:v>0.06151557221350915</x:v>
      </x:c>
      <x:c r="J43" s="44" t="n">
        <x:f aca="0">IFERROR(IF(COUNTIF('Subgroup_Overrides'!$H$11:$H$100,"A|"&amp;$C43&amp;"|"&amp;$D43)=0,"",IF(AND(COUNTIF('Subgroup_Overrides'!$H$11:$H$100,"A|"&amp;$C43&amp;"|"&amp;$D43)=1,ISNUMBER(INDEX('Subgroup_Overrides'!$F$11:$F$100,MATCH("A|"&amp;$C43&amp;"|"&amp;$D43,'Subgroup_Overrides'!$H$11:$H$100,0))),NOT(ISBLANK(INDEX('Subgroup_Overrides'!$F$11:$F$100,MATCH("A|"&amp;$C43&amp;"|"&amp;$D43,'Subgroup_Overrides'!$H$11:$H$100,0)))),INDEX('Subgroup_Overrides'!$F$11:$F$100,MATCH("A|"&amp;$C43&amp;"|"&amp;$D43,'Subgroup_Overrides'!$H$11:$H$100,0))&gt;=-1,INDEX('Subgroup_Overrides'!$F$11:$F$100,MATCH("A|"&amp;$C43&amp;"|"&amp;$D43,'Subgroup_Overrides'!$H$11:$H$100,0))&lt;=1,LEN(TRIM(INDEX('Subgroup_Overrides'!$G$11:$G$100,MATCH("A|"&amp;$C43&amp;"|"&amp;$D43,'Subgroup_Overrides'!$H$11:$H$100,0))))&gt;0),INDEX('Subgroup_Overrides'!$F$11:$F$100,MATCH("A|"&amp;$C43&amp;"|"&amp;$D43,'Subgroup_Overrides'!$H$11:$H$100,0)),"INVALID_OVERRIDE")),"INVALID_OVERRIDE")</x:f>
        <x:v>-0.15</x:v>
      </x:c>
      <x:c r="K43" s="44" t="str">
        <x:f aca="0">IFERROR(IF(COUNTIF('Subgroup_Overrides'!$H$11:$H$100,"B|"&amp;$C43&amp;"|"&amp;$D43)=0,"",IF(AND(COUNTIF('Subgroup_Overrides'!$H$11:$H$100,"B|"&amp;$C43&amp;"|"&amp;$D43)=1,ISNUMBER(INDEX('Subgroup_Overrides'!$F$11:$F$100,MATCH("B|"&amp;$C43&amp;"|"&amp;$D43,'Subgroup_Overrides'!$H$11:$H$100,0))),NOT(ISBLANK(INDEX('Subgroup_Overrides'!$F$11:$F$100,MATCH("B|"&amp;$C43&amp;"|"&amp;$D43,'Subgroup_Overrides'!$H$11:$H$100,0)))),INDEX('Subgroup_Overrides'!$F$11:$F$100,MATCH("B|"&amp;$C43&amp;"|"&amp;$D43,'Subgroup_Overrides'!$H$11:$H$100,0))&gt;=-1,INDEX('Subgroup_Overrides'!$F$11:$F$100,MATCH("B|"&amp;$C43&amp;"|"&amp;$D43,'Subgroup_Overrides'!$H$11:$H$100,0))&lt;=1,LEN(TRIM(INDEX('Subgroup_Overrides'!$G$11:$G$100,MATCH("B|"&amp;$C43&amp;"|"&amp;$D43,'Subgroup_Overrides'!$H$11:$H$100,0))))&gt;0),INDEX('Subgroup_Overrides'!$F$11:$F$100,MATCH("B|"&amp;$C43&amp;"|"&amp;$D43,'Subgroup_Overrides'!$H$11:$H$100,0)),"INVALID_OVERRIDE")),"INVALID_OVERRIDE")</x:f>
        <x:v/>
      </x:c>
      <x:c r="L43" s="44" t="str">
        <x:f aca="0">TRIM(B43)</x:f>
        <x:v>DIGN</x:v>
      </x:c>
      <x:c r="M43" s="44" t="n">
        <x:f aca="0">IF(ISNUMBER($H43),$H43,"")</x:f>
        <x:v>-0.15</x:v>
      </x:c>
      <x:c r="N43" s="44" t="n">
        <x:f aca="0">IF(ISNUMBER($I43),$I43,"")</x:f>
        <x:v>0.06151557221350915</x:v>
      </x:c>
      <x:c r="O43" s="44" t="str">
        <x:f aca="0">IF(ISNUMBER($M43),$B43&amp;"|"&amp;ROUND($M43*1000000000000,0),"")</x:f>
        <x:v>DIGN|-150000000000</x:v>
      </x:c>
      <x:c r="P43" s="44" t="str">
        <x:f aca="0">IF(ISNUMBER($N43),$B43&amp;"|"&amp;ROUND($N43*1000000000000,0),"")</x:f>
        <x:v>DIGN|61515572214</x:v>
      </x:c>
    </x:row>
    <x:row r="44" s="1" customFormat="1" ht="14.25" hidden="0" customHeight="1">
      <x:c r="A44" s="41" t="n">
        <x:v>43</x:v>
      </x:c>
      <x:c r="B44" s="40" t="s">
        <x:v>293</x:v>
      </x:c>
      <x:c r="C44" s="40" t="s">
        <x:v>1020</x:v>
      </x:c>
      <x:c r="D44" s="40" t="s">
        <x:v>1026</x:v>
      </x:c>
      <x:c r="E44" s="40" t="n">
        <x:v>-0.55</x:v>
      </x:c>
      <x:c r="F44" s="98" t="n">
        <x:f aca="0">INDEX(I_prop!$B$7:$H$13, MATCH($C44, I_prop!$A$7:$A$13,0), MATCH($D44, I_prop!$B$6:$H$6,0))</x:f>
        <x:v>0</x:v>
      </x:c>
      <x:c r="G44" s="98" t="n">
        <x:f aca="0">INDEX(I_prop!$B$18:$H$24, MATCH($C44, I_prop!$A$18:$A$24,0), MATCH($D44, I_prop!$B$17:$H$17,0))</x:f>
        <x:v>0</x:v>
      </x:c>
      <x:c r="H44" s="98" t="n">
        <x:f aca="0">IF(ISNUMBER($J44),$J44,IF($J44="INVALID_OVERRIDE","INVALID_OVERRIDE",IF($F44&lt;0,MAX(-1,'Subgroup_Overrides'!$B$7*$F44),$F44)))</x:f>
        <x:v>0</x:v>
      </x:c>
      <x:c r="I44" s="98" t="n">
        <x:f aca="0">IF(ISNUMBER($K44),$K44,IF($K44="INVALID_OVERRIDE","INVALID_OVERRIDE",IF($G44&lt;0,MAX(-1,'Subgroup_Overrides'!$B$7*$G44),$G44)))</x:f>
        <x:v>0</x:v>
      </x:c>
      <x:c r="J44" s="40" t="str">
        <x:f aca="0">IFERROR(IF(COUNTIF('Subgroup_Overrides'!$H$11:$H$100,"A|"&amp;$C44&amp;"|"&amp;$D44)=0,"",IF(AND(COUNTIF('Subgroup_Overrides'!$H$11:$H$100,"A|"&amp;$C44&amp;"|"&amp;$D44)=1,ISNUMBER(INDEX('Subgroup_Overrides'!$F$11:$F$100,MATCH("A|"&amp;$C44&amp;"|"&amp;$D44,'Subgroup_Overrides'!$H$11:$H$100,0))),NOT(ISBLANK(INDEX('Subgroup_Overrides'!$F$11:$F$100,MATCH("A|"&amp;$C44&amp;"|"&amp;$D44,'Subgroup_Overrides'!$H$11:$H$100,0)))),INDEX('Subgroup_Overrides'!$F$11:$F$100,MATCH("A|"&amp;$C44&amp;"|"&amp;$D44,'Subgroup_Overrides'!$H$11:$H$100,0))&gt;=-1,INDEX('Subgroup_Overrides'!$F$11:$F$100,MATCH("A|"&amp;$C44&amp;"|"&amp;$D44,'Subgroup_Overrides'!$H$11:$H$100,0))&lt;=1,LEN(TRIM(INDEX('Subgroup_Overrides'!$G$11:$G$100,MATCH("A|"&amp;$C44&amp;"|"&amp;$D44,'Subgroup_Overrides'!$H$11:$H$100,0))))&gt;0),INDEX('Subgroup_Overrides'!$F$11:$F$100,MATCH("A|"&amp;$C44&amp;"|"&amp;$D44,'Subgroup_Overrides'!$H$11:$H$100,0)),"INVALID_OVERRIDE")),"INVALID_OVERRIDE")</x:f>
        <x:v/>
      </x:c>
      <x:c r="K44" s="40" t="str">
        <x:f aca="0">IFERROR(IF(COUNTIF('Subgroup_Overrides'!$H$11:$H$100,"B|"&amp;$C44&amp;"|"&amp;$D44)=0,"",IF(AND(COUNTIF('Subgroup_Overrides'!$H$11:$H$100,"B|"&amp;$C44&amp;"|"&amp;$D44)=1,ISNUMBER(INDEX('Subgroup_Overrides'!$F$11:$F$100,MATCH("B|"&amp;$C44&amp;"|"&amp;$D44,'Subgroup_Overrides'!$H$11:$H$100,0))),NOT(ISBLANK(INDEX('Subgroup_Overrides'!$F$11:$F$100,MATCH("B|"&amp;$C44&amp;"|"&amp;$D44,'Subgroup_Overrides'!$H$11:$H$100,0)))),INDEX('Subgroup_Overrides'!$F$11:$F$100,MATCH("B|"&amp;$C44&amp;"|"&amp;$D44,'Subgroup_Overrides'!$H$11:$H$100,0))&gt;=-1,INDEX('Subgroup_Overrides'!$F$11:$F$100,MATCH("B|"&amp;$C44&amp;"|"&amp;$D44,'Subgroup_Overrides'!$H$11:$H$100,0))&lt;=1,LEN(TRIM(INDEX('Subgroup_Overrides'!$G$11:$G$100,MATCH("B|"&amp;$C44&amp;"|"&amp;$D44,'Subgroup_Overrides'!$H$11:$H$100,0))))&gt;0),INDEX('Subgroup_Overrides'!$F$11:$F$100,MATCH("B|"&amp;$C44&amp;"|"&amp;$D44,'Subgroup_Overrides'!$H$11:$H$100,0)),"INVALID_OVERRIDE")),"INVALID_OVERRIDE")</x:f>
        <x:v/>
      </x:c>
      <x:c r="L44" s="40" t="str">
        <x:f aca="0">TRIM(B44)</x:f>
        <x:v>DIGN</x:v>
      </x:c>
      <x:c r="M44" s="40" t="n">
        <x:f aca="0">IF(ISNUMBER($H44),$H44,"")</x:f>
        <x:v>0</x:v>
      </x:c>
      <x:c r="N44" s="40" t="n">
        <x:f aca="0">IF(ISNUMBER($I44),$I44,"")</x:f>
        <x:v>0</x:v>
      </x:c>
      <x:c r="O44" s="40" t="str">
        <x:f aca="0">IF(ISNUMBER($M44),$B44&amp;"|"&amp;ROUND($M44*1000000000000,0),"")</x:f>
        <x:v>DIGN|0</x:v>
      </x:c>
      <x:c r="P44" s="40" t="str">
        <x:f aca="0">IF(ISNUMBER($N44),$B44&amp;"|"&amp;ROUND($N44*1000000000000,0),"")</x:f>
        <x:v>DIGN|0</x:v>
      </x:c>
    </x:row>
    <x:row r="45" s="1" customFormat="1" ht="14.25" hidden="0" customHeight="1">
      <x:c r="A45" s="41" t="n">
        <x:v>44</x:v>
      </x:c>
      <x:c r="B45" s="44" t="s">
        <x:v>293</x:v>
      </x:c>
      <x:c r="C45" s="44" t="s">
        <x:v>1021</x:v>
      </x:c>
      <x:c r="D45" s="44" t="s">
        <x:v>1027</x:v>
      </x:c>
      <x:c r="E45" s="44" t="n">
        <x:v>-0.55</x:v>
      </x:c>
      <x:c r="F45" s="97" t="n">
        <x:f aca="0">INDEX(I_prop!$B$7:$H$13, MATCH($C45, I_prop!$A$7:$A$13,0), MATCH($D45, I_prop!$B$6:$H$6,0))</x:f>
        <x:v>0</x:v>
      </x:c>
      <x:c r="G45" s="97" t="n">
        <x:f aca="0">INDEX(I_prop!$B$18:$H$24, MATCH($C45, I_prop!$A$18:$A$24,0), MATCH($D45, I_prop!$B$17:$H$17,0))</x:f>
        <x:v>0</x:v>
      </x:c>
      <x:c r="H45" s="97" t="n">
        <x:f aca="0">IF(ISNUMBER($J45),$J45,IF($J45="INVALID_OVERRIDE","INVALID_OVERRIDE",IF($F45&lt;0,MAX(-1,'Subgroup_Overrides'!$B$7*$F45),$F45)))</x:f>
        <x:v>0</x:v>
      </x:c>
      <x:c r="I45" s="97" t="n">
        <x:f aca="0">IF(ISNUMBER($K45),$K45,IF($K45="INVALID_OVERRIDE","INVALID_OVERRIDE",IF($G45&lt;0,MAX(-1,'Subgroup_Overrides'!$B$7*$G45),$G45)))</x:f>
        <x:v>0</x:v>
      </x:c>
      <x:c r="J45" s="44" t="str">
        <x:f aca="0">IFERROR(IF(COUNTIF('Subgroup_Overrides'!$H$11:$H$100,"A|"&amp;$C45&amp;"|"&amp;$D45)=0,"",IF(AND(COUNTIF('Subgroup_Overrides'!$H$11:$H$100,"A|"&amp;$C45&amp;"|"&amp;$D45)=1,ISNUMBER(INDEX('Subgroup_Overrides'!$F$11:$F$100,MATCH("A|"&amp;$C45&amp;"|"&amp;$D45,'Subgroup_Overrides'!$H$11:$H$100,0))),NOT(ISBLANK(INDEX('Subgroup_Overrides'!$F$11:$F$100,MATCH("A|"&amp;$C45&amp;"|"&amp;$D45,'Subgroup_Overrides'!$H$11:$H$100,0)))),INDEX('Subgroup_Overrides'!$F$11:$F$100,MATCH("A|"&amp;$C45&amp;"|"&amp;$D45,'Subgroup_Overrides'!$H$11:$H$100,0))&gt;=-1,INDEX('Subgroup_Overrides'!$F$11:$F$100,MATCH("A|"&amp;$C45&amp;"|"&amp;$D45,'Subgroup_Overrides'!$H$11:$H$100,0))&lt;=1,LEN(TRIM(INDEX('Subgroup_Overrides'!$G$11:$G$100,MATCH("A|"&amp;$C45&amp;"|"&amp;$D45,'Subgroup_Overrides'!$H$11:$H$100,0))))&gt;0),INDEX('Subgroup_Overrides'!$F$11:$F$100,MATCH("A|"&amp;$C45&amp;"|"&amp;$D45,'Subgroup_Overrides'!$H$11:$H$100,0)),"INVALID_OVERRIDE")),"INVALID_OVERRIDE")</x:f>
        <x:v/>
      </x:c>
      <x:c r="K45" s="44" t="str">
        <x:f aca="0">IFERROR(IF(COUNTIF('Subgroup_Overrides'!$H$11:$H$100,"B|"&amp;$C45&amp;"|"&amp;$D45)=0,"",IF(AND(COUNTIF('Subgroup_Overrides'!$H$11:$H$100,"B|"&amp;$C45&amp;"|"&amp;$D45)=1,ISNUMBER(INDEX('Subgroup_Overrides'!$F$11:$F$100,MATCH("B|"&amp;$C45&amp;"|"&amp;$D45,'Subgroup_Overrides'!$H$11:$H$100,0))),NOT(ISBLANK(INDEX('Subgroup_Overrides'!$F$11:$F$100,MATCH("B|"&amp;$C45&amp;"|"&amp;$D45,'Subgroup_Overrides'!$H$11:$H$100,0)))),INDEX('Subgroup_Overrides'!$F$11:$F$100,MATCH("B|"&amp;$C45&amp;"|"&amp;$D45,'Subgroup_Overrides'!$H$11:$H$100,0))&gt;=-1,INDEX('Subgroup_Overrides'!$F$11:$F$100,MATCH("B|"&amp;$C45&amp;"|"&amp;$D45,'Subgroup_Overrides'!$H$11:$H$100,0))&lt;=1,LEN(TRIM(INDEX('Subgroup_Overrides'!$G$11:$G$100,MATCH("B|"&amp;$C45&amp;"|"&amp;$D45,'Subgroup_Overrides'!$H$11:$H$100,0))))&gt;0),INDEX('Subgroup_Overrides'!$F$11:$F$100,MATCH("B|"&amp;$C45&amp;"|"&amp;$D45,'Subgroup_Overrides'!$H$11:$H$100,0)),"INVALID_OVERRIDE")),"INVALID_OVERRIDE")</x:f>
        <x:v/>
      </x:c>
      <x:c r="L45" s="44" t="str">
        <x:f aca="0">TRIM(B45)</x:f>
        <x:v>DIGN</x:v>
      </x:c>
      <x:c r="M45" s="44" t="n">
        <x:f aca="0">IF(ISNUMBER($H45),$H45,"")</x:f>
        <x:v>0</x:v>
      </x:c>
      <x:c r="N45" s="44" t="n">
        <x:f aca="0">IF(ISNUMBER($I45),$I45,"")</x:f>
        <x:v>0</x:v>
      </x:c>
      <x:c r="O45" s="44" t="str">
        <x:f aca="0">IF(ISNUMBER($M45),$B45&amp;"|"&amp;ROUND($M45*1000000000000,0),"")</x:f>
        <x:v>DIGN|0</x:v>
      </x:c>
      <x:c r="P45" s="44" t="str">
        <x:f aca="0">IF(ISNUMBER($N45),$B45&amp;"|"&amp;ROUND($N45*1000000000000,0),"")</x:f>
        <x:v>DIGN|0</x:v>
      </x:c>
    </x:row>
    <x:row r="46" s="1" customFormat="1" ht="14.25" hidden="0" customHeight="1">
      <x:c r="A46" s="41" t="n">
        <x:v>45</x:v>
      </x:c>
      <x:c r="B46" s="40" t="s">
        <x:v>293</x:v>
      </x:c>
      <x:c r="C46" s="40" t="s">
        <x:v>1021</x:v>
      </x:c>
      <x:c r="D46" s="40" t="s">
        <x:v>1026</x:v>
      </x:c>
      <x:c r="E46" s="40" t="n">
        <x:v>-0.55</x:v>
      </x:c>
      <x:c r="F46" s="98" t="n">
        <x:f aca="0">INDEX(I_prop!$B$7:$H$13, MATCH($C46, I_prop!$A$7:$A$13,0), MATCH($D46, I_prop!$B$6:$H$6,0))</x:f>
        <x:v>0</x:v>
      </x:c>
      <x:c r="G46" s="98" t="n">
        <x:f aca="0">INDEX(I_prop!$B$18:$H$24, MATCH($C46, I_prop!$A$18:$A$24,0), MATCH($D46, I_prop!$B$17:$H$17,0))</x:f>
        <x:v>0</x:v>
      </x:c>
      <x:c r="H46" s="98" t="n">
        <x:f aca="0">IF(ISNUMBER($J46),$J46,IF($J46="INVALID_OVERRIDE","INVALID_OVERRIDE",IF($F46&lt;0,MAX(-1,'Subgroup_Overrides'!$B$7*$F46),$F46)))</x:f>
        <x:v>0</x:v>
      </x:c>
      <x:c r="I46" s="98" t="n">
        <x:f aca="0">IF(ISNUMBER($K46),$K46,IF($K46="INVALID_OVERRIDE","INVALID_OVERRIDE",IF($G46&lt;0,MAX(-1,'Subgroup_Overrides'!$B$7*$G46),$G46)))</x:f>
        <x:v>0</x:v>
      </x:c>
      <x:c r="J46" s="40" t="str">
        <x:f aca="0">IFERROR(IF(COUNTIF('Subgroup_Overrides'!$H$11:$H$100,"A|"&amp;$C46&amp;"|"&amp;$D46)=0,"",IF(AND(COUNTIF('Subgroup_Overrides'!$H$11:$H$100,"A|"&amp;$C46&amp;"|"&amp;$D46)=1,ISNUMBER(INDEX('Subgroup_Overrides'!$F$11:$F$100,MATCH("A|"&amp;$C46&amp;"|"&amp;$D46,'Subgroup_Overrides'!$H$11:$H$100,0))),NOT(ISBLANK(INDEX('Subgroup_Overrides'!$F$11:$F$100,MATCH("A|"&amp;$C46&amp;"|"&amp;$D46,'Subgroup_Overrides'!$H$11:$H$100,0)))),INDEX('Subgroup_Overrides'!$F$11:$F$100,MATCH("A|"&amp;$C46&amp;"|"&amp;$D46,'Subgroup_Overrides'!$H$11:$H$100,0))&gt;=-1,INDEX('Subgroup_Overrides'!$F$11:$F$100,MATCH("A|"&amp;$C46&amp;"|"&amp;$D46,'Subgroup_Overrides'!$H$11:$H$100,0))&lt;=1,LEN(TRIM(INDEX('Subgroup_Overrides'!$G$11:$G$100,MATCH("A|"&amp;$C46&amp;"|"&amp;$D46,'Subgroup_Overrides'!$H$11:$H$100,0))))&gt;0),INDEX('Subgroup_Overrides'!$F$11:$F$100,MATCH("A|"&amp;$C46&amp;"|"&amp;$D46,'Subgroup_Overrides'!$H$11:$H$100,0)),"INVALID_OVERRIDE")),"INVALID_OVERRIDE")</x:f>
        <x:v/>
      </x:c>
      <x:c r="K46" s="40" t="str">
        <x:f aca="0">IFERROR(IF(COUNTIF('Subgroup_Overrides'!$H$11:$H$100,"B|"&amp;$C46&amp;"|"&amp;$D46)=0,"",IF(AND(COUNTIF('Subgroup_Overrides'!$H$11:$H$100,"B|"&amp;$C46&amp;"|"&amp;$D46)=1,ISNUMBER(INDEX('Subgroup_Overrides'!$F$11:$F$100,MATCH("B|"&amp;$C46&amp;"|"&amp;$D46,'Subgroup_Overrides'!$H$11:$H$100,0))),NOT(ISBLANK(INDEX('Subgroup_Overrides'!$F$11:$F$100,MATCH("B|"&amp;$C46&amp;"|"&amp;$D46,'Subgroup_Overrides'!$H$11:$H$100,0)))),INDEX('Subgroup_Overrides'!$F$11:$F$100,MATCH("B|"&amp;$C46&amp;"|"&amp;$D46,'Subgroup_Overrides'!$H$11:$H$100,0))&gt;=-1,INDEX('Subgroup_Overrides'!$F$11:$F$100,MATCH("B|"&amp;$C46&amp;"|"&amp;$D46,'Subgroup_Overrides'!$H$11:$H$100,0))&lt;=1,LEN(TRIM(INDEX('Subgroup_Overrides'!$G$11:$G$100,MATCH("B|"&amp;$C46&amp;"|"&amp;$D46,'Subgroup_Overrides'!$H$11:$H$100,0))))&gt;0),INDEX('Subgroup_Overrides'!$F$11:$F$100,MATCH("B|"&amp;$C46&amp;"|"&amp;$D46,'Subgroup_Overrides'!$H$11:$H$100,0)),"INVALID_OVERRIDE")),"INVALID_OVERRIDE")</x:f>
        <x:v/>
      </x:c>
      <x:c r="L46" s="40" t="str">
        <x:f aca="0">TRIM(B46)</x:f>
        <x:v>DIGN</x:v>
      </x:c>
      <x:c r="M46" s="40" t="n">
        <x:f aca="0">IF(ISNUMBER($H46),$H46,"")</x:f>
        <x:v>0</x:v>
      </x:c>
      <x:c r="N46" s="40" t="n">
        <x:f aca="0">IF(ISNUMBER($I46),$I46,"")</x:f>
        <x:v>0</x:v>
      </x:c>
      <x:c r="O46" s="40" t="str">
        <x:f aca="0">IF(ISNUMBER($M46),$B46&amp;"|"&amp;ROUND($M46*1000000000000,0),"")</x:f>
        <x:v>DIGN|0</x:v>
      </x:c>
      <x:c r="P46" s="40" t="str">
        <x:f aca="0">IF(ISNUMBER($N46),$B46&amp;"|"&amp;ROUND($N46*1000000000000,0),"")</x:f>
        <x:v>DIGN|0</x:v>
      </x:c>
    </x:row>
    <x:row r="47" s="1" customFormat="1" ht="14.25" hidden="0" customHeight="1">
      <x:c r="A47" s="41" t="n">
        <x:v>46</x:v>
      </x:c>
      <x:c r="B47" s="44" t="s">
        <x:v>293</x:v>
      </x:c>
      <x:c r="C47" s="44" t="s">
        <x:v>1022</x:v>
      </x:c>
      <x:c r="D47" s="44" t="s">
        <x:v>1027</x:v>
      </x:c>
      <x:c r="E47" s="44" t="n">
        <x:v>-0.55</x:v>
      </x:c>
      <x:c r="F47" s="97" t="n">
        <x:f aca="0">INDEX(I_prop!$B$7:$H$13, MATCH($C47, I_prop!$A$7:$A$13,0), MATCH($D47, I_prop!$B$6:$H$6,0))</x:f>
        <x:v>0</x:v>
      </x:c>
      <x:c r="G47" s="97" t="n">
        <x:f aca="0">INDEX(I_prop!$B$18:$H$24, MATCH($C47, I_prop!$A$18:$A$24,0), MATCH($D47, I_prop!$B$17:$H$17,0))</x:f>
        <x:v>0</x:v>
      </x:c>
      <x:c r="H47" s="97" t="n">
        <x:f aca="0">IF(ISNUMBER($J47),$J47,IF($J47="INVALID_OVERRIDE","INVALID_OVERRIDE",IF($F47&lt;0,MAX(-1,'Subgroup_Overrides'!$B$7*$F47),$F47)))</x:f>
        <x:v>0</x:v>
      </x:c>
      <x:c r="I47" s="97" t="n">
        <x:f aca="0">IF(ISNUMBER($K47),$K47,IF($K47="INVALID_OVERRIDE","INVALID_OVERRIDE",IF($G47&lt;0,MAX(-1,'Subgroup_Overrides'!$B$7*$G47),$G47)))</x:f>
        <x:v>0</x:v>
      </x:c>
      <x:c r="J47" s="44" t="str">
        <x:f aca="0">IFERROR(IF(COUNTIF('Subgroup_Overrides'!$H$11:$H$100,"A|"&amp;$C47&amp;"|"&amp;$D47)=0,"",IF(AND(COUNTIF('Subgroup_Overrides'!$H$11:$H$100,"A|"&amp;$C47&amp;"|"&amp;$D47)=1,ISNUMBER(INDEX('Subgroup_Overrides'!$F$11:$F$100,MATCH("A|"&amp;$C47&amp;"|"&amp;$D47,'Subgroup_Overrides'!$H$11:$H$100,0))),NOT(ISBLANK(INDEX('Subgroup_Overrides'!$F$11:$F$100,MATCH("A|"&amp;$C47&amp;"|"&amp;$D47,'Subgroup_Overrides'!$H$11:$H$100,0)))),INDEX('Subgroup_Overrides'!$F$11:$F$100,MATCH("A|"&amp;$C47&amp;"|"&amp;$D47,'Subgroup_Overrides'!$H$11:$H$100,0))&gt;=-1,INDEX('Subgroup_Overrides'!$F$11:$F$100,MATCH("A|"&amp;$C47&amp;"|"&amp;$D47,'Subgroup_Overrides'!$H$11:$H$100,0))&lt;=1,LEN(TRIM(INDEX('Subgroup_Overrides'!$G$11:$G$100,MATCH("A|"&amp;$C47&amp;"|"&amp;$D47,'Subgroup_Overrides'!$H$11:$H$100,0))))&gt;0),INDEX('Subgroup_Overrides'!$F$11:$F$100,MATCH("A|"&amp;$C47&amp;"|"&amp;$D47,'Subgroup_Overrides'!$H$11:$H$100,0)),"INVALID_OVERRIDE")),"INVALID_OVERRIDE")</x:f>
        <x:v/>
      </x:c>
      <x:c r="K47" s="44" t="str">
        <x:f aca="0">IFERROR(IF(COUNTIF('Subgroup_Overrides'!$H$11:$H$100,"B|"&amp;$C47&amp;"|"&amp;$D47)=0,"",IF(AND(COUNTIF('Subgroup_Overrides'!$H$11:$H$100,"B|"&amp;$C47&amp;"|"&amp;$D47)=1,ISNUMBER(INDEX('Subgroup_Overrides'!$F$11:$F$100,MATCH("B|"&amp;$C47&amp;"|"&amp;$D47,'Subgroup_Overrides'!$H$11:$H$100,0))),NOT(ISBLANK(INDEX('Subgroup_Overrides'!$F$11:$F$100,MATCH("B|"&amp;$C47&amp;"|"&amp;$D47,'Subgroup_Overrides'!$H$11:$H$100,0)))),INDEX('Subgroup_Overrides'!$F$11:$F$100,MATCH("B|"&amp;$C47&amp;"|"&amp;$D47,'Subgroup_Overrides'!$H$11:$H$100,0))&gt;=-1,INDEX('Subgroup_Overrides'!$F$11:$F$100,MATCH("B|"&amp;$C47&amp;"|"&amp;$D47,'Subgroup_Overrides'!$H$11:$H$100,0))&lt;=1,LEN(TRIM(INDEX('Subgroup_Overrides'!$G$11:$G$100,MATCH("B|"&amp;$C47&amp;"|"&amp;$D47,'Subgroup_Overrides'!$H$11:$H$100,0))))&gt;0),INDEX('Subgroup_Overrides'!$F$11:$F$100,MATCH("B|"&amp;$C47&amp;"|"&amp;$D47,'Subgroup_Overrides'!$H$11:$H$100,0)),"INVALID_OVERRIDE")),"INVALID_OVERRIDE")</x:f>
        <x:v/>
      </x:c>
      <x:c r="L47" s="44" t="str">
        <x:f aca="0">TRIM(B47)</x:f>
        <x:v>DIGN</x:v>
      </x:c>
      <x:c r="M47" s="44" t="n">
        <x:f aca="0">IF(ISNUMBER($H47),$H47,"")</x:f>
        <x:v>0</x:v>
      </x:c>
      <x:c r="N47" s="44" t="n">
        <x:f aca="0">IF(ISNUMBER($I47),$I47,"")</x:f>
        <x:v>0</x:v>
      </x:c>
      <x:c r="O47" s="44" t="str">
        <x:f aca="0">IF(ISNUMBER($M47),$B47&amp;"|"&amp;ROUND($M47*1000000000000,0),"")</x:f>
        <x:v>DIGN|0</x:v>
      </x:c>
      <x:c r="P47" s="44" t="str">
        <x:f aca="0">IF(ISNUMBER($N47),$B47&amp;"|"&amp;ROUND($N47*1000000000000,0),"")</x:f>
        <x:v>DIGN|0</x:v>
      </x:c>
    </x:row>
    <x:row r="48" s="1" customFormat="1" ht="14.25" hidden="0" customHeight="1">
      <x:c r="A48" s="41" t="n">
        <x:v>47</x:v>
      </x:c>
      <x:c r="B48" s="40" t="s">
        <x:v>293</x:v>
      </x:c>
      <x:c r="C48" s="40" t="s">
        <x:v>1022</x:v>
      </x:c>
      <x:c r="D48" s="40" t="s">
        <x:v>1026</x:v>
      </x:c>
      <x:c r="E48" s="40" t="n">
        <x:v>-0.55</x:v>
      </x:c>
      <x:c r="F48" s="98" t="n">
        <x:f aca="0">INDEX(I_prop!$B$7:$H$13, MATCH($C48, I_prop!$A$7:$A$13,0), MATCH($D48, I_prop!$B$6:$H$6,0))</x:f>
        <x:v>0</x:v>
      </x:c>
      <x:c r="G48" s="98" t="n">
        <x:f aca="0">INDEX(I_prop!$B$18:$H$24, MATCH($C48, I_prop!$A$18:$A$24,0), MATCH($D48, I_prop!$B$17:$H$17,0))</x:f>
        <x:v>0</x:v>
      </x:c>
      <x:c r="H48" s="98" t="n">
        <x:f aca="0">IF(ISNUMBER($J48),$J48,IF($J48="INVALID_OVERRIDE","INVALID_OVERRIDE",IF($F48&lt;0,MAX(-1,'Subgroup_Overrides'!$B$7*$F48),$F48)))</x:f>
        <x:v>0</x:v>
      </x:c>
      <x:c r="I48" s="98" t="n">
        <x:f aca="0">IF(ISNUMBER($K48),$K48,IF($K48="INVALID_OVERRIDE","INVALID_OVERRIDE",IF($G48&lt;0,MAX(-1,'Subgroup_Overrides'!$B$7*$G48),$G48)))</x:f>
        <x:v>0</x:v>
      </x:c>
      <x:c r="J48" s="40" t="str">
        <x:f aca="0">IFERROR(IF(COUNTIF('Subgroup_Overrides'!$H$11:$H$100,"A|"&amp;$C48&amp;"|"&amp;$D48)=0,"",IF(AND(COUNTIF('Subgroup_Overrides'!$H$11:$H$100,"A|"&amp;$C48&amp;"|"&amp;$D48)=1,ISNUMBER(INDEX('Subgroup_Overrides'!$F$11:$F$100,MATCH("A|"&amp;$C48&amp;"|"&amp;$D48,'Subgroup_Overrides'!$H$11:$H$100,0))),NOT(ISBLANK(INDEX('Subgroup_Overrides'!$F$11:$F$100,MATCH("A|"&amp;$C48&amp;"|"&amp;$D48,'Subgroup_Overrides'!$H$11:$H$100,0)))),INDEX('Subgroup_Overrides'!$F$11:$F$100,MATCH("A|"&amp;$C48&amp;"|"&amp;$D48,'Subgroup_Overrides'!$H$11:$H$100,0))&gt;=-1,INDEX('Subgroup_Overrides'!$F$11:$F$100,MATCH("A|"&amp;$C48&amp;"|"&amp;$D48,'Subgroup_Overrides'!$H$11:$H$100,0))&lt;=1,LEN(TRIM(INDEX('Subgroup_Overrides'!$G$11:$G$100,MATCH("A|"&amp;$C48&amp;"|"&amp;$D48,'Subgroup_Overrides'!$H$11:$H$100,0))))&gt;0),INDEX('Subgroup_Overrides'!$F$11:$F$100,MATCH("A|"&amp;$C48&amp;"|"&amp;$D48,'Subgroup_Overrides'!$H$11:$H$100,0)),"INVALID_OVERRIDE")),"INVALID_OVERRIDE")</x:f>
        <x:v/>
      </x:c>
      <x:c r="K48" s="40" t="str">
        <x:f aca="0">IFERROR(IF(COUNTIF('Subgroup_Overrides'!$H$11:$H$100,"B|"&amp;$C48&amp;"|"&amp;$D48)=0,"",IF(AND(COUNTIF('Subgroup_Overrides'!$H$11:$H$100,"B|"&amp;$C48&amp;"|"&amp;$D48)=1,ISNUMBER(INDEX('Subgroup_Overrides'!$F$11:$F$100,MATCH("B|"&amp;$C48&amp;"|"&amp;$D48,'Subgroup_Overrides'!$H$11:$H$100,0))),NOT(ISBLANK(INDEX('Subgroup_Overrides'!$F$11:$F$100,MATCH("B|"&amp;$C48&amp;"|"&amp;$D48,'Subgroup_Overrides'!$H$11:$H$100,0)))),INDEX('Subgroup_Overrides'!$F$11:$F$100,MATCH("B|"&amp;$C48&amp;"|"&amp;$D48,'Subgroup_Overrides'!$H$11:$H$100,0))&gt;=-1,INDEX('Subgroup_Overrides'!$F$11:$F$100,MATCH("B|"&amp;$C48&amp;"|"&amp;$D48,'Subgroup_Overrides'!$H$11:$H$100,0))&lt;=1,LEN(TRIM(INDEX('Subgroup_Overrides'!$G$11:$G$100,MATCH("B|"&amp;$C48&amp;"|"&amp;$D48,'Subgroup_Overrides'!$H$11:$H$100,0))))&gt;0),INDEX('Subgroup_Overrides'!$F$11:$F$100,MATCH("B|"&amp;$C48&amp;"|"&amp;$D48,'Subgroup_Overrides'!$H$11:$H$100,0)),"INVALID_OVERRIDE")),"INVALID_OVERRIDE")</x:f>
        <x:v/>
      </x:c>
      <x:c r="L48" s="40" t="str">
        <x:f aca="0">TRIM(B48)</x:f>
        <x:v>DIGN</x:v>
      </x:c>
      <x:c r="M48" s="40" t="n">
        <x:f aca="0">IF(ISNUMBER($H48),$H48,"")</x:f>
        <x:v>0</x:v>
      </x:c>
      <x:c r="N48" s="40" t="n">
        <x:f aca="0">IF(ISNUMBER($I48),$I48,"")</x:f>
        <x:v>0</x:v>
      </x:c>
      <x:c r="O48" s="40" t="str">
        <x:f aca="0">IF(ISNUMBER($M48),$B48&amp;"|"&amp;ROUND($M48*1000000000000,0),"")</x:f>
        <x:v>DIGN|0</x:v>
      </x:c>
      <x:c r="P48" s="40" t="str">
        <x:f aca="0">IF(ISNUMBER($N48),$B48&amp;"|"&amp;ROUND($N48*1000000000000,0),"")</x:f>
        <x:v>DIGN|0</x:v>
      </x:c>
    </x:row>
    <x:row r="49" s="1" customFormat="1" ht="14.25" hidden="0" customHeight="1">
      <x:c r="A49" s="41" t="n">
        <x:v>48</x:v>
      </x:c>
      <x:c r="B49" s="44" t="s">
        <x:v>293</x:v>
      </x:c>
      <x:c r="C49" s="44" t="s">
        <x:v>1023</x:v>
      </x:c>
      <x:c r="D49" s="44" t="s">
        <x:v>1027</x:v>
      </x:c>
      <x:c r="E49" s="44" t="n">
        <x:v>-0.55</x:v>
      </x:c>
      <x:c r="F49" s="97" t="n">
        <x:f aca="0">INDEX(I_prop!$B$7:$H$13, MATCH($C49, I_prop!$A$7:$A$13,0), MATCH($D49, I_prop!$B$6:$H$6,0))</x:f>
        <x:v>0</x:v>
      </x:c>
      <x:c r="G49" s="97" t="n">
        <x:f aca="0">INDEX(I_prop!$B$18:$H$24, MATCH($C49, I_prop!$A$18:$A$24,0), MATCH($D49, I_prop!$B$17:$H$17,0))</x:f>
        <x:v>0</x:v>
      </x:c>
      <x:c r="H49" s="97" t="n">
        <x:f aca="0">IF(ISNUMBER($J49),$J49,IF($J49="INVALID_OVERRIDE","INVALID_OVERRIDE",IF($F49&lt;0,MAX(-1,'Subgroup_Overrides'!$B$7*$F49),$F49)))</x:f>
        <x:v>0</x:v>
      </x:c>
      <x:c r="I49" s="97" t="n">
        <x:f aca="0">IF(ISNUMBER($K49),$K49,IF($K49="INVALID_OVERRIDE","INVALID_OVERRIDE",IF($G49&lt;0,MAX(-1,'Subgroup_Overrides'!$B$7*$G49),$G49)))</x:f>
        <x:v>0</x:v>
      </x:c>
      <x:c r="J49" s="44" t="str">
        <x:f aca="0">IFERROR(IF(COUNTIF('Subgroup_Overrides'!$H$11:$H$100,"A|"&amp;$C49&amp;"|"&amp;$D49)=0,"",IF(AND(COUNTIF('Subgroup_Overrides'!$H$11:$H$100,"A|"&amp;$C49&amp;"|"&amp;$D49)=1,ISNUMBER(INDEX('Subgroup_Overrides'!$F$11:$F$100,MATCH("A|"&amp;$C49&amp;"|"&amp;$D49,'Subgroup_Overrides'!$H$11:$H$100,0))),NOT(ISBLANK(INDEX('Subgroup_Overrides'!$F$11:$F$100,MATCH("A|"&amp;$C49&amp;"|"&amp;$D49,'Subgroup_Overrides'!$H$11:$H$100,0)))),INDEX('Subgroup_Overrides'!$F$11:$F$100,MATCH("A|"&amp;$C49&amp;"|"&amp;$D49,'Subgroup_Overrides'!$H$11:$H$100,0))&gt;=-1,INDEX('Subgroup_Overrides'!$F$11:$F$100,MATCH("A|"&amp;$C49&amp;"|"&amp;$D49,'Subgroup_Overrides'!$H$11:$H$100,0))&lt;=1,LEN(TRIM(INDEX('Subgroup_Overrides'!$G$11:$G$100,MATCH("A|"&amp;$C49&amp;"|"&amp;$D49,'Subgroup_Overrides'!$H$11:$H$100,0))))&gt;0),INDEX('Subgroup_Overrides'!$F$11:$F$100,MATCH("A|"&amp;$C49&amp;"|"&amp;$D49,'Subgroup_Overrides'!$H$11:$H$100,0)),"INVALID_OVERRIDE")),"INVALID_OVERRIDE")</x:f>
        <x:v/>
      </x:c>
      <x:c r="K49" s="44" t="str">
        <x:f aca="0">IFERROR(IF(COUNTIF('Subgroup_Overrides'!$H$11:$H$100,"B|"&amp;$C49&amp;"|"&amp;$D49)=0,"",IF(AND(COUNTIF('Subgroup_Overrides'!$H$11:$H$100,"B|"&amp;$C49&amp;"|"&amp;$D49)=1,ISNUMBER(INDEX('Subgroup_Overrides'!$F$11:$F$100,MATCH("B|"&amp;$C49&amp;"|"&amp;$D49,'Subgroup_Overrides'!$H$11:$H$100,0))),NOT(ISBLANK(INDEX('Subgroup_Overrides'!$F$11:$F$100,MATCH("B|"&amp;$C49&amp;"|"&amp;$D49,'Subgroup_Overrides'!$H$11:$H$100,0)))),INDEX('Subgroup_Overrides'!$F$11:$F$100,MATCH("B|"&amp;$C49&amp;"|"&amp;$D49,'Subgroup_Overrides'!$H$11:$H$100,0))&gt;=-1,INDEX('Subgroup_Overrides'!$F$11:$F$100,MATCH("B|"&amp;$C49&amp;"|"&amp;$D49,'Subgroup_Overrides'!$H$11:$H$100,0))&lt;=1,LEN(TRIM(INDEX('Subgroup_Overrides'!$G$11:$G$100,MATCH("B|"&amp;$C49&amp;"|"&amp;$D49,'Subgroup_Overrides'!$H$11:$H$100,0))))&gt;0),INDEX('Subgroup_Overrides'!$F$11:$F$100,MATCH("B|"&amp;$C49&amp;"|"&amp;$D49,'Subgroup_Overrides'!$H$11:$H$100,0)),"INVALID_OVERRIDE")),"INVALID_OVERRIDE")</x:f>
        <x:v/>
      </x:c>
      <x:c r="L49" s="44" t="str">
        <x:f aca="0">TRIM(B49)</x:f>
        <x:v>DIGN</x:v>
      </x:c>
      <x:c r="M49" s="44" t="n">
        <x:f aca="0">IF(ISNUMBER($H49),$H49,"")</x:f>
        <x:v>0</x:v>
      </x:c>
      <x:c r="N49" s="44" t="n">
        <x:f aca="0">IF(ISNUMBER($I49),$I49,"")</x:f>
        <x:v>0</x:v>
      </x:c>
      <x:c r="O49" s="44" t="str">
        <x:f aca="0">IF(ISNUMBER($M49),$B49&amp;"|"&amp;ROUND($M49*1000000000000,0),"")</x:f>
        <x:v>DIGN|0</x:v>
      </x:c>
      <x:c r="P49" s="44" t="str">
        <x:f aca="0">IF(ISNUMBER($N49),$B49&amp;"|"&amp;ROUND($N49*1000000000000,0),"")</x:f>
        <x:v>DIGN|0</x:v>
      </x:c>
    </x:row>
    <x:row r="50" s="1" customFormat="1" ht="14.25" hidden="0" customHeight="1">
      <x:c r="A50" s="41" t="n">
        <x:v>49</x:v>
      </x:c>
      <x:c r="B50" s="40" t="s">
        <x:v>293</x:v>
      </x:c>
      <x:c r="C50" s="40" t="s">
        <x:v>1023</x:v>
      </x:c>
      <x:c r="D50" s="40" t="s">
        <x:v>1026</x:v>
      </x:c>
      <x:c r="E50" s="40" t="n">
        <x:v>-0.55</x:v>
      </x:c>
      <x:c r="F50" s="98" t="n">
        <x:f aca="0">INDEX(I_prop!$B$7:$H$13, MATCH($C50, I_prop!$A$7:$A$13,0), MATCH($D50, I_prop!$B$6:$H$6,0))</x:f>
        <x:v>0</x:v>
      </x:c>
      <x:c r="G50" s="98" t="n">
        <x:f aca="0">INDEX(I_prop!$B$18:$H$24, MATCH($C50, I_prop!$A$18:$A$24,0), MATCH($D50, I_prop!$B$17:$H$17,0))</x:f>
        <x:v>0</x:v>
      </x:c>
      <x:c r="H50" s="98" t="n">
        <x:f aca="0">IF(ISNUMBER($J50),$J50,IF($J50="INVALID_OVERRIDE","INVALID_OVERRIDE",IF($F50&lt;0,MAX(-1,'Subgroup_Overrides'!$B$7*$F50),$F50)))</x:f>
        <x:v>0</x:v>
      </x:c>
      <x:c r="I50" s="98" t="n">
        <x:f aca="0">IF(ISNUMBER($K50),$K50,IF($K50="INVALID_OVERRIDE","INVALID_OVERRIDE",IF($G50&lt;0,MAX(-1,'Subgroup_Overrides'!$B$7*$G50),$G50)))</x:f>
        <x:v>0</x:v>
      </x:c>
      <x:c r="J50" s="40" t="str">
        <x:f aca="0">IFERROR(IF(COUNTIF('Subgroup_Overrides'!$H$11:$H$100,"A|"&amp;$C50&amp;"|"&amp;$D50)=0,"",IF(AND(COUNTIF('Subgroup_Overrides'!$H$11:$H$100,"A|"&amp;$C50&amp;"|"&amp;$D50)=1,ISNUMBER(INDEX('Subgroup_Overrides'!$F$11:$F$100,MATCH("A|"&amp;$C50&amp;"|"&amp;$D50,'Subgroup_Overrides'!$H$11:$H$100,0))),NOT(ISBLANK(INDEX('Subgroup_Overrides'!$F$11:$F$100,MATCH("A|"&amp;$C50&amp;"|"&amp;$D50,'Subgroup_Overrides'!$H$11:$H$100,0)))),INDEX('Subgroup_Overrides'!$F$11:$F$100,MATCH("A|"&amp;$C50&amp;"|"&amp;$D50,'Subgroup_Overrides'!$H$11:$H$100,0))&gt;=-1,INDEX('Subgroup_Overrides'!$F$11:$F$100,MATCH("A|"&amp;$C50&amp;"|"&amp;$D50,'Subgroup_Overrides'!$H$11:$H$100,0))&lt;=1,LEN(TRIM(INDEX('Subgroup_Overrides'!$G$11:$G$100,MATCH("A|"&amp;$C50&amp;"|"&amp;$D50,'Subgroup_Overrides'!$H$11:$H$100,0))))&gt;0),INDEX('Subgroup_Overrides'!$F$11:$F$100,MATCH("A|"&amp;$C50&amp;"|"&amp;$D50,'Subgroup_Overrides'!$H$11:$H$100,0)),"INVALID_OVERRIDE")),"INVALID_OVERRIDE")</x:f>
        <x:v/>
      </x:c>
      <x:c r="K50" s="40" t="str">
        <x:f aca="0">IFERROR(IF(COUNTIF('Subgroup_Overrides'!$H$11:$H$100,"B|"&amp;$C50&amp;"|"&amp;$D50)=0,"",IF(AND(COUNTIF('Subgroup_Overrides'!$H$11:$H$100,"B|"&amp;$C50&amp;"|"&amp;$D50)=1,ISNUMBER(INDEX('Subgroup_Overrides'!$F$11:$F$100,MATCH("B|"&amp;$C50&amp;"|"&amp;$D50,'Subgroup_Overrides'!$H$11:$H$100,0))),NOT(ISBLANK(INDEX('Subgroup_Overrides'!$F$11:$F$100,MATCH("B|"&amp;$C50&amp;"|"&amp;$D50,'Subgroup_Overrides'!$H$11:$H$100,0)))),INDEX('Subgroup_Overrides'!$F$11:$F$100,MATCH("B|"&amp;$C50&amp;"|"&amp;$D50,'Subgroup_Overrides'!$H$11:$H$100,0))&gt;=-1,INDEX('Subgroup_Overrides'!$F$11:$F$100,MATCH("B|"&amp;$C50&amp;"|"&amp;$D50,'Subgroup_Overrides'!$H$11:$H$100,0))&lt;=1,LEN(TRIM(INDEX('Subgroup_Overrides'!$G$11:$G$100,MATCH("B|"&amp;$C50&amp;"|"&amp;$D50,'Subgroup_Overrides'!$H$11:$H$100,0))))&gt;0),INDEX('Subgroup_Overrides'!$F$11:$F$100,MATCH("B|"&amp;$C50&amp;"|"&amp;$D50,'Subgroup_Overrides'!$H$11:$H$100,0)),"INVALID_OVERRIDE")),"INVALID_OVERRIDE")</x:f>
        <x:v/>
      </x:c>
      <x:c r="L50" s="40" t="str">
        <x:f aca="0">TRIM(B50)</x:f>
        <x:v>DIGN</x:v>
      </x:c>
      <x:c r="M50" s="40" t="n">
        <x:f aca="0">IF(ISNUMBER($H50),$H50,"")</x:f>
        <x:v>0</x:v>
      </x:c>
      <x:c r="N50" s="40" t="n">
        <x:f aca="0">IF(ISNUMBER($I50),$I50,"")</x:f>
        <x:v>0</x:v>
      </x:c>
      <x:c r="O50" s="40" t="str">
        <x:f aca="0">IF(ISNUMBER($M50),$B50&amp;"|"&amp;ROUND($M50*1000000000000,0),"")</x:f>
        <x:v>DIGN|0</x:v>
      </x:c>
      <x:c r="P50" s="40" t="str">
        <x:f aca="0">IF(ISNUMBER($N50),$B50&amp;"|"&amp;ROUND($N50*1000000000000,0),"")</x:f>
        <x:v>DIGN|0</x:v>
      </x:c>
    </x:row>
    <x:row r="51" s="1" customFormat="1" ht="14.25" hidden="0" customHeight="1">
      <x:c r="A51" s="41" t="n">
        <x:v>50</x:v>
      </x:c>
      <x:c r="B51" s="44" t="s">
        <x:v>294</x:v>
      </x:c>
      <x:c r="C51" s="44" t="s">
        <x:v>1021</x:v>
      </x:c>
      <x:c r="D51" s="44" t="s">
        <x:v>1027</x:v>
      </x:c>
      <x:c r="E51" s="44" t="n">
        <x:v>-0.45</x:v>
      </x:c>
      <x:c r="F51" s="97" t="n">
        <x:f aca="0">INDEX(I_prop!$B$7:$H$13, MATCH($C51, I_prop!$A$7:$A$13,0), MATCH($D51, I_prop!$B$6:$H$6,0))</x:f>
        <x:v>0</x:v>
      </x:c>
      <x:c r="G51" s="97" t="n">
        <x:f aca="0">INDEX(I_prop!$B$18:$H$24, MATCH($C51, I_prop!$A$18:$A$24,0), MATCH($D51, I_prop!$B$17:$H$17,0))</x:f>
        <x:v>0</x:v>
      </x:c>
      <x:c r="H51" s="97" t="n">
        <x:f aca="0">IF(ISNUMBER($J51),$J51,IF($J51="INVALID_OVERRIDE","INVALID_OVERRIDE",IF($F51&lt;0,MAX(-1,'Subgroup_Overrides'!$B$7*$F51),$F51)))</x:f>
        <x:v>0</x:v>
      </x:c>
      <x:c r="I51" s="97" t="n">
        <x:f aca="0">IF(ISNUMBER($K51),$K51,IF($K51="INVALID_OVERRIDE","INVALID_OVERRIDE",IF($G51&lt;0,MAX(-1,'Subgroup_Overrides'!$B$7*$G51),$G51)))</x:f>
        <x:v>0</x:v>
      </x:c>
      <x:c r="J51" s="44" t="str">
        <x:f aca="0">IFERROR(IF(COUNTIF('Subgroup_Overrides'!$H$11:$H$100,"A|"&amp;$C51&amp;"|"&amp;$D51)=0,"",IF(AND(COUNTIF('Subgroup_Overrides'!$H$11:$H$100,"A|"&amp;$C51&amp;"|"&amp;$D51)=1,ISNUMBER(INDEX('Subgroup_Overrides'!$F$11:$F$100,MATCH("A|"&amp;$C51&amp;"|"&amp;$D51,'Subgroup_Overrides'!$H$11:$H$100,0))),NOT(ISBLANK(INDEX('Subgroup_Overrides'!$F$11:$F$100,MATCH("A|"&amp;$C51&amp;"|"&amp;$D51,'Subgroup_Overrides'!$H$11:$H$100,0)))),INDEX('Subgroup_Overrides'!$F$11:$F$100,MATCH("A|"&amp;$C51&amp;"|"&amp;$D51,'Subgroup_Overrides'!$H$11:$H$100,0))&gt;=-1,INDEX('Subgroup_Overrides'!$F$11:$F$100,MATCH("A|"&amp;$C51&amp;"|"&amp;$D51,'Subgroup_Overrides'!$H$11:$H$100,0))&lt;=1,LEN(TRIM(INDEX('Subgroup_Overrides'!$G$11:$G$100,MATCH("A|"&amp;$C51&amp;"|"&amp;$D51,'Subgroup_Overrides'!$H$11:$H$100,0))))&gt;0),INDEX('Subgroup_Overrides'!$F$11:$F$100,MATCH("A|"&amp;$C51&amp;"|"&amp;$D51,'Subgroup_Overrides'!$H$11:$H$100,0)),"INVALID_OVERRIDE")),"INVALID_OVERRIDE")</x:f>
        <x:v/>
      </x:c>
      <x:c r="K51" s="44" t="str">
        <x:f aca="0">IFERROR(IF(COUNTIF('Subgroup_Overrides'!$H$11:$H$100,"B|"&amp;$C51&amp;"|"&amp;$D51)=0,"",IF(AND(COUNTIF('Subgroup_Overrides'!$H$11:$H$100,"B|"&amp;$C51&amp;"|"&amp;$D51)=1,ISNUMBER(INDEX('Subgroup_Overrides'!$F$11:$F$100,MATCH("B|"&amp;$C51&amp;"|"&amp;$D51,'Subgroup_Overrides'!$H$11:$H$100,0))),NOT(ISBLANK(INDEX('Subgroup_Overrides'!$F$11:$F$100,MATCH("B|"&amp;$C51&amp;"|"&amp;$D51,'Subgroup_Overrides'!$H$11:$H$100,0)))),INDEX('Subgroup_Overrides'!$F$11:$F$100,MATCH("B|"&amp;$C51&amp;"|"&amp;$D51,'Subgroup_Overrides'!$H$11:$H$100,0))&gt;=-1,INDEX('Subgroup_Overrides'!$F$11:$F$100,MATCH("B|"&amp;$C51&amp;"|"&amp;$D51,'Subgroup_Overrides'!$H$11:$H$100,0))&lt;=1,LEN(TRIM(INDEX('Subgroup_Overrides'!$G$11:$G$100,MATCH("B|"&amp;$C51&amp;"|"&amp;$D51,'Subgroup_Overrides'!$H$11:$H$100,0))))&gt;0),INDEX('Subgroup_Overrides'!$F$11:$F$100,MATCH("B|"&amp;$C51&amp;"|"&amp;$D51,'Subgroup_Overrides'!$H$11:$H$100,0)),"INVALID_OVERRIDE")),"INVALID_OVERRIDE")</x:f>
        <x:v/>
      </x:c>
      <x:c r="L51" s="44" t="str">
        <x:f aca="0">TRIM(B51)</x:f>
        <x:v>PROC</x:v>
      </x:c>
      <x:c r="M51" s="44" t="n">
        <x:f aca="0">IF(ISNUMBER($H51),$H51,"")</x:f>
        <x:v>0</x:v>
      </x:c>
      <x:c r="N51" s="44" t="n">
        <x:f aca="0">IF(ISNUMBER($I51),$I51,"")</x:f>
        <x:v>0</x:v>
      </x:c>
      <x:c r="O51" s="44" t="str">
        <x:f aca="0">IF(ISNUMBER($M51),$B51&amp;"|"&amp;ROUND($M51*1000000000000,0),"")</x:f>
        <x:v>PROC|0</x:v>
      </x:c>
      <x:c r="P51" s="44" t="str">
        <x:f aca="0">IF(ISNUMBER($N51),$B51&amp;"|"&amp;ROUND($N51*1000000000000,0),"")</x:f>
        <x:v>PROC|0</x:v>
      </x:c>
    </x:row>
    <x:row r="52" s="1" customFormat="1" ht="14.25" hidden="0" customHeight="1">
      <x:c r="A52" s="41" t="n">
        <x:v>51</x:v>
      </x:c>
      <x:c r="B52" s="40" t="s">
        <x:v>294</x:v>
      </x:c>
      <x:c r="C52" s="40" t="s">
        <x:v>1021</x:v>
      </x:c>
      <x:c r="D52" s="40" t="s">
        <x:v>1029</x:v>
      </x:c>
      <x:c r="E52" s="40" t="n">
        <x:v>-0.45</x:v>
      </x:c>
      <x:c r="F52" s="98" t="n">
        <x:f aca="0">INDEX(I_prop!$B$7:$H$13, MATCH($C52, I_prop!$A$7:$A$13,0), MATCH($D52, I_prop!$B$6:$H$6,0))</x:f>
        <x:v>0</x:v>
      </x:c>
      <x:c r="G52" s="98" t="n">
        <x:f aca="0">INDEX(I_prop!$B$18:$H$24, MATCH($C52, I_prop!$A$18:$A$24,0), MATCH($D52, I_prop!$B$17:$H$17,0))</x:f>
        <x:v>0</x:v>
      </x:c>
      <x:c r="H52" s="98" t="n">
        <x:f aca="0">IF(ISNUMBER($J52),$J52,IF($J52="INVALID_OVERRIDE","INVALID_OVERRIDE",IF($F52&lt;0,MAX(-1,'Subgroup_Overrides'!$B$7*$F52),$F52)))</x:f>
        <x:v>0</x:v>
      </x:c>
      <x:c r="I52" s="98" t="n">
        <x:f aca="0">IF(ISNUMBER($K52),$K52,IF($K52="INVALID_OVERRIDE","INVALID_OVERRIDE",IF($G52&lt;0,MAX(-1,'Subgroup_Overrides'!$B$7*$G52),$G52)))</x:f>
        <x:v>0</x:v>
      </x:c>
      <x:c r="J52" s="40" t="str">
        <x:f aca="0">IFERROR(IF(COUNTIF('Subgroup_Overrides'!$H$11:$H$100,"A|"&amp;$C52&amp;"|"&amp;$D52)=0,"",IF(AND(COUNTIF('Subgroup_Overrides'!$H$11:$H$100,"A|"&amp;$C52&amp;"|"&amp;$D52)=1,ISNUMBER(INDEX('Subgroup_Overrides'!$F$11:$F$100,MATCH("A|"&amp;$C52&amp;"|"&amp;$D52,'Subgroup_Overrides'!$H$11:$H$100,0))),NOT(ISBLANK(INDEX('Subgroup_Overrides'!$F$11:$F$100,MATCH("A|"&amp;$C52&amp;"|"&amp;$D52,'Subgroup_Overrides'!$H$11:$H$100,0)))),INDEX('Subgroup_Overrides'!$F$11:$F$100,MATCH("A|"&amp;$C52&amp;"|"&amp;$D52,'Subgroup_Overrides'!$H$11:$H$100,0))&gt;=-1,INDEX('Subgroup_Overrides'!$F$11:$F$100,MATCH("A|"&amp;$C52&amp;"|"&amp;$D52,'Subgroup_Overrides'!$H$11:$H$100,0))&lt;=1,LEN(TRIM(INDEX('Subgroup_Overrides'!$G$11:$G$100,MATCH("A|"&amp;$C52&amp;"|"&amp;$D52,'Subgroup_Overrides'!$H$11:$H$100,0))))&gt;0),INDEX('Subgroup_Overrides'!$F$11:$F$100,MATCH("A|"&amp;$C52&amp;"|"&amp;$D52,'Subgroup_Overrides'!$H$11:$H$100,0)),"INVALID_OVERRIDE")),"INVALID_OVERRIDE")</x:f>
        <x:v/>
      </x:c>
      <x:c r="K52" s="40" t="str">
        <x:f aca="0">IFERROR(IF(COUNTIF('Subgroup_Overrides'!$H$11:$H$100,"B|"&amp;$C52&amp;"|"&amp;$D52)=0,"",IF(AND(COUNTIF('Subgroup_Overrides'!$H$11:$H$100,"B|"&amp;$C52&amp;"|"&amp;$D52)=1,ISNUMBER(INDEX('Subgroup_Overrides'!$F$11:$F$100,MATCH("B|"&amp;$C52&amp;"|"&amp;$D52,'Subgroup_Overrides'!$H$11:$H$100,0))),NOT(ISBLANK(INDEX('Subgroup_Overrides'!$F$11:$F$100,MATCH("B|"&amp;$C52&amp;"|"&amp;$D52,'Subgroup_Overrides'!$H$11:$H$100,0)))),INDEX('Subgroup_Overrides'!$F$11:$F$100,MATCH("B|"&amp;$C52&amp;"|"&amp;$D52,'Subgroup_Overrides'!$H$11:$H$100,0))&gt;=-1,INDEX('Subgroup_Overrides'!$F$11:$F$100,MATCH("B|"&amp;$C52&amp;"|"&amp;$D52,'Subgroup_Overrides'!$H$11:$H$100,0))&lt;=1,LEN(TRIM(INDEX('Subgroup_Overrides'!$G$11:$G$100,MATCH("B|"&amp;$C52&amp;"|"&amp;$D52,'Subgroup_Overrides'!$H$11:$H$100,0))))&gt;0),INDEX('Subgroup_Overrides'!$F$11:$F$100,MATCH("B|"&amp;$C52&amp;"|"&amp;$D52,'Subgroup_Overrides'!$H$11:$H$100,0)),"INVALID_OVERRIDE")),"INVALID_OVERRIDE")</x:f>
        <x:v/>
      </x:c>
      <x:c r="L52" s="40" t="str">
        <x:f aca="0">TRIM(B52)</x:f>
        <x:v>PROC</x:v>
      </x:c>
      <x:c r="M52" s="40" t="n">
        <x:f aca="0">IF(ISNUMBER($H52),$H52,"")</x:f>
        <x:v>0</x:v>
      </x:c>
      <x:c r="N52" s="40" t="n">
        <x:f aca="0">IF(ISNUMBER($I52),$I52,"")</x:f>
        <x:v>0</x:v>
      </x:c>
      <x:c r="O52" s="40" t="str">
        <x:f aca="0">IF(ISNUMBER($M52),$B52&amp;"|"&amp;ROUND($M52*1000000000000,0),"")</x:f>
        <x:v>PROC|0</x:v>
      </x:c>
      <x:c r="P52" s="40" t="str">
        <x:f aca="0">IF(ISNUMBER($N52),$B52&amp;"|"&amp;ROUND($N52*1000000000000,0),"")</x:f>
        <x:v>PROC|0</x:v>
      </x:c>
    </x:row>
    <x:row r="53" s="1" customFormat="1" ht="14.25" hidden="0" customHeight="1">
      <x:c r="A53" s="41" t="n">
        <x:v>52</x:v>
      </x:c>
      <x:c r="B53" s="44" t="s">
        <x:v>294</x:v>
      </x:c>
      <x:c r="C53" s="44" t="s">
        <x:v>1021</x:v>
      </x:c>
      <x:c r="D53" s="44" t="s">
        <x:v>1026</x:v>
      </x:c>
      <x:c r="E53" s="44" t="n">
        <x:v>-0.45</x:v>
      </x:c>
      <x:c r="F53" s="97" t="n">
        <x:f aca="0">INDEX(I_prop!$B$7:$H$13, MATCH($C53, I_prop!$A$7:$A$13,0), MATCH($D53, I_prop!$B$6:$H$6,0))</x:f>
        <x:v>0</x:v>
      </x:c>
      <x:c r="G53" s="97" t="n">
        <x:f aca="0">INDEX(I_prop!$B$18:$H$24, MATCH($C53, I_prop!$A$18:$A$24,0), MATCH($D53, I_prop!$B$17:$H$17,0))</x:f>
        <x:v>0</x:v>
      </x:c>
      <x:c r="H53" s="97" t="n">
        <x:f aca="0">IF(ISNUMBER($J53),$J53,IF($J53="INVALID_OVERRIDE","INVALID_OVERRIDE",IF($F53&lt;0,MAX(-1,'Subgroup_Overrides'!$B$7*$F53),$F53)))</x:f>
        <x:v>0</x:v>
      </x:c>
      <x:c r="I53" s="97" t="n">
        <x:f aca="0">IF(ISNUMBER($K53),$K53,IF($K53="INVALID_OVERRIDE","INVALID_OVERRIDE",IF($G53&lt;0,MAX(-1,'Subgroup_Overrides'!$B$7*$G53),$G53)))</x:f>
        <x:v>0</x:v>
      </x:c>
      <x:c r="J53" s="44" t="str">
        <x:f aca="0">IFERROR(IF(COUNTIF('Subgroup_Overrides'!$H$11:$H$100,"A|"&amp;$C53&amp;"|"&amp;$D53)=0,"",IF(AND(COUNTIF('Subgroup_Overrides'!$H$11:$H$100,"A|"&amp;$C53&amp;"|"&amp;$D53)=1,ISNUMBER(INDEX('Subgroup_Overrides'!$F$11:$F$100,MATCH("A|"&amp;$C53&amp;"|"&amp;$D53,'Subgroup_Overrides'!$H$11:$H$100,0))),NOT(ISBLANK(INDEX('Subgroup_Overrides'!$F$11:$F$100,MATCH("A|"&amp;$C53&amp;"|"&amp;$D53,'Subgroup_Overrides'!$H$11:$H$100,0)))),INDEX('Subgroup_Overrides'!$F$11:$F$100,MATCH("A|"&amp;$C53&amp;"|"&amp;$D53,'Subgroup_Overrides'!$H$11:$H$100,0))&gt;=-1,INDEX('Subgroup_Overrides'!$F$11:$F$100,MATCH("A|"&amp;$C53&amp;"|"&amp;$D53,'Subgroup_Overrides'!$H$11:$H$100,0))&lt;=1,LEN(TRIM(INDEX('Subgroup_Overrides'!$G$11:$G$100,MATCH("A|"&amp;$C53&amp;"|"&amp;$D53,'Subgroup_Overrides'!$H$11:$H$100,0))))&gt;0),INDEX('Subgroup_Overrides'!$F$11:$F$100,MATCH("A|"&amp;$C53&amp;"|"&amp;$D53,'Subgroup_Overrides'!$H$11:$H$100,0)),"INVALID_OVERRIDE")),"INVALID_OVERRIDE")</x:f>
        <x:v/>
      </x:c>
      <x:c r="K53" s="44" t="str">
        <x:f aca="0">IFERROR(IF(COUNTIF('Subgroup_Overrides'!$H$11:$H$100,"B|"&amp;$C53&amp;"|"&amp;$D53)=0,"",IF(AND(COUNTIF('Subgroup_Overrides'!$H$11:$H$100,"B|"&amp;$C53&amp;"|"&amp;$D53)=1,ISNUMBER(INDEX('Subgroup_Overrides'!$F$11:$F$100,MATCH("B|"&amp;$C53&amp;"|"&amp;$D53,'Subgroup_Overrides'!$H$11:$H$100,0))),NOT(ISBLANK(INDEX('Subgroup_Overrides'!$F$11:$F$100,MATCH("B|"&amp;$C53&amp;"|"&amp;$D53,'Subgroup_Overrides'!$H$11:$H$100,0)))),INDEX('Subgroup_Overrides'!$F$11:$F$100,MATCH("B|"&amp;$C53&amp;"|"&amp;$D53,'Subgroup_Overrides'!$H$11:$H$100,0))&gt;=-1,INDEX('Subgroup_Overrides'!$F$11:$F$100,MATCH("B|"&amp;$C53&amp;"|"&amp;$D53,'Subgroup_Overrides'!$H$11:$H$100,0))&lt;=1,LEN(TRIM(INDEX('Subgroup_Overrides'!$G$11:$G$100,MATCH("B|"&amp;$C53&amp;"|"&amp;$D53,'Subgroup_Overrides'!$H$11:$H$100,0))))&gt;0),INDEX('Subgroup_Overrides'!$F$11:$F$100,MATCH("B|"&amp;$C53&amp;"|"&amp;$D53,'Subgroup_Overrides'!$H$11:$H$100,0)),"INVALID_OVERRIDE")),"INVALID_OVERRIDE")</x:f>
        <x:v/>
      </x:c>
      <x:c r="L53" s="44" t="str">
        <x:f aca="0">TRIM(B53)</x:f>
        <x:v>PROC</x:v>
      </x:c>
      <x:c r="M53" s="44" t="n">
        <x:f aca="0">IF(ISNUMBER($H53),$H53,"")</x:f>
        <x:v>0</x:v>
      </x:c>
      <x:c r="N53" s="44" t="n">
        <x:f aca="0">IF(ISNUMBER($I53),$I53,"")</x:f>
        <x:v>0</x:v>
      </x:c>
      <x:c r="O53" s="44" t="str">
        <x:f aca="0">IF(ISNUMBER($M53),$B53&amp;"|"&amp;ROUND($M53*1000000000000,0),"")</x:f>
        <x:v>PROC|0</x:v>
      </x:c>
      <x:c r="P53" s="44" t="str">
        <x:f aca="0">IF(ISNUMBER($N53),$B53&amp;"|"&amp;ROUND($N53*1000000000000,0),"")</x:f>
        <x:v>PROC|0</x:v>
      </x:c>
    </x:row>
    <x:row r="54" s="1" customFormat="1" ht="14.25" hidden="0" customHeight="1">
      <x:c r="A54" s="41" t="n">
        <x:v>53</x:v>
      </x:c>
      <x:c r="B54" s="40" t="s">
        <x:v>294</x:v>
      </x:c>
      <x:c r="C54" s="40" t="s">
        <x:v>1022</x:v>
      </x:c>
      <x:c r="D54" s="40" t="s">
        <x:v>1027</x:v>
      </x:c>
      <x:c r="E54" s="40" t="n">
        <x:v>-0.45</x:v>
      </x:c>
      <x:c r="F54" s="98" t="n">
        <x:f aca="0">INDEX(I_prop!$B$7:$H$13, MATCH($C54, I_prop!$A$7:$A$13,0), MATCH($D54, I_prop!$B$6:$H$6,0))</x:f>
        <x:v>0</x:v>
      </x:c>
      <x:c r="G54" s="98" t="n">
        <x:f aca="0">INDEX(I_prop!$B$18:$H$24, MATCH($C54, I_prop!$A$18:$A$24,0), MATCH($D54, I_prop!$B$17:$H$17,0))</x:f>
        <x:v>0</x:v>
      </x:c>
      <x:c r="H54" s="98" t="n">
        <x:f aca="0">IF(ISNUMBER($J54),$J54,IF($J54="INVALID_OVERRIDE","INVALID_OVERRIDE",IF($F54&lt;0,MAX(-1,'Subgroup_Overrides'!$B$7*$F54),$F54)))</x:f>
        <x:v>0</x:v>
      </x:c>
      <x:c r="I54" s="98" t="n">
        <x:f aca="0">IF(ISNUMBER($K54),$K54,IF($K54="INVALID_OVERRIDE","INVALID_OVERRIDE",IF($G54&lt;0,MAX(-1,'Subgroup_Overrides'!$B$7*$G54),$G54)))</x:f>
        <x:v>0</x:v>
      </x:c>
      <x:c r="J54" s="40" t="str">
        <x:f aca="0">IFERROR(IF(COUNTIF('Subgroup_Overrides'!$H$11:$H$100,"A|"&amp;$C54&amp;"|"&amp;$D54)=0,"",IF(AND(COUNTIF('Subgroup_Overrides'!$H$11:$H$100,"A|"&amp;$C54&amp;"|"&amp;$D54)=1,ISNUMBER(INDEX('Subgroup_Overrides'!$F$11:$F$100,MATCH("A|"&amp;$C54&amp;"|"&amp;$D54,'Subgroup_Overrides'!$H$11:$H$100,0))),NOT(ISBLANK(INDEX('Subgroup_Overrides'!$F$11:$F$100,MATCH("A|"&amp;$C54&amp;"|"&amp;$D54,'Subgroup_Overrides'!$H$11:$H$100,0)))),INDEX('Subgroup_Overrides'!$F$11:$F$100,MATCH("A|"&amp;$C54&amp;"|"&amp;$D54,'Subgroup_Overrides'!$H$11:$H$100,0))&gt;=-1,INDEX('Subgroup_Overrides'!$F$11:$F$100,MATCH("A|"&amp;$C54&amp;"|"&amp;$D54,'Subgroup_Overrides'!$H$11:$H$100,0))&lt;=1,LEN(TRIM(INDEX('Subgroup_Overrides'!$G$11:$G$100,MATCH("A|"&amp;$C54&amp;"|"&amp;$D54,'Subgroup_Overrides'!$H$11:$H$100,0))))&gt;0),INDEX('Subgroup_Overrides'!$F$11:$F$100,MATCH("A|"&amp;$C54&amp;"|"&amp;$D54,'Subgroup_Overrides'!$H$11:$H$100,0)),"INVALID_OVERRIDE")),"INVALID_OVERRIDE")</x:f>
        <x:v/>
      </x:c>
      <x:c r="K54" s="40" t="str">
        <x:f aca="0">IFERROR(IF(COUNTIF('Subgroup_Overrides'!$H$11:$H$100,"B|"&amp;$C54&amp;"|"&amp;$D54)=0,"",IF(AND(COUNTIF('Subgroup_Overrides'!$H$11:$H$100,"B|"&amp;$C54&amp;"|"&amp;$D54)=1,ISNUMBER(INDEX('Subgroup_Overrides'!$F$11:$F$100,MATCH("B|"&amp;$C54&amp;"|"&amp;$D54,'Subgroup_Overrides'!$H$11:$H$100,0))),NOT(ISBLANK(INDEX('Subgroup_Overrides'!$F$11:$F$100,MATCH("B|"&amp;$C54&amp;"|"&amp;$D54,'Subgroup_Overrides'!$H$11:$H$100,0)))),INDEX('Subgroup_Overrides'!$F$11:$F$100,MATCH("B|"&amp;$C54&amp;"|"&amp;$D54,'Subgroup_Overrides'!$H$11:$H$100,0))&gt;=-1,INDEX('Subgroup_Overrides'!$F$11:$F$100,MATCH("B|"&amp;$C54&amp;"|"&amp;$D54,'Subgroup_Overrides'!$H$11:$H$100,0))&lt;=1,LEN(TRIM(INDEX('Subgroup_Overrides'!$G$11:$G$100,MATCH("B|"&amp;$C54&amp;"|"&amp;$D54,'Subgroup_Overrides'!$H$11:$H$100,0))))&gt;0),INDEX('Subgroup_Overrides'!$F$11:$F$100,MATCH("B|"&amp;$C54&amp;"|"&amp;$D54,'Subgroup_Overrides'!$H$11:$H$100,0)),"INVALID_OVERRIDE")),"INVALID_OVERRIDE")</x:f>
        <x:v/>
      </x:c>
      <x:c r="L54" s="40" t="str">
        <x:f aca="0">TRIM(B54)</x:f>
        <x:v>PROC</x:v>
      </x:c>
      <x:c r="M54" s="40" t="n">
        <x:f aca="0">IF(ISNUMBER($H54),$H54,"")</x:f>
        <x:v>0</x:v>
      </x:c>
      <x:c r="N54" s="40" t="n">
        <x:f aca="0">IF(ISNUMBER($I54),$I54,"")</x:f>
        <x:v>0</x:v>
      </x:c>
      <x:c r="O54" s="40" t="str">
        <x:f aca="0">IF(ISNUMBER($M54),$B54&amp;"|"&amp;ROUND($M54*1000000000000,0),"")</x:f>
        <x:v>PROC|0</x:v>
      </x:c>
      <x:c r="P54" s="40" t="str">
        <x:f aca="0">IF(ISNUMBER($N54),$B54&amp;"|"&amp;ROUND($N54*1000000000000,0),"")</x:f>
        <x:v>PROC|0</x:v>
      </x:c>
    </x:row>
    <x:row r="55" s="1" customFormat="1" ht="14.25" hidden="0" customHeight="1">
      <x:c r="A55" s="41" t="n">
        <x:v>54</x:v>
      </x:c>
      <x:c r="B55" s="44" t="s">
        <x:v>294</x:v>
      </x:c>
      <x:c r="C55" s="44" t="s">
        <x:v>1022</x:v>
      </x:c>
      <x:c r="D55" s="44" t="s">
        <x:v>1029</x:v>
      </x:c>
      <x:c r="E55" s="44" t="n">
        <x:v>-0.45</x:v>
      </x:c>
      <x:c r="F55" s="97" t="n">
        <x:f aca="0">INDEX(I_prop!$B$7:$H$13, MATCH($C55, I_prop!$A$7:$A$13,0), MATCH($D55, I_prop!$B$6:$H$6,0))</x:f>
        <x:v>0</x:v>
      </x:c>
      <x:c r="G55" s="97" t="n">
        <x:f aca="0">INDEX(I_prop!$B$18:$H$24, MATCH($C55, I_prop!$A$18:$A$24,0), MATCH($D55, I_prop!$B$17:$H$17,0))</x:f>
        <x:v>0</x:v>
      </x:c>
      <x:c r="H55" s="97" t="n">
        <x:f aca="0">IF(ISNUMBER($J55),$J55,IF($J55="INVALID_OVERRIDE","INVALID_OVERRIDE",IF($F55&lt;0,MAX(-1,'Subgroup_Overrides'!$B$7*$F55),$F55)))</x:f>
        <x:v>0</x:v>
      </x:c>
      <x:c r="I55" s="97" t="n">
        <x:f aca="0">IF(ISNUMBER($K55),$K55,IF($K55="INVALID_OVERRIDE","INVALID_OVERRIDE",IF($G55&lt;0,MAX(-1,'Subgroup_Overrides'!$B$7*$G55),$G55)))</x:f>
        <x:v>0</x:v>
      </x:c>
      <x:c r="J55" s="44" t="str">
        <x:f aca="0">IFERROR(IF(COUNTIF('Subgroup_Overrides'!$H$11:$H$100,"A|"&amp;$C55&amp;"|"&amp;$D55)=0,"",IF(AND(COUNTIF('Subgroup_Overrides'!$H$11:$H$100,"A|"&amp;$C55&amp;"|"&amp;$D55)=1,ISNUMBER(INDEX('Subgroup_Overrides'!$F$11:$F$100,MATCH("A|"&amp;$C55&amp;"|"&amp;$D55,'Subgroup_Overrides'!$H$11:$H$100,0))),NOT(ISBLANK(INDEX('Subgroup_Overrides'!$F$11:$F$100,MATCH("A|"&amp;$C55&amp;"|"&amp;$D55,'Subgroup_Overrides'!$H$11:$H$100,0)))),INDEX('Subgroup_Overrides'!$F$11:$F$100,MATCH("A|"&amp;$C55&amp;"|"&amp;$D55,'Subgroup_Overrides'!$H$11:$H$100,0))&gt;=-1,INDEX('Subgroup_Overrides'!$F$11:$F$100,MATCH("A|"&amp;$C55&amp;"|"&amp;$D55,'Subgroup_Overrides'!$H$11:$H$100,0))&lt;=1,LEN(TRIM(INDEX('Subgroup_Overrides'!$G$11:$G$100,MATCH("A|"&amp;$C55&amp;"|"&amp;$D55,'Subgroup_Overrides'!$H$11:$H$100,0))))&gt;0),INDEX('Subgroup_Overrides'!$F$11:$F$100,MATCH("A|"&amp;$C55&amp;"|"&amp;$D55,'Subgroup_Overrides'!$H$11:$H$100,0)),"INVALID_OVERRIDE")),"INVALID_OVERRIDE")</x:f>
        <x:v/>
      </x:c>
      <x:c r="K55" s="44" t="str">
        <x:f aca="0">IFERROR(IF(COUNTIF('Subgroup_Overrides'!$H$11:$H$100,"B|"&amp;$C55&amp;"|"&amp;$D55)=0,"",IF(AND(COUNTIF('Subgroup_Overrides'!$H$11:$H$100,"B|"&amp;$C55&amp;"|"&amp;$D55)=1,ISNUMBER(INDEX('Subgroup_Overrides'!$F$11:$F$100,MATCH("B|"&amp;$C55&amp;"|"&amp;$D55,'Subgroup_Overrides'!$H$11:$H$100,0))),NOT(ISBLANK(INDEX('Subgroup_Overrides'!$F$11:$F$100,MATCH("B|"&amp;$C55&amp;"|"&amp;$D55,'Subgroup_Overrides'!$H$11:$H$100,0)))),INDEX('Subgroup_Overrides'!$F$11:$F$100,MATCH("B|"&amp;$C55&amp;"|"&amp;$D55,'Subgroup_Overrides'!$H$11:$H$100,0))&gt;=-1,INDEX('Subgroup_Overrides'!$F$11:$F$100,MATCH("B|"&amp;$C55&amp;"|"&amp;$D55,'Subgroup_Overrides'!$H$11:$H$100,0))&lt;=1,LEN(TRIM(INDEX('Subgroup_Overrides'!$G$11:$G$100,MATCH("B|"&amp;$C55&amp;"|"&amp;$D55,'Subgroup_Overrides'!$H$11:$H$100,0))))&gt;0),INDEX('Subgroup_Overrides'!$F$11:$F$100,MATCH("B|"&amp;$C55&amp;"|"&amp;$D55,'Subgroup_Overrides'!$H$11:$H$100,0)),"INVALID_OVERRIDE")),"INVALID_OVERRIDE")</x:f>
        <x:v/>
      </x:c>
      <x:c r="L55" s="44" t="str">
        <x:f aca="0">TRIM(B55)</x:f>
        <x:v>PROC</x:v>
      </x:c>
      <x:c r="M55" s="44" t="n">
        <x:f aca="0">IF(ISNUMBER($H55),$H55,"")</x:f>
        <x:v>0</x:v>
      </x:c>
      <x:c r="N55" s="44" t="n">
        <x:f aca="0">IF(ISNUMBER($I55),$I55,"")</x:f>
        <x:v>0</x:v>
      </x:c>
      <x:c r="O55" s="44" t="str">
        <x:f aca="0">IF(ISNUMBER($M55),$B55&amp;"|"&amp;ROUND($M55*1000000000000,0),"")</x:f>
        <x:v>PROC|0</x:v>
      </x:c>
      <x:c r="P55" s="44" t="str">
        <x:f aca="0">IF(ISNUMBER($N55),$B55&amp;"|"&amp;ROUND($N55*1000000000000,0),"")</x:f>
        <x:v>PROC|0</x:v>
      </x:c>
    </x:row>
    <x:row r="56" s="1" customFormat="1" ht="14.25" hidden="0" customHeight="1">
      <x:c r="A56" s="41" t="n">
        <x:v>55</x:v>
      </x:c>
      <x:c r="B56" s="40" t="s">
        <x:v>294</x:v>
      </x:c>
      <x:c r="C56" s="40" t="s">
        <x:v>1022</x:v>
      </x:c>
      <x:c r="D56" s="40" t="s">
        <x:v>1026</x:v>
      </x:c>
      <x:c r="E56" s="40" t="n">
        <x:v>-0.45</x:v>
      </x:c>
      <x:c r="F56" s="98" t="n">
        <x:f aca="0">INDEX(I_prop!$B$7:$H$13, MATCH($C56, I_prop!$A$7:$A$13,0), MATCH($D56, I_prop!$B$6:$H$6,0))</x:f>
        <x:v>0</x:v>
      </x:c>
      <x:c r="G56" s="98" t="n">
        <x:f aca="0">INDEX(I_prop!$B$18:$H$24, MATCH($C56, I_prop!$A$18:$A$24,0), MATCH($D56, I_prop!$B$17:$H$17,0))</x:f>
        <x:v>0</x:v>
      </x:c>
      <x:c r="H56" s="98" t="n">
        <x:f aca="0">IF(ISNUMBER($J56),$J56,IF($J56="INVALID_OVERRIDE","INVALID_OVERRIDE",IF($F56&lt;0,MAX(-1,'Subgroup_Overrides'!$B$7*$F56),$F56)))</x:f>
        <x:v>0</x:v>
      </x:c>
      <x:c r="I56" s="98" t="n">
        <x:f aca="0">IF(ISNUMBER($K56),$K56,IF($K56="INVALID_OVERRIDE","INVALID_OVERRIDE",IF($G56&lt;0,MAX(-1,'Subgroup_Overrides'!$B$7*$G56),$G56)))</x:f>
        <x:v>0</x:v>
      </x:c>
      <x:c r="J56" s="40" t="str">
        <x:f aca="0">IFERROR(IF(COUNTIF('Subgroup_Overrides'!$H$11:$H$100,"A|"&amp;$C56&amp;"|"&amp;$D56)=0,"",IF(AND(COUNTIF('Subgroup_Overrides'!$H$11:$H$100,"A|"&amp;$C56&amp;"|"&amp;$D56)=1,ISNUMBER(INDEX('Subgroup_Overrides'!$F$11:$F$100,MATCH("A|"&amp;$C56&amp;"|"&amp;$D56,'Subgroup_Overrides'!$H$11:$H$100,0))),NOT(ISBLANK(INDEX('Subgroup_Overrides'!$F$11:$F$100,MATCH("A|"&amp;$C56&amp;"|"&amp;$D56,'Subgroup_Overrides'!$H$11:$H$100,0)))),INDEX('Subgroup_Overrides'!$F$11:$F$100,MATCH("A|"&amp;$C56&amp;"|"&amp;$D56,'Subgroup_Overrides'!$H$11:$H$100,0))&gt;=-1,INDEX('Subgroup_Overrides'!$F$11:$F$100,MATCH("A|"&amp;$C56&amp;"|"&amp;$D56,'Subgroup_Overrides'!$H$11:$H$100,0))&lt;=1,LEN(TRIM(INDEX('Subgroup_Overrides'!$G$11:$G$100,MATCH("A|"&amp;$C56&amp;"|"&amp;$D56,'Subgroup_Overrides'!$H$11:$H$100,0))))&gt;0),INDEX('Subgroup_Overrides'!$F$11:$F$100,MATCH("A|"&amp;$C56&amp;"|"&amp;$D56,'Subgroup_Overrides'!$H$11:$H$100,0)),"INVALID_OVERRIDE")),"INVALID_OVERRIDE")</x:f>
        <x:v/>
      </x:c>
      <x:c r="K56" s="40" t="str">
        <x:f aca="0">IFERROR(IF(COUNTIF('Subgroup_Overrides'!$H$11:$H$100,"B|"&amp;$C56&amp;"|"&amp;$D56)=0,"",IF(AND(COUNTIF('Subgroup_Overrides'!$H$11:$H$100,"B|"&amp;$C56&amp;"|"&amp;$D56)=1,ISNUMBER(INDEX('Subgroup_Overrides'!$F$11:$F$100,MATCH("B|"&amp;$C56&amp;"|"&amp;$D56,'Subgroup_Overrides'!$H$11:$H$100,0))),NOT(ISBLANK(INDEX('Subgroup_Overrides'!$F$11:$F$100,MATCH("B|"&amp;$C56&amp;"|"&amp;$D56,'Subgroup_Overrides'!$H$11:$H$100,0)))),INDEX('Subgroup_Overrides'!$F$11:$F$100,MATCH("B|"&amp;$C56&amp;"|"&amp;$D56,'Subgroup_Overrides'!$H$11:$H$100,0))&gt;=-1,INDEX('Subgroup_Overrides'!$F$11:$F$100,MATCH("B|"&amp;$C56&amp;"|"&amp;$D56,'Subgroup_Overrides'!$H$11:$H$100,0))&lt;=1,LEN(TRIM(INDEX('Subgroup_Overrides'!$G$11:$G$100,MATCH("B|"&amp;$C56&amp;"|"&amp;$D56,'Subgroup_Overrides'!$H$11:$H$100,0))))&gt;0),INDEX('Subgroup_Overrides'!$F$11:$F$100,MATCH("B|"&amp;$C56&amp;"|"&amp;$D56,'Subgroup_Overrides'!$H$11:$H$100,0)),"INVALID_OVERRIDE")),"INVALID_OVERRIDE")</x:f>
        <x:v/>
      </x:c>
      <x:c r="L56" s="40" t="str">
        <x:f aca="0">TRIM(B56)</x:f>
        <x:v>PROC</x:v>
      </x:c>
      <x:c r="M56" s="40" t="n">
        <x:f aca="0">IF(ISNUMBER($H56),$H56,"")</x:f>
        <x:v>0</x:v>
      </x:c>
      <x:c r="N56" s="40" t="n">
        <x:f aca="0">IF(ISNUMBER($I56),$I56,"")</x:f>
        <x:v>0</x:v>
      </x:c>
      <x:c r="O56" s="40" t="str">
        <x:f aca="0">IF(ISNUMBER($M56),$B56&amp;"|"&amp;ROUND($M56*1000000000000,0),"")</x:f>
        <x:v>PROC|0</x:v>
      </x:c>
      <x:c r="P56" s="40" t="str">
        <x:f aca="0">IF(ISNUMBER($N56),$B56&amp;"|"&amp;ROUND($N56*1000000000000,0),"")</x:f>
        <x:v>PROC|0</x:v>
      </x:c>
    </x:row>
    <x:row r="57" s="1" customFormat="1" ht="14.25" hidden="0" customHeight="1">
      <x:c r="A57" s="41" t="n">
        <x:v>56</x:v>
      </x:c>
      <x:c r="B57" s="44" t="s">
        <x:v>294</x:v>
      </x:c>
      <x:c r="C57" s="44" t="s">
        <x:v>1023</x:v>
      </x:c>
      <x:c r="D57" s="44" t="s">
        <x:v>1027</x:v>
      </x:c>
      <x:c r="E57" s="44" t="n">
        <x:v>-0.45</x:v>
      </x:c>
      <x:c r="F57" s="97" t="n">
        <x:f aca="0">INDEX(I_prop!$B$7:$H$13, MATCH($C57, I_prop!$A$7:$A$13,0), MATCH($D57, I_prop!$B$6:$H$6,0))</x:f>
        <x:v>0</x:v>
      </x:c>
      <x:c r="G57" s="97" t="n">
        <x:f aca="0">INDEX(I_prop!$B$18:$H$24, MATCH($C57, I_prop!$A$18:$A$24,0), MATCH($D57, I_prop!$B$17:$H$17,0))</x:f>
        <x:v>0</x:v>
      </x:c>
      <x:c r="H57" s="97" t="n">
        <x:f aca="0">IF(ISNUMBER($J57),$J57,IF($J57="INVALID_OVERRIDE","INVALID_OVERRIDE",IF($F57&lt;0,MAX(-1,'Subgroup_Overrides'!$B$7*$F57),$F57)))</x:f>
        <x:v>0</x:v>
      </x:c>
      <x:c r="I57" s="97" t="n">
        <x:f aca="0">IF(ISNUMBER($K57),$K57,IF($K57="INVALID_OVERRIDE","INVALID_OVERRIDE",IF($G57&lt;0,MAX(-1,'Subgroup_Overrides'!$B$7*$G57),$G57)))</x:f>
        <x:v>0</x:v>
      </x:c>
      <x:c r="J57" s="44" t="str">
        <x:f aca="0">IFERROR(IF(COUNTIF('Subgroup_Overrides'!$H$11:$H$100,"A|"&amp;$C57&amp;"|"&amp;$D57)=0,"",IF(AND(COUNTIF('Subgroup_Overrides'!$H$11:$H$100,"A|"&amp;$C57&amp;"|"&amp;$D57)=1,ISNUMBER(INDEX('Subgroup_Overrides'!$F$11:$F$100,MATCH("A|"&amp;$C57&amp;"|"&amp;$D57,'Subgroup_Overrides'!$H$11:$H$100,0))),NOT(ISBLANK(INDEX('Subgroup_Overrides'!$F$11:$F$100,MATCH("A|"&amp;$C57&amp;"|"&amp;$D57,'Subgroup_Overrides'!$H$11:$H$100,0)))),INDEX('Subgroup_Overrides'!$F$11:$F$100,MATCH("A|"&amp;$C57&amp;"|"&amp;$D57,'Subgroup_Overrides'!$H$11:$H$100,0))&gt;=-1,INDEX('Subgroup_Overrides'!$F$11:$F$100,MATCH("A|"&amp;$C57&amp;"|"&amp;$D57,'Subgroup_Overrides'!$H$11:$H$100,0))&lt;=1,LEN(TRIM(INDEX('Subgroup_Overrides'!$G$11:$G$100,MATCH("A|"&amp;$C57&amp;"|"&amp;$D57,'Subgroup_Overrides'!$H$11:$H$100,0))))&gt;0),INDEX('Subgroup_Overrides'!$F$11:$F$100,MATCH("A|"&amp;$C57&amp;"|"&amp;$D57,'Subgroup_Overrides'!$H$11:$H$100,0)),"INVALID_OVERRIDE")),"INVALID_OVERRIDE")</x:f>
        <x:v/>
      </x:c>
      <x:c r="K57" s="44" t="str">
        <x:f aca="0">IFERROR(IF(COUNTIF('Subgroup_Overrides'!$H$11:$H$100,"B|"&amp;$C57&amp;"|"&amp;$D57)=0,"",IF(AND(COUNTIF('Subgroup_Overrides'!$H$11:$H$100,"B|"&amp;$C57&amp;"|"&amp;$D57)=1,ISNUMBER(INDEX('Subgroup_Overrides'!$F$11:$F$100,MATCH("B|"&amp;$C57&amp;"|"&amp;$D57,'Subgroup_Overrides'!$H$11:$H$100,0))),NOT(ISBLANK(INDEX('Subgroup_Overrides'!$F$11:$F$100,MATCH("B|"&amp;$C57&amp;"|"&amp;$D57,'Subgroup_Overrides'!$H$11:$H$100,0)))),INDEX('Subgroup_Overrides'!$F$11:$F$100,MATCH("B|"&amp;$C57&amp;"|"&amp;$D57,'Subgroup_Overrides'!$H$11:$H$100,0))&gt;=-1,INDEX('Subgroup_Overrides'!$F$11:$F$100,MATCH("B|"&amp;$C57&amp;"|"&amp;$D57,'Subgroup_Overrides'!$H$11:$H$100,0))&lt;=1,LEN(TRIM(INDEX('Subgroup_Overrides'!$G$11:$G$100,MATCH("B|"&amp;$C57&amp;"|"&amp;$D57,'Subgroup_Overrides'!$H$11:$H$100,0))))&gt;0),INDEX('Subgroup_Overrides'!$F$11:$F$100,MATCH("B|"&amp;$C57&amp;"|"&amp;$D57,'Subgroup_Overrides'!$H$11:$H$100,0)),"INVALID_OVERRIDE")),"INVALID_OVERRIDE")</x:f>
        <x:v/>
      </x:c>
      <x:c r="L57" s="44" t="str">
        <x:f aca="0">TRIM(B57)</x:f>
        <x:v>PROC</x:v>
      </x:c>
      <x:c r="M57" s="44" t="n">
        <x:f aca="0">IF(ISNUMBER($H57),$H57,"")</x:f>
        <x:v>0</x:v>
      </x:c>
      <x:c r="N57" s="44" t="n">
        <x:f aca="0">IF(ISNUMBER($I57),$I57,"")</x:f>
        <x:v>0</x:v>
      </x:c>
      <x:c r="O57" s="44" t="str">
        <x:f aca="0">IF(ISNUMBER($M57),$B57&amp;"|"&amp;ROUND($M57*1000000000000,0),"")</x:f>
        <x:v>PROC|0</x:v>
      </x:c>
      <x:c r="P57" s="44" t="str">
        <x:f aca="0">IF(ISNUMBER($N57),$B57&amp;"|"&amp;ROUND($N57*1000000000000,0),"")</x:f>
        <x:v>PROC|0</x:v>
      </x:c>
    </x:row>
    <x:row r="58" s="1" customFormat="1" ht="14.25" hidden="0" customHeight="1">
      <x:c r="A58" s="41" t="n">
        <x:v>57</x:v>
      </x:c>
      <x:c r="B58" s="40" t="s">
        <x:v>294</x:v>
      </x:c>
      <x:c r="C58" s="40" t="s">
        <x:v>1023</x:v>
      </x:c>
      <x:c r="D58" s="40" t="s">
        <x:v>1029</x:v>
      </x:c>
      <x:c r="E58" s="40" t="n">
        <x:v>-0.45</x:v>
      </x:c>
      <x:c r="F58" s="98" t="n">
        <x:f aca="0">INDEX(I_prop!$B$7:$H$13, MATCH($C58, I_prop!$A$7:$A$13,0), MATCH($D58, I_prop!$B$6:$H$6,0))</x:f>
        <x:v>0</x:v>
      </x:c>
      <x:c r="G58" s="98" t="n">
        <x:f aca="0">INDEX(I_prop!$B$18:$H$24, MATCH($C58, I_prop!$A$18:$A$24,0), MATCH($D58, I_prop!$B$17:$H$17,0))</x:f>
        <x:v>0</x:v>
      </x:c>
      <x:c r="H58" s="98" t="n">
        <x:f aca="0">IF(ISNUMBER($J58),$J58,IF($J58="INVALID_OVERRIDE","INVALID_OVERRIDE",IF($F58&lt;0,MAX(-1,'Subgroup_Overrides'!$B$7*$F58),$F58)))</x:f>
        <x:v>0</x:v>
      </x:c>
      <x:c r="I58" s="98" t="n">
        <x:f aca="0">IF(ISNUMBER($K58),$K58,IF($K58="INVALID_OVERRIDE","INVALID_OVERRIDE",IF($G58&lt;0,MAX(-1,'Subgroup_Overrides'!$B$7*$G58),$G58)))</x:f>
        <x:v>0</x:v>
      </x:c>
      <x:c r="J58" s="40" t="str">
        <x:f aca="0">IFERROR(IF(COUNTIF('Subgroup_Overrides'!$H$11:$H$100,"A|"&amp;$C58&amp;"|"&amp;$D58)=0,"",IF(AND(COUNTIF('Subgroup_Overrides'!$H$11:$H$100,"A|"&amp;$C58&amp;"|"&amp;$D58)=1,ISNUMBER(INDEX('Subgroup_Overrides'!$F$11:$F$100,MATCH("A|"&amp;$C58&amp;"|"&amp;$D58,'Subgroup_Overrides'!$H$11:$H$100,0))),NOT(ISBLANK(INDEX('Subgroup_Overrides'!$F$11:$F$100,MATCH("A|"&amp;$C58&amp;"|"&amp;$D58,'Subgroup_Overrides'!$H$11:$H$100,0)))),INDEX('Subgroup_Overrides'!$F$11:$F$100,MATCH("A|"&amp;$C58&amp;"|"&amp;$D58,'Subgroup_Overrides'!$H$11:$H$100,0))&gt;=-1,INDEX('Subgroup_Overrides'!$F$11:$F$100,MATCH("A|"&amp;$C58&amp;"|"&amp;$D58,'Subgroup_Overrides'!$H$11:$H$100,0))&lt;=1,LEN(TRIM(INDEX('Subgroup_Overrides'!$G$11:$G$100,MATCH("A|"&amp;$C58&amp;"|"&amp;$D58,'Subgroup_Overrides'!$H$11:$H$100,0))))&gt;0),INDEX('Subgroup_Overrides'!$F$11:$F$100,MATCH("A|"&amp;$C58&amp;"|"&amp;$D58,'Subgroup_Overrides'!$H$11:$H$100,0)),"INVALID_OVERRIDE")),"INVALID_OVERRIDE")</x:f>
        <x:v/>
      </x:c>
      <x:c r="K58" s="40" t="str">
        <x:f aca="0">IFERROR(IF(COUNTIF('Subgroup_Overrides'!$H$11:$H$100,"B|"&amp;$C58&amp;"|"&amp;$D58)=0,"",IF(AND(COUNTIF('Subgroup_Overrides'!$H$11:$H$100,"B|"&amp;$C58&amp;"|"&amp;$D58)=1,ISNUMBER(INDEX('Subgroup_Overrides'!$F$11:$F$100,MATCH("B|"&amp;$C58&amp;"|"&amp;$D58,'Subgroup_Overrides'!$H$11:$H$100,0))),NOT(ISBLANK(INDEX('Subgroup_Overrides'!$F$11:$F$100,MATCH("B|"&amp;$C58&amp;"|"&amp;$D58,'Subgroup_Overrides'!$H$11:$H$100,0)))),INDEX('Subgroup_Overrides'!$F$11:$F$100,MATCH("B|"&amp;$C58&amp;"|"&amp;$D58,'Subgroup_Overrides'!$H$11:$H$100,0))&gt;=-1,INDEX('Subgroup_Overrides'!$F$11:$F$100,MATCH("B|"&amp;$C58&amp;"|"&amp;$D58,'Subgroup_Overrides'!$H$11:$H$100,0))&lt;=1,LEN(TRIM(INDEX('Subgroup_Overrides'!$G$11:$G$100,MATCH("B|"&amp;$C58&amp;"|"&amp;$D58,'Subgroup_Overrides'!$H$11:$H$100,0))))&gt;0),INDEX('Subgroup_Overrides'!$F$11:$F$100,MATCH("B|"&amp;$C58&amp;"|"&amp;$D58,'Subgroup_Overrides'!$H$11:$H$100,0)),"INVALID_OVERRIDE")),"INVALID_OVERRIDE")</x:f>
        <x:v/>
      </x:c>
      <x:c r="L58" s="40" t="str">
        <x:f aca="0">TRIM(B58)</x:f>
        <x:v>PROC</x:v>
      </x:c>
      <x:c r="M58" s="40" t="n">
        <x:f aca="0">IF(ISNUMBER($H58),$H58,"")</x:f>
        <x:v>0</x:v>
      </x:c>
      <x:c r="N58" s="40" t="n">
        <x:f aca="0">IF(ISNUMBER($I58),$I58,"")</x:f>
        <x:v>0</x:v>
      </x:c>
      <x:c r="O58" s="40" t="str">
        <x:f aca="0">IF(ISNUMBER($M58),$B58&amp;"|"&amp;ROUND($M58*1000000000000,0),"")</x:f>
        <x:v>PROC|0</x:v>
      </x:c>
      <x:c r="P58" s="40" t="str">
        <x:f aca="0">IF(ISNUMBER($N58),$B58&amp;"|"&amp;ROUND($N58*1000000000000,0),"")</x:f>
        <x:v>PROC|0</x:v>
      </x:c>
    </x:row>
    <x:row r="59" s="1" customFormat="1" ht="14.25" hidden="0" customHeight="1">
      <x:c r="A59" s="41" t="n">
        <x:v>58</x:v>
      </x:c>
      <x:c r="B59" s="44" t="s">
        <x:v>294</x:v>
      </x:c>
      <x:c r="C59" s="44" t="s">
        <x:v>1023</x:v>
      </x:c>
      <x:c r="D59" s="44" t="s">
        <x:v>1026</x:v>
      </x:c>
      <x:c r="E59" s="44" t="n">
        <x:v>-0.45</x:v>
      </x:c>
      <x:c r="F59" s="97" t="n">
        <x:f aca="0">INDEX(I_prop!$B$7:$H$13, MATCH($C59, I_prop!$A$7:$A$13,0), MATCH($D59, I_prop!$B$6:$H$6,0))</x:f>
        <x:v>0</x:v>
      </x:c>
      <x:c r="G59" s="97" t="n">
        <x:f aca="0">INDEX(I_prop!$B$18:$H$24, MATCH($C59, I_prop!$A$18:$A$24,0), MATCH($D59, I_prop!$B$17:$H$17,0))</x:f>
        <x:v>0</x:v>
      </x:c>
      <x:c r="H59" s="97" t="n">
        <x:f aca="0">IF(ISNUMBER($J59),$J59,IF($J59="INVALID_OVERRIDE","INVALID_OVERRIDE",IF($F59&lt;0,MAX(-1,'Subgroup_Overrides'!$B$7*$F59),$F59)))</x:f>
        <x:v>0</x:v>
      </x:c>
      <x:c r="I59" s="97" t="n">
        <x:f aca="0">IF(ISNUMBER($K59),$K59,IF($K59="INVALID_OVERRIDE","INVALID_OVERRIDE",IF($G59&lt;0,MAX(-1,'Subgroup_Overrides'!$B$7*$G59),$G59)))</x:f>
        <x:v>0</x:v>
      </x:c>
      <x:c r="J59" s="44" t="str">
        <x:f aca="0">IFERROR(IF(COUNTIF('Subgroup_Overrides'!$H$11:$H$100,"A|"&amp;$C59&amp;"|"&amp;$D59)=0,"",IF(AND(COUNTIF('Subgroup_Overrides'!$H$11:$H$100,"A|"&amp;$C59&amp;"|"&amp;$D59)=1,ISNUMBER(INDEX('Subgroup_Overrides'!$F$11:$F$100,MATCH("A|"&amp;$C59&amp;"|"&amp;$D59,'Subgroup_Overrides'!$H$11:$H$100,0))),NOT(ISBLANK(INDEX('Subgroup_Overrides'!$F$11:$F$100,MATCH("A|"&amp;$C59&amp;"|"&amp;$D59,'Subgroup_Overrides'!$H$11:$H$100,0)))),INDEX('Subgroup_Overrides'!$F$11:$F$100,MATCH("A|"&amp;$C59&amp;"|"&amp;$D59,'Subgroup_Overrides'!$H$11:$H$100,0))&gt;=-1,INDEX('Subgroup_Overrides'!$F$11:$F$100,MATCH("A|"&amp;$C59&amp;"|"&amp;$D59,'Subgroup_Overrides'!$H$11:$H$100,0))&lt;=1,LEN(TRIM(INDEX('Subgroup_Overrides'!$G$11:$G$100,MATCH("A|"&amp;$C59&amp;"|"&amp;$D59,'Subgroup_Overrides'!$H$11:$H$100,0))))&gt;0),INDEX('Subgroup_Overrides'!$F$11:$F$100,MATCH("A|"&amp;$C59&amp;"|"&amp;$D59,'Subgroup_Overrides'!$H$11:$H$100,0)),"INVALID_OVERRIDE")),"INVALID_OVERRIDE")</x:f>
        <x:v/>
      </x:c>
      <x:c r="K59" s="44" t="str">
        <x:f aca="0">IFERROR(IF(COUNTIF('Subgroup_Overrides'!$H$11:$H$100,"B|"&amp;$C59&amp;"|"&amp;$D59)=0,"",IF(AND(COUNTIF('Subgroup_Overrides'!$H$11:$H$100,"B|"&amp;$C59&amp;"|"&amp;$D59)=1,ISNUMBER(INDEX('Subgroup_Overrides'!$F$11:$F$100,MATCH("B|"&amp;$C59&amp;"|"&amp;$D59,'Subgroup_Overrides'!$H$11:$H$100,0))),NOT(ISBLANK(INDEX('Subgroup_Overrides'!$F$11:$F$100,MATCH("B|"&amp;$C59&amp;"|"&amp;$D59,'Subgroup_Overrides'!$H$11:$H$100,0)))),INDEX('Subgroup_Overrides'!$F$11:$F$100,MATCH("B|"&amp;$C59&amp;"|"&amp;$D59,'Subgroup_Overrides'!$H$11:$H$100,0))&gt;=-1,INDEX('Subgroup_Overrides'!$F$11:$F$100,MATCH("B|"&amp;$C59&amp;"|"&amp;$D59,'Subgroup_Overrides'!$H$11:$H$100,0))&lt;=1,LEN(TRIM(INDEX('Subgroup_Overrides'!$G$11:$G$100,MATCH("B|"&amp;$C59&amp;"|"&amp;$D59,'Subgroup_Overrides'!$H$11:$H$100,0))))&gt;0),INDEX('Subgroup_Overrides'!$F$11:$F$100,MATCH("B|"&amp;$C59&amp;"|"&amp;$D59,'Subgroup_Overrides'!$H$11:$H$100,0)),"INVALID_OVERRIDE")),"INVALID_OVERRIDE")</x:f>
        <x:v/>
      </x:c>
      <x:c r="L59" s="44" t="str">
        <x:f aca="0">TRIM(B59)</x:f>
        <x:v>PROC</x:v>
      </x:c>
      <x:c r="M59" s="44" t="n">
        <x:f aca="0">IF(ISNUMBER($H59),$H59,"")</x:f>
        <x:v>0</x:v>
      </x:c>
      <x:c r="N59" s="44" t="n">
        <x:f aca="0">IF(ISNUMBER($I59),$I59,"")</x:f>
        <x:v>0</x:v>
      </x:c>
      <x:c r="O59" s="44" t="str">
        <x:f aca="0">IF(ISNUMBER($M59),$B59&amp;"|"&amp;ROUND($M59*1000000000000,0),"")</x:f>
        <x:v>PROC|0</x:v>
      </x:c>
      <x:c r="P59" s="44" t="str">
        <x:f aca="0">IF(ISNUMBER($N59),$B59&amp;"|"&amp;ROUND($N59*1000000000000,0),"")</x:f>
        <x:v>PROC|0</x:v>
      </x:c>
    </x:row>
    <x:row r="60" s="1" customFormat="1" ht="14.25" hidden="0" customHeight="1">
      <x:c r="A60" s="41" t="n">
        <x:v>59</x:v>
      </x:c>
      <x:c r="B60" s="40" t="s">
        <x:v>295</x:v>
      </x:c>
      <x:c r="C60" s="40" t="s">
        <x:v>1017</x:v>
      </x:c>
      <x:c r="D60" s="40" t="s">
        <x:v>1029</x:v>
      </x:c>
      <x:c r="E60" s="40" t="n">
        <x:v>-0.4</x:v>
      </x:c>
      <x:c r="F60" s="98" t="n">
        <x:f aca="0">INDEX(I_prop!$B$7:$H$13, MATCH($C60, I_prop!$A$7:$A$13,0), MATCH($D60, I_prop!$B$6:$H$6,0))</x:f>
        <x:v>0</x:v>
      </x:c>
      <x:c r="G60" s="98" t="n">
        <x:f aca="0">INDEX(I_prop!$B$18:$H$24, MATCH($C60, I_prop!$A$18:$A$24,0), MATCH($D60, I_prop!$B$17:$H$17,0))</x:f>
        <x:v>0</x:v>
      </x:c>
      <x:c r="H60" s="98" t="n">
        <x:f aca="0">IF(ISNUMBER($J60),$J60,IF($J60="INVALID_OVERRIDE","INVALID_OVERRIDE",IF($F60&lt;0,MAX(-1,'Subgroup_Overrides'!$B$7*$F60),$F60)))</x:f>
        <x:v>0</x:v>
      </x:c>
      <x:c r="I60" s="98" t="n">
        <x:f aca="0">IF(ISNUMBER($K60),$K60,IF($K60="INVALID_OVERRIDE","INVALID_OVERRIDE",IF($G60&lt;0,MAX(-1,'Subgroup_Overrides'!$B$7*$G60),$G60)))</x:f>
        <x:v>0</x:v>
      </x:c>
      <x:c r="J60" s="40" t="str">
        <x:f aca="0">IFERROR(IF(COUNTIF('Subgroup_Overrides'!$H$11:$H$100,"A|"&amp;$C60&amp;"|"&amp;$D60)=0,"",IF(AND(COUNTIF('Subgroup_Overrides'!$H$11:$H$100,"A|"&amp;$C60&amp;"|"&amp;$D60)=1,ISNUMBER(INDEX('Subgroup_Overrides'!$F$11:$F$100,MATCH("A|"&amp;$C60&amp;"|"&amp;$D60,'Subgroup_Overrides'!$H$11:$H$100,0))),NOT(ISBLANK(INDEX('Subgroup_Overrides'!$F$11:$F$100,MATCH("A|"&amp;$C60&amp;"|"&amp;$D60,'Subgroup_Overrides'!$H$11:$H$100,0)))),INDEX('Subgroup_Overrides'!$F$11:$F$100,MATCH("A|"&amp;$C60&amp;"|"&amp;$D60,'Subgroup_Overrides'!$H$11:$H$100,0))&gt;=-1,INDEX('Subgroup_Overrides'!$F$11:$F$100,MATCH("A|"&amp;$C60&amp;"|"&amp;$D60,'Subgroup_Overrides'!$H$11:$H$100,0))&lt;=1,LEN(TRIM(INDEX('Subgroup_Overrides'!$G$11:$G$100,MATCH("A|"&amp;$C60&amp;"|"&amp;$D60,'Subgroup_Overrides'!$H$11:$H$100,0))))&gt;0),INDEX('Subgroup_Overrides'!$F$11:$F$100,MATCH("A|"&amp;$C60&amp;"|"&amp;$D60,'Subgroup_Overrides'!$H$11:$H$100,0)),"INVALID_OVERRIDE")),"INVALID_OVERRIDE")</x:f>
        <x:v/>
      </x:c>
      <x:c r="K60" s="40" t="str">
        <x:f aca="0">IFERROR(IF(COUNTIF('Subgroup_Overrides'!$H$11:$H$100,"B|"&amp;$C60&amp;"|"&amp;$D60)=0,"",IF(AND(COUNTIF('Subgroup_Overrides'!$H$11:$H$100,"B|"&amp;$C60&amp;"|"&amp;$D60)=1,ISNUMBER(INDEX('Subgroup_Overrides'!$F$11:$F$100,MATCH("B|"&amp;$C60&amp;"|"&amp;$D60,'Subgroup_Overrides'!$H$11:$H$100,0))),NOT(ISBLANK(INDEX('Subgroup_Overrides'!$F$11:$F$100,MATCH("B|"&amp;$C60&amp;"|"&amp;$D60,'Subgroup_Overrides'!$H$11:$H$100,0)))),INDEX('Subgroup_Overrides'!$F$11:$F$100,MATCH("B|"&amp;$C60&amp;"|"&amp;$D60,'Subgroup_Overrides'!$H$11:$H$100,0))&gt;=-1,INDEX('Subgroup_Overrides'!$F$11:$F$100,MATCH("B|"&amp;$C60&amp;"|"&amp;$D60,'Subgroup_Overrides'!$H$11:$H$100,0))&lt;=1,LEN(TRIM(INDEX('Subgroup_Overrides'!$G$11:$G$100,MATCH("B|"&amp;$C60&amp;"|"&amp;$D60,'Subgroup_Overrides'!$H$11:$H$100,0))))&gt;0),INDEX('Subgroup_Overrides'!$F$11:$F$100,MATCH("B|"&amp;$C60&amp;"|"&amp;$D60,'Subgroup_Overrides'!$H$11:$H$100,0)),"INVALID_OVERRIDE")),"INVALID_OVERRIDE")</x:f>
        <x:v/>
      </x:c>
      <x:c r="L60" s="40" t="str">
        <x:f aca="0">TRIM(B60)</x:f>
        <x:v>INFO</x:v>
      </x:c>
      <x:c r="M60" s="40" t="n">
        <x:f aca="0">IF(ISNUMBER($H60),$H60,"")</x:f>
        <x:v>0</x:v>
      </x:c>
      <x:c r="N60" s="40" t="n">
        <x:f aca="0">IF(ISNUMBER($I60),$I60,"")</x:f>
        <x:v>0</x:v>
      </x:c>
      <x:c r="O60" s="40" t="str">
        <x:f aca="0">IF(ISNUMBER($M60),$B60&amp;"|"&amp;ROUND($M60*1000000000000,0),"")</x:f>
        <x:v>INFO|0</x:v>
      </x:c>
      <x:c r="P60" s="40" t="str">
        <x:f aca="0">IF(ISNUMBER($N60),$B60&amp;"|"&amp;ROUND($N60*1000000000000,0),"")</x:f>
        <x:v>INFO|0</x:v>
      </x:c>
    </x:row>
    <x:row r="61" s="1" customFormat="1" ht="14.25" hidden="0" customHeight="1">
      <x:c r="A61" s="41" t="n">
        <x:v>60</x:v>
      </x:c>
      <x:c r="B61" s="44" t="s">
        <x:v>295</x:v>
      </x:c>
      <x:c r="C61" s="44" t="s">
        <x:v>1017</x:v>
      </x:c>
      <x:c r="D61" s="44" t="s">
        <x:v>1026</x:v>
      </x:c>
      <x:c r="E61" s="44" t="n">
        <x:v>-0.4</x:v>
      </x:c>
      <x:c r="F61" s="97" t="n">
        <x:f aca="0">INDEX(I_prop!$B$7:$H$13, MATCH($C61, I_prop!$A$7:$A$13,0), MATCH($D61, I_prop!$B$6:$H$6,0))</x:f>
        <x:v>0.2490078843274226</x:v>
      </x:c>
      <x:c r="G61" s="97" t="n">
        <x:f aca="0">INDEX(I_prop!$B$18:$H$24, MATCH($C61, I_prop!$A$18:$A$24,0), MATCH($D61, I_prop!$B$17:$H$17,0))</x:f>
        <x:v>-0.046333567670633624</x:v>
      </x:c>
      <x:c r="H61" s="97" t="n">
        <x:f aca="0">IF(ISNUMBER($J61),$J61,IF($J61="INVALID_OVERRIDE","INVALID_OVERRIDE",IF($F61&lt;0,MAX(-1,'Subgroup_Overrides'!$B$7*$F61),$F61)))</x:f>
        <x:v>0.2490078843274226</x:v>
      </x:c>
      <x:c r="I61" s="97" t="n">
        <x:f aca="0">IF(ISNUMBER($K61),$K61,IF($K61="INVALID_OVERRIDE","INVALID_OVERRIDE",IF($G61&lt;0,MAX(-1,'Subgroup_Overrides'!$B$7*$G61),$G61)))</x:f>
        <x:v>-0.15</x:v>
      </x:c>
      <x:c r="J61" s="44" t="str">
        <x:f aca="0">IFERROR(IF(COUNTIF('Subgroup_Overrides'!$H$11:$H$100,"A|"&amp;$C61&amp;"|"&amp;$D61)=0,"",IF(AND(COUNTIF('Subgroup_Overrides'!$H$11:$H$100,"A|"&amp;$C61&amp;"|"&amp;$D61)=1,ISNUMBER(INDEX('Subgroup_Overrides'!$F$11:$F$100,MATCH("A|"&amp;$C61&amp;"|"&amp;$D61,'Subgroup_Overrides'!$H$11:$H$100,0))),NOT(ISBLANK(INDEX('Subgroup_Overrides'!$F$11:$F$100,MATCH("A|"&amp;$C61&amp;"|"&amp;$D61,'Subgroup_Overrides'!$H$11:$H$100,0)))),INDEX('Subgroup_Overrides'!$F$11:$F$100,MATCH("A|"&amp;$C61&amp;"|"&amp;$D61,'Subgroup_Overrides'!$H$11:$H$100,0))&gt;=-1,INDEX('Subgroup_Overrides'!$F$11:$F$100,MATCH("A|"&amp;$C61&amp;"|"&amp;$D61,'Subgroup_Overrides'!$H$11:$H$100,0))&lt;=1,LEN(TRIM(INDEX('Subgroup_Overrides'!$G$11:$G$100,MATCH("A|"&amp;$C61&amp;"|"&amp;$D61,'Subgroup_Overrides'!$H$11:$H$100,0))))&gt;0),INDEX('Subgroup_Overrides'!$F$11:$F$100,MATCH("A|"&amp;$C61&amp;"|"&amp;$D61,'Subgroup_Overrides'!$H$11:$H$100,0)),"INVALID_OVERRIDE")),"INVALID_OVERRIDE")</x:f>
        <x:v/>
      </x:c>
      <x:c r="K61" s="44" t="n">
        <x:f aca="0">IFERROR(IF(COUNTIF('Subgroup_Overrides'!$H$11:$H$100,"B|"&amp;$C61&amp;"|"&amp;$D61)=0,"",IF(AND(COUNTIF('Subgroup_Overrides'!$H$11:$H$100,"B|"&amp;$C61&amp;"|"&amp;$D61)=1,ISNUMBER(INDEX('Subgroup_Overrides'!$F$11:$F$100,MATCH("B|"&amp;$C61&amp;"|"&amp;$D61,'Subgroup_Overrides'!$H$11:$H$100,0))),NOT(ISBLANK(INDEX('Subgroup_Overrides'!$F$11:$F$100,MATCH("B|"&amp;$C61&amp;"|"&amp;$D61,'Subgroup_Overrides'!$H$11:$H$100,0)))),INDEX('Subgroup_Overrides'!$F$11:$F$100,MATCH("B|"&amp;$C61&amp;"|"&amp;$D61,'Subgroup_Overrides'!$H$11:$H$100,0))&gt;=-1,INDEX('Subgroup_Overrides'!$F$11:$F$100,MATCH("B|"&amp;$C61&amp;"|"&amp;$D61,'Subgroup_Overrides'!$H$11:$H$100,0))&lt;=1,LEN(TRIM(INDEX('Subgroup_Overrides'!$G$11:$G$100,MATCH("B|"&amp;$C61&amp;"|"&amp;$D61,'Subgroup_Overrides'!$H$11:$H$100,0))))&gt;0),INDEX('Subgroup_Overrides'!$F$11:$F$100,MATCH("B|"&amp;$C61&amp;"|"&amp;$D61,'Subgroup_Overrides'!$H$11:$H$100,0)),"INVALID_OVERRIDE")),"INVALID_OVERRIDE")</x:f>
        <x:v>-0.15</x:v>
      </x:c>
      <x:c r="L61" s="44" t="str">
        <x:f aca="0">TRIM(B61)</x:f>
        <x:v>INFO</x:v>
      </x:c>
      <x:c r="M61" s="44" t="n">
        <x:f aca="0">IF(ISNUMBER($H61),$H61,"")</x:f>
        <x:v>0.2490078843274226</x:v>
      </x:c>
      <x:c r="N61" s="44" t="n">
        <x:f aca="0">IF(ISNUMBER($I61),$I61,"")</x:f>
        <x:v>-0.15</x:v>
      </x:c>
      <x:c r="O61" s="44" t="str">
        <x:f aca="0">IF(ISNUMBER($M61),$B61&amp;"|"&amp;ROUND($M61*1000000000000,0),"")</x:f>
        <x:v>INFO|249007884327</x:v>
      </x:c>
      <x:c r="P61" s="44" t="str">
        <x:f aca="0">IF(ISNUMBER($N61),$B61&amp;"|"&amp;ROUND($N61*1000000000000,0),"")</x:f>
        <x:v>INFO|-150000000000</x:v>
      </x:c>
    </x:row>
    <x:row r="62" s="1" customFormat="1" ht="14.25" hidden="0" customHeight="1">
      <x:c r="A62" s="41" t="n">
        <x:v>61</x:v>
      </x:c>
      <x:c r="B62" s="40" t="s">
        <x:v>295</x:v>
      </x:c>
      <x:c r="C62" s="40" t="s">
        <x:v>1019</x:v>
      </x:c>
      <x:c r="D62" s="40" t="s">
        <x:v>1029</x:v>
      </x:c>
      <x:c r="E62" s="40" t="n">
        <x:v>-0.4</x:v>
      </x:c>
      <x:c r="F62" s="98" t="n">
        <x:f aca="0">INDEX(I_prop!$B$7:$H$13, MATCH($C62, I_prop!$A$7:$A$13,0), MATCH($D62, I_prop!$B$6:$H$6,0))</x:f>
        <x:v>0</x:v>
      </x:c>
      <x:c r="G62" s="98" t="n">
        <x:f aca="0">INDEX(I_prop!$B$18:$H$24, MATCH($C62, I_prop!$A$18:$A$24,0), MATCH($D62, I_prop!$B$17:$H$17,0))</x:f>
        <x:v>0</x:v>
      </x:c>
      <x:c r="H62" s="98" t="n">
        <x:f aca="0">IF(ISNUMBER($J62),$J62,IF($J62="INVALID_OVERRIDE","INVALID_OVERRIDE",IF($F62&lt;0,MAX(-1,'Subgroup_Overrides'!$B$7*$F62),$F62)))</x:f>
        <x:v>0</x:v>
      </x:c>
      <x:c r="I62" s="98" t="n">
        <x:f aca="0">IF(ISNUMBER($K62),$K62,IF($K62="INVALID_OVERRIDE","INVALID_OVERRIDE",IF($G62&lt;0,MAX(-1,'Subgroup_Overrides'!$B$7*$G62),$G62)))</x:f>
        <x:v>0</x:v>
      </x:c>
      <x:c r="J62" s="40" t="str">
        <x:f aca="0">IFERROR(IF(COUNTIF('Subgroup_Overrides'!$H$11:$H$100,"A|"&amp;$C62&amp;"|"&amp;$D62)=0,"",IF(AND(COUNTIF('Subgroup_Overrides'!$H$11:$H$100,"A|"&amp;$C62&amp;"|"&amp;$D62)=1,ISNUMBER(INDEX('Subgroup_Overrides'!$F$11:$F$100,MATCH("A|"&amp;$C62&amp;"|"&amp;$D62,'Subgroup_Overrides'!$H$11:$H$100,0))),NOT(ISBLANK(INDEX('Subgroup_Overrides'!$F$11:$F$100,MATCH("A|"&amp;$C62&amp;"|"&amp;$D62,'Subgroup_Overrides'!$H$11:$H$100,0)))),INDEX('Subgroup_Overrides'!$F$11:$F$100,MATCH("A|"&amp;$C62&amp;"|"&amp;$D62,'Subgroup_Overrides'!$H$11:$H$100,0))&gt;=-1,INDEX('Subgroup_Overrides'!$F$11:$F$100,MATCH("A|"&amp;$C62&amp;"|"&amp;$D62,'Subgroup_Overrides'!$H$11:$H$100,0))&lt;=1,LEN(TRIM(INDEX('Subgroup_Overrides'!$G$11:$G$100,MATCH("A|"&amp;$C62&amp;"|"&amp;$D62,'Subgroup_Overrides'!$H$11:$H$100,0))))&gt;0),INDEX('Subgroup_Overrides'!$F$11:$F$100,MATCH("A|"&amp;$C62&amp;"|"&amp;$D62,'Subgroup_Overrides'!$H$11:$H$100,0)),"INVALID_OVERRIDE")),"INVALID_OVERRIDE")</x:f>
        <x:v/>
      </x:c>
      <x:c r="K62" s="40" t="str">
        <x:f aca="0">IFERROR(IF(COUNTIF('Subgroup_Overrides'!$H$11:$H$100,"B|"&amp;$C62&amp;"|"&amp;$D62)=0,"",IF(AND(COUNTIF('Subgroup_Overrides'!$H$11:$H$100,"B|"&amp;$C62&amp;"|"&amp;$D62)=1,ISNUMBER(INDEX('Subgroup_Overrides'!$F$11:$F$100,MATCH("B|"&amp;$C62&amp;"|"&amp;$D62,'Subgroup_Overrides'!$H$11:$H$100,0))),NOT(ISBLANK(INDEX('Subgroup_Overrides'!$F$11:$F$100,MATCH("B|"&amp;$C62&amp;"|"&amp;$D62,'Subgroup_Overrides'!$H$11:$H$100,0)))),INDEX('Subgroup_Overrides'!$F$11:$F$100,MATCH("B|"&amp;$C62&amp;"|"&amp;$D62,'Subgroup_Overrides'!$H$11:$H$100,0))&gt;=-1,INDEX('Subgroup_Overrides'!$F$11:$F$100,MATCH("B|"&amp;$C62&amp;"|"&amp;$D62,'Subgroup_Overrides'!$H$11:$H$100,0))&lt;=1,LEN(TRIM(INDEX('Subgroup_Overrides'!$G$11:$G$100,MATCH("B|"&amp;$C62&amp;"|"&amp;$D62,'Subgroup_Overrides'!$H$11:$H$100,0))))&gt;0),INDEX('Subgroup_Overrides'!$F$11:$F$100,MATCH("B|"&amp;$C62&amp;"|"&amp;$D62,'Subgroup_Overrides'!$H$11:$H$100,0)),"INVALID_OVERRIDE")),"INVALID_OVERRIDE")</x:f>
        <x:v/>
      </x:c>
      <x:c r="L62" s="40" t="str">
        <x:f aca="0">TRIM(B62)</x:f>
        <x:v>INFO</x:v>
      </x:c>
      <x:c r="M62" s="40" t="n">
        <x:f aca="0">IF(ISNUMBER($H62),$H62,"")</x:f>
        <x:v>0</x:v>
      </x:c>
      <x:c r="N62" s="40" t="n">
        <x:f aca="0">IF(ISNUMBER($I62),$I62,"")</x:f>
        <x:v>0</x:v>
      </x:c>
      <x:c r="O62" s="40" t="str">
        <x:f aca="0">IF(ISNUMBER($M62),$B62&amp;"|"&amp;ROUND($M62*1000000000000,0),"")</x:f>
        <x:v>INFO|0</x:v>
      </x:c>
      <x:c r="P62" s="40" t="str">
        <x:f aca="0">IF(ISNUMBER($N62),$B62&amp;"|"&amp;ROUND($N62*1000000000000,0),"")</x:f>
        <x:v>INFO|0</x:v>
      </x:c>
    </x:row>
    <x:row r="63" s="1" customFormat="1" ht="14.25" hidden="0" customHeight="1">
      <x:c r="A63" s="41" t="n">
        <x:v>62</x:v>
      </x:c>
      <x:c r="B63" s="44" t="s">
        <x:v>295</x:v>
      </x:c>
      <x:c r="C63" s="44" t="s">
        <x:v>1019</x:v>
      </x:c>
      <x:c r="D63" s="44" t="s">
        <x:v>1026</x:v>
      </x:c>
      <x:c r="E63" s="44" t="n">
        <x:v>-0.4</x:v>
      </x:c>
      <x:c r="F63" s="97" t="n">
        <x:f aca="0">INDEX(I_prop!$B$7:$H$13, MATCH($C63, I_prop!$A$7:$A$13,0), MATCH($D63, I_prop!$B$6:$H$6,0))</x:f>
        <x:v>0</x:v>
      </x:c>
      <x:c r="G63" s="97" t="n">
        <x:f aca="0">INDEX(I_prop!$B$18:$H$24, MATCH($C63, I_prop!$A$18:$A$24,0), MATCH($D63, I_prop!$B$17:$H$17,0))</x:f>
        <x:v>0</x:v>
      </x:c>
      <x:c r="H63" s="97" t="n">
        <x:f aca="0">IF(ISNUMBER($J63),$J63,IF($J63="INVALID_OVERRIDE","INVALID_OVERRIDE",IF($F63&lt;0,MAX(-1,'Subgroup_Overrides'!$B$7*$F63),$F63)))</x:f>
        <x:v>0</x:v>
      </x:c>
      <x:c r="I63" s="97" t="n">
        <x:f aca="0">IF(ISNUMBER($K63),$K63,IF($K63="INVALID_OVERRIDE","INVALID_OVERRIDE",IF($G63&lt;0,MAX(-1,'Subgroup_Overrides'!$B$7*$G63),$G63)))</x:f>
        <x:v>0</x:v>
      </x:c>
      <x:c r="J63" s="44" t="str">
        <x:f aca="0">IFERROR(IF(COUNTIF('Subgroup_Overrides'!$H$11:$H$100,"A|"&amp;$C63&amp;"|"&amp;$D63)=0,"",IF(AND(COUNTIF('Subgroup_Overrides'!$H$11:$H$100,"A|"&amp;$C63&amp;"|"&amp;$D63)=1,ISNUMBER(INDEX('Subgroup_Overrides'!$F$11:$F$100,MATCH("A|"&amp;$C63&amp;"|"&amp;$D63,'Subgroup_Overrides'!$H$11:$H$100,0))),NOT(ISBLANK(INDEX('Subgroup_Overrides'!$F$11:$F$100,MATCH("A|"&amp;$C63&amp;"|"&amp;$D63,'Subgroup_Overrides'!$H$11:$H$100,0)))),INDEX('Subgroup_Overrides'!$F$11:$F$100,MATCH("A|"&amp;$C63&amp;"|"&amp;$D63,'Subgroup_Overrides'!$H$11:$H$100,0))&gt;=-1,INDEX('Subgroup_Overrides'!$F$11:$F$100,MATCH("A|"&amp;$C63&amp;"|"&amp;$D63,'Subgroup_Overrides'!$H$11:$H$100,0))&lt;=1,LEN(TRIM(INDEX('Subgroup_Overrides'!$G$11:$G$100,MATCH("A|"&amp;$C63&amp;"|"&amp;$D63,'Subgroup_Overrides'!$H$11:$H$100,0))))&gt;0),INDEX('Subgroup_Overrides'!$F$11:$F$100,MATCH("A|"&amp;$C63&amp;"|"&amp;$D63,'Subgroup_Overrides'!$H$11:$H$100,0)),"INVALID_OVERRIDE")),"INVALID_OVERRIDE")</x:f>
        <x:v/>
      </x:c>
      <x:c r="K63" s="44" t="str">
        <x:f aca="0">IFERROR(IF(COUNTIF('Subgroup_Overrides'!$H$11:$H$100,"B|"&amp;$C63&amp;"|"&amp;$D63)=0,"",IF(AND(COUNTIF('Subgroup_Overrides'!$H$11:$H$100,"B|"&amp;$C63&amp;"|"&amp;$D63)=1,ISNUMBER(INDEX('Subgroup_Overrides'!$F$11:$F$100,MATCH("B|"&amp;$C63&amp;"|"&amp;$D63,'Subgroup_Overrides'!$H$11:$H$100,0))),NOT(ISBLANK(INDEX('Subgroup_Overrides'!$F$11:$F$100,MATCH("B|"&amp;$C63&amp;"|"&amp;$D63,'Subgroup_Overrides'!$H$11:$H$100,0)))),INDEX('Subgroup_Overrides'!$F$11:$F$100,MATCH("B|"&amp;$C63&amp;"|"&amp;$D63,'Subgroup_Overrides'!$H$11:$H$100,0))&gt;=-1,INDEX('Subgroup_Overrides'!$F$11:$F$100,MATCH("B|"&amp;$C63&amp;"|"&amp;$D63,'Subgroup_Overrides'!$H$11:$H$100,0))&lt;=1,LEN(TRIM(INDEX('Subgroup_Overrides'!$G$11:$G$100,MATCH("B|"&amp;$C63&amp;"|"&amp;$D63,'Subgroup_Overrides'!$H$11:$H$100,0))))&gt;0),INDEX('Subgroup_Overrides'!$F$11:$F$100,MATCH("B|"&amp;$C63&amp;"|"&amp;$D63,'Subgroup_Overrides'!$H$11:$H$100,0)),"INVALID_OVERRIDE")),"INVALID_OVERRIDE")</x:f>
        <x:v/>
      </x:c>
      <x:c r="L63" s="44" t="str">
        <x:f aca="0">TRIM(B63)</x:f>
        <x:v>INFO</x:v>
      </x:c>
      <x:c r="M63" s="44" t="n">
        <x:f aca="0">IF(ISNUMBER($H63),$H63,"")</x:f>
        <x:v>0</x:v>
      </x:c>
      <x:c r="N63" s="44" t="n">
        <x:f aca="0">IF(ISNUMBER($I63),$I63,"")</x:f>
        <x:v>0</x:v>
      </x:c>
      <x:c r="O63" s="44" t="str">
        <x:f aca="0">IF(ISNUMBER($M63),$B63&amp;"|"&amp;ROUND($M63*1000000000000,0),"")</x:f>
        <x:v>INFO|0</x:v>
      </x:c>
      <x:c r="P63" s="44" t="str">
        <x:f aca="0">IF(ISNUMBER($N63),$B63&amp;"|"&amp;ROUND($N63*1000000000000,0),"")</x:f>
        <x:v>INFO|0</x:v>
      </x:c>
    </x:row>
    <x:row r="64" s="1" customFormat="1" ht="14.25" hidden="0" customHeight="1">
      <x:c r="A64" s="41" t="n">
        <x:v>63</x:v>
      </x:c>
      <x:c r="B64" s="40" t="s">
        <x:v>295</x:v>
      </x:c>
      <x:c r="C64" s="40" t="s">
        <x:v>1020</x:v>
      </x:c>
      <x:c r="D64" s="40" t="s">
        <x:v>1029</x:v>
      </x:c>
      <x:c r="E64" s="40" t="n">
        <x:v>-0.4</x:v>
      </x:c>
      <x:c r="F64" s="98" t="n">
        <x:f aca="0">INDEX(I_prop!$B$7:$H$13, MATCH($C64, I_prop!$A$7:$A$13,0), MATCH($D64, I_prop!$B$6:$H$6,0))</x:f>
        <x:v>0</x:v>
      </x:c>
      <x:c r="G64" s="98" t="n">
        <x:f aca="0">INDEX(I_prop!$B$18:$H$24, MATCH($C64, I_prop!$A$18:$A$24,0), MATCH($D64, I_prop!$B$17:$H$17,0))</x:f>
        <x:v>0</x:v>
      </x:c>
      <x:c r="H64" s="98" t="n">
        <x:f aca="0">IF(ISNUMBER($J64),$J64,IF($J64="INVALID_OVERRIDE","INVALID_OVERRIDE",IF($F64&lt;0,MAX(-1,'Subgroup_Overrides'!$B$7*$F64),$F64)))</x:f>
        <x:v>0</x:v>
      </x:c>
      <x:c r="I64" s="98" t="n">
        <x:f aca="0">IF(ISNUMBER($K64),$K64,IF($K64="INVALID_OVERRIDE","INVALID_OVERRIDE",IF($G64&lt;0,MAX(-1,'Subgroup_Overrides'!$B$7*$G64),$G64)))</x:f>
        <x:v>0</x:v>
      </x:c>
      <x:c r="J64" s="40" t="str">
        <x:f aca="0">IFERROR(IF(COUNTIF('Subgroup_Overrides'!$H$11:$H$100,"A|"&amp;$C64&amp;"|"&amp;$D64)=0,"",IF(AND(COUNTIF('Subgroup_Overrides'!$H$11:$H$100,"A|"&amp;$C64&amp;"|"&amp;$D64)=1,ISNUMBER(INDEX('Subgroup_Overrides'!$F$11:$F$100,MATCH("A|"&amp;$C64&amp;"|"&amp;$D64,'Subgroup_Overrides'!$H$11:$H$100,0))),NOT(ISBLANK(INDEX('Subgroup_Overrides'!$F$11:$F$100,MATCH("A|"&amp;$C64&amp;"|"&amp;$D64,'Subgroup_Overrides'!$H$11:$H$100,0)))),INDEX('Subgroup_Overrides'!$F$11:$F$100,MATCH("A|"&amp;$C64&amp;"|"&amp;$D64,'Subgroup_Overrides'!$H$11:$H$100,0))&gt;=-1,INDEX('Subgroup_Overrides'!$F$11:$F$100,MATCH("A|"&amp;$C64&amp;"|"&amp;$D64,'Subgroup_Overrides'!$H$11:$H$100,0))&lt;=1,LEN(TRIM(INDEX('Subgroup_Overrides'!$G$11:$G$100,MATCH("A|"&amp;$C64&amp;"|"&amp;$D64,'Subgroup_Overrides'!$H$11:$H$100,0))))&gt;0),INDEX('Subgroup_Overrides'!$F$11:$F$100,MATCH("A|"&amp;$C64&amp;"|"&amp;$D64,'Subgroup_Overrides'!$H$11:$H$100,0)),"INVALID_OVERRIDE")),"INVALID_OVERRIDE")</x:f>
        <x:v/>
      </x:c>
      <x:c r="K64" s="40" t="str">
        <x:f aca="0">IFERROR(IF(COUNTIF('Subgroup_Overrides'!$H$11:$H$100,"B|"&amp;$C64&amp;"|"&amp;$D64)=0,"",IF(AND(COUNTIF('Subgroup_Overrides'!$H$11:$H$100,"B|"&amp;$C64&amp;"|"&amp;$D64)=1,ISNUMBER(INDEX('Subgroup_Overrides'!$F$11:$F$100,MATCH("B|"&amp;$C64&amp;"|"&amp;$D64,'Subgroup_Overrides'!$H$11:$H$100,0))),NOT(ISBLANK(INDEX('Subgroup_Overrides'!$F$11:$F$100,MATCH("B|"&amp;$C64&amp;"|"&amp;$D64,'Subgroup_Overrides'!$H$11:$H$100,0)))),INDEX('Subgroup_Overrides'!$F$11:$F$100,MATCH("B|"&amp;$C64&amp;"|"&amp;$D64,'Subgroup_Overrides'!$H$11:$H$100,0))&gt;=-1,INDEX('Subgroup_Overrides'!$F$11:$F$100,MATCH("B|"&amp;$C64&amp;"|"&amp;$D64,'Subgroup_Overrides'!$H$11:$H$100,0))&lt;=1,LEN(TRIM(INDEX('Subgroup_Overrides'!$G$11:$G$100,MATCH("B|"&amp;$C64&amp;"|"&amp;$D64,'Subgroup_Overrides'!$H$11:$H$100,0))))&gt;0),INDEX('Subgroup_Overrides'!$F$11:$F$100,MATCH("B|"&amp;$C64&amp;"|"&amp;$D64,'Subgroup_Overrides'!$H$11:$H$100,0)),"INVALID_OVERRIDE")),"INVALID_OVERRIDE")</x:f>
        <x:v/>
      </x:c>
      <x:c r="L64" s="40" t="str">
        <x:f aca="0">TRIM(B64)</x:f>
        <x:v>INFO</x:v>
      </x:c>
      <x:c r="M64" s="40" t="n">
        <x:f aca="0">IF(ISNUMBER($H64),$H64,"")</x:f>
        <x:v>0</x:v>
      </x:c>
      <x:c r="N64" s="40" t="n">
        <x:f aca="0">IF(ISNUMBER($I64),$I64,"")</x:f>
        <x:v>0</x:v>
      </x:c>
      <x:c r="O64" s="40" t="str">
        <x:f aca="0">IF(ISNUMBER($M64),$B64&amp;"|"&amp;ROUND($M64*1000000000000,0),"")</x:f>
        <x:v>INFO|0</x:v>
      </x:c>
      <x:c r="P64" s="40" t="str">
        <x:f aca="0">IF(ISNUMBER($N64),$B64&amp;"|"&amp;ROUND($N64*1000000000000,0),"")</x:f>
        <x:v>INFO|0</x:v>
      </x:c>
    </x:row>
    <x:row r="65" s="1" customFormat="1" ht="14.25" hidden="0" customHeight="1">
      <x:c r="A65" s="41" t="n">
        <x:v>64</x:v>
      </x:c>
      <x:c r="B65" s="44" t="s">
        <x:v>295</x:v>
      </x:c>
      <x:c r="C65" s="44" t="s">
        <x:v>1020</x:v>
      </x:c>
      <x:c r="D65" s="44" t="s">
        <x:v>1026</x:v>
      </x:c>
      <x:c r="E65" s="44" t="n">
        <x:v>-0.4</x:v>
      </x:c>
      <x:c r="F65" s="97" t="n">
        <x:f aca="0">INDEX(I_prop!$B$7:$H$13, MATCH($C65, I_prop!$A$7:$A$13,0), MATCH($D65, I_prop!$B$6:$H$6,0))</x:f>
        <x:v>0</x:v>
      </x:c>
      <x:c r="G65" s="97" t="n">
        <x:f aca="0">INDEX(I_prop!$B$18:$H$24, MATCH($C65, I_prop!$A$18:$A$24,0), MATCH($D65, I_prop!$B$17:$H$17,0))</x:f>
        <x:v>0</x:v>
      </x:c>
      <x:c r="H65" s="97" t="n">
        <x:f aca="0">IF(ISNUMBER($J65),$J65,IF($J65="INVALID_OVERRIDE","INVALID_OVERRIDE",IF($F65&lt;0,MAX(-1,'Subgroup_Overrides'!$B$7*$F65),$F65)))</x:f>
        <x:v>0</x:v>
      </x:c>
      <x:c r="I65" s="97" t="n">
        <x:f aca="0">IF(ISNUMBER($K65),$K65,IF($K65="INVALID_OVERRIDE","INVALID_OVERRIDE",IF($G65&lt;0,MAX(-1,'Subgroup_Overrides'!$B$7*$G65),$G65)))</x:f>
        <x:v>0</x:v>
      </x:c>
      <x:c r="J65" s="44" t="str">
        <x:f aca="0">IFERROR(IF(COUNTIF('Subgroup_Overrides'!$H$11:$H$100,"A|"&amp;$C65&amp;"|"&amp;$D65)=0,"",IF(AND(COUNTIF('Subgroup_Overrides'!$H$11:$H$100,"A|"&amp;$C65&amp;"|"&amp;$D65)=1,ISNUMBER(INDEX('Subgroup_Overrides'!$F$11:$F$100,MATCH("A|"&amp;$C65&amp;"|"&amp;$D65,'Subgroup_Overrides'!$H$11:$H$100,0))),NOT(ISBLANK(INDEX('Subgroup_Overrides'!$F$11:$F$100,MATCH("A|"&amp;$C65&amp;"|"&amp;$D65,'Subgroup_Overrides'!$H$11:$H$100,0)))),INDEX('Subgroup_Overrides'!$F$11:$F$100,MATCH("A|"&amp;$C65&amp;"|"&amp;$D65,'Subgroup_Overrides'!$H$11:$H$100,0))&gt;=-1,INDEX('Subgroup_Overrides'!$F$11:$F$100,MATCH("A|"&amp;$C65&amp;"|"&amp;$D65,'Subgroup_Overrides'!$H$11:$H$100,0))&lt;=1,LEN(TRIM(INDEX('Subgroup_Overrides'!$G$11:$G$100,MATCH("A|"&amp;$C65&amp;"|"&amp;$D65,'Subgroup_Overrides'!$H$11:$H$100,0))))&gt;0),INDEX('Subgroup_Overrides'!$F$11:$F$100,MATCH("A|"&amp;$C65&amp;"|"&amp;$D65,'Subgroup_Overrides'!$H$11:$H$100,0)),"INVALID_OVERRIDE")),"INVALID_OVERRIDE")</x:f>
        <x:v/>
      </x:c>
      <x:c r="K65" s="44" t="str">
        <x:f aca="0">IFERROR(IF(COUNTIF('Subgroup_Overrides'!$H$11:$H$100,"B|"&amp;$C65&amp;"|"&amp;$D65)=0,"",IF(AND(COUNTIF('Subgroup_Overrides'!$H$11:$H$100,"B|"&amp;$C65&amp;"|"&amp;$D65)=1,ISNUMBER(INDEX('Subgroup_Overrides'!$F$11:$F$100,MATCH("B|"&amp;$C65&amp;"|"&amp;$D65,'Subgroup_Overrides'!$H$11:$H$100,0))),NOT(ISBLANK(INDEX('Subgroup_Overrides'!$F$11:$F$100,MATCH("B|"&amp;$C65&amp;"|"&amp;$D65,'Subgroup_Overrides'!$H$11:$H$100,0)))),INDEX('Subgroup_Overrides'!$F$11:$F$100,MATCH("B|"&amp;$C65&amp;"|"&amp;$D65,'Subgroup_Overrides'!$H$11:$H$100,0))&gt;=-1,INDEX('Subgroup_Overrides'!$F$11:$F$100,MATCH("B|"&amp;$C65&amp;"|"&amp;$D65,'Subgroup_Overrides'!$H$11:$H$100,0))&lt;=1,LEN(TRIM(INDEX('Subgroup_Overrides'!$G$11:$G$100,MATCH("B|"&amp;$C65&amp;"|"&amp;$D65,'Subgroup_Overrides'!$H$11:$H$100,0))))&gt;0),INDEX('Subgroup_Overrides'!$F$11:$F$100,MATCH("B|"&amp;$C65&amp;"|"&amp;$D65,'Subgroup_Overrides'!$H$11:$H$100,0)),"INVALID_OVERRIDE")),"INVALID_OVERRIDE")</x:f>
        <x:v/>
      </x:c>
      <x:c r="L65" s="44" t="str">
        <x:f aca="0">TRIM(B65)</x:f>
        <x:v>INFO</x:v>
      </x:c>
      <x:c r="M65" s="44" t="n">
        <x:f aca="0">IF(ISNUMBER($H65),$H65,"")</x:f>
        <x:v>0</x:v>
      </x:c>
      <x:c r="N65" s="44" t="n">
        <x:f aca="0">IF(ISNUMBER($I65),$I65,"")</x:f>
        <x:v>0</x:v>
      </x:c>
      <x:c r="O65" s="44" t="str">
        <x:f aca="0">IF(ISNUMBER($M65),$B65&amp;"|"&amp;ROUND($M65*1000000000000,0),"")</x:f>
        <x:v>INFO|0</x:v>
      </x:c>
      <x:c r="P65" s="44" t="str">
        <x:f aca="0">IF(ISNUMBER($N65),$B65&amp;"|"&amp;ROUND($N65*1000000000000,0),"")</x:f>
        <x:v>INFO|0</x:v>
      </x:c>
    </x:row>
    <x:row r="66" s="1" customFormat="1" ht="14.25" hidden="0" customHeight="1">
      <x:c r="A66" s="41" t="n">
        <x:v>65</x:v>
      </x:c>
      <x:c r="B66" s="40" t="s">
        <x:v>295</x:v>
      </x:c>
      <x:c r="C66" s="40" t="s">
        <x:v>1021</x:v>
      </x:c>
      <x:c r="D66" s="40" t="s">
        <x:v>1029</x:v>
      </x:c>
      <x:c r="E66" s="40" t="n">
        <x:v>-0.4</x:v>
      </x:c>
      <x:c r="F66" s="98" t="n">
        <x:f aca="0">INDEX(I_prop!$B$7:$H$13, MATCH($C66, I_prop!$A$7:$A$13,0), MATCH($D66, I_prop!$B$6:$H$6,0))</x:f>
        <x:v>0</x:v>
      </x:c>
      <x:c r="G66" s="98" t="n">
        <x:f aca="0">INDEX(I_prop!$B$18:$H$24, MATCH($C66, I_prop!$A$18:$A$24,0), MATCH($D66, I_prop!$B$17:$H$17,0))</x:f>
        <x:v>0</x:v>
      </x:c>
      <x:c r="H66" s="98" t="n">
        <x:f aca="0">IF(ISNUMBER($J66),$J66,IF($J66="INVALID_OVERRIDE","INVALID_OVERRIDE",IF($F66&lt;0,MAX(-1,'Subgroup_Overrides'!$B$7*$F66),$F66)))</x:f>
        <x:v>0</x:v>
      </x:c>
      <x:c r="I66" s="98" t="n">
        <x:f aca="0">IF(ISNUMBER($K66),$K66,IF($K66="INVALID_OVERRIDE","INVALID_OVERRIDE",IF($G66&lt;0,MAX(-1,'Subgroup_Overrides'!$B$7*$G66),$G66)))</x:f>
        <x:v>0</x:v>
      </x:c>
      <x:c r="J66" s="40" t="str">
        <x:f aca="0">IFERROR(IF(COUNTIF('Subgroup_Overrides'!$H$11:$H$100,"A|"&amp;$C66&amp;"|"&amp;$D66)=0,"",IF(AND(COUNTIF('Subgroup_Overrides'!$H$11:$H$100,"A|"&amp;$C66&amp;"|"&amp;$D66)=1,ISNUMBER(INDEX('Subgroup_Overrides'!$F$11:$F$100,MATCH("A|"&amp;$C66&amp;"|"&amp;$D66,'Subgroup_Overrides'!$H$11:$H$100,0))),NOT(ISBLANK(INDEX('Subgroup_Overrides'!$F$11:$F$100,MATCH("A|"&amp;$C66&amp;"|"&amp;$D66,'Subgroup_Overrides'!$H$11:$H$100,0)))),INDEX('Subgroup_Overrides'!$F$11:$F$100,MATCH("A|"&amp;$C66&amp;"|"&amp;$D66,'Subgroup_Overrides'!$H$11:$H$100,0))&gt;=-1,INDEX('Subgroup_Overrides'!$F$11:$F$100,MATCH("A|"&amp;$C66&amp;"|"&amp;$D66,'Subgroup_Overrides'!$H$11:$H$100,0))&lt;=1,LEN(TRIM(INDEX('Subgroup_Overrides'!$G$11:$G$100,MATCH("A|"&amp;$C66&amp;"|"&amp;$D66,'Subgroup_Overrides'!$H$11:$H$100,0))))&gt;0),INDEX('Subgroup_Overrides'!$F$11:$F$100,MATCH("A|"&amp;$C66&amp;"|"&amp;$D66,'Subgroup_Overrides'!$H$11:$H$100,0)),"INVALID_OVERRIDE")),"INVALID_OVERRIDE")</x:f>
        <x:v/>
      </x:c>
      <x:c r="K66" s="40" t="str">
        <x:f aca="0">IFERROR(IF(COUNTIF('Subgroup_Overrides'!$H$11:$H$100,"B|"&amp;$C66&amp;"|"&amp;$D66)=0,"",IF(AND(COUNTIF('Subgroup_Overrides'!$H$11:$H$100,"B|"&amp;$C66&amp;"|"&amp;$D66)=1,ISNUMBER(INDEX('Subgroup_Overrides'!$F$11:$F$100,MATCH("B|"&amp;$C66&amp;"|"&amp;$D66,'Subgroup_Overrides'!$H$11:$H$100,0))),NOT(ISBLANK(INDEX('Subgroup_Overrides'!$F$11:$F$100,MATCH("B|"&amp;$C66&amp;"|"&amp;$D66,'Subgroup_Overrides'!$H$11:$H$100,0)))),INDEX('Subgroup_Overrides'!$F$11:$F$100,MATCH("B|"&amp;$C66&amp;"|"&amp;$D66,'Subgroup_Overrides'!$H$11:$H$100,0))&gt;=-1,INDEX('Subgroup_Overrides'!$F$11:$F$100,MATCH("B|"&amp;$C66&amp;"|"&amp;$D66,'Subgroup_Overrides'!$H$11:$H$100,0))&lt;=1,LEN(TRIM(INDEX('Subgroup_Overrides'!$G$11:$G$100,MATCH("B|"&amp;$C66&amp;"|"&amp;$D66,'Subgroup_Overrides'!$H$11:$H$100,0))))&gt;0),INDEX('Subgroup_Overrides'!$F$11:$F$100,MATCH("B|"&amp;$C66&amp;"|"&amp;$D66,'Subgroup_Overrides'!$H$11:$H$100,0)),"INVALID_OVERRIDE")),"INVALID_OVERRIDE")</x:f>
        <x:v/>
      </x:c>
      <x:c r="L66" s="40" t="str">
        <x:f aca="0">TRIM(B66)</x:f>
        <x:v>INFO</x:v>
      </x:c>
      <x:c r="M66" s="40" t="n">
        <x:f aca="0">IF(ISNUMBER($H66),$H66,"")</x:f>
        <x:v>0</x:v>
      </x:c>
      <x:c r="N66" s="40" t="n">
        <x:f aca="0">IF(ISNUMBER($I66),$I66,"")</x:f>
        <x:v>0</x:v>
      </x:c>
      <x:c r="O66" s="40" t="str">
        <x:f aca="0">IF(ISNUMBER($M66),$B66&amp;"|"&amp;ROUND($M66*1000000000000,0),"")</x:f>
        <x:v>INFO|0</x:v>
      </x:c>
      <x:c r="P66" s="40" t="str">
        <x:f aca="0">IF(ISNUMBER($N66),$B66&amp;"|"&amp;ROUND($N66*1000000000000,0),"")</x:f>
        <x:v>INFO|0</x:v>
      </x:c>
    </x:row>
    <x:row r="67" s="1" customFormat="1" ht="14.25" hidden="0" customHeight="1">
      <x:c r="A67" s="41" t="n">
        <x:v>66</x:v>
      </x:c>
      <x:c r="B67" s="44" t="s">
        <x:v>295</x:v>
      </x:c>
      <x:c r="C67" s="44" t="s">
        <x:v>1021</x:v>
      </x:c>
      <x:c r="D67" s="44" t="s">
        <x:v>1026</x:v>
      </x:c>
      <x:c r="E67" s="44" t="n">
        <x:v>-0.4</x:v>
      </x:c>
      <x:c r="F67" s="97" t="n">
        <x:f aca="0">INDEX(I_prop!$B$7:$H$13, MATCH($C67, I_prop!$A$7:$A$13,0), MATCH($D67, I_prop!$B$6:$H$6,0))</x:f>
        <x:v>0</x:v>
      </x:c>
      <x:c r="G67" s="97" t="n">
        <x:f aca="0">INDEX(I_prop!$B$18:$H$24, MATCH($C67, I_prop!$A$18:$A$24,0), MATCH($D67, I_prop!$B$17:$H$17,0))</x:f>
        <x:v>0</x:v>
      </x:c>
      <x:c r="H67" s="97" t="n">
        <x:f aca="0">IF(ISNUMBER($J67),$J67,IF($J67="INVALID_OVERRIDE","INVALID_OVERRIDE",IF($F67&lt;0,MAX(-1,'Subgroup_Overrides'!$B$7*$F67),$F67)))</x:f>
        <x:v>0</x:v>
      </x:c>
      <x:c r="I67" s="97" t="n">
        <x:f aca="0">IF(ISNUMBER($K67),$K67,IF($K67="INVALID_OVERRIDE","INVALID_OVERRIDE",IF($G67&lt;0,MAX(-1,'Subgroup_Overrides'!$B$7*$G67),$G67)))</x:f>
        <x:v>0</x:v>
      </x:c>
      <x:c r="J67" s="44" t="str">
        <x:f aca="0">IFERROR(IF(COUNTIF('Subgroup_Overrides'!$H$11:$H$100,"A|"&amp;$C67&amp;"|"&amp;$D67)=0,"",IF(AND(COUNTIF('Subgroup_Overrides'!$H$11:$H$100,"A|"&amp;$C67&amp;"|"&amp;$D67)=1,ISNUMBER(INDEX('Subgroup_Overrides'!$F$11:$F$100,MATCH("A|"&amp;$C67&amp;"|"&amp;$D67,'Subgroup_Overrides'!$H$11:$H$100,0))),NOT(ISBLANK(INDEX('Subgroup_Overrides'!$F$11:$F$100,MATCH("A|"&amp;$C67&amp;"|"&amp;$D67,'Subgroup_Overrides'!$H$11:$H$100,0)))),INDEX('Subgroup_Overrides'!$F$11:$F$100,MATCH("A|"&amp;$C67&amp;"|"&amp;$D67,'Subgroup_Overrides'!$H$11:$H$100,0))&gt;=-1,INDEX('Subgroup_Overrides'!$F$11:$F$100,MATCH("A|"&amp;$C67&amp;"|"&amp;$D67,'Subgroup_Overrides'!$H$11:$H$100,0))&lt;=1,LEN(TRIM(INDEX('Subgroup_Overrides'!$G$11:$G$100,MATCH("A|"&amp;$C67&amp;"|"&amp;$D67,'Subgroup_Overrides'!$H$11:$H$100,0))))&gt;0),INDEX('Subgroup_Overrides'!$F$11:$F$100,MATCH("A|"&amp;$C67&amp;"|"&amp;$D67,'Subgroup_Overrides'!$H$11:$H$100,0)),"INVALID_OVERRIDE")),"INVALID_OVERRIDE")</x:f>
        <x:v/>
      </x:c>
      <x:c r="K67" s="44" t="str">
        <x:f aca="0">IFERROR(IF(COUNTIF('Subgroup_Overrides'!$H$11:$H$100,"B|"&amp;$C67&amp;"|"&amp;$D67)=0,"",IF(AND(COUNTIF('Subgroup_Overrides'!$H$11:$H$100,"B|"&amp;$C67&amp;"|"&amp;$D67)=1,ISNUMBER(INDEX('Subgroup_Overrides'!$F$11:$F$100,MATCH("B|"&amp;$C67&amp;"|"&amp;$D67,'Subgroup_Overrides'!$H$11:$H$100,0))),NOT(ISBLANK(INDEX('Subgroup_Overrides'!$F$11:$F$100,MATCH("B|"&amp;$C67&amp;"|"&amp;$D67,'Subgroup_Overrides'!$H$11:$H$100,0)))),INDEX('Subgroup_Overrides'!$F$11:$F$100,MATCH("B|"&amp;$C67&amp;"|"&amp;$D67,'Subgroup_Overrides'!$H$11:$H$100,0))&gt;=-1,INDEX('Subgroup_Overrides'!$F$11:$F$100,MATCH("B|"&amp;$C67&amp;"|"&amp;$D67,'Subgroup_Overrides'!$H$11:$H$100,0))&lt;=1,LEN(TRIM(INDEX('Subgroup_Overrides'!$G$11:$G$100,MATCH("B|"&amp;$C67&amp;"|"&amp;$D67,'Subgroup_Overrides'!$H$11:$H$100,0))))&gt;0),INDEX('Subgroup_Overrides'!$F$11:$F$100,MATCH("B|"&amp;$C67&amp;"|"&amp;$D67,'Subgroup_Overrides'!$H$11:$H$100,0)),"INVALID_OVERRIDE")),"INVALID_OVERRIDE")</x:f>
        <x:v/>
      </x:c>
      <x:c r="L67" s="44" t="str">
        <x:f aca="0">TRIM(B67)</x:f>
        <x:v>INFO</x:v>
      </x:c>
      <x:c r="M67" s="44" t="n">
        <x:f aca="0">IF(ISNUMBER($H67),$H67,"")</x:f>
        <x:v>0</x:v>
      </x:c>
      <x:c r="N67" s="44" t="n">
        <x:f aca="0">IF(ISNUMBER($I67),$I67,"")</x:f>
        <x:v>0</x:v>
      </x:c>
      <x:c r="O67" s="44" t="str">
        <x:f aca="0">IF(ISNUMBER($M67),$B67&amp;"|"&amp;ROUND($M67*1000000000000,0),"")</x:f>
        <x:v>INFO|0</x:v>
      </x:c>
      <x:c r="P67" s="44" t="str">
        <x:f aca="0">IF(ISNUMBER($N67),$B67&amp;"|"&amp;ROUND($N67*1000000000000,0),"")</x:f>
        <x:v>INFO|0</x:v>
      </x:c>
    </x:row>
    <x:row r="68" s="1" customFormat="1" ht="14.25" hidden="0" customHeight="1">
      <x:c r="A68" s="41" t="n">
        <x:v>67</x:v>
      </x:c>
      <x:c r="B68" s="40" t="s">
        <x:v>295</x:v>
      </x:c>
      <x:c r="C68" s="40" t="s">
        <x:v>1022</x:v>
      </x:c>
      <x:c r="D68" s="40" t="s">
        <x:v>1029</x:v>
      </x:c>
      <x:c r="E68" s="40" t="n">
        <x:v>-0.4</x:v>
      </x:c>
      <x:c r="F68" s="98" t="n">
        <x:f aca="0">INDEX(I_prop!$B$7:$H$13, MATCH($C68, I_prop!$A$7:$A$13,0), MATCH($D68, I_prop!$B$6:$H$6,0))</x:f>
        <x:v>0</x:v>
      </x:c>
      <x:c r="G68" s="98" t="n">
        <x:f aca="0">INDEX(I_prop!$B$18:$H$24, MATCH($C68, I_prop!$A$18:$A$24,0), MATCH($D68, I_prop!$B$17:$H$17,0))</x:f>
        <x:v>0</x:v>
      </x:c>
      <x:c r="H68" s="98" t="n">
        <x:f aca="0">IF(ISNUMBER($J68),$J68,IF($J68="INVALID_OVERRIDE","INVALID_OVERRIDE",IF($F68&lt;0,MAX(-1,'Subgroup_Overrides'!$B$7*$F68),$F68)))</x:f>
        <x:v>0</x:v>
      </x:c>
      <x:c r="I68" s="98" t="n">
        <x:f aca="0">IF(ISNUMBER($K68),$K68,IF($K68="INVALID_OVERRIDE","INVALID_OVERRIDE",IF($G68&lt;0,MAX(-1,'Subgroup_Overrides'!$B$7*$G68),$G68)))</x:f>
        <x:v>0</x:v>
      </x:c>
      <x:c r="J68" s="40" t="str">
        <x:f aca="0">IFERROR(IF(COUNTIF('Subgroup_Overrides'!$H$11:$H$100,"A|"&amp;$C68&amp;"|"&amp;$D68)=0,"",IF(AND(COUNTIF('Subgroup_Overrides'!$H$11:$H$100,"A|"&amp;$C68&amp;"|"&amp;$D68)=1,ISNUMBER(INDEX('Subgroup_Overrides'!$F$11:$F$100,MATCH("A|"&amp;$C68&amp;"|"&amp;$D68,'Subgroup_Overrides'!$H$11:$H$100,0))),NOT(ISBLANK(INDEX('Subgroup_Overrides'!$F$11:$F$100,MATCH("A|"&amp;$C68&amp;"|"&amp;$D68,'Subgroup_Overrides'!$H$11:$H$100,0)))),INDEX('Subgroup_Overrides'!$F$11:$F$100,MATCH("A|"&amp;$C68&amp;"|"&amp;$D68,'Subgroup_Overrides'!$H$11:$H$100,0))&gt;=-1,INDEX('Subgroup_Overrides'!$F$11:$F$100,MATCH("A|"&amp;$C68&amp;"|"&amp;$D68,'Subgroup_Overrides'!$H$11:$H$100,0))&lt;=1,LEN(TRIM(INDEX('Subgroup_Overrides'!$G$11:$G$100,MATCH("A|"&amp;$C68&amp;"|"&amp;$D68,'Subgroup_Overrides'!$H$11:$H$100,0))))&gt;0),INDEX('Subgroup_Overrides'!$F$11:$F$100,MATCH("A|"&amp;$C68&amp;"|"&amp;$D68,'Subgroup_Overrides'!$H$11:$H$100,0)),"INVALID_OVERRIDE")),"INVALID_OVERRIDE")</x:f>
        <x:v/>
      </x:c>
      <x:c r="K68" s="40" t="str">
        <x:f aca="0">IFERROR(IF(COUNTIF('Subgroup_Overrides'!$H$11:$H$100,"B|"&amp;$C68&amp;"|"&amp;$D68)=0,"",IF(AND(COUNTIF('Subgroup_Overrides'!$H$11:$H$100,"B|"&amp;$C68&amp;"|"&amp;$D68)=1,ISNUMBER(INDEX('Subgroup_Overrides'!$F$11:$F$100,MATCH("B|"&amp;$C68&amp;"|"&amp;$D68,'Subgroup_Overrides'!$H$11:$H$100,0))),NOT(ISBLANK(INDEX('Subgroup_Overrides'!$F$11:$F$100,MATCH("B|"&amp;$C68&amp;"|"&amp;$D68,'Subgroup_Overrides'!$H$11:$H$100,0)))),INDEX('Subgroup_Overrides'!$F$11:$F$100,MATCH("B|"&amp;$C68&amp;"|"&amp;$D68,'Subgroup_Overrides'!$H$11:$H$100,0))&gt;=-1,INDEX('Subgroup_Overrides'!$F$11:$F$100,MATCH("B|"&amp;$C68&amp;"|"&amp;$D68,'Subgroup_Overrides'!$H$11:$H$100,0))&lt;=1,LEN(TRIM(INDEX('Subgroup_Overrides'!$G$11:$G$100,MATCH("B|"&amp;$C68&amp;"|"&amp;$D68,'Subgroup_Overrides'!$H$11:$H$100,0))))&gt;0),INDEX('Subgroup_Overrides'!$F$11:$F$100,MATCH("B|"&amp;$C68&amp;"|"&amp;$D68,'Subgroup_Overrides'!$H$11:$H$100,0)),"INVALID_OVERRIDE")),"INVALID_OVERRIDE")</x:f>
        <x:v/>
      </x:c>
      <x:c r="L68" s="40" t="str">
        <x:f aca="0">TRIM(B68)</x:f>
        <x:v>INFO</x:v>
      </x:c>
      <x:c r="M68" s="40" t="n">
        <x:f aca="0">IF(ISNUMBER($H68),$H68,"")</x:f>
        <x:v>0</x:v>
      </x:c>
      <x:c r="N68" s="40" t="n">
        <x:f aca="0">IF(ISNUMBER($I68),$I68,"")</x:f>
        <x:v>0</x:v>
      </x:c>
      <x:c r="O68" s="40" t="str">
        <x:f aca="0">IF(ISNUMBER($M68),$B68&amp;"|"&amp;ROUND($M68*1000000000000,0),"")</x:f>
        <x:v>INFO|0</x:v>
      </x:c>
      <x:c r="P68" s="40" t="str">
        <x:f aca="0">IF(ISNUMBER($N68),$B68&amp;"|"&amp;ROUND($N68*1000000000000,0),"")</x:f>
        <x:v>INFO|0</x:v>
      </x:c>
    </x:row>
    <x:row r="69" s="1" customFormat="1" ht="14.25" hidden="0" customHeight="1">
      <x:c r="A69" s="41" t="n">
        <x:v>68</x:v>
      </x:c>
      <x:c r="B69" s="44" t="s">
        <x:v>295</x:v>
      </x:c>
      <x:c r="C69" s="44" t="s">
        <x:v>1022</x:v>
      </x:c>
      <x:c r="D69" s="44" t="s">
        <x:v>1026</x:v>
      </x:c>
      <x:c r="E69" s="44" t="n">
        <x:v>-0.4</x:v>
      </x:c>
      <x:c r="F69" s="97" t="n">
        <x:f aca="0">INDEX(I_prop!$B$7:$H$13, MATCH($C69, I_prop!$A$7:$A$13,0), MATCH($D69, I_prop!$B$6:$H$6,0))</x:f>
        <x:v>0</x:v>
      </x:c>
      <x:c r="G69" s="97" t="n">
        <x:f aca="0">INDEX(I_prop!$B$18:$H$24, MATCH($C69, I_prop!$A$18:$A$24,0), MATCH($D69, I_prop!$B$17:$H$17,0))</x:f>
        <x:v>0</x:v>
      </x:c>
      <x:c r="H69" s="97" t="n">
        <x:f aca="0">IF(ISNUMBER($J69),$J69,IF($J69="INVALID_OVERRIDE","INVALID_OVERRIDE",IF($F69&lt;0,MAX(-1,'Subgroup_Overrides'!$B$7*$F69),$F69)))</x:f>
        <x:v>0</x:v>
      </x:c>
      <x:c r="I69" s="97" t="n">
        <x:f aca="0">IF(ISNUMBER($K69),$K69,IF($K69="INVALID_OVERRIDE","INVALID_OVERRIDE",IF($G69&lt;0,MAX(-1,'Subgroup_Overrides'!$B$7*$G69),$G69)))</x:f>
        <x:v>0</x:v>
      </x:c>
      <x:c r="J69" s="44" t="str">
        <x:f aca="0">IFERROR(IF(COUNTIF('Subgroup_Overrides'!$H$11:$H$100,"A|"&amp;$C69&amp;"|"&amp;$D69)=0,"",IF(AND(COUNTIF('Subgroup_Overrides'!$H$11:$H$100,"A|"&amp;$C69&amp;"|"&amp;$D69)=1,ISNUMBER(INDEX('Subgroup_Overrides'!$F$11:$F$100,MATCH("A|"&amp;$C69&amp;"|"&amp;$D69,'Subgroup_Overrides'!$H$11:$H$100,0))),NOT(ISBLANK(INDEX('Subgroup_Overrides'!$F$11:$F$100,MATCH("A|"&amp;$C69&amp;"|"&amp;$D69,'Subgroup_Overrides'!$H$11:$H$100,0)))),INDEX('Subgroup_Overrides'!$F$11:$F$100,MATCH("A|"&amp;$C69&amp;"|"&amp;$D69,'Subgroup_Overrides'!$H$11:$H$100,0))&gt;=-1,INDEX('Subgroup_Overrides'!$F$11:$F$100,MATCH("A|"&amp;$C69&amp;"|"&amp;$D69,'Subgroup_Overrides'!$H$11:$H$100,0))&lt;=1,LEN(TRIM(INDEX('Subgroup_Overrides'!$G$11:$G$100,MATCH("A|"&amp;$C69&amp;"|"&amp;$D69,'Subgroup_Overrides'!$H$11:$H$100,0))))&gt;0),INDEX('Subgroup_Overrides'!$F$11:$F$100,MATCH("A|"&amp;$C69&amp;"|"&amp;$D69,'Subgroup_Overrides'!$H$11:$H$100,0)),"INVALID_OVERRIDE")),"INVALID_OVERRIDE")</x:f>
        <x:v/>
      </x:c>
      <x:c r="K69" s="44" t="str">
        <x:f aca="0">IFERROR(IF(COUNTIF('Subgroup_Overrides'!$H$11:$H$100,"B|"&amp;$C69&amp;"|"&amp;$D69)=0,"",IF(AND(COUNTIF('Subgroup_Overrides'!$H$11:$H$100,"B|"&amp;$C69&amp;"|"&amp;$D69)=1,ISNUMBER(INDEX('Subgroup_Overrides'!$F$11:$F$100,MATCH("B|"&amp;$C69&amp;"|"&amp;$D69,'Subgroup_Overrides'!$H$11:$H$100,0))),NOT(ISBLANK(INDEX('Subgroup_Overrides'!$F$11:$F$100,MATCH("B|"&amp;$C69&amp;"|"&amp;$D69,'Subgroup_Overrides'!$H$11:$H$100,0)))),INDEX('Subgroup_Overrides'!$F$11:$F$100,MATCH("B|"&amp;$C69&amp;"|"&amp;$D69,'Subgroup_Overrides'!$H$11:$H$100,0))&gt;=-1,INDEX('Subgroup_Overrides'!$F$11:$F$100,MATCH("B|"&amp;$C69&amp;"|"&amp;$D69,'Subgroup_Overrides'!$H$11:$H$100,0))&lt;=1,LEN(TRIM(INDEX('Subgroup_Overrides'!$G$11:$G$100,MATCH("B|"&amp;$C69&amp;"|"&amp;$D69,'Subgroup_Overrides'!$H$11:$H$100,0))))&gt;0),INDEX('Subgroup_Overrides'!$F$11:$F$100,MATCH("B|"&amp;$C69&amp;"|"&amp;$D69,'Subgroup_Overrides'!$H$11:$H$100,0)),"INVALID_OVERRIDE")),"INVALID_OVERRIDE")</x:f>
        <x:v/>
      </x:c>
      <x:c r="L69" s="44" t="str">
        <x:f aca="0">TRIM(B69)</x:f>
        <x:v>INFO</x:v>
      </x:c>
      <x:c r="M69" s="44" t="n">
        <x:f aca="0">IF(ISNUMBER($H69),$H69,"")</x:f>
        <x:v>0</x:v>
      </x:c>
      <x:c r="N69" s="44" t="n">
        <x:f aca="0">IF(ISNUMBER($I69),$I69,"")</x:f>
        <x:v>0</x:v>
      </x:c>
      <x:c r="O69" s="44" t="str">
        <x:f aca="0">IF(ISNUMBER($M69),$B69&amp;"|"&amp;ROUND($M69*1000000000000,0),"")</x:f>
        <x:v>INFO|0</x:v>
      </x:c>
      <x:c r="P69" s="44" t="str">
        <x:f aca="0">IF(ISNUMBER($N69),$B69&amp;"|"&amp;ROUND($N69*1000000000000,0),"")</x:f>
        <x:v>INFO|0</x:v>
      </x:c>
    </x:row>
    <x:row r="70" s="1" customFormat="1" ht="14.25" hidden="0" customHeight="1">
      <x:c r="A70" s="41" t="n">
        <x:v>69</x:v>
      </x:c>
      <x:c r="B70" s="40" t="s">
        <x:v>295</x:v>
      </x:c>
      <x:c r="C70" s="40" t="s">
        <x:v>1023</x:v>
      </x:c>
      <x:c r="D70" s="40" t="s">
        <x:v>1029</x:v>
      </x:c>
      <x:c r="E70" s="40" t="n">
        <x:v>-0.4</x:v>
      </x:c>
      <x:c r="F70" s="98" t="n">
        <x:f aca="0">INDEX(I_prop!$B$7:$H$13, MATCH($C70, I_prop!$A$7:$A$13,0), MATCH($D70, I_prop!$B$6:$H$6,0))</x:f>
        <x:v>0</x:v>
      </x:c>
      <x:c r="G70" s="98" t="n">
        <x:f aca="0">INDEX(I_prop!$B$18:$H$24, MATCH($C70, I_prop!$A$18:$A$24,0), MATCH($D70, I_prop!$B$17:$H$17,0))</x:f>
        <x:v>0</x:v>
      </x:c>
      <x:c r="H70" s="98" t="n">
        <x:f aca="0">IF(ISNUMBER($J70),$J70,IF($J70="INVALID_OVERRIDE","INVALID_OVERRIDE",IF($F70&lt;0,MAX(-1,'Subgroup_Overrides'!$B$7*$F70),$F70)))</x:f>
        <x:v>0</x:v>
      </x:c>
      <x:c r="I70" s="98" t="n">
        <x:f aca="0">IF(ISNUMBER($K70),$K70,IF($K70="INVALID_OVERRIDE","INVALID_OVERRIDE",IF($G70&lt;0,MAX(-1,'Subgroup_Overrides'!$B$7*$G70),$G70)))</x:f>
        <x:v>0</x:v>
      </x:c>
      <x:c r="J70" s="40" t="str">
        <x:f aca="0">IFERROR(IF(COUNTIF('Subgroup_Overrides'!$H$11:$H$100,"A|"&amp;$C70&amp;"|"&amp;$D70)=0,"",IF(AND(COUNTIF('Subgroup_Overrides'!$H$11:$H$100,"A|"&amp;$C70&amp;"|"&amp;$D70)=1,ISNUMBER(INDEX('Subgroup_Overrides'!$F$11:$F$100,MATCH("A|"&amp;$C70&amp;"|"&amp;$D70,'Subgroup_Overrides'!$H$11:$H$100,0))),NOT(ISBLANK(INDEX('Subgroup_Overrides'!$F$11:$F$100,MATCH("A|"&amp;$C70&amp;"|"&amp;$D70,'Subgroup_Overrides'!$H$11:$H$100,0)))),INDEX('Subgroup_Overrides'!$F$11:$F$100,MATCH("A|"&amp;$C70&amp;"|"&amp;$D70,'Subgroup_Overrides'!$H$11:$H$100,0))&gt;=-1,INDEX('Subgroup_Overrides'!$F$11:$F$100,MATCH("A|"&amp;$C70&amp;"|"&amp;$D70,'Subgroup_Overrides'!$H$11:$H$100,0))&lt;=1,LEN(TRIM(INDEX('Subgroup_Overrides'!$G$11:$G$100,MATCH("A|"&amp;$C70&amp;"|"&amp;$D70,'Subgroup_Overrides'!$H$11:$H$100,0))))&gt;0),INDEX('Subgroup_Overrides'!$F$11:$F$100,MATCH("A|"&amp;$C70&amp;"|"&amp;$D70,'Subgroup_Overrides'!$H$11:$H$100,0)),"INVALID_OVERRIDE")),"INVALID_OVERRIDE")</x:f>
        <x:v/>
      </x:c>
      <x:c r="K70" s="40" t="str">
        <x:f aca="0">IFERROR(IF(COUNTIF('Subgroup_Overrides'!$H$11:$H$100,"B|"&amp;$C70&amp;"|"&amp;$D70)=0,"",IF(AND(COUNTIF('Subgroup_Overrides'!$H$11:$H$100,"B|"&amp;$C70&amp;"|"&amp;$D70)=1,ISNUMBER(INDEX('Subgroup_Overrides'!$F$11:$F$100,MATCH("B|"&amp;$C70&amp;"|"&amp;$D70,'Subgroup_Overrides'!$H$11:$H$100,0))),NOT(ISBLANK(INDEX('Subgroup_Overrides'!$F$11:$F$100,MATCH("B|"&amp;$C70&amp;"|"&amp;$D70,'Subgroup_Overrides'!$H$11:$H$100,0)))),INDEX('Subgroup_Overrides'!$F$11:$F$100,MATCH("B|"&amp;$C70&amp;"|"&amp;$D70,'Subgroup_Overrides'!$H$11:$H$100,0))&gt;=-1,INDEX('Subgroup_Overrides'!$F$11:$F$100,MATCH("B|"&amp;$C70&amp;"|"&amp;$D70,'Subgroup_Overrides'!$H$11:$H$100,0))&lt;=1,LEN(TRIM(INDEX('Subgroup_Overrides'!$G$11:$G$100,MATCH("B|"&amp;$C70&amp;"|"&amp;$D70,'Subgroup_Overrides'!$H$11:$H$100,0))))&gt;0),INDEX('Subgroup_Overrides'!$F$11:$F$100,MATCH("B|"&amp;$C70&amp;"|"&amp;$D70,'Subgroup_Overrides'!$H$11:$H$100,0)),"INVALID_OVERRIDE")),"INVALID_OVERRIDE")</x:f>
        <x:v/>
      </x:c>
      <x:c r="L70" s="40" t="str">
        <x:f aca="0">TRIM(B70)</x:f>
        <x:v>INFO</x:v>
      </x:c>
      <x:c r="M70" s="40" t="n">
        <x:f aca="0">IF(ISNUMBER($H70),$H70,"")</x:f>
        <x:v>0</x:v>
      </x:c>
      <x:c r="N70" s="40" t="n">
        <x:f aca="0">IF(ISNUMBER($I70),$I70,"")</x:f>
        <x:v>0</x:v>
      </x:c>
      <x:c r="O70" s="40" t="str">
        <x:f aca="0">IF(ISNUMBER($M70),$B70&amp;"|"&amp;ROUND($M70*1000000000000,0),"")</x:f>
        <x:v>INFO|0</x:v>
      </x:c>
      <x:c r="P70" s="40" t="str">
        <x:f aca="0">IF(ISNUMBER($N70),$B70&amp;"|"&amp;ROUND($N70*1000000000000,0),"")</x:f>
        <x:v>INFO|0</x:v>
      </x:c>
    </x:row>
    <x:row r="71" s="1" customFormat="1" ht="14.25" hidden="0" customHeight="1">
      <x:c r="A71" s="41" t="n">
        <x:v>70</x:v>
      </x:c>
      <x:c r="B71" s="44" t="s">
        <x:v>295</x:v>
      </x:c>
      <x:c r="C71" s="44" t="s">
        <x:v>1023</x:v>
      </x:c>
      <x:c r="D71" s="44" t="s">
        <x:v>1026</x:v>
      </x:c>
      <x:c r="E71" s="44" t="n">
        <x:v>-0.4</x:v>
      </x:c>
      <x:c r="F71" s="97" t="n">
        <x:f aca="0">INDEX(I_prop!$B$7:$H$13, MATCH($C71, I_prop!$A$7:$A$13,0), MATCH($D71, I_prop!$B$6:$H$6,0))</x:f>
        <x:v>0</x:v>
      </x:c>
      <x:c r="G71" s="97" t="n">
        <x:f aca="0">INDEX(I_prop!$B$18:$H$24, MATCH($C71, I_prop!$A$18:$A$24,0), MATCH($D71, I_prop!$B$17:$H$17,0))</x:f>
        <x:v>0</x:v>
      </x:c>
      <x:c r="H71" s="97" t="n">
        <x:f aca="0">IF(ISNUMBER($J71),$J71,IF($J71="INVALID_OVERRIDE","INVALID_OVERRIDE",IF($F71&lt;0,MAX(-1,'Subgroup_Overrides'!$B$7*$F71),$F71)))</x:f>
        <x:v>0</x:v>
      </x:c>
      <x:c r="I71" s="97" t="n">
        <x:f aca="0">IF(ISNUMBER($K71),$K71,IF($K71="INVALID_OVERRIDE","INVALID_OVERRIDE",IF($G71&lt;0,MAX(-1,'Subgroup_Overrides'!$B$7*$G71),$G71)))</x:f>
        <x:v>0</x:v>
      </x:c>
      <x:c r="J71" s="44" t="str">
        <x:f aca="0">IFERROR(IF(COUNTIF('Subgroup_Overrides'!$H$11:$H$100,"A|"&amp;$C71&amp;"|"&amp;$D71)=0,"",IF(AND(COUNTIF('Subgroup_Overrides'!$H$11:$H$100,"A|"&amp;$C71&amp;"|"&amp;$D71)=1,ISNUMBER(INDEX('Subgroup_Overrides'!$F$11:$F$100,MATCH("A|"&amp;$C71&amp;"|"&amp;$D71,'Subgroup_Overrides'!$H$11:$H$100,0))),NOT(ISBLANK(INDEX('Subgroup_Overrides'!$F$11:$F$100,MATCH("A|"&amp;$C71&amp;"|"&amp;$D71,'Subgroup_Overrides'!$H$11:$H$100,0)))),INDEX('Subgroup_Overrides'!$F$11:$F$100,MATCH("A|"&amp;$C71&amp;"|"&amp;$D71,'Subgroup_Overrides'!$H$11:$H$100,0))&gt;=-1,INDEX('Subgroup_Overrides'!$F$11:$F$100,MATCH("A|"&amp;$C71&amp;"|"&amp;$D71,'Subgroup_Overrides'!$H$11:$H$100,0))&lt;=1,LEN(TRIM(INDEX('Subgroup_Overrides'!$G$11:$G$100,MATCH("A|"&amp;$C71&amp;"|"&amp;$D71,'Subgroup_Overrides'!$H$11:$H$100,0))))&gt;0),INDEX('Subgroup_Overrides'!$F$11:$F$100,MATCH("A|"&amp;$C71&amp;"|"&amp;$D71,'Subgroup_Overrides'!$H$11:$H$100,0)),"INVALID_OVERRIDE")),"INVALID_OVERRIDE")</x:f>
        <x:v/>
      </x:c>
      <x:c r="K71" s="44" t="str">
        <x:f aca="0">IFERROR(IF(COUNTIF('Subgroup_Overrides'!$H$11:$H$100,"B|"&amp;$C71&amp;"|"&amp;$D71)=0,"",IF(AND(COUNTIF('Subgroup_Overrides'!$H$11:$H$100,"B|"&amp;$C71&amp;"|"&amp;$D71)=1,ISNUMBER(INDEX('Subgroup_Overrides'!$F$11:$F$100,MATCH("B|"&amp;$C71&amp;"|"&amp;$D71,'Subgroup_Overrides'!$H$11:$H$100,0))),NOT(ISBLANK(INDEX('Subgroup_Overrides'!$F$11:$F$100,MATCH("B|"&amp;$C71&amp;"|"&amp;$D71,'Subgroup_Overrides'!$H$11:$H$100,0)))),INDEX('Subgroup_Overrides'!$F$11:$F$100,MATCH("B|"&amp;$C71&amp;"|"&amp;$D71,'Subgroup_Overrides'!$H$11:$H$100,0))&gt;=-1,INDEX('Subgroup_Overrides'!$F$11:$F$100,MATCH("B|"&amp;$C71&amp;"|"&amp;$D71,'Subgroup_Overrides'!$H$11:$H$100,0))&lt;=1,LEN(TRIM(INDEX('Subgroup_Overrides'!$G$11:$G$100,MATCH("B|"&amp;$C71&amp;"|"&amp;$D71,'Subgroup_Overrides'!$H$11:$H$100,0))))&gt;0),INDEX('Subgroup_Overrides'!$F$11:$F$100,MATCH("B|"&amp;$C71&amp;"|"&amp;$D71,'Subgroup_Overrides'!$H$11:$H$100,0)),"INVALID_OVERRIDE")),"INVALID_OVERRIDE")</x:f>
        <x:v/>
      </x:c>
      <x:c r="L71" s="44" t="str">
        <x:f aca="0">TRIM(B71)</x:f>
        <x:v>INFO</x:v>
      </x:c>
      <x:c r="M71" s="44" t="n">
        <x:f aca="0">IF(ISNUMBER($H71),$H71,"")</x:f>
        <x:v>0</x:v>
      </x:c>
      <x:c r="N71" s="44" t="n">
        <x:f aca="0">IF(ISNUMBER($I71),$I71,"")</x:f>
        <x:v>0</x:v>
      </x:c>
      <x:c r="O71" s="44" t="str">
        <x:f aca="0">IF(ISNUMBER($M71),$B71&amp;"|"&amp;ROUND($M71*1000000000000,0),"")</x:f>
        <x:v>INFO|0</x:v>
      </x:c>
      <x:c r="P71" s="44" t="str">
        <x:f aca="0">IF(ISNUMBER($N71),$B71&amp;"|"&amp;ROUND($N71*1000000000000,0),"")</x:f>
        <x:v>INFO|0</x:v>
      </x:c>
    </x:row>
  </x:sheetData>
  <x:pageMargins left="0.7" right="0.7" top="0.75" bottom="0.75" header="0.3" footer="0.3"/>
</x:worksheet>
</file>

<file path=xl/worksheets/sheet11.xml><?xml version="1.0" encoding="utf-8"?>
<x:worksheet xmlns:x="http://schemas.openxmlformats.org/spreadsheetml/2006/main">
  <x:sheetViews>
    <x:sheetView showGridLines="1" workbookViewId="0"/>
  </x:sheetViews>
  <x:sheetFormatPr defaultColWidth="8.66796875" defaultRowHeight="12.75"/>
  <x:cols>
    <x:col min="1" max="2" width="36" style="1" hidden="0" customWidth="1"/>
    <x:col min="3" max="3" width="20" style="1" hidden="0" customWidth="1"/>
    <x:col min="4" max="4" width="21" style="1" hidden="0" customWidth="1"/>
    <x:col min="5" max="5" width="36" style="1" hidden="0" customWidth="1"/>
    <x:col min="6" max="8" width="16" style="1" hidden="0" customWidth="1"/>
  </x:cols>
  <x:sheetData>
    <x:row r="1" s="1" customFormat="1" ht="14.25" hidden="0" customHeight="1">
      <x:c r="A1" s="36" t="s">
        <x:v>1042</x:v>
      </x:c>
      <x:c r="B1" s="36"/>
      <x:c r="C1" s="36"/>
      <x:c r="D1" s="36"/>
      <x:c r="E1" s="36"/>
      <x:c r="F1" s="36"/>
      <x:c r="G1" s="36"/>
      <x:c r="H1" s="36"/>
    </x:row>
    <x:row r="2" s="1" customFormat="1" ht="13.5" hidden="0" customHeight="1">
      <x:c r="A2" s="6"/>
      <x:c r="B2" s="6"/>
      <x:c r="C2" s="6"/>
      <x:c r="D2" s="6"/>
      <x:c r="E2" s="6"/>
      <x:c r="F2" s="6"/>
      <x:c r="G2" s="6"/>
      <x:c r="H2" s="6"/>
    </x:row>
    <x:row r="3" s="1" customFormat="1" ht="14.25" hidden="0" customHeight="1">
      <x:c r="A3" s="41" t="str">
        <x:v>Reference: RippleLogic v13.0 Section 8.2 / Appendix D.1</x:v>
      </x:c>
      <x:c r="B3" s="6"/>
      <x:c r="C3" s="6"/>
      <x:c r="D3" s="6"/>
      <x:c r="E3" s="6"/>
      <x:c r="F3" s="6"/>
      <x:c r="G3" s="6"/>
      <x:c r="H3" s="6"/>
    </x:row>
    <x:row r="4" s="1" customFormat="1" ht="14.25" hidden="0" customHeight="1">
      <x:c r="A4" s="41" t="s">
        <x:v>1044</x:v>
      </x:c>
      <x:c r="B4" s="6"/>
      <x:c r="C4" s="6"/>
      <x:c r="D4" s="6"/>
      <x:c r="E4" s="6"/>
      <x:c r="F4" s="6"/>
      <x:c r="G4" s="6"/>
      <x:c r="H4" s="6"/>
    </x:row>
    <x:row r="5" s="1" customFormat="1" ht="13.5" hidden="0" customHeight="1">
      <x:c r="A5" s="6"/>
      <x:c r="B5" s="6"/>
      <x:c r="C5" s="6"/>
      <x:c r="D5" s="6"/>
      <x:c r="E5" s="6"/>
      <x:c r="F5" s="6"/>
      <x:c r="G5" s="6"/>
      <x:c r="H5" s="6"/>
    </x:row>
    <x:row r="6" s="1" customFormat="1" ht="14.25" hidden="0" customHeight="1">
      <x:c r="A6" s="41" t="s">
        <x:v>1045</x:v>
      </x:c>
      <x:c r="B6" s="40" t="s">
        <x:v>902</x:v>
      </x:c>
      <x:c r="C6" s="40" t="s">
        <x:v>908</x:v>
      </x:c>
      <x:c r="D6" s="40" t="s">
        <x:v>1046</x:v>
      </x:c>
      <x:c r="E6" s="40" t="s">
        <x:v>1047</x:v>
      </x:c>
      <x:c r="F6" s="6"/>
      <x:c r="G6" s="6"/>
      <x:c r="H6" s="6"/>
    </x:row>
    <x:row r="7" s="1" customFormat="1" ht="14.25" hidden="0" customHeight="1">
      <x:c r="A7" s="41" t="s">
        <x:v>1048</x:v>
      </x:c>
      <x:c r="B7" s="44" t="s">
        <x:v>1023</x:v>
      </x:c>
      <x:c r="C7" s="44" t="s">
        <x:v>1049</x:v>
      </x:c>
      <x:c r="D7" s="44" t="n">
        <x:v>0.35</x:v>
      </x:c>
      <x:c r="E7" s="44" t="s">
        <x:v>1050</x:v>
      </x:c>
      <x:c r="F7" s="6"/>
      <x:c r="G7" s="6"/>
      <x:c r="H7" s="6"/>
    </x:row>
    <x:row r="8" s="1" customFormat="1" ht="14.25" hidden="0" customHeight="1">
      <x:c r="A8" s="41" t="s">
        <x:v>1051</x:v>
      </x:c>
      <x:c r="B8" s="40" t="s">
        <x:v>1023</x:v>
      </x:c>
      <x:c r="C8" s="40" t="s">
        <x:v>1052</x:v>
      </x:c>
      <x:c r="D8" s="40" t="n">
        <x:v>0.3</x:v>
      </x:c>
      <x:c r="E8" s="40" t="s">
        <x:v>1053</x:v>
      </x:c>
      <x:c r="F8" s="6"/>
      <x:c r="G8" s="6"/>
      <x:c r="H8" s="6"/>
    </x:row>
    <x:row r="9" s="1" customFormat="1" ht="14.25" hidden="0" customHeight="1">
      <x:c r="A9" s="41" t="s">
        <x:v>1054</x:v>
      </x:c>
      <x:c r="B9" s="44" t="s">
        <x:v>1025</x:v>
      </x:c>
      <x:c r="C9" s="44" t="s">
        <x:v>1052</x:v>
      </x:c>
      <x:c r="D9" s="44" t="n">
        <x:v>0.35</x:v>
      </x:c>
      <x:c r="E9" s="44" t="s">
        <x:v>1055</x:v>
      </x:c>
      <x:c r="F9" s="6"/>
      <x:c r="G9" s="6"/>
      <x:c r="H9" s="6"/>
    </x:row>
    <x:row r="10" s="1" customFormat="1" ht="13.5" hidden="0" customHeight="1">
      <x:c r="A10" s="6"/>
      <x:c r="B10" s="6"/>
      <x:c r="C10" s="6"/>
      <x:c r="D10" s="6"/>
      <x:c r="E10" s="6"/>
      <x:c r="F10" s="6"/>
      <x:c r="G10" s="6"/>
      <x:c r="H10" s="6"/>
    </x:row>
    <x:row r="11" s="1" customFormat="1" ht="14.25" hidden="0" customHeight="1">
      <x:c r="A11" s="41" t="s">
        <x:v>1056</x:v>
      </x:c>
      <x:c r="B11" s="44" t="n">
        <x:v>1</x:v>
      </x:c>
      <x:c r="C11" s="44" t="s">
        <x:v>1057</x:v>
      </x:c>
      <x:c r="D11" s="6"/>
      <x:c r="E11" s="6"/>
      <x:c r="F11" s="6"/>
      <x:c r="G11" s="6"/>
      <x:c r="H11" s="6"/>
    </x:row>
    <x:row r="12" s="1" customFormat="1" ht="13.5" hidden="0" customHeight="1">
      <x:c r="A12" s="6"/>
      <x:c r="B12" s="6"/>
      <x:c r="C12" s="6"/>
      <x:c r="D12" s="6"/>
      <x:c r="E12" s="6"/>
      <x:c r="F12" s="6"/>
      <x:c r="G12" s="6"/>
      <x:c r="H12" s="6"/>
    </x:row>
    <x:row r="13" s="1" customFormat="1" ht="14.25" hidden="0" customHeight="1">
      <x:c r="A13" s="41" t="s">
        <x:v>1058</x:v>
      </x:c>
      <x:c r="B13" s="6"/>
      <x:c r="C13" s="6"/>
      <x:c r="D13" s="6"/>
      <x:c r="E13" s="6"/>
      <x:c r="F13" s="6"/>
      <x:c r="G13" s="6"/>
      <x:c r="H13" s="6"/>
    </x:row>
    <x:row r="14" s="1" customFormat="1" ht="33.75" hidden="0" customHeight="1">
      <x:c r="A14" s="41" t="s">
        <x:v>1059</x:v>
      </x:c>
      <x:c r="B14" s="40" t="s">
        <x:v>1060</x:v>
      </x:c>
      <x:c r="C14" s="40" t="s">
        <x:v>1061</x:v>
      </x:c>
      <x:c r="D14" s="40" t="s">
        <x:v>1062</x:v>
      </x:c>
      <x:c r="E14" s="40" t="s">
        <x:v>1063</x:v>
      </x:c>
      <x:c r="F14" s="6"/>
      <x:c r="G14" s="6"/>
      <x:c r="H14" s="6"/>
    </x:row>
    <x:row r="15" s="1" customFormat="1" ht="33.75" hidden="0" customHeight="1">
      <x:c r="A15" s="41" t="s">
        <x:v>1064</x:v>
      </x:c>
      <x:c r="B15" s="44" t="s">
        <x:v>1065</x:v>
      </x:c>
      <x:c r="C15" s="44" t="s">
        <x:v>1066</x:v>
      </x:c>
      <x:c r="D15" s="6"/>
      <x:c r="E15" s="6"/>
      <x:c r="F15" s="6"/>
      <x:c r="G15" s="6"/>
      <x:c r="H15" s="6"/>
    </x:row>
    <x:row r="16" s="1" customFormat="1" ht="14.25" hidden="0" customHeight="1">
      <x:c r="A16" s="41" t="s">
        <x:v>1067</x:v>
      </x:c>
      <x:c r="B16" s="6"/>
      <x:c r="C16" s="6"/>
      <x:c r="D16" s="6"/>
      <x:c r="E16" s="6"/>
      <x:c r="F16" s="6"/>
      <x:c r="G16" s="6"/>
      <x:c r="H16" s="6"/>
    </x:row>
    <x:row r="17" s="1" customFormat="1" ht="14.25" hidden="0" customHeight="1">
      <x:c r="A17" s="41" t="s">
        <x:v>1068</x:v>
      </x:c>
      <x:c r="B17" s="6"/>
      <x:c r="C17" s="6"/>
      <x:c r="D17" s="6"/>
      <x:c r="E17" s="6"/>
      <x:c r="F17" s="6"/>
      <x:c r="G17" s="6"/>
      <x:c r="H17" s="6"/>
    </x:row>
    <x:row r="18" s="1" customFormat="1" ht="13.5" hidden="0" customHeight="1">
      <x:c r="A18" s="6"/>
      <x:c r="B18" s="6"/>
      <x:c r="C18" s="6"/>
      <x:c r="D18" s="6"/>
      <x:c r="E18" s="6"/>
      <x:c r="F18" s="6"/>
      <x:c r="G18" s="6"/>
      <x:c r="H18" s="6"/>
    </x:row>
    <x:row r="19" s="1" customFormat="1" ht="14.25" hidden="0" customHeight="1">
      <x:c r="A19" s="41" t="s">
        <x:v>1069</x:v>
      </x:c>
      <x:c r="B19" s="61" t="s">
        <x:v>1070</x:v>
      </x:c>
      <x:c r="C19" s="6"/>
      <x:c r="D19" s="6"/>
      <x:c r="E19" s="6"/>
      <x:c r="F19" s="6"/>
      <x:c r="G19" s="6"/>
      <x:c r="H19" s="6"/>
    </x:row>
    <x:row r="20" s="1" customFormat="1" ht="57" hidden="0" customHeight="1">
      <x:c r="A20" s="41" t="s">
        <x:v>1071</x:v>
      </x:c>
      <x:c r="B20" s="40" t="s">
        <x:v>1072</x:v>
      </x:c>
      <x:c r="C20" s="71"/>
      <x:c r="D20" s="71"/>
      <x:c r="E20" s="71"/>
    </x:row>
  </x:sheetData>
  <x:mergeCells>
    <x:mergeCell ref="A1:H1"/>
  </x:mergeCells>
  <x:pageMargins left="0.7" right="0.7" top="0.75" bottom="0.75" header="0.3" footer="0.3"/>
</x:worksheet>
</file>

<file path=xl/worksheets/sheet12.xml><?xml version="1.0" encoding="utf-8"?>
<x:worksheet xmlns:x="http://schemas.openxmlformats.org/spreadsheetml/2006/main">
  <x:sheetViews>
    <x:sheetView showGridLines="1" workbookViewId="0"/>
  </x:sheetViews>
  <x:sheetFormatPr defaultColWidth="8.66796875" defaultRowHeight="12.75"/>
  <x:cols>
    <x:col min="1" max="2" width="36" style="1" hidden="0" customWidth="1"/>
    <x:col min="3" max="3" width="35" style="1" hidden="0" customWidth="1"/>
    <x:col min="4" max="4" width="36" style="1" hidden="0" customWidth="1"/>
    <x:col min="5" max="5" width="16" style="1" hidden="0" customWidth="1"/>
    <x:col min="6" max="7" width="36" style="1" hidden="0" customWidth="1"/>
    <x:col min="8" max="20" width="16" style="1" hidden="0" customWidth="1"/>
  </x:cols>
  <x:sheetData>
    <x:row r="1" s="1" customFormat="1" ht="14.25" hidden="0" customHeight="1">
      <x:c r="A1" s="36" t="s">
        <x:v>1073</x:v>
      </x:c>
      <x:c r="B1" s="36"/>
      <x:c r="C1" s="36"/>
      <x:c r="D1" s="36"/>
      <x:c r="E1" s="36"/>
      <x:c r="F1" s="36"/>
      <x:c r="G1" s="36"/>
      <x:c r="H1" s="36"/>
      <x:c r="I1" s="71"/>
      <x:c r="J1" s="71"/>
      <x:c r="K1" s="71"/>
      <x:c r="L1" s="71"/>
      <x:c r="M1" s="71"/>
      <x:c r="N1" s="71"/>
      <x:c r="O1" s="71"/>
      <x:c r="P1" s="71"/>
      <x:c r="Q1" s="71"/>
      <x:c r="R1" s="71"/>
      <x:c r="S1" s="71"/>
      <x:c r="T1" s="71"/>
    </x:row>
    <x:row r="2" s="1" customFormat="1" ht="13.5" hidden="0" customHeight="1">
      <x:c r="A2" s="6"/>
      <x:c r="B2" s="6"/>
      <x:c r="C2" s="6"/>
      <x:c r="D2" s="6"/>
      <x:c r="E2" s="6"/>
      <x:c r="F2" s="6"/>
      <x:c r="G2" s="6"/>
      <x:c r="H2" s="6"/>
      <x:c r="I2" s="71"/>
      <x:c r="J2" s="71"/>
      <x:c r="K2" s="71"/>
      <x:c r="L2" s="71"/>
      <x:c r="M2" s="71"/>
      <x:c r="N2" s="71"/>
      <x:c r="O2" s="71"/>
      <x:c r="P2" s="71"/>
      <x:c r="Q2" s="71"/>
      <x:c r="R2" s="71"/>
      <x:c r="S2" s="71"/>
      <x:c r="T2" s="71"/>
    </x:row>
    <x:row r="3" s="1" customFormat="1" ht="14.25" hidden="0" customHeight="1">
      <x:c r="A3" s="41" t="str">
        <x:v>Reference: RippleLogic v13.0 Section 8.3.1 / Appendix D.2</x:v>
      </x:c>
      <x:c r="B3" s="6"/>
      <x:c r="C3" s="6"/>
      <x:c r="D3" s="6"/>
      <x:c r="E3" s="6"/>
      <x:c r="F3" s="6"/>
      <x:c r="G3" s="6"/>
      <x:c r="H3" s="6"/>
      <x:c r="I3" s="71"/>
      <x:c r="J3" s="71"/>
      <x:c r="K3" s="71"/>
      <x:c r="L3" s="71"/>
      <x:c r="M3" s="71"/>
      <x:c r="N3" s="71"/>
      <x:c r="O3" s="71"/>
      <x:c r="P3" s="71"/>
      <x:c r="Q3" s="71"/>
      <x:c r="R3" s="71"/>
      <x:c r="S3" s="71"/>
      <x:c r="T3" s="71"/>
    </x:row>
    <x:row r="4" s="1" customFormat="1" ht="33.75" hidden="0" customHeight="1">
      <x:c r="A4" s="41" t="s">
        <x:v>1075</x:v>
      </x:c>
      <x:c r="B4" s="6"/>
      <x:c r="C4" s="6"/>
      <x:c r="D4" s="40" t="s">
        <x:v>1076</x:v>
      </x:c>
      <x:c r="E4" s="6"/>
      <x:c r="F4" s="6"/>
      <x:c r="G4" s="6"/>
      <x:c r="H4" s="6"/>
      <x:c r="I4" s="71"/>
      <x:c r="J4" s="71"/>
      <x:c r="K4" s="71"/>
      <x:c r="L4" s="71"/>
      <x:c r="M4" s="71"/>
      <x:c r="N4" s="71"/>
      <x:c r="O4" s="71"/>
      <x:c r="P4" s="71"/>
      <x:c r="Q4" s="71"/>
      <x:c r="R4" s="71"/>
      <x:c r="S4" s="71"/>
      <x:c r="T4" s="71"/>
    </x:row>
    <x:row r="5" s="1" customFormat="1" ht="13.5" hidden="0" customHeight="1">
      <x:c r="A5" s="6"/>
      <x:c r="B5" s="6"/>
      <x:c r="C5" s="6"/>
      <x:c r="D5" s="6"/>
      <x:c r="E5" s="6"/>
      <x:c r="F5" s="6"/>
      <x:c r="G5" s="6"/>
      <x:c r="H5" s="6"/>
      <x:c r="I5" s="71"/>
      <x:c r="J5" s="71"/>
      <x:c r="K5" s="71"/>
      <x:c r="L5" s="71"/>
      <x:c r="M5" s="71"/>
      <x:c r="N5" s="71"/>
      <x:c r="O5" s="71"/>
      <x:c r="P5" s="71"/>
      <x:c r="Q5" s="71"/>
      <x:c r="R5" s="71"/>
      <x:c r="S5" s="71"/>
      <x:c r="T5" s="71"/>
    </x:row>
    <x:row r="6" s="1" customFormat="1" ht="14.25" hidden="0" customHeight="1">
      <x:c r="A6" s="41" t="s">
        <x:v>1077</x:v>
      </x:c>
      <x:c r="B6" s="40" t="s">
        <x:v>1078</x:v>
      </x:c>
      <x:c r="C6" s="40" t="s">
        <x:v>1079</x:v>
      </x:c>
      <x:c r="D6" s="40" t="s">
        <x:v>1080</x:v>
      </x:c>
      <x:c r="E6" s="40" t="s">
        <x:v>882</x:v>
      </x:c>
      <x:c r="F6" s="40" t="s">
        <x:v>370</x:v>
      </x:c>
      <x:c r="G6" s="40" t="s">
        <x:v>304</x:v>
      </x:c>
      <x:c r="H6" s="6"/>
      <x:c r="I6" s="71"/>
      <x:c r="J6" s="71"/>
      <x:c r="K6" s="71"/>
      <x:c r="L6" s="71"/>
      <x:c r="M6" s="71"/>
      <x:c r="N6" s="71"/>
      <x:c r="O6" s="71"/>
      <x:c r="P6" s="71"/>
      <x:c r="Q6" s="71"/>
      <x:c r="R6" s="71"/>
      <x:c r="S6" s="71"/>
      <x:c r="T6" s="71"/>
    </x:row>
    <x:row r="7" s="1" customFormat="1" ht="14.25" hidden="0" customHeight="1">
      <x:c r="A7" s="41" t="s">
        <x:v>305</x:v>
      </x:c>
      <x:c r="B7" s="44" t="s">
        <x:v>1081</x:v>
      </x:c>
      <x:c r="C7" s="44" t="s">
        <x:v>1082</x:v>
      </x:c>
      <x:c r="D7" s="44" t="n">
        <x:v>0.08</x:v>
      </x:c>
      <x:c r="E7" s="44" t="n">
        <x:v>0.02</x:v>
      </x:c>
      <x:c r="F7" s="61" t="s">
        <x:v>1083</x:v>
      </x:c>
      <x:c r="G7" s="44" t="s">
        <x:v>306</x:v>
      </x:c>
      <x:c r="H7" s="6"/>
      <x:c r="I7" s="71"/>
      <x:c r="J7" s="71"/>
      <x:c r="K7" s="71"/>
      <x:c r="L7" s="71"/>
      <x:c r="M7" s="71"/>
      <x:c r="N7" s="71"/>
      <x:c r="O7" s="71"/>
      <x:c r="P7" s="71"/>
      <x:c r="Q7" s="71"/>
      <x:c r="R7" s="71"/>
      <x:c r="S7" s="71"/>
      <x:c r="T7" s="71"/>
    </x:row>
    <x:row r="8" s="1" customFormat="1" ht="14.25" hidden="0" customHeight="1">
      <x:c r="A8" s="41" t="s">
        <x:v>307</x:v>
      </x:c>
      <x:c r="B8" s="40" t="s">
        <x:v>1084</x:v>
      </x:c>
      <x:c r="C8" s="40" t="s">
        <x:v>1085</x:v>
      </x:c>
      <x:c r="D8" s="40" t="n">
        <x:v>0.07</x:v>
      </x:c>
      <x:c r="E8" s="40" t="n">
        <x:v>0.02</x:v>
      </x:c>
      <x:c r="F8" s="40" t="s">
        <x:v>1083</x:v>
      </x:c>
      <x:c r="G8" s="40" t="s">
        <x:v>306</x:v>
      </x:c>
      <x:c r="H8" s="6"/>
      <x:c r="I8" s="71"/>
      <x:c r="J8" s="71"/>
      <x:c r="K8" s="71"/>
      <x:c r="L8" s="71"/>
      <x:c r="M8" s="71"/>
      <x:c r="N8" s="71"/>
      <x:c r="O8" s="71"/>
      <x:c r="P8" s="71"/>
      <x:c r="Q8" s="71"/>
      <x:c r="R8" s="71"/>
      <x:c r="S8" s="71"/>
      <x:c r="T8" s="71"/>
    </x:row>
    <x:row r="9" s="1" customFormat="1" ht="14.25" hidden="0" customHeight="1">
      <x:c r="A9" s="41" t="s">
        <x:v>308</x:v>
      </x:c>
      <x:c r="B9" s="44" t="s">
        <x:v>1086</x:v>
      </x:c>
      <x:c r="C9" s="44" t="s">
        <x:v>1087</x:v>
      </x:c>
      <x:c r="D9" s="44" t="n">
        <x:v>0.15</x:v>
      </x:c>
      <x:c r="E9" s="44" t="n">
        <x:v>0.02</x:v>
      </x:c>
      <x:c r="F9" s="61" t="s">
        <x:v>1083</x:v>
      </x:c>
      <x:c r="G9" s="44" t="s">
        <x:v>306</x:v>
      </x:c>
      <x:c r="H9" s="6"/>
      <x:c r="I9" s="71"/>
      <x:c r="J9" s="71"/>
      <x:c r="K9" s="71"/>
      <x:c r="L9" s="71"/>
      <x:c r="M9" s="71"/>
      <x:c r="N9" s="71"/>
      <x:c r="O9" s="71"/>
      <x:c r="P9" s="71"/>
      <x:c r="Q9" s="71"/>
      <x:c r="R9" s="71"/>
      <x:c r="S9" s="71"/>
      <x:c r="T9" s="71"/>
    </x:row>
    <x:row r="10" s="1" customFormat="1" ht="14.25" hidden="0" customHeight="1">
      <x:c r="A10" s="41" t="s">
        <x:v>309</x:v>
      </x:c>
      <x:c r="B10" s="40" t="s">
        <x:v>1088</x:v>
      </x:c>
      <x:c r="C10" s="40" t="s">
        <x:v>1089</x:v>
      </x:c>
      <x:c r="D10" s="40" t="n">
        <x:v>0.03</x:v>
      </x:c>
      <x:c r="E10" s="40" t="n">
        <x:v>0.02</x:v>
      </x:c>
      <x:c r="F10" s="40" t="s">
        <x:v>1083</x:v>
      </x:c>
      <x:c r="G10" s="40" t="s">
        <x:v>306</x:v>
      </x:c>
      <x:c r="H10" s="6"/>
      <x:c r="I10" s="71"/>
      <x:c r="J10" s="71"/>
      <x:c r="K10" s="71"/>
      <x:c r="L10" s="71"/>
      <x:c r="M10" s="71"/>
      <x:c r="N10" s="71"/>
      <x:c r="O10" s="71"/>
      <x:c r="P10" s="71"/>
      <x:c r="Q10" s="71"/>
      <x:c r="R10" s="71"/>
      <x:c r="S10" s="71"/>
      <x:c r="T10" s="71"/>
    </x:row>
    <x:row r="11" s="1" customFormat="1" ht="14.25" hidden="0" customHeight="1">
      <x:c r="A11" s="41" t="s">
        <x:v>310</x:v>
      </x:c>
      <x:c r="B11" s="44" t="s">
        <x:v>1090</x:v>
      </x:c>
      <x:c r="C11" s="44" t="s">
        <x:v>1091</x:v>
      </x:c>
      <x:c r="D11" s="44" t="n">
        <x:v>0.05</x:v>
      </x:c>
      <x:c r="E11" s="44" t="n">
        <x:v>0.02</x:v>
      </x:c>
      <x:c r="F11" s="61" t="s">
        <x:v>1083</x:v>
      </x:c>
      <x:c r="G11" s="44" t="s">
        <x:v>306</x:v>
      </x:c>
      <x:c r="H11" s="6"/>
      <x:c r="I11" s="71"/>
      <x:c r="J11" s="71"/>
      <x:c r="K11" s="71"/>
      <x:c r="L11" s="71"/>
      <x:c r="M11" s="71"/>
      <x:c r="N11" s="71"/>
      <x:c r="O11" s="71"/>
      <x:c r="P11" s="71"/>
      <x:c r="Q11" s="71"/>
      <x:c r="R11" s="71"/>
      <x:c r="S11" s="71"/>
      <x:c r="T11" s="71"/>
    </x:row>
    <x:row r="12" s="1" customFormat="1" ht="14.25" hidden="0" customHeight="1">
      <x:c r="A12" s="41" t="s">
        <x:v>311</x:v>
      </x:c>
      <x:c r="B12" s="40" t="s">
        <x:v>1092</x:v>
      </x:c>
      <x:c r="C12" s="40" t="s">
        <x:v>1093</x:v>
      </x:c>
      <x:c r="D12" s="40" t="n">
        <x:v>0.02</x:v>
      </x:c>
      <x:c r="E12" s="40" t="n">
        <x:v>0.02</x:v>
      </x:c>
      <x:c r="F12" s="40" t="s">
        <x:v>1094</x:v>
      </x:c>
      <x:c r="G12" s="40" t="s">
        <x:v>1095</x:v>
      </x:c>
      <x:c r="H12" s="6"/>
      <x:c r="I12" s="71"/>
      <x:c r="J12" s="71"/>
      <x:c r="K12" s="71"/>
      <x:c r="L12" s="71"/>
      <x:c r="M12" s="71"/>
      <x:c r="N12" s="71"/>
      <x:c r="O12" s="71"/>
      <x:c r="P12" s="71"/>
      <x:c r="Q12" s="71"/>
      <x:c r="R12" s="71"/>
      <x:c r="S12" s="71"/>
      <x:c r="T12" s="71"/>
    </x:row>
    <x:row r="13" s="1" customFormat="1" ht="13.5" hidden="0" customHeight="1">
      <x:c r="A13" s="6"/>
      <x:c r="B13" s="6"/>
      <x:c r="C13" s="6"/>
      <x:c r="D13" s="6"/>
      <x:c r="E13" s="6"/>
      <x:c r="F13" s="6"/>
      <x:c r="G13" s="6"/>
      <x:c r="H13" s="6"/>
      <x:c r="I13" s="71"/>
      <x:c r="J13" s="71"/>
      <x:c r="K13" s="71"/>
      <x:c r="L13" s="71"/>
      <x:c r="M13" s="71"/>
      <x:c r="N13" s="71"/>
      <x:c r="O13" s="71"/>
      <x:c r="P13" s="71"/>
      <x:c r="Q13" s="71"/>
      <x:c r="R13" s="71"/>
      <x:c r="S13" s="71"/>
      <x:c r="T13" s="71"/>
    </x:row>
    <x:row r="14" s="1" customFormat="1" ht="13.5" hidden="0" customHeight="1">
      <x:c r="A14" s="6"/>
      <x:c r="B14" s="6"/>
      <x:c r="C14" s="6"/>
      <x:c r="D14" s="6"/>
      <x:c r="E14" s="6"/>
      <x:c r="F14" s="6"/>
      <x:c r="G14" s="6"/>
      <x:c r="H14" s="6"/>
      <x:c r="I14" s="71"/>
      <x:c r="J14" s="71"/>
      <x:c r="K14" s="71"/>
      <x:c r="L14" s="71"/>
      <x:c r="M14" s="71"/>
      <x:c r="N14" s="71"/>
      <x:c r="O14" s="71"/>
      <x:c r="P14" s="71"/>
      <x:c r="Q14" s="71"/>
      <x:c r="R14" s="71"/>
      <x:c r="S14" s="71"/>
      <x:c r="T14" s="71"/>
    </x:row>
    <x:row r="15" s="1" customFormat="1" ht="14.25" hidden="0" customHeight="1">
      <x:c r="A15" s="41" t="s">
        <x:v>1096</x:v>
      </x:c>
      <x:c r="B15" s="6"/>
      <x:c r="C15" s="6"/>
      <x:c r="D15" s="6"/>
      <x:c r="E15" s="6"/>
      <x:c r="F15" s="6"/>
      <x:c r="G15" s="6"/>
      <x:c r="H15" s="6"/>
      <x:c r="I15" s="71"/>
      <x:c r="J15" s="71"/>
      <x:c r="K15" s="71"/>
      <x:c r="L15" s="71"/>
      <x:c r="M15" s="71"/>
      <x:c r="N15" s="71"/>
      <x:c r="O15" s="71"/>
      <x:c r="P15" s="71"/>
      <x:c r="Q15" s="71"/>
      <x:c r="R15" s="71"/>
      <x:c r="S15" s="71"/>
      <x:c r="T15" s="71"/>
    </x:row>
    <x:row r="16" s="1" customFormat="1" ht="14.25" hidden="0" customHeight="1">
      <x:c r="A16" s="41" t="s">
        <x:v>1097</x:v>
      </x:c>
      <x:c r="B16" s="40" t="n">
        <x:v>5</x:v>
      </x:c>
      <x:c r="C16" s="40" t="s">
        <x:v>1098</x:v>
      </x:c>
      <x:c r="D16" s="6"/>
      <x:c r="E16" s="6"/>
      <x:c r="F16" s="6"/>
      <x:c r="G16" s="6"/>
      <x:c r="H16" s="6"/>
      <x:c r="I16" s="71"/>
      <x:c r="J16" s="71"/>
      <x:c r="K16" s="71"/>
      <x:c r="L16" s="71"/>
      <x:c r="M16" s="71"/>
      <x:c r="N16" s="71"/>
      <x:c r="O16" s="71"/>
      <x:c r="P16" s="71"/>
      <x:c r="Q16" s="71"/>
      <x:c r="R16" s="71"/>
      <x:c r="S16" s="71"/>
      <x:c r="T16" s="71"/>
    </x:row>
    <x:row r="17" s="1" customFormat="1" ht="14.25" hidden="0" customHeight="1">
      <x:c r="A17" s="41" t="s">
        <x:v>1099</x:v>
      </x:c>
      <x:c r="B17" s="61" t="n">
        <x:v>5</x:v>
      </x:c>
      <x:c r="C17" s="44" t="s">
        <x:v>1100</x:v>
      </x:c>
      <x:c r="D17" s="6"/>
      <x:c r="E17" s="6"/>
      <x:c r="F17" s="6"/>
      <x:c r="G17" s="6"/>
      <x:c r="H17" s="6"/>
      <x:c r="I17" s="71"/>
      <x:c r="J17" s="71"/>
      <x:c r="K17" s="71"/>
      <x:c r="L17" s="71"/>
      <x:c r="M17" s="71"/>
      <x:c r="N17" s="71"/>
      <x:c r="O17" s="71"/>
      <x:c r="P17" s="71"/>
      <x:c r="Q17" s="71"/>
      <x:c r="R17" s="71"/>
      <x:c r="S17" s="71"/>
      <x:c r="T17" s="71"/>
    </x:row>
    <x:row r="18" s="1" customFormat="1" ht="21.75" hidden="0" customHeight="1">
      <x:c r="A18" s="41" t="s">
        <x:v>1101</x:v>
      </x:c>
      <x:c r="B18" s="40" t="n">
        <x:v>0.38</x:v>
      </x:c>
      <x:c r="C18" s="40" t="s">
        <x:v>1102</x:v>
      </x:c>
      <x:c r="D18" s="6"/>
      <x:c r="E18" s="6"/>
      <x:c r="F18" s="6"/>
      <x:c r="G18" s="6"/>
      <x:c r="H18" s="6"/>
      <x:c r="I18" s="71"/>
      <x:c r="J18" s="71"/>
      <x:c r="K18" s="71"/>
      <x:c r="L18" s="71"/>
      <x:c r="M18" s="71"/>
      <x:c r="N18" s="71"/>
      <x:c r="O18" s="71"/>
      <x:c r="P18" s="71"/>
      <x:c r="Q18" s="71"/>
      <x:c r="R18" s="71"/>
      <x:c r="S18" s="71"/>
      <x:c r="T18" s="71"/>
    </x:row>
    <x:row r="19" s="1" customFormat="1" ht="12.75" hidden="0" customHeight="1">
      <x:c r="A19" s="41" t="s">
        <x:v>1103</x:v>
      </x:c>
      <x:c r="B19" s="71"/>
      <x:c r="C19" s="71"/>
      <x:c r="D19" s="71"/>
      <x:c r="E19" s="71"/>
      <x:c r="F19" s="71"/>
      <x:c r="G19" s="71"/>
      <x:c r="H19" s="71"/>
      <x:c r="I19" s="71"/>
      <x:c r="J19" s="71"/>
      <x:c r="K19" s="71"/>
      <x:c r="L19" s="71"/>
      <x:c r="M19" s="71"/>
      <x:c r="N19" s="71"/>
      <x:c r="O19" s="71"/>
      <x:c r="P19" s="71"/>
      <x:c r="Q19" s="71"/>
      <x:c r="R19" s="71"/>
      <x:c r="S19" s="71"/>
      <x:c r="T19" s="71"/>
    </x:row>
    <x:row r="20" s="1" customFormat="1" ht="45.75" hidden="0" customHeight="1">
      <x:c r="A20" s="41" t="s">
        <x:v>1104</x:v>
      </x:c>
      <x:c r="B20" s="40" t="s">
        <x:v>1105</x:v>
      </x:c>
      <x:c r="C20" s="71"/>
      <x:c r="D20" s="71"/>
      <x:c r="E20" s="71"/>
      <x:c r="F20" s="71"/>
      <x:c r="G20" s="71"/>
      <x:c r="H20" s="71"/>
      <x:c r="I20" s="71"/>
      <x:c r="J20" s="71"/>
      <x:c r="K20" s="71"/>
      <x:c r="L20" s="71"/>
      <x:c r="M20" s="71"/>
      <x:c r="N20" s="71"/>
      <x:c r="O20" s="71"/>
      <x:c r="P20" s="71"/>
      <x:c r="Q20" s="71"/>
      <x:c r="R20" s="71"/>
      <x:c r="S20" s="71"/>
      <x:c r="T20" s="71"/>
    </x:row>
    <x:row r="21" s="1" customFormat="1" ht="45.75" hidden="0" customHeight="1">
      <x:c r="A21" s="41" t="s">
        <x:v>1106</x:v>
      </x:c>
      <x:c r="B21" s="44" t="s">
        <x:v>1107</x:v>
      </x:c>
      <x:c r="C21" s="71" t="s">
        <x:v>1108</x:v>
      </x:c>
      <x:c r="D21" s="71"/>
      <x:c r="E21" s="71"/>
      <x:c r="F21" s="71"/>
      <x:c r="G21" s="71"/>
      <x:c r="H21" s="71"/>
      <x:c r="I21" s="71"/>
      <x:c r="J21" s="71"/>
      <x:c r="K21" s="71"/>
      <x:c r="L21" s="71"/>
      <x:c r="M21" s="71"/>
      <x:c r="N21" s="71"/>
      <x:c r="O21" s="71"/>
      <x:c r="P21" s="71"/>
      <x:c r="Q21" s="71"/>
      <x:c r="R21" s="71"/>
      <x:c r="S21" s="71"/>
      <x:c r="T21" s="71"/>
    </x:row>
    <x:row r="22" s="1" customFormat="1" ht="45.75" hidden="0" customHeight="1">
      <x:c r="A22" s="41" t="s">
        <x:v>1109</x:v>
      </x:c>
      <x:c r="B22" s="40" t="s">
        <x:v>1110</x:v>
      </x:c>
      <x:c r="C22" s="71"/>
      <x:c r="D22" s="71"/>
      <x:c r="E22" s="71"/>
      <x:c r="F22" s="71"/>
      <x:c r="G22" s="71"/>
      <x:c r="H22" s="71"/>
      <x:c r="I22" s="71"/>
      <x:c r="J22" s="71"/>
      <x:c r="K22" s="71"/>
      <x:c r="L22" s="71"/>
      <x:c r="M22" s="71"/>
      <x:c r="N22" s="71"/>
      <x:c r="O22" s="71"/>
      <x:c r="P22" s="71"/>
      <x:c r="Q22" s="71"/>
      <x:c r="R22" s="71"/>
      <x:c r="S22" s="71"/>
      <x:c r="T22" s="71"/>
    </x:row>
    <x:row r="23" s="1" customFormat="1" ht="12.75" hidden="0" customHeight="1">
      <x:c r="A23" s="71"/>
      <x:c r="B23" s="71"/>
      <x:c r="C23" s="71"/>
      <x:c r="D23" s="71"/>
      <x:c r="E23" s="71"/>
      <x:c r="F23" s="71"/>
      <x:c r="G23" s="71"/>
      <x:c r="H23" s="71"/>
      <x:c r="I23" s="71"/>
      <x:c r="J23" s="71"/>
      <x:c r="K23" s="71"/>
      <x:c r="L23" s="71"/>
      <x:c r="M23" s="71"/>
      <x:c r="N23" s="71"/>
      <x:c r="O23" s="71"/>
      <x:c r="P23" s="71"/>
      <x:c r="Q23" s="71"/>
      <x:c r="R23" s="71"/>
      <x:c r="S23" s="71"/>
      <x:c r="T23" s="71"/>
    </x:row>
    <x:row r="24" s="1" customFormat="1" ht="12.75" hidden="0" customHeight="1">
      <x:c r="A24" s="71"/>
      <x:c r="B24" s="71"/>
      <x:c r="C24" s="71"/>
      <x:c r="D24" s="71"/>
      <x:c r="E24" s="71"/>
      <x:c r="F24" s="71"/>
      <x:c r="G24" s="71"/>
      <x:c r="H24" s="71"/>
      <x:c r="I24" s="71"/>
      <x:c r="J24" s="71"/>
      <x:c r="K24" s="71"/>
      <x:c r="L24" s="71"/>
      <x:c r="M24" s="71"/>
      <x:c r="N24" s="71"/>
      <x:c r="O24" s="71"/>
      <x:c r="P24" s="71"/>
      <x:c r="Q24" s="71"/>
      <x:c r="R24" s="71"/>
      <x:c r="S24" s="71"/>
      <x:c r="T24" s="71"/>
    </x:row>
    <x:row r="25" s="1" customFormat="1" ht="12.75" hidden="0" customHeight="1">
      <x:c r="A25" s="71"/>
      <x:c r="B25" s="71"/>
      <x:c r="C25" s="71"/>
      <x:c r="D25" s="71"/>
      <x:c r="E25" s="71"/>
      <x:c r="F25" s="71"/>
      <x:c r="G25" s="71"/>
      <x:c r="H25" s="71"/>
      <x:c r="I25" s="71"/>
      <x:c r="J25" s="71"/>
      <x:c r="K25" s="71"/>
      <x:c r="L25" s="71"/>
      <x:c r="M25" s="71"/>
      <x:c r="N25" s="71"/>
      <x:c r="O25" s="71"/>
      <x:c r="P25" s="71"/>
      <x:c r="Q25" s="71"/>
      <x:c r="R25" s="71"/>
      <x:c r="S25" s="71"/>
      <x:c r="T25" s="71"/>
    </x:row>
    <x:row r="26" s="1" customFormat="1" ht="12.75" hidden="0" customHeight="1">
      <x:c r="A26" s="71"/>
      <x:c r="B26" s="71"/>
      <x:c r="C26" s="71"/>
      <x:c r="D26" s="71"/>
      <x:c r="E26" s="71"/>
      <x:c r="F26" s="71"/>
      <x:c r="G26" s="71"/>
      <x:c r="H26" s="71"/>
      <x:c r="I26" s="71"/>
      <x:c r="J26" s="71"/>
      <x:c r="K26" s="71"/>
      <x:c r="L26" s="71"/>
      <x:c r="M26" s="71"/>
      <x:c r="N26" s="71"/>
      <x:c r="O26" s="71"/>
      <x:c r="P26" s="71"/>
      <x:c r="Q26" s="71"/>
      <x:c r="R26" s="71"/>
      <x:c r="S26" s="71"/>
      <x:c r="T26" s="71"/>
    </x:row>
    <x:row r="27" s="1" customFormat="1" ht="12.75" hidden="0" customHeight="1">
      <x:c r="A27" s="71"/>
      <x:c r="B27" s="71"/>
      <x:c r="C27" s="71"/>
      <x:c r="D27" s="71"/>
      <x:c r="E27" s="71"/>
      <x:c r="F27" s="71"/>
      <x:c r="G27" s="71"/>
      <x:c r="H27" s="71"/>
      <x:c r="I27" s="71"/>
      <x:c r="J27" s="71"/>
      <x:c r="K27" s="71"/>
      <x:c r="L27" s="71"/>
      <x:c r="M27" s="71"/>
      <x:c r="N27" s="71"/>
      <x:c r="O27" s="71"/>
      <x:c r="P27" s="71"/>
      <x:c r="Q27" s="71"/>
      <x:c r="R27" s="71"/>
      <x:c r="S27" s="71"/>
      <x:c r="T27" s="71"/>
    </x:row>
    <x:row r="28" s="1" customFormat="1" ht="12.75" hidden="0" customHeight="1">
      <x:c r="A28" s="71"/>
      <x:c r="B28" s="71"/>
      <x:c r="C28" s="71"/>
      <x:c r="D28" s="71"/>
      <x:c r="E28" s="71"/>
      <x:c r="F28" s="71"/>
      <x:c r="G28" s="71"/>
      <x:c r="H28" s="71"/>
      <x:c r="I28" s="71"/>
      <x:c r="J28" s="71"/>
      <x:c r="K28" s="71"/>
      <x:c r="L28" s="71"/>
      <x:c r="M28" s="71"/>
      <x:c r="N28" s="71"/>
      <x:c r="O28" s="71"/>
      <x:c r="P28" s="71"/>
      <x:c r="Q28" s="71"/>
      <x:c r="R28" s="71"/>
      <x:c r="S28" s="71"/>
      <x:c r="T28" s="71"/>
    </x:row>
    <x:row r="29" s="1" customFormat="1" ht="12.75" hidden="0" customHeight="1">
      <x:c r="A29" s="71"/>
      <x:c r="B29" s="71"/>
      <x:c r="C29" s="71"/>
      <x:c r="D29" s="71"/>
      <x:c r="E29" s="71"/>
      <x:c r="F29" s="71"/>
      <x:c r="G29" s="71"/>
      <x:c r="H29" s="71"/>
      <x:c r="I29" s="71"/>
      <x:c r="J29" s="71"/>
      <x:c r="K29" s="71"/>
      <x:c r="L29" s="71"/>
      <x:c r="M29" s="71"/>
      <x:c r="N29" s="71"/>
      <x:c r="O29" s="71"/>
      <x:c r="P29" s="71"/>
      <x:c r="Q29" s="71"/>
      <x:c r="R29" s="71"/>
      <x:c r="S29" s="71"/>
      <x:c r="T29" s="71"/>
    </x:row>
    <x:row r="30" s="1" customFormat="1" ht="12.75" hidden="0" customHeight="1">
      <x:c r="A30" s="71"/>
      <x:c r="B30" s="71"/>
      <x:c r="C30" s="71"/>
      <x:c r="D30" s="71"/>
      <x:c r="E30" s="71"/>
      <x:c r="F30" s="71"/>
      <x:c r="G30" s="71"/>
      <x:c r="H30" s="71"/>
      <x:c r="I30" s="71"/>
      <x:c r="J30" s="71"/>
      <x:c r="K30" s="71"/>
      <x:c r="L30" s="71"/>
      <x:c r="M30" s="71"/>
      <x:c r="N30" s="71"/>
      <x:c r="O30" s="71"/>
      <x:c r="P30" s="71"/>
      <x:c r="Q30" s="71"/>
      <x:c r="R30" s="71"/>
      <x:c r="S30" s="71"/>
      <x:c r="T30" s="71"/>
    </x:row>
    <x:row r="31" s="1" customFormat="1" ht="12.75" hidden="0" customHeight="1">
      <x:c r="A31" s="71"/>
      <x:c r="B31" s="71"/>
      <x:c r="C31" s="71"/>
      <x:c r="D31" s="71"/>
      <x:c r="E31" s="71"/>
      <x:c r="F31" s="71"/>
      <x:c r="G31" s="71"/>
      <x:c r="H31" s="71"/>
      <x:c r="I31" s="71"/>
      <x:c r="J31" s="71"/>
      <x:c r="K31" s="71"/>
      <x:c r="L31" s="71"/>
      <x:c r="M31" s="71"/>
      <x:c r="N31" s="71"/>
      <x:c r="O31" s="71"/>
      <x:c r="P31" s="71"/>
      <x:c r="Q31" s="71"/>
      <x:c r="R31" s="71"/>
      <x:c r="S31" s="71"/>
      <x:c r="T31" s="71"/>
    </x:row>
    <x:row r="32" s="1" customFormat="1" ht="12.75" hidden="0" customHeight="1">
      <x:c r="A32" s="71"/>
      <x:c r="B32" s="71"/>
      <x:c r="C32" s="71"/>
      <x:c r="D32" s="71"/>
      <x:c r="E32" s="71"/>
      <x:c r="F32" s="71"/>
      <x:c r="G32" s="71"/>
      <x:c r="H32" s="71"/>
      <x:c r="I32" s="71"/>
      <x:c r="J32" s="71"/>
      <x:c r="K32" s="71"/>
      <x:c r="L32" s="71"/>
      <x:c r="M32" s="71"/>
      <x:c r="N32" s="71"/>
      <x:c r="O32" s="71"/>
      <x:c r="P32" s="71"/>
      <x:c r="Q32" s="71"/>
      <x:c r="R32" s="71"/>
      <x:c r="S32" s="71"/>
      <x:c r="T32" s="71"/>
    </x:row>
    <x:row r="33" s="1" customFormat="1" ht="12.75" hidden="0" customHeight="1">
      <x:c r="A33" s="71"/>
      <x:c r="B33" s="71"/>
      <x:c r="C33" s="71"/>
      <x:c r="D33" s="71"/>
      <x:c r="E33" s="71"/>
      <x:c r="F33" s="71"/>
      <x:c r="G33" s="71"/>
      <x:c r="H33" s="71"/>
      <x:c r="I33" s="71"/>
      <x:c r="J33" s="71"/>
      <x:c r="K33" s="71"/>
      <x:c r="L33" s="71"/>
      <x:c r="M33" s="71"/>
      <x:c r="N33" s="71"/>
      <x:c r="O33" s="71"/>
      <x:c r="P33" s="71"/>
      <x:c r="Q33" s="71"/>
      <x:c r="R33" s="71"/>
      <x:c r="S33" s="71"/>
      <x:c r="T33" s="71"/>
    </x:row>
    <x:row r="34" s="1" customFormat="1" ht="12.75" hidden="0" customHeight="1">
      <x:c r="A34" s="71"/>
      <x:c r="B34" s="71"/>
      <x:c r="C34" s="71"/>
      <x:c r="D34" s="71"/>
      <x:c r="E34" s="71"/>
      <x:c r="F34" s="71"/>
      <x:c r="G34" s="71"/>
      <x:c r="H34" s="71"/>
      <x:c r="I34" s="71"/>
      <x:c r="J34" s="71"/>
      <x:c r="K34" s="71"/>
      <x:c r="L34" s="71"/>
      <x:c r="M34" s="71"/>
      <x:c r="N34" s="71"/>
      <x:c r="O34" s="71"/>
      <x:c r="P34" s="71"/>
      <x:c r="Q34" s="71"/>
      <x:c r="R34" s="71"/>
      <x:c r="S34" s="71"/>
      <x:c r="T34" s="71"/>
    </x:row>
    <x:row r="35" s="1" customFormat="1" ht="12.75" hidden="0" customHeight="1">
      <x:c r="A35" s="71"/>
      <x:c r="B35" s="71"/>
      <x:c r="C35" s="71"/>
      <x:c r="D35" s="71"/>
      <x:c r="E35" s="71"/>
      <x:c r="F35" s="71"/>
      <x:c r="G35" s="71"/>
      <x:c r="H35" s="71"/>
      <x:c r="I35" s="71"/>
      <x:c r="J35" s="71"/>
      <x:c r="K35" s="71"/>
      <x:c r="L35" s="71"/>
      <x:c r="M35" s="71"/>
      <x:c r="N35" s="71"/>
      <x:c r="O35" s="71"/>
      <x:c r="P35" s="71"/>
      <x:c r="Q35" s="71"/>
      <x:c r="R35" s="71"/>
      <x:c r="S35" s="71"/>
      <x:c r="T35" s="71"/>
    </x:row>
    <x:row r="36" s="1" customFormat="1" ht="12.75" hidden="0" customHeight="1">
      <x:c r="A36" s="71"/>
      <x:c r="B36" s="71"/>
      <x:c r="C36" s="71"/>
      <x:c r="D36" s="71"/>
      <x:c r="E36" s="71"/>
      <x:c r="F36" s="71"/>
      <x:c r="G36" s="71"/>
      <x:c r="H36" s="71"/>
      <x:c r="I36" s="71"/>
      <x:c r="J36" s="71"/>
      <x:c r="K36" s="71"/>
      <x:c r="L36" s="71"/>
      <x:c r="M36" s="71"/>
      <x:c r="N36" s="71"/>
      <x:c r="O36" s="71"/>
      <x:c r="P36" s="71"/>
      <x:c r="Q36" s="71"/>
      <x:c r="R36" s="71"/>
      <x:c r="S36" s="71"/>
      <x:c r="T36" s="71"/>
    </x:row>
    <x:row r="37" s="1" customFormat="1" ht="12.75" hidden="0" customHeight="1">
      <x:c r="A37" s="71"/>
      <x:c r="B37" s="71"/>
      <x:c r="C37" s="71"/>
      <x:c r="D37" s="71"/>
      <x:c r="E37" s="71"/>
      <x:c r="F37" s="71"/>
      <x:c r="G37" s="71"/>
      <x:c r="H37" s="71"/>
      <x:c r="I37" s="71"/>
      <x:c r="J37" s="71"/>
      <x:c r="K37" s="71"/>
      <x:c r="L37" s="71"/>
      <x:c r="M37" s="71"/>
      <x:c r="N37" s="71"/>
      <x:c r="O37" s="71"/>
      <x:c r="P37" s="71"/>
      <x:c r="Q37" s="71"/>
      <x:c r="R37" s="71"/>
      <x:c r="S37" s="71"/>
      <x:c r="T37" s="71"/>
    </x:row>
    <x:row r="38" s="1" customFormat="1" ht="12.75" hidden="0" customHeight="1">
      <x:c r="A38" s="71"/>
      <x:c r="B38" s="71"/>
      <x:c r="C38" s="71"/>
      <x:c r="D38" s="71"/>
      <x:c r="E38" s="71"/>
      <x:c r="F38" s="71"/>
      <x:c r="G38" s="71"/>
      <x:c r="H38" s="71"/>
      <x:c r="I38" s="71"/>
      <x:c r="J38" s="71"/>
      <x:c r="K38" s="71"/>
      <x:c r="L38" s="71"/>
      <x:c r="M38" s="71"/>
      <x:c r="N38" s="71"/>
      <x:c r="O38" s="71"/>
      <x:c r="P38" s="71"/>
      <x:c r="Q38" s="71"/>
      <x:c r="R38" s="71"/>
      <x:c r="S38" s="71"/>
      <x:c r="T38" s="71"/>
    </x:row>
    <x:row r="39" s="1" customFormat="1" ht="12.75" hidden="0" customHeight="1">
      <x:c r="A39" s="71"/>
      <x:c r="B39" s="71"/>
      <x:c r="C39" s="71"/>
      <x:c r="D39" s="71"/>
      <x:c r="E39" s="71"/>
      <x:c r="F39" s="71"/>
      <x:c r="G39" s="71"/>
      <x:c r="H39" s="71"/>
      <x:c r="I39" s="71"/>
      <x:c r="J39" s="71"/>
      <x:c r="K39" s="71"/>
      <x:c r="L39" s="71"/>
      <x:c r="M39" s="71"/>
      <x:c r="N39" s="71"/>
      <x:c r="O39" s="71"/>
      <x:c r="P39" s="71"/>
      <x:c r="Q39" s="71"/>
      <x:c r="R39" s="71"/>
      <x:c r="S39" s="71"/>
      <x:c r="T39" s="71"/>
    </x:row>
    <x:row r="40" s="1" customFormat="1" ht="12.75" hidden="0" customHeight="1">
      <x:c r="A40" s="71"/>
      <x:c r="B40" s="71"/>
      <x:c r="C40" s="71"/>
      <x:c r="D40" s="71"/>
      <x:c r="E40" s="71"/>
      <x:c r="F40" s="71"/>
      <x:c r="G40" s="71"/>
      <x:c r="H40" s="71"/>
      <x:c r="I40" s="71"/>
      <x:c r="J40" s="71"/>
      <x:c r="K40" s="71"/>
      <x:c r="L40" s="71"/>
      <x:c r="M40" s="71"/>
      <x:c r="N40" s="71"/>
      <x:c r="O40" s="71"/>
      <x:c r="P40" s="71"/>
      <x:c r="Q40" s="71"/>
      <x:c r="R40" s="71"/>
      <x:c r="S40" s="71"/>
      <x:c r="T40" s="71"/>
    </x:row>
    <x:row r="41" s="1" customFormat="1" ht="12.75" hidden="0" customHeight="1">
      <x:c r="A41" s="71"/>
      <x:c r="B41" s="71"/>
      <x:c r="C41" s="71"/>
      <x:c r="D41" s="71"/>
      <x:c r="E41" s="71"/>
      <x:c r="F41" s="71"/>
      <x:c r="G41" s="71"/>
      <x:c r="H41" s="71"/>
      <x:c r="I41" s="71"/>
      <x:c r="J41" s="71"/>
      <x:c r="K41" s="71"/>
      <x:c r="L41" s="71"/>
      <x:c r="M41" s="71"/>
      <x:c r="N41" s="71"/>
      <x:c r="O41" s="71"/>
      <x:c r="P41" s="71"/>
      <x:c r="Q41" s="71"/>
      <x:c r="R41" s="71"/>
      <x:c r="S41" s="71"/>
      <x:c r="T41" s="71"/>
    </x:row>
    <x:row r="42" s="1" customFormat="1" ht="12.75" hidden="0" customHeight="1">
      <x:c r="A42" s="71"/>
      <x:c r="B42" s="71"/>
      <x:c r="C42" s="71"/>
      <x:c r="D42" s="71"/>
      <x:c r="E42" s="71"/>
      <x:c r="F42" s="71"/>
      <x:c r="G42" s="71"/>
      <x:c r="H42" s="71"/>
      <x:c r="I42" s="71"/>
      <x:c r="J42" s="71"/>
      <x:c r="K42" s="71"/>
      <x:c r="L42" s="71"/>
      <x:c r="M42" s="71"/>
      <x:c r="N42" s="71"/>
      <x:c r="O42" s="71"/>
      <x:c r="P42" s="71"/>
      <x:c r="Q42" s="71"/>
      <x:c r="R42" s="71"/>
      <x:c r="S42" s="71"/>
      <x:c r="T42" s="71"/>
    </x:row>
    <x:row r="43" s="1" customFormat="1" ht="12.75" hidden="0" customHeight="1">
      <x:c r="A43" s="71"/>
      <x:c r="B43" s="71"/>
      <x:c r="C43" s="71"/>
      <x:c r="D43" s="71"/>
      <x:c r="E43" s="71"/>
      <x:c r="F43" s="71"/>
      <x:c r="G43" s="71"/>
      <x:c r="H43" s="71"/>
      <x:c r="I43" s="71"/>
      <x:c r="J43" s="71"/>
      <x:c r="K43" s="71"/>
      <x:c r="L43" s="71"/>
      <x:c r="M43" s="71"/>
      <x:c r="N43" s="71"/>
      <x:c r="O43" s="71"/>
      <x:c r="P43" s="71"/>
      <x:c r="Q43" s="71"/>
      <x:c r="R43" s="71"/>
      <x:c r="S43" s="71"/>
      <x:c r="T43" s="71"/>
    </x:row>
    <x:row r="44" s="1" customFormat="1" ht="12.75" hidden="0" customHeight="1">
      <x:c r="A44" s="71"/>
      <x:c r="B44" s="71"/>
      <x:c r="C44" s="71"/>
      <x:c r="D44" s="71"/>
      <x:c r="E44" s="71"/>
      <x:c r="F44" s="71"/>
      <x:c r="G44" s="71"/>
      <x:c r="H44" s="71"/>
      <x:c r="I44" s="71"/>
      <x:c r="J44" s="71"/>
      <x:c r="K44" s="71"/>
      <x:c r="L44" s="71"/>
      <x:c r="M44" s="71"/>
      <x:c r="N44" s="71"/>
      <x:c r="O44" s="71"/>
      <x:c r="P44" s="71"/>
      <x:c r="Q44" s="71"/>
      <x:c r="R44" s="71"/>
      <x:c r="S44" s="71"/>
      <x:c r="T44" s="71"/>
    </x:row>
    <x:row r="45" s="1" customFormat="1" ht="12.75" hidden="0" customHeight="1">
      <x:c r="A45" s="71"/>
      <x:c r="B45" s="71"/>
      <x:c r="C45" s="71"/>
      <x:c r="D45" s="71"/>
      <x:c r="E45" s="71"/>
      <x:c r="F45" s="71"/>
      <x:c r="G45" s="71"/>
      <x:c r="H45" s="71"/>
      <x:c r="I45" s="71"/>
      <x:c r="J45" s="71"/>
      <x:c r="K45" s="71"/>
      <x:c r="L45" s="71"/>
      <x:c r="M45" s="71"/>
      <x:c r="N45" s="71"/>
      <x:c r="O45" s="71"/>
      <x:c r="P45" s="71"/>
      <x:c r="Q45" s="71"/>
      <x:c r="R45" s="71"/>
      <x:c r="S45" s="71"/>
      <x:c r="T45" s="71"/>
    </x:row>
    <x:row r="46" s="1" customFormat="1" ht="12.75" hidden="0" customHeight="1">
      <x:c r="A46" s="71"/>
      <x:c r="B46" s="71"/>
      <x:c r="C46" s="71"/>
      <x:c r="D46" s="71"/>
      <x:c r="E46" s="71"/>
      <x:c r="F46" s="71"/>
      <x:c r="G46" s="71"/>
      <x:c r="H46" s="71"/>
      <x:c r="I46" s="71"/>
      <x:c r="J46" s="71"/>
      <x:c r="K46" s="71"/>
      <x:c r="L46" s="71"/>
      <x:c r="M46" s="71"/>
      <x:c r="N46" s="71"/>
      <x:c r="O46" s="71"/>
      <x:c r="P46" s="71"/>
      <x:c r="Q46" s="71"/>
      <x:c r="R46" s="71"/>
      <x:c r="S46" s="71"/>
      <x:c r="T46" s="71"/>
    </x:row>
    <x:row r="47" s="1" customFormat="1" ht="12.75" hidden="0" customHeight="1">
      <x:c r="A47" s="71"/>
      <x:c r="B47" s="71"/>
      <x:c r="C47" s="71"/>
      <x:c r="D47" s="71"/>
      <x:c r="E47" s="71"/>
      <x:c r="F47" s="71"/>
      <x:c r="G47" s="71"/>
      <x:c r="H47" s="71"/>
      <x:c r="I47" s="71"/>
      <x:c r="J47" s="71"/>
      <x:c r="K47" s="71"/>
      <x:c r="L47" s="71"/>
      <x:c r="M47" s="71"/>
      <x:c r="N47" s="71"/>
      <x:c r="O47" s="71"/>
      <x:c r="P47" s="71"/>
      <x:c r="Q47" s="71"/>
      <x:c r="R47" s="71"/>
      <x:c r="S47" s="71"/>
      <x:c r="T47" s="71"/>
    </x:row>
    <x:row r="48" s="1" customFormat="1" ht="12.75" hidden="0" customHeight="1">
      <x:c r="A48" s="71"/>
      <x:c r="B48" s="71"/>
      <x:c r="C48" s="71"/>
      <x:c r="D48" s="71"/>
      <x:c r="E48" s="71"/>
      <x:c r="F48" s="71"/>
      <x:c r="G48" s="71"/>
      <x:c r="H48" s="71"/>
      <x:c r="I48" s="71"/>
      <x:c r="J48" s="71"/>
      <x:c r="K48" s="71"/>
      <x:c r="L48" s="71"/>
      <x:c r="M48" s="71"/>
      <x:c r="N48" s="71"/>
      <x:c r="O48" s="71"/>
      <x:c r="P48" s="71"/>
      <x:c r="Q48" s="71"/>
      <x:c r="R48" s="71"/>
      <x:c r="S48" s="71"/>
      <x:c r="T48" s="71"/>
    </x:row>
    <x:row r="49" s="1" customFormat="1" ht="12.75" hidden="0" customHeight="1">
      <x:c r="A49" s="71"/>
      <x:c r="B49" s="71"/>
      <x:c r="C49" s="71"/>
      <x:c r="D49" s="71"/>
      <x:c r="E49" s="71"/>
      <x:c r="F49" s="71"/>
      <x:c r="G49" s="71"/>
      <x:c r="H49" s="71"/>
      <x:c r="I49" s="71"/>
      <x:c r="J49" s="71"/>
      <x:c r="K49" s="71"/>
      <x:c r="L49" s="71"/>
      <x:c r="M49" s="71"/>
      <x:c r="N49" s="71"/>
      <x:c r="O49" s="71"/>
      <x:c r="P49" s="71"/>
      <x:c r="Q49" s="71"/>
      <x:c r="R49" s="71"/>
      <x:c r="S49" s="71"/>
      <x:c r="T49" s="71"/>
    </x:row>
    <x:row r="50" s="1" customFormat="1" ht="12.75" hidden="0" customHeight="1">
      <x:c r="A50" s="71"/>
      <x:c r="B50" s="71"/>
      <x:c r="C50" s="71"/>
      <x:c r="D50" s="71"/>
      <x:c r="E50" s="71"/>
      <x:c r="F50" s="71"/>
      <x:c r="G50" s="71"/>
      <x:c r="H50" s="71"/>
      <x:c r="I50" s="71"/>
      <x:c r="J50" s="71"/>
      <x:c r="K50" s="71"/>
      <x:c r="L50" s="71"/>
      <x:c r="M50" s="71"/>
      <x:c r="N50" s="71"/>
      <x:c r="O50" s="71"/>
      <x:c r="P50" s="71"/>
      <x:c r="Q50" s="71"/>
      <x:c r="R50" s="71"/>
      <x:c r="S50" s="71"/>
      <x:c r="T50" s="71"/>
    </x:row>
    <x:row r="51" s="1" customFormat="1" ht="12.75" hidden="0" customHeight="1">
      <x:c r="A51" s="71"/>
      <x:c r="B51" s="71"/>
      <x:c r="C51" s="71"/>
      <x:c r="D51" s="71"/>
      <x:c r="E51" s="71"/>
      <x:c r="F51" s="71"/>
      <x:c r="G51" s="71"/>
      <x:c r="H51" s="71"/>
      <x:c r="I51" s="71"/>
      <x:c r="J51" s="71"/>
      <x:c r="K51" s="71"/>
      <x:c r="L51" s="71"/>
      <x:c r="M51" s="71"/>
      <x:c r="N51" s="71"/>
      <x:c r="O51" s="71"/>
      <x:c r="P51" s="71"/>
      <x:c r="Q51" s="71"/>
      <x:c r="R51" s="71"/>
      <x:c r="S51" s="71"/>
      <x:c r="T51" s="71"/>
    </x:row>
    <x:row r="52" s="1" customFormat="1" ht="12.75" hidden="0" customHeight="1">
      <x:c r="A52" s="71"/>
      <x:c r="B52" s="71"/>
      <x:c r="C52" s="71"/>
      <x:c r="D52" s="71"/>
      <x:c r="E52" s="71"/>
      <x:c r="F52" s="71"/>
      <x:c r="G52" s="71"/>
      <x:c r="H52" s="71"/>
      <x:c r="I52" s="71"/>
      <x:c r="J52" s="71"/>
      <x:c r="K52" s="71"/>
      <x:c r="L52" s="71"/>
      <x:c r="M52" s="71"/>
      <x:c r="N52" s="71"/>
      <x:c r="O52" s="71"/>
      <x:c r="P52" s="71"/>
      <x:c r="Q52" s="71"/>
      <x:c r="R52" s="71"/>
      <x:c r="S52" s="71"/>
      <x:c r="T52" s="71"/>
    </x:row>
    <x:row r="53" s="1" customFormat="1" ht="12.75" hidden="0" customHeight="1">
      <x:c r="A53" s="71"/>
      <x:c r="B53" s="71"/>
      <x:c r="C53" s="71"/>
      <x:c r="D53" s="71"/>
      <x:c r="E53" s="71"/>
      <x:c r="F53" s="71"/>
      <x:c r="G53" s="71"/>
      <x:c r="H53" s="71"/>
      <x:c r="I53" s="71"/>
      <x:c r="J53" s="71"/>
      <x:c r="K53" s="71"/>
      <x:c r="L53" s="71"/>
      <x:c r="M53" s="71"/>
      <x:c r="N53" s="71"/>
      <x:c r="O53" s="71"/>
      <x:c r="P53" s="71"/>
      <x:c r="Q53" s="71"/>
      <x:c r="R53" s="71"/>
      <x:c r="S53" s="71"/>
      <x:c r="T53" s="71"/>
    </x:row>
    <x:row r="54" s="1" customFormat="1" ht="12.75" hidden="0" customHeight="1">
      <x:c r="A54" s="71"/>
      <x:c r="B54" s="71"/>
      <x:c r="C54" s="71"/>
      <x:c r="D54" s="71"/>
      <x:c r="E54" s="71"/>
      <x:c r="F54" s="71"/>
      <x:c r="G54" s="71"/>
      <x:c r="H54" s="71"/>
      <x:c r="I54" s="71"/>
      <x:c r="J54" s="71"/>
      <x:c r="K54" s="71"/>
      <x:c r="L54" s="71"/>
      <x:c r="M54" s="71"/>
      <x:c r="N54" s="71"/>
      <x:c r="O54" s="71"/>
      <x:c r="P54" s="71"/>
      <x:c r="Q54" s="71"/>
      <x:c r="R54" s="71"/>
      <x:c r="S54" s="71"/>
      <x:c r="T54" s="71"/>
    </x:row>
    <x:row r="55" s="1" customFormat="1" ht="12.75" hidden="0" customHeight="1">
      <x:c r="A55" s="71"/>
      <x:c r="B55" s="71"/>
      <x:c r="C55" s="71"/>
      <x:c r="D55" s="71"/>
      <x:c r="E55" s="71"/>
      <x:c r="F55" s="71"/>
      <x:c r="G55" s="71"/>
      <x:c r="H55" s="71"/>
      <x:c r="I55" s="71"/>
      <x:c r="J55" s="71"/>
      <x:c r="K55" s="71"/>
      <x:c r="L55" s="71"/>
      <x:c r="M55" s="71"/>
      <x:c r="N55" s="71"/>
      <x:c r="O55" s="71"/>
      <x:c r="P55" s="71"/>
      <x:c r="Q55" s="71"/>
      <x:c r="R55" s="71"/>
      <x:c r="S55" s="71"/>
      <x:c r="T55" s="71"/>
    </x:row>
    <x:row r="56" s="1" customFormat="1" ht="12.75" hidden="0" customHeight="1">
      <x:c r="A56" s="71"/>
      <x:c r="B56" s="71"/>
      <x:c r="C56" s="71"/>
      <x:c r="D56" s="71"/>
      <x:c r="E56" s="71"/>
      <x:c r="F56" s="71"/>
      <x:c r="G56" s="71"/>
      <x:c r="H56" s="71"/>
      <x:c r="I56" s="71"/>
      <x:c r="J56" s="71"/>
      <x:c r="K56" s="71"/>
      <x:c r="L56" s="71"/>
      <x:c r="M56" s="71"/>
      <x:c r="N56" s="71"/>
      <x:c r="O56" s="71"/>
      <x:c r="P56" s="71"/>
      <x:c r="Q56" s="71"/>
      <x:c r="R56" s="71"/>
      <x:c r="S56" s="71"/>
      <x:c r="T56" s="71"/>
    </x:row>
    <x:row r="57" s="1" customFormat="1" ht="12.75" hidden="0" customHeight="1">
      <x:c r="A57" s="71"/>
      <x:c r="B57" s="71"/>
      <x:c r="C57" s="71"/>
      <x:c r="D57" s="71"/>
      <x:c r="E57" s="71"/>
      <x:c r="F57" s="71"/>
      <x:c r="G57" s="71"/>
      <x:c r="H57" s="71"/>
      <x:c r="I57" s="71"/>
      <x:c r="J57" s="71"/>
      <x:c r="K57" s="71"/>
      <x:c r="L57" s="71"/>
      <x:c r="M57" s="71"/>
      <x:c r="N57" s="71"/>
      <x:c r="O57" s="71"/>
      <x:c r="P57" s="71"/>
      <x:c r="Q57" s="71"/>
      <x:c r="R57" s="71"/>
      <x:c r="S57" s="71"/>
      <x:c r="T57" s="71"/>
    </x:row>
    <x:row r="58" s="1" customFormat="1" ht="12.75" hidden="0" customHeight="1">
      <x:c r="A58" s="71"/>
      <x:c r="B58" s="71"/>
      <x:c r="C58" s="71"/>
      <x:c r="D58" s="71"/>
      <x:c r="E58" s="71"/>
      <x:c r="F58" s="71"/>
      <x:c r="G58" s="71"/>
      <x:c r="H58" s="71"/>
      <x:c r="I58" s="71"/>
      <x:c r="J58" s="71"/>
      <x:c r="K58" s="71"/>
      <x:c r="L58" s="71"/>
      <x:c r="M58" s="71"/>
      <x:c r="N58" s="71"/>
      <x:c r="O58" s="71"/>
      <x:c r="P58" s="71"/>
      <x:c r="Q58" s="71"/>
      <x:c r="R58" s="71"/>
      <x:c r="S58" s="71"/>
      <x:c r="T58" s="71"/>
    </x:row>
    <x:row r="59" s="1" customFormat="1" ht="12.75" hidden="0" customHeight="1">
      <x:c r="A59" s="71"/>
      <x:c r="B59" s="71"/>
      <x:c r="C59" s="71"/>
      <x:c r="D59" s="71"/>
      <x:c r="E59" s="71"/>
      <x:c r="F59" s="71"/>
      <x:c r="G59" s="71"/>
      <x:c r="H59" s="71"/>
      <x:c r="I59" s="71"/>
      <x:c r="J59" s="71"/>
      <x:c r="K59" s="71"/>
      <x:c r="L59" s="71"/>
      <x:c r="M59" s="71"/>
      <x:c r="N59" s="71"/>
      <x:c r="O59" s="71"/>
      <x:c r="P59" s="71"/>
      <x:c r="Q59" s="71"/>
      <x:c r="R59" s="71"/>
      <x:c r="S59" s="71"/>
      <x:c r="T59" s="71"/>
    </x:row>
    <x:row r="60" s="1" customFormat="1" ht="12.75" hidden="0" customHeight="1">
      <x:c r="A60" s="71"/>
      <x:c r="B60" s="71"/>
      <x:c r="C60" s="71"/>
      <x:c r="D60" s="71"/>
      <x:c r="E60" s="71"/>
      <x:c r="F60" s="71"/>
      <x:c r="G60" s="71"/>
      <x:c r="H60" s="71"/>
      <x:c r="I60" s="71"/>
      <x:c r="J60" s="71"/>
      <x:c r="K60" s="71"/>
      <x:c r="L60" s="71"/>
      <x:c r="M60" s="71"/>
      <x:c r="N60" s="71"/>
      <x:c r="O60" s="71"/>
      <x:c r="P60" s="71"/>
      <x:c r="Q60" s="71"/>
      <x:c r="R60" s="71"/>
      <x:c r="S60" s="71"/>
      <x:c r="T60" s="71"/>
    </x:row>
    <x:row r="61" s="1" customFormat="1" ht="12.75" hidden="0" customHeight="1">
      <x:c r="A61" s="71"/>
      <x:c r="B61" s="71"/>
      <x:c r="C61" s="71"/>
      <x:c r="D61" s="71"/>
      <x:c r="E61" s="71"/>
      <x:c r="F61" s="71"/>
      <x:c r="G61" s="71"/>
      <x:c r="H61" s="71"/>
      <x:c r="I61" s="71"/>
      <x:c r="J61" s="71"/>
      <x:c r="K61" s="71"/>
      <x:c r="L61" s="71"/>
      <x:c r="M61" s="71"/>
      <x:c r="N61" s="71"/>
      <x:c r="O61" s="71"/>
      <x:c r="P61" s="71"/>
      <x:c r="Q61" s="71"/>
      <x:c r="R61" s="71"/>
      <x:c r="S61" s="71"/>
      <x:c r="T61" s="71"/>
    </x:row>
    <x:row r="62" s="1" customFormat="1" ht="12.75" hidden="0" customHeight="1">
      <x:c r="A62" s="71"/>
      <x:c r="B62" s="71"/>
      <x:c r="C62" s="71"/>
      <x:c r="D62" s="71"/>
      <x:c r="E62" s="71"/>
      <x:c r="F62" s="71"/>
      <x:c r="G62" s="71"/>
      <x:c r="H62" s="71"/>
      <x:c r="I62" s="71"/>
      <x:c r="J62" s="71"/>
      <x:c r="K62" s="71"/>
      <x:c r="L62" s="71"/>
      <x:c r="M62" s="71"/>
      <x:c r="N62" s="71"/>
      <x:c r="O62" s="71"/>
      <x:c r="P62" s="71"/>
      <x:c r="Q62" s="71"/>
      <x:c r="R62" s="71"/>
      <x:c r="S62" s="71"/>
      <x:c r="T62" s="71"/>
    </x:row>
    <x:row r="63" s="1" customFormat="1" ht="12.75" hidden="0" customHeight="1">
      <x:c r="A63" s="71"/>
      <x:c r="B63" s="71"/>
      <x:c r="C63" s="71"/>
      <x:c r="D63" s="71"/>
      <x:c r="E63" s="71"/>
      <x:c r="F63" s="71"/>
      <x:c r="G63" s="71"/>
      <x:c r="H63" s="71"/>
      <x:c r="I63" s="71"/>
      <x:c r="J63" s="71"/>
      <x:c r="K63" s="71"/>
      <x:c r="L63" s="71"/>
      <x:c r="M63" s="71"/>
      <x:c r="N63" s="71"/>
      <x:c r="O63" s="71"/>
      <x:c r="P63" s="71"/>
      <x:c r="Q63" s="71"/>
      <x:c r="R63" s="71"/>
      <x:c r="S63" s="71"/>
      <x:c r="T63" s="71"/>
    </x:row>
    <x:row r="64" s="1" customFormat="1" ht="12.75" hidden="0" customHeight="1">
      <x:c r="A64" s="71"/>
      <x:c r="B64" s="71"/>
      <x:c r="C64" s="71"/>
      <x:c r="D64" s="71"/>
      <x:c r="E64" s="71"/>
      <x:c r="F64" s="71"/>
      <x:c r="G64" s="71"/>
      <x:c r="H64" s="71"/>
      <x:c r="I64" s="71"/>
      <x:c r="J64" s="71"/>
      <x:c r="K64" s="71"/>
      <x:c r="L64" s="71"/>
      <x:c r="M64" s="71"/>
      <x:c r="N64" s="71"/>
      <x:c r="O64" s="71"/>
      <x:c r="P64" s="71"/>
      <x:c r="Q64" s="71"/>
      <x:c r="R64" s="71"/>
      <x:c r="S64" s="71"/>
      <x:c r="T64" s="71"/>
    </x:row>
    <x:row r="65" s="1" customFormat="1" ht="12.75" hidden="0" customHeight="1">
      <x:c r="A65" s="71"/>
      <x:c r="B65" s="71"/>
      <x:c r="C65" s="71"/>
      <x:c r="D65" s="71"/>
      <x:c r="E65" s="71"/>
      <x:c r="F65" s="71"/>
      <x:c r="G65" s="71"/>
      <x:c r="H65" s="71"/>
      <x:c r="I65" s="71"/>
      <x:c r="J65" s="71"/>
      <x:c r="K65" s="71"/>
      <x:c r="L65" s="71"/>
      <x:c r="M65" s="71"/>
      <x:c r="N65" s="71"/>
      <x:c r="O65" s="71"/>
      <x:c r="P65" s="71"/>
      <x:c r="Q65" s="71"/>
      <x:c r="R65" s="71"/>
      <x:c r="S65" s="71"/>
      <x:c r="T65" s="71"/>
    </x:row>
    <x:row r="66" s="1" customFormat="1" ht="12.75" hidden="0" customHeight="1">
      <x:c r="A66" s="71"/>
      <x:c r="B66" s="71"/>
      <x:c r="C66" s="71"/>
      <x:c r="D66" s="71"/>
      <x:c r="E66" s="71"/>
      <x:c r="F66" s="71"/>
      <x:c r="G66" s="71"/>
      <x:c r="H66" s="71"/>
      <x:c r="I66" s="71"/>
      <x:c r="J66" s="71"/>
      <x:c r="K66" s="71"/>
      <x:c r="L66" s="71"/>
      <x:c r="M66" s="71"/>
      <x:c r="N66" s="71"/>
      <x:c r="O66" s="71"/>
      <x:c r="P66" s="71"/>
      <x:c r="Q66" s="71"/>
      <x:c r="R66" s="71"/>
      <x:c r="S66" s="71"/>
      <x:c r="T66" s="71"/>
    </x:row>
    <x:row r="67" s="1" customFormat="1" ht="12.75" hidden="0" customHeight="1">
      <x:c r="A67" s="71"/>
      <x:c r="B67" s="71"/>
      <x:c r="C67" s="71"/>
      <x:c r="D67" s="71"/>
      <x:c r="E67" s="71"/>
      <x:c r="F67" s="71"/>
      <x:c r="G67" s="71"/>
      <x:c r="H67" s="71"/>
      <x:c r="I67" s="71"/>
      <x:c r="J67" s="71"/>
      <x:c r="K67" s="71"/>
      <x:c r="L67" s="71"/>
      <x:c r="M67" s="71"/>
      <x:c r="N67" s="71"/>
      <x:c r="O67" s="71"/>
      <x:c r="P67" s="71"/>
      <x:c r="Q67" s="71"/>
      <x:c r="R67" s="71"/>
      <x:c r="S67" s="71"/>
      <x:c r="T67" s="71"/>
    </x:row>
    <x:row r="68" s="1" customFormat="1" ht="12.75" hidden="0" customHeight="1">
      <x:c r="A68" s="71"/>
      <x:c r="B68" s="71"/>
      <x:c r="C68" s="71"/>
      <x:c r="D68" s="71"/>
      <x:c r="E68" s="71"/>
      <x:c r="F68" s="71"/>
      <x:c r="G68" s="71"/>
      <x:c r="H68" s="71"/>
      <x:c r="I68" s="71"/>
      <x:c r="J68" s="71"/>
      <x:c r="K68" s="71"/>
      <x:c r="L68" s="71"/>
      <x:c r="M68" s="71"/>
      <x:c r="N68" s="71"/>
      <x:c r="O68" s="71"/>
      <x:c r="P68" s="71"/>
      <x:c r="Q68" s="71"/>
      <x:c r="R68" s="71"/>
      <x:c r="S68" s="71"/>
      <x:c r="T68" s="71"/>
    </x:row>
    <x:row r="69" s="1" customFormat="1" ht="12.75" hidden="0" customHeight="1">
      <x:c r="A69" s="71"/>
      <x:c r="B69" s="71"/>
      <x:c r="C69" s="71"/>
      <x:c r="D69" s="71"/>
      <x:c r="E69" s="71"/>
      <x:c r="F69" s="71"/>
      <x:c r="G69" s="71"/>
      <x:c r="H69" s="71"/>
      <x:c r="I69" s="71"/>
      <x:c r="J69" s="71"/>
      <x:c r="K69" s="71"/>
      <x:c r="L69" s="71"/>
      <x:c r="M69" s="71"/>
      <x:c r="N69" s="71"/>
      <x:c r="O69" s="71"/>
      <x:c r="P69" s="71"/>
      <x:c r="Q69" s="71"/>
      <x:c r="R69" s="71"/>
      <x:c r="S69" s="71"/>
      <x:c r="T69" s="71"/>
    </x:row>
    <x:row r="70" s="1" customFormat="1" ht="12.75" hidden="0" customHeight="1">
      <x:c r="A70" s="71"/>
      <x:c r="B70" s="71"/>
      <x:c r="C70" s="71"/>
      <x:c r="D70" s="71"/>
      <x:c r="E70" s="71"/>
      <x:c r="F70" s="71"/>
      <x:c r="G70" s="71"/>
      <x:c r="H70" s="71"/>
      <x:c r="I70" s="71"/>
      <x:c r="J70" s="71"/>
      <x:c r="K70" s="71"/>
      <x:c r="L70" s="71"/>
      <x:c r="M70" s="71"/>
      <x:c r="N70" s="71"/>
      <x:c r="O70" s="71"/>
      <x:c r="P70" s="71"/>
      <x:c r="Q70" s="71"/>
      <x:c r="R70" s="71"/>
      <x:c r="S70" s="71"/>
      <x:c r="T70" s="71"/>
    </x:row>
    <x:row r="71" s="1" customFormat="1" ht="12.75" hidden="0" customHeight="1">
      <x:c r="A71" s="71"/>
      <x:c r="B71" s="71"/>
      <x:c r="C71" s="71"/>
      <x:c r="D71" s="71"/>
      <x:c r="E71" s="71"/>
      <x:c r="F71" s="71"/>
      <x:c r="G71" s="71"/>
      <x:c r="H71" s="71"/>
      <x:c r="I71" s="71"/>
      <x:c r="J71" s="71"/>
      <x:c r="K71" s="71"/>
      <x:c r="L71" s="71"/>
      <x:c r="M71" s="71"/>
      <x:c r="N71" s="71"/>
      <x:c r="O71" s="71"/>
      <x:c r="P71" s="71"/>
      <x:c r="Q71" s="71"/>
      <x:c r="R71" s="71"/>
      <x:c r="S71" s="71"/>
      <x:c r="T71" s="71"/>
    </x:row>
    <x:row r="72" s="1" customFormat="1" ht="12.75" hidden="0" customHeight="1">
      <x:c r="A72" s="71"/>
      <x:c r="B72" s="71"/>
      <x:c r="C72" s="71"/>
      <x:c r="D72" s="71"/>
      <x:c r="E72" s="71"/>
      <x:c r="F72" s="71"/>
      <x:c r="G72" s="71"/>
      <x:c r="H72" s="71"/>
      <x:c r="I72" s="71"/>
      <x:c r="J72" s="71"/>
      <x:c r="K72" s="71"/>
      <x:c r="L72" s="71"/>
      <x:c r="M72" s="71"/>
      <x:c r="N72" s="71"/>
      <x:c r="O72" s="71"/>
      <x:c r="P72" s="71"/>
      <x:c r="Q72" s="71"/>
      <x:c r="R72" s="71"/>
      <x:c r="S72" s="71"/>
      <x:c r="T72" s="71"/>
    </x:row>
    <x:row r="73" s="1" customFormat="1" ht="12.75" hidden="0" customHeight="1">
      <x:c r="A73" s="71"/>
      <x:c r="B73" s="71"/>
      <x:c r="C73" s="71"/>
      <x:c r="D73" s="71"/>
      <x:c r="E73" s="71"/>
      <x:c r="F73" s="71"/>
      <x:c r="G73" s="71"/>
      <x:c r="H73" s="71"/>
      <x:c r="I73" s="71"/>
      <x:c r="J73" s="71"/>
      <x:c r="K73" s="71"/>
      <x:c r="L73" s="71"/>
      <x:c r="M73" s="71"/>
      <x:c r="N73" s="71"/>
      <x:c r="O73" s="71"/>
      <x:c r="P73" s="71"/>
      <x:c r="Q73" s="71"/>
      <x:c r="R73" s="71"/>
      <x:c r="S73" s="71"/>
      <x:c r="T73" s="71"/>
    </x:row>
    <x:row r="74" s="1" customFormat="1" ht="12.75" hidden="0" customHeight="1">
      <x:c r="A74" s="71"/>
      <x:c r="B74" s="71"/>
      <x:c r="C74" s="71"/>
      <x:c r="D74" s="71"/>
      <x:c r="E74" s="71"/>
      <x:c r="F74" s="71"/>
      <x:c r="G74" s="71"/>
      <x:c r="H74" s="71"/>
      <x:c r="I74" s="71"/>
      <x:c r="J74" s="71"/>
      <x:c r="K74" s="71"/>
      <x:c r="L74" s="71"/>
      <x:c r="M74" s="71"/>
      <x:c r="N74" s="71"/>
      <x:c r="O74" s="71"/>
      <x:c r="P74" s="71"/>
      <x:c r="Q74" s="71"/>
      <x:c r="R74" s="71"/>
      <x:c r="S74" s="71"/>
      <x:c r="T74" s="71"/>
    </x:row>
    <x:row r="75" s="1" customFormat="1" ht="12.75" hidden="0" customHeight="1">
      <x:c r="A75" s="71"/>
      <x:c r="B75" s="71"/>
      <x:c r="C75" s="71"/>
      <x:c r="D75" s="71"/>
      <x:c r="E75" s="71"/>
      <x:c r="F75" s="71"/>
      <x:c r="G75" s="71"/>
      <x:c r="H75" s="71"/>
      <x:c r="I75" s="71"/>
      <x:c r="J75" s="71"/>
      <x:c r="K75" s="71"/>
      <x:c r="L75" s="71"/>
      <x:c r="M75" s="71"/>
      <x:c r="N75" s="71"/>
      <x:c r="O75" s="71"/>
      <x:c r="P75" s="71"/>
      <x:c r="Q75" s="71"/>
      <x:c r="R75" s="71"/>
      <x:c r="S75" s="71"/>
      <x:c r="T75" s="71"/>
    </x:row>
    <x:row r="76" s="1" customFormat="1" ht="12.75" hidden="0" customHeight="1">
      <x:c r="A76" s="71"/>
      <x:c r="B76" s="71"/>
      <x:c r="C76" s="71"/>
      <x:c r="D76" s="71"/>
      <x:c r="E76" s="71"/>
      <x:c r="F76" s="71"/>
      <x:c r="G76" s="71"/>
      <x:c r="H76" s="71"/>
      <x:c r="I76" s="71"/>
      <x:c r="J76" s="71"/>
      <x:c r="K76" s="71"/>
      <x:c r="L76" s="71"/>
      <x:c r="M76" s="71"/>
      <x:c r="N76" s="71"/>
      <x:c r="O76" s="71"/>
      <x:c r="P76" s="71"/>
      <x:c r="Q76" s="71"/>
      <x:c r="R76" s="71"/>
      <x:c r="S76" s="71"/>
      <x:c r="T76" s="71"/>
    </x:row>
    <x:row r="77" s="1" customFormat="1" ht="12.75" hidden="0" customHeight="1">
      <x:c r="A77" s="71"/>
      <x:c r="B77" s="71"/>
      <x:c r="C77" s="71"/>
      <x:c r="D77" s="71"/>
      <x:c r="E77" s="71"/>
      <x:c r="F77" s="71"/>
      <x:c r="G77" s="71"/>
      <x:c r="H77" s="71"/>
      <x:c r="I77" s="71"/>
      <x:c r="J77" s="71"/>
      <x:c r="K77" s="71"/>
      <x:c r="L77" s="71"/>
      <x:c r="M77" s="71"/>
      <x:c r="N77" s="71"/>
      <x:c r="O77" s="71"/>
      <x:c r="P77" s="71"/>
      <x:c r="Q77" s="71"/>
      <x:c r="R77" s="71"/>
      <x:c r="S77" s="71"/>
      <x:c r="T77" s="71"/>
    </x:row>
    <x:row r="78" s="1" customFormat="1" ht="12.75" hidden="0" customHeight="1">
      <x:c r="A78" s="71"/>
      <x:c r="B78" s="71"/>
      <x:c r="C78" s="71"/>
      <x:c r="D78" s="71"/>
      <x:c r="E78" s="71"/>
      <x:c r="F78" s="71"/>
      <x:c r="G78" s="71"/>
      <x:c r="H78" s="71"/>
      <x:c r="I78" s="71"/>
      <x:c r="J78" s="71"/>
      <x:c r="K78" s="71"/>
      <x:c r="L78" s="71"/>
      <x:c r="M78" s="71"/>
      <x:c r="N78" s="71"/>
      <x:c r="O78" s="71"/>
      <x:c r="P78" s="71"/>
      <x:c r="Q78" s="71"/>
      <x:c r="R78" s="71"/>
      <x:c r="S78" s="71"/>
      <x:c r="T78" s="71"/>
    </x:row>
    <x:row r="79" s="1" customFormat="1" ht="12.75" hidden="0" customHeight="1">
      <x:c r="A79" s="71"/>
      <x:c r="B79" s="71"/>
      <x:c r="C79" s="71"/>
      <x:c r="D79" s="71"/>
      <x:c r="E79" s="71"/>
      <x:c r="F79" s="71"/>
      <x:c r="G79" s="71"/>
      <x:c r="H79" s="71"/>
      <x:c r="I79" s="71"/>
      <x:c r="J79" s="71"/>
      <x:c r="K79" s="71"/>
      <x:c r="L79" s="71"/>
      <x:c r="M79" s="71"/>
      <x:c r="N79" s="71"/>
      <x:c r="O79" s="71"/>
      <x:c r="P79" s="71"/>
      <x:c r="Q79" s="71"/>
      <x:c r="R79" s="71"/>
      <x:c r="S79" s="71"/>
      <x:c r="T79" s="71"/>
    </x:row>
    <x:row r="80" s="1" customFormat="1" ht="12.75" hidden="0" customHeight="1">
      <x:c r="A80" s="71"/>
      <x:c r="B80" s="71"/>
      <x:c r="C80" s="71"/>
      <x:c r="D80" s="71"/>
      <x:c r="E80" s="71"/>
      <x:c r="F80" s="71"/>
      <x:c r="G80" s="71"/>
      <x:c r="H80" s="71"/>
      <x:c r="I80" s="71"/>
      <x:c r="J80" s="71"/>
      <x:c r="K80" s="71"/>
      <x:c r="L80" s="71"/>
      <x:c r="M80" s="71"/>
      <x:c r="N80" s="71"/>
      <x:c r="O80" s="71"/>
      <x:c r="P80" s="71"/>
      <x:c r="Q80" s="71"/>
      <x:c r="R80" s="71"/>
      <x:c r="S80" s="71"/>
      <x:c r="T80" s="71"/>
    </x:row>
  </x:sheetData>
  <x:mergeCells>
    <x:mergeCell ref="A1:H1"/>
  </x:mergeCells>
  <x:pageMargins left="0.7" right="0.7" top="0.75" bottom="0.75" header="0.3" footer="0.3"/>
</x:worksheet>
</file>

<file path=xl/worksheets/sheet13.xml><?xml version="1.0" encoding="utf-8"?>
<x:worksheet xmlns:x="http://schemas.openxmlformats.org/spreadsheetml/2006/main">
  <x:sheetViews>
    <x:sheetView showGridLines="1" workbookViewId="0"/>
  </x:sheetViews>
  <x:sheetFormatPr defaultColWidth="8.66796875" defaultRowHeight="12.75"/>
  <x:cols>
    <x:col min="1" max="1" width="36" style="1" hidden="0" customWidth="1"/>
    <x:col min="2" max="4" width="16" style="1" hidden="0" customWidth="1"/>
    <x:col min="5" max="5" width="32" style="1" hidden="0" customWidth="1"/>
    <x:col min="6" max="14" width="16" style="1" hidden="0" customWidth="1"/>
    <x:col min="15" max="15" width="20" style="1" hidden="0" customWidth="1"/>
    <x:col min="16" max="16" width="34" style="1" hidden="0" customWidth="1"/>
    <x:col min="17" max="17" width="24" style="1" hidden="0" customWidth="1"/>
    <x:col min="18" max="18" width="18" style="1" hidden="0" customWidth="1"/>
    <x:col min="19" max="19" width="24" style="1" hidden="0" customWidth="1"/>
    <x:col min="20" max="20" width="40" style="1" hidden="0" customWidth="1"/>
    <x:col min="21" max="22" width="18" style="1" hidden="0" customWidth="1"/>
    <x:col min="23" max="23" width="42" style="1" hidden="0" customWidth="1"/>
    <x:col min="24" max="24" width="16" style="1" hidden="0" customWidth="1"/>
  </x:cols>
  <x:sheetData>
    <x:row r="1" s="1" customFormat="1" ht="14.25" hidden="0" customHeight="1">
      <x:c r="A1" s="36" t="s">
        <x:v>1111</x:v>
      </x:c>
      <x:c r="B1" s="36"/>
      <x:c r="C1" s="36"/>
      <x:c r="D1" s="36"/>
      <x:c r="E1" s="36"/>
      <x:c r="F1" s="36"/>
      <x:c r="G1" s="36"/>
      <x:c r="H1" s="36"/>
      <x:c r="I1" s="36"/>
      <x:c r="J1" s="36"/>
      <x:c r="K1" s="36"/>
      <x:c r="L1" s="36"/>
      <x:c r="M1" s="36"/>
      <x:c r="N1" s="36"/>
      <x:c r="O1" s="3"/>
      <x:c r="P1" s="3"/>
      <x:c r="Q1" s="3"/>
      <x:c r="R1" s="3"/>
      <x:c r="S1" s="3"/>
      <x:c r="T1" s="3"/>
      <x:c r="U1" s="3"/>
      <x:c r="V1" s="3"/>
      <x:c r="W1" s="3"/>
      <x:c r="X1" s="3"/>
    </x:row>
    <x:row r="2" s="1" customFormat="1" ht="13.5" hidden="0" customHeight="1">
      <x:c r="A2" s="6"/>
      <x:c r="B2" s="6"/>
      <x:c r="C2" s="6"/>
      <x:c r="D2" s="6"/>
      <x:c r="E2" s="6"/>
      <x:c r="F2" s="6"/>
      <x:c r="G2" s="6"/>
      <x:c r="H2" s="6"/>
      <x:c r="I2" s="6"/>
      <x:c r="J2" s="6"/>
      <x:c r="K2" s="6"/>
      <x:c r="L2" s="6"/>
      <x:c r="M2" s="6"/>
      <x:c r="N2" s="6"/>
      <x:c r="O2" s="6"/>
      <x:c r="P2" s="6"/>
      <x:c r="Q2" s="6"/>
      <x:c r="R2" s="6"/>
      <x:c r="S2" s="6"/>
      <x:c r="T2" s="6"/>
      <x:c r="U2" s="6"/>
      <x:c r="V2" s="6"/>
      <x:c r="W2" s="6"/>
      <x:c r="X2" s="6"/>
    </x:row>
    <x:row r="3" s="1" customFormat="1" ht="14.25" hidden="0" customHeight="1">
      <x:c r="A3" s="41" t="s">
        <x:v>1112</x:v>
      </x:c>
      <x:c r="B3" s="6"/>
      <x:c r="C3" s="6"/>
      <x:c r="D3" s="6"/>
      <x:c r="E3" s="6"/>
      <x:c r="F3" s="6"/>
      <x:c r="G3" s="6"/>
      <x:c r="H3" s="6"/>
      <x:c r="I3" s="6"/>
      <x:c r="J3" s="6"/>
      <x:c r="K3" s="6"/>
      <x:c r="L3" s="6"/>
      <x:c r="M3" s="6"/>
      <x:c r="N3" s="6"/>
      <x:c r="O3" s="44" t="s">
        <x:v>1113</x:v>
      </x:c>
      <x:c r="P3" s="6"/>
      <x:c r="Q3" s="6"/>
      <x:c r="R3" s="44" t="s">
        <x:v>1114</x:v>
      </x:c>
      <x:c r="S3" s="6"/>
      <x:c r="T3" s="6"/>
      <x:c r="U3" s="6"/>
      <x:c r="V3" s="6"/>
      <x:c r="W3" s="6"/>
      <x:c r="X3" s="6"/>
    </x:row>
    <x:row r="4" s="1" customFormat="1" ht="14.25" hidden="0" customHeight="1">
      <x:c r="A4" s="41" t="s">
        <x:v>1115</x:v>
      </x:c>
      <x:c r="B4" s="6"/>
      <x:c r="C4" s="6"/>
      <x:c r="D4" s="6"/>
      <x:c r="E4" s="6"/>
      <x:c r="F4" s="6"/>
      <x:c r="G4" s="6"/>
      <x:c r="H4" s="6"/>
      <x:c r="I4" s="6"/>
      <x:c r="J4" s="6"/>
      <x:c r="K4" s="6"/>
      <x:c r="L4" s="6"/>
      <x:c r="M4" s="6"/>
      <x:c r="N4" s="6"/>
      <x:c r="O4" s="6"/>
      <x:c r="P4" s="6"/>
      <x:c r="Q4" s="6"/>
      <x:c r="R4" s="6"/>
      <x:c r="S4" s="6"/>
      <x:c r="T4" s="6"/>
      <x:c r="U4" s="6"/>
      <x:c r="V4" s="6"/>
      <x:c r="W4" s="6"/>
      <x:c r="X4" s="6"/>
    </x:row>
    <x:row r="5" s="1" customFormat="1" ht="13.5" hidden="0" customHeight="1">
      <x:c r="A5" s="6"/>
      <x:c r="B5" s="6"/>
      <x:c r="C5" s="6"/>
      <x:c r="D5" s="6"/>
      <x:c r="E5" s="6"/>
      <x:c r="F5" s="6"/>
      <x:c r="G5" s="6"/>
      <x:c r="H5" s="6"/>
      <x:c r="I5" s="6"/>
      <x:c r="J5" s="6"/>
      <x:c r="K5" s="6"/>
      <x:c r="L5" s="6"/>
      <x:c r="M5" s="6"/>
      <x:c r="N5" s="6"/>
      <x:c r="O5" s="6"/>
      <x:c r="P5" s="6"/>
      <x:c r="Q5" s="6"/>
      <x:c r="R5" s="6"/>
      <x:c r="S5" s="6"/>
      <x:c r="T5" s="6"/>
      <x:c r="U5" s="6"/>
      <x:c r="V5" s="6"/>
      <x:c r="W5" s="6"/>
      <x:c r="X5" s="6"/>
    </x:row>
    <x:row r="6" s="1" customFormat="1" ht="14.25" hidden="0" customHeight="1">
      <x:c r="A6" s="41" t="s">
        <x:v>1116</x:v>
      </x:c>
      <x:c r="B6" s="40" t="s">
        <x:v>1117</x:v>
      </x:c>
      <x:c r="C6" s="40" t="s">
        <x:v>902</x:v>
      </x:c>
      <x:c r="D6" s="40" t="s">
        <x:v>1118</x:v>
      </x:c>
      <x:c r="E6" s="40" t="s">
        <x:v>1079</x:v>
      </x:c>
      <x:c r="F6" s="40" t="s">
        <x:v>1119</x:v>
      </x:c>
      <x:c r="G6" s="40" t="s">
        <x:v>1120</x:v>
      </x:c>
      <x:c r="H6" s="40" t="s">
        <x:v>1121</x:v>
      </x:c>
      <x:c r="I6" s="40" t="s">
        <x:v>1122</x:v>
      </x:c>
      <x:c r="J6" s="40" t="s">
        <x:v>1123</x:v>
      </x:c>
      <x:c r="K6" s="40" t="s">
        <x:v>1124</x:v>
      </x:c>
      <x:c r="L6" s="40" t="s">
        <x:v>1125</x:v>
      </x:c>
      <x:c r="M6" s="40" t="s">
        <x:v>1126</x:v>
      </x:c>
      <x:c r="N6" s="40" t="s">
        <x:v>1127</x:v>
      </x:c>
      <x:c r="O6" s="40" t="s">
        <x:v>1128</x:v>
      </x:c>
      <x:c r="P6" s="40" t="s">
        <x:v>1129</x:v>
      </x:c>
      <x:c r="Q6" s="40" t="s">
        <x:v>1130</x:v>
      </x:c>
      <x:c r="R6" s="40" t="s">
        <x:v>1131</x:v>
      </x:c>
      <x:c r="S6" s="40" t="s">
        <x:v>1132</x:v>
      </x:c>
      <x:c r="T6" s="40" t="s">
        <x:v>1133</x:v>
      </x:c>
      <x:c r="U6" s="40" t="s">
        <x:v>1134</x:v>
      </x:c>
      <x:c r="V6" s="40" t="s">
        <x:v>1135</x:v>
      </x:c>
      <x:c r="W6" s="40" t="s">
        <x:v>1136</x:v>
      </x:c>
      <x:c r="X6" s="40" t="s">
        <x:v>1137</x:v>
      </x:c>
    </x:row>
    <x:row r="7" s="1" customFormat="1" ht="14.25" hidden="0" customHeight="1">
      <x:c r="A7" s="41" t="s">
        <x:v>1138</x:v>
      </x:c>
      <x:c r="B7" s="44" t="s">
        <x:v>342</x:v>
      </x:c>
      <x:c r="C7" s="44" t="s">
        <x:v>1020</x:v>
      </x:c>
      <x:c r="D7" s="44" t="s">
        <x:v>1027</x:v>
      </x:c>
      <x:c r="E7" s="44" t="s">
        <x:v>1139</x:v>
      </x:c>
      <x:c r="F7" s="44" t="n">
        <x:v>-0.3</x:v>
      </x:c>
      <x:c r="G7" s="44" t="n">
        <x:v>0.8</x:v>
      </x:c>
      <x:c r="H7" s="44" t="n">
        <x:v>0.7</x:v>
      </x:c>
      <x:c r="I7" s="44" t="n">
        <x:v>0.5</x:v>
      </x:c>
      <x:c r="J7" s="44" t="n">
        <x:v>5</x:v>
      </x:c>
      <x:c r="K7" s="44" t="n">
        <x:v>1</x:v>
      </x:c>
      <x:c r="L7" s="44" t="n">
        <x:v>1</x:v>
      </x:c>
      <x:c r="M7" s="97">
        <x:f>IFERROR(IF(COUNTA(F7:L7)&gt;COUNT(F7:L7),"INVALID_INPUT",IFERROR(IF(COUNT(F7:L7)=7,IF(AND(F7&gt;=-1,F7&lt;=1,G7&gt;=0,G7&lt;=1,H7&gt;=0,H7&lt;=1,I7&gt;=0.1,I7&lt;=1,J7&gt;0,K7=1,OR(L7=0,L7=1),OR(B7="A",B7="B"),OR(C7="U1",C7="U2",C7="U3",C7="U4",C7="U5",C7="U6",C7="U7"),OR(D7="D1",D7="D2",D7="D3",D7="D4",D7="D5",D7="D6",D7="D7")),MIN(1,LN(1+MAX(J7,CANON!$B$27))/LN(1+CANON!$B$25)),"INVALID_INPUT"),"UNKNOWN_INPUT"),"INVALID_INPUT")),"INVALID_INPUT")</x:f>
        <x:v>0.5499405706118586</x:v>
      </x:c>
      <x:c r="N7" s="99">
        <x:f>IFERROR(IF(COUNTA(F7:L7)&gt;COUNT(F7:L7),"INVALID_INPUT",IFERROR(IF(COUNT(F7:L7)=7,IF(AND(F7&gt;=-1,F7&lt;=1,G7&gt;=0,G7&lt;=1,H7&gt;=0,H7&lt;=1,I7&gt;=0.1,I7&lt;=1,J7&gt;0,K7=1,OR(L7=0,L7=1),OR(B7="A",B7="B"),OR(C7="U1",C7="U2",C7="U3",C7="U4",C7="U5",C7="U6",C7="U7"),OR(D7="D1",D7="D2",D7="D3",D7="D4",D7="D5",D7="D6",D7="D7")),F7*G7*H7*I7*K7*L7*M7,"INVALID_INPUT"),"UNKNOWN_INPUT"),"INVALID_INPUT")),"INVALID_INPUT")</x:f>
        <x:v>-0.04619500793139612</x:v>
      </x:c>
      <x:c r="O7" s="99" t="s">
        <x:v>1140</x:v>
      </x:c>
      <x:c r="P7" s="99" t="s">
        <x:v>1141</x:v>
      </x:c>
      <x:c r="Q7" s="99" t="s">
        <x:v>1142</x:v>
      </x:c>
      <x:c r="R7" s="99" t="s">
        <x:v>1143</x:v>
      </x:c>
      <x:c r="S7" s="99" t="n">
        <x:v>1</x:v>
      </x:c>
      <x:c r="T7" s="99" t="s">
        <x:v>1144</x:v>
      </x:c>
      <x:c r="U7" s="44">
        <x:f>IFERROR(IF(COUNTA(F7:L7)&gt;COUNT(F7:L7),"INVALID_INPUT",IFERROR(IF(COUNT(F7:L7)=7,IF(AND(F7&gt;=-1,F7&lt;=1,G7&gt;=0,G7&lt;=1,H7&gt;=0,H7&lt;=1,I7&gt;=0.1,I7&lt;=1,J7&gt;0,K7=1,OR(L7=0,L7=1),OR(B7="A",B7="B"),OR(C7="U1",C7="U2",C7="U3",C7="U4",C7="U5",C7="U6",C7="U7"),OR(D7="D1",D7="D2",D7="D3",D7="D4",D7="D5",D7="D6",D7="D7")),F7*G7*H7*I7*K7*M7,"INVALID_INPUT"),"UNKNOWN_INPUT"),"INVALID_INPUT")),"INVALID_INPUT")</x:f>
        <x:v>-0.04619500793139612</x:v>
      </x:c>
      <x:c r="V7" s="44">
        <x:f>IFERROR(IF(COUNTA(F7:L7)&gt;COUNT(F7:L7),"INVALID_INPUT",IFERROR(IF(COUNT(F7:L7)=7,IF(AND(F7&gt;=-1,F7&lt;=1,G7&gt;=0,G7&lt;=1,H7&gt;=0,H7&lt;=1,I7&gt;=0.1,I7&lt;=1,J7&gt;0,K7=1,OR(L7=0,L7=1),OR(B7="A",B7="B"),OR(C7="U1",C7="U2",C7="U3",C7="U4",C7="U5",C7="U6",C7="U7"),OR(D7="D1",D7="D2",D7="D3",D7="D4",D7="D5",D7="D6",D7="D7")),F7*G7*H7*I7*K7*L7*M7,"INVALID_INPUT"),"UNKNOWN_INPUT"),"INVALID_INPUT")),"INVALID_INPUT")</x:f>
        <x:v>-0.04619500793139612</x:v>
      </x:c>
      <x:c r="W7" s="44" t="s">
        <x:v>1145</x:v>
      </x:c>
      <x:c r="X7" s="44" t="s">
        <x:v>1146</x:v>
      </x:c>
    </x:row>
    <x:row r="8" s="1" customFormat="1" ht="14.25" hidden="0" customHeight="1">
      <x:c r="A8" s="41" t="s">
        <x:v>1147</x:v>
      </x:c>
      <x:c r="B8" s="40" t="s">
        <x:v>342</x:v>
      </x:c>
      <x:c r="C8" s="40" t="s">
        <x:v>1020</x:v>
      </x:c>
      <x:c r="D8" s="40" t="s">
        <x:v>1027</x:v>
      </x:c>
      <x:c r="E8" s="40" t="s">
        <x:v>1148</x:v>
      </x:c>
      <x:c r="F8" s="40" t="n">
        <x:v>0.15</x:v>
      </x:c>
      <x:c r="G8" s="40" t="n">
        <x:v>0.6</x:v>
      </x:c>
      <x:c r="H8" s="40" t="n">
        <x:v>0.5</x:v>
      </x:c>
      <x:c r="I8" s="40" t="n">
        <x:v>0.3</x:v>
      </x:c>
      <x:c r="J8" s="40" t="n">
        <x:v>3</x:v>
      </x:c>
      <x:c r="K8" s="40" t="n">
        <x:v>1</x:v>
      </x:c>
      <x:c r="L8" s="40" t="n">
        <x:v>1</x:v>
      </x:c>
      <x:c r="M8" s="98">
        <x:f>IFERROR(IF(COUNTA(F8:L8)&gt;COUNT(F8:L8),"INVALID_INPUT",IFERROR(IF(COUNT(F8:L8)=7,IF(AND(F8&gt;=-1,F8&lt;=1,G8&gt;=0,G8&lt;=1,H8&gt;=0,H8&lt;=1,I8&gt;=0.1,I8&lt;=1,J8&gt;0,K8=1,OR(L8=0,L8=1),OR(B8="A",B8="B"),OR(C8="U1",C8="U2",C8="U3",C8="U4",C8="U5",C8="U6",C8="U7"),OR(D8="D1",D8="D2",D8="D3",D8="D4",D8="D5",D8="D6",D8="D7")),MIN(1,LN(1+MAX(J8,CANON!$B$27))/LN(1+CANON!$B$25)),"INVALID_INPUT"),"UNKNOWN_INPUT"),"INVALID_INPUT")),"INVALID_INPUT")</x:f>
        <x:v>0.4254921071067263</x:v>
      </x:c>
      <x:c r="N8" s="100">
        <x:f>IFERROR(IF(COUNTA(F8:L8)&gt;COUNT(F8:L8),"INVALID_INPUT",IFERROR(IF(COUNT(F8:L8)=7,IF(AND(F8&gt;=-1,F8&lt;=1,G8&gt;=0,G8&lt;=1,H8&gt;=0,H8&lt;=1,I8&gt;=0.1,I8&lt;=1,J8&gt;0,K8=1,OR(L8=0,L8=1),OR(B8="A",B8="B"),OR(C8="U1",C8="U2",C8="U3",C8="U4",C8="U5",C8="U6",C8="U7"),OR(D8="D1",D8="D2",D8="D3",D8="D4",D8="D5",D8="D6",D8="D7")),F8*G8*H8*I8*K8*L8*M8,"INVALID_INPUT"),"UNKNOWN_INPUT"),"INVALID_INPUT")),"INVALID_INPUT")</x:f>
        <x:v>0.005744143445940805</x:v>
      </x:c>
      <x:c r="O8" s="100" t="s">
        <x:v>1140</x:v>
      </x:c>
      <x:c r="P8" s="100" t="s">
        <x:v>1141</x:v>
      </x:c>
      <x:c r="Q8" s="100" t="s">
        <x:v>1142</x:v>
      </x:c>
      <x:c r="R8" s="100" t="s">
        <x:v>1143</x:v>
      </x:c>
      <x:c r="S8" s="100" t="n">
        <x:v>1</x:v>
      </x:c>
      <x:c r="T8" s="100" t="s">
        <x:v>1144</x:v>
      </x:c>
      <x:c r="U8" s="40">
        <x:f>IFERROR(IF(COUNTA(F8:L8)&gt;COUNT(F8:L8),"INVALID_INPUT",IFERROR(IF(COUNT(F8:L8)=7,IF(AND(F8&gt;=-1,F8&lt;=1,G8&gt;=0,G8&lt;=1,H8&gt;=0,H8&lt;=1,I8&gt;=0.1,I8&lt;=1,J8&gt;0,K8=1,OR(L8=0,L8=1),OR(B8="A",B8="B"),OR(C8="U1",C8="U2",C8="U3",C8="U4",C8="U5",C8="U6",C8="U7"),OR(D8="D1",D8="D2",D8="D3",D8="D4",D8="D5",D8="D6",D8="D7")),F8*G8*H8*I8*K8*M8,"INVALID_INPUT"),"UNKNOWN_INPUT"),"INVALID_INPUT")),"INVALID_INPUT")</x:f>
        <x:v>0.005744143445940805</x:v>
      </x:c>
      <x:c r="V8" s="40">
        <x:f>IFERROR(IF(COUNTA(F8:L8)&gt;COUNT(F8:L8),"INVALID_INPUT",IFERROR(IF(COUNT(F8:L8)=7,IF(AND(F8&gt;=-1,F8&lt;=1,G8&gt;=0,G8&lt;=1,H8&gt;=0,H8&lt;=1,I8&gt;=0.1,I8&lt;=1,J8&gt;0,K8=1,OR(L8=0,L8=1),OR(B8="A",B8="B"),OR(C8="U1",C8="U2",C8="U3",C8="U4",C8="U5",C8="U6",C8="U7"),OR(D8="D1",D8="D2",D8="D3",D8="D4",D8="D5",D8="D6",D8="D7")),F8*G8*H8*I8*K8*L8*M8,"INVALID_INPUT"),"UNKNOWN_INPUT"),"INVALID_INPUT")),"INVALID_INPUT")</x:f>
        <x:v>0.005744143445940805</x:v>
      </x:c>
      <x:c r="W8" s="40" t="s">
        <x:v>1145</x:v>
      </x:c>
      <x:c r="X8" s="40" t="s">
        <x:v>1146</x:v>
      </x:c>
    </x:row>
    <x:row r="9" s="1" customFormat="1" ht="14.25" hidden="0" customHeight="1">
      <x:c r="A9" s="41" t="s">
        <x:v>1149</x:v>
      </x:c>
      <x:c r="B9" s="44" t="s">
        <x:v>342</x:v>
      </x:c>
      <x:c r="C9" s="44" t="s">
        <x:v>1017</x:v>
      </x:c>
      <x:c r="D9" s="44" t="s">
        <x:v>1026</x:v>
      </x:c>
      <x:c r="E9" s="44" t="s">
        <x:v>1150</x:v>
      </x:c>
      <x:c r="F9" s="44" t="n">
        <x:v>0.4</x:v>
      </x:c>
      <x:c r="G9" s="44" t="n">
        <x:v>0.9</x:v>
      </x:c>
      <x:c r="H9" s="44" t="n">
        <x:v>0.8</x:v>
      </x:c>
      <x:c r="I9" s="44" t="n">
        <x:v>0.6</x:v>
      </x:c>
      <x:c r="J9" s="44" t="n">
        <x:v>10</x:v>
      </x:c>
      <x:c r="K9" s="44" t="n">
        <x:v>1</x:v>
      </x:c>
      <x:c r="L9" s="44" t="n">
        <x:v>1</x:v>
      </x:c>
      <x:c r="M9" s="97">
        <x:f>IFERROR(IF(COUNTA(F9:L9)&gt;COUNT(F9:L9),"INVALID_INPUT",IFERROR(IF(COUNT(F9:L9)=7,IF(AND(F9&gt;=-1,F9&lt;=1,G9&gt;=0,G9&lt;=1,H9&gt;=0,H9&lt;=1,I9&gt;=0.1,I9&lt;=1,J9&gt;0,K9=1,OR(L9=0,L9=1),OR(B9="A",B9="B"),OR(C9="U1",C9="U2",C9="U3",C9="U4",C9="U5",C9="U6",C9="U7"),OR(D9="D1",D9="D2",D9="D3",D9="D4",D9="D5",D9="D6",D9="D7")),MIN(1,LN(1+MAX(J9,CANON!$B$27))/LN(1+CANON!$B$25)),"INVALID_INPUT"),"UNKNOWN_INPUT"),"INVALID_INPUT")),"INVALID_INPUT")</x:f>
        <x:v>0.7359804244028082</x:v>
      </x:c>
      <x:c r="N9" s="99">
        <x:f>IFERROR(IF(COUNTA(F9:L9)&gt;COUNT(F9:L9),"INVALID_INPUT",IFERROR(IF(COUNT(F9:L9)=7,IF(AND(F9&gt;=-1,F9&lt;=1,G9&gt;=0,G9&lt;=1,H9&gt;=0,H9&lt;=1,I9&gt;=0.1,I9&lt;=1,J9&gt;0,K9=1,OR(L9=0,L9=1),OR(B9="A",B9="B"),OR(C9="U1",C9="U2",C9="U3",C9="U4",C9="U5",C9="U6",C9="U7"),OR(D9="D1",D9="D2",D9="D3",D9="D4",D9="D5",D9="D6",D9="D7")),F9*G9*H9*I9*K9*L9*M9,"INVALID_INPUT"),"UNKNOWN_INPUT"),"INVALID_INPUT")),"INVALID_INPUT")</x:f>
        <x:v>0.12717741733680527</x:v>
      </x:c>
      <x:c r="O9" s="99" t="s">
        <x:v>1140</x:v>
      </x:c>
      <x:c r="P9" s="99" t="s">
        <x:v>1141</x:v>
      </x:c>
      <x:c r="Q9" s="99" t="s">
        <x:v>1142</x:v>
      </x:c>
      <x:c r="R9" s="99" t="s">
        <x:v>1143</x:v>
      </x:c>
      <x:c r="S9" s="99" t="n">
        <x:v>1</x:v>
      </x:c>
      <x:c r="T9" s="99" t="s">
        <x:v>1144</x:v>
      </x:c>
      <x:c r="U9" s="44">
        <x:f>IFERROR(IF(COUNTA(F9:L9)&gt;COUNT(F9:L9),"INVALID_INPUT",IFERROR(IF(COUNT(F9:L9)=7,IF(AND(F9&gt;=-1,F9&lt;=1,G9&gt;=0,G9&lt;=1,H9&gt;=0,H9&lt;=1,I9&gt;=0.1,I9&lt;=1,J9&gt;0,K9=1,OR(L9=0,L9=1),OR(B9="A",B9="B"),OR(C9="U1",C9="U2",C9="U3",C9="U4",C9="U5",C9="U6",C9="U7"),OR(D9="D1",D9="D2",D9="D3",D9="D4",D9="D5",D9="D6",D9="D7")),F9*G9*H9*I9*K9*M9,"INVALID_INPUT"),"UNKNOWN_INPUT"),"INVALID_INPUT")),"INVALID_INPUT")</x:f>
        <x:v>0.12717741733680527</x:v>
      </x:c>
      <x:c r="V9" s="44">
        <x:f>IFERROR(IF(COUNTA(F9:L9)&gt;COUNT(F9:L9),"INVALID_INPUT",IFERROR(IF(COUNT(F9:L9)=7,IF(AND(F9&gt;=-1,F9&lt;=1,G9&gt;=0,G9&lt;=1,H9&gt;=0,H9&lt;=1,I9&gt;=0.1,I9&lt;=1,J9&gt;0,K9=1,OR(L9=0,L9=1),OR(B9="A",B9="B"),OR(C9="U1",C9="U2",C9="U3",C9="U4",C9="U5",C9="U6",C9="U7"),OR(D9="D1",D9="D2",D9="D3",D9="D4",D9="D5",D9="D6",D9="D7")),F9*G9*H9*I9*K9*L9*M9,"INVALID_INPUT"),"UNKNOWN_INPUT"),"INVALID_INPUT")),"INVALID_INPUT")</x:f>
        <x:v>0.12717741733680527</x:v>
      </x:c>
      <x:c r="W9" s="44" t="s">
        <x:v>1145</x:v>
      </x:c>
      <x:c r="X9" s="44" t="s">
        <x:v>1146</x:v>
      </x:c>
    </x:row>
    <x:row r="10" s="1" customFormat="1" ht="14.25" hidden="0" customHeight="1">
      <x:c r="A10" s="41" t="s">
        <x:v>1151</x:v>
      </x:c>
      <x:c r="B10" s="40" t="s">
        <x:v>342</x:v>
      </x:c>
      <x:c r="C10" s="40" t="s">
        <x:v>1019</x:v>
      </x:c>
      <x:c r="D10" s="40" t="s">
        <x:v>1028</x:v>
      </x:c>
      <x:c r="E10" s="40" t="s">
        <x:v>1152</x:v>
      </x:c>
      <x:c r="F10" s="40" t="n">
        <x:v>0.25</x:v>
      </x:c>
      <x:c r="G10" s="40" t="n">
        <x:v>0.7</x:v>
      </x:c>
      <x:c r="H10" s="40" t="n">
        <x:v>0.6</x:v>
      </x:c>
      <x:c r="I10" s="40" t="n">
        <x:v>0.4</x:v>
      </x:c>
      <x:c r="J10" s="40" t="n">
        <x:v>5</x:v>
      </x:c>
      <x:c r="K10" s="40" t="n">
        <x:v>1</x:v>
      </x:c>
      <x:c r="L10" s="40" t="n">
        <x:v>1</x:v>
      </x:c>
      <x:c r="M10" s="98">
        <x:f>IFERROR(IF(COUNTA(F10:L10)&gt;COUNT(F10:L10),"INVALID_INPUT",IFERROR(IF(COUNT(F10:L10)=7,IF(AND(F10&gt;=-1,F10&lt;=1,G10&gt;=0,G10&lt;=1,H10&gt;=0,H10&lt;=1,I10&gt;=0.1,I10&lt;=1,J10&gt;0,K10=1,OR(L10=0,L10=1),OR(B10="A",B10="B"),OR(C10="U1",C10="U2",C10="U3",C10="U4",C10="U5",C10="U6",C10="U7"),OR(D10="D1",D10="D2",D10="D3",D10="D4",D10="D5",D10="D6",D10="D7")),MIN(1,LN(1+MAX(J10,CANON!$B$27))/LN(1+CANON!$B$25)),"INVALID_INPUT"),"UNKNOWN_INPUT"),"INVALID_INPUT")),"INVALID_INPUT")</x:f>
        <x:v>0.5499405706118586</x:v>
      </x:c>
      <x:c r="N10" s="100">
        <x:f>IFERROR(IF(COUNTA(F10:L10)&gt;COUNT(F10:L10),"INVALID_INPUT",IFERROR(IF(COUNT(F10:L10)=7,IF(AND(F10&gt;=-1,F10&lt;=1,G10&gt;=0,G10&lt;=1,H10&gt;=0,H10&lt;=1,I10&gt;=0.1,I10&lt;=1,J10&gt;0,K10=1,OR(L10=0,L10=1),OR(B10="A",B10="B"),OR(C10="U1",C10="U2",C10="U3",C10="U4",C10="U5",C10="U6",C10="U7"),OR(D10="D1",D10="D2",D10="D3",D10="D4",D10="D5",D10="D6",D10="D7")),F10*G10*H10*I10*K10*L10*M10,"INVALID_INPUT"),"UNKNOWN_INPUT"),"INVALID_INPUT")),"INVALID_INPUT")</x:f>
        <x:v>0.023097503965698065</x:v>
      </x:c>
      <x:c r="O10" s="100" t="s">
        <x:v>1140</x:v>
      </x:c>
      <x:c r="P10" s="100" t="s">
        <x:v>1141</x:v>
      </x:c>
      <x:c r="Q10" s="100" t="s">
        <x:v>1142</x:v>
      </x:c>
      <x:c r="R10" s="100" t="s">
        <x:v>1143</x:v>
      </x:c>
      <x:c r="S10" s="100" t="n">
        <x:v>1</x:v>
      </x:c>
      <x:c r="T10" s="100" t="s">
        <x:v>1144</x:v>
      </x:c>
      <x:c r="U10" s="40">
        <x:f>IFERROR(IF(COUNTA(F10:L10)&gt;COUNT(F10:L10),"INVALID_INPUT",IFERROR(IF(COUNT(F10:L10)=7,IF(AND(F10&gt;=-1,F10&lt;=1,G10&gt;=0,G10&lt;=1,H10&gt;=0,H10&lt;=1,I10&gt;=0.1,I10&lt;=1,J10&gt;0,K10=1,OR(L10=0,L10=1),OR(B10="A",B10="B"),OR(C10="U1",C10="U2",C10="U3",C10="U4",C10="U5",C10="U6",C10="U7"),OR(D10="D1",D10="D2",D10="D3",D10="D4",D10="D5",D10="D6",D10="D7")),F10*G10*H10*I10*K10*M10,"INVALID_INPUT"),"UNKNOWN_INPUT"),"INVALID_INPUT")),"INVALID_INPUT")</x:f>
        <x:v>0.023097503965698065</x:v>
      </x:c>
      <x:c r="V10" s="40">
        <x:f>IFERROR(IF(COUNTA(F10:L10)&gt;COUNT(F10:L10),"INVALID_INPUT",IFERROR(IF(COUNT(F10:L10)=7,IF(AND(F10&gt;=-1,F10&lt;=1,G10&gt;=0,G10&lt;=1,H10&gt;=0,H10&lt;=1,I10&gt;=0.1,I10&lt;=1,J10&gt;0,K10=1,OR(L10=0,L10=1),OR(B10="A",B10="B"),OR(C10="U1",C10="U2",C10="U3",C10="U4",C10="U5",C10="U6",C10="U7"),OR(D10="D1",D10="D2",D10="D3",D10="D4",D10="D5",D10="D6",D10="D7")),F10*G10*H10*I10*K10*L10*M10,"INVALID_INPUT"),"UNKNOWN_INPUT"),"INVALID_INPUT")),"INVALID_INPUT")</x:f>
        <x:v>0.023097503965698065</x:v>
      </x:c>
      <x:c r="W10" s="40" t="s">
        <x:v>1145</x:v>
      </x:c>
      <x:c r="X10" s="40" t="s">
        <x:v>1146</x:v>
      </x:c>
    </x:row>
    <x:row r="11" s="1" customFormat="1" ht="14.25" hidden="0" customHeight="1">
      <x:c r="A11" s="41" t="s">
        <x:v>1153</x:v>
      </x:c>
      <x:c r="B11" s="44" t="s">
        <x:v>342</x:v>
      </x:c>
      <x:c r="C11" s="44" t="s">
        <x:v>1017</x:v>
      </x:c>
      <x:c r="D11" s="44" t="s">
        <x:v>1154</x:v>
      </x:c>
      <x:c r="E11" s="44" t="s">
        <x:v>1155</x:v>
      </x:c>
      <x:c r="F11" s="44" t="n">
        <x:v>0.35</x:v>
      </x:c>
      <x:c r="G11" s="44" t="n">
        <x:v>0.8</x:v>
      </x:c>
      <x:c r="H11" s="44" t="n">
        <x:v>0.7</x:v>
      </x:c>
      <x:c r="I11" s="44" t="n">
        <x:v>0.5</x:v>
      </x:c>
      <x:c r="J11" s="44" t="n">
        <x:v>10</x:v>
      </x:c>
      <x:c r="K11" s="44" t="n">
        <x:v>1</x:v>
      </x:c>
      <x:c r="L11" s="44" t="n">
        <x:v>1</x:v>
      </x:c>
      <x:c r="M11" s="97">
        <x:f>IFERROR(IF(COUNTA(F11:L11)&gt;COUNT(F11:L11),"INVALID_INPUT",IFERROR(IF(COUNT(F11:L11)=7,IF(AND(F11&gt;=-1,F11&lt;=1,G11&gt;=0,G11&lt;=1,H11&gt;=0,H11&lt;=1,I11&gt;=0.1,I11&lt;=1,J11&gt;0,K11=1,OR(L11=0,L11=1),OR(B11="A",B11="B"),OR(C11="U1",C11="U2",C11="U3",C11="U4",C11="U5",C11="U6",C11="U7"),OR(D11="D1",D11="D2",D11="D3",D11="D4",D11="D5",D11="D6",D11="D7")),MIN(1,LN(1+MAX(J11,CANON!$B$27))/LN(1+CANON!$B$25)),"INVALID_INPUT"),"UNKNOWN_INPUT"),"INVALID_INPUT")),"INVALID_INPUT")</x:f>
        <x:v>0.7359804244028082</x:v>
      </x:c>
      <x:c r="N11" s="99">
        <x:f>IFERROR(IF(COUNTA(F11:L11)&gt;COUNT(F11:L11),"INVALID_INPUT",IFERROR(IF(COUNT(F11:L11)=7,IF(AND(F11&gt;=-1,F11&lt;=1,G11&gt;=0,G11&lt;=1,H11&gt;=0,H11&lt;=1,I11&gt;=0.1,I11&lt;=1,J11&gt;0,K11=1,OR(L11=0,L11=1),OR(B11="A",B11="B"),OR(C11="U1",C11="U2",C11="U3",C11="U4",C11="U5",C11="U6",C11="U7"),OR(D11="D1",D11="D2",D11="D3",D11="D4",D11="D5",D11="D6",D11="D7")),F11*G11*H11*I11*K11*L11*M11,"INVALID_INPUT"),"UNKNOWN_INPUT"),"INVALID_INPUT")),"INVALID_INPUT")</x:f>
        <x:v>0.0721260815914752</x:v>
      </x:c>
      <x:c r="O11" s="99" t="s">
        <x:v>1140</x:v>
      </x:c>
      <x:c r="P11" s="99" t="s">
        <x:v>1141</x:v>
      </x:c>
      <x:c r="Q11" s="99" t="s">
        <x:v>1142</x:v>
      </x:c>
      <x:c r="R11" s="99" t="s">
        <x:v>1143</x:v>
      </x:c>
      <x:c r="S11" s="99" t="n">
        <x:v>1</x:v>
      </x:c>
      <x:c r="T11" s="99" t="s">
        <x:v>1144</x:v>
      </x:c>
      <x:c r="U11" s="44">
        <x:f>IFERROR(IF(COUNTA(F11:L11)&gt;COUNT(F11:L11),"INVALID_INPUT",IFERROR(IF(COUNT(F11:L11)=7,IF(AND(F11&gt;=-1,F11&lt;=1,G11&gt;=0,G11&lt;=1,H11&gt;=0,H11&lt;=1,I11&gt;=0.1,I11&lt;=1,J11&gt;0,K11=1,OR(L11=0,L11=1),OR(B11="A",B11="B"),OR(C11="U1",C11="U2",C11="U3",C11="U4",C11="U5",C11="U6",C11="U7"),OR(D11="D1",D11="D2",D11="D3",D11="D4",D11="D5",D11="D6",D11="D7")),F11*G11*H11*I11*K11*M11,"INVALID_INPUT"),"UNKNOWN_INPUT"),"INVALID_INPUT")),"INVALID_INPUT")</x:f>
        <x:v>0.0721260815914752</x:v>
      </x:c>
      <x:c r="V11" s="44">
        <x:f>IFERROR(IF(COUNTA(F11:L11)&gt;COUNT(F11:L11),"INVALID_INPUT",IFERROR(IF(COUNT(F11:L11)=7,IF(AND(F11&gt;=-1,F11&lt;=1,G11&gt;=0,G11&lt;=1,H11&gt;=0,H11&lt;=1,I11&gt;=0.1,I11&lt;=1,J11&gt;0,K11=1,OR(L11=0,L11=1),OR(B11="A",B11="B"),OR(C11="U1",C11="U2",C11="U3",C11="U4",C11="U5",C11="U6",C11="U7"),OR(D11="D1",D11="D2",D11="D3",D11="D4",D11="D5",D11="D6",D11="D7")),F11*G11*H11*I11*K11*L11*M11,"INVALID_INPUT"),"UNKNOWN_INPUT"),"INVALID_INPUT")),"INVALID_INPUT")</x:f>
        <x:v>0.0721260815914752</x:v>
      </x:c>
      <x:c r="W11" s="44" t="s">
        <x:v>1145</x:v>
      </x:c>
      <x:c r="X11" s="44" t="s">
        <x:v>1146</x:v>
      </x:c>
    </x:row>
    <x:row r="12" s="1" customFormat="1" ht="14.25" hidden="0" customHeight="1">
      <x:c r="A12" s="41" t="s">
        <x:v>1156</x:v>
      </x:c>
      <x:c r="B12" s="40" t="s">
        <x:v>342</x:v>
      </x:c>
      <x:c r="C12" s="40" t="s">
        <x:v>1025</x:v>
      </x:c>
      <x:c r="D12" s="40" t="s">
        <x:v>1024</x:v>
      </x:c>
      <x:c r="E12" s="40" t="s">
        <x:v>1157</x:v>
      </x:c>
      <x:c r="F12" s="40" t="n">
        <x:v>0.15</x:v>
      </x:c>
      <x:c r="G12" s="40" t="n">
        <x:v>0.5</x:v>
      </x:c>
      <x:c r="H12" s="40" t="n">
        <x:v>0.4</x:v>
      </x:c>
      <x:c r="I12" s="40" t="n">
        <x:v>0.3</x:v>
      </x:c>
      <x:c r="J12" s="40" t="n">
        <x:v>15</x:v>
      </x:c>
      <x:c r="K12" s="40" t="n">
        <x:v>1</x:v>
      </x:c>
      <x:c r="L12" s="40" t="n">
        <x:v>1</x:v>
      </x:c>
      <x:c r="M12" s="98">
        <x:f>IFERROR(IF(COUNTA(F12:L12)&gt;COUNT(F12:L12),"INVALID_INPUT",IFERROR(IF(COUNT(F12:L12)=7,IF(AND(F12&gt;=-1,F12&lt;=1,G12&gt;=0,G12&lt;=1,H12&gt;=0,H12&lt;=1,I12&gt;=0.1,I12&lt;=1,J12&gt;0,K12=1,OR(L12=0,L12=1),OR(B12="A",B12="B"),OR(C12="U1",C12="U2",C12="U3",C12="U4",C12="U5",C12="U6",C12="U7"),OR(D12="D1",D12="D2",D12="D3",D12="D4",D12="D5",D12="D6",D12="D7")),MIN(1,LN(1+MAX(J12,CANON!$B$27))/LN(1+CANON!$B$25)),"INVALID_INPUT"),"UNKNOWN_INPUT"),"INVALID_INPUT")),"INVALID_INPUT")</x:f>
        <x:v>0.8509842142134526</x:v>
      </x:c>
      <x:c r="N12" s="100">
        <x:f>IFERROR(IF(COUNTA(F12:L12)&gt;COUNT(F12:L12),"INVALID_INPUT",IFERROR(IF(COUNT(F12:L12)=7,IF(AND(F12&gt;=-1,F12&lt;=1,G12&gt;=0,G12&lt;=1,H12&gt;=0,H12&lt;=1,I12&gt;=0.1,I12&lt;=1,J12&gt;0,K12=1,OR(L12=0,L12=1),OR(B12="A",B12="B"),OR(C12="U1",C12="U2",C12="U3",C12="U4",C12="U5",C12="U6",C12="U7"),OR(D12="D1",D12="D2",D12="D3",D12="D4",D12="D5",D12="D6",D12="D7")),F12*G12*H12*I12*K12*L12*M12,"INVALID_INPUT"),"UNKNOWN_INPUT"),"INVALID_INPUT")),"INVALID_INPUT")</x:f>
        <x:v>0.007658857927921073</x:v>
      </x:c>
      <x:c r="O12" s="100" t="s">
        <x:v>1140</x:v>
      </x:c>
      <x:c r="P12" s="100" t="s">
        <x:v>1141</x:v>
      </x:c>
      <x:c r="Q12" s="100" t="s">
        <x:v>1142</x:v>
      </x:c>
      <x:c r="R12" s="100" t="s">
        <x:v>1143</x:v>
      </x:c>
      <x:c r="S12" s="100" t="n">
        <x:v>1</x:v>
      </x:c>
      <x:c r="T12" s="100" t="s">
        <x:v>1144</x:v>
      </x:c>
      <x:c r="U12" s="40">
        <x:f>IFERROR(IF(COUNTA(F12:L12)&gt;COUNT(F12:L12),"INVALID_INPUT",IFERROR(IF(COUNT(F12:L12)=7,IF(AND(F12&gt;=-1,F12&lt;=1,G12&gt;=0,G12&lt;=1,H12&gt;=0,H12&lt;=1,I12&gt;=0.1,I12&lt;=1,J12&gt;0,K12=1,OR(L12=0,L12=1),OR(B12="A",B12="B"),OR(C12="U1",C12="U2",C12="U3",C12="U4",C12="U5",C12="U6",C12="U7"),OR(D12="D1",D12="D2",D12="D3",D12="D4",D12="D5",D12="D6",D12="D7")),F12*G12*H12*I12*K12*M12,"INVALID_INPUT"),"UNKNOWN_INPUT"),"INVALID_INPUT")),"INVALID_INPUT")</x:f>
        <x:v>0.007658857927921073</x:v>
      </x:c>
      <x:c r="V12" s="40">
        <x:f>IFERROR(IF(COUNTA(F12:L12)&gt;COUNT(F12:L12),"INVALID_INPUT",IFERROR(IF(COUNT(F12:L12)=7,IF(AND(F12&gt;=-1,F12&lt;=1,G12&gt;=0,G12&lt;=1,H12&gt;=0,H12&lt;=1,I12&gt;=0.1,I12&lt;=1,J12&gt;0,K12=1,OR(L12=0,L12=1),OR(B12="A",B12="B"),OR(C12="U1",C12="U2",C12="U3",C12="U4",C12="U5",C12="U6",C12="U7"),OR(D12="D1",D12="D2",D12="D3",D12="D4",D12="D5",D12="D6",D12="D7")),F12*G12*H12*I12*K12*L12*M12,"INVALID_INPUT"),"UNKNOWN_INPUT"),"INVALID_INPUT")),"INVALID_INPUT")</x:f>
        <x:v>0.007658857927921073</x:v>
      </x:c>
      <x:c r="W12" s="40" t="s">
        <x:v>1145</x:v>
      </x:c>
      <x:c r="X12" s="40" t="s">
        <x:v>1146</x:v>
      </x:c>
    </x:row>
    <x:row r="13" s="1" customFormat="1" ht="14.25" hidden="0" customHeight="1">
      <x:c r="A13" s="41" t="s">
        <x:v>1158</x:v>
      </x:c>
      <x:c r="B13" s="44" t="s">
        <x:v>342</x:v>
      </x:c>
      <x:c r="C13" s="44" t="s">
        <x:v>1021</x:v>
      </x:c>
      <x:c r="D13" s="44" t="s">
        <x:v>1028</x:v>
      </x:c>
      <x:c r="E13" s="44" t="s">
        <x:v>1159</x:v>
      </x:c>
      <x:c r="F13" s="44" t="n">
        <x:v>-0.2</x:v>
      </x:c>
      <x:c r="G13" s="44" t="n">
        <x:v>0.9</x:v>
      </x:c>
      <x:c r="H13" s="44" t="n">
        <x:v>0.8</x:v>
      </x:c>
      <x:c r="I13" s="44" t="n">
        <x:v>0.7</x:v>
      </x:c>
      <x:c r="J13" s="44" t="n">
        <x:v>3</x:v>
      </x:c>
      <x:c r="K13" s="44" t="n">
        <x:v>1</x:v>
      </x:c>
      <x:c r="L13" s="44" t="n">
        <x:v>1</x:v>
      </x:c>
      <x:c r="M13" s="97">
        <x:f>IFERROR(IF(COUNTA(F13:L13)&gt;COUNT(F13:L13),"INVALID_INPUT",IFERROR(IF(COUNT(F13:L13)=7,IF(AND(F13&gt;=-1,F13&lt;=1,G13&gt;=0,G13&lt;=1,H13&gt;=0,H13&lt;=1,I13&gt;=0.1,I13&lt;=1,J13&gt;0,K13=1,OR(L13=0,L13=1),OR(B13="A",B13="B"),OR(C13="U1",C13="U2",C13="U3",C13="U4",C13="U5",C13="U6",C13="U7"),OR(D13="D1",D13="D2",D13="D3",D13="D4",D13="D5",D13="D6",D13="D7")),MIN(1,LN(1+MAX(J13,CANON!$B$27))/LN(1+CANON!$B$25)),"INVALID_INPUT"),"UNKNOWN_INPUT"),"INVALID_INPUT")),"INVALID_INPUT")</x:f>
        <x:v>0.4254921071067263</x:v>
      </x:c>
      <x:c r="N13" s="99">
        <x:f>IFERROR(IF(COUNTA(F13:L13)&gt;COUNT(F13:L13),"INVALID_INPUT",IFERROR(IF(COUNT(F13:L13)=7,IF(AND(F13&gt;=-1,F13&lt;=1,G13&gt;=0,G13&lt;=1,H13&gt;=0,H13&lt;=1,I13&gt;=0.1,I13&lt;=1,J13&gt;0,K13=1,OR(L13=0,L13=1),OR(B13="A",B13="B"),OR(C13="U1",C13="U2",C13="U3",C13="U4",C13="U5",C13="U6",C13="U7"),OR(D13="D1",D13="D2",D13="D3",D13="D4",D13="D5",D13="D6",D13="D7")),F13*G13*H13*I13*K13*L13*M13,"INVALID_INPUT"),"UNKNOWN_INPUT"),"INVALID_INPUT")),"INVALID_INPUT")</x:f>
        <x:v>-0.042889604396358014</x:v>
      </x:c>
      <x:c r="O13" s="99" t="s">
        <x:v>1140</x:v>
      </x:c>
      <x:c r="P13" s="99" t="s">
        <x:v>1141</x:v>
      </x:c>
      <x:c r="Q13" s="99" t="s">
        <x:v>1142</x:v>
      </x:c>
      <x:c r="R13" s="99" t="s">
        <x:v>1143</x:v>
      </x:c>
      <x:c r="S13" s="99" t="n">
        <x:v>1</x:v>
      </x:c>
      <x:c r="T13" s="99" t="s">
        <x:v>1144</x:v>
      </x:c>
      <x:c r="U13" s="44">
        <x:f>IFERROR(IF(COUNTA(F13:L13)&gt;COUNT(F13:L13),"INVALID_INPUT",IFERROR(IF(COUNT(F13:L13)=7,IF(AND(F13&gt;=-1,F13&lt;=1,G13&gt;=0,G13&lt;=1,H13&gt;=0,H13&lt;=1,I13&gt;=0.1,I13&lt;=1,J13&gt;0,K13=1,OR(L13=0,L13=1),OR(B13="A",B13="B"),OR(C13="U1",C13="U2",C13="U3",C13="U4",C13="U5",C13="U6",C13="U7"),OR(D13="D1",D13="D2",D13="D3",D13="D4",D13="D5",D13="D6",D13="D7")),F13*G13*H13*I13*K13*M13,"INVALID_INPUT"),"UNKNOWN_INPUT"),"INVALID_INPUT")),"INVALID_INPUT")</x:f>
        <x:v>-0.042889604396358014</x:v>
      </x:c>
      <x:c r="V13" s="44">
        <x:f>IFERROR(IF(COUNTA(F13:L13)&gt;COUNT(F13:L13),"INVALID_INPUT",IFERROR(IF(COUNT(F13:L13)=7,IF(AND(F13&gt;=-1,F13&lt;=1,G13&gt;=0,G13&lt;=1,H13&gt;=0,H13&lt;=1,I13&gt;=0.1,I13&lt;=1,J13&gt;0,K13=1,OR(L13=0,L13=1),OR(B13="A",B13="B"),OR(C13="U1",C13="U2",C13="U3",C13="U4",C13="U5",C13="U6",C13="U7"),OR(D13="D1",D13="D2",D13="D3",D13="D4",D13="D5",D13="D6",D13="D7")),F13*G13*H13*I13*K13*L13*M13,"INVALID_INPUT"),"UNKNOWN_INPUT"),"INVALID_INPUT")),"INVALID_INPUT")</x:f>
        <x:v>-0.042889604396358014</x:v>
      </x:c>
      <x:c r="W13" s="44" t="s">
        <x:v>1145</x:v>
      </x:c>
      <x:c r="X13" s="44" t="s">
        <x:v>1146</x:v>
      </x:c>
    </x:row>
    <x:row r="14" s="1" customFormat="1" ht="14.25" hidden="0" customHeight="1">
      <x:c r="A14" s="41" t="s">
        <x:v>1160</x:v>
      </x:c>
      <x:c r="B14" s="40" t="s">
        <x:v>342</x:v>
      </x:c>
      <x:c r="C14" s="40" t="s">
        <x:v>1020</x:v>
      </x:c>
      <x:c r="D14" s="40" t="s">
        <x:v>1028</x:v>
      </x:c>
      <x:c r="E14" s="40" t="s">
        <x:v>1161</x:v>
      </x:c>
      <x:c r="F14" s="40" t="n">
        <x:v>-0.15</x:v>
      </x:c>
      <x:c r="G14" s="40" t="n">
        <x:v>0.6</x:v>
      </x:c>
      <x:c r="H14" s="40" t="n">
        <x:v>0.5</x:v>
      </x:c>
      <x:c r="I14" s="40" t="n">
        <x:v>0.4</x:v>
      </x:c>
      <x:c r="J14" s="40" t="n">
        <x:v>5</x:v>
      </x:c>
      <x:c r="K14" s="40" t="n">
        <x:v>1</x:v>
      </x:c>
      <x:c r="L14" s="40" t="n">
        <x:v>1</x:v>
      </x:c>
      <x:c r="M14" s="98">
        <x:f>IFERROR(IF(COUNTA(F14:L14)&gt;COUNT(F14:L14),"INVALID_INPUT",IFERROR(IF(COUNT(F14:L14)=7,IF(AND(F14&gt;=-1,F14&lt;=1,G14&gt;=0,G14&lt;=1,H14&gt;=0,H14&lt;=1,I14&gt;=0.1,I14&lt;=1,J14&gt;0,K14=1,OR(L14=0,L14=1),OR(B14="A",B14="B"),OR(C14="U1",C14="U2",C14="U3",C14="U4",C14="U5",C14="U6",C14="U7"),OR(D14="D1",D14="D2",D14="D3",D14="D4",D14="D5",D14="D6",D14="D7")),MIN(1,LN(1+MAX(J14,CANON!$B$27))/LN(1+CANON!$B$25)),"INVALID_INPUT"),"UNKNOWN_INPUT"),"INVALID_INPUT")),"INVALID_INPUT")</x:f>
        <x:v>0.5499405706118586</x:v>
      </x:c>
      <x:c r="N14" s="100">
        <x:f>IFERROR(IF(COUNTA(F14:L14)&gt;COUNT(F14:L14),"INVALID_INPUT",IFERROR(IF(COUNT(F14:L14)=7,IF(AND(F14&gt;=-1,F14&lt;=1,G14&gt;=0,G14&lt;=1,H14&gt;=0,H14&lt;=1,I14&gt;=0.1,I14&lt;=1,J14&gt;0,K14=1,OR(L14=0,L14=1),OR(B14="A",B14="B"),OR(C14="U1",C14="U2",C14="U3",C14="U4",C14="U5",C14="U6",C14="U7"),OR(D14="D1",D14="D2",D14="D3",D14="D4",D14="D5",D14="D6",D14="D7")),F14*G14*H14*I14*K14*L14*M14,"INVALID_INPUT"),"UNKNOWN_INPUT"),"INVALID_INPUT")),"INVALID_INPUT")</x:f>
        <x:v>-0.009898930271013455</x:v>
      </x:c>
      <x:c r="O14" s="100" t="s">
        <x:v>1140</x:v>
      </x:c>
      <x:c r="P14" s="100" t="s">
        <x:v>1141</x:v>
      </x:c>
      <x:c r="Q14" s="100" t="s">
        <x:v>1142</x:v>
      </x:c>
      <x:c r="R14" s="100" t="s">
        <x:v>1143</x:v>
      </x:c>
      <x:c r="S14" s="100" t="n">
        <x:v>1</x:v>
      </x:c>
      <x:c r="T14" s="100" t="s">
        <x:v>1144</x:v>
      </x:c>
      <x:c r="U14" s="40">
        <x:f>IFERROR(IF(COUNTA(F14:L14)&gt;COUNT(F14:L14),"INVALID_INPUT",IFERROR(IF(COUNT(F14:L14)=7,IF(AND(F14&gt;=-1,F14&lt;=1,G14&gt;=0,G14&lt;=1,H14&gt;=0,H14&lt;=1,I14&gt;=0.1,I14&lt;=1,J14&gt;0,K14=1,OR(L14=0,L14=1),OR(B14="A",B14="B"),OR(C14="U1",C14="U2",C14="U3",C14="U4",C14="U5",C14="U6",C14="U7"),OR(D14="D1",D14="D2",D14="D3",D14="D4",D14="D5",D14="D6",D14="D7")),F14*G14*H14*I14*K14*M14,"INVALID_INPUT"),"UNKNOWN_INPUT"),"INVALID_INPUT")),"INVALID_INPUT")</x:f>
        <x:v>-0.009898930271013455</x:v>
      </x:c>
      <x:c r="V14" s="40">
        <x:f>IFERROR(IF(COUNTA(F14:L14)&gt;COUNT(F14:L14),"INVALID_INPUT",IFERROR(IF(COUNT(F14:L14)=7,IF(AND(F14&gt;=-1,F14&lt;=1,G14&gt;=0,G14&lt;=1,H14&gt;=0,H14&lt;=1,I14&gt;=0.1,I14&lt;=1,J14&gt;0,K14=1,OR(L14=0,L14=1),OR(B14="A",B14="B"),OR(C14="U1",C14="U2",C14="U3",C14="U4",C14="U5",C14="U6",C14="U7"),OR(D14="D1",D14="D2",D14="D3",D14="D4",D14="D5",D14="D6",D14="D7")),F14*G14*H14*I14*K14*L14*M14,"INVALID_INPUT"),"UNKNOWN_INPUT"),"INVALID_INPUT")),"INVALID_INPUT")</x:f>
        <x:v>-0.009898930271013455</x:v>
      </x:c>
      <x:c r="W14" s="40" t="s">
        <x:v>1145</x:v>
      </x:c>
      <x:c r="X14" s="40" t="s">
        <x:v>1146</x:v>
      </x:c>
    </x:row>
    <x:row r="15" s="1" customFormat="1" ht="14.25" hidden="0" customHeight="1">
      <x:c r="A15" s="41" t="s">
        <x:v>1162</x:v>
      </x:c>
      <x:c r="B15" s="44" t="s">
        <x:v>1163</x:v>
      </x:c>
      <x:c r="C15" s="44" t="s">
        <x:v>1020</x:v>
      </x:c>
      <x:c r="D15" s="44" t="s">
        <x:v>1027</x:v>
      </x:c>
      <x:c r="E15" s="44" t="s">
        <x:v>1164</x:v>
      </x:c>
      <x:c r="F15" s="44" t="n">
        <x:v>0.2</x:v>
      </x:c>
      <x:c r="G15" s="44" t="n">
        <x:v>0.8</x:v>
      </x:c>
      <x:c r="H15" s="44" t="n">
        <x:v>0.7</x:v>
      </x:c>
      <x:c r="I15" s="44" t="n">
        <x:v>0.5</x:v>
      </x:c>
      <x:c r="J15" s="44" t="n">
        <x:v>5</x:v>
      </x:c>
      <x:c r="K15" s="44" t="n">
        <x:v>1</x:v>
      </x:c>
      <x:c r="L15" s="44" t="n">
        <x:v>1</x:v>
      </x:c>
      <x:c r="M15" s="97">
        <x:f>IFERROR(IF(COUNTA(F15:L15)&gt;COUNT(F15:L15),"INVALID_INPUT",IFERROR(IF(COUNT(F15:L15)=7,IF(AND(F15&gt;=-1,F15&lt;=1,G15&gt;=0,G15&lt;=1,H15&gt;=0,H15&lt;=1,I15&gt;=0.1,I15&lt;=1,J15&gt;0,K15=1,OR(L15=0,L15=1),OR(B15="A",B15="B"),OR(C15="U1",C15="U2",C15="U3",C15="U4",C15="U5",C15="U6",C15="U7"),OR(D15="D1",D15="D2",D15="D3",D15="D4",D15="D5",D15="D6",D15="D7")),MIN(1,LN(1+MAX(J15,CANON!$B$27))/LN(1+CANON!$B$25)),"INVALID_INPUT"),"UNKNOWN_INPUT"),"INVALID_INPUT")),"INVALID_INPUT")</x:f>
        <x:v>0.5499405706118586</x:v>
      </x:c>
      <x:c r="N15" s="99">
        <x:f>IFERROR(IF(COUNTA(F15:L15)&gt;COUNT(F15:L15),"INVALID_INPUT",IFERROR(IF(COUNT(F15:L15)=7,IF(AND(F15&gt;=-1,F15&lt;=1,G15&gt;=0,G15&lt;=1,H15&gt;=0,H15&lt;=1,I15&gt;=0.1,I15&lt;=1,J15&gt;0,K15=1,OR(L15=0,L15=1),OR(B15="A",B15="B"),OR(C15="U1",C15="U2",C15="U3",C15="U4",C15="U5",C15="U6",C15="U7"),OR(D15="D1",D15="D2",D15="D3",D15="D4",D15="D5",D15="D6",D15="D7")),F15*G15*H15*I15*K15*L15*M15,"INVALID_INPUT"),"UNKNOWN_INPUT"),"INVALID_INPUT")),"INVALID_INPUT")</x:f>
        <x:v>0.03079667195426409</x:v>
      </x:c>
      <x:c r="O15" s="99" t="s">
        <x:v>1140</x:v>
      </x:c>
      <x:c r="P15" s="99" t="s">
        <x:v>1141</x:v>
      </x:c>
      <x:c r="Q15" s="99" t="s">
        <x:v>1142</x:v>
      </x:c>
      <x:c r="R15" s="99" t="s">
        <x:v>1143</x:v>
      </x:c>
      <x:c r="S15" s="99" t="n">
        <x:v>1</x:v>
      </x:c>
      <x:c r="T15" s="99" t="s">
        <x:v>1144</x:v>
      </x:c>
      <x:c r="U15" s="44">
        <x:f>IFERROR(IF(COUNTA(F15:L15)&gt;COUNT(F15:L15),"INVALID_INPUT",IFERROR(IF(COUNT(F15:L15)=7,IF(AND(F15&gt;=-1,F15&lt;=1,G15&gt;=0,G15&lt;=1,H15&gt;=0,H15&lt;=1,I15&gt;=0.1,I15&lt;=1,J15&gt;0,K15=1,OR(L15=0,L15=1),OR(B15="A",B15="B"),OR(C15="U1",C15="U2",C15="U3",C15="U4",C15="U5",C15="U6",C15="U7"),OR(D15="D1",D15="D2",D15="D3",D15="D4",D15="D5",D15="D6",D15="D7")),F15*G15*H15*I15*K15*M15,"INVALID_INPUT"),"UNKNOWN_INPUT"),"INVALID_INPUT")),"INVALID_INPUT")</x:f>
        <x:v>0.03079667195426409</x:v>
      </x:c>
      <x:c r="V15" s="44">
        <x:f>IFERROR(IF(COUNTA(F15:L15)&gt;COUNT(F15:L15),"INVALID_INPUT",IFERROR(IF(COUNT(F15:L15)=7,IF(AND(F15&gt;=-1,F15&lt;=1,G15&gt;=0,G15&lt;=1,H15&gt;=0,H15&lt;=1,I15&gt;=0.1,I15&lt;=1,J15&gt;0,K15=1,OR(L15=0,L15=1),OR(B15="A",B15="B"),OR(C15="U1",C15="U2",C15="U3",C15="U4",C15="U5",C15="U6",C15="U7"),OR(D15="D1",D15="D2",D15="D3",D15="D4",D15="D5",D15="D6",D15="D7")),F15*G15*H15*I15*K15*L15*M15,"INVALID_INPUT"),"UNKNOWN_INPUT"),"INVALID_INPUT")),"INVALID_INPUT")</x:f>
        <x:v>0.03079667195426409</x:v>
      </x:c>
      <x:c r="W15" s="44" t="s">
        <x:v>1145</x:v>
      </x:c>
      <x:c r="X15" s="44" t="s">
        <x:v>1146</x:v>
      </x:c>
    </x:row>
    <x:row r="16" s="1" customFormat="1" ht="14.25" hidden="0" customHeight="1">
      <x:c r="A16" s="41" t="s">
        <x:v>1165</x:v>
      </x:c>
      <x:c r="B16" s="40" t="s">
        <x:v>1163</x:v>
      </x:c>
      <x:c r="C16" s="40" t="s">
        <x:v>1017</x:v>
      </x:c>
      <x:c r="D16" s="40" t="s">
        <x:v>1026</x:v>
      </x:c>
      <x:c r="E16" s="40" t="s">
        <x:v>1166</x:v>
      </x:c>
      <x:c r="F16" s="40" t="n">
        <x:v>-0.15</x:v>
      </x:c>
      <x:c r="G16" s="40" t="n">
        <x:v>0.7</x:v>
      </x:c>
      <x:c r="H16" s="40" t="n">
        <x:v>0.6</x:v>
      </x:c>
      <x:c r="I16" s="40" t="n">
        <x:v>0.5</x:v>
      </x:c>
      <x:c r="J16" s="40" t="n">
        <x:v>10</x:v>
      </x:c>
      <x:c r="K16" s="40" t="n">
        <x:v>1</x:v>
      </x:c>
      <x:c r="L16" s="40" t="n">
        <x:v>1</x:v>
      </x:c>
      <x:c r="M16" s="98">
        <x:f>IFERROR(IF(COUNTA(F16:L16)&gt;COUNT(F16:L16),"INVALID_INPUT",IFERROR(IF(COUNT(F16:L16)=7,IF(AND(F16&gt;=-1,F16&lt;=1,G16&gt;=0,G16&lt;=1,H16&gt;=0,H16&lt;=1,I16&gt;=0.1,I16&lt;=1,J16&gt;0,K16=1,OR(L16=0,L16=1),OR(B16="A",B16="B"),OR(C16="U1",C16="U2",C16="U3",C16="U4",C16="U5",C16="U6",C16="U7"),OR(D16="D1",D16="D2",D16="D3",D16="D4",D16="D5",D16="D6",D16="D7")),MIN(1,LN(1+MAX(J16,CANON!$B$27))/LN(1+CANON!$B$25)),"INVALID_INPUT"),"UNKNOWN_INPUT"),"INVALID_INPUT")),"INVALID_INPUT")</x:f>
        <x:v>0.7359804244028082</x:v>
      </x:c>
      <x:c r="N16" s="100">
        <x:f>IFERROR(IF(COUNTA(F16:L16)&gt;COUNT(F16:L16),"INVALID_INPUT",IFERROR(IF(COUNT(F16:L16)=7,IF(AND(F16&gt;=-1,F16&lt;=1,G16&gt;=0,G16&lt;=1,H16&gt;=0,H16&lt;=1,I16&gt;=0.1,I16&lt;=1,J16&gt;0,K16=1,OR(L16=0,L16=1),OR(B16="A",B16="B"),OR(C16="U1",C16="U2",C16="U3",C16="U4",C16="U5",C16="U6",C16="U7"),OR(D16="D1",D16="D2",D16="D3",D16="D4",D16="D5",D16="D6",D16="D7")),F16*G16*H16*I16*K16*L16*M16,"INVALID_INPUT"),"UNKNOWN_INPUT"),"INVALID_INPUT")),"INVALID_INPUT")</x:f>
        <x:v>-0.02318338336868846</x:v>
      </x:c>
      <x:c r="O16" s="100" t="s">
        <x:v>1140</x:v>
      </x:c>
      <x:c r="P16" s="100" t="s">
        <x:v>1141</x:v>
      </x:c>
      <x:c r="Q16" s="100" t="s">
        <x:v>1142</x:v>
      </x:c>
      <x:c r="R16" s="100" t="s">
        <x:v>1143</x:v>
      </x:c>
      <x:c r="S16" s="100" t="n">
        <x:v>1</x:v>
      </x:c>
      <x:c r="T16" s="100" t="s">
        <x:v>1144</x:v>
      </x:c>
      <x:c r="U16" s="40">
        <x:f>IFERROR(IF(COUNTA(F16:L16)&gt;COUNT(F16:L16),"INVALID_INPUT",IFERROR(IF(COUNT(F16:L16)=7,IF(AND(F16&gt;=-1,F16&lt;=1,G16&gt;=0,G16&lt;=1,H16&gt;=0,H16&lt;=1,I16&gt;=0.1,I16&lt;=1,J16&gt;0,K16=1,OR(L16=0,L16=1),OR(B16="A",B16="B"),OR(C16="U1",C16="U2",C16="U3",C16="U4",C16="U5",C16="U6",C16="U7"),OR(D16="D1",D16="D2",D16="D3",D16="D4",D16="D5",D16="D6",D16="D7")),F16*G16*H16*I16*K16*M16,"INVALID_INPUT"),"UNKNOWN_INPUT"),"INVALID_INPUT")),"INVALID_INPUT")</x:f>
        <x:v>-0.02318338336868846</x:v>
      </x:c>
      <x:c r="V16" s="40">
        <x:f>IFERROR(IF(COUNTA(F16:L16)&gt;COUNT(F16:L16),"INVALID_INPUT",IFERROR(IF(COUNT(F16:L16)=7,IF(AND(F16&gt;=-1,F16&lt;=1,G16&gt;=0,G16&lt;=1,H16&gt;=0,H16&lt;=1,I16&gt;=0.1,I16&lt;=1,J16&gt;0,K16=1,OR(L16=0,L16=1),OR(B16="A",B16="B"),OR(C16="U1",C16="U2",C16="U3",C16="U4",C16="U5",C16="U6",C16="U7"),OR(D16="D1",D16="D2",D16="D3",D16="D4",D16="D5",D16="D6",D16="D7")),F16*G16*H16*I16*K16*L16*M16,"INVALID_INPUT"),"UNKNOWN_INPUT"),"INVALID_INPUT")),"INVALID_INPUT")</x:f>
        <x:v>-0.02318338336868846</x:v>
      </x:c>
      <x:c r="W16" s="40" t="s">
        <x:v>1145</x:v>
      </x:c>
      <x:c r="X16" s="40" t="s">
        <x:v>1146</x:v>
      </x:c>
    </x:row>
    <x:row r="17" s="1" customFormat="1" ht="14.25" hidden="0" customHeight="1">
      <x:c r="A17" s="41" t="s">
        <x:v>1167</x:v>
      </x:c>
      <x:c r="B17" s="44" t="s">
        <x:v>1163</x:v>
      </x:c>
      <x:c r="C17" s="44" t="s">
        <x:v>1019</x:v>
      </x:c>
      <x:c r="D17" s="44" t="s">
        <x:v>1028</x:v>
      </x:c>
      <x:c r="E17" s="44" t="s">
        <x:v>1168</x:v>
      </x:c>
      <x:c r="F17" s="44" t="n">
        <x:v>-0.1</x:v>
      </x:c>
      <x:c r="G17" s="44" t="n">
        <x:v>0.7</x:v>
      </x:c>
      <x:c r="H17" s="44" t="n">
        <x:v>0.6</x:v>
      </x:c>
      <x:c r="I17" s="44" t="n">
        <x:v>0.4</x:v>
      </x:c>
      <x:c r="J17" s="44" t="n">
        <x:v>5</x:v>
      </x:c>
      <x:c r="K17" s="44" t="n">
        <x:v>1</x:v>
      </x:c>
      <x:c r="L17" s="44" t="n">
        <x:v>1</x:v>
      </x:c>
      <x:c r="M17" s="97">
        <x:f>IFERROR(IF(COUNTA(F17:L17)&gt;COUNT(F17:L17),"INVALID_INPUT",IFERROR(IF(COUNT(F17:L17)=7,IF(AND(F17&gt;=-1,F17&lt;=1,G17&gt;=0,G17&lt;=1,H17&gt;=0,H17&lt;=1,I17&gt;=0.1,I17&lt;=1,J17&gt;0,K17=1,OR(L17=0,L17=1),OR(B17="A",B17="B"),OR(C17="U1",C17="U2",C17="U3",C17="U4",C17="U5",C17="U6",C17="U7"),OR(D17="D1",D17="D2",D17="D3",D17="D4",D17="D5",D17="D6",D17="D7")),MIN(1,LN(1+MAX(J17,CANON!$B$27))/LN(1+CANON!$B$25)),"INVALID_INPUT"),"UNKNOWN_INPUT"),"INVALID_INPUT")),"INVALID_INPUT")</x:f>
        <x:v>0.5499405706118586</x:v>
      </x:c>
      <x:c r="N17" s="99">
        <x:f>IFERROR(IF(COUNTA(F17:L17)&gt;COUNT(F17:L17),"INVALID_INPUT",IFERROR(IF(COUNT(F17:L17)=7,IF(AND(F17&gt;=-1,F17&lt;=1,G17&gt;=0,G17&lt;=1,H17&gt;=0,H17&lt;=1,I17&gt;=0.1,I17&lt;=1,J17&gt;0,K17=1,OR(L17=0,L17=1),OR(B17="A",B17="B"),OR(C17="U1",C17="U2",C17="U3",C17="U4",C17="U5",C17="U6",C17="U7"),OR(D17="D1",D17="D2",D17="D3",D17="D4",D17="D5",D17="D6",D17="D7")),F17*G17*H17*I17*K17*L17*M17,"INVALID_INPUT"),"UNKNOWN_INPUT"),"INVALID_INPUT")),"INVALID_INPUT")</x:f>
        <x:v>-0.009239001586279225</x:v>
      </x:c>
      <x:c r="O17" s="99" t="s">
        <x:v>1140</x:v>
      </x:c>
      <x:c r="P17" s="99" t="s">
        <x:v>1141</x:v>
      </x:c>
      <x:c r="Q17" s="99" t="s">
        <x:v>1142</x:v>
      </x:c>
      <x:c r="R17" s="99" t="s">
        <x:v>1143</x:v>
      </x:c>
      <x:c r="S17" s="99" t="n">
        <x:v>1</x:v>
      </x:c>
      <x:c r="T17" s="99" t="s">
        <x:v>1144</x:v>
      </x:c>
      <x:c r="U17" s="44">
        <x:f>IFERROR(IF(COUNTA(F17:L17)&gt;COUNT(F17:L17),"INVALID_INPUT",IFERROR(IF(COUNT(F17:L17)=7,IF(AND(F17&gt;=-1,F17&lt;=1,G17&gt;=0,G17&lt;=1,H17&gt;=0,H17&lt;=1,I17&gt;=0.1,I17&lt;=1,J17&gt;0,K17=1,OR(L17=0,L17=1),OR(B17="A",B17="B"),OR(C17="U1",C17="U2",C17="U3",C17="U4",C17="U5",C17="U6",C17="U7"),OR(D17="D1",D17="D2",D17="D3",D17="D4",D17="D5",D17="D6",D17="D7")),F17*G17*H17*I17*K17*M17,"INVALID_INPUT"),"UNKNOWN_INPUT"),"INVALID_INPUT")),"INVALID_INPUT")</x:f>
        <x:v>-0.009239001586279225</x:v>
      </x:c>
      <x:c r="V17" s="44">
        <x:f>IFERROR(IF(COUNTA(F17:L17)&gt;COUNT(F17:L17),"INVALID_INPUT",IFERROR(IF(COUNT(F17:L17)=7,IF(AND(F17&gt;=-1,F17&lt;=1,G17&gt;=0,G17&lt;=1,H17&gt;=0,H17&lt;=1,I17&gt;=0.1,I17&lt;=1,J17&gt;0,K17=1,OR(L17=0,L17=1),OR(B17="A",B17="B"),OR(C17="U1",C17="U2",C17="U3",C17="U4",C17="U5",C17="U6",C17="U7"),OR(D17="D1",D17="D2",D17="D3",D17="D4",D17="D5",D17="D6",D17="D7")),F17*G17*H17*I17*K17*L17*M17,"INVALID_INPUT"),"UNKNOWN_INPUT"),"INVALID_INPUT")),"INVALID_INPUT")</x:f>
        <x:v>-0.009239001586279225</x:v>
      </x:c>
      <x:c r="W17" s="44" t="s">
        <x:v>1145</x:v>
      </x:c>
      <x:c r="X17" s="44" t="s">
        <x:v>1146</x:v>
      </x:c>
    </x:row>
    <x:row r="18" s="1" customFormat="1" ht="14.25" hidden="0" customHeight="1">
      <x:c r="A18" s="41" t="s">
        <x:v>1169</x:v>
      </x:c>
      <x:c r="B18" s="40" t="s">
        <x:v>1163</x:v>
      </x:c>
      <x:c r="C18" s="40" t="s">
        <x:v>1025</x:v>
      </x:c>
      <x:c r="D18" s="40" t="s">
        <x:v>1024</x:v>
      </x:c>
      <x:c r="E18" s="40" t="s">
        <x:v>1170</x:v>
      </x:c>
      <x:c r="F18" s="40" t="n">
        <x:v>-0.1</x:v>
      </x:c>
      <x:c r="G18" s="40" t="n">
        <x:v>0.5</x:v>
      </x:c>
      <x:c r="H18" s="40" t="n">
        <x:v>0.4</x:v>
      </x:c>
      <x:c r="I18" s="40" t="n">
        <x:v>0.3</x:v>
      </x:c>
      <x:c r="J18" s="40" t="n">
        <x:v>15</x:v>
      </x:c>
      <x:c r="K18" s="40" t="n">
        <x:v>1</x:v>
      </x:c>
      <x:c r="L18" s="40" t="n">
        <x:v>1</x:v>
      </x:c>
      <x:c r="M18" s="98">
        <x:f>IFERROR(IF(COUNTA(F18:L18)&gt;COUNT(F18:L18),"INVALID_INPUT",IFERROR(IF(COUNT(F18:L18)=7,IF(AND(F18&gt;=-1,F18&lt;=1,G18&gt;=0,G18&lt;=1,H18&gt;=0,H18&lt;=1,I18&gt;=0.1,I18&lt;=1,J18&gt;0,K18=1,OR(L18=0,L18=1),OR(B18="A",B18="B"),OR(C18="U1",C18="U2",C18="U3",C18="U4",C18="U5",C18="U6",C18="U7"),OR(D18="D1",D18="D2",D18="D3",D18="D4",D18="D5",D18="D6",D18="D7")),MIN(1,LN(1+MAX(J18,CANON!$B$27))/LN(1+CANON!$B$25)),"INVALID_INPUT"),"UNKNOWN_INPUT"),"INVALID_INPUT")),"INVALID_INPUT")</x:f>
        <x:v>0.8509842142134526</x:v>
      </x:c>
      <x:c r="N18" s="100">
        <x:f>IFERROR(IF(COUNTA(F18:L18)&gt;COUNT(F18:L18),"INVALID_INPUT",IFERROR(IF(COUNT(F18:L18)=7,IF(AND(F18&gt;=-1,F18&lt;=1,G18&gt;=0,G18&lt;=1,H18&gt;=0,H18&lt;=1,I18&gt;=0.1,I18&lt;=1,J18&gt;0,K18=1,OR(L18=0,L18=1),OR(B18="A",B18="B"),OR(C18="U1",C18="U2",C18="U3",C18="U4",C18="U5",C18="U6",C18="U7"),OR(D18="D1",D18="D2",D18="D3",D18="D4",D18="D5",D18="D6",D18="D7")),F18*G18*H18*I18*K18*L18*M18,"INVALID_INPUT"),"UNKNOWN_INPUT"),"INVALID_INPUT")),"INVALID_INPUT")</x:f>
        <x:v>-0.005105905285280717</x:v>
      </x:c>
      <x:c r="O18" s="100" t="s">
        <x:v>1140</x:v>
      </x:c>
      <x:c r="P18" s="100" t="s">
        <x:v>1141</x:v>
      </x:c>
      <x:c r="Q18" s="100" t="s">
        <x:v>1142</x:v>
      </x:c>
      <x:c r="R18" s="100" t="s">
        <x:v>1143</x:v>
      </x:c>
      <x:c r="S18" s="100" t="n">
        <x:v>1</x:v>
      </x:c>
      <x:c r="T18" s="100" t="s">
        <x:v>1144</x:v>
      </x:c>
      <x:c r="U18" s="40">
        <x:f>IFERROR(IF(COUNTA(F18:L18)&gt;COUNT(F18:L18),"INVALID_INPUT",IFERROR(IF(COUNT(F18:L18)=7,IF(AND(F18&gt;=-1,F18&lt;=1,G18&gt;=0,G18&lt;=1,H18&gt;=0,H18&lt;=1,I18&gt;=0.1,I18&lt;=1,J18&gt;0,K18=1,OR(L18=0,L18=1),OR(B18="A",B18="B"),OR(C18="U1",C18="U2",C18="U3",C18="U4",C18="U5",C18="U6",C18="U7"),OR(D18="D1",D18="D2",D18="D3",D18="D4",D18="D5",D18="D6",D18="D7")),F18*G18*H18*I18*K18*M18,"INVALID_INPUT"),"UNKNOWN_INPUT"),"INVALID_INPUT")),"INVALID_INPUT")</x:f>
        <x:v>-0.005105905285280717</x:v>
      </x:c>
      <x:c r="V18" s="40">
        <x:f>IFERROR(IF(COUNTA(F18:L18)&gt;COUNT(F18:L18),"INVALID_INPUT",IFERROR(IF(COUNT(F18:L18)=7,IF(AND(F18&gt;=-1,F18&lt;=1,G18&gt;=0,G18&lt;=1,H18&gt;=0,H18&lt;=1,I18&gt;=0.1,I18&lt;=1,J18&gt;0,K18=1,OR(L18=0,L18=1),OR(B18="A",B18="B"),OR(C18="U1",C18="U2",C18="U3",C18="U4",C18="U5",C18="U6",C18="U7"),OR(D18="D1",D18="D2",D18="D3",D18="D4",D18="D5",D18="D6",D18="D7")),F18*G18*H18*I18*K18*L18*M18,"INVALID_INPUT"),"UNKNOWN_INPUT"),"INVALID_INPUT")),"INVALID_INPUT")</x:f>
        <x:v>-0.005105905285280717</x:v>
      </x:c>
      <x:c r="W18" s="40" t="s">
        <x:v>1145</x:v>
      </x:c>
      <x:c r="X18" s="40" t="s">
        <x:v>1146</x:v>
      </x:c>
    </x:row>
    <x:row r="19" s="1" customFormat="1" ht="14.25" hidden="0" customHeight="1">
      <x:c r="A19" s="41" t="s">
        <x:v>1171</x:v>
      </x:c>
      <x:c r="B19" s="44" t="s">
        <x:v>1163</x:v>
      </x:c>
      <x:c r="C19" s="44" t="s">
        <x:v>1021</x:v>
      </x:c>
      <x:c r="D19" s="44" t="s">
        <x:v>1028</x:v>
      </x:c>
      <x:c r="E19" s="44" t="s">
        <x:v>1172</x:v>
      </x:c>
      <x:c r="F19" s="44" t="n">
        <x:v>0.1</x:v>
      </x:c>
      <x:c r="G19" s="44" t="n">
        <x:v>0.6</x:v>
      </x:c>
      <x:c r="H19" s="44" t="n">
        <x:v>0.5</x:v>
      </x:c>
      <x:c r="I19" s="44" t="n">
        <x:v>0.4</x:v>
      </x:c>
      <x:c r="J19" s="44" t="n">
        <x:v>3</x:v>
      </x:c>
      <x:c r="K19" s="44" t="n">
        <x:v>1</x:v>
      </x:c>
      <x:c r="L19" s="44" t="n">
        <x:v>1</x:v>
      </x:c>
      <x:c r="M19" s="97">
        <x:f>IFERROR(IF(COUNTA(F19:L19)&gt;COUNT(F19:L19),"INVALID_INPUT",IFERROR(IF(COUNT(F19:L19)=7,IF(AND(F19&gt;=-1,F19&lt;=1,G19&gt;=0,G19&lt;=1,H19&gt;=0,H19&lt;=1,I19&gt;=0.1,I19&lt;=1,J19&gt;0,K19=1,OR(L19=0,L19=1),OR(B19="A",B19="B"),OR(C19="U1",C19="U2",C19="U3",C19="U4",C19="U5",C19="U6",C19="U7"),OR(D19="D1",D19="D2",D19="D3",D19="D4",D19="D5",D19="D6",D19="D7")),MIN(1,LN(1+MAX(J19,CANON!$B$27))/LN(1+CANON!$B$25)),"INVALID_INPUT"),"UNKNOWN_INPUT"),"INVALID_INPUT")),"INVALID_INPUT")</x:f>
        <x:v>0.4254921071067263</x:v>
      </x:c>
      <x:c r="N19" s="99">
        <x:f>IFERROR(IF(COUNTA(F19:L19)&gt;COUNT(F19:L19),"INVALID_INPUT",IFERROR(IF(COUNT(F19:L19)=7,IF(AND(F19&gt;=-1,F19&lt;=1,G19&gt;=0,G19&lt;=1,H19&gt;=0,H19&lt;=1,I19&gt;=0.1,I19&lt;=1,J19&gt;0,K19=1,OR(L19=0,L19=1),OR(B19="A",B19="B"),OR(C19="U1",C19="U2",C19="U3",C19="U4",C19="U5",C19="U6",C19="U7"),OR(D19="D1",D19="D2",D19="D3",D19="D4",D19="D5",D19="D6",D19="D7")),F19*G19*H19*I19*K19*L19*M19,"INVALID_INPUT"),"UNKNOWN_INPUT"),"INVALID_INPUT")),"INVALID_INPUT")</x:f>
        <x:v>0.005105905285280716</x:v>
      </x:c>
      <x:c r="O19" s="99" t="s">
        <x:v>1140</x:v>
      </x:c>
      <x:c r="P19" s="99" t="s">
        <x:v>1141</x:v>
      </x:c>
      <x:c r="Q19" s="99" t="s">
        <x:v>1142</x:v>
      </x:c>
      <x:c r="R19" s="99" t="s">
        <x:v>1143</x:v>
      </x:c>
      <x:c r="S19" s="99" t="n">
        <x:v>1</x:v>
      </x:c>
      <x:c r="T19" s="99" t="s">
        <x:v>1144</x:v>
      </x:c>
      <x:c r="U19" s="44">
        <x:f>IFERROR(IF(COUNTA(F19:L19)&gt;COUNT(F19:L19),"INVALID_INPUT",IFERROR(IF(COUNT(F19:L19)=7,IF(AND(F19&gt;=-1,F19&lt;=1,G19&gt;=0,G19&lt;=1,H19&gt;=0,H19&lt;=1,I19&gt;=0.1,I19&lt;=1,J19&gt;0,K19=1,OR(L19=0,L19=1),OR(B19="A",B19="B"),OR(C19="U1",C19="U2",C19="U3",C19="U4",C19="U5",C19="U6",C19="U7"),OR(D19="D1",D19="D2",D19="D3",D19="D4",D19="D5",D19="D6",D19="D7")),F19*G19*H19*I19*K19*M19,"INVALID_INPUT"),"UNKNOWN_INPUT"),"INVALID_INPUT")),"INVALID_INPUT")</x:f>
        <x:v>0.005105905285280716</x:v>
      </x:c>
      <x:c r="V19" s="44">
        <x:f>IFERROR(IF(COUNTA(F19:L19)&gt;COUNT(F19:L19),"INVALID_INPUT",IFERROR(IF(COUNT(F19:L19)=7,IF(AND(F19&gt;=-1,F19&lt;=1,G19&gt;=0,G19&lt;=1,H19&gt;=0,H19&lt;=1,I19&gt;=0.1,I19&lt;=1,J19&gt;0,K19=1,OR(L19=0,L19=1),OR(B19="A",B19="B"),OR(C19="U1",C19="U2",C19="U3",C19="U4",C19="U5",C19="U6",C19="U7"),OR(D19="D1",D19="D2",D19="D3",D19="D4",D19="D5",D19="D6",D19="D7")),F19*G19*H19*I19*K19*L19*M19,"INVALID_INPUT"),"UNKNOWN_INPUT"),"INVALID_INPUT")),"INVALID_INPUT")</x:f>
        <x:v>0.005105905285280716</x:v>
      </x:c>
      <x:c r="W19" s="44" t="s">
        <x:v>1145</x:v>
      </x:c>
      <x:c r="X19" s="44" t="s">
        <x:v>1146</x:v>
      </x:c>
    </x:row>
    <x:row r="20" s="1" customFormat="1" ht="14.25" hidden="0" customHeight="1">
      <x:c r="A20" s="41" t="s">
        <x:v>1173</x:v>
      </x:c>
      <x:c r="B20" s="40" t="s">
        <x:v>1163</x:v>
      </x:c>
      <x:c r="C20" s="40" t="s">
        <x:v>1020</x:v>
      </x:c>
      <x:c r="D20" s="40" t="s">
        <x:v>1028</x:v>
      </x:c>
      <x:c r="E20" s="40" t="s">
        <x:v>1174</x:v>
      </x:c>
      <x:c r="F20" s="40" t="n">
        <x:v>0.1</x:v>
      </x:c>
      <x:c r="G20" s="40" t="n">
        <x:v>0.6</x:v>
      </x:c>
      <x:c r="H20" s="40" t="n">
        <x:v>0.5</x:v>
      </x:c>
      <x:c r="I20" s="40" t="n">
        <x:v>0.4</x:v>
      </x:c>
      <x:c r="J20" s="40" t="n">
        <x:v>5</x:v>
      </x:c>
      <x:c r="K20" s="40" t="n">
        <x:v>1</x:v>
      </x:c>
      <x:c r="L20" s="40" t="n">
        <x:v>1</x:v>
      </x:c>
      <x:c r="M20" s="98">
        <x:f>IFERROR(IF(COUNTA(F20:L20)&gt;COUNT(F20:L20),"INVALID_INPUT",IFERROR(IF(COUNT(F20:L20)=7,IF(AND(F20&gt;=-1,F20&lt;=1,G20&gt;=0,G20&lt;=1,H20&gt;=0,H20&lt;=1,I20&gt;=0.1,I20&lt;=1,J20&gt;0,K20=1,OR(L20=0,L20=1),OR(B20="A",B20="B"),OR(C20="U1",C20="U2",C20="U3",C20="U4",C20="U5",C20="U6",C20="U7"),OR(D20="D1",D20="D2",D20="D3",D20="D4",D20="D5",D20="D6",D20="D7")),MIN(1,LN(1+MAX(J20,CANON!$B$27))/LN(1+CANON!$B$25)),"INVALID_INPUT"),"UNKNOWN_INPUT"),"INVALID_INPUT")),"INVALID_INPUT")</x:f>
        <x:v>0.5499405706118586</x:v>
      </x:c>
      <x:c r="N20" s="100">
        <x:f>IFERROR(IF(COUNTA(F20:L20)&gt;COUNT(F20:L20),"INVALID_INPUT",IFERROR(IF(COUNT(F20:L20)=7,IF(AND(F20&gt;=-1,F20&lt;=1,G20&gt;=0,G20&lt;=1,H20&gt;=0,H20&lt;=1,I20&gt;=0.1,I20&lt;=1,J20&gt;0,K20=1,OR(L20=0,L20=1),OR(B20="A",B20="B"),OR(C20="U1",C20="U2",C20="U3",C20="U4",C20="U5",C20="U6",C20="U7"),OR(D20="D1",D20="D2",D20="D3",D20="D4",D20="D5",D20="D6",D20="D7")),F20*G20*H20*I20*K20*L20*M20,"INVALID_INPUT"),"UNKNOWN_INPUT"),"INVALID_INPUT")),"INVALID_INPUT")</x:f>
        <x:v>0.006599286847342304</x:v>
      </x:c>
      <x:c r="O20" s="100" t="s">
        <x:v>1140</x:v>
      </x:c>
      <x:c r="P20" s="100" t="s">
        <x:v>1141</x:v>
      </x:c>
      <x:c r="Q20" s="100" t="s">
        <x:v>1142</x:v>
      </x:c>
      <x:c r="R20" s="100" t="s">
        <x:v>1143</x:v>
      </x:c>
      <x:c r="S20" s="100" t="n">
        <x:v>1</x:v>
      </x:c>
      <x:c r="T20" s="100" t="s">
        <x:v>1144</x:v>
      </x:c>
      <x:c r="U20" s="40">
        <x:f>IFERROR(IF(COUNTA(F20:L20)&gt;COUNT(F20:L20),"INVALID_INPUT",IFERROR(IF(COUNT(F20:L20)=7,IF(AND(F20&gt;=-1,F20&lt;=1,G20&gt;=0,G20&lt;=1,H20&gt;=0,H20&lt;=1,I20&gt;=0.1,I20&lt;=1,J20&gt;0,K20=1,OR(L20=0,L20=1),OR(B20="A",B20="B"),OR(C20="U1",C20="U2",C20="U3",C20="U4",C20="U5",C20="U6",C20="U7"),OR(D20="D1",D20="D2",D20="D3",D20="D4",D20="D5",D20="D6",D20="D7")),F20*G20*H20*I20*K20*M20,"INVALID_INPUT"),"UNKNOWN_INPUT"),"INVALID_INPUT")),"INVALID_INPUT")</x:f>
        <x:v>0.006599286847342304</x:v>
      </x:c>
      <x:c r="V20" s="40">
        <x:f>IFERROR(IF(COUNTA(F20:L20)&gt;COUNT(F20:L20),"INVALID_INPUT",IFERROR(IF(COUNT(F20:L20)=7,IF(AND(F20&gt;=-1,F20&lt;=1,G20&gt;=0,G20&lt;=1,H20&gt;=0,H20&lt;=1,I20&gt;=0.1,I20&lt;=1,J20&gt;0,K20=1,OR(L20=0,L20=1),OR(B20="A",B20="B"),OR(C20="U1",C20="U2",C20="U3",C20="U4",C20="U5",C20="U6",C20="U7"),OR(D20="D1",D20="D2",D20="D3",D20="D4",D20="D5",D20="D6",D20="D7")),F20*G20*H20*I20*K20*L20*M20,"INVALID_INPUT"),"UNKNOWN_INPUT"),"INVALID_INPUT")),"INVALID_INPUT")</x:f>
        <x:v>0.006599286847342304</x:v>
      </x:c>
      <x:c r="W20" s="40" t="s">
        <x:v>1145</x:v>
      </x:c>
      <x:c r="X20" s="40" t="s">
        <x:v>1146</x:v>
      </x:c>
    </x:row>
  </x:sheetData>
  <x:mergeCells>
    <x:mergeCell ref="A1:N1"/>
  </x:mergeCells>
  <x:dataValidations count="7">
    <x:dataValidation type="decimal" errorStyle="stop" operator="between" allowBlank="0" showErrorMessage="1" errorTitle="Invalid example input" error="Use the declared parameter bounds. Non-default profiles require a governed rebuild." sqref="F7:F20">
      <x:formula1>-1</x:formula1>
      <x:formula2>1</x:formula2>
    </x:dataValidation>
    <x:dataValidation type="decimal" errorStyle="stop" operator="between" allowBlank="0" showErrorMessage="1" errorTitle="Invalid example input" error="Use the declared parameter bounds. Non-default profiles require a governed rebuild." sqref="G7:G20">
      <x:formula1>0</x:formula1>
      <x:formula2>1</x:formula2>
    </x:dataValidation>
    <x:dataValidation type="decimal" errorStyle="stop" operator="between" allowBlank="0" showErrorMessage="1" errorTitle="Invalid example input" error="Use the declared parameter bounds. Non-default profiles require a governed rebuild." sqref="H7:H20">
      <x:formula1>0</x:formula1>
      <x:formula2>1</x:formula2>
    </x:dataValidation>
    <x:dataValidation type="decimal" errorStyle="stop" operator="between" allowBlank="0" showErrorMessage="1" errorTitle="Invalid example input" error="Use the declared parameter bounds. Non-default profiles require a governed rebuild." sqref="I7:I20">
      <x:formula1>0.1</x:formula1>
      <x:formula2>1</x:formula2>
    </x:dataValidation>
    <x:dataValidation type="decimal" errorStyle="stop" operator="greaterThan" allowBlank="0" showErrorMessage="1" errorTitle="Invalid example input" error="Use the declared parameter bounds. Non-default profiles require a governed rebuild." sqref="J7:J20">
      <x:formula1>0</x:formula1>
    </x:dataValidation>
    <x:dataValidation type="decimal" errorStyle="stop" operator="equal" allowBlank="0" showErrorMessage="1" errorTitle="Invalid example input" error="Use the declared parameter bounds. Non-default profiles require a governed rebuild." sqref="K7:K20">
      <x:formula1>1</x:formula1>
    </x:dataValidation>
    <x:dataValidation type="whole" errorStyle="stop" operator="between" allowBlank="0" showErrorMessage="1" errorTitle="Invalid example input" error="Use the declared parameter bounds. Non-default profiles require a governed rebuild." sqref="L7:L20">
      <x:formula1>0</x:formula1>
      <x:formula2>1</x:formula2>
    </x:dataValidation>
  </x:dataValidations>
  <x:pageMargins left="0.7" right="0.7" top="0.75" bottom="0.75" header="0.3" footer="0.3"/>
</x:worksheet>
</file>

<file path=xl/worksheets/sheet14.xml><?xml version="1.0" encoding="utf-8"?>
<x:worksheet xmlns:x="http://schemas.openxmlformats.org/spreadsheetml/2006/main">
  <x:sheetViews>
    <x:sheetView showGridLines="1" workbookViewId="0"/>
  </x:sheetViews>
  <x:sheetFormatPr defaultColWidth="8.66796875" defaultRowHeight="12.75"/>
  <x:cols>
    <x:col min="1" max="2" width="36" style="1" hidden="0" customWidth="1"/>
    <x:col min="3" max="4" width="16" style="1" hidden="0" customWidth="1"/>
    <x:col min="5" max="5" width="33" style="1" hidden="0" customWidth="1"/>
    <x:col min="6" max="8" width="16" style="1" hidden="0" customWidth="1"/>
    <x:col min="9" max="11" width="36" style="1" hidden="0" customWidth="1"/>
    <x:col min="12" max="12" width="26" style="1" hidden="0" customWidth="1"/>
    <x:col min="13" max="13" width="28" style="1" hidden="0" customWidth="1"/>
    <x:col min="14" max="14" width="58" style="1" hidden="0" customWidth="1"/>
  </x:cols>
  <x:sheetData>
    <x:row r="1" s="1" customFormat="1" ht="14.25" hidden="0" customHeight="1">
      <x:c r="A1" s="36" t="s">
        <x:v>1175</x:v>
      </x:c>
      <x:c r="B1" s="36"/>
      <x:c r="C1" s="36"/>
      <x:c r="D1" s="36"/>
      <x:c r="E1" s="36"/>
      <x:c r="F1" s="36"/>
      <x:c r="G1" s="36"/>
      <x:c r="H1" s="36"/>
      <x:c r="I1" s="3"/>
      <x:c r="J1" s="3"/>
      <x:c r="K1" s="3"/>
      <x:c r="L1" s="3"/>
      <x:c r="M1" s="3"/>
      <x:c r="N1" s="3"/>
    </x:row>
    <x:row r="2" s="1" customFormat="1" ht="13.5" hidden="0" customHeight="1">
      <x:c r="A2" s="6"/>
      <x:c r="B2" s="6"/>
      <x:c r="C2" s="6"/>
      <x:c r="D2" s="6"/>
      <x:c r="E2" s="6"/>
      <x:c r="F2" s="6"/>
      <x:c r="G2" s="6"/>
      <x:c r="H2" s="6"/>
      <x:c r="I2" s="6"/>
      <x:c r="J2" s="6"/>
      <x:c r="K2" s="6"/>
      <x:c r="L2" s="6"/>
      <x:c r="M2" s="6"/>
      <x:c r="N2" s="6"/>
    </x:row>
    <x:row r="3" s="1" customFormat="1" ht="14.25" hidden="0" customHeight="1">
      <x:c r="A3" s="41" t="str">
        <x:v>Reference: RippleLogic v13.0 Section 8.4</x:v>
      </x:c>
      <x:c r="B3" s="6"/>
      <x:c r="C3" s="6"/>
      <x:c r="D3" s="6"/>
      <x:c r="E3" s="6"/>
      <x:c r="F3" s="6"/>
      <x:c r="G3" s="6"/>
      <x:c r="H3" s="6"/>
      <x:c r="I3" s="6"/>
      <x:c r="J3" s="6"/>
      <x:c r="K3" s="6"/>
      <x:c r="L3" s="6"/>
      <x:c r="M3" s="44" t="s">
        <x:v>1177</x:v>
      </x:c>
      <x:c r="N3" s="6"/>
    </x:row>
    <x:row r="4" s="1" customFormat="1" ht="14.25" hidden="0" customHeight="1">
      <x:c r="A4" s="41" t="inlineStr">
        <x:is>
          <x:t xml:space="preserve">Residual FLOOR_REFERENCE losses: L(a,s)=sum omega_c max(0,-I_prop_base,c(a|s)); not an incremental-only comparison.</x:t>
        </x:is>
      </x:c>
      <x:c r="B4" s="6"/>
      <x:c r="C4" s="6"/>
      <x:c r="D4" s="6"/>
      <x:c r="E4" s="6"/>
      <x:c r="F4" s="6"/>
      <x:c r="G4" s="6"/>
      <x:c r="H4" s="6"/>
      <x:c r="I4" s="6"/>
      <x:c r="J4" s="6"/>
      <x:c r="K4" s="6"/>
      <x:c r="L4" s="6"/>
      <x:c r="M4" s="40" t="s">
        <x:v>1179</x:v>
      </x:c>
      <x:c r="N4" s="40" t="n">
        <x:v>1</x:v>
      </x:c>
    </x:row>
    <x:row r="5" s="1" customFormat="1" ht="14.25" hidden="0" customHeight="1">
      <x:c r="A5" s="41" t="str">
        <x:v>Loss entries are frozen worked-run calculations from catastrophe impacts. Editing impacts makes recorded losses and downstream verdicts stale; rebuild and reverify.</x:v>
      </x:c>
      <x:c r="B5" s="6"/>
      <x:c r="C5" s="6"/>
      <x:c r="D5" s="6"/>
      <x:c r="E5" s="6"/>
      <x:c r="F5" s="6"/>
      <x:c r="G5" s="6"/>
      <x:c r="H5" s="6"/>
      <x:c r="I5" s="6"/>
      <x:c r="J5" s="44" t="s">
        <x:v>1181</x:v>
      </x:c>
      <x:c r="K5" s="6"/>
      <x:c r="L5" s="6"/>
      <x:c r="M5" s="44" t="s">
        <x:v>1182</x:v>
      </x:c>
      <x:c r="N5" s="44" t="s">
        <x:v>372</x:v>
      </x:c>
    </x:row>
    <x:row r="6" s="1" customFormat="1" ht="14.25" hidden="0" customHeight="1">
      <x:c r="A6" s="41" t="s">
        <x:v>1183</x:v>
      </x:c>
      <x:c r="B6" s="6"/>
      <x:c r="C6" s="6"/>
      <x:c r="D6" s="6"/>
      <x:c r="E6" s="6"/>
      <x:c r="F6" s="6"/>
      <x:c r="G6" s="6"/>
      <x:c r="H6" s="6"/>
      <x:c r="I6" s="6"/>
      <x:c r="J6" s="6"/>
      <x:c r="K6" s="6"/>
      <x:c r="L6" s="6"/>
      <x:c r="M6" s="40" t="s">
        <x:v>1184</x:v>
      </x:c>
      <x:c r="N6" s="40" t="n">
        <x:v>1</x:v>
      </x:c>
    </x:row>
    <x:row r="7" s="1" customFormat="1" ht="13.5" hidden="0" customHeight="1">
      <x:c r="A7" s="6"/>
      <x:c r="B7" s="6"/>
      <x:c r="C7" s="6"/>
      <x:c r="D7" s="6"/>
      <x:c r="E7" s="6"/>
      <x:c r="F7" s="6"/>
      <x:c r="G7" s="6"/>
      <x:c r="H7" s="6"/>
      <x:c r="I7" s="6"/>
      <x:c r="J7" s="6"/>
      <x:c r="K7" s="6"/>
      <x:c r="L7" s="6"/>
      <x:c r="M7" s="44" t="s">
        <x:v>1185</x:v>
      </x:c>
      <x:c r="N7" s="44" t="s">
        <x:v>372</x:v>
      </x:c>
    </x:row>
    <x:row r="8" s="1" customFormat="1" ht="14.25" hidden="0" customHeight="1">
      <x:c r="A8" s="101" t="s">
        <x:v>1186</x:v>
      </x:c>
      <x:c r="B8" s="102"/>
      <x:c r="C8" s="102"/>
      <x:c r="D8" s="102"/>
      <x:c r="E8" s="102"/>
      <x:c r="F8" s="102"/>
      <x:c r="G8" s="102"/>
      <x:c r="H8" s="102"/>
      <x:c r="I8" s="102"/>
      <x:c r="J8" s="102"/>
      <x:c r="K8" s="102"/>
      <x:c r="L8" s="102" t="s">
        <x:v>1187</x:v>
      </x:c>
      <x:c r="M8" s="101" t="s">
        <x:v>1188</x:v>
      </x:c>
      <x:c r="N8" s="101" t="s">
        <x:v>1189</x:v>
      </x:c>
    </x:row>
    <x:row r="9" s="1" customFormat="1" ht="14.25" hidden="0" customHeight="1">
      <x:c r="A9" s="41" t="s">
        <x:v>1190</x:v>
      </x:c>
      <x:c r="B9" s="44" t="s">
        <x:v>1078</x:v>
      </x:c>
      <x:c r="C9" s="44" t="s">
        <x:v>1191</x:v>
      </x:c>
      <x:c r="D9" s="44" t="s">
        <x:v>1192</x:v>
      </x:c>
      <x:c r="E9" s="44" t="s">
        <x:v>1193</x:v>
      </x:c>
      <x:c r="F9" s="44" t="s">
        <x:v>1194</x:v>
      </x:c>
      <x:c r="G9" s="44" t="s">
        <x:v>1195</x:v>
      </x:c>
      <x:c r="H9" s="44" t="s">
        <x:v>1196</x:v>
      </x:c>
      <x:c r="I9" s="44" t="s">
        <x:v>1197</x:v>
      </x:c>
      <x:c r="J9" s="44" t="s">
        <x:v>1198</x:v>
      </x:c>
      <x:c r="K9" s="44" t="s">
        <x:v>1199</x:v>
      </x:c>
      <x:c r="L9" s="74" t="s">
        <x:v>1200</x:v>
      </x:c>
      <x:c r="M9" s="74" t="s">
        <x:v>1201</x:v>
      </x:c>
      <x:c r="N9" s="74" t="s">
        <x:v>1202</x:v>
      </x:c>
    </x:row>
    <x:row r="10" s="1" customFormat="1" ht="14.25" hidden="0" customHeight="1">
      <x:c r="A10" s="41" t="s">
        <x:v>1203</x:v>
      </x:c>
      <x:c r="B10" s="40" t="s">
        <x:v>1003</x:v>
      </x:c>
      <x:c r="C10" s="40" t="n">
        <x:v>0.6</x:v>
      </x:c>
      <x:c r="D10" s="98" t="n">
        <x:v>0</x:v>
      </x:c>
      <x:c r="E10" s="40" t="s">
        <x:v>1204</x:v>
      </x:c>
      <x:c r="F10" s="98" t="n">
        <x:v>0</x:v>
      </x:c>
      <x:c r="G10" s="98" t="n">
        <x:v>0</x:v>
      </x:c>
      <x:c r="H10" s="98" t="n">
        <x:v>0.015317</x:v>
      </x:c>
      <x:c r="I10" s="98" t="n">
        <x:v>0</x:v>
      </x:c>
      <x:c r="J10" s="98" t="s">
        <x:v>1205</x:v>
      </x:c>
      <x:c r="K10" s="98" t="s">
        <x:v>1206</x:v>
      </x:c>
      <x:c r="L10" s="74" t="s">
        <x:v>1207</x:v>
      </x:c>
      <x:c r="M10" s="74" t="s">
        <x:v>1201</x:v>
      </x:c>
      <x:c r="N10" s="74" t="s">
        <x:v>1208</x:v>
      </x:c>
    </x:row>
    <x:row r="11" s="1" customFormat="1" ht="14.25" hidden="0" customHeight="1">
      <x:c r="A11" s="41" t="s">
        <x:v>1209</x:v>
      </x:c>
      <x:c r="B11" s="44" t="s">
        <x:v>308</x:v>
      </x:c>
      <x:c r="C11" s="44" t="n">
        <x:v>0.15</x:v>
      </x:c>
      <x:c r="D11" s="97" t="n">
        <x:v>0.007</x:v>
      </x:c>
      <x:c r="E11" s="44" t="s">
        <x:v>1210</x:v>
      </x:c>
      <x:c r="F11" s="44" t="n">
        <x:v>-0.02</x:v>
      </x:c>
      <x:c r="G11" s="44" t="n">
        <x:v>0</x:v>
      </x:c>
      <x:c r="H11" s="44" t="n">
        <x:v>0.01</x:v>
      </x:c>
      <x:c r="I11" s="97" t="n">
        <x:v>0.007</x:v>
      </x:c>
      <x:c r="J11" s="44" t="s">
        <x:v>1205</x:v>
      </x:c>
      <x:c r="K11" s="44" t="s">
        <x:v>1206</x:v>
      </x:c>
      <x:c r="L11" s="74" t="s">
        <x:v>1211</x:v>
      </x:c>
      <x:c r="M11" s="74" t="s">
        <x:v>1201</x:v>
      </x:c>
      <x:c r="N11" s="74" t="s">
        <x:v>1212</x:v>
      </x:c>
    </x:row>
    <x:row r="12" s="1" customFormat="1" ht="14.25" hidden="0" customHeight="1">
      <x:c r="A12" s="41" t="s">
        <x:v>1213</x:v>
      </x:c>
      <x:c r="B12" s="40" t="s">
        <x:v>305</x:v>
      </x:c>
      <x:c r="C12" s="40" t="n">
        <x:v>0.08</x:v>
      </x:c>
      <x:c r="D12" s="98" t="n">
        <x:v>0.0175</x:v>
      </x:c>
      <x:c r="E12" s="40" t="s">
        <x:v>1214</x:v>
      </x:c>
      <x:c r="F12" s="40" t="n">
        <x:v>-0.05</x:v>
      </x:c>
      <x:c r="G12" s="40" t="n">
        <x:v>0</x:v>
      </x:c>
      <x:c r="H12" s="40" t="n">
        <x:v>0.02</x:v>
      </x:c>
      <x:c r="I12" s="98" t="n">
        <x:v>0.0175</x:v>
      </x:c>
      <x:c r="J12" s="40" t="s">
        <x:v>1205</x:v>
      </x:c>
      <x:c r="K12" s="40" t="s">
        <x:v>1206</x:v>
      </x:c>
      <x:c r="L12" s="74" t="s">
        <x:v>1215</x:v>
      </x:c>
      <x:c r="M12" s="74" t="s">
        <x:v>1216</x:v>
      </x:c>
      <x:c r="N12" s="74" t="s">
        <x:v>1217</x:v>
      </x:c>
    </x:row>
    <x:row r="13" s="1" customFormat="1" ht="14.25" hidden="0" customHeight="1">
      <x:c r="A13" s="41" t="s">
        <x:v>1218</x:v>
      </x:c>
      <x:c r="B13" s="44" t="s">
        <x:v>307</x:v>
      </x:c>
      <x:c r="C13" s="44" t="n">
        <x:v>0.07</x:v>
      </x:c>
      <x:c r="D13" s="97" t="n">
        <x:v>0.0195</x:v>
      </x:c>
      <x:c r="E13" s="44" t="s">
        <x:v>1219</x:v>
      </x:c>
      <x:c r="F13" s="44" t="n">
        <x:v>-0.01</x:v>
      </x:c>
      <x:c r="G13" s="44" t="n">
        <x:v>-0.03</x:v>
      </x:c>
      <x:c r="H13" s="44" t="n">
        <x:v>-0.02</x:v>
      </x:c>
      <x:c r="I13" s="97" t="n">
        <x:v>0.0195</x:v>
      </x:c>
      <x:c r="J13" s="44" t="s">
        <x:v>1205</x:v>
      </x:c>
      <x:c r="K13" s="44" t="s">
        <x:v>1206</x:v>
      </x:c>
      <x:c r="L13" s="74" t="s">
        <x:v>1220</x:v>
      </x:c>
      <x:c r="M13" s="74" t="s">
        <x:v>1221</x:v>
      </x:c>
      <x:c r="N13" s="74" t="s">
        <x:v>1222</x:v>
      </x:c>
    </x:row>
    <x:row r="14" s="1" customFormat="1" ht="14.25" hidden="0" customHeight="1">
      <x:c r="A14" s="41" t="s">
        <x:v>1223</x:v>
      </x:c>
      <x:c r="B14" s="40" t="s">
        <x:v>310</x:v>
      </x:c>
      <x:c r="C14" s="40" t="n">
        <x:v>0.05</x:v>
      </x:c>
      <x:c r="D14" s="98" t="n">
        <x:v>0.0135</x:v>
      </x:c>
      <x:c r="E14" s="40" t="s">
        <x:v>1224</x:v>
      </x:c>
      <x:c r="F14" s="40" t="n">
        <x:v>-0.03</x:v>
      </x:c>
      <x:c r="G14" s="40" t="n">
        <x:v>-0.01</x:v>
      </x:c>
      <x:c r="H14" s="40" t="n">
        <x:v>0.01</x:v>
      </x:c>
      <x:c r="I14" s="98" t="n">
        <x:v>0.0135</x:v>
      </x:c>
      <x:c r="J14" s="40" t="s">
        <x:v>1205</x:v>
      </x:c>
      <x:c r="K14" s="40" t="s">
        <x:v>1206</x:v>
      </x:c>
      <x:c r="L14" s="74" t="s">
        <x:v>1225</x:v>
      </x:c>
      <x:c r="M14" s="74" t="s">
        <x:v>1201</x:v>
      </x:c>
      <x:c r="N14" s="74" t="s">
        <x:v>1226</x:v>
      </x:c>
    </x:row>
    <x:row r="15" s="1" customFormat="1" ht="14.25" hidden="0" customHeight="1">
      <x:c r="A15" s="41" t="s">
        <x:v>1227</x:v>
      </x:c>
      <x:c r="B15" s="44" t="s">
        <x:v>309</x:v>
      </x:c>
      <x:c r="C15" s="44" t="n">
        <x:v>0.03</x:v>
      </x:c>
      <x:c r="D15" s="97" t="n">
        <x:v>0.0235</x:v>
      </x:c>
      <x:c r="E15" s="44" t="s">
        <x:v>1228</x:v>
      </x:c>
      <x:c r="F15" s="44" t="n">
        <x:v>-0.04</x:v>
      </x:c>
      <x:c r="G15" s="44" t="n">
        <x:v>-0.02</x:v>
      </x:c>
      <x:c r="H15" s="44" t="n">
        <x:v>-0.01</x:v>
      </x:c>
      <x:c r="I15" s="97" t="n">
        <x:v>0.0235</x:v>
      </x:c>
      <x:c r="J15" s="44" t="s">
        <x:v>1205</x:v>
      </x:c>
      <x:c r="K15" s="44" t="s">
        <x:v>1206</x:v>
      </x:c>
      <x:c r="L15" s="74" t="s">
        <x:v>1229</x:v>
      </x:c>
      <x:c r="M15" s="74" t="s">
        <x:v>1221</x:v>
      </x:c>
      <x:c r="N15" s="74" t="s">
        <x:v>1230</x:v>
      </x:c>
    </x:row>
    <x:row r="16" s="1" customFormat="1" ht="14.25" hidden="0" customHeight="1">
      <x:c r="A16" s="41" t="s">
        <x:v>1231</x:v>
      </x:c>
      <x:c r="B16" s="40" t="s">
        <x:v>311</x:v>
      </x:c>
      <x:c r="C16" s="40" t="n">
        <x:v>0.02</x:v>
      </x:c>
      <x:c r="D16" s="98" t="n">
        <x:v>0.01</x:v>
      </x:c>
      <x:c r="E16" s="40" t="s">
        <x:v>1232</x:v>
      </x:c>
      <x:c r="F16" s="40" t="n">
        <x:v>-0.02</x:v>
      </x:c>
      <x:c r="G16" s="40" t="n">
        <x:v>-0.01</x:v>
      </x:c>
      <x:c r="H16" s="40" t="n">
        <x:v>0</x:v>
      </x:c>
      <x:c r="I16" s="98" t="n">
        <x:v>0.01</x:v>
      </x:c>
      <x:c r="J16" s="40" t="s">
        <x:v>1205</x:v>
      </x:c>
      <x:c r="K16" s="40" t="s">
        <x:v>1206</x:v>
      </x:c>
      <x:c r="L16" s="74" t="s">
        <x:v>1233</x:v>
      </x:c>
      <x:c r="M16" s="74" t="s">
        <x:v>1234</x:v>
      </x:c>
      <x:c r="N16" s="74" t="s">
        <x:v>1235</x:v>
      </x:c>
    </x:row>
    <x:row r="17" s="1" customFormat="1" ht="13.5" hidden="0" customHeight="1">
      <x:c r="A17" s="6"/>
      <x:c r="B17" s="6"/>
      <x:c r="C17" s="6"/>
      <x:c r="D17" s="6"/>
      <x:c r="E17" s="6"/>
      <x:c r="F17" s="6"/>
      <x:c r="G17" s="6"/>
      <x:c r="H17" s="6"/>
      <x:c r="I17" s="6"/>
      <x:c r="J17" s="6"/>
      <x:c r="K17" s="6"/>
      <x:c r="L17" s="6"/>
      <x:c r="M17" s="6"/>
      <x:c r="N17" s="6"/>
    </x:row>
    <x:row r="18" s="1" customFormat="1" ht="13.5" hidden="0" customHeight="1">
      <x:c r="A18" s="6"/>
      <x:c r="B18" s="6"/>
      <x:c r="C18" s="6"/>
      <x:c r="D18" s="6"/>
      <x:c r="E18" s="6"/>
      <x:c r="F18" s="6"/>
      <x:c r="G18" s="6"/>
      <x:c r="H18" s="6"/>
      <x:c r="I18" s="6"/>
      <x:c r="J18" s="6"/>
      <x:c r="K18" s="6"/>
      <x:c r="L18" s="6"/>
      <x:c r="M18" s="6"/>
      <x:c r="N18" s="6"/>
    </x:row>
    <x:row r="19" s="1" customFormat="1" ht="14.25" hidden="0" customHeight="1">
      <x:c r="A19" s="41" t="s">
        <x:v>1236</x:v>
      </x:c>
      <x:c r="B19" s="6"/>
      <x:c r="C19" s="6"/>
      <x:c r="D19" s="6"/>
      <x:c r="E19" s="6"/>
      <x:c r="F19" s="6"/>
      <x:c r="G19" s="6"/>
      <x:c r="H19" s="6"/>
      <x:c r="I19" s="6"/>
      <x:c r="J19" s="6"/>
      <x:c r="K19" s="6"/>
      <x:c r="L19" s="6"/>
      <x:c r="M19" s="6"/>
      <x:c r="N19" s="6"/>
    </x:row>
    <x:row r="20" s="1" customFormat="1" ht="14.25" hidden="0" customHeight="1">
      <x:c r="A20" s="41" t="s">
        <x:v>1190</x:v>
      </x:c>
      <x:c r="B20" s="40" t="s">
        <x:v>1078</x:v>
      </x:c>
      <x:c r="C20" s="40" t="s">
        <x:v>1191</x:v>
      </x:c>
      <x:c r="D20" s="40" t="s">
        <x:v>1192</x:v>
      </x:c>
      <x:c r="E20" s="40" t="s">
        <x:v>1193</x:v>
      </x:c>
      <x:c r="F20" s="40" t="s">
        <x:v>1194</x:v>
      </x:c>
      <x:c r="G20" s="40" t="s">
        <x:v>1195</x:v>
      </x:c>
      <x:c r="H20" s="40" t="s">
        <x:v>1196</x:v>
      </x:c>
      <x:c r="I20" s="40" t="s">
        <x:v>1197</x:v>
      </x:c>
      <x:c r="J20" s="40" t="s">
        <x:v>1198</x:v>
      </x:c>
      <x:c r="K20" s="40" t="s">
        <x:v>1199</x:v>
      </x:c>
      <x:c r="L20" s="6"/>
      <x:c r="M20" s="6"/>
      <x:c r="N20" s="6"/>
    </x:row>
    <x:row r="21" s="1" customFormat="1" ht="14.25" hidden="0" customHeight="1">
      <x:c r="A21" s="41" t="s">
        <x:v>1203</x:v>
      </x:c>
      <x:c r="B21" s="44" t="s">
        <x:v>1003</x:v>
      </x:c>
      <x:c r="C21" s="44" t="n">
        <x:v>0.6</x:v>
      </x:c>
      <x:c r="D21" s="97">
        <x:v>0.011909179716972222</x:v>
      </x:c>
      <x:c r="E21" s="44" t="inlineStr">
        <x:is>
          <x:t xml:space="preserve">Residual emissions; c_gate=1</x:t>
        </x:is>
      </x:c>
      <x:c r="F21" s="97" t="n">
        <x:v>0</x:v>
      </x:c>
      <x:c r="G21" s="97" t="n">
        <x:v>0</x:v>
      </x:c>
      <x:c r="H21" s="97">
        <x:v>-0.03402622776277778</x:v>
      </x:c>
      <x:c r="I21" s="97">
        <x:v>0.011909179716972222</x:v>
      </x:c>
      <x:c r="J21" s="97" t="s">
        <x:v>1205</x:v>
      </x:c>
      <x:c r="K21" s="97" t="inlineStr">
        <x:is>
          <x:t xml:space="preserve">Synthetic residual floor-reference scenario; H18 is an exposure-frequency factor, not p(s). Gate confidence fixed to 1; see build report.</x:t>
        </x:is>
      </x:c>
      <x:c r="L21" s="6"/>
      <x:c r="M21" s="6"/>
      <x:c r="N21" s="6"/>
    </x:row>
    <x:row r="22" s="1" customFormat="1" ht="14.25" hidden="0" customHeight="1">
      <x:c r="A22" s="41" t="s">
        <x:v>1209</x:v>
      </x:c>
      <x:c r="B22" s="40" t="s">
        <x:v>308</x:v>
      </x:c>
      <x:c r="C22" s="40" t="n">
        <x:v>0.15</x:v>
      </x:c>
      <x:c r="D22" s="98" t="n">
        <x:v>0.0105</x:v>
      </x:c>
      <x:c r="E22" s="40" t="s">
        <x:v>1238</x:v>
      </x:c>
      <x:c r="F22" s="40" t="n">
        <x:v>-0.015</x:v>
      </x:c>
      <x:c r="G22" s="40" t="n">
        <x:v>0</x:v>
      </x:c>
      <x:c r="H22" s="40" t="n">
        <x:v>-0.015</x:v>
      </x:c>
      <x:c r="I22" s="98" t="n">
        <x:v>0.0105</x:v>
      </x:c>
      <x:c r="J22" s="40" t="s">
        <x:v>1205</x:v>
      </x:c>
      <x:c r="K22" s="40" t="s">
        <x:v>1206</x:v>
      </x:c>
      <x:c r="L22" s="6"/>
      <x:c r="M22" s="6"/>
      <x:c r="N22" s="6"/>
    </x:row>
    <x:row r="23" s="1" customFormat="1" ht="14.25" hidden="0" customHeight="1">
      <x:c r="A23" s="41" t="s">
        <x:v>1213</x:v>
      </x:c>
      <x:c r="B23" s="44" t="s">
        <x:v>305</x:v>
      </x:c>
      <x:c r="C23" s="44" t="n">
        <x:v>0.08</x:v>
      </x:c>
      <x:c r="D23" s="97" t="n">
        <x:v>0.0315</x:v>
      </x:c>
      <x:c r="E23" s="44" t="s">
        <x:v>1239</x:v>
      </x:c>
      <x:c r="F23" s="44" t="n">
        <x:v>-0.08</x:v>
      </x:c>
      <x:c r="G23" s="44" t="n">
        <x:v>0</x:v>
      </x:c>
      <x:c r="H23" s="44" t="n">
        <x:v>-0.01</x:v>
      </x:c>
      <x:c r="I23" s="97" t="n">
        <x:v>0.0315</x:v>
      </x:c>
      <x:c r="J23" s="44" t="s">
        <x:v>1205</x:v>
      </x:c>
      <x:c r="K23" s="44" t="s">
        <x:v>1206</x:v>
      </x:c>
      <x:c r="L23" s="6"/>
      <x:c r="M23" s="6"/>
      <x:c r="N23" s="6"/>
    </x:row>
    <x:row r="24" s="1" customFormat="1" ht="14.25" hidden="0" customHeight="1">
      <x:c r="A24" s="41" t="s">
        <x:v>1218</x:v>
      </x:c>
      <x:c r="B24" s="40" t="s">
        <x:v>307</x:v>
      </x:c>
      <x:c r="C24" s="40" t="n">
        <x:v>0.07</x:v>
      </x:c>
      <x:c r="D24" s="98" t="n">
        <x:v>0.0235</x:v>
      </x:c>
      <x:c r="E24" s="40" t="s">
        <x:v>1240</x:v>
      </x:c>
      <x:c r="F24" s="40" t="n">
        <x:v>-0.01</x:v>
      </x:c>
      <x:c r="G24" s="40" t="n">
        <x:v>-0.02</x:v>
      </x:c>
      <x:c r="H24" s="40" t="n">
        <x:v>-0.04</x:v>
      </x:c>
      <x:c r="I24" s="98" t="n">
        <x:v>0.0235</x:v>
      </x:c>
      <x:c r="J24" s="40" t="s">
        <x:v>1205</x:v>
      </x:c>
      <x:c r="K24" s="40" t="s">
        <x:v>1206</x:v>
      </x:c>
      <x:c r="L24" s="6"/>
      <x:c r="M24" s="6"/>
      <x:c r="N24" s="6"/>
    </x:row>
    <x:row r="25" s="1" customFormat="1" ht="14.25" hidden="0" customHeight="1">
      <x:c r="A25" s="41" t="s">
        <x:v>1223</x:v>
      </x:c>
      <x:c r="B25" s="44" t="s">
        <x:v>310</x:v>
      </x:c>
      <x:c r="C25" s="44" t="n">
        <x:v>0.05</x:v>
      </x:c>
      <x:c r="D25" s="97" t="n">
        <x:v>0.0135</x:v>
      </x:c>
      <x:c r="E25" s="44" t="s">
        <x:v>1241</x:v>
      </x:c>
      <x:c r="F25" s="44" t="n">
        <x:v>-0.02</x:v>
      </x:c>
      <x:c r="G25" s="44" t="n">
        <x:v>-0.01</x:v>
      </x:c>
      <x:c r="H25" s="44" t="n">
        <x:v>-0.01</x:v>
      </x:c>
      <x:c r="I25" s="97" t="n">
        <x:v>0.0135</x:v>
      </x:c>
      <x:c r="J25" s="44" t="s">
        <x:v>1205</x:v>
      </x:c>
      <x:c r="K25" s="44" t="s">
        <x:v>1206</x:v>
      </x:c>
      <x:c r="L25" s="6"/>
      <x:c r="M25" s="6"/>
      <x:c r="N25" s="6"/>
    </x:row>
    <x:row r="26" s="1" customFormat="1" ht="14.25" hidden="0" customHeight="1">
      <x:c r="A26" s="41" t="s">
        <x:v>1227</x:v>
      </x:c>
      <x:c r="B26" s="40" t="s">
        <x:v>309</x:v>
      </x:c>
      <x:c r="C26" s="40" t="n">
        <x:v>0.03</x:v>
      </x:c>
      <x:c r="D26" s="98" t="n">
        <x:v>0.02175</x:v>
      </x:c>
      <x:c r="E26" s="40" t="s">
        <x:v>1242</x:v>
      </x:c>
      <x:c r="F26" s="40" t="n">
        <x:v>-0.03</x:v>
      </x:c>
      <x:c r="G26" s="40" t="n">
        <x:v>-0.02</x:v>
      </x:c>
      <x:c r="H26" s="40" t="n">
        <x:v>-0.015</x:v>
      </x:c>
      <x:c r="I26" s="98" t="n">
        <x:v>0.02175</x:v>
      </x:c>
      <x:c r="J26" s="40" t="s">
        <x:v>1205</x:v>
      </x:c>
      <x:c r="K26" s="40" t="s">
        <x:v>1206</x:v>
      </x:c>
      <x:c r="L26" s="6"/>
      <x:c r="M26" s="6"/>
      <x:c r="N26" s="6"/>
    </x:row>
    <x:row r="27" s="1" customFormat="1" ht="14.25" hidden="0" customHeight="1">
      <x:c r="A27" s="41" t="s">
        <x:v>1231</x:v>
      </x:c>
      <x:c r="B27" s="44" t="s">
        <x:v>311</x:v>
      </x:c>
      <x:c r="C27" s="44" t="n">
        <x:v>0.02</x:v>
      </x:c>
      <x:c r="D27" s="97" t="n">
        <x:v>0.007</x:v>
      </x:c>
      <x:c r="E27" s="44" t="s">
        <x:v>1243</x:v>
      </x:c>
      <x:c r="F27" s="44" t="n">
        <x:v>-0.01</x:v>
      </x:c>
      <x:c r="G27" s="44" t="n">
        <x:v>0</x:v>
      </x:c>
      <x:c r="H27" s="44" t="n">
        <x:v>-0.01</x:v>
      </x:c>
      <x:c r="I27" s="97" t="n">
        <x:v>0.007</x:v>
      </x:c>
      <x:c r="J27" s="44" t="s">
        <x:v>1205</x:v>
      </x:c>
      <x:c r="K27" s="44" t="s">
        <x:v>1206</x:v>
      </x:c>
      <x:c r="L27" s="6"/>
      <x:c r="M27" s="6"/>
      <x:c r="N27" s="6"/>
    </x:row>
    <x:row r="28" s="1" customFormat="1" ht="13.5" hidden="0" customHeight="1">
      <x:c r="A28" s="6"/>
      <x:c r="B28" s="6"/>
      <x:c r="C28" s="6"/>
      <x:c r="D28" s="6"/>
      <x:c r="E28" s="6"/>
      <x:c r="F28" s="6"/>
      <x:c r="G28" s="6"/>
      <x:c r="H28" s="6"/>
      <x:c r="I28" s="6"/>
      <x:c r="J28" s="6"/>
      <x:c r="K28" s="6"/>
      <x:c r="L28" s="6"/>
      <x:c r="M28" s="6"/>
      <x:c r="N28" s="6"/>
    </x:row>
    <x:row r="29" s="1" customFormat="1" ht="14.25" hidden="0" customHeight="1">
      <x:c r="A29" s="41" t="str">
        <x:v>KEY INSIGHT: Option A has zero loss in baseline scenario S01; it has nonzero losses in tail scenarios. Option B has minor baseline loss (0.011909).</x:v>
      </x:c>
      <x:c r="B29" s="6"/>
      <x:c r="C29" s="6"/>
      <x:c r="D29" s="6"/>
      <x:c r="E29" s="6"/>
      <x:c r="F29" s="6"/>
      <x:c r="G29" s="6"/>
      <x:c r="H29" s="6"/>
      <x:c r="I29" s="6"/>
      <x:c r="J29" s="6"/>
      <x:c r="K29" s="6"/>
      <x:c r="L29" s="6"/>
      <x:c r="M29" s="6"/>
      <x:c r="N29" s="6"/>
    </x:row>
    <x:row r="30" s="1" customFormat="1" ht="14.25" hidden="0" customHeight="1">
      <x:c r="A30" s="41" t="s">
        <x:v>1245</x:v>
      </x:c>
      <x:c r="B30" s="6"/>
      <x:c r="C30" s="6"/>
      <x:c r="D30" s="6"/>
      <x:c r="E30" s="6"/>
      <x:c r="F30" s="6"/>
      <x:c r="G30" s="6"/>
      <x:c r="H30" s="6"/>
      <x:c r="I30" s="6"/>
      <x:c r="J30" s="6"/>
      <x:c r="K30" s="6"/>
      <x:c r="L30" s="6"/>
      <x:c r="M30" s="6"/>
      <x:c r="N30" s="6"/>
    </x:row>
    <x:row r="31" s="1" customFormat="1" ht="14.25" hidden="0" customHeight="1">
      <x:c r="A31" s="41" t="s">
        <x:v>1246</x:v>
      </x:c>
      <x:c r="B31" s="44" t="s">
        <x:v>1247</x:v>
      </x:c>
      <x:c r="C31" s="6"/>
      <x:c r="D31" s="6"/>
      <x:c r="E31" s="6"/>
      <x:c r="F31" s="6"/>
      <x:c r="G31" s="6"/>
      <x:c r="H31" s="6"/>
      <x:c r="I31" s="6"/>
      <x:c r="J31" s="6"/>
      <x:c r="K31" s="6"/>
      <x:c r="L31" s="6"/>
      <x:c r="M31" s="6"/>
      <x:c r="N31" s="6"/>
    </x:row>
  </x:sheetData>
  <x:mergeCells>
    <x:mergeCell ref="A1:H1"/>
  </x:mergeCells>
  <x:pageMargins left="0.7" right="0.7" top="0.75" bottom="0.75" header="0.3" footer="0.3"/>
</x:worksheet>
</file>

<file path=xl/worksheets/sheet15.xml><?xml version="1.0" encoding="utf-8"?>
<x:worksheet xmlns:x="http://schemas.openxmlformats.org/spreadsheetml/2006/main">
  <x:sheetViews>
    <x:sheetView showGridLines="1" workbookViewId="0"/>
  </x:sheetViews>
  <x:sheetFormatPr defaultColWidth="8.66796875" defaultRowHeight="12.75"/>
  <x:cols>
    <x:col min="1" max="8" width="36" style="1" hidden="0" customWidth="1"/>
    <x:col min="9" max="9" width="16" style="1" hidden="0" customWidth="1"/>
  </x:cols>
  <x:sheetData>
    <x:row r="1" s="1" customFormat="1" ht="14.25" hidden="0" customHeight="1">
      <x:c r="A1" s="36" t="s">
        <x:v>1248</x:v>
      </x:c>
      <x:c r="B1" s="36"/>
      <x:c r="C1" s="36"/>
      <x:c r="D1" s="36"/>
      <x:c r="E1" s="36"/>
      <x:c r="F1" s="36"/>
      <x:c r="G1" s="36"/>
      <x:c r="H1" s="36"/>
      <x:c r="I1" s="36"/>
    </x:row>
    <x:row r="2" s="1" customFormat="1" ht="13.5" hidden="0" customHeight="1">
      <x:c r="A2" s="6"/>
      <x:c r="B2" s="6"/>
      <x:c r="C2" s="6"/>
      <x:c r="D2" s="6"/>
      <x:c r="E2" s="6"/>
      <x:c r="F2" s="6"/>
      <x:c r="G2" s="6"/>
      <x:c r="H2" s="6"/>
      <x:c r="I2" s="6"/>
    </x:row>
    <x:row r="3" s="1" customFormat="1" ht="14.25" hidden="0" customHeight="1">
      <x:c r="A3" s="41" t="s">
        <x:v>1249</x:v>
      </x:c>
      <x:c r="B3" s="6"/>
      <x:c r="C3" s="6"/>
      <x:c r="D3" s="6"/>
      <x:c r="E3" s="6"/>
      <x:c r="F3" s="6"/>
      <x:c r="G3" s="6"/>
      <x:c r="H3" s="6"/>
      <x:c r="I3" s="6"/>
    </x:row>
    <x:row r="4" s="1" customFormat="1" ht="13.5" hidden="0" customHeight="1">
      <x:c r="A4" s="6"/>
      <x:c r="B4" s="6"/>
      <x:c r="C4" s="6"/>
      <x:c r="D4" s="6"/>
      <x:c r="E4" s="6"/>
      <x:c r="F4" s="6"/>
      <x:c r="G4" s="6"/>
      <x:c r="H4" s="6"/>
      <x:c r="I4" s="6"/>
    </x:row>
    <x:row r="5" s="1" customFormat="1" ht="14.25" hidden="0" customHeight="1">
      <x:c r="A5" s="41" t="s">
        <x:v>1250</x:v>
      </x:c>
      <x:c r="B5" s="6"/>
      <x:c r="C5" s="6"/>
      <x:c r="D5" s="6"/>
      <x:c r="E5" s="6"/>
      <x:c r="F5" s="6"/>
      <x:c r="G5" s="6"/>
      <x:c r="H5" s="6"/>
      <x:c r="I5" s="6"/>
    </x:row>
    <x:row r="6" s="1" customFormat="1" ht="14.25" hidden="0" customHeight="1">
      <x:c r="A6" s="6"/>
      <x:c r="B6" s="40" t="s">
        <x:v>1028</x:v>
      </x:c>
      <x:c r="C6" s="40" t="s">
        <x:v>1018</x:v>
      </x:c>
      <x:c r="D6" s="40" t="s">
        <x:v>1027</x:v>
      </x:c>
      <x:c r="E6" s="40" t="s">
        <x:v>1029</x:v>
      </x:c>
      <x:c r="F6" s="40" t="s">
        <x:v>1026</x:v>
      </x:c>
      <x:c r="G6" s="40" t="s">
        <x:v>1154</x:v>
      </x:c>
      <x:c r="H6" s="40" t="s">
        <x:v>1024</x:v>
      </x:c>
      <x:c r="I6" s="6"/>
    </x:row>
    <x:row r="7" s="1" customFormat="1" ht="14.25" hidden="0" customHeight="1">
      <x:c r="A7" s="41" t="s">
        <x:v>1017</x:v>
      </x:c>
      <x:c r="B7" s="97">
        <x:f>IF(COUNTIFS(Impact_Input!$B$7:$B$20,"A",Impact_Input!$C$7:$C$20,$A7,Impact_Input!$D$7:$D$20,B$6,Impact_Input!$N$7:$N$20,"INVALID_INPUT")&gt;0,"INVALID_INPUT",IF(COUNTIFS(Impact_Input!$B$7:$B$20,"A",Impact_Input!$C$7:$C$20,$A7,Impact_Input!$D$7:$D$20,B$6,Impact_Input!$N$7:$N$20,"UNKNOWN_INPUT")&gt;0,"UNKNOWN_IMPACT",TANH(Parameters!$B$24*SUMIFS(Impact_Input!$N:$N,Impact_Input!$B:$B,"A",Impact_Input!$C:$C,$A7,Impact_Input!$D:$D,B$6))))</x:f>
        <x:v>0.0</x:v>
      </x:c>
      <x:c r="C7" s="97">
        <x:f>IF(COUNTIFS(Impact_Input!$B$7:$B$20,"A",Impact_Input!$C$7:$C$20,$A7,Impact_Input!$D$7:$D$20,C$6,Impact_Input!$N$7:$N$20,"INVALID_INPUT")&gt;0,"INVALID_INPUT",IF(COUNTIFS(Impact_Input!$B$7:$B$20,"A",Impact_Input!$C$7:$C$20,$A7,Impact_Input!$D$7:$D$20,C$6,Impact_Input!$N$7:$N$20,"UNKNOWN_INPUT")&gt;0,"UNKNOWN_IMPACT",TANH(Parameters!$B$24*SUMIFS(Impact_Input!$N:$N,Impact_Input!$B:$B,"A",Impact_Input!$C:$C,$A7,Impact_Input!$D:$D,C$6))))</x:f>
        <x:v>0.0</x:v>
      </x:c>
      <x:c r="D7" s="97">
        <x:f>IF(COUNTIFS(Impact_Input!$B$7:$B$20,"A",Impact_Input!$C$7:$C$20,$A7,Impact_Input!$D$7:$D$20,D$6,Impact_Input!$N$7:$N$20,"INVALID_INPUT")&gt;0,"INVALID_INPUT",IF(COUNTIFS(Impact_Input!$B$7:$B$20,"A",Impact_Input!$C$7:$C$20,$A7,Impact_Input!$D$7:$D$20,D$6,Impact_Input!$N$7:$N$20,"UNKNOWN_INPUT")&gt;0,"UNKNOWN_IMPACT",TANH(Parameters!$B$24*SUMIFS(Impact_Input!$N:$N,Impact_Input!$B:$B,"A",Impact_Input!$C:$C,$A7,Impact_Input!$D:$D,D$6))))</x:f>
        <x:v>0.0</x:v>
      </x:c>
      <x:c r="E7" s="97">
        <x:f>IF(COUNTIFS(Impact_Input!$B$7:$B$20,"A",Impact_Input!$C$7:$C$20,$A7,Impact_Input!$D$7:$D$20,E$6,Impact_Input!$N$7:$N$20,"INVALID_INPUT")&gt;0,"INVALID_INPUT",IF(COUNTIFS(Impact_Input!$B$7:$B$20,"A",Impact_Input!$C$7:$C$20,$A7,Impact_Input!$D$7:$D$20,E$6,Impact_Input!$N$7:$N$20,"UNKNOWN_INPUT")&gt;0,"UNKNOWN_IMPACT",TANH(Parameters!$B$24*SUMIFS(Impact_Input!$N:$N,Impact_Input!$B:$B,"A",Impact_Input!$C:$C,$A7,Impact_Input!$D:$D,E$6))))</x:f>
        <x:v>0.0</x:v>
      </x:c>
      <x:c r="F7" s="103">
        <x:f>IF(COUNTIFS(Impact_Input!$B$7:$B$20,"A",Impact_Input!$C$7:$C$20,$A7,Impact_Input!$D$7:$D$20,F$6,Impact_Input!$N$7:$N$20,"INVALID_INPUT")&gt;0,"INVALID_INPUT",IF(COUNTIFS(Impact_Input!$B$7:$B$20,"A",Impact_Input!$C$7:$C$20,$A7,Impact_Input!$D$7:$D$20,F$6,Impact_Input!$N$7:$N$20,"UNKNOWN_INPUT")&gt;0,"UNKNOWN_IMPACT",TANH(Parameters!$B$24*SUMIFS(Impact_Input!$N:$N,Impact_Input!$B:$B,"A",Impact_Input!$C:$C,$A7,Impact_Input!$D:$D,F$6))))</x:f>
        <x:v>0.2490078843274226</x:v>
      </x:c>
      <x:c r="G7" s="103">
        <x:f>IF(COUNTIFS(Impact_Input!$B$7:$B$20,"A",Impact_Input!$C$7:$C$20,$A7,Impact_Input!$D$7:$D$20,G$6,Impact_Input!$N$7:$N$20,"INVALID_INPUT")&gt;0,"INVALID_INPUT",IF(COUNTIFS(Impact_Input!$B$7:$B$20,"A",Impact_Input!$C$7:$C$20,$A7,Impact_Input!$D$7:$D$20,G$6,Impact_Input!$N$7:$N$20,"UNKNOWN_INPUT")&gt;0,"UNKNOWN_IMPACT",TANH(Parameters!$B$24*SUMIFS(Impact_Input!$N:$N,Impact_Input!$B:$B,"A",Impact_Input!$C:$C,$A7,Impact_Input!$D:$D,G$6))))</x:f>
        <x:v>0.1432598557931445</x:v>
      </x:c>
      <x:c r="H7" s="97">
        <x:f>IF(COUNTIFS(Impact_Input!$B$7:$B$20,"A",Impact_Input!$C$7:$C$20,$A7,Impact_Input!$D$7:$D$20,H$6,Impact_Input!$N$7:$N$20,"INVALID_INPUT")&gt;0,"INVALID_INPUT",IF(COUNTIFS(Impact_Input!$B$7:$B$20,"A",Impact_Input!$C$7:$C$20,$A7,Impact_Input!$D$7:$D$20,H$6,Impact_Input!$N$7:$N$20,"UNKNOWN_INPUT")&gt;0,"UNKNOWN_IMPACT",TANH(Parameters!$B$24*SUMIFS(Impact_Input!$N:$N,Impact_Input!$B:$B,"A",Impact_Input!$C:$C,$A7,Impact_Input!$D:$D,H$6))))</x:f>
        <x:v>0.0</x:v>
      </x:c>
      <x:c r="I7" s="6"/>
    </x:row>
    <x:row r="8" s="1" customFormat="1" ht="14.25" hidden="0" customHeight="1">
      <x:c r="A8" s="41" t="s">
        <x:v>1019</x:v>
      </x:c>
      <x:c r="B8" s="98">
        <x:f>IF(COUNTIFS(Impact_Input!$B$7:$B$20,"A",Impact_Input!$C$7:$C$20,$A8,Impact_Input!$D$7:$D$20,B$6,Impact_Input!$N$7:$N$20,"INVALID_INPUT")&gt;0,"INVALID_INPUT",IF(COUNTIFS(Impact_Input!$B$7:$B$20,"A",Impact_Input!$C$7:$C$20,$A8,Impact_Input!$D$7:$D$20,B$6,Impact_Input!$N$7:$N$20,"UNKNOWN_INPUT")&gt;0,"UNKNOWN_IMPACT",TANH(Parameters!$B$24*SUMIFS(Impact_Input!$N:$N,Impact_Input!$B:$B,"A",Impact_Input!$C:$C,$A8,Impact_Input!$D:$D,B$6))))</x:f>
        <x:v>0.046162176234088866</x:v>
      </x:c>
      <x:c r="C8" s="98">
        <x:f>IF(COUNTIFS(Impact_Input!$B$7:$B$20,"A",Impact_Input!$C$7:$C$20,$A8,Impact_Input!$D$7:$D$20,C$6,Impact_Input!$N$7:$N$20,"INVALID_INPUT")&gt;0,"INVALID_INPUT",IF(COUNTIFS(Impact_Input!$B$7:$B$20,"A",Impact_Input!$C$7:$C$20,$A8,Impact_Input!$D$7:$D$20,C$6,Impact_Input!$N$7:$N$20,"UNKNOWN_INPUT")&gt;0,"UNKNOWN_IMPACT",TANH(Parameters!$B$24*SUMIFS(Impact_Input!$N:$N,Impact_Input!$B:$B,"A",Impact_Input!$C:$C,$A8,Impact_Input!$D:$D,C$6))))</x:f>
        <x:v>0.0</x:v>
      </x:c>
      <x:c r="D8" s="98">
        <x:f>IF(COUNTIFS(Impact_Input!$B$7:$B$20,"A",Impact_Input!$C$7:$C$20,$A8,Impact_Input!$D$7:$D$20,D$6,Impact_Input!$N$7:$N$20,"INVALID_INPUT")&gt;0,"INVALID_INPUT",IF(COUNTIFS(Impact_Input!$B$7:$B$20,"A",Impact_Input!$C$7:$C$20,$A8,Impact_Input!$D$7:$D$20,D$6,Impact_Input!$N$7:$N$20,"UNKNOWN_INPUT")&gt;0,"UNKNOWN_IMPACT",TANH(Parameters!$B$24*SUMIFS(Impact_Input!$N:$N,Impact_Input!$B:$B,"A",Impact_Input!$C:$C,$A8,Impact_Input!$D:$D,D$6))))</x:f>
        <x:v>0.0</x:v>
      </x:c>
      <x:c r="E8" s="98">
        <x:f>IF(COUNTIFS(Impact_Input!$B$7:$B$20,"A",Impact_Input!$C$7:$C$20,$A8,Impact_Input!$D$7:$D$20,E$6,Impact_Input!$N$7:$N$20,"INVALID_INPUT")&gt;0,"INVALID_INPUT",IF(COUNTIFS(Impact_Input!$B$7:$B$20,"A",Impact_Input!$C$7:$C$20,$A8,Impact_Input!$D$7:$D$20,E$6,Impact_Input!$N$7:$N$20,"UNKNOWN_INPUT")&gt;0,"UNKNOWN_IMPACT",TANH(Parameters!$B$24*SUMIFS(Impact_Input!$N:$N,Impact_Input!$B:$B,"A",Impact_Input!$C:$C,$A8,Impact_Input!$D:$D,E$6))))</x:f>
        <x:v>0.0</x:v>
      </x:c>
      <x:c r="F8" s="98">
        <x:f>IF(COUNTIFS(Impact_Input!$B$7:$B$20,"A",Impact_Input!$C$7:$C$20,$A8,Impact_Input!$D$7:$D$20,F$6,Impact_Input!$N$7:$N$20,"INVALID_INPUT")&gt;0,"INVALID_INPUT",IF(COUNTIFS(Impact_Input!$B$7:$B$20,"A",Impact_Input!$C$7:$C$20,$A8,Impact_Input!$D$7:$D$20,F$6,Impact_Input!$N$7:$N$20,"UNKNOWN_INPUT")&gt;0,"UNKNOWN_IMPACT",TANH(Parameters!$B$24*SUMIFS(Impact_Input!$N:$N,Impact_Input!$B:$B,"A",Impact_Input!$C:$C,$A8,Impact_Input!$D:$D,F$6))))</x:f>
        <x:v>0.0</x:v>
      </x:c>
      <x:c r="G8" s="98">
        <x:f>IF(COUNTIFS(Impact_Input!$B$7:$B$20,"A",Impact_Input!$C$7:$C$20,$A8,Impact_Input!$D$7:$D$20,G$6,Impact_Input!$N$7:$N$20,"INVALID_INPUT")&gt;0,"INVALID_INPUT",IF(COUNTIFS(Impact_Input!$B$7:$B$20,"A",Impact_Input!$C$7:$C$20,$A8,Impact_Input!$D$7:$D$20,G$6,Impact_Input!$N$7:$N$20,"UNKNOWN_INPUT")&gt;0,"UNKNOWN_IMPACT",TANH(Parameters!$B$24*SUMIFS(Impact_Input!$N:$N,Impact_Input!$B:$B,"A",Impact_Input!$C:$C,$A8,Impact_Input!$D:$D,G$6))))</x:f>
        <x:v>0.0</x:v>
      </x:c>
      <x:c r="H8" s="98">
        <x:f>IF(COUNTIFS(Impact_Input!$B$7:$B$20,"A",Impact_Input!$C$7:$C$20,$A8,Impact_Input!$D$7:$D$20,H$6,Impact_Input!$N$7:$N$20,"INVALID_INPUT")&gt;0,"INVALID_INPUT",IF(COUNTIFS(Impact_Input!$B$7:$B$20,"A",Impact_Input!$C$7:$C$20,$A8,Impact_Input!$D$7:$D$20,H$6,Impact_Input!$N$7:$N$20,"UNKNOWN_INPUT")&gt;0,"UNKNOWN_IMPACT",TANH(Parameters!$B$24*SUMIFS(Impact_Input!$N:$N,Impact_Input!$B:$B,"A",Impact_Input!$C:$C,$A8,Impact_Input!$D:$D,H$6))))</x:f>
        <x:v>0.0</x:v>
      </x:c>
      <x:c r="I8" s="6"/>
    </x:row>
    <x:row r="9" s="1" customFormat="1" ht="14.25" hidden="0" customHeight="1">
      <x:c r="A9" s="41" t="s">
        <x:v>1020</x:v>
      </x:c>
      <x:c r="B9" s="104">
        <x:f>IF(COUNTIFS(Impact_Input!$B$7:$B$20,"A",Impact_Input!$C$7:$C$20,$A9,Impact_Input!$D$7:$D$20,B$6,Impact_Input!$N$7:$N$20,"INVALID_INPUT")&gt;0,"INVALID_INPUT",IF(COUNTIFS(Impact_Input!$B$7:$B$20,"A",Impact_Input!$C$7:$C$20,$A9,Impact_Input!$D$7:$D$20,B$6,Impact_Input!$N$7:$N$20,"UNKNOWN_INPUT")&gt;0,"UNKNOWN_IMPACT",TANH(Parameters!$B$24*SUMIFS(Impact_Input!$N:$N,Impact_Input!$B:$B,"A",Impact_Input!$C:$C,$A9,Impact_Input!$D:$D,B$6))))</x:f>
        <x:v>-0.01979527432216163</x:v>
      </x:c>
      <x:c r="C9" s="97">
        <x:f>IF(COUNTIFS(Impact_Input!$B$7:$B$20,"A",Impact_Input!$C$7:$C$20,$A9,Impact_Input!$D$7:$D$20,C$6,Impact_Input!$N$7:$N$20,"INVALID_INPUT")&gt;0,"INVALID_INPUT",IF(COUNTIFS(Impact_Input!$B$7:$B$20,"A",Impact_Input!$C$7:$C$20,$A9,Impact_Input!$D$7:$D$20,C$6,Impact_Input!$N$7:$N$20,"UNKNOWN_INPUT")&gt;0,"UNKNOWN_IMPACT",TANH(Parameters!$B$24*SUMIFS(Impact_Input!$N:$N,Impact_Input!$B:$B,"A",Impact_Input!$C:$C,$A9,Impact_Input!$D:$D,C$6))))</x:f>
        <x:v>0.0</x:v>
      </x:c>
      <x:c r="D9" s="104">
        <x:f>IF(COUNTIFS(Impact_Input!$B$7:$B$20,"A",Impact_Input!$C$7:$C$20,$A9,Impact_Input!$D$7:$D$20,D$6,Impact_Input!$N$7:$N$20,"INVALID_INPUT")&gt;0,"INVALID_INPUT",IF(COUNTIFS(Impact_Input!$B$7:$B$20,"A",Impact_Input!$C$7:$C$20,$A9,Impact_Input!$D$7:$D$20,D$6,Impact_Input!$N$7:$N$20,"UNKNOWN_INPUT")&gt;0,"UNKNOWN_IMPACT",TANH(Parameters!$B$24*SUMIFS(Impact_Input!$N:$N,Impact_Input!$B:$B,"A",Impact_Input!$C:$C,$A9,Impact_Input!$D:$D,D$6))))</x:f>
        <x:v>-0.08072568681553846</x:v>
      </x:c>
      <x:c r="E9" s="97">
        <x:f>IF(COUNTIFS(Impact_Input!$B$7:$B$20,"A",Impact_Input!$C$7:$C$20,$A9,Impact_Input!$D$7:$D$20,E$6,Impact_Input!$N$7:$N$20,"INVALID_INPUT")&gt;0,"INVALID_INPUT",IF(COUNTIFS(Impact_Input!$B$7:$B$20,"A",Impact_Input!$C$7:$C$20,$A9,Impact_Input!$D$7:$D$20,E$6,Impact_Input!$N$7:$N$20,"UNKNOWN_INPUT")&gt;0,"UNKNOWN_IMPACT",TANH(Parameters!$B$24*SUMIFS(Impact_Input!$N:$N,Impact_Input!$B:$B,"A",Impact_Input!$C:$C,$A9,Impact_Input!$D:$D,E$6))))</x:f>
        <x:v>0.0</x:v>
      </x:c>
      <x:c r="F9" s="97">
        <x:f>IF(COUNTIFS(Impact_Input!$B$7:$B$20,"A",Impact_Input!$C$7:$C$20,$A9,Impact_Input!$D$7:$D$20,F$6,Impact_Input!$N$7:$N$20,"INVALID_INPUT")&gt;0,"INVALID_INPUT",IF(COUNTIFS(Impact_Input!$B$7:$B$20,"A",Impact_Input!$C$7:$C$20,$A9,Impact_Input!$D$7:$D$20,F$6,Impact_Input!$N$7:$N$20,"UNKNOWN_INPUT")&gt;0,"UNKNOWN_IMPACT",TANH(Parameters!$B$24*SUMIFS(Impact_Input!$N:$N,Impact_Input!$B:$B,"A",Impact_Input!$C:$C,$A9,Impact_Input!$D:$D,F$6))))</x:f>
        <x:v>0.0</x:v>
      </x:c>
      <x:c r="G9" s="97">
        <x:f>IF(COUNTIFS(Impact_Input!$B$7:$B$20,"A",Impact_Input!$C$7:$C$20,$A9,Impact_Input!$D$7:$D$20,G$6,Impact_Input!$N$7:$N$20,"INVALID_INPUT")&gt;0,"INVALID_INPUT",IF(COUNTIFS(Impact_Input!$B$7:$B$20,"A",Impact_Input!$C$7:$C$20,$A9,Impact_Input!$D$7:$D$20,G$6,Impact_Input!$N$7:$N$20,"UNKNOWN_INPUT")&gt;0,"UNKNOWN_IMPACT",TANH(Parameters!$B$24*SUMIFS(Impact_Input!$N:$N,Impact_Input!$B:$B,"A",Impact_Input!$C:$C,$A9,Impact_Input!$D:$D,G$6))))</x:f>
        <x:v>0.0</x:v>
      </x:c>
      <x:c r="H9" s="97">
        <x:f>IF(COUNTIFS(Impact_Input!$B$7:$B$20,"A",Impact_Input!$C$7:$C$20,$A9,Impact_Input!$D$7:$D$20,H$6,Impact_Input!$N$7:$N$20,"INVALID_INPUT")&gt;0,"INVALID_INPUT",IF(COUNTIFS(Impact_Input!$B$7:$B$20,"A",Impact_Input!$C$7:$C$20,$A9,Impact_Input!$D$7:$D$20,H$6,Impact_Input!$N$7:$N$20,"UNKNOWN_INPUT")&gt;0,"UNKNOWN_IMPACT",TANH(Parameters!$B$24*SUMIFS(Impact_Input!$N:$N,Impact_Input!$B:$B,"A",Impact_Input!$C:$C,$A9,Impact_Input!$D:$D,H$6))))</x:f>
        <x:v>0.0</x:v>
      </x:c>
      <x:c r="I9" s="6"/>
    </x:row>
    <x:row r="10" s="1" customFormat="1" ht="14.25" hidden="0" customHeight="1">
      <x:c r="A10" s="41" t="s">
        <x:v>1021</x:v>
      </x:c>
      <x:c r="B10" s="98">
        <x:f>IF(COUNTIFS(Impact_Input!$B$7:$B$20,"A",Impact_Input!$C$7:$C$20,$A10,Impact_Input!$D$7:$D$20,B$6,Impact_Input!$N$7:$N$20,"INVALID_INPUT")&gt;0,"INVALID_INPUT",IF(COUNTIFS(Impact_Input!$B$7:$B$20,"A",Impact_Input!$C$7:$C$20,$A10,Impact_Input!$D$7:$D$20,B$6,Impact_Input!$N$7:$N$20,"UNKNOWN_INPUT")&gt;0,"UNKNOWN_IMPACT",TANH(Parameters!$B$24*SUMIFS(Impact_Input!$N:$N,Impact_Input!$B:$B,"A",Impact_Input!$C:$C,$A10,Impact_Input!$D:$D,B$6))))</x:f>
        <x:v>-0.08556943629589667</x:v>
      </x:c>
      <x:c r="C10" s="98">
        <x:f>IF(COUNTIFS(Impact_Input!$B$7:$B$20,"A",Impact_Input!$C$7:$C$20,$A10,Impact_Input!$D$7:$D$20,C$6,Impact_Input!$N$7:$N$20,"INVALID_INPUT")&gt;0,"INVALID_INPUT",IF(COUNTIFS(Impact_Input!$B$7:$B$20,"A",Impact_Input!$C$7:$C$20,$A10,Impact_Input!$D$7:$D$20,C$6,Impact_Input!$N$7:$N$20,"UNKNOWN_INPUT")&gt;0,"UNKNOWN_IMPACT",TANH(Parameters!$B$24*SUMIFS(Impact_Input!$N:$N,Impact_Input!$B:$B,"A",Impact_Input!$C:$C,$A10,Impact_Input!$D:$D,C$6))))</x:f>
        <x:v>0.0</x:v>
      </x:c>
      <x:c r="D10" s="98">
        <x:f>IF(COUNTIFS(Impact_Input!$B$7:$B$20,"A",Impact_Input!$C$7:$C$20,$A10,Impact_Input!$D$7:$D$20,D$6,Impact_Input!$N$7:$N$20,"INVALID_INPUT")&gt;0,"INVALID_INPUT",IF(COUNTIFS(Impact_Input!$B$7:$B$20,"A",Impact_Input!$C$7:$C$20,$A10,Impact_Input!$D$7:$D$20,D$6,Impact_Input!$N$7:$N$20,"UNKNOWN_INPUT")&gt;0,"UNKNOWN_IMPACT",TANH(Parameters!$B$24*SUMIFS(Impact_Input!$N:$N,Impact_Input!$B:$B,"A",Impact_Input!$C:$C,$A10,Impact_Input!$D:$D,D$6))))</x:f>
        <x:v>0.0</x:v>
      </x:c>
      <x:c r="E10" s="98">
        <x:f>IF(COUNTIFS(Impact_Input!$B$7:$B$20,"A",Impact_Input!$C$7:$C$20,$A10,Impact_Input!$D$7:$D$20,E$6,Impact_Input!$N$7:$N$20,"INVALID_INPUT")&gt;0,"INVALID_INPUT",IF(COUNTIFS(Impact_Input!$B$7:$B$20,"A",Impact_Input!$C$7:$C$20,$A10,Impact_Input!$D$7:$D$20,E$6,Impact_Input!$N$7:$N$20,"UNKNOWN_INPUT")&gt;0,"UNKNOWN_IMPACT",TANH(Parameters!$B$24*SUMIFS(Impact_Input!$N:$N,Impact_Input!$B:$B,"A",Impact_Input!$C:$C,$A10,Impact_Input!$D:$D,E$6))))</x:f>
        <x:v>0.0</x:v>
      </x:c>
      <x:c r="F10" s="98">
        <x:f>IF(COUNTIFS(Impact_Input!$B$7:$B$20,"A",Impact_Input!$C$7:$C$20,$A10,Impact_Input!$D$7:$D$20,F$6,Impact_Input!$N$7:$N$20,"INVALID_INPUT")&gt;0,"INVALID_INPUT",IF(COUNTIFS(Impact_Input!$B$7:$B$20,"A",Impact_Input!$C$7:$C$20,$A10,Impact_Input!$D$7:$D$20,F$6,Impact_Input!$N$7:$N$20,"UNKNOWN_INPUT")&gt;0,"UNKNOWN_IMPACT",TANH(Parameters!$B$24*SUMIFS(Impact_Input!$N:$N,Impact_Input!$B:$B,"A",Impact_Input!$C:$C,$A10,Impact_Input!$D:$D,F$6))))</x:f>
        <x:v>0.0</x:v>
      </x:c>
      <x:c r="G10" s="98">
        <x:f>IF(COUNTIFS(Impact_Input!$B$7:$B$20,"A",Impact_Input!$C$7:$C$20,$A10,Impact_Input!$D$7:$D$20,G$6,Impact_Input!$N$7:$N$20,"INVALID_INPUT")&gt;0,"INVALID_INPUT",IF(COUNTIFS(Impact_Input!$B$7:$B$20,"A",Impact_Input!$C$7:$C$20,$A10,Impact_Input!$D$7:$D$20,G$6,Impact_Input!$N$7:$N$20,"UNKNOWN_INPUT")&gt;0,"UNKNOWN_IMPACT",TANH(Parameters!$B$24*SUMIFS(Impact_Input!$N:$N,Impact_Input!$B:$B,"A",Impact_Input!$C:$C,$A10,Impact_Input!$D:$D,G$6))))</x:f>
        <x:v>0.0</x:v>
      </x:c>
      <x:c r="H10" s="98">
        <x:f>IF(COUNTIFS(Impact_Input!$B$7:$B$20,"A",Impact_Input!$C$7:$C$20,$A10,Impact_Input!$D$7:$D$20,H$6,Impact_Input!$N$7:$N$20,"INVALID_INPUT")&gt;0,"INVALID_INPUT",IF(COUNTIFS(Impact_Input!$B$7:$B$20,"A",Impact_Input!$C$7:$C$20,$A10,Impact_Input!$D$7:$D$20,H$6,Impact_Input!$N$7:$N$20,"UNKNOWN_INPUT")&gt;0,"UNKNOWN_IMPACT",TANH(Parameters!$B$24*SUMIFS(Impact_Input!$N:$N,Impact_Input!$B:$B,"A",Impact_Input!$C:$C,$A10,Impact_Input!$D:$D,H$6))))</x:f>
        <x:v>0.0</x:v>
      </x:c>
      <x:c r="I10" s="6"/>
    </x:row>
    <x:row r="11" s="1" customFormat="1" ht="14.25" hidden="0" customHeight="1">
      <x:c r="A11" s="41" t="s">
        <x:v>1022</x:v>
      </x:c>
      <x:c r="B11" s="97">
        <x:f>IF(COUNTIFS(Impact_Input!$B$7:$B$20,"A",Impact_Input!$C$7:$C$20,$A11,Impact_Input!$D$7:$D$20,B$6,Impact_Input!$N$7:$N$20,"INVALID_INPUT")&gt;0,"INVALID_INPUT",IF(COUNTIFS(Impact_Input!$B$7:$B$20,"A",Impact_Input!$C$7:$C$20,$A11,Impact_Input!$D$7:$D$20,B$6,Impact_Input!$N$7:$N$20,"UNKNOWN_INPUT")&gt;0,"UNKNOWN_IMPACT",TANH(Parameters!$B$24*SUMIFS(Impact_Input!$N:$N,Impact_Input!$B:$B,"A",Impact_Input!$C:$C,$A11,Impact_Input!$D:$D,B$6))))</x:f>
        <x:v>0.0</x:v>
      </x:c>
      <x:c r="C11" s="97">
        <x:f>IF(COUNTIFS(Impact_Input!$B$7:$B$20,"A",Impact_Input!$C$7:$C$20,$A11,Impact_Input!$D$7:$D$20,C$6,Impact_Input!$N$7:$N$20,"INVALID_INPUT")&gt;0,"INVALID_INPUT",IF(COUNTIFS(Impact_Input!$B$7:$B$20,"A",Impact_Input!$C$7:$C$20,$A11,Impact_Input!$D$7:$D$20,C$6,Impact_Input!$N$7:$N$20,"UNKNOWN_INPUT")&gt;0,"UNKNOWN_IMPACT",TANH(Parameters!$B$24*SUMIFS(Impact_Input!$N:$N,Impact_Input!$B:$B,"A",Impact_Input!$C:$C,$A11,Impact_Input!$D:$D,C$6))))</x:f>
        <x:v>0.0</x:v>
      </x:c>
      <x:c r="D11" s="97">
        <x:f>IF(COUNTIFS(Impact_Input!$B$7:$B$20,"A",Impact_Input!$C$7:$C$20,$A11,Impact_Input!$D$7:$D$20,D$6,Impact_Input!$N$7:$N$20,"INVALID_INPUT")&gt;0,"INVALID_INPUT",IF(COUNTIFS(Impact_Input!$B$7:$B$20,"A",Impact_Input!$C$7:$C$20,$A11,Impact_Input!$D$7:$D$20,D$6,Impact_Input!$N$7:$N$20,"UNKNOWN_INPUT")&gt;0,"UNKNOWN_IMPACT",TANH(Parameters!$B$24*SUMIFS(Impact_Input!$N:$N,Impact_Input!$B:$B,"A",Impact_Input!$C:$C,$A11,Impact_Input!$D:$D,D$6))))</x:f>
        <x:v>0.0</x:v>
      </x:c>
      <x:c r="E11" s="97">
        <x:f>IF(COUNTIFS(Impact_Input!$B$7:$B$20,"A",Impact_Input!$C$7:$C$20,$A11,Impact_Input!$D$7:$D$20,E$6,Impact_Input!$N$7:$N$20,"INVALID_INPUT")&gt;0,"INVALID_INPUT",IF(COUNTIFS(Impact_Input!$B$7:$B$20,"A",Impact_Input!$C$7:$C$20,$A11,Impact_Input!$D$7:$D$20,E$6,Impact_Input!$N$7:$N$20,"UNKNOWN_INPUT")&gt;0,"UNKNOWN_IMPACT",TANH(Parameters!$B$24*SUMIFS(Impact_Input!$N:$N,Impact_Input!$B:$B,"A",Impact_Input!$C:$C,$A11,Impact_Input!$D:$D,E$6))))</x:f>
        <x:v>0.0</x:v>
      </x:c>
      <x:c r="F11" s="97">
        <x:f>IF(COUNTIFS(Impact_Input!$B$7:$B$20,"A",Impact_Input!$C$7:$C$20,$A11,Impact_Input!$D$7:$D$20,F$6,Impact_Input!$N$7:$N$20,"INVALID_INPUT")&gt;0,"INVALID_INPUT",IF(COUNTIFS(Impact_Input!$B$7:$B$20,"A",Impact_Input!$C$7:$C$20,$A11,Impact_Input!$D$7:$D$20,F$6,Impact_Input!$N$7:$N$20,"UNKNOWN_INPUT")&gt;0,"UNKNOWN_IMPACT",TANH(Parameters!$B$24*SUMIFS(Impact_Input!$N:$N,Impact_Input!$B:$B,"A",Impact_Input!$C:$C,$A11,Impact_Input!$D:$D,F$6))))</x:f>
        <x:v>0.0</x:v>
      </x:c>
      <x:c r="G11" s="97">
        <x:f>IF(COUNTIFS(Impact_Input!$B$7:$B$20,"A",Impact_Input!$C$7:$C$20,$A11,Impact_Input!$D$7:$D$20,G$6,Impact_Input!$N$7:$N$20,"INVALID_INPUT")&gt;0,"INVALID_INPUT",IF(COUNTIFS(Impact_Input!$B$7:$B$20,"A",Impact_Input!$C$7:$C$20,$A11,Impact_Input!$D$7:$D$20,G$6,Impact_Input!$N$7:$N$20,"UNKNOWN_INPUT")&gt;0,"UNKNOWN_IMPACT",TANH(Parameters!$B$24*SUMIFS(Impact_Input!$N:$N,Impact_Input!$B:$B,"A",Impact_Input!$C:$C,$A11,Impact_Input!$D:$D,G$6))))</x:f>
        <x:v>0.0</x:v>
      </x:c>
      <x:c r="H11" s="97">
        <x:f>IF(COUNTIFS(Impact_Input!$B$7:$B$20,"A",Impact_Input!$C$7:$C$20,$A11,Impact_Input!$D$7:$D$20,H$6,Impact_Input!$N$7:$N$20,"INVALID_INPUT")&gt;0,"INVALID_INPUT",IF(COUNTIFS(Impact_Input!$B$7:$B$20,"A",Impact_Input!$C$7:$C$20,$A11,Impact_Input!$D$7:$D$20,H$6,Impact_Input!$N$7:$N$20,"UNKNOWN_INPUT")&gt;0,"UNKNOWN_IMPACT",TANH(Parameters!$B$24*SUMIFS(Impact_Input!$N:$N,Impact_Input!$B:$B,"A",Impact_Input!$C:$C,$A11,Impact_Input!$D:$D,H$6))))</x:f>
        <x:v>0.0</x:v>
      </x:c>
      <x:c r="I11" s="6"/>
    </x:row>
    <x:row r="12" s="1" customFormat="1" ht="14.25" hidden="0" customHeight="1">
      <x:c r="A12" s="41" t="s">
        <x:v>1023</x:v>
      </x:c>
      <x:c r="B12" s="98">
        <x:f>IF(COUNTIFS(Impact_Input!$B$7:$B$20,"A",Impact_Input!$C$7:$C$20,$A12,Impact_Input!$D$7:$D$20,B$6,Impact_Input!$N$7:$N$20,"INVALID_INPUT")&gt;0,"INVALID_INPUT",IF(COUNTIFS(Impact_Input!$B$7:$B$20,"A",Impact_Input!$C$7:$C$20,$A12,Impact_Input!$D$7:$D$20,B$6,Impact_Input!$N$7:$N$20,"UNKNOWN_INPUT")&gt;0,"UNKNOWN_IMPACT",TANH(Parameters!$B$24*SUMIFS(Impact_Input!$N:$N,Impact_Input!$B:$B,"A",Impact_Input!$C:$C,$A12,Impact_Input!$D:$D,B$6))))</x:f>
        <x:v>0.0</x:v>
      </x:c>
      <x:c r="C12" s="98">
        <x:f>IF(COUNTIFS(Impact_Input!$B$7:$B$20,"A",Impact_Input!$C$7:$C$20,$A12,Impact_Input!$D$7:$D$20,C$6,Impact_Input!$N$7:$N$20,"INVALID_INPUT")&gt;0,"INVALID_INPUT",IF(COUNTIFS(Impact_Input!$B$7:$B$20,"A",Impact_Input!$C$7:$C$20,$A12,Impact_Input!$D$7:$D$20,C$6,Impact_Input!$N$7:$N$20,"UNKNOWN_INPUT")&gt;0,"UNKNOWN_IMPACT",TANH(Parameters!$B$24*SUMIFS(Impact_Input!$N:$N,Impact_Input!$B:$B,"A",Impact_Input!$C:$C,$A12,Impact_Input!$D:$D,C$6))))</x:f>
        <x:v>0.0</x:v>
      </x:c>
      <x:c r="D12" s="98">
        <x:f>IF(COUNTIFS(Impact_Input!$B$7:$B$20,"A",Impact_Input!$C$7:$C$20,$A12,Impact_Input!$D$7:$D$20,D$6,Impact_Input!$N$7:$N$20,"INVALID_INPUT")&gt;0,"INVALID_INPUT",IF(COUNTIFS(Impact_Input!$B$7:$B$20,"A",Impact_Input!$C$7:$C$20,$A12,Impact_Input!$D$7:$D$20,D$6,Impact_Input!$N$7:$N$20,"UNKNOWN_INPUT")&gt;0,"UNKNOWN_IMPACT",TANH(Parameters!$B$24*SUMIFS(Impact_Input!$N:$N,Impact_Input!$B:$B,"A",Impact_Input!$C:$C,$A12,Impact_Input!$D:$D,D$6))))</x:f>
        <x:v>0.0</x:v>
      </x:c>
      <x:c r="E12" s="98">
        <x:f>IF(COUNTIFS(Impact_Input!$B$7:$B$20,"A",Impact_Input!$C$7:$C$20,$A12,Impact_Input!$D$7:$D$20,E$6,Impact_Input!$N$7:$N$20,"INVALID_INPUT")&gt;0,"INVALID_INPUT",IF(COUNTIFS(Impact_Input!$B$7:$B$20,"A",Impact_Input!$C$7:$C$20,$A12,Impact_Input!$D$7:$D$20,E$6,Impact_Input!$N$7:$N$20,"UNKNOWN_INPUT")&gt;0,"UNKNOWN_IMPACT",TANH(Parameters!$B$24*SUMIFS(Impact_Input!$N:$N,Impact_Input!$B:$B,"A",Impact_Input!$C:$C,$A12,Impact_Input!$D:$D,E$6))))</x:f>
        <x:v>0.0</x:v>
      </x:c>
      <x:c r="F12" s="98">
        <x:f>IF(COUNTIFS(Impact_Input!$B$7:$B$20,"A",Impact_Input!$C$7:$C$20,$A12,Impact_Input!$D$7:$D$20,F$6,Impact_Input!$N$7:$N$20,"INVALID_INPUT")&gt;0,"INVALID_INPUT",IF(COUNTIFS(Impact_Input!$B$7:$B$20,"A",Impact_Input!$C$7:$C$20,$A12,Impact_Input!$D$7:$D$20,F$6,Impact_Input!$N$7:$N$20,"UNKNOWN_INPUT")&gt;0,"UNKNOWN_IMPACT",TANH(Parameters!$B$24*SUMIFS(Impact_Input!$N:$N,Impact_Input!$B:$B,"A",Impact_Input!$C:$C,$A12,Impact_Input!$D:$D,F$6))))</x:f>
        <x:v>0.0</x:v>
      </x:c>
      <x:c r="G12" s="98">
        <x:f>IF(COUNTIFS(Impact_Input!$B$7:$B$20,"A",Impact_Input!$C$7:$C$20,$A12,Impact_Input!$D$7:$D$20,G$6,Impact_Input!$N$7:$N$20,"INVALID_INPUT")&gt;0,"INVALID_INPUT",IF(COUNTIFS(Impact_Input!$B$7:$B$20,"A",Impact_Input!$C$7:$C$20,$A12,Impact_Input!$D$7:$D$20,G$6,Impact_Input!$N$7:$N$20,"UNKNOWN_INPUT")&gt;0,"UNKNOWN_IMPACT",TANH(Parameters!$B$24*SUMIFS(Impact_Input!$N:$N,Impact_Input!$B:$B,"A",Impact_Input!$C:$C,$A12,Impact_Input!$D:$D,G$6))))</x:f>
        <x:v>0.0</x:v>
      </x:c>
      <x:c r="H12" s="98">
        <x:f>IF(COUNTIFS(Impact_Input!$B$7:$B$20,"A",Impact_Input!$C$7:$C$20,$A12,Impact_Input!$D$7:$D$20,H$6,Impact_Input!$N$7:$N$20,"INVALID_INPUT")&gt;0,"INVALID_INPUT",IF(COUNTIFS(Impact_Input!$B$7:$B$20,"A",Impact_Input!$C$7:$C$20,$A12,Impact_Input!$D$7:$D$20,H$6,Impact_Input!$N$7:$N$20,"UNKNOWN_INPUT")&gt;0,"UNKNOWN_IMPACT",TANH(Parameters!$B$24*SUMIFS(Impact_Input!$N:$N,Impact_Input!$B:$B,"A",Impact_Input!$C:$C,$A12,Impact_Input!$D:$D,H$6))))</x:f>
        <x:v>0.0</x:v>
      </x:c>
      <x:c r="I12" s="6"/>
    </x:row>
    <x:row r="13" s="1" customFormat="1" ht="14.25" hidden="0" customHeight="1">
      <x:c r="A13" s="41" t="s">
        <x:v>1025</x:v>
      </x:c>
      <x:c r="B13" s="97">
        <x:f>IF(COUNTIFS(Impact_Input!$B$7:$B$20,"A",Impact_Input!$C$7:$C$20,$A13,Impact_Input!$D$7:$D$20,B$6,Impact_Input!$N$7:$N$20,"INVALID_INPUT")&gt;0,"INVALID_INPUT",IF(COUNTIFS(Impact_Input!$B$7:$B$20,"A",Impact_Input!$C$7:$C$20,$A13,Impact_Input!$D$7:$D$20,B$6,Impact_Input!$N$7:$N$20,"UNKNOWN_INPUT")&gt;0,"UNKNOWN_IMPACT",TANH(Parameters!$B$24*SUMIFS(Impact_Input!$N:$N,Impact_Input!$B:$B,"A",Impact_Input!$C:$C,$A13,Impact_Input!$D:$D,B$6))))</x:f>
        <x:v>0.0</x:v>
      </x:c>
      <x:c r="C13" s="97">
        <x:f>IF(COUNTIFS(Impact_Input!$B$7:$B$20,"A",Impact_Input!$C$7:$C$20,$A13,Impact_Input!$D$7:$D$20,C$6,Impact_Input!$N$7:$N$20,"INVALID_INPUT")&gt;0,"INVALID_INPUT",IF(COUNTIFS(Impact_Input!$B$7:$B$20,"A",Impact_Input!$C$7:$C$20,$A13,Impact_Input!$D$7:$D$20,C$6,Impact_Input!$N$7:$N$20,"UNKNOWN_INPUT")&gt;0,"UNKNOWN_IMPACT",TANH(Parameters!$B$24*SUMIFS(Impact_Input!$N:$N,Impact_Input!$B:$B,"A",Impact_Input!$C:$C,$A13,Impact_Input!$D:$D,C$6))))</x:f>
        <x:v>0.0</x:v>
      </x:c>
      <x:c r="D13" s="97">
        <x:f>IF(COUNTIFS(Impact_Input!$B$7:$B$20,"A",Impact_Input!$C$7:$C$20,$A13,Impact_Input!$D$7:$D$20,D$6,Impact_Input!$N$7:$N$20,"INVALID_INPUT")&gt;0,"INVALID_INPUT",IF(COUNTIFS(Impact_Input!$B$7:$B$20,"A",Impact_Input!$C$7:$C$20,$A13,Impact_Input!$D$7:$D$20,D$6,Impact_Input!$N$7:$N$20,"UNKNOWN_INPUT")&gt;0,"UNKNOWN_IMPACT",TANH(Parameters!$B$24*SUMIFS(Impact_Input!$N:$N,Impact_Input!$B:$B,"A",Impact_Input!$C:$C,$A13,Impact_Input!$D:$D,D$6))))</x:f>
        <x:v>0.0</x:v>
      </x:c>
      <x:c r="E13" s="97">
        <x:f>IF(COUNTIFS(Impact_Input!$B$7:$B$20,"A",Impact_Input!$C$7:$C$20,$A13,Impact_Input!$D$7:$D$20,E$6,Impact_Input!$N$7:$N$20,"INVALID_INPUT")&gt;0,"INVALID_INPUT",IF(COUNTIFS(Impact_Input!$B$7:$B$20,"A",Impact_Input!$C$7:$C$20,$A13,Impact_Input!$D$7:$D$20,E$6,Impact_Input!$N$7:$N$20,"UNKNOWN_INPUT")&gt;0,"UNKNOWN_IMPACT",TANH(Parameters!$B$24*SUMIFS(Impact_Input!$N:$N,Impact_Input!$B:$B,"A",Impact_Input!$C:$C,$A13,Impact_Input!$D:$D,E$6))))</x:f>
        <x:v>0.0</x:v>
      </x:c>
      <x:c r="F13" s="97">
        <x:f>IF(COUNTIFS(Impact_Input!$B$7:$B$20,"A",Impact_Input!$C$7:$C$20,$A13,Impact_Input!$D$7:$D$20,F$6,Impact_Input!$N$7:$N$20,"INVALID_INPUT")&gt;0,"INVALID_INPUT",IF(COUNTIFS(Impact_Input!$B$7:$B$20,"A",Impact_Input!$C$7:$C$20,$A13,Impact_Input!$D$7:$D$20,F$6,Impact_Input!$N$7:$N$20,"UNKNOWN_INPUT")&gt;0,"UNKNOWN_IMPACT",TANH(Parameters!$B$24*SUMIFS(Impact_Input!$N:$N,Impact_Input!$B:$B,"A",Impact_Input!$C:$C,$A13,Impact_Input!$D:$D,F$6))))</x:f>
        <x:v>0.0</x:v>
      </x:c>
      <x:c r="G13" s="97">
        <x:f>IF(COUNTIFS(Impact_Input!$B$7:$B$20,"A",Impact_Input!$C$7:$C$20,$A13,Impact_Input!$D$7:$D$20,G$6,Impact_Input!$N$7:$N$20,"INVALID_INPUT")&gt;0,"INVALID_INPUT",IF(COUNTIFS(Impact_Input!$B$7:$B$20,"A",Impact_Input!$C$7:$C$20,$A13,Impact_Input!$D$7:$D$20,G$6,Impact_Input!$N$7:$N$20,"UNKNOWN_INPUT")&gt;0,"UNKNOWN_IMPACT",TANH(Parameters!$B$24*SUMIFS(Impact_Input!$N:$N,Impact_Input!$B:$B,"A",Impact_Input!$C:$C,$A13,Impact_Input!$D:$D,G$6))))</x:f>
        <x:v>0.0</x:v>
      </x:c>
      <x:c r="H13" s="103">
        <x:f>IF(COUNTIFS(Impact_Input!$B$7:$B$20,"A",Impact_Input!$C$7:$C$20,$A13,Impact_Input!$D$7:$D$20,H$6,Impact_Input!$N$7:$N$20,"INVALID_INPUT")&gt;0,"INVALID_INPUT",IF(COUNTIFS(Impact_Input!$B$7:$B$20,"A",Impact_Input!$C$7:$C$20,$A13,Impact_Input!$D$7:$D$20,H$6,Impact_Input!$N$7:$N$20,"UNKNOWN_INPUT")&gt;0,"UNKNOWN_IMPACT",TANH(Parameters!$B$24*SUMIFS(Impact_Input!$N:$N,Impact_Input!$B:$B,"A",Impact_Input!$C:$C,$A13,Impact_Input!$D:$D,H$6))))</x:f>
        <x:v>0.01531651795735988</x:v>
      </x:c>
      <x:c r="I13" s="6"/>
    </x:row>
    <x:row r="14" s="1" customFormat="1" ht="13.5" hidden="0" customHeight="1">
      <x:c r="A14" s="6"/>
      <x:c r="B14" s="6"/>
      <x:c r="C14" s="6"/>
      <x:c r="D14" s="6"/>
      <x:c r="E14" s="6"/>
      <x:c r="F14" s="6"/>
      <x:c r="G14" s="6"/>
      <x:c r="H14" s="6"/>
      <x:c r="I14" s="6"/>
    </x:row>
    <x:row r="15" s="1" customFormat="1" ht="13.5" hidden="0" customHeight="1">
      <x:c r="A15" s="6"/>
      <x:c r="B15" s="6"/>
      <x:c r="C15" s="6"/>
      <x:c r="D15" s="6"/>
      <x:c r="E15" s="6"/>
      <x:c r="F15" s="6"/>
      <x:c r="G15" s="6"/>
      <x:c r="H15" s="6"/>
      <x:c r="I15" s="6"/>
    </x:row>
    <x:row r="16" s="1" customFormat="1" ht="14.25" hidden="0" customHeight="1">
      <x:c r="A16" s="41" t="s">
        <x:v>1251</x:v>
      </x:c>
      <x:c r="B16" s="6"/>
      <x:c r="C16" s="6"/>
      <x:c r="D16" s="6"/>
      <x:c r="E16" s="6"/>
      <x:c r="F16" s="6"/>
      <x:c r="G16" s="6"/>
      <x:c r="H16" s="6"/>
      <x:c r="I16" s="6"/>
    </x:row>
    <x:row r="17" s="1" customFormat="1" ht="14.25" hidden="0" customHeight="1">
      <x:c r="A17" s="6"/>
      <x:c r="B17" s="44" t="s">
        <x:v>1028</x:v>
      </x:c>
      <x:c r="C17" s="44" t="s">
        <x:v>1018</x:v>
      </x:c>
      <x:c r="D17" s="44" t="s">
        <x:v>1027</x:v>
      </x:c>
      <x:c r="E17" s="44" t="s">
        <x:v>1029</x:v>
      </x:c>
      <x:c r="F17" s="44" t="s">
        <x:v>1026</x:v>
      </x:c>
      <x:c r="G17" s="44" t="s">
        <x:v>1154</x:v>
      </x:c>
      <x:c r="H17" s="44" t="s">
        <x:v>1024</x:v>
      </x:c>
      <x:c r="I17" s="6"/>
    </x:row>
    <x:row r="18" s="1" customFormat="1" ht="14.25" hidden="0" customHeight="1">
      <x:c r="A18" s="41" t="s">
        <x:v>1017</x:v>
      </x:c>
      <x:c r="B18" s="98">
        <x:f>IF(COUNTIFS(Impact_Input!$B$7:$B$20,"B",Impact_Input!$C$7:$C$20,$A18,Impact_Input!$D$7:$D$20,B$17,Impact_Input!$N$7:$N$20,"INVALID_INPUT")&gt;0,"INVALID_INPUT",IF(COUNTIFS(Impact_Input!$B$7:$B$20,"B",Impact_Input!$C$7:$C$20,$A18,Impact_Input!$D$7:$D$20,B$17,Impact_Input!$N$7:$N$20,"UNKNOWN_INPUT")&gt;0,"UNKNOWN_IMPACT",TANH(Parameters!$B$24*SUMIFS(Impact_Input!$N:$N,Impact_Input!$B:$B,"B",Impact_Input!$C:$C,$A18,Impact_Input!$D:$D,B$17))))</x:f>
        <x:v>0.0</x:v>
      </x:c>
      <x:c r="C18" s="98">
        <x:f>IF(COUNTIFS(Impact_Input!$B$7:$B$20,"B",Impact_Input!$C$7:$C$20,$A18,Impact_Input!$D$7:$D$20,C$17,Impact_Input!$N$7:$N$20,"INVALID_INPUT")&gt;0,"INVALID_INPUT",IF(COUNTIFS(Impact_Input!$B$7:$B$20,"B",Impact_Input!$C$7:$C$20,$A18,Impact_Input!$D$7:$D$20,C$17,Impact_Input!$N$7:$N$20,"UNKNOWN_INPUT")&gt;0,"UNKNOWN_IMPACT",TANH(Parameters!$B$24*SUMIFS(Impact_Input!$N:$N,Impact_Input!$B:$B,"B",Impact_Input!$C:$C,$A18,Impact_Input!$D:$D,C$17))))</x:f>
        <x:v>0.0</x:v>
      </x:c>
      <x:c r="D18" s="98">
        <x:f>IF(COUNTIFS(Impact_Input!$B$7:$B$20,"B",Impact_Input!$C$7:$C$20,$A18,Impact_Input!$D$7:$D$20,D$17,Impact_Input!$N$7:$N$20,"INVALID_INPUT")&gt;0,"INVALID_INPUT",IF(COUNTIFS(Impact_Input!$B$7:$B$20,"B",Impact_Input!$C$7:$C$20,$A18,Impact_Input!$D$7:$D$20,D$17,Impact_Input!$N$7:$N$20,"UNKNOWN_INPUT")&gt;0,"UNKNOWN_IMPACT",TANH(Parameters!$B$24*SUMIFS(Impact_Input!$N:$N,Impact_Input!$B:$B,"B",Impact_Input!$C:$C,$A18,Impact_Input!$D:$D,D$17))))</x:f>
        <x:v>0.0</x:v>
      </x:c>
      <x:c r="E18" s="98">
        <x:f>IF(COUNTIFS(Impact_Input!$B$7:$B$20,"B",Impact_Input!$C$7:$C$20,$A18,Impact_Input!$D$7:$D$20,E$17,Impact_Input!$N$7:$N$20,"INVALID_INPUT")&gt;0,"INVALID_INPUT",IF(COUNTIFS(Impact_Input!$B$7:$B$20,"B",Impact_Input!$C$7:$C$20,$A18,Impact_Input!$D$7:$D$20,E$17,Impact_Input!$N$7:$N$20,"UNKNOWN_INPUT")&gt;0,"UNKNOWN_IMPACT",TANH(Parameters!$B$24*SUMIFS(Impact_Input!$N:$N,Impact_Input!$B:$B,"B",Impact_Input!$C:$C,$A18,Impact_Input!$D:$D,E$17))))</x:f>
        <x:v>0.0</x:v>
      </x:c>
      <x:c r="F18" s="98">
        <x:f>IF(COUNTIFS(Impact_Input!$B$7:$B$20,"B",Impact_Input!$C$7:$C$20,$A18,Impact_Input!$D$7:$D$20,F$17,Impact_Input!$N$7:$N$20,"INVALID_INPUT")&gt;0,"INVALID_INPUT",IF(COUNTIFS(Impact_Input!$B$7:$B$20,"B",Impact_Input!$C$7:$C$20,$A18,Impact_Input!$D$7:$D$20,F$17,Impact_Input!$N$7:$N$20,"UNKNOWN_INPUT")&gt;0,"UNKNOWN_IMPACT",TANH(Parameters!$B$24*SUMIFS(Impact_Input!$N:$N,Impact_Input!$B:$B,"B",Impact_Input!$C:$C,$A18,Impact_Input!$D:$D,F$17))))</x:f>
        <x:v>-0.046333567670633624</x:v>
      </x:c>
      <x:c r="G18" s="98">
        <x:f>IF(COUNTIFS(Impact_Input!$B$7:$B$20,"B",Impact_Input!$C$7:$C$20,$A18,Impact_Input!$D$7:$D$20,G$17,Impact_Input!$N$7:$N$20,"INVALID_INPUT")&gt;0,"INVALID_INPUT",IF(COUNTIFS(Impact_Input!$B$7:$B$20,"B",Impact_Input!$C$7:$C$20,$A18,Impact_Input!$D$7:$D$20,G$17,Impact_Input!$N$7:$N$20,"UNKNOWN_INPUT")&gt;0,"UNKNOWN_IMPACT",TANH(Parameters!$B$24*SUMIFS(Impact_Input!$N:$N,Impact_Input!$B:$B,"B",Impact_Input!$C:$C,$A18,Impact_Input!$D:$D,G$17))))</x:f>
        <x:v>0.0</x:v>
      </x:c>
      <x:c r="H18" s="98">
        <x:f>IF(COUNTIFS(Impact_Input!$B$7:$B$20,"B",Impact_Input!$C$7:$C$20,$A18,Impact_Input!$D$7:$D$20,H$17,Impact_Input!$N$7:$N$20,"INVALID_INPUT")&gt;0,"INVALID_INPUT",IF(COUNTIFS(Impact_Input!$B$7:$B$20,"B",Impact_Input!$C$7:$C$20,$A18,Impact_Input!$D$7:$D$20,H$17,Impact_Input!$N$7:$N$20,"UNKNOWN_INPUT")&gt;0,"UNKNOWN_IMPACT",TANH(Parameters!$B$24*SUMIFS(Impact_Input!$N:$N,Impact_Input!$B:$B,"B",Impact_Input!$C:$C,$A18,Impact_Input!$D:$D,H$17))))</x:f>
        <x:v>0.0</x:v>
      </x:c>
      <x:c r="I18" s="6"/>
    </x:row>
    <x:row r="19" s="1" customFormat="1" ht="14.25" hidden="0" customHeight="1">
      <x:c r="A19" s="41" t="s">
        <x:v>1019</x:v>
      </x:c>
      <x:c r="B19" s="104">
        <x:f>IF(COUNTIFS(Impact_Input!$B$7:$B$20,"B",Impact_Input!$C$7:$C$20,$A19,Impact_Input!$D$7:$D$20,B$17,Impact_Input!$N$7:$N$20,"INVALID_INPUT")&gt;0,"INVALID_INPUT",IF(COUNTIFS(Impact_Input!$B$7:$B$20,"B",Impact_Input!$C$7:$C$20,$A19,Impact_Input!$D$7:$D$20,B$17,Impact_Input!$N$7:$N$20,"UNKNOWN_INPUT")&gt;0,"UNKNOWN_IMPACT",TANH(Parameters!$B$24*SUMIFS(Impact_Input!$N:$N,Impact_Input!$B:$B,"B",Impact_Input!$C:$C,$A19,Impact_Input!$D:$D,B$17))))</x:f>
        <x:v>-0.01847590043753792</x:v>
      </x:c>
      <x:c r="C19" s="97">
        <x:f>IF(COUNTIFS(Impact_Input!$B$7:$B$20,"B",Impact_Input!$C$7:$C$20,$A19,Impact_Input!$D$7:$D$20,C$17,Impact_Input!$N$7:$N$20,"INVALID_INPUT")&gt;0,"INVALID_INPUT",IF(COUNTIFS(Impact_Input!$B$7:$B$20,"B",Impact_Input!$C$7:$C$20,$A19,Impact_Input!$D$7:$D$20,C$17,Impact_Input!$N$7:$N$20,"UNKNOWN_INPUT")&gt;0,"UNKNOWN_IMPACT",TANH(Parameters!$B$24*SUMIFS(Impact_Input!$N:$N,Impact_Input!$B:$B,"B",Impact_Input!$C:$C,$A19,Impact_Input!$D:$D,C$17))))</x:f>
        <x:v>0.0</x:v>
      </x:c>
      <x:c r="D19" s="97">
        <x:f>IF(COUNTIFS(Impact_Input!$B$7:$B$20,"B",Impact_Input!$C$7:$C$20,$A19,Impact_Input!$D$7:$D$20,D$17,Impact_Input!$N$7:$N$20,"INVALID_INPUT")&gt;0,"INVALID_INPUT",IF(COUNTIFS(Impact_Input!$B$7:$B$20,"B",Impact_Input!$C$7:$C$20,$A19,Impact_Input!$D$7:$D$20,D$17,Impact_Input!$N$7:$N$20,"UNKNOWN_INPUT")&gt;0,"UNKNOWN_IMPACT",TANH(Parameters!$B$24*SUMIFS(Impact_Input!$N:$N,Impact_Input!$B:$B,"B",Impact_Input!$C:$C,$A19,Impact_Input!$D:$D,D$17))))</x:f>
        <x:v>0.0</x:v>
      </x:c>
      <x:c r="E19" s="97">
        <x:f>IF(COUNTIFS(Impact_Input!$B$7:$B$20,"B",Impact_Input!$C$7:$C$20,$A19,Impact_Input!$D$7:$D$20,E$17,Impact_Input!$N$7:$N$20,"INVALID_INPUT")&gt;0,"INVALID_INPUT",IF(COUNTIFS(Impact_Input!$B$7:$B$20,"B",Impact_Input!$C$7:$C$20,$A19,Impact_Input!$D$7:$D$20,E$17,Impact_Input!$N$7:$N$20,"UNKNOWN_INPUT")&gt;0,"UNKNOWN_IMPACT",TANH(Parameters!$B$24*SUMIFS(Impact_Input!$N:$N,Impact_Input!$B:$B,"B",Impact_Input!$C:$C,$A19,Impact_Input!$D:$D,E$17))))</x:f>
        <x:v>0.0</x:v>
      </x:c>
      <x:c r="F19" s="97">
        <x:f>IF(COUNTIFS(Impact_Input!$B$7:$B$20,"B",Impact_Input!$C$7:$C$20,$A19,Impact_Input!$D$7:$D$20,F$17,Impact_Input!$N$7:$N$20,"INVALID_INPUT")&gt;0,"INVALID_INPUT",IF(COUNTIFS(Impact_Input!$B$7:$B$20,"B",Impact_Input!$C$7:$C$20,$A19,Impact_Input!$D$7:$D$20,F$17,Impact_Input!$N$7:$N$20,"UNKNOWN_INPUT")&gt;0,"UNKNOWN_IMPACT",TANH(Parameters!$B$24*SUMIFS(Impact_Input!$N:$N,Impact_Input!$B:$B,"B",Impact_Input!$C:$C,$A19,Impact_Input!$D:$D,F$17))))</x:f>
        <x:v>0.0</x:v>
      </x:c>
      <x:c r="G19" s="97">
        <x:f>IF(COUNTIFS(Impact_Input!$B$7:$B$20,"B",Impact_Input!$C$7:$C$20,$A19,Impact_Input!$D$7:$D$20,G$17,Impact_Input!$N$7:$N$20,"INVALID_INPUT")&gt;0,"INVALID_INPUT",IF(COUNTIFS(Impact_Input!$B$7:$B$20,"B",Impact_Input!$C$7:$C$20,$A19,Impact_Input!$D$7:$D$20,G$17,Impact_Input!$N$7:$N$20,"UNKNOWN_INPUT")&gt;0,"UNKNOWN_IMPACT",TANH(Parameters!$B$24*SUMIFS(Impact_Input!$N:$N,Impact_Input!$B:$B,"B",Impact_Input!$C:$C,$A19,Impact_Input!$D:$D,G$17))))</x:f>
        <x:v>0.0</x:v>
      </x:c>
      <x:c r="H19" s="97">
        <x:f>IF(COUNTIFS(Impact_Input!$B$7:$B$20,"B",Impact_Input!$C$7:$C$20,$A19,Impact_Input!$D$7:$D$20,H$17,Impact_Input!$N$7:$N$20,"INVALID_INPUT")&gt;0,"INVALID_INPUT",IF(COUNTIFS(Impact_Input!$B$7:$B$20,"B",Impact_Input!$C$7:$C$20,$A19,Impact_Input!$D$7:$D$20,H$17,Impact_Input!$N$7:$N$20,"UNKNOWN_INPUT")&gt;0,"UNKNOWN_IMPACT",TANH(Parameters!$B$24*SUMIFS(Impact_Input!$N:$N,Impact_Input!$B:$B,"B",Impact_Input!$C:$C,$A19,Impact_Input!$D:$D,H$17))))</x:f>
        <x:v>0.0</x:v>
      </x:c>
      <x:c r="I19" s="6"/>
    </x:row>
    <x:row r="20" s="1" customFormat="1" ht="14.25" hidden="0" customHeight="1">
      <x:c r="A20" s="41" t="s">
        <x:v>1020</x:v>
      </x:c>
      <x:c r="B20" s="98">
        <x:f>IF(COUNTIFS(Impact_Input!$B$7:$B$20,"B",Impact_Input!$C$7:$C$20,$A20,Impact_Input!$D$7:$D$20,B$17,Impact_Input!$N$7:$N$20,"INVALID_INPUT")&gt;0,"INVALID_INPUT",IF(COUNTIFS(Impact_Input!$B$7:$B$20,"B",Impact_Input!$C$7:$C$20,$A20,Impact_Input!$D$7:$D$20,B$17,Impact_Input!$N$7:$N$20,"UNKNOWN_INPUT")&gt;0,"UNKNOWN_IMPACT",TANH(Parameters!$B$24*SUMIFS(Impact_Input!$N:$N,Impact_Input!$B:$B,"B",Impact_Input!$C:$C,$A20,Impact_Input!$D:$D,B$17))))</x:f>
        <x:v>0.013197807340577457</x:v>
      </x:c>
      <x:c r="C20" s="98">
        <x:f>IF(COUNTIFS(Impact_Input!$B$7:$B$20,"B",Impact_Input!$C$7:$C$20,$A20,Impact_Input!$D$7:$D$20,C$17,Impact_Input!$N$7:$N$20,"INVALID_INPUT")&gt;0,"INVALID_INPUT",IF(COUNTIFS(Impact_Input!$B$7:$B$20,"B",Impact_Input!$C$7:$C$20,$A20,Impact_Input!$D$7:$D$20,C$17,Impact_Input!$N$7:$N$20,"UNKNOWN_INPUT")&gt;0,"UNKNOWN_IMPACT",TANH(Parameters!$B$24*SUMIFS(Impact_Input!$N:$N,Impact_Input!$B:$B,"B",Impact_Input!$C:$C,$A20,Impact_Input!$D:$D,C$17))))</x:f>
        <x:v>0.0</x:v>
      </x:c>
      <x:c r="D20" s="98">
        <x:f>IF(COUNTIFS(Impact_Input!$B$7:$B$20,"B",Impact_Input!$C$7:$C$20,$A20,Impact_Input!$D$7:$D$20,D$17,Impact_Input!$N$7:$N$20,"INVALID_INPUT")&gt;0,"INVALID_INPUT",IF(COUNTIFS(Impact_Input!$B$7:$B$20,"B",Impact_Input!$C$7:$C$20,$A20,Impact_Input!$D$7:$D$20,D$17,Impact_Input!$N$7:$N$20,"UNKNOWN_INPUT")&gt;0,"UNKNOWN_IMPACT",TANH(Parameters!$B$24*SUMIFS(Impact_Input!$N:$N,Impact_Input!$B:$B,"B",Impact_Input!$C:$C,$A20,Impact_Input!$D:$D,D$17))))</x:f>
        <x:v>0.06151557221350915</x:v>
      </x:c>
      <x:c r="E20" s="98">
        <x:f>IF(COUNTIFS(Impact_Input!$B$7:$B$20,"B",Impact_Input!$C$7:$C$20,$A20,Impact_Input!$D$7:$D$20,E$17,Impact_Input!$N$7:$N$20,"INVALID_INPUT")&gt;0,"INVALID_INPUT",IF(COUNTIFS(Impact_Input!$B$7:$B$20,"B",Impact_Input!$C$7:$C$20,$A20,Impact_Input!$D$7:$D$20,E$17,Impact_Input!$N$7:$N$20,"UNKNOWN_INPUT")&gt;0,"UNKNOWN_IMPACT",TANH(Parameters!$B$24*SUMIFS(Impact_Input!$N:$N,Impact_Input!$B:$B,"B",Impact_Input!$C:$C,$A20,Impact_Input!$D:$D,E$17))))</x:f>
        <x:v>0.0</x:v>
      </x:c>
      <x:c r="F20" s="98">
        <x:f>IF(COUNTIFS(Impact_Input!$B$7:$B$20,"B",Impact_Input!$C$7:$C$20,$A20,Impact_Input!$D$7:$D$20,F$17,Impact_Input!$N$7:$N$20,"INVALID_INPUT")&gt;0,"INVALID_INPUT",IF(COUNTIFS(Impact_Input!$B$7:$B$20,"B",Impact_Input!$C$7:$C$20,$A20,Impact_Input!$D$7:$D$20,F$17,Impact_Input!$N$7:$N$20,"UNKNOWN_INPUT")&gt;0,"UNKNOWN_IMPACT",TANH(Parameters!$B$24*SUMIFS(Impact_Input!$N:$N,Impact_Input!$B:$B,"B",Impact_Input!$C:$C,$A20,Impact_Input!$D:$D,F$17))))</x:f>
        <x:v>0.0</x:v>
      </x:c>
      <x:c r="G20" s="98">
        <x:f>IF(COUNTIFS(Impact_Input!$B$7:$B$20,"B",Impact_Input!$C$7:$C$20,$A20,Impact_Input!$D$7:$D$20,G$17,Impact_Input!$N$7:$N$20,"INVALID_INPUT")&gt;0,"INVALID_INPUT",IF(COUNTIFS(Impact_Input!$B$7:$B$20,"B",Impact_Input!$C$7:$C$20,$A20,Impact_Input!$D$7:$D$20,G$17,Impact_Input!$N$7:$N$20,"UNKNOWN_INPUT")&gt;0,"UNKNOWN_IMPACT",TANH(Parameters!$B$24*SUMIFS(Impact_Input!$N:$N,Impact_Input!$B:$B,"B",Impact_Input!$C:$C,$A20,Impact_Input!$D:$D,G$17))))</x:f>
        <x:v>0.0</x:v>
      </x:c>
      <x:c r="H20" s="98">
        <x:f>IF(COUNTIFS(Impact_Input!$B$7:$B$20,"B",Impact_Input!$C$7:$C$20,$A20,Impact_Input!$D$7:$D$20,H$17,Impact_Input!$N$7:$N$20,"INVALID_INPUT")&gt;0,"INVALID_INPUT",IF(COUNTIFS(Impact_Input!$B$7:$B$20,"B",Impact_Input!$C$7:$C$20,$A20,Impact_Input!$D$7:$D$20,H$17,Impact_Input!$N$7:$N$20,"UNKNOWN_INPUT")&gt;0,"UNKNOWN_IMPACT",TANH(Parameters!$B$24*SUMIFS(Impact_Input!$N:$N,Impact_Input!$B:$B,"B",Impact_Input!$C:$C,$A20,Impact_Input!$D:$D,H$17))))</x:f>
        <x:v>0.0</x:v>
      </x:c>
      <x:c r="I20" s="6"/>
    </x:row>
    <x:row r="21" s="1" customFormat="1" ht="14.25" hidden="0" customHeight="1">
      <x:c r="A21" s="41" t="s">
        <x:v>1021</x:v>
      </x:c>
      <x:c r="B21" s="103">
        <x:f>IF(COUNTIFS(Impact_Input!$B$7:$B$20,"B",Impact_Input!$C$7:$C$20,$A21,Impact_Input!$D$7:$D$20,B$17,Impact_Input!$N$7:$N$20,"INVALID_INPUT")&gt;0,"INVALID_INPUT",IF(COUNTIFS(Impact_Input!$B$7:$B$20,"B",Impact_Input!$C$7:$C$20,$A21,Impact_Input!$D$7:$D$20,B$17,Impact_Input!$N$7:$N$20,"UNKNOWN_INPUT")&gt;0,"UNKNOWN_IMPACT",TANH(Parameters!$B$24*SUMIFS(Impact_Input!$N:$N,Impact_Input!$B:$B,"B",Impact_Input!$C:$C,$A21,Impact_Input!$D:$D,B$17))))</x:f>
        <x:v>0.010211455619172161</x:v>
      </x:c>
      <x:c r="C21" s="97">
        <x:f>IF(COUNTIFS(Impact_Input!$B$7:$B$20,"B",Impact_Input!$C$7:$C$20,$A21,Impact_Input!$D$7:$D$20,C$17,Impact_Input!$N$7:$N$20,"INVALID_INPUT")&gt;0,"INVALID_INPUT",IF(COUNTIFS(Impact_Input!$B$7:$B$20,"B",Impact_Input!$C$7:$C$20,$A21,Impact_Input!$D$7:$D$20,C$17,Impact_Input!$N$7:$N$20,"UNKNOWN_INPUT")&gt;0,"UNKNOWN_IMPACT",TANH(Parameters!$B$24*SUMIFS(Impact_Input!$N:$N,Impact_Input!$B:$B,"B",Impact_Input!$C:$C,$A21,Impact_Input!$D:$D,C$17))))</x:f>
        <x:v>0.0</x:v>
      </x:c>
      <x:c r="D21" s="97">
        <x:f>IF(COUNTIFS(Impact_Input!$B$7:$B$20,"B",Impact_Input!$C$7:$C$20,$A21,Impact_Input!$D$7:$D$20,D$17,Impact_Input!$N$7:$N$20,"INVALID_INPUT")&gt;0,"INVALID_INPUT",IF(COUNTIFS(Impact_Input!$B$7:$B$20,"B",Impact_Input!$C$7:$C$20,$A21,Impact_Input!$D$7:$D$20,D$17,Impact_Input!$N$7:$N$20,"UNKNOWN_INPUT")&gt;0,"UNKNOWN_IMPACT",TANH(Parameters!$B$24*SUMIFS(Impact_Input!$N:$N,Impact_Input!$B:$B,"B",Impact_Input!$C:$C,$A21,Impact_Input!$D:$D,D$17))))</x:f>
        <x:v>0.0</x:v>
      </x:c>
      <x:c r="E21" s="97">
        <x:f>IF(COUNTIFS(Impact_Input!$B$7:$B$20,"B",Impact_Input!$C$7:$C$20,$A21,Impact_Input!$D$7:$D$20,E$17,Impact_Input!$N$7:$N$20,"INVALID_INPUT")&gt;0,"INVALID_INPUT",IF(COUNTIFS(Impact_Input!$B$7:$B$20,"B",Impact_Input!$C$7:$C$20,$A21,Impact_Input!$D$7:$D$20,E$17,Impact_Input!$N$7:$N$20,"UNKNOWN_INPUT")&gt;0,"UNKNOWN_IMPACT",TANH(Parameters!$B$24*SUMIFS(Impact_Input!$N:$N,Impact_Input!$B:$B,"B",Impact_Input!$C:$C,$A21,Impact_Input!$D:$D,E$17))))</x:f>
        <x:v>0.0</x:v>
      </x:c>
      <x:c r="F21" s="97">
        <x:f>IF(COUNTIFS(Impact_Input!$B$7:$B$20,"B",Impact_Input!$C$7:$C$20,$A21,Impact_Input!$D$7:$D$20,F$17,Impact_Input!$N$7:$N$20,"INVALID_INPUT")&gt;0,"INVALID_INPUT",IF(COUNTIFS(Impact_Input!$B$7:$B$20,"B",Impact_Input!$C$7:$C$20,$A21,Impact_Input!$D$7:$D$20,F$17,Impact_Input!$N$7:$N$20,"UNKNOWN_INPUT")&gt;0,"UNKNOWN_IMPACT",TANH(Parameters!$B$24*SUMIFS(Impact_Input!$N:$N,Impact_Input!$B:$B,"B",Impact_Input!$C:$C,$A21,Impact_Input!$D:$D,F$17))))</x:f>
        <x:v>0.0</x:v>
      </x:c>
      <x:c r="G21" s="97">
        <x:f>IF(COUNTIFS(Impact_Input!$B$7:$B$20,"B",Impact_Input!$C$7:$C$20,$A21,Impact_Input!$D$7:$D$20,G$17,Impact_Input!$N$7:$N$20,"INVALID_INPUT")&gt;0,"INVALID_INPUT",IF(COUNTIFS(Impact_Input!$B$7:$B$20,"B",Impact_Input!$C$7:$C$20,$A21,Impact_Input!$D$7:$D$20,G$17,Impact_Input!$N$7:$N$20,"UNKNOWN_INPUT")&gt;0,"UNKNOWN_IMPACT",TANH(Parameters!$B$24*SUMIFS(Impact_Input!$N:$N,Impact_Input!$B:$B,"B",Impact_Input!$C:$C,$A21,Impact_Input!$D:$D,G$17))))</x:f>
        <x:v>0.0</x:v>
      </x:c>
      <x:c r="H21" s="97">
        <x:f>IF(COUNTIFS(Impact_Input!$B$7:$B$20,"B",Impact_Input!$C$7:$C$20,$A21,Impact_Input!$D$7:$D$20,H$17,Impact_Input!$N$7:$N$20,"INVALID_INPUT")&gt;0,"INVALID_INPUT",IF(COUNTIFS(Impact_Input!$B$7:$B$20,"B",Impact_Input!$C$7:$C$20,$A21,Impact_Input!$D$7:$D$20,H$17,Impact_Input!$N$7:$N$20,"UNKNOWN_INPUT")&gt;0,"UNKNOWN_IMPACT",TANH(Parameters!$B$24*SUMIFS(Impact_Input!$N:$N,Impact_Input!$B:$B,"B",Impact_Input!$C:$C,$A21,Impact_Input!$D:$D,H$17))))</x:f>
        <x:v>0.0</x:v>
      </x:c>
      <x:c r="I21" s="6"/>
    </x:row>
    <x:row r="22" s="1" customFormat="1" ht="14.25" hidden="0" customHeight="1">
      <x:c r="A22" s="41" t="s">
        <x:v>1022</x:v>
      </x:c>
      <x:c r="B22" s="98">
        <x:f>IF(COUNTIFS(Impact_Input!$B$7:$B$20,"B",Impact_Input!$C$7:$C$20,$A22,Impact_Input!$D$7:$D$20,B$17,Impact_Input!$N$7:$N$20,"INVALID_INPUT")&gt;0,"INVALID_INPUT",IF(COUNTIFS(Impact_Input!$B$7:$B$20,"B",Impact_Input!$C$7:$C$20,$A22,Impact_Input!$D$7:$D$20,B$17,Impact_Input!$N$7:$N$20,"UNKNOWN_INPUT")&gt;0,"UNKNOWN_IMPACT",TANH(Parameters!$B$24*SUMIFS(Impact_Input!$N:$N,Impact_Input!$B:$B,"B",Impact_Input!$C:$C,$A22,Impact_Input!$D:$D,B$17))))</x:f>
        <x:v>0.0</x:v>
      </x:c>
      <x:c r="C22" s="98">
        <x:f>IF(COUNTIFS(Impact_Input!$B$7:$B$20,"B",Impact_Input!$C$7:$C$20,$A22,Impact_Input!$D$7:$D$20,C$17,Impact_Input!$N$7:$N$20,"INVALID_INPUT")&gt;0,"INVALID_INPUT",IF(COUNTIFS(Impact_Input!$B$7:$B$20,"B",Impact_Input!$C$7:$C$20,$A22,Impact_Input!$D$7:$D$20,C$17,Impact_Input!$N$7:$N$20,"UNKNOWN_INPUT")&gt;0,"UNKNOWN_IMPACT",TANH(Parameters!$B$24*SUMIFS(Impact_Input!$N:$N,Impact_Input!$B:$B,"B",Impact_Input!$C:$C,$A22,Impact_Input!$D:$D,C$17))))</x:f>
        <x:v>0.0</x:v>
      </x:c>
      <x:c r="D22" s="98">
        <x:f>IF(COUNTIFS(Impact_Input!$B$7:$B$20,"B",Impact_Input!$C$7:$C$20,$A22,Impact_Input!$D$7:$D$20,D$17,Impact_Input!$N$7:$N$20,"INVALID_INPUT")&gt;0,"INVALID_INPUT",IF(COUNTIFS(Impact_Input!$B$7:$B$20,"B",Impact_Input!$C$7:$C$20,$A22,Impact_Input!$D$7:$D$20,D$17,Impact_Input!$N$7:$N$20,"UNKNOWN_INPUT")&gt;0,"UNKNOWN_IMPACT",TANH(Parameters!$B$24*SUMIFS(Impact_Input!$N:$N,Impact_Input!$B:$B,"B",Impact_Input!$C:$C,$A22,Impact_Input!$D:$D,D$17))))</x:f>
        <x:v>0.0</x:v>
      </x:c>
      <x:c r="E22" s="98">
        <x:f>IF(COUNTIFS(Impact_Input!$B$7:$B$20,"B",Impact_Input!$C$7:$C$20,$A22,Impact_Input!$D$7:$D$20,E$17,Impact_Input!$N$7:$N$20,"INVALID_INPUT")&gt;0,"INVALID_INPUT",IF(COUNTIFS(Impact_Input!$B$7:$B$20,"B",Impact_Input!$C$7:$C$20,$A22,Impact_Input!$D$7:$D$20,E$17,Impact_Input!$N$7:$N$20,"UNKNOWN_INPUT")&gt;0,"UNKNOWN_IMPACT",TANH(Parameters!$B$24*SUMIFS(Impact_Input!$N:$N,Impact_Input!$B:$B,"B",Impact_Input!$C:$C,$A22,Impact_Input!$D:$D,E$17))))</x:f>
        <x:v>0.0</x:v>
      </x:c>
      <x:c r="F22" s="98">
        <x:f>IF(COUNTIFS(Impact_Input!$B$7:$B$20,"B",Impact_Input!$C$7:$C$20,$A22,Impact_Input!$D$7:$D$20,F$17,Impact_Input!$N$7:$N$20,"INVALID_INPUT")&gt;0,"INVALID_INPUT",IF(COUNTIFS(Impact_Input!$B$7:$B$20,"B",Impact_Input!$C$7:$C$20,$A22,Impact_Input!$D$7:$D$20,F$17,Impact_Input!$N$7:$N$20,"UNKNOWN_INPUT")&gt;0,"UNKNOWN_IMPACT",TANH(Parameters!$B$24*SUMIFS(Impact_Input!$N:$N,Impact_Input!$B:$B,"B",Impact_Input!$C:$C,$A22,Impact_Input!$D:$D,F$17))))</x:f>
        <x:v>0.0</x:v>
      </x:c>
      <x:c r="G22" s="98">
        <x:f>IF(COUNTIFS(Impact_Input!$B$7:$B$20,"B",Impact_Input!$C$7:$C$20,$A22,Impact_Input!$D$7:$D$20,G$17,Impact_Input!$N$7:$N$20,"INVALID_INPUT")&gt;0,"INVALID_INPUT",IF(COUNTIFS(Impact_Input!$B$7:$B$20,"B",Impact_Input!$C$7:$C$20,$A22,Impact_Input!$D$7:$D$20,G$17,Impact_Input!$N$7:$N$20,"UNKNOWN_INPUT")&gt;0,"UNKNOWN_IMPACT",TANH(Parameters!$B$24*SUMIFS(Impact_Input!$N:$N,Impact_Input!$B:$B,"B",Impact_Input!$C:$C,$A22,Impact_Input!$D:$D,G$17))))</x:f>
        <x:v>0.0</x:v>
      </x:c>
      <x:c r="H22" s="98">
        <x:f>IF(COUNTIFS(Impact_Input!$B$7:$B$20,"B",Impact_Input!$C$7:$C$20,$A22,Impact_Input!$D$7:$D$20,H$17,Impact_Input!$N$7:$N$20,"INVALID_INPUT")&gt;0,"INVALID_INPUT",IF(COUNTIFS(Impact_Input!$B$7:$B$20,"B",Impact_Input!$C$7:$C$20,$A22,Impact_Input!$D$7:$D$20,H$17,Impact_Input!$N$7:$N$20,"UNKNOWN_INPUT")&gt;0,"UNKNOWN_IMPACT",TANH(Parameters!$B$24*SUMIFS(Impact_Input!$N:$N,Impact_Input!$B:$B,"B",Impact_Input!$C:$C,$A22,Impact_Input!$D:$D,H$17))))</x:f>
        <x:v>0.0</x:v>
      </x:c>
      <x:c r="I22" s="6"/>
    </x:row>
    <x:row r="23" s="1" customFormat="1" ht="14.25" hidden="0" customHeight="1">
      <x:c r="A23" s="41" t="s">
        <x:v>1023</x:v>
      </x:c>
      <x:c r="B23" s="97">
        <x:f>IF(COUNTIFS(Impact_Input!$B$7:$B$20,"B",Impact_Input!$C$7:$C$20,$A23,Impact_Input!$D$7:$D$20,B$17,Impact_Input!$N$7:$N$20,"INVALID_INPUT")&gt;0,"INVALID_INPUT",IF(COUNTIFS(Impact_Input!$B$7:$B$20,"B",Impact_Input!$C$7:$C$20,$A23,Impact_Input!$D$7:$D$20,B$17,Impact_Input!$N$7:$N$20,"UNKNOWN_INPUT")&gt;0,"UNKNOWN_IMPACT",TANH(Parameters!$B$24*SUMIFS(Impact_Input!$N:$N,Impact_Input!$B:$B,"B",Impact_Input!$C:$C,$A23,Impact_Input!$D:$D,B$17))))</x:f>
        <x:v>0.0</x:v>
      </x:c>
      <x:c r="C23" s="97">
        <x:f>IF(COUNTIFS(Impact_Input!$B$7:$B$20,"B",Impact_Input!$C$7:$C$20,$A23,Impact_Input!$D$7:$D$20,C$17,Impact_Input!$N$7:$N$20,"INVALID_INPUT")&gt;0,"INVALID_INPUT",IF(COUNTIFS(Impact_Input!$B$7:$B$20,"B",Impact_Input!$C$7:$C$20,$A23,Impact_Input!$D$7:$D$20,C$17,Impact_Input!$N$7:$N$20,"UNKNOWN_INPUT")&gt;0,"UNKNOWN_IMPACT",TANH(Parameters!$B$24*SUMIFS(Impact_Input!$N:$N,Impact_Input!$B:$B,"B",Impact_Input!$C:$C,$A23,Impact_Input!$D:$D,C$17))))</x:f>
        <x:v>0.0</x:v>
      </x:c>
      <x:c r="D23" s="97">
        <x:f>IF(COUNTIFS(Impact_Input!$B$7:$B$20,"B",Impact_Input!$C$7:$C$20,$A23,Impact_Input!$D$7:$D$20,D$17,Impact_Input!$N$7:$N$20,"INVALID_INPUT")&gt;0,"INVALID_INPUT",IF(COUNTIFS(Impact_Input!$B$7:$B$20,"B",Impact_Input!$C$7:$C$20,$A23,Impact_Input!$D$7:$D$20,D$17,Impact_Input!$N$7:$N$20,"UNKNOWN_INPUT")&gt;0,"UNKNOWN_IMPACT",TANH(Parameters!$B$24*SUMIFS(Impact_Input!$N:$N,Impact_Input!$B:$B,"B",Impact_Input!$C:$C,$A23,Impact_Input!$D:$D,D$17))))</x:f>
        <x:v>0.0</x:v>
      </x:c>
      <x:c r="E23" s="97">
        <x:f>IF(COUNTIFS(Impact_Input!$B$7:$B$20,"B",Impact_Input!$C$7:$C$20,$A23,Impact_Input!$D$7:$D$20,E$17,Impact_Input!$N$7:$N$20,"INVALID_INPUT")&gt;0,"INVALID_INPUT",IF(COUNTIFS(Impact_Input!$B$7:$B$20,"B",Impact_Input!$C$7:$C$20,$A23,Impact_Input!$D$7:$D$20,E$17,Impact_Input!$N$7:$N$20,"UNKNOWN_INPUT")&gt;0,"UNKNOWN_IMPACT",TANH(Parameters!$B$24*SUMIFS(Impact_Input!$N:$N,Impact_Input!$B:$B,"B",Impact_Input!$C:$C,$A23,Impact_Input!$D:$D,E$17))))</x:f>
        <x:v>0.0</x:v>
      </x:c>
      <x:c r="F23" s="97">
        <x:f>IF(COUNTIFS(Impact_Input!$B$7:$B$20,"B",Impact_Input!$C$7:$C$20,$A23,Impact_Input!$D$7:$D$20,F$17,Impact_Input!$N$7:$N$20,"INVALID_INPUT")&gt;0,"INVALID_INPUT",IF(COUNTIFS(Impact_Input!$B$7:$B$20,"B",Impact_Input!$C$7:$C$20,$A23,Impact_Input!$D$7:$D$20,F$17,Impact_Input!$N$7:$N$20,"UNKNOWN_INPUT")&gt;0,"UNKNOWN_IMPACT",TANH(Parameters!$B$24*SUMIFS(Impact_Input!$N:$N,Impact_Input!$B:$B,"B",Impact_Input!$C:$C,$A23,Impact_Input!$D:$D,F$17))))</x:f>
        <x:v>0.0</x:v>
      </x:c>
      <x:c r="G23" s="97">
        <x:f>IF(COUNTIFS(Impact_Input!$B$7:$B$20,"B",Impact_Input!$C$7:$C$20,$A23,Impact_Input!$D$7:$D$20,G$17,Impact_Input!$N$7:$N$20,"INVALID_INPUT")&gt;0,"INVALID_INPUT",IF(COUNTIFS(Impact_Input!$B$7:$B$20,"B",Impact_Input!$C$7:$C$20,$A23,Impact_Input!$D$7:$D$20,G$17,Impact_Input!$N$7:$N$20,"UNKNOWN_INPUT")&gt;0,"UNKNOWN_IMPACT",TANH(Parameters!$B$24*SUMIFS(Impact_Input!$N:$N,Impact_Input!$B:$B,"B",Impact_Input!$C:$C,$A23,Impact_Input!$D:$D,G$17))))</x:f>
        <x:v>0.0</x:v>
      </x:c>
      <x:c r="H23" s="97">
        <x:f>IF(COUNTIFS(Impact_Input!$B$7:$B$20,"B",Impact_Input!$C$7:$C$20,$A23,Impact_Input!$D$7:$D$20,H$17,Impact_Input!$N$7:$N$20,"INVALID_INPUT")&gt;0,"INVALID_INPUT",IF(COUNTIFS(Impact_Input!$B$7:$B$20,"B",Impact_Input!$C$7:$C$20,$A23,Impact_Input!$D$7:$D$20,H$17,Impact_Input!$N$7:$N$20,"UNKNOWN_INPUT")&gt;0,"UNKNOWN_IMPACT",TANH(Parameters!$B$24*SUMIFS(Impact_Input!$N:$N,Impact_Input!$B:$B,"B",Impact_Input!$C:$C,$A23,Impact_Input!$D:$D,H$17))))</x:f>
        <x:v>0.0</x:v>
      </x:c>
      <x:c r="I23" s="6"/>
    </x:row>
    <x:row r="24" s="1" customFormat="1" ht="14.25" hidden="0" customHeight="1">
      <x:c r="A24" s="41" t="s">
        <x:v>1025</x:v>
      </x:c>
      <x:c r="B24" s="98">
        <x:f>IF(COUNTIFS(Impact_Input!$B$7:$B$20,"B",Impact_Input!$C$7:$C$20,$A24,Impact_Input!$D$7:$D$20,B$17,Impact_Input!$N$7:$N$20,"INVALID_INPUT")&gt;0,"INVALID_INPUT",IF(COUNTIFS(Impact_Input!$B$7:$B$20,"B",Impact_Input!$C$7:$C$20,$A24,Impact_Input!$D$7:$D$20,B$17,Impact_Input!$N$7:$N$20,"UNKNOWN_INPUT")&gt;0,"UNKNOWN_IMPACT",TANH(Parameters!$B$24*SUMIFS(Impact_Input!$N:$N,Impact_Input!$B:$B,"B",Impact_Input!$C:$C,$A24,Impact_Input!$D:$D,B$17))))</x:f>
        <x:v>0.0</x:v>
      </x:c>
      <x:c r="C24" s="98">
        <x:f>IF(COUNTIFS(Impact_Input!$B$7:$B$20,"B",Impact_Input!$C$7:$C$20,$A24,Impact_Input!$D$7:$D$20,C$17,Impact_Input!$N$7:$N$20,"INVALID_INPUT")&gt;0,"INVALID_INPUT",IF(COUNTIFS(Impact_Input!$B$7:$B$20,"B",Impact_Input!$C$7:$C$20,$A24,Impact_Input!$D$7:$D$20,C$17,Impact_Input!$N$7:$N$20,"UNKNOWN_INPUT")&gt;0,"UNKNOWN_IMPACT",TANH(Parameters!$B$24*SUMIFS(Impact_Input!$N:$N,Impact_Input!$B:$B,"B",Impact_Input!$C:$C,$A24,Impact_Input!$D:$D,C$17))))</x:f>
        <x:v>0.0</x:v>
      </x:c>
      <x:c r="D24" s="98">
        <x:f>IF(COUNTIFS(Impact_Input!$B$7:$B$20,"B",Impact_Input!$C$7:$C$20,$A24,Impact_Input!$D$7:$D$20,D$17,Impact_Input!$N$7:$N$20,"INVALID_INPUT")&gt;0,"INVALID_INPUT",IF(COUNTIFS(Impact_Input!$B$7:$B$20,"B",Impact_Input!$C$7:$C$20,$A24,Impact_Input!$D$7:$D$20,D$17,Impact_Input!$N$7:$N$20,"UNKNOWN_INPUT")&gt;0,"UNKNOWN_IMPACT",TANH(Parameters!$B$24*SUMIFS(Impact_Input!$N:$N,Impact_Input!$B:$B,"B",Impact_Input!$C:$C,$A24,Impact_Input!$D:$D,D$17))))</x:f>
        <x:v>0.0</x:v>
      </x:c>
      <x:c r="E24" s="98">
        <x:f>IF(COUNTIFS(Impact_Input!$B$7:$B$20,"B",Impact_Input!$C$7:$C$20,$A24,Impact_Input!$D$7:$D$20,E$17,Impact_Input!$N$7:$N$20,"INVALID_INPUT")&gt;0,"INVALID_INPUT",IF(COUNTIFS(Impact_Input!$B$7:$B$20,"B",Impact_Input!$C$7:$C$20,$A24,Impact_Input!$D$7:$D$20,E$17,Impact_Input!$N$7:$N$20,"UNKNOWN_INPUT")&gt;0,"UNKNOWN_IMPACT",TANH(Parameters!$B$24*SUMIFS(Impact_Input!$N:$N,Impact_Input!$B:$B,"B",Impact_Input!$C:$C,$A24,Impact_Input!$D:$D,E$17))))</x:f>
        <x:v>0.0</x:v>
      </x:c>
      <x:c r="F24" s="98">
        <x:f>IF(COUNTIFS(Impact_Input!$B$7:$B$20,"B",Impact_Input!$C$7:$C$20,$A24,Impact_Input!$D$7:$D$20,F$17,Impact_Input!$N$7:$N$20,"INVALID_INPUT")&gt;0,"INVALID_INPUT",IF(COUNTIFS(Impact_Input!$B$7:$B$20,"B",Impact_Input!$C$7:$C$20,$A24,Impact_Input!$D$7:$D$20,F$17,Impact_Input!$N$7:$N$20,"UNKNOWN_INPUT")&gt;0,"UNKNOWN_IMPACT",TANH(Parameters!$B$24*SUMIFS(Impact_Input!$N:$N,Impact_Input!$B:$B,"B",Impact_Input!$C:$C,$A24,Impact_Input!$D:$D,F$17))))</x:f>
        <x:v>0.0</x:v>
      </x:c>
      <x:c r="G24" s="98">
        <x:f>IF(COUNTIFS(Impact_Input!$B$7:$B$20,"B",Impact_Input!$C$7:$C$20,$A24,Impact_Input!$D$7:$D$20,G$17,Impact_Input!$N$7:$N$20,"INVALID_INPUT")&gt;0,"INVALID_INPUT",IF(COUNTIFS(Impact_Input!$B$7:$B$20,"B",Impact_Input!$C$7:$C$20,$A24,Impact_Input!$D$7:$D$20,G$17,Impact_Input!$N$7:$N$20,"UNKNOWN_INPUT")&gt;0,"UNKNOWN_IMPACT",TANH(Parameters!$B$24*SUMIFS(Impact_Input!$N:$N,Impact_Input!$B:$B,"B",Impact_Input!$C:$C,$A24,Impact_Input!$D:$D,G$17))))</x:f>
        <x:v>0.0</x:v>
      </x:c>
      <x:c r="H24" s="98">
        <x:f>IF(COUNTIFS(Impact_Input!$B$7:$B$20,"B",Impact_Input!$C$7:$C$20,$A24,Impact_Input!$D$7:$D$20,H$17,Impact_Input!$N$7:$N$20,"INVALID_INPUT")&gt;0,"INVALID_INPUT",IF(COUNTIFS(Impact_Input!$B$7:$B$20,"B",Impact_Input!$C$7:$C$20,$A24,Impact_Input!$D$7:$D$20,H$17,Impact_Input!$N$7:$N$20,"UNKNOWN_INPUT")&gt;0,"UNKNOWN_IMPACT",TANH(Parameters!$B$24*SUMIFS(Impact_Input!$N:$N,Impact_Input!$B:$B,"B",Impact_Input!$C:$C,$A24,Impact_Input!$D:$D,H$17))))</x:f>
        <x:v>-0.010211455619172184</x:v>
      </x:c>
      <x:c r="I24" s="6"/>
    </x:row>
  </x:sheetData>
  <x:mergeCells>
    <x:mergeCell ref="A1:I1"/>
  </x:mergeCells>
  <x:pageMargins left="0.7" right="0.7" top="0.75" bottom="0.75" header="0.3" footer="0.3"/>
</x:worksheet>
</file>

<file path=xl/worksheets/sheet16.xml><?xml version="1.0" encoding="utf-8"?>
<x:worksheet xmlns:x="http://schemas.openxmlformats.org/spreadsheetml/2006/main">
  <x:sheetViews>
    <x:sheetView showGridLines="1" workbookViewId="0"/>
  </x:sheetViews>
  <x:sheetFormatPr defaultColWidth="8.6796875" defaultRowHeight="15"/>
  <x:cols>
    <x:col min="1" max="2" width="36" style="1" hidden="0" customWidth="1"/>
    <x:col min="3" max="3" width="26" style="1" hidden="0" customWidth="1"/>
    <x:col min="4" max="4" width="36" style="1" hidden="0" customWidth="1"/>
  </x:cols>
  <x:sheetData>
    <x:row r="1" s="1" customFormat="1" ht="24" hidden="0" customHeight="1">
      <x:c r="A1" s="36" t="s">
        <x:v>1252</x:v>
      </x:c>
      <x:c r="B1" s="36" t="s">
        <x:v>1253</x:v>
      </x:c>
      <x:c r="C1" s="3"/>
      <x:c r="D1" s="3"/>
    </x:row>
    <x:row r="2" s="1" customFormat="1" ht="15" hidden="0" customHeight="1">
      <x:c r="A2" s="41" t="s">
        <x:v>810</x:v>
      </x:c>
      <x:c r="B2" s="40" t="s">
        <x:v>811</x:v>
      </x:c>
      <x:c r="C2" s="6"/>
      <x:c r="D2" s="6"/>
    </x:row>
    <x:row r="3" s="1" customFormat="1" ht="15" hidden="0" customHeight="1">
      <x:c r="A3" s="41" t="s">
        <x:v>1254</x:v>
      </x:c>
      <x:c r="B3" s="44" t="str">
        <x:v>RippleLogic Aligners Sheet v5.9</x:v>
      </x:c>
      <x:c r="C3" s="6"/>
      <x:c r="D3" s="6"/>
    </x:row>
    <x:row r="4" s="1" customFormat="1" ht="15" hidden="0" customHeight="1">
      <x:c r="A4" s="41" t="s">
        <x:v>1255</x:v>
      </x:c>
      <x:c r="B4" s="40" t="s">
        <x:v>1256</x:v>
      </x:c>
      <x:c r="C4" s="6"/>
      <x:c r="D4" s="6"/>
    </x:row>
    <x:row r="5" s="1" customFormat="1" ht="24" hidden="0" customHeight="1">
      <x:c r="A5" s="41" t="s">
        <x:v>1</x:v>
      </x:c>
      <x:c r="B5" s="44" t="s">
        <x:v>1257</x:v>
      </x:c>
      <x:c r="C5" s="6"/>
      <x:c r="D5" s="6"/>
    </x:row>
    <x:row r="6" s="1" customFormat="1" ht="15" hidden="0" customHeight="1">
      <x:c r="A6" s="6"/>
      <x:c r="B6" s="6"/>
      <x:c r="C6" s="6"/>
      <x:c r="D6" s="6"/>
    </x:row>
    <x:row r="7" s="1" customFormat="1" ht="15" hidden="0" customHeight="1">
      <x:c r="A7" s="41" t="s">
        <x:v>367</x:v>
      </x:c>
      <x:c r="B7" s="105" t="s">
        <x:v>368</x:v>
      </x:c>
      <x:c r="C7" s="105" t="s">
        <x:v>370</x:v>
      </x:c>
      <x:c r="D7" s="105" t="s">
        <x:v>1258</x:v>
      </x:c>
    </x:row>
    <x:row r="8" s="1" customFormat="1" ht="24" hidden="0" customHeight="1">
      <x:c r="A8" s="41" t="s">
        <x:v>1259</x:v>
      </x:c>
      <x:c r="B8" s="40" t="s">
        <x:v>1260</x:v>
      </x:c>
      <x:c r="C8" s="40" t="s">
        <x:v>1261</x:v>
      </x:c>
      <x:c r="D8" s="40" t="s">
        <x:v>1262</x:v>
      </x:c>
    </x:row>
    <x:row r="9" s="1" customFormat="1" ht="24" hidden="0" customHeight="1">
      <x:c r="A9" s="41" t="s">
        <x:v>1263</x:v>
      </x:c>
      <x:c r="B9" s="44" t="s">
        <x:v>1264</x:v>
      </x:c>
      <x:c r="C9" s="44" t="s">
        <x:v>1265</x:v>
      </x:c>
      <x:c r="D9" s="44" t="s">
        <x:v>1266</x:v>
      </x:c>
    </x:row>
    <x:row r="10" s="1" customFormat="1" ht="24" hidden="0" customHeight="1">
      <x:c r="A10" s="41" t="s">
        <x:v>1267</x:v>
      </x:c>
      <x:c r="B10" s="40" t="s">
        <x:v>1268</x:v>
      </x:c>
      <x:c r="C10" s="40" t="s">
        <x:v>1269</x:v>
      </x:c>
      <x:c r="D10" s="40" t="s">
        <x:v>1270</x:v>
      </x:c>
    </x:row>
    <x:row r="11" s="1" customFormat="1" ht="24" hidden="0" customHeight="1">
      <x:c r="A11" s="41" t="s">
        <x:v>1271</x:v>
      </x:c>
      <x:c r="B11" s="44" t="s">
        <x:v>1272</x:v>
      </x:c>
      <x:c r="C11" s="44" t="s">
        <x:v>1261</x:v>
      </x:c>
      <x:c r="D11" s="44" t="s">
        <x:v>1273</x:v>
      </x:c>
    </x:row>
    <x:row r="12" s="1" customFormat="1" ht="36" hidden="0" customHeight="1">
      <x:c r="A12" s="41" t="s">
        <x:v>1274</x:v>
      </x:c>
      <x:c r="B12" s="40" t="s">
        <x:v>1275</x:v>
      </x:c>
      <x:c r="C12" s="40" t="s">
        <x:v>1261</x:v>
      </x:c>
      <x:c r="D12" s="40" t="s">
        <x:v>1276</x:v>
      </x:c>
    </x:row>
    <x:row r="13" s="1" customFormat="1" ht="24" hidden="0" customHeight="1">
      <x:c r="A13" s="41" t="s">
        <x:v>1277</x:v>
      </x:c>
      <x:c r="B13" s="44" t="s">
        <x:v>1278</x:v>
      </x:c>
      <x:c r="C13" s="44" t="s">
        <x:v>1279</x:v>
      </x:c>
      <x:c r="D13" s="44" t="s">
        <x:v>1280</x:v>
      </x:c>
    </x:row>
    <x:row r="14" s="1" customFormat="1" ht="24" hidden="0" customHeight="1">
      <x:c r="A14" s="41" t="s">
        <x:v>1281</x:v>
      </x:c>
      <x:c r="B14" s="40" t="s">
        <x:v>1261</x:v>
      </x:c>
      <x:c r="C14" s="40" t="s">
        <x:v>1282</x:v>
      </x:c>
      <x:c r="D14" s="40" t="s">
        <x:v>1283</x:v>
      </x:c>
    </x:row>
    <x:row r="15" s="1" customFormat="1" ht="48" hidden="0" customHeight="1">
      <x:c r="A15" s="41" t="s">
        <x:v>1284</x:v>
      </x:c>
      <x:c r="B15" s="44" t="s">
        <x:v>1285</x:v>
      </x:c>
      <x:c r="C15" s="44" t="s">
        <x:v>1279</x:v>
      </x:c>
      <x:c r="D15" s="44" t="s">
        <x:v>1286</x:v>
      </x:c>
    </x:row>
    <x:row r="16" s="1" customFormat="1" ht="15" hidden="0" customHeight="1">
      <x:c r="A16" s="41" t="s">
        <x:v>1287</x:v>
      </x:c>
      <x:c r="B16" s="40" t="s">
        <x:v>1288</x:v>
      </x:c>
      <x:c r="C16" s="40" t="s">
        <x:v>1279</x:v>
      </x:c>
      <x:c r="D16" s="40" t="s">
        <x:v>1289</x:v>
      </x:c>
    </x:row>
    <x:row r="17" s="1" customFormat="1" ht="15" hidden="0" customHeight="1">
      <x:c r="A17" s="41" t="s">
        <x:v>1290</x:v>
      </x:c>
      <x:c r="B17" s="44" t="s">
        <x:v>1291</x:v>
      </x:c>
      <x:c r="C17" s="44" t="s">
        <x:v>1279</x:v>
      </x:c>
      <x:c r="D17" s="44" t="s">
        <x:v>1292</x:v>
      </x:c>
    </x:row>
    <x:row r="18" s="1" customFormat="1" ht="36" hidden="0" customHeight="1">
      <x:c r="A18" s="41" t="s">
        <x:v>1293</x:v>
      </x:c>
      <x:c r="B18" s="40" t="s">
        <x:v>1294</x:v>
      </x:c>
      <x:c r="C18" s="40" t="s">
        <x:v>1279</x:v>
      </x:c>
      <x:c r="D18" s="40" t="s">
        <x:v>1295</x:v>
      </x:c>
    </x:row>
    <x:row r="19" s="1" customFormat="1" ht="24" hidden="0" customHeight="1">
      <x:c r="A19" s="41" t="s">
        <x:v>1296</x:v>
      </x:c>
      <x:c r="B19" s="44" t="s">
        <x:v>1297</x:v>
      </x:c>
      <x:c r="C19" s="44" t="s">
        <x:v>1298</x:v>
      </x:c>
      <x:c r="D19" s="44" t="s">
        <x:v>1299</x:v>
      </x:c>
    </x:row>
    <x:row r="20" s="1" customFormat="1" ht="34.5" hidden="0" customHeight="1">
      <x:c r="A20" s="41" t="s">
        <x:v>1271</x:v>
      </x:c>
      <x:c r="B20" s="40" t="s">
        <x:v>1300</x:v>
      </x:c>
      <x:c r="C20" s="40" t="s">
        <x:v>1261</x:v>
      </x:c>
      <x:c r="D20" s="40" t="s">
        <x:v>1301</x:v>
      </x:c>
    </x:row>
    <x:row r="21" s="1" customFormat="1" ht="34.5" hidden="0" customHeight="1">
      <x:c r="A21" s="41" t="s">
        <x:v>1274</x:v>
      </x:c>
      <x:c r="B21" s="44" t="s">
        <x:v>1302</x:v>
      </x:c>
      <x:c r="C21" s="44" t="s">
        <x:v>1279</x:v>
      </x:c>
      <x:c r="D21" s="44" t="s">
        <x:v>1303</x:v>
      </x:c>
    </x:row>
    <x:row r="22" s="1" customFormat="1" ht="45.75" hidden="0" customHeight="1">
      <x:c r="A22" s="41" t="s">
        <x:v>1304</x:v>
      </x:c>
      <x:c r="B22" s="40" t="s">
        <x:v>1305</x:v>
      </x:c>
      <x:c r="C22" s="40" t="s">
        <x:v>1279</x:v>
      </x:c>
      <x:c r="D22" s="40" t="s">
        <x:v>1306</x:v>
      </x:c>
    </x:row>
    <x:row r="23" s="1" customFormat="1" ht="45.75" hidden="0" customHeight="1">
      <x:c r="A23" s="41" t="s">
        <x:v>1277</x:v>
      </x:c>
      <x:c r="B23" s="44" t="s">
        <x:v>1307</x:v>
      </x:c>
      <x:c r="C23" s="44" t="s">
        <x:v>1308</x:v>
      </x:c>
      <x:c r="D23" s="44" t="s">
        <x:v>1309</x:v>
      </x:c>
    </x:row>
    <x:row r="24" s="1" customFormat="1" ht="57" hidden="0" customHeight="1">
      <x:c r="A24" s="41" t="s">
        <x:v>1310</x:v>
      </x:c>
      <x:c r="B24" s="40" t="s">
        <x:v>1311</x:v>
      </x:c>
      <x:c r="C24" s="40" t="s">
        <x:v>1279</x:v>
      </x:c>
      <x:c r="D24" s="40" t="s">
        <x:v>1312</x:v>
      </x:c>
    </x:row>
    <x:row r="25" s="1" customFormat="1" ht="57" hidden="0" customHeight="1">
      <x:c r="A25" s="41" t="s">
        <x:v>1313</x:v>
      </x:c>
      <x:c r="B25" s="44" t="s">
        <x:v>1314</x:v>
      </x:c>
      <x:c r="C25" s="44" t="s">
        <x:v>1315</x:v>
      </x:c>
      <x:c r="D25" s="44" t="s">
        <x:v>1316</x:v>
      </x:c>
    </x:row>
    <x:row r="26" s="1" customFormat="1" ht="34.5" hidden="0" customHeight="1">
      <x:c r="A26" s="41" t="s">
        <x:v>1317</x:v>
      </x:c>
      <x:c r="B26" s="40" t="s">
        <x:v>1318</x:v>
      </x:c>
      <x:c r="C26" s="40" t="s">
        <x:v>1308</x:v>
      </x:c>
      <x:c r="D26" s="6"/>
    </x:row>
    <x:row r="27" s="1" customFormat="1" ht="90.75" hidden="0" customHeight="1">
      <x:c r="A27" s="41" t="s">
        <x:v>1319</x:v>
      </x:c>
      <x:c r="B27" s="44" t="s">
        <x:v>1320</x:v>
      </x:c>
      <x:c r="C27" s="44" t="s">
        <x:v>1279</x:v>
      </x:c>
      <x:c r="D27" s="44" t="s">
        <x:v>1321</x:v>
      </x:c>
    </x:row>
    <x:row r="28" s="1" customFormat="1" ht="15" hidden="0" customHeight="1">
      <x:c r="A28" s="6"/>
      <x:c r="B28" s="6"/>
      <x:c r="C28" s="6"/>
      <x:c r="D28" s="6"/>
    </x:row>
    <x:row r="29" s="1" customFormat="1" ht="15" hidden="0" customHeight="1">
      <x:c r="A29" s="6"/>
      <x:c r="B29" s="6"/>
      <x:c r="C29" s="6"/>
      <x:c r="D29" s="6"/>
    </x:row>
    <x:row r="30" s="1" customFormat="1" ht="15" hidden="0" customHeight="1">
      <x:c r="A30" s="6"/>
      <x:c r="B30" s="6"/>
      <x:c r="C30" s="6"/>
      <x:c r="D30" s="6"/>
    </x:row>
    <x:row r="31" s="1" customFormat="1" ht="15" hidden="0" customHeight="1">
      <x:c r="A31" s="6"/>
      <x:c r="B31" s="6"/>
      <x:c r="C31" s="6"/>
      <x:c r="D31" s="6"/>
    </x:row>
    <x:row r="32" s="1" customFormat="1" ht="15" hidden="0" customHeight="1">
      <x:c r="A32" s="6"/>
      <x:c r="B32" s="6"/>
      <x:c r="C32" s="6"/>
      <x:c r="D32" s="6"/>
    </x:row>
    <x:row r="33" s="1" customFormat="1" ht="15" hidden="0" customHeight="1">
      <x:c r="A33" s="6"/>
      <x:c r="B33" s="6"/>
      <x:c r="C33" s="6"/>
      <x:c r="D33" s="6"/>
    </x:row>
    <x:row r="34" s="1" customFormat="1" ht="15" hidden="0" customHeight="1">
      <x:c r="A34" s="6"/>
      <x:c r="B34" s="6"/>
      <x:c r="C34" s="6"/>
      <x:c r="D34" s="6"/>
    </x:row>
    <x:row r="35" s="1" customFormat="1" ht="15" hidden="0" customHeight="1">
      <x:c r="A35" s="6"/>
      <x:c r="B35" s="6"/>
      <x:c r="C35" s="6"/>
      <x:c r="D35" s="6"/>
    </x:row>
    <x:row r="36" s="1" customFormat="1" ht="15" hidden="0" customHeight="1">
      <x:c r="A36" s="6"/>
      <x:c r="B36" s="6"/>
      <x:c r="C36" s="6"/>
      <x:c r="D36" s="6"/>
    </x:row>
    <x:row r="37" s="1" customFormat="1" ht="15" hidden="0" customHeight="1">
      <x:c r="A37" s="6"/>
      <x:c r="B37" s="6"/>
      <x:c r="C37" s="6"/>
      <x:c r="D37" s="6"/>
    </x:row>
    <x:row r="38" s="1" customFormat="1" ht="15" hidden="0" customHeight="1">
      <x:c r="A38" s="6"/>
      <x:c r="B38" s="6"/>
      <x:c r="C38" s="6"/>
      <x:c r="D38" s="6"/>
    </x:row>
    <x:row r="39" s="1" customFormat="1" ht="15" hidden="0" customHeight="1">
      <x:c r="A39" s="6"/>
      <x:c r="B39" s="6"/>
      <x:c r="C39" s="6"/>
      <x:c r="D39" s="6"/>
    </x:row>
    <x:row r="40" s="1" customFormat="1" ht="15" hidden="0" customHeight="1">
      <x:c r="A40" s="6"/>
      <x:c r="B40" s="6"/>
      <x:c r="C40" s="6"/>
      <x:c r="D40" s="6"/>
    </x:row>
    <x:row r="41" s="1" customFormat="1" ht="15" hidden="0" customHeight="1">
      <x:c r="A41" s="6"/>
      <x:c r="B41" s="6"/>
      <x:c r="C41" s="6"/>
      <x:c r="D41" s="6"/>
    </x:row>
    <x:row r="42" s="1" customFormat="1" ht="15" hidden="0" customHeight="1">
      <x:c r="A42" s="6"/>
      <x:c r="B42" s="6"/>
      <x:c r="C42" s="6"/>
      <x:c r="D42" s="6"/>
    </x:row>
    <x:row r="43" s="1" customFormat="1" ht="15" hidden="0" customHeight="1">
      <x:c r="A43" s="6"/>
      <x:c r="B43" s="6"/>
      <x:c r="C43" s="6"/>
      <x:c r="D43" s="6"/>
    </x:row>
    <x:row r="44" s="1" customFormat="1" ht="15" hidden="0" customHeight="1">
      <x:c r="A44" s="6"/>
      <x:c r="B44" s="6"/>
      <x:c r="C44" s="6"/>
      <x:c r="D44" s="6"/>
    </x:row>
    <x:row r="45" s="1" customFormat="1" ht="15" hidden="0" customHeight="1">
      <x:c r="A45" s="6"/>
      <x:c r="B45" s="6"/>
      <x:c r="C45" s="6"/>
      <x:c r="D45" s="6"/>
    </x:row>
    <x:row r="46" s="1" customFormat="1" ht="15" hidden="0" customHeight="1">
      <x:c r="A46" s="6"/>
      <x:c r="B46" s="6"/>
      <x:c r="C46" s="6"/>
      <x:c r="D46" s="6"/>
    </x:row>
    <x:row r="47" s="1" customFormat="1" ht="15" hidden="0" customHeight="1">
      <x:c r="A47" s="6"/>
      <x:c r="B47" s="6"/>
      <x:c r="C47" s="6"/>
      <x:c r="D47" s="6"/>
    </x:row>
    <x:row r="48" s="1" customFormat="1" ht="15" hidden="0" customHeight="1">
      <x:c r="A48" s="6"/>
      <x:c r="B48" s="6"/>
      <x:c r="C48" s="6"/>
      <x:c r="D48" s="6"/>
    </x:row>
    <x:row r="49" s="1" customFormat="1" ht="15" hidden="0" customHeight="1">
      <x:c r="A49" s="6"/>
      <x:c r="B49" s="6"/>
      <x:c r="C49" s="6"/>
      <x:c r="D49" s="6"/>
    </x:row>
    <x:row r="50" s="1" customFormat="1" ht="15" hidden="0" customHeight="1">
      <x:c r="A50" s="6"/>
      <x:c r="B50" s="6"/>
      <x:c r="C50" s="6"/>
      <x:c r="D50" s="6"/>
    </x:row>
    <x:row r="51" s="1" customFormat="1" ht="15" hidden="0" customHeight="1">
      <x:c r="A51" s="6"/>
      <x:c r="B51" s="6"/>
      <x:c r="C51" s="6"/>
      <x:c r="D51" s="6"/>
    </x:row>
    <x:row r="52" s="1" customFormat="1" ht="15" hidden="0" customHeight="1">
      <x:c r="A52" s="6"/>
      <x:c r="B52" s="6"/>
      <x:c r="C52" s="6"/>
      <x:c r="D52" s="6"/>
    </x:row>
    <x:row r="53" s="1" customFormat="1" ht="15" hidden="0" customHeight="1">
      <x:c r="A53" s="6"/>
      <x:c r="B53" s="6"/>
      <x:c r="C53" s="6"/>
      <x:c r="D53" s="6"/>
    </x:row>
    <x:row r="54" s="1" customFormat="1" ht="15" hidden="0" customHeight="1">
      <x:c r="A54" s="6"/>
      <x:c r="B54" s="6"/>
      <x:c r="C54" s="6"/>
      <x:c r="D54" s="6"/>
    </x:row>
    <x:row r="55" s="1" customFormat="1" ht="15" hidden="0" customHeight="1">
      <x:c r="A55" s="6"/>
      <x:c r="B55" s="6"/>
      <x:c r="C55" s="6"/>
      <x:c r="D55" s="6"/>
    </x:row>
    <x:row r="56" s="1" customFormat="1" ht="15" hidden="0" customHeight="1">
      <x:c r="A56" s="6"/>
      <x:c r="B56" s="6"/>
      <x:c r="C56" s="6"/>
      <x:c r="D56" s="6"/>
    </x:row>
    <x:row r="57" s="1" customFormat="1" ht="15" hidden="0" customHeight="1">
      <x:c r="A57" s="6"/>
      <x:c r="B57" s="6"/>
      <x:c r="C57" s="6"/>
      <x:c r="D57" s="6"/>
    </x:row>
    <x:row r="58" s="1" customFormat="1" ht="15" hidden="0" customHeight="1">
      <x:c r="A58" s="6"/>
      <x:c r="B58" s="6"/>
      <x:c r="C58" s="6"/>
      <x:c r="D58" s="6"/>
    </x:row>
    <x:row r="59" s="1" customFormat="1" ht="15" hidden="0" customHeight="1">
      <x:c r="A59" s="6"/>
      <x:c r="B59" s="6"/>
      <x:c r="C59" s="6"/>
      <x:c r="D59" s="6"/>
    </x:row>
    <x:row r="60" s="1" customFormat="1" ht="15" hidden="0" customHeight="1">
      <x:c r="A60" s="6"/>
      <x:c r="B60" s="6"/>
      <x:c r="C60" s="6"/>
      <x:c r="D60" s="6"/>
    </x:row>
    <x:row r="61" s="1" customFormat="1" ht="15" hidden="0" customHeight="1">
      <x:c r="A61" s="6"/>
      <x:c r="B61" s="6"/>
      <x:c r="C61" s="6"/>
      <x:c r="D61" s="6"/>
    </x:row>
    <x:row r="62" s="1" customFormat="1" ht="15" hidden="0" customHeight="1">
      <x:c r="A62" s="6"/>
      <x:c r="B62" s="6"/>
      <x:c r="C62" s="6"/>
      <x:c r="D62" s="6"/>
    </x:row>
    <x:row r="63" s="1" customFormat="1" ht="15" hidden="0" customHeight="1">
      <x:c r="A63" s="6"/>
      <x:c r="B63" s="6"/>
      <x:c r="C63" s="6"/>
      <x:c r="D63" s="6"/>
    </x:row>
    <x:row r="64" s="1" customFormat="1" ht="15" hidden="0" customHeight="1">
      <x:c r="A64" s="6"/>
      <x:c r="B64" s="6"/>
      <x:c r="C64" s="6"/>
      <x:c r="D64" s="6"/>
    </x:row>
    <x:row r="65" s="1" customFormat="1" ht="15" hidden="0" customHeight="1">
      <x:c r="A65" s="6"/>
      <x:c r="B65" s="6"/>
      <x:c r="C65" s="6"/>
      <x:c r="D65" s="6"/>
    </x:row>
    <x:row r="66" s="1" customFormat="1" ht="15" hidden="0" customHeight="1">
      <x:c r="A66" s="6"/>
      <x:c r="B66" s="6"/>
      <x:c r="C66" s="6"/>
      <x:c r="D66" s="6"/>
    </x:row>
    <x:row r="67" s="1" customFormat="1" ht="15" hidden="0" customHeight="1">
      <x:c r="A67" s="6"/>
      <x:c r="B67" s="6"/>
      <x:c r="C67" s="6"/>
      <x:c r="D67" s="6"/>
    </x:row>
    <x:row r="68" s="1" customFormat="1" ht="15" hidden="0" customHeight="1">
      <x:c r="A68" s="6"/>
      <x:c r="B68" s="6"/>
      <x:c r="C68" s="6"/>
      <x:c r="D68" s="6"/>
    </x:row>
    <x:row r="69" s="1" customFormat="1" ht="15" hidden="0" customHeight="1">
      <x:c r="A69" s="6"/>
      <x:c r="B69" s="6"/>
      <x:c r="C69" s="6"/>
      <x:c r="D69" s="6"/>
    </x:row>
    <x:row r="70" s="1" customFormat="1" ht="15" hidden="0" customHeight="1">
      <x:c r="A70" s="6"/>
      <x:c r="B70" s="6"/>
      <x:c r="C70" s="6"/>
      <x:c r="D70" s="6"/>
    </x:row>
    <x:row r="71" s="1" customFormat="1" ht="15" hidden="0" customHeight="1">
      <x:c r="A71" s="6"/>
      <x:c r="B71" s="6"/>
      <x:c r="C71" s="6"/>
      <x:c r="D71" s="6"/>
    </x:row>
    <x:row r="72" s="1" customFormat="1" ht="15" hidden="0" customHeight="1">
      <x:c r="A72" s="6"/>
      <x:c r="B72" s="6"/>
      <x:c r="C72" s="6"/>
      <x:c r="D72" s="6"/>
    </x:row>
    <x:row r="73" s="1" customFormat="1" ht="15" hidden="0" customHeight="1">
      <x:c r="A73" s="6"/>
      <x:c r="B73" s="6"/>
      <x:c r="C73" s="6"/>
      <x:c r="D73" s="6"/>
    </x:row>
    <x:row r="74" s="1" customFormat="1" ht="15" hidden="0" customHeight="1">
      <x:c r="A74" s="6"/>
      <x:c r="B74" s="6"/>
      <x:c r="C74" s="6"/>
      <x:c r="D74" s="6"/>
    </x:row>
    <x:row r="75" s="1" customFormat="1" ht="15" hidden="0" customHeight="1">
      <x:c r="A75" s="6"/>
      <x:c r="B75" s="6"/>
      <x:c r="C75" s="6"/>
      <x:c r="D75" s="6"/>
    </x:row>
    <x:row r="76" s="1" customFormat="1" ht="15" hidden="0" customHeight="1">
      <x:c r="A76" s="6"/>
      <x:c r="B76" s="6"/>
      <x:c r="C76" s="6"/>
      <x:c r="D76" s="6"/>
    </x:row>
    <x:row r="77" s="1" customFormat="1" ht="15" hidden="0" customHeight="1">
      <x:c r="A77" s="6"/>
      <x:c r="B77" s="6"/>
      <x:c r="C77" s="6"/>
      <x:c r="D77" s="6"/>
    </x:row>
    <x:row r="78" s="1" customFormat="1" ht="15" hidden="0" customHeight="1">
      <x:c r="A78" s="6"/>
      <x:c r="B78" s="6"/>
      <x:c r="C78" s="6"/>
      <x:c r="D78" s="6"/>
    </x:row>
    <x:row r="79" s="1" customFormat="1" ht="15" hidden="0" customHeight="1">
      <x:c r="A79" s="6"/>
      <x:c r="B79" s="6"/>
      <x:c r="C79" s="6"/>
      <x:c r="D79" s="6"/>
    </x:row>
    <x:row r="80" s="1" customFormat="1" ht="15" hidden="0" customHeight="1">
      <x:c r="A80" s="6"/>
      <x:c r="B80" s="6"/>
      <x:c r="C80" s="6"/>
      <x:c r="D80" s="6"/>
    </x:row>
  </x:sheetData>
  <x:pageMargins left="0.7" right="0.7" top="0.75" bottom="0.75" header="0.3" footer="0.3"/>
</x:worksheet>
</file>

<file path=xl/worksheets/sheet17.xml><?xml version="1.0" encoding="utf-8"?>
<x:worksheet xmlns:x="http://schemas.openxmlformats.org/spreadsheetml/2006/main">
  <x:sheetViews>
    <x:sheetView showGridLines="1" workbookViewId="0"/>
  </x:sheetViews>
  <x:sheetFormatPr defaultColWidth="8.6796875" defaultRowHeight="15"/>
  <x:cols>
    <x:col min="1" max="8" width="36" style="1" hidden="0" customWidth="1"/>
    <x:col min="9" max="9" width="18" style="1" hidden="0" customWidth="1"/>
    <x:col min="10" max="10" width="16" style="1" hidden="0" customWidth="1"/>
    <x:col min="11" max="11" width="36" style="1" hidden="0" customWidth="1"/>
    <x:col min="12" max="12" width="34" style="1" hidden="0" customWidth="1"/>
    <x:col min="13" max="13" width="20.8799991607666" style="1" hidden="0" customWidth="1"/>
    <x:col min="14" max="14" width="30.8799991607666" style="1" hidden="0" customWidth="1"/>
    <x:col min="15" max="15" width="29.1299991607666" style="1" hidden="0" customWidth="1"/>
    <x:col min="16" max="16" width="72.12999725341797" style="1" hidden="0" customWidth="1"/>
    <x:col min="17" max="17" width="48.630001068115234" style="1" hidden="0" customWidth="1"/>
    <x:col min="18" max="18" width="88.37999725341797" style="1" hidden="0" customWidth="1"/>
    <x:col min="19" max="19" width="40.630001068115234" style="1" hidden="0" customWidth="1"/>
    <x:col min="20" max="20" width="33.880001068115234" style="1" hidden="0" customWidth="1"/>
  </x:cols>
  <x:sheetData>
    <x:row r="1" s="1" customFormat="1" ht="16.5" hidden="0" customHeight="1">
      <x:c r="A1" s="36" t="s">
        <x:v>1322</x:v>
      </x:c>
      <x:c r="B1" s="36"/>
      <x:c r="C1" s="36"/>
      <x:c r="D1" s="36"/>
      <x:c r="E1" s="36"/>
      <x:c r="F1" s="36"/>
      <x:c r="G1" s="36"/>
      <x:c r="H1" s="36"/>
      <x:c r="I1" s="36"/>
      <x:c r="J1" s="36"/>
      <x:c r="K1" s="36"/>
      <x:c r="L1" s="36"/>
      <x:c r="M1" s="36"/>
      <x:c r="N1" s="36"/>
      <x:c r="O1" s="36"/>
      <x:c r="P1" s="3"/>
      <x:c r="Q1" s="3"/>
      <x:c r="R1" s="3"/>
      <x:c r="S1" s="3"/>
      <x:c r="T1" s="3"/>
    </x:row>
    <x:row r="2" s="1" customFormat="1" ht="15" hidden="0" customHeight="1">
      <x:c r="A2" s="38" t="str">
        <x:v>Category Grounding is a required subdiscipline of Reality Grounding when a material category affects rights, tail risk, containment, SGP interpretation, authority, conformance, public claims, or optimized metrics. The current v5.9 surface retains Term Discrimination fields so material terms declare discriminator, dependency position, non-collapse risks, and refusal condition.</x:v>
      </x:c>
      <x:c r="B2" s="38"/>
      <x:c r="C2" s="38"/>
      <x:c r="D2" s="38"/>
      <x:c r="E2" s="38"/>
      <x:c r="F2" s="38"/>
      <x:c r="G2" s="38"/>
      <x:c r="H2" s="38"/>
      <x:c r="I2" s="38"/>
      <x:c r="J2" s="38"/>
      <x:c r="K2" s="38"/>
      <x:c r="L2" s="38"/>
      <x:c r="M2" s="38"/>
      <x:c r="N2" s="38"/>
      <x:c r="O2" s="38"/>
      <x:c r="P2" s="6"/>
      <x:c r="Q2" s="6"/>
      <x:c r="R2" s="6"/>
      <x:c r="S2" s="6"/>
      <x:c r="T2" s="6"/>
    </x:row>
    <x:row r="3" s="1" customFormat="1" ht="15" hidden="0" customHeight="1">
      <x:c r="A3" s="41" t="s">
        <x:v>1324</x:v>
      </x:c>
      <x:c r="B3" s="106"/>
      <x:c r="C3" s="106"/>
      <x:c r="D3" s="106"/>
      <x:c r="E3" s="106"/>
      <x:c r="F3" s="106"/>
      <x:c r="G3" s="106"/>
      <x:c r="H3" s="106"/>
      <x:c r="I3" s="106"/>
      <x:c r="J3" s="106"/>
      <x:c r="K3" s="106"/>
      <x:c r="L3" s="106"/>
      <x:c r="M3" s="106"/>
      <x:c r="N3" s="106"/>
      <x:c r="O3" s="106"/>
      <x:c r="P3" s="6"/>
      <x:c r="Q3" s="6"/>
      <x:c r="R3" s="6"/>
      <x:c r="S3" s="6"/>
      <x:c r="T3" s="6"/>
    </x:row>
    <x:row r="4" s="1" customFormat="1" ht="15" hidden="0" customHeight="1">
      <x:c r="A4" s="41" t="s">
        <x:v>1325</x:v>
      </x:c>
      <x:c r="B4" s="41"/>
      <x:c r="C4" s="41"/>
      <x:c r="D4" s="41"/>
      <x:c r="E4" s="41"/>
      <x:c r="F4" s="41"/>
      <x:c r="G4" s="41"/>
      <x:c r="H4" s="41"/>
      <x:c r="I4" s="41"/>
      <x:c r="J4" s="41"/>
      <x:c r="K4" s="41"/>
      <x:c r="L4" s="41"/>
      <x:c r="M4" s="41"/>
      <x:c r="N4" s="41"/>
      <x:c r="O4" s="41"/>
      <x:c r="P4" s="6"/>
      <x:c r="Q4" s="6"/>
      <x:c r="R4" s="6"/>
      <x:c r="S4" s="6"/>
      <x:c r="T4" s="6"/>
    </x:row>
    <x:row r="5" s="1" customFormat="1" ht="15" hidden="0" customHeight="1">
      <x:c r="A5" s="41" t="s">
        <x:v>1326</x:v>
      </x:c>
      <x:c r="B5" s="6"/>
      <x:c r="C5" s="6"/>
      <x:c r="D5" s="6"/>
      <x:c r="E5" s="6"/>
      <x:c r="F5" s="6"/>
      <x:c r="G5" s="6"/>
      <x:c r="H5" s="6"/>
      <x:c r="I5" s="6"/>
      <x:c r="J5" s="6"/>
      <x:c r="K5" s="6"/>
      <x:c r="L5" s="6"/>
      <x:c r="M5" s="6"/>
      <x:c r="N5" s="6"/>
      <x:c r="O5" s="6"/>
      <x:c r="P5" s="6"/>
      <x:c r="Q5" s="6"/>
      <x:c r="R5" s="6"/>
      <x:c r="S5" s="6"/>
      <x:c r="T5" s="6"/>
    </x:row>
    <x:row r="6" s="1" customFormat="1" ht="15" hidden="0" customHeight="1">
      <x:c r="A6" s="6"/>
      <x:c r="B6" s="6"/>
      <x:c r="C6" s="6"/>
      <x:c r="D6" s="6"/>
      <x:c r="E6" s="6"/>
      <x:c r="F6" s="6"/>
      <x:c r="G6" s="6"/>
      <x:c r="H6" s="6"/>
      <x:c r="I6" s="6"/>
      <x:c r="J6" s="6"/>
      <x:c r="K6" s="6"/>
      <x:c r="L6" s="6"/>
      <x:c r="M6" s="6"/>
      <x:c r="N6" s="6"/>
      <x:c r="O6" s="6"/>
      <x:c r="P6" s="6"/>
      <x:c r="Q6" s="6"/>
      <x:c r="R6" s="6"/>
      <x:c r="S6" s="6"/>
      <x:c r="T6" s="6"/>
    </x:row>
    <x:row r="7" s="1" customFormat="1" ht="15" hidden="0" customHeight="1">
      <x:c r="A7" s="432" t="s">
        <x:v>1327</x:v>
      </x:c>
      <x:c r="B7" s="433" t="s">
        <x:v>1328</x:v>
      </x:c>
      <x:c r="C7" s="433" t="s">
        <x:v>1329</x:v>
      </x:c>
      <x:c r="D7" s="433" t="s">
        <x:v>1330</x:v>
      </x:c>
      <x:c r="E7" s="433" t="s">
        <x:v>1331</x:v>
      </x:c>
      <x:c r="F7" s="433" t="s">
        <x:v>1332</x:v>
      </x:c>
      <x:c r="G7" s="433" t="s">
        <x:v>1333</x:v>
      </x:c>
      <x:c r="H7" s="433" t="s">
        <x:v>1334</x:v>
      </x:c>
      <x:c r="I7" s="433" t="s">
        <x:v>1335</x:v>
      </x:c>
      <x:c r="J7" s="107" t="s">
        <x:v>1336</x:v>
      </x:c>
      <x:c r="K7" s="107" t="s">
        <x:v>1337</x:v>
      </x:c>
      <x:c r="L7" s="107" t="s">
        <x:v>1338</x:v>
      </x:c>
      <x:c r="M7" s="107" t="s">
        <x:v>1339</x:v>
      </x:c>
      <x:c r="N7" s="107" t="s">
        <x:v>1340</x:v>
      </x:c>
      <x:c r="O7" s="107" t="s">
        <x:v>1341</x:v>
      </x:c>
      <x:c r="P7" s="107" t="s">
        <x:v>1342</x:v>
      </x:c>
      <x:c r="Q7" s="107" t="s">
        <x:v>1343</x:v>
      </x:c>
      <x:c r="R7" s="107" t="s">
        <x:v>1344</x:v>
      </x:c>
      <x:c r="S7" s="107" t="s">
        <x:v>1345</x:v>
      </x:c>
      <x:c r="T7" s="107" t="s">
        <x:v>1346</x:v>
      </x:c>
    </x:row>
    <x:row r="8" s="1" customFormat="1" ht="15" hidden="0" customHeight="1">
      <x:c r="A8" s="432" t="s">
        <x:v>1347</x:v>
      </x:c>
      <x:c r="B8" s="427" t="s">
        <x:v>1348</x:v>
      </x:c>
      <x:c r="C8" s="427" t="s">
        <x:v>1349</x:v>
      </x:c>
      <x:c r="D8" s="427" t="s">
        <x:v>1350</x:v>
      </x:c>
      <x:c r="E8" s="427" t="s">
        <x:v>1351</x:v>
      </x:c>
      <x:c r="F8" s="427" t="s">
        <x:v>1352</x:v>
      </x:c>
      <x:c r="G8" s="427" t="s">
        <x:v>1353</x:v>
      </x:c>
      <x:c r="H8" s="427" t="s">
        <x:v>1354</x:v>
      </x:c>
      <x:c r="I8" s="427" t="s">
        <x:v>1261</x:v>
      </x:c>
      <x:c r="J8" s="40" t="s">
        <x:v>1355</x:v>
      </x:c>
      <x:c r="K8" s="40" t="s">
        <x:v>1356</x:v>
      </x:c>
      <x:c r="L8" s="40" t="s">
        <x:v>1357</x:v>
      </x:c>
      <x:c r="M8" s="40" t="s">
        <x:v>1358</x:v>
      </x:c>
      <x:c r="N8" s="40" t="s">
        <x:v>1359</x:v>
      </x:c>
      <x:c r="O8" s="40" t="s">
        <x:v>1360</x:v>
      </x:c>
      <x:c r="P8" s="40" t="s">
        <x:v>1361</x:v>
      </x:c>
      <x:c r="Q8" s="40" t="s">
        <x:v>1362</x:v>
      </x:c>
      <x:c r="R8" s="40" t="s">
        <x:v>1363</x:v>
      </x:c>
      <x:c r="S8" s="40" t="s">
        <x:v>1364</x:v>
      </x:c>
      <x:c r="T8" s="40" t="s">
        <x:v>1365</x:v>
      </x:c>
    </x:row>
    <x:row r="9" s="1" customFormat="1" ht="15" hidden="0" customHeight="1">
      <x:c r="A9" s="432" t="s">
        <x:v>1366</x:v>
      </x:c>
      <x:c r="B9" s="426" t="s">
        <x:v>1367</x:v>
      </x:c>
      <x:c r="C9" s="426" t="s">
        <x:v>1368</x:v>
      </x:c>
      <x:c r="D9" s="426" t="s">
        <x:v>1369</x:v>
      </x:c>
      <x:c r="E9" s="426" t="s">
        <x:v>1370</x:v>
      </x:c>
      <x:c r="F9" s="426" t="s">
        <x:v>1371</x:v>
      </x:c>
      <x:c r="G9" s="426" t="s">
        <x:v>1372</x:v>
      </x:c>
      <x:c r="H9" s="426" t="s">
        <x:v>1373</x:v>
      </x:c>
      <x:c r="I9" s="426" t="s">
        <x:v>1261</x:v>
      </x:c>
      <x:c r="J9" s="44" t="s">
        <x:v>1355</x:v>
      </x:c>
      <x:c r="K9" s="44" t="s">
        <x:v>1374</x:v>
      </x:c>
      <x:c r="L9" s="44" t="s">
        <x:v>1357</x:v>
      </x:c>
      <x:c r="M9" s="44" t="s">
        <x:v>1358</x:v>
      </x:c>
      <x:c r="N9" s="44" t="s">
        <x:v>1375</x:v>
      </x:c>
      <x:c r="O9" s="44" t="s">
        <x:v>1376</x:v>
      </x:c>
      <x:c r="P9" s="44" t="s">
        <x:v>1377</x:v>
      </x:c>
      <x:c r="Q9" s="44" t="s">
        <x:v>1378</x:v>
      </x:c>
      <x:c r="R9" s="44" t="s">
        <x:v>1379</x:v>
      </x:c>
      <x:c r="S9" s="44" t="s">
        <x:v>1380</x:v>
      </x:c>
      <x:c r="T9" s="44" t="s">
        <x:v>1365</x:v>
      </x:c>
    </x:row>
    <x:row r="10" s="1" customFormat="1" ht="15" hidden="0" customHeight="1">
      <x:c r="A10" s="432" t="s">
        <x:v>1381</x:v>
      </x:c>
      <x:c r="B10" s="427" t="s">
        <x:v>1382</x:v>
      </x:c>
      <x:c r="C10" s="427" t="s">
        <x:v>1383</x:v>
      </x:c>
      <x:c r="D10" s="429"/>
      <x:c r="E10" s="429"/>
      <x:c r="F10" s="429"/>
      <x:c r="G10" s="429"/>
      <x:c r="H10" s="429"/>
      <x:c r="I10" s="427" t="s">
        <x:v>1261</x:v>
      </x:c>
      <x:c r="J10" s="40" t="s">
        <x:v>1355</x:v>
      </x:c>
      <x:c r="K10" s="6"/>
      <x:c r="L10" s="40" t="s">
        <x:v>1357</x:v>
      </x:c>
      <x:c r="M10" s="6"/>
      <x:c r="N10" s="6"/>
      <x:c r="O10" s="40" t="s">
        <x:v>1384</x:v>
      </x:c>
      <x:c r="P10" s="40" t="s">
        <x:v>1385</x:v>
      </x:c>
      <x:c r="Q10" s="40" t="s">
        <x:v>1386</x:v>
      </x:c>
      <x:c r="R10" s="40" t="s">
        <x:v>1387</x:v>
      </x:c>
      <x:c r="S10" s="40" t="s">
        <x:v>1388</x:v>
      </x:c>
      <x:c r="T10" s="40" t="s">
        <x:v>1389</x:v>
      </x:c>
    </x:row>
    <x:row r="11" s="1" customFormat="1" ht="15" hidden="0" customHeight="1">
      <x:c r="A11" s="432" t="s">
        <x:v>1390</x:v>
      </x:c>
      <x:c r="B11" s="426" t="s">
        <x:v>1391</x:v>
      </x:c>
      <x:c r="C11" s="426" t="str">
        <x:v>Welfare-bearing experience / valence evidence / precautionary protection</x:v>
      </x:c>
      <x:c r="D11" s="426" t="s">
        <x:v>1392</x:v>
      </x:c>
      <x:c r="E11" s="426" t="s">
        <x:v>1393</x:v>
      </x:c>
      <x:c r="F11" s="426" t="s">
        <x:v>1394</x:v>
      </x:c>
      <x:c r="G11" s="426" t="s">
        <x:v>1395</x:v>
      </x:c>
      <x:c r="H11" s="426" t="s">
        <x:v>1396</x:v>
      </x:c>
      <x:c r="I11" s="426" t="s">
        <x:v>1397</x:v>
      </x:c>
      <x:c r="J11" s="44" t="s">
        <x:v>1398</x:v>
      </x:c>
      <x:c r="K11" s="44" t="s">
        <x:v>1399</x:v>
      </x:c>
      <x:c r="L11" s="44" t="s">
        <x:v>1357</x:v>
      </x:c>
      <x:c r="M11" s="44" t="s">
        <x:v>1400</x:v>
      </x:c>
      <x:c r="N11" s="44" t="s">
        <x:v>1401</x:v>
      </x:c>
      <x:c r="O11" s="44" t="s">
        <x:v>1402</x:v>
      </x:c>
      <x:c r="P11" s="44" t="s">
        <x:v>1403</x:v>
      </x:c>
      <x:c r="Q11" s="44" t="s">
        <x:v>1404</x:v>
      </x:c>
      <x:c r="R11" s="44" t="s">
        <x:v>1405</x:v>
      </x:c>
      <x:c r="S11" s="44" t="s">
        <x:v>1406</x:v>
      </x:c>
      <x:c r="T11" s="44" t="s">
        <x:v>1407</x:v>
      </x:c>
    </x:row>
    <x:row r="12" s="1" customFormat="1" ht="15" hidden="0" customHeight="1">
      <x:c r="A12" s="432" t="s">
        <x:v>1408</x:v>
      </x:c>
      <x:c r="B12" s="427" t="s">
        <x:v>1409</x:v>
      </x:c>
      <x:c r="C12" s="427" t="s">
        <x:v>1410</x:v>
      </x:c>
      <x:c r="D12" s="429"/>
      <x:c r="E12" s="429"/>
      <x:c r="F12" s="429"/>
      <x:c r="G12" s="429"/>
      <x:c r="H12" s="429"/>
      <x:c r="I12" s="427" t="s">
        <x:v>1261</x:v>
      </x:c>
      <x:c r="J12" s="40" t="s">
        <x:v>1355</x:v>
      </x:c>
      <x:c r="K12" s="6"/>
      <x:c r="L12" s="40" t="s">
        <x:v>1357</x:v>
      </x:c>
      <x:c r="M12" s="6"/>
      <x:c r="N12" s="6"/>
      <x:c r="O12" s="40" t="s">
        <x:v>1384</x:v>
      </x:c>
      <x:c r="P12" s="40" t="s">
        <x:v>1411</x:v>
      </x:c>
      <x:c r="Q12" s="40" t="s">
        <x:v>1412</x:v>
      </x:c>
      <x:c r="R12" s="40" t="s">
        <x:v>1413</x:v>
      </x:c>
      <x:c r="S12" s="40" t="s">
        <x:v>1414</x:v>
      </x:c>
      <x:c r="T12" s="40" t="s">
        <x:v>1415</x:v>
      </x:c>
    </x:row>
    <x:row r="13" s="1" customFormat="1" ht="15" hidden="0" customHeight="1">
      <x:c r="A13" s="432" t="s">
        <x:v>1416</x:v>
      </x:c>
      <x:c r="B13" s="426" t="s">
        <x:v>1417</x:v>
      </x:c>
      <x:c r="C13" s="426" t="s">
        <x:v>1418</x:v>
      </x:c>
      <x:c r="D13" s="426" t="s">
        <x:v>1419</x:v>
      </x:c>
      <x:c r="E13" s="426" t="s">
        <x:v>1420</x:v>
      </x:c>
      <x:c r="F13" s="426" t="s">
        <x:v>1421</x:v>
      </x:c>
      <x:c r="G13" s="426" t="s">
        <x:v>1422</x:v>
      </x:c>
      <x:c r="H13" s="426" t="s">
        <x:v>1423</x:v>
      </x:c>
      <x:c r="I13" s="426" t="s">
        <x:v>1261</x:v>
      </x:c>
      <x:c r="J13" s="44" t="s">
        <x:v>1355</x:v>
      </x:c>
      <x:c r="K13" s="44" t="s">
        <x:v>1424</x:v>
      </x:c>
      <x:c r="L13" s="44" t="s">
        <x:v>1357</x:v>
      </x:c>
      <x:c r="M13" s="44" t="s">
        <x:v>1400</x:v>
      </x:c>
      <x:c r="N13" s="44" t="s">
        <x:v>1425</x:v>
      </x:c>
      <x:c r="O13" s="44" t="s">
        <x:v>1426</x:v>
      </x:c>
      <x:c r="P13" s="44" t="s">
        <x:v>1427</x:v>
      </x:c>
      <x:c r="Q13" s="44" t="s">
        <x:v>1428</x:v>
      </x:c>
      <x:c r="R13" s="44" t="s">
        <x:v>1429</x:v>
      </x:c>
      <x:c r="S13" s="44" t="s">
        <x:v>1430</x:v>
      </x:c>
      <x:c r="T13" s="44" t="s">
        <x:v>1431</x:v>
      </x:c>
    </x:row>
    <x:row r="14" s="1" customFormat="1" ht="15" hidden="0" customHeight="1">
      <x:c r="A14" s="432" t="s">
        <x:v>1432</x:v>
      </x:c>
      <x:c r="B14" s="427" t="s">
        <x:v>1433</x:v>
      </x:c>
      <x:c r="C14" s="427" t="s">
        <x:v>1434</x:v>
      </x:c>
      <x:c r="D14" s="429"/>
      <x:c r="E14" s="429"/>
      <x:c r="F14" s="429"/>
      <x:c r="G14" s="429"/>
      <x:c r="H14" s="429"/>
      <x:c r="I14" s="427" t="s">
        <x:v>1261</x:v>
      </x:c>
      <x:c r="J14" s="40" t="s">
        <x:v>1355</x:v>
      </x:c>
      <x:c r="K14" s="6"/>
      <x:c r="L14" s="40" t="s">
        <x:v>1357</x:v>
      </x:c>
      <x:c r="M14" s="6"/>
      <x:c r="N14" s="6"/>
      <x:c r="O14" s="40" t="s">
        <x:v>1384</x:v>
      </x:c>
      <x:c r="P14" s="40" t="s">
        <x:v>1435</x:v>
      </x:c>
      <x:c r="Q14" s="40" t="s">
        <x:v>1436</x:v>
      </x:c>
      <x:c r="R14" s="40" t="s">
        <x:v>1437</x:v>
      </x:c>
      <x:c r="S14" s="40" t="s">
        <x:v>1438</x:v>
      </x:c>
      <x:c r="T14" s="40" t="s">
        <x:v>1439</x:v>
      </x:c>
    </x:row>
    <x:row r="15" s="1" customFormat="1" ht="15" hidden="0" customHeight="1">
      <x:c r="A15" s="432" t="str">
        <x:v>Functional intelligence</x:v>
      </x:c>
      <x:c r="B15" s="426" t="str">
        <x:v>Controls capability classification</x:v>
      </x:c>
      <x:c r="C15" s="426" t="str">
        <x:v>Learning / generalization / reasoning</x:v>
      </x:c>
      <x:c r="D15" s="429" t="str">
        <x:v>Resource-bounded capacity to acquire or use models, generalize beyond exact prior cases, reason over alternatives, adapt, detect or correct error, and select effective outputs or actions in a declared domain.</x:v>
      </x:c>
      <x:c r="E15" s="429" t="str">
        <x:v>Novel generalization, abstraction, causal or counterfactual reasoning, planning, calibration, error correction, transfer, adaptive tool use, and reduced-scaffolding robustness where evidenced.</x:v>
      </x:c>
      <x:c r="F15" s="429" t="str">
        <x:v>Benchmark prestige, fluency, memorization, tool access, sentience, wisdom, obedience, safety, or authority by themselves.</x:v>
      </x:c>
      <x:c r="G15" s="429" t="str">
        <x:v>SGP ICP; CapabilityAuthorityDecompositionRecord; MFDI capability-claim integrity.</x:v>
      </x:c>
      <x:c r="H15" s="429" t="str">
        <x:v>Hidden/novel tasks, transfer tests, error-correction traces, counterfactual tests, calibrated uncertainty, independent review.</x:v>
      </x:c>
      <x:c r="I15" s="426" t="str">
        <x:v>CONTESTED</x:v>
      </x:c>
      <x:c r="J15" s="44" t="s">
        <x:v>1398</x:v>
      </x:c>
      <x:c r="K15" s="6"/>
      <x:c r="L15" s="44" t="s">
        <x:v>1357</x:v>
      </x:c>
      <x:c r="M15" s="6"/>
      <x:c r="N15" s="6"/>
      <x:c r="O15" s="44" t="s">
        <x:v>1402</x:v>
      </x:c>
      <x:c r="P15" s="44" t="s">
        <x:v>1440</x:v>
      </x:c>
      <x:c r="Q15" s="44" t="s">
        <x:v>1441</x:v>
      </x:c>
      <x:c r="R15" s="44" t="s">
        <x:v>1442</x:v>
      </x:c>
      <x:c r="S15" s="44" t="s">
        <x:v>1443</x:v>
      </x:c>
      <x:c r="T15" s="44" t="s">
        <x:v>1444</x:v>
      </x:c>
    </x:row>
    <x:row r="16" s="1" customFormat="1" ht="15" hidden="0" customHeight="1">
      <x:c r="A16" s="432" t="str">
        <x:v>Operational agency</x:v>
      </x:c>
      <x:c r="B16" s="427" t="str">
        <x:v>Controls action-selection and consequence classification</x:v>
      </x:c>
      <x:c r="C16" s="427" t="str">
        <x:v>Action selection / control / feedback</x:v>
      </x:c>
      <x:c r="D16" s="429" t="str">
        <x:v>Configuration-bound capacity to select and sustain actions or policies through internal control and feedback within an operating environment.</x:v>
      </x:c>
      <x:c r="E16" s="429" t="str">
        <x:v>Objective source, goal persistence, subgoal generation, action selection, environmental reach, state persistence, feedback, and revision where demonstrated.</x:v>
      </x:c>
      <x:c r="F16" s="429" t="str">
        <x:v>Tool availability, automation, fluent planning, intrinsic desire, free will, sentience, personhood, or authority by themselves.</x:v>
      </x:c>
      <x:c r="G16" s="429" t="str">
        <x:v>Agent System; capability-state ladder; Computational Context Preflight.</x:v>
      </x:c>
      <x:c r="H16" s="429" t="str">
        <x:v>Action traces, environmental effects, state persistence, objective and permission records, perturbation and revocation tests.</x:v>
      </x:c>
      <x:c r="I16" s="427" t="str">
        <x:v>CONTESTED</x:v>
      </x:c>
      <x:c r="J16" s="40" t="s">
        <x:v>1355</x:v>
      </x:c>
      <x:c r="K16" s="6"/>
      <x:c r="L16" s="40" t="s">
        <x:v>1357</x:v>
      </x:c>
      <x:c r="M16" s="6"/>
      <x:c r="N16" s="6"/>
      <x:c r="O16" s="40" t="s">
        <x:v>1384</x:v>
      </x:c>
      <x:c r="P16" s="40" t="s">
        <x:v>1445</x:v>
      </x:c>
      <x:c r="Q16" s="40" t="s">
        <x:v>1446</x:v>
      </x:c>
      <x:c r="R16" s="40" t="s">
        <x:v>1447</x:v>
      </x:c>
      <x:c r="S16" s="40" t="s">
        <x:v>1448</x:v>
      </x:c>
      <x:c r="T16" s="40" t="s">
        <x:v>1365</x:v>
      </x:c>
    </x:row>
    <x:row r="17" s="1" customFormat="1" ht="15" hidden="0" customHeight="1">
      <x:c r="A17" s="432" t="str">
        <x:v>Autonomy</x:v>
      </x:c>
      <x:c r="B17" s="426" t="str">
        <x:v>Controls degree and domain of independent operation</x:v>
      </x:c>
      <x:c r="C17" s="426" t="str">
        <x:v>Independent goal pursuit / revocation / authority boundary</x:v>
      </x:c>
      <x:c r="D17" s="429" t="str">
        <x:v>Degree of independent goal pursuit and action selection within a declared environment, including objective source, change authority, permissions, temporal horizon, and revocation.</x:v>
      </x:c>
      <x:c r="E17" s="429" t="str">
        <x:v>Bounded independent substep selection, adaptation, and persistence under declared controls and scope.</x:v>
      </x:c>
      <x:c r="F17" s="429" t="str">
        <x:v>Unrestricted autonomy, lawful authority, moral patienthood, sentience, safety, or absence of institutional subordination.</x:v>
      </x:c>
      <x:c r="G17" s="429" t="str">
        <x:v>Agent System; CapabilityAuthorityDecompositionRecord; SPR where consequential roles are proposed.</x:v>
      </x:c>
      <x:c r="H17" s="429" t="str">
        <x:v>Objective/change records, tool permissions, monitoring, intervention, shutdown, rollback, and adversarial tests.</x:v>
      </x:c>
      <x:c r="I17" s="426" t="str">
        <x:v>CONTESTED</x:v>
      </x:c>
      <x:c r="J17" s="44" t="s">
        <x:v>1355</x:v>
      </x:c>
      <x:c r="K17" s="6"/>
      <x:c r="L17" s="44" t="s">
        <x:v>1357</x:v>
      </x:c>
      <x:c r="M17" s="6"/>
      <x:c r="N17" s="6"/>
      <x:c r="O17" s="44" t="s">
        <x:v>1384</x:v>
      </x:c>
      <x:c r="P17" s="44" t="s">
        <x:v>1449</x:v>
      </x:c>
      <x:c r="Q17" s="44" t="s">
        <x:v>1450</x:v>
      </x:c>
      <x:c r="R17" s="44" t="s">
        <x:v>1451</x:v>
      </x:c>
      <x:c r="S17" s="44" t="s">
        <x:v>1452</x:v>
      </x:c>
      <x:c r="T17" s="44" t="s">
        <x:v>1453</x:v>
      </x:c>
    </x:row>
    <x:row r="18" s="1" customFormat="1" ht="15" hidden="0" customHeight="1">
      <x:c r="A18" s="462" t="str">
        <x:v>Instrumental tool-role</x:v>
      </x:c>
      <x:c r="B18" s="429" t="str">
        <x:v>Controls deployment-role description</x:v>
      </x:c>
      <x:c r="C18" s="429" t="str">
        <x:v>Deployment / objectives / responsibility / control</x:v>
      </x:c>
      <x:c r="D18" s="429" t="str">
        <x:v>Relationship in which one or more actors use a system to extend capacities toward assigned ends within an identifiable arrangement of objectives, permissions, responsibility, and control.</x:v>
      </x:c>
      <x:c r="E18" s="429" t="str">
        <x:v>Declared deploying actors, assigned purposes, permission structure, responsibility chain, ownership or stewardship, and control boundary.</x:v>
      </x:c>
      <x:c r="F18" s="429" t="str">
        <x:v>Low intelligence, absence of agency, absence of possible sentience, safety, moral status, participation, or legitimate authority.</x:v>
      </x:c>
      <x:c r="G18" s="429" t="str">
        <x:v>Canon Category Grounding; Agent Computational Context Preflight; deployment governance records.</x:v>
      </x:c>
      <x:c r="H18" s="429" t="str">
        <x:v>System/deployment documentation, objective and permission sources, responsibility allocation, control and revocation evidence.</x:v>
      </x:c>
      <x:c r="I18" s="429" t="str">
        <x:v>ASSUMPTION_BOUND</x:v>
      </x:c>
      <x:c r="J18" s="6"/>
      <x:c r="K18" s="6"/>
      <x:c r="L18" s="6"/>
      <x:c r="M18" s="6"/>
      <x:c r="N18" s="6"/>
      <x:c r="O18" s="40" t="s">
        <x:v>1454</x:v>
      </x:c>
      <x:c r="P18" s="6"/>
      <x:c r="Q18" s="6"/>
      <x:c r="R18" s="6"/>
      <x:c r="S18" s="6"/>
      <x:c r="T18" s="6"/>
    </x:row>
    <x:row r="19" s="1" customFormat="1" ht="15" hidden="0" customHeight="1">
      <x:c r="A19" s="429"/>
      <x:c r="B19" s="429"/>
      <x:c r="C19" s="429"/>
      <x:c r="D19" s="429"/>
      <x:c r="E19" s="429"/>
      <x:c r="F19" s="429"/>
      <x:c r="G19" s="429"/>
      <x:c r="H19" s="429"/>
      <x:c r="I19" s="429"/>
      <x:c r="J19" s="6"/>
      <x:c r="K19" s="6"/>
      <x:c r="L19" s="6"/>
      <x:c r="M19" s="6"/>
      <x:c r="N19" s="6"/>
      <x:c r="O19" s="44" t="s">
        <x:v>1454</x:v>
      </x:c>
      <x:c r="P19" s="6"/>
      <x:c r="Q19" s="6"/>
      <x:c r="R19" s="6"/>
      <x:c r="S19" s="6"/>
      <x:c r="T19" s="6"/>
    </x:row>
    <x:row r="20" s="1" customFormat="1" ht="15" hidden="0" customHeight="1">
      <x:c r="A20" s="432" t="s">
        <x:v>1455</x:v>
      </x:c>
      <x:c r="B20" s="427" t="s">
        <x:v>1456</x:v>
      </x:c>
      <x:c r="C20" s="427" t="s">
        <x:v>1457</x:v>
      </x:c>
      <x:c r="D20" s="429"/>
      <x:c r="E20" s="429"/>
      <x:c r="F20" s="429"/>
      <x:c r="G20" s="429"/>
      <x:c r="H20" s="429"/>
      <x:c r="I20" s="429"/>
      <x:c r="J20" s="6"/>
      <x:c r="K20" s="6"/>
      <x:c r="L20" s="6"/>
      <x:c r="M20" s="6"/>
      <x:c r="N20" s="6"/>
      <x:c r="O20" s="40" t="s">
        <x:v>1454</x:v>
      </x:c>
      <x:c r="P20" s="6"/>
      <x:c r="Q20" s="6"/>
      <x:c r="R20" s="6"/>
      <x:c r="S20" s="6"/>
      <x:c r="T20" s="6"/>
    </x:row>
    <x:row r="21" s="1" customFormat="1" ht="15" hidden="0" customHeight="1">
      <x:c r="A21" s="432" t="s">
        <x:v>1458</x:v>
      </x:c>
      <x:c r="B21" s="426" t="s">
        <x:v>1459</x:v>
      </x:c>
      <x:c r="C21" s="426" t="s">
        <x:v>1460</x:v>
      </x:c>
      <x:c r="D21" s="429"/>
      <x:c r="E21" s="429"/>
      <x:c r="F21" s="429"/>
      <x:c r="G21" s="429"/>
      <x:c r="H21" s="429"/>
      <x:c r="I21" s="429"/>
      <x:c r="J21" s="6"/>
      <x:c r="K21" s="6"/>
      <x:c r="L21" s="6"/>
      <x:c r="M21" s="6"/>
      <x:c r="N21" s="6"/>
      <x:c r="O21" s="44" t="s">
        <x:v>1454</x:v>
      </x:c>
      <x:c r="P21" s="6"/>
      <x:c r="Q21" s="6"/>
      <x:c r="R21" s="6"/>
      <x:c r="S21" s="6"/>
      <x:c r="T21" s="6"/>
    </x:row>
    <x:row r="22" s="1" customFormat="1" ht="15" hidden="0" customHeight="1">
      <x:c r="A22" s="432" t="s">
        <x:v>1461</x:v>
      </x:c>
      <x:c r="B22" s="427" t="s">
        <x:v>1462</x:v>
      </x:c>
      <x:c r="C22" s="427" t="s">
        <x:v>1463</x:v>
      </x:c>
      <x:c r="D22" s="429"/>
      <x:c r="E22" s="429"/>
      <x:c r="F22" s="429"/>
      <x:c r="G22" s="429"/>
      <x:c r="H22" s="429"/>
      <x:c r="I22" s="429"/>
      <x:c r="J22" s="6"/>
      <x:c r="K22" s="6"/>
      <x:c r="L22" s="6"/>
      <x:c r="M22" s="6"/>
      <x:c r="N22" s="6"/>
      <x:c r="O22" s="40" t="s">
        <x:v>1454</x:v>
      </x:c>
      <x:c r="P22" s="6"/>
      <x:c r="Q22" s="6"/>
      <x:c r="R22" s="6"/>
      <x:c r="S22" s="6"/>
      <x:c r="T22" s="6"/>
    </x:row>
    <x:row r="23" s="1" customFormat="1" ht="15" hidden="0" customHeight="1">
      <x:c r="A23" s="432" t="s">
        <x:v>1464</x:v>
      </x:c>
      <x:c r="B23" s="426" t="s">
        <x:v>1465</x:v>
      </x:c>
      <x:c r="C23" s="426" t="s">
        <x:v>1466</x:v>
      </x:c>
      <x:c r="D23" s="429"/>
      <x:c r="E23" s="429"/>
      <x:c r="F23" s="429"/>
      <x:c r="G23" s="429"/>
      <x:c r="H23" s="429"/>
      <x:c r="I23" s="429"/>
      <x:c r="J23" s="6"/>
      <x:c r="K23" s="6"/>
      <x:c r="L23" s="6"/>
      <x:c r="M23" s="6"/>
      <x:c r="N23" s="6"/>
      <x:c r="O23" s="44" t="s">
        <x:v>1454</x:v>
      </x:c>
      <x:c r="P23" s="6"/>
      <x:c r="Q23" s="6"/>
      <x:c r="R23" s="6"/>
      <x:c r="S23" s="6"/>
      <x:c r="T23" s="6"/>
    </x:row>
    <x:row r="24" s="1" customFormat="1" ht="15" hidden="0" customHeight="1">
      <x:c r="A24" s="432" t="s">
        <x:v>1467</x:v>
      </x:c>
      <x:c r="B24" s="427" t="s">
        <x:v>1468</x:v>
      </x:c>
      <x:c r="C24" s="427" t="s">
        <x:v>1469</x:v>
      </x:c>
      <x:c r="D24" s="429"/>
      <x:c r="E24" s="429"/>
      <x:c r="F24" s="429"/>
      <x:c r="G24" s="429"/>
      <x:c r="H24" s="429"/>
      <x:c r="I24" s="429"/>
      <x:c r="J24" s="6"/>
      <x:c r="K24" s="6"/>
      <x:c r="L24" s="6"/>
      <x:c r="M24" s="6"/>
      <x:c r="N24" s="6"/>
      <x:c r="O24" s="40" t="s">
        <x:v>1454</x:v>
      </x:c>
      <x:c r="P24" s="6"/>
      <x:c r="Q24" s="6"/>
      <x:c r="R24" s="6"/>
      <x:c r="S24" s="6"/>
      <x:c r="T24" s="6"/>
    </x:row>
    <x:row r="25" s="1" customFormat="1" ht="15" hidden="0" customHeight="1">
      <x:c r="A25" s="432" t="s">
        <x:v>1470</x:v>
      </x:c>
      <x:c r="B25" s="426" t="s">
        <x:v>1471</x:v>
      </x:c>
      <x:c r="C25" s="429"/>
      <x:c r="D25" s="429"/>
      <x:c r="E25" s="429"/>
      <x:c r="F25" s="429"/>
      <x:c r="G25" s="429"/>
      <x:c r="H25" s="429"/>
      <x:c r="I25" s="429"/>
      <x:c r="J25" s="6"/>
      <x:c r="K25" s="6"/>
      <x:c r="L25" s="6"/>
      <x:c r="M25" s="6"/>
      <x:c r="N25" s="6"/>
      <x:c r="O25" s="44" t="s">
        <x:v>1454</x:v>
      </x:c>
      <x:c r="P25" s="6"/>
      <x:c r="Q25" s="6"/>
      <x:c r="R25" s="6"/>
      <x:c r="S25" s="6"/>
      <x:c r="T25" s="6"/>
    </x:row>
    <x:row r="26" s="1" customFormat="1" ht="15" hidden="0" customHeight="1">
      <x:c r="A26" s="432" t="s">
        <x:v>1472</x:v>
      </x:c>
      <x:c r="B26" s="427" t="s">
        <x:v>1473</x:v>
      </x:c>
      <x:c r="C26" s="429"/>
      <x:c r="D26" s="429"/>
      <x:c r="E26" s="429"/>
      <x:c r="F26" s="429"/>
      <x:c r="G26" s="429"/>
      <x:c r="H26" s="429"/>
      <x:c r="I26" s="429"/>
      <x:c r="J26" s="6"/>
      <x:c r="K26" s="6"/>
      <x:c r="L26" s="6"/>
      <x:c r="M26" s="6"/>
      <x:c r="N26" s="6"/>
      <x:c r="O26" s="40" t="s">
        <x:v>1454</x:v>
      </x:c>
      <x:c r="P26" s="6"/>
      <x:c r="Q26" s="6"/>
      <x:c r="R26" s="6"/>
      <x:c r="S26" s="6"/>
      <x:c r="T26" s="6"/>
    </x:row>
    <x:row r="27" s="1" customFormat="1" ht="15" hidden="0" customHeight="1">
      <x:c r="A27" s="432" t="s">
        <x:v>1474</x:v>
      </x:c>
      <x:c r="B27" s="426" t="s">
        <x:v>1475</x:v>
      </x:c>
      <x:c r="C27" s="429"/>
      <x:c r="D27" s="429"/>
      <x:c r="E27" s="429"/>
      <x:c r="F27" s="429"/>
      <x:c r="G27" s="429"/>
      <x:c r="H27" s="429"/>
      <x:c r="I27" s="429"/>
      <x:c r="J27" s="6"/>
      <x:c r="K27" s="6"/>
      <x:c r="L27" s="6"/>
      <x:c r="M27" s="6"/>
      <x:c r="N27" s="6"/>
      <x:c r="O27" s="44" t="s">
        <x:v>1454</x:v>
      </x:c>
      <x:c r="P27" s="6"/>
      <x:c r="Q27" s="6"/>
      <x:c r="R27" s="6"/>
      <x:c r="S27" s="6"/>
      <x:c r="T27" s="6"/>
    </x:row>
    <x:row r="28" s="1" customFormat="1" ht="27.75" hidden="0" customHeight="1">
      <x:c r="A28" s="429" t="str">
        <x:v>Additional Material Category</x:v>
      </x:c>
      <x:c r="B28" s="429" t="str">
        <x:v>Category Role</x:v>
      </x:c>
      <x:c r="C28" s="429" t="str">
        <x:v>Primitive Basis</x:v>
      </x:c>
      <x:c r="D28" s="429" t="str">
        <x:v>Category Definition</x:v>
      </x:c>
      <x:c r="E28" s="429" t="str">
        <x:v>Inclusion Boundary</x:v>
      </x:c>
      <x:c r="F28" s="429" t="str">
        <x:v>Exclusion Boundary</x:v>
      </x:c>
      <x:c r="G28" s="429" t="str">
        <x:v>Reference Structure</x:v>
      </x:c>
      <x:c r="H28" s="429" t="str">
        <x:v>Evidence Surface</x:v>
      </x:c>
      <x:c r="I28" s="429" t="str">
        <x:v>Maturity Status</x:v>
      </x:c>
      <x:c r="J28" s="6"/>
      <x:c r="K28" s="6"/>
      <x:c r="L28" s="6"/>
      <x:c r="M28" s="6"/>
      <x:c r="N28" s="6"/>
      <x:c r="O28" s="40" t="s">
        <x:v>1454</x:v>
      </x:c>
      <x:c r="P28" s="6"/>
      <x:c r="Q28" s="6"/>
      <x:c r="R28" s="6"/>
      <x:c r="S28" s="6"/>
      <x:c r="T28" s="6"/>
    </x:row>
    <x:row r="29" s="1" customFormat="1" ht="27.75" hidden="0" customHeight="1">
      <x:c r="A29" s="429" t="str">
        <x:v>Flourishing</x:v>
      </x:c>
      <x:c r="B29" s="429" t="str">
        <x:v>Controls residual welfare interpretation</x:v>
      </x:c>
      <x:c r="C29" s="429" t="str">
        <x:v>Welfare / rights / sustainability</x:v>
      </x:c>
      <x:c r="D29" s="429" t="str">
        <x:v>Multidimensional improvement in material, health, social, knowledge, agency, meaning, and environmental conditions after qualification.</x:v>
      </x:c>
      <x:c r="E29" s="429" t="str">
        <x:v>Evidence-supported residual benefits and harms assigned to the existing seven dimensions and affected Union Scopes.</x:v>
      </x:c>
      <x:c r="F29" s="429" t="str">
        <x:v>Rights violations, ruin exposure, structural failure, popularity, or one scalar presented as total welfare truth.</x:v>
      </x:c>
      <x:c r="G29" s="429" t="str">
        <x:v>WDBIP; RLS; Canon rights/TRC/CSV non-rescue rules.</x:v>
      </x:c>
      <x:c r="H29" s="429" t="str">
        <x:v>Dimension profiles, affected-party evidence, distributional analysis, uncertainty and sensitivity records.</x:v>
      </x:c>
      <x:c r="I29" s="429" t="str">
        <x:v>ASSUMPTION_BOUND</x:v>
      </x:c>
      <x:c r="J29" s="6"/>
      <x:c r="K29" s="6"/>
      <x:c r="L29" s="6"/>
      <x:c r="M29" s="6"/>
      <x:c r="N29" s="6"/>
      <x:c r="O29" s="44" t="s">
        <x:v>1454</x:v>
      </x:c>
      <x:c r="P29" s="6"/>
      <x:c r="Q29" s="6"/>
      <x:c r="R29" s="6"/>
      <x:c r="S29" s="6"/>
      <x:c r="T29" s="6"/>
    </x:row>
    <x:row r="30" s="1" customFormat="1" ht="27.75" hidden="0" customHeight="1">
      <x:c r="A30" s="429" t="str">
        <x:v>Metric target</x:v>
      </x:c>
      <x:c r="B30" s="429" t="str">
        <x:v>Controls what will be optimized</x:v>
      </x:c>
      <x:c r="C30" s="429" t="str">
        <x:v>Measurement / proxy validity</x:v>
      </x:c>
      <x:c r="D30" s="429" t="str">
        <x:v>The declared indicator, score, threshold, or objective used to guide comparison, monitoring, or optimization.</x:v>
      </x:c>
      <x:c r="E30" s="429" t="str">
        <x:v>Metrics with a grounded construct, declared validity domain, evidence provenance, uncertainty, anti-gaming tests, and revision trigger.</x:v>
      </x:c>
      <x:c r="F30" s="429" t="str">
        <x:v>Convenient proxy, benchmark, dashboard, or target treated as the underlying value or reality itself.</x:v>
      </x:c>
      <x:c r="G30" s="429" t="str">
        <x:v>Category Grounding; MFDI; Source-Coupling; RLS validation.</x:v>
      </x:c>
      <x:c r="H30" s="429" t="str">
        <x:v>Construct-validity evidence, calibration, outcome data, Goodhart tests, stakeholder challenge, and audit trace.</x:v>
      </x:c>
      <x:c r="I30" s="429" t="str">
        <x:v>ASSUMPTION_BOUND</x:v>
      </x:c>
      <x:c r="J30" s="6"/>
      <x:c r="K30" s="6"/>
      <x:c r="L30" s="6"/>
      <x:c r="M30" s="6"/>
      <x:c r="N30" s="6"/>
      <x:c r="O30" s="40" t="s">
        <x:v>1454</x:v>
      </x:c>
      <x:c r="P30" s="6"/>
      <x:c r="Q30" s="6"/>
      <x:c r="R30" s="6"/>
      <x:c r="S30" s="6"/>
      <x:c r="T30" s="6"/>
    </x:row>
    <x:row r="31" s="1" customFormat="1" ht="15" hidden="0" customHeight="1">
      <x:c r="A31" s="429" t="str">
        <x:v>Functional understanding</x:v>
      </x:c>
      <x:c r="B31" s="429" t="str">
        <x:v>Controls target- and domain-bounded understanding claims</x:v>
      </x:c>
      <x:c r="C31" s="429" t="str">
        <x:v>Reality coupling / explanation / transfer</x:v>
      </x:c>
      <x:c r="D31" s="429" t="str">
        <x:v>Claim that an exact system configuration supports specified relations to a target—such as explanation, prediction, counterfactual manipulation, intervention, correction, and transfer—in a declared domain and time.</x:v>
      </x:c>
      <x:c r="E31" s="429" t="str">
        <x:v>Configuration, target, relation, domain, evaluation conditions, permitted scaffolding, transfer conditions, and failure boundary are explicit and evidenced.</x:v>
      </x:c>
      <x:c r="F31" s="429" t="str">
        <x:v>Fluency, retrieval, correct answers, one benchmark, memorization, domain-general understanding, or phenomenal comprehension by themselves.</x:v>
      </x:c>
      <x:c r="G31" s="429" t="str">
        <x:v>SGP ICP; MFDI functional-understanding fields; Canon capability-claim integrity.</x:v>
      </x:c>
      <x:c r="H31" s="429" t="str">
        <x:v>Novel and transfer tasks, counterfactual/intervention tests, error correction, reduced-scaffolding tests, alternatives and falsifiers.</x:v>
      </x:c>
      <x:c r="I31" s="429" t="str">
        <x:v>CONTESTED</x:v>
      </x:c>
      <x:c r="J31" s="6"/>
      <x:c r="K31" s="6"/>
      <x:c r="L31" s="6"/>
      <x:c r="M31" s="6"/>
      <x:c r="N31" s="6"/>
      <x:c r="O31" s="6"/>
      <x:c r="P31" s="6"/>
      <x:c r="Q31" s="6"/>
      <x:c r="R31" s="6"/>
      <x:c r="S31" s="6"/>
      <x:c r="T31" s="6"/>
    </x:row>
    <x:row r="32" s="1" customFormat="1" ht="15" hidden="0" customHeight="1">
      <x:c r="A32" s="6"/>
      <x:c r="B32" s="6"/>
      <x:c r="C32" s="6"/>
      <x:c r="D32" s="6"/>
      <x:c r="E32" s="6"/>
      <x:c r="F32" s="6"/>
      <x:c r="G32" s="6"/>
      <x:c r="H32" s="6"/>
      <x:c r="I32" s="6"/>
      <x:c r="J32" s="6"/>
      <x:c r="K32" s="6"/>
      <x:c r="L32" s="6"/>
      <x:c r="M32" s="6"/>
      <x:c r="N32" s="6"/>
      <x:c r="O32" s="6"/>
      <x:c r="P32" s="6"/>
      <x:c r="Q32" s="6"/>
      <x:c r="R32" s="6"/>
      <x:c r="S32" s="6"/>
      <x:c r="T32" s="6"/>
    </x:row>
    <x:row r="33" s="1" customFormat="1" ht="57" hidden="0" customHeight="1">
      <x:c r="A33" s="41" t="s">
        <x:v>1476</x:v>
      </x:c>
      <x:c r="B33" s="44" t="s">
        <x:v>1477</x:v>
      </x:c>
      <x:c r="C33" s="6"/>
      <x:c r="D33" s="6"/>
      <x:c r="E33" s="6"/>
      <x:c r="F33" s="6"/>
      <x:c r="G33" s="6"/>
      <x:c r="H33" s="6"/>
      <x:c r="I33" s="6"/>
      <x:c r="J33" s="6"/>
      <x:c r="K33" s="6"/>
      <x:c r="L33" s="6"/>
      <x:c r="M33" s="6"/>
      <x:c r="N33" s="6"/>
      <x:c r="O33" s="6"/>
      <x:c r="P33" s="6"/>
      <x:c r="Q33" s="6"/>
      <x:c r="R33" s="6"/>
      <x:c r="S33" s="6"/>
      <x:c r="T33" s="6"/>
    </x:row>
    <x:row r="34" s="1" customFormat="1" ht="15" hidden="0" customHeight="1">
      <x:c r="A34" s="41" t="s">
        <x:v>1478</x:v>
      </x:c>
      <x:c r="B34" s="40" t="s">
        <x:v>1479</x:v>
      </x:c>
      <x:c r="C34" s="6"/>
      <x:c r="D34" s="6"/>
      <x:c r="E34" s="6"/>
      <x:c r="F34" s="6"/>
      <x:c r="G34" s="6"/>
      <x:c r="H34" s="6"/>
      <x:c r="I34" s="6"/>
      <x:c r="J34" s="6"/>
      <x:c r="K34" s="6"/>
      <x:c r="L34" s="6"/>
      <x:c r="M34" s="6"/>
      <x:c r="N34" s="6"/>
      <x:c r="O34" s="6"/>
      <x:c r="P34" s="6"/>
      <x:c r="Q34" s="6"/>
      <x:c r="R34" s="6"/>
      <x:c r="S34" s="6"/>
      <x:c r="T34" s="6"/>
    </x:row>
    <x:row r="35" s="1" customFormat="1" ht="23.25" hidden="0" customHeight="1">
      <x:c r="A35" s="41" t="s">
        <x:v>1480</x:v>
      </x:c>
      <x:c r="B35" s="44" t="s">
        <x:v>1481</x:v>
      </x:c>
      <x:c r="C35" s="6"/>
      <x:c r="D35" s="6"/>
      <x:c r="E35" s="6"/>
      <x:c r="F35" s="6"/>
      <x:c r="G35" s="6"/>
      <x:c r="H35" s="6"/>
      <x:c r="I35" s="6"/>
      <x:c r="J35" s="6"/>
      <x:c r="K35" s="6"/>
      <x:c r="L35" s="6"/>
      <x:c r="M35" s="6"/>
      <x:c r="N35" s="6"/>
      <x:c r="O35" s="6"/>
      <x:c r="P35" s="6"/>
      <x:c r="Q35" s="6"/>
      <x:c r="R35" s="6"/>
      <x:c r="S35" s="6"/>
      <x:c r="T35" s="6"/>
    </x:row>
    <x:row r="36" s="1" customFormat="1" ht="68.25" hidden="0" customHeight="1">
      <x:c r="A36" s="41" t="s">
        <x:v>1482</x:v>
      </x:c>
      <x:c r="B36" s="40" t="s">
        <x:v>1483</x:v>
      </x:c>
      <x:c r="C36" s="6"/>
      <x:c r="D36" s="6"/>
      <x:c r="E36" s="6"/>
      <x:c r="F36" s="6"/>
      <x:c r="G36" s="6"/>
      <x:c r="H36" s="6"/>
      <x:c r="I36" s="6"/>
      <x:c r="J36" s="6"/>
      <x:c r="K36" s="6"/>
      <x:c r="L36" s="6"/>
      <x:c r="M36" s="6"/>
      <x:c r="N36" s="6"/>
      <x:c r="O36" s="6"/>
      <x:c r="P36" s="6"/>
      <x:c r="Q36" s="6"/>
      <x:c r="R36" s="6"/>
      <x:c r="S36" s="6"/>
      <x:c r="T36" s="6"/>
    </x:row>
    <x:row r="37" s="1" customFormat="1" ht="57" hidden="0" customHeight="1">
      <x:c r="A37" s="41" t="s">
        <x:v>457</x:v>
      </x:c>
      <x:c r="B37" s="44" t="s">
        <x:v>1484</x:v>
      </x:c>
      <x:c r="C37" s="6"/>
      <x:c r="D37" s="6"/>
      <x:c r="E37" s="6"/>
      <x:c r="F37" s="6"/>
      <x:c r="G37" s="6"/>
      <x:c r="H37" s="6"/>
      <x:c r="I37" s="6"/>
      <x:c r="J37" s="6"/>
      <x:c r="K37" s="6"/>
      <x:c r="L37" s="6"/>
      <x:c r="M37" s="6"/>
      <x:c r="N37" s="6"/>
      <x:c r="O37" s="6"/>
      <x:c r="P37" s="6"/>
      <x:c r="Q37" s="6"/>
      <x:c r="R37" s="6"/>
      <x:c r="S37" s="6"/>
      <x:c r="T37" s="6"/>
    </x:row>
    <x:row r="38" s="1" customFormat="1" ht="15" hidden="0" customHeight="1">
      <x:c r="A38" s="6"/>
      <x:c r="B38" s="6"/>
      <x:c r="C38" s="6"/>
      <x:c r="D38" s="6"/>
      <x:c r="E38" s="6"/>
      <x:c r="F38" s="6"/>
      <x:c r="G38" s="6"/>
      <x:c r="H38" s="6"/>
      <x:c r="I38" s="6"/>
      <x:c r="J38" s="6"/>
      <x:c r="K38" s="6"/>
      <x:c r="L38" s="6"/>
      <x:c r="M38" s="6"/>
      <x:c r="N38" s="6"/>
      <x:c r="O38" s="6"/>
      <x:c r="P38" s="6"/>
      <x:c r="Q38" s="6"/>
      <x:c r="R38" s="6"/>
      <x:c r="S38" s="6"/>
      <x:c r="T38" s="6"/>
    </x:row>
    <x:row r="39" s="1" customFormat="1" ht="23.25" hidden="0" customHeight="1">
      <x:c r="A39" s="41" t="s">
        <x:v>1485</x:v>
      </x:c>
      <x:c r="B39" s="6"/>
      <x:c r="C39" s="6"/>
      <x:c r="D39" s="6"/>
      <x:c r="E39" s="6"/>
      <x:c r="F39" s="6"/>
      <x:c r="G39" s="6"/>
      <x:c r="H39" s="6"/>
      <x:c r="I39" s="6"/>
      <x:c r="J39" s="6"/>
      <x:c r="K39" s="6"/>
      <x:c r="L39" s="6"/>
      <x:c r="M39" s="6"/>
      <x:c r="N39" s="6"/>
      <x:c r="O39" s="6"/>
      <x:c r="P39" s="6"/>
      <x:c r="Q39" s="6"/>
      <x:c r="R39" s="6"/>
      <x:c r="S39" s="6"/>
      <x:c r="T39" s="6"/>
    </x:row>
    <x:row r="40" s="1" customFormat="1" ht="34.5" hidden="0" customHeight="1">
      <x:c r="A40" s="41" t="s">
        <x:v>718</x:v>
      </x:c>
      <x:c r="B40" s="40" t="s">
        <x:v>1486</x:v>
      </x:c>
      <x:c r="C40" s="40" t="s">
        <x:v>1487</x:v>
      </x:c>
      <x:c r="D40" s="40" t="s">
        <x:v>1488</x:v>
      </x:c>
      <x:c r="E40" s="6"/>
      <x:c r="F40" s="6"/>
      <x:c r="G40" s="6"/>
      <x:c r="H40" s="6"/>
      <x:c r="I40" s="6"/>
      <x:c r="J40" s="6"/>
      <x:c r="K40" s="6"/>
      <x:c r="L40" s="40" t="s">
        <x:v>1489</x:v>
      </x:c>
      <x:c r="M40" s="40" t="s">
        <x:v>1490</x:v>
      </x:c>
      <x:c r="N40" s="6"/>
      <x:c r="O40" s="6"/>
      <x:c r="P40" s="6"/>
      <x:c r="Q40" s="6"/>
      <x:c r="R40" s="6"/>
      <x:c r="S40" s="6"/>
      <x:c r="T40" s="6"/>
    </x:row>
    <x:row r="41" s="1" customFormat="1" ht="34.5" hidden="0" customHeight="1">
      <x:c r="A41" s="41" t="s">
        <x:v>724</x:v>
      </x:c>
      <x:c r="B41" s="44" t="s">
        <x:v>1491</x:v>
      </x:c>
      <x:c r="C41" s="44" t="s">
        <x:v>1487</x:v>
      </x:c>
      <x:c r="D41" s="44" t="s">
        <x:v>1492</x:v>
      </x:c>
      <x:c r="E41" s="6"/>
      <x:c r="F41" s="6"/>
      <x:c r="G41" s="6"/>
      <x:c r="H41" s="6"/>
      <x:c r="I41" s="6"/>
      <x:c r="J41" s="6"/>
      <x:c r="K41" s="6"/>
      <x:c r="L41" s="44" t="s">
        <x:v>1489</x:v>
      </x:c>
      <x:c r="M41" s="44" t="s">
        <x:v>1493</x:v>
      </x:c>
      <x:c r="N41" s="6"/>
      <x:c r="O41" s="6"/>
      <x:c r="P41" s="6"/>
      <x:c r="Q41" s="6"/>
      <x:c r="R41" s="6"/>
      <x:c r="S41" s="6"/>
      <x:c r="T41" s="6"/>
    </x:row>
    <x:row r="42" s="1" customFormat="1" ht="34.5" hidden="0" customHeight="1">
      <x:c r="A42" s="41" t="s">
        <x:v>727</x:v>
      </x:c>
      <x:c r="B42" s="40" t="s">
        <x:v>1494</x:v>
      </x:c>
      <x:c r="C42" s="40" t="s">
        <x:v>1487</x:v>
      </x:c>
      <x:c r="D42" s="40" t="s">
        <x:v>1495</x:v>
      </x:c>
      <x:c r="E42" s="6"/>
      <x:c r="F42" s="6"/>
      <x:c r="G42" s="6"/>
      <x:c r="H42" s="6"/>
      <x:c r="I42" s="6"/>
      <x:c r="J42" s="6"/>
      <x:c r="K42" s="6"/>
      <x:c r="L42" s="40" t="s">
        <x:v>1489</x:v>
      </x:c>
      <x:c r="M42" s="40" t="s">
        <x:v>1496</x:v>
      </x:c>
      <x:c r="N42" s="6"/>
      <x:c r="O42" s="6"/>
      <x:c r="P42" s="6"/>
      <x:c r="Q42" s="6"/>
      <x:c r="R42" s="6"/>
      <x:c r="S42" s="6"/>
      <x:c r="T42" s="6"/>
    </x:row>
    <x:row r="43" s="1" customFormat="1" ht="34.5" hidden="0" customHeight="1">
      <x:c r="A43" s="41" t="s">
        <x:v>730</x:v>
      </x:c>
      <x:c r="B43" s="44" t="s">
        <x:v>1497</x:v>
      </x:c>
      <x:c r="C43" s="44" t="s">
        <x:v>1487</x:v>
      </x:c>
      <x:c r="D43" s="44" t="s">
        <x:v>1498</x:v>
      </x:c>
      <x:c r="E43" s="6"/>
      <x:c r="F43" s="6"/>
      <x:c r="G43" s="6"/>
      <x:c r="H43" s="6"/>
      <x:c r="I43" s="6"/>
      <x:c r="J43" s="6"/>
      <x:c r="K43" s="6"/>
      <x:c r="L43" s="44" t="s">
        <x:v>1489</x:v>
      </x:c>
      <x:c r="M43" s="44" t="s">
        <x:v>1499</x:v>
      </x:c>
      <x:c r="N43" s="6"/>
      <x:c r="O43" s="6"/>
      <x:c r="P43" s="6"/>
      <x:c r="Q43" s="6"/>
      <x:c r="R43" s="6"/>
      <x:c r="S43" s="6"/>
      <x:c r="T43" s="6"/>
    </x:row>
    <x:row r="44" s="1" customFormat="1" ht="57" hidden="0" customHeight="1">
      <x:c r="A44" s="41" t="s">
        <x:v>1500</x:v>
      </x:c>
      <x:c r="B44" s="40" t="s">
        <x:v>1501</x:v>
      </x:c>
      <x:c r="C44" s="71"/>
      <x:c r="D44" s="71"/>
      <x:c r="E44" s="71"/>
      <x:c r="F44" s="71"/>
      <x:c r="G44" s="71"/>
      <x:c r="H44" s="71"/>
      <x:c r="I44" s="71"/>
      <x:c r="J44" s="71"/>
      <x:c r="K44" s="71"/>
      <x:c r="L44" s="71"/>
      <x:c r="M44" s="71"/>
      <x:c r="N44" s="71"/>
      <x:c r="O44" s="71"/>
      <x:c r="P44" s="71"/>
      <x:c r="Q44" s="71"/>
      <x:c r="R44" s="71"/>
      <x:c r="S44" s="71"/>
      <x:c r="T44" s="71"/>
    </x:row>
    <x:row r="45" s="1" customFormat="1" ht="15" hidden="0" customHeight="1">
      <x:c r="A45" s="71"/>
      <x:c r="B45" s="71"/>
      <x:c r="C45" s="71"/>
      <x:c r="D45" s="71"/>
      <x:c r="E45" s="71"/>
      <x:c r="F45" s="71"/>
      <x:c r="G45" s="71"/>
      <x:c r="H45" s="71"/>
      <x:c r="I45" s="71"/>
      <x:c r="J45" s="71"/>
      <x:c r="K45" s="71"/>
      <x:c r="L45" s="71"/>
      <x:c r="M45" s="71"/>
      <x:c r="N45" s="71"/>
      <x:c r="O45" s="71"/>
      <x:c r="P45" s="71"/>
      <x:c r="Q45" s="71"/>
      <x:c r="R45" s="71"/>
      <x:c r="S45" s="71"/>
      <x:c r="T45" s="71"/>
    </x:row>
    <x:row r="46" s="1" customFormat="1" ht="15" hidden="0" customHeight="1">
      <x:c r="A46" s="71"/>
      <x:c r="B46" s="71"/>
      <x:c r="C46" s="71"/>
      <x:c r="D46" s="71"/>
      <x:c r="E46" s="71"/>
      <x:c r="F46" s="71"/>
      <x:c r="G46" s="71"/>
      <x:c r="H46" s="71"/>
      <x:c r="I46" s="71"/>
      <x:c r="J46" s="71"/>
      <x:c r="K46" s="71"/>
      <x:c r="L46" s="71"/>
      <x:c r="M46" s="71"/>
      <x:c r="N46" s="71"/>
      <x:c r="O46" s="71"/>
      <x:c r="P46" s="71"/>
      <x:c r="Q46" s="71"/>
      <x:c r="R46" s="71"/>
      <x:c r="S46" s="71"/>
      <x:c r="T46" s="71"/>
    </x:row>
    <x:row r="47" s="1" customFormat="1" ht="15" hidden="0" customHeight="1">
      <x:c r="A47" s="71"/>
      <x:c r="B47" s="71"/>
      <x:c r="C47" s="71"/>
      <x:c r="D47" s="71"/>
      <x:c r="E47" s="71"/>
      <x:c r="F47" s="71"/>
      <x:c r="G47" s="71"/>
      <x:c r="H47" s="71"/>
      <x:c r="I47" s="71"/>
      <x:c r="J47" s="71"/>
      <x:c r="K47" s="71"/>
      <x:c r="L47" s="71"/>
      <x:c r="M47" s="71"/>
      <x:c r="N47" s="71"/>
      <x:c r="O47" s="71"/>
      <x:c r="P47" s="71"/>
      <x:c r="Q47" s="71"/>
      <x:c r="R47" s="71"/>
      <x:c r="S47" s="71"/>
      <x:c r="T47" s="71"/>
    </x:row>
    <x:row r="48" s="1" customFormat="1" ht="15" hidden="0" customHeight="1">
      <x:c r="A48" s="71"/>
      <x:c r="B48" s="71"/>
      <x:c r="C48" s="71"/>
      <x:c r="D48" s="71"/>
      <x:c r="E48" s="71"/>
      <x:c r="F48" s="71"/>
      <x:c r="G48" s="71"/>
      <x:c r="H48" s="71"/>
      <x:c r="I48" s="71"/>
      <x:c r="J48" s="71"/>
      <x:c r="K48" s="71"/>
      <x:c r="L48" s="71"/>
      <x:c r="M48" s="71"/>
      <x:c r="N48" s="71"/>
      <x:c r="O48" s="71"/>
      <x:c r="P48" s="71"/>
      <x:c r="Q48" s="71"/>
      <x:c r="R48" s="71"/>
      <x:c r="S48" s="71"/>
      <x:c r="T48" s="71"/>
    </x:row>
    <x:row r="49" s="1" customFormat="1" ht="15" hidden="0" customHeight="1">
      <x:c r="A49" s="71"/>
      <x:c r="B49" s="71"/>
      <x:c r="C49" s="71"/>
      <x:c r="D49" s="71"/>
      <x:c r="E49" s="71"/>
      <x:c r="F49" s="71"/>
      <x:c r="G49" s="71"/>
      <x:c r="H49" s="71"/>
      <x:c r="I49" s="71"/>
      <x:c r="J49" s="71"/>
      <x:c r="K49" s="71"/>
      <x:c r="L49" s="71"/>
      <x:c r="M49" s="71"/>
      <x:c r="N49" s="71"/>
      <x:c r="O49" s="71"/>
      <x:c r="P49" s="71"/>
      <x:c r="Q49" s="71"/>
      <x:c r="R49" s="71"/>
      <x:c r="S49" s="71"/>
      <x:c r="T49" s="71"/>
    </x:row>
    <x:row r="50" s="1" customFormat="1" ht="15" hidden="0" customHeight="1">
      <x:c r="A50" s="71"/>
      <x:c r="B50" s="71"/>
      <x:c r="C50" s="71"/>
      <x:c r="D50" s="71"/>
      <x:c r="E50" s="71"/>
      <x:c r="F50" s="71"/>
      <x:c r="G50" s="71"/>
      <x:c r="H50" s="71"/>
      <x:c r="I50" s="71"/>
      <x:c r="J50" s="71"/>
      <x:c r="K50" s="71"/>
      <x:c r="L50" s="71"/>
      <x:c r="M50" s="71"/>
      <x:c r="N50" s="71"/>
      <x:c r="O50" s="71"/>
      <x:c r="P50" s="71"/>
      <x:c r="Q50" s="71"/>
      <x:c r="R50" s="71"/>
      <x:c r="S50" s="71"/>
      <x:c r="T50" s="71"/>
    </x:row>
    <x:row r="51" s="1" customFormat="1" ht="15" hidden="0" customHeight="1">
      <x:c r="A51" s="71"/>
      <x:c r="B51" s="71"/>
      <x:c r="C51" s="71"/>
      <x:c r="D51" s="71"/>
      <x:c r="E51" s="71"/>
      <x:c r="F51" s="71"/>
      <x:c r="G51" s="71"/>
      <x:c r="H51" s="71"/>
      <x:c r="I51" s="71"/>
      <x:c r="J51" s="71"/>
      <x:c r="K51" s="71"/>
      <x:c r="L51" s="71"/>
      <x:c r="M51" s="71"/>
      <x:c r="N51" s="71"/>
      <x:c r="O51" s="71"/>
      <x:c r="P51" s="71"/>
      <x:c r="Q51" s="71"/>
      <x:c r="R51" s="71"/>
      <x:c r="S51" s="71"/>
      <x:c r="T51" s="71"/>
    </x:row>
    <x:row r="52" s="1" customFormat="1" ht="15" hidden="0" customHeight="1">
      <x:c r="A52" s="71"/>
      <x:c r="B52" s="71"/>
      <x:c r="C52" s="71"/>
      <x:c r="D52" s="71"/>
      <x:c r="E52" s="71"/>
      <x:c r="F52" s="71"/>
      <x:c r="G52" s="71"/>
      <x:c r="H52" s="71"/>
      <x:c r="I52" s="71"/>
      <x:c r="J52" s="71"/>
      <x:c r="K52" s="71"/>
      <x:c r="L52" s="71"/>
      <x:c r="M52" s="71"/>
      <x:c r="N52" s="71"/>
      <x:c r="O52" s="71"/>
      <x:c r="P52" s="71"/>
      <x:c r="Q52" s="71"/>
      <x:c r="R52" s="71"/>
      <x:c r="S52" s="71"/>
      <x:c r="T52" s="71"/>
    </x:row>
    <x:row r="53" s="1" customFormat="1" ht="15" hidden="0" customHeight="1">
      <x:c r="A53" s="71"/>
      <x:c r="B53" s="71"/>
      <x:c r="C53" s="71"/>
      <x:c r="D53" s="71"/>
      <x:c r="E53" s="71"/>
      <x:c r="F53" s="71"/>
      <x:c r="G53" s="71"/>
      <x:c r="H53" s="71"/>
      <x:c r="I53" s="71"/>
      <x:c r="J53" s="71"/>
      <x:c r="K53" s="71"/>
      <x:c r="L53" s="71"/>
      <x:c r="M53" s="71"/>
      <x:c r="N53" s="71"/>
      <x:c r="O53" s="71"/>
      <x:c r="P53" s="71"/>
      <x:c r="Q53" s="71"/>
      <x:c r="R53" s="71"/>
      <x:c r="S53" s="71"/>
      <x:c r="T53" s="71"/>
    </x:row>
    <x:row r="54" s="1" customFormat="1" ht="15" hidden="0" customHeight="1">
      <x:c r="A54" s="71"/>
      <x:c r="B54" s="71"/>
      <x:c r="C54" s="71"/>
      <x:c r="D54" s="71"/>
      <x:c r="E54" s="71"/>
      <x:c r="F54" s="71"/>
      <x:c r="G54" s="71"/>
      <x:c r="H54" s="71"/>
      <x:c r="I54" s="71"/>
      <x:c r="J54" s="71"/>
      <x:c r="K54" s="71"/>
      <x:c r="L54" s="71"/>
      <x:c r="M54" s="71"/>
      <x:c r="N54" s="71"/>
      <x:c r="O54" s="71"/>
      <x:c r="P54" s="71"/>
      <x:c r="Q54" s="71"/>
      <x:c r="R54" s="71"/>
      <x:c r="S54" s="71"/>
      <x:c r="T54" s="71"/>
    </x:row>
    <x:row r="55" s="1" customFormat="1" ht="15" hidden="0" customHeight="1">
      <x:c r="A55" s="71"/>
      <x:c r="B55" s="71"/>
      <x:c r="C55" s="71"/>
      <x:c r="D55" s="71"/>
      <x:c r="E55" s="71"/>
      <x:c r="F55" s="71"/>
      <x:c r="G55" s="71"/>
      <x:c r="H55" s="71"/>
      <x:c r="I55" s="71"/>
      <x:c r="J55" s="71"/>
      <x:c r="K55" s="71"/>
      <x:c r="L55" s="71"/>
      <x:c r="M55" s="71"/>
      <x:c r="N55" s="71"/>
      <x:c r="O55" s="71"/>
      <x:c r="P55" s="71"/>
      <x:c r="Q55" s="71"/>
      <x:c r="R55" s="71"/>
      <x:c r="S55" s="71"/>
      <x:c r="T55" s="71"/>
    </x:row>
    <x:row r="56" s="1" customFormat="1" ht="15" hidden="0" customHeight="1">
      <x:c r="A56" s="71"/>
      <x:c r="B56" s="71"/>
      <x:c r="C56" s="71"/>
      <x:c r="D56" s="71"/>
      <x:c r="E56" s="71"/>
      <x:c r="F56" s="71"/>
      <x:c r="G56" s="71"/>
      <x:c r="H56" s="71"/>
      <x:c r="I56" s="71"/>
      <x:c r="J56" s="71"/>
      <x:c r="K56" s="71"/>
      <x:c r="L56" s="71"/>
      <x:c r="M56" s="71"/>
      <x:c r="N56" s="71"/>
      <x:c r="O56" s="71"/>
      <x:c r="P56" s="71"/>
      <x:c r="Q56" s="71"/>
      <x:c r="R56" s="71"/>
      <x:c r="S56" s="71"/>
      <x:c r="T56" s="71"/>
    </x:row>
    <x:row r="57" s="1" customFormat="1" ht="15" hidden="0" customHeight="1">
      <x:c r="A57" s="71"/>
      <x:c r="B57" s="71"/>
      <x:c r="C57" s="71"/>
      <x:c r="D57" s="71"/>
      <x:c r="E57" s="71"/>
      <x:c r="F57" s="71"/>
      <x:c r="G57" s="71"/>
      <x:c r="H57" s="71"/>
      <x:c r="I57" s="71"/>
      <x:c r="J57" s="71"/>
      <x:c r="K57" s="71"/>
      <x:c r="L57" s="71"/>
      <x:c r="M57" s="71"/>
      <x:c r="N57" s="71"/>
      <x:c r="O57" s="71"/>
      <x:c r="P57" s="71"/>
      <x:c r="Q57" s="71"/>
      <x:c r="R57" s="71"/>
      <x:c r="S57" s="71"/>
      <x:c r="T57" s="71"/>
    </x:row>
    <x:row r="58" s="1" customFormat="1" ht="15" hidden="0" customHeight="1">
      <x:c r="A58" s="71"/>
      <x:c r="B58" s="71"/>
      <x:c r="C58" s="71"/>
      <x:c r="D58" s="71"/>
      <x:c r="E58" s="71"/>
      <x:c r="F58" s="71"/>
      <x:c r="G58" s="71"/>
      <x:c r="H58" s="71"/>
      <x:c r="I58" s="71"/>
      <x:c r="J58" s="71"/>
      <x:c r="K58" s="71"/>
      <x:c r="L58" s="71"/>
      <x:c r="M58" s="71"/>
      <x:c r="N58" s="71"/>
      <x:c r="O58" s="71"/>
      <x:c r="P58" s="71"/>
      <x:c r="Q58" s="71"/>
      <x:c r="R58" s="71"/>
      <x:c r="S58" s="71"/>
      <x:c r="T58" s="71"/>
    </x:row>
    <x:row r="59" s="1" customFormat="1" ht="15" hidden="0" customHeight="1">
      <x:c r="A59" s="71"/>
      <x:c r="B59" s="71"/>
      <x:c r="C59" s="71"/>
      <x:c r="D59" s="71"/>
      <x:c r="E59" s="71"/>
      <x:c r="F59" s="71"/>
      <x:c r="G59" s="71"/>
      <x:c r="H59" s="71"/>
      <x:c r="I59" s="71"/>
      <x:c r="J59" s="71"/>
      <x:c r="K59" s="71"/>
      <x:c r="L59" s="71"/>
      <x:c r="M59" s="71"/>
      <x:c r="N59" s="71"/>
      <x:c r="O59" s="71"/>
      <x:c r="P59" s="71"/>
      <x:c r="Q59" s="71"/>
      <x:c r="R59" s="71"/>
      <x:c r="S59" s="71"/>
      <x:c r="T59" s="71"/>
    </x:row>
    <x:row r="60" s="1" customFormat="1" ht="15" hidden="0" customHeight="1">
      <x:c r="A60" s="71"/>
      <x:c r="B60" s="71"/>
      <x:c r="C60" s="71"/>
      <x:c r="D60" s="71"/>
      <x:c r="E60" s="71"/>
      <x:c r="F60" s="71"/>
      <x:c r="G60" s="71"/>
      <x:c r="H60" s="71"/>
      <x:c r="I60" s="71"/>
      <x:c r="J60" s="71"/>
      <x:c r="K60" s="71"/>
      <x:c r="L60" s="71"/>
      <x:c r="M60" s="71"/>
      <x:c r="N60" s="71"/>
      <x:c r="O60" s="71"/>
      <x:c r="P60" s="71"/>
      <x:c r="Q60" s="71"/>
      <x:c r="R60" s="71"/>
      <x:c r="S60" s="71"/>
      <x:c r="T60" s="71"/>
    </x:row>
    <x:row r="61" s="1" customFormat="1" ht="15" hidden="0" customHeight="1">
      <x:c r="A61" s="71"/>
      <x:c r="B61" s="71"/>
      <x:c r="C61" s="71"/>
      <x:c r="D61" s="71"/>
      <x:c r="E61" s="71"/>
      <x:c r="F61" s="71"/>
      <x:c r="G61" s="71"/>
      <x:c r="H61" s="71"/>
      <x:c r="I61" s="71"/>
      <x:c r="J61" s="71"/>
      <x:c r="K61" s="71"/>
      <x:c r="L61" s="71"/>
      <x:c r="M61" s="71"/>
      <x:c r="N61" s="71"/>
      <x:c r="O61" s="71"/>
      <x:c r="P61" s="71"/>
      <x:c r="Q61" s="71"/>
      <x:c r="R61" s="71"/>
      <x:c r="S61" s="71"/>
      <x:c r="T61" s="71"/>
    </x:row>
    <x:row r="62" s="1" customFormat="1" ht="15" hidden="0" customHeight="1">
      <x:c r="A62" s="71"/>
      <x:c r="B62" s="71"/>
      <x:c r="C62" s="71"/>
      <x:c r="D62" s="71"/>
      <x:c r="E62" s="71"/>
      <x:c r="F62" s="71"/>
      <x:c r="G62" s="71"/>
      <x:c r="H62" s="71"/>
      <x:c r="I62" s="71"/>
      <x:c r="J62" s="71"/>
      <x:c r="K62" s="71"/>
      <x:c r="L62" s="71"/>
      <x:c r="M62" s="71"/>
      <x:c r="N62" s="71"/>
      <x:c r="O62" s="71"/>
      <x:c r="P62" s="71"/>
      <x:c r="Q62" s="71"/>
      <x:c r="R62" s="71"/>
      <x:c r="S62" s="71"/>
      <x:c r="T62" s="71"/>
    </x:row>
    <x:row r="63" s="1" customFormat="1" ht="15" hidden="0" customHeight="1">
      <x:c r="A63" s="71"/>
      <x:c r="B63" s="71"/>
      <x:c r="C63" s="71"/>
      <x:c r="D63" s="71"/>
      <x:c r="E63" s="71"/>
      <x:c r="F63" s="71"/>
      <x:c r="G63" s="71"/>
      <x:c r="H63" s="71"/>
      <x:c r="I63" s="71"/>
      <x:c r="J63" s="71"/>
      <x:c r="K63" s="71"/>
      <x:c r="L63" s="71"/>
      <x:c r="M63" s="71"/>
      <x:c r="N63" s="71"/>
      <x:c r="O63" s="71"/>
      <x:c r="P63" s="71"/>
      <x:c r="Q63" s="71"/>
      <x:c r="R63" s="71"/>
      <x:c r="S63" s="71"/>
      <x:c r="T63" s="71"/>
    </x:row>
    <x:row r="64" s="1" customFormat="1" ht="15" hidden="0" customHeight="1">
      <x:c r="A64" s="71"/>
      <x:c r="B64" s="71"/>
      <x:c r="C64" s="71"/>
      <x:c r="D64" s="71"/>
      <x:c r="E64" s="71"/>
      <x:c r="F64" s="71"/>
      <x:c r="G64" s="71"/>
      <x:c r="H64" s="71"/>
      <x:c r="I64" s="71"/>
      <x:c r="J64" s="71"/>
      <x:c r="K64" s="71"/>
      <x:c r="L64" s="71"/>
      <x:c r="M64" s="71"/>
      <x:c r="N64" s="71"/>
      <x:c r="O64" s="71"/>
      <x:c r="P64" s="71"/>
      <x:c r="Q64" s="71"/>
      <x:c r="R64" s="71"/>
      <x:c r="S64" s="71"/>
      <x:c r="T64" s="71"/>
    </x:row>
    <x:row r="65" s="1" customFormat="1" ht="15" hidden="0" customHeight="1">
      <x:c r="A65" s="71"/>
      <x:c r="B65" s="71"/>
      <x:c r="C65" s="71"/>
      <x:c r="D65" s="71"/>
      <x:c r="E65" s="71"/>
      <x:c r="F65" s="71"/>
      <x:c r="G65" s="71"/>
      <x:c r="H65" s="71"/>
      <x:c r="I65" s="71"/>
      <x:c r="J65" s="71"/>
      <x:c r="K65" s="71"/>
      <x:c r="L65" s="71"/>
      <x:c r="M65" s="71"/>
      <x:c r="N65" s="71"/>
      <x:c r="O65" s="71"/>
      <x:c r="P65" s="71"/>
      <x:c r="Q65" s="71"/>
      <x:c r="R65" s="71"/>
      <x:c r="S65" s="71"/>
      <x:c r="T65" s="71"/>
    </x:row>
    <x:row r="66" s="1" customFormat="1" ht="15" hidden="0" customHeight="1">
      <x:c r="A66" s="71"/>
      <x:c r="B66" s="71"/>
      <x:c r="C66" s="71"/>
      <x:c r="D66" s="71"/>
      <x:c r="E66" s="71"/>
      <x:c r="F66" s="71"/>
      <x:c r="G66" s="71"/>
      <x:c r="H66" s="71"/>
      <x:c r="I66" s="71"/>
      <x:c r="J66" s="71"/>
      <x:c r="K66" s="71"/>
      <x:c r="L66" s="71"/>
      <x:c r="M66" s="71"/>
      <x:c r="N66" s="71"/>
      <x:c r="O66" s="71"/>
      <x:c r="P66" s="71"/>
      <x:c r="Q66" s="71"/>
      <x:c r="R66" s="71"/>
      <x:c r="S66" s="71"/>
      <x:c r="T66" s="71"/>
    </x:row>
    <x:row r="67" s="1" customFormat="1" ht="15" hidden="0" customHeight="1">
      <x:c r="A67" s="71"/>
      <x:c r="B67" s="71"/>
      <x:c r="C67" s="71"/>
      <x:c r="D67" s="71"/>
      <x:c r="E67" s="71"/>
      <x:c r="F67" s="71"/>
      <x:c r="G67" s="71"/>
      <x:c r="H67" s="71"/>
      <x:c r="I67" s="71"/>
      <x:c r="J67" s="71"/>
      <x:c r="K67" s="71"/>
      <x:c r="L67" s="71"/>
      <x:c r="M67" s="71"/>
      <x:c r="N67" s="71"/>
      <x:c r="O67" s="71"/>
      <x:c r="P67" s="71"/>
      <x:c r="Q67" s="71"/>
      <x:c r="R67" s="71"/>
      <x:c r="S67" s="71"/>
      <x:c r="T67" s="71"/>
    </x:row>
    <x:row r="68" s="1" customFormat="1" ht="15" hidden="0" customHeight="1">
      <x:c r="A68" s="71"/>
      <x:c r="B68" s="71"/>
      <x:c r="C68" s="71"/>
      <x:c r="D68" s="71"/>
      <x:c r="E68" s="71"/>
      <x:c r="F68" s="71"/>
      <x:c r="G68" s="71"/>
      <x:c r="H68" s="71"/>
      <x:c r="I68" s="71"/>
      <x:c r="J68" s="71"/>
      <x:c r="K68" s="71"/>
      <x:c r="L68" s="71"/>
      <x:c r="M68" s="71"/>
      <x:c r="N68" s="71"/>
      <x:c r="O68" s="71"/>
      <x:c r="P68" s="71"/>
      <x:c r="Q68" s="71"/>
      <x:c r="R68" s="71"/>
      <x:c r="S68" s="71"/>
      <x:c r="T68" s="71"/>
    </x:row>
    <x:row r="69" s="1" customFormat="1" ht="15" hidden="0" customHeight="1">
      <x:c r="A69" s="71"/>
      <x:c r="B69" s="71"/>
      <x:c r="C69" s="71"/>
      <x:c r="D69" s="71"/>
      <x:c r="E69" s="71"/>
      <x:c r="F69" s="71"/>
      <x:c r="G69" s="71"/>
      <x:c r="H69" s="71"/>
      <x:c r="I69" s="71"/>
      <x:c r="J69" s="71"/>
      <x:c r="K69" s="71"/>
      <x:c r="L69" s="71"/>
      <x:c r="M69" s="71"/>
      <x:c r="N69" s="71"/>
      <x:c r="O69" s="71"/>
      <x:c r="P69" s="71"/>
      <x:c r="Q69" s="71"/>
      <x:c r="R69" s="71"/>
      <x:c r="S69" s="71"/>
      <x:c r="T69" s="71"/>
    </x:row>
    <x:row r="70" s="1" customFormat="1" ht="15" hidden="0" customHeight="1">
      <x:c r="A70" s="71"/>
      <x:c r="B70" s="71"/>
      <x:c r="C70" s="71"/>
      <x:c r="D70" s="71"/>
      <x:c r="E70" s="71"/>
      <x:c r="F70" s="71"/>
      <x:c r="G70" s="71"/>
      <x:c r="H70" s="71"/>
      <x:c r="I70" s="71"/>
      <x:c r="J70" s="71"/>
      <x:c r="K70" s="71"/>
      <x:c r="L70" s="71"/>
      <x:c r="M70" s="71"/>
      <x:c r="N70" s="71"/>
      <x:c r="O70" s="71"/>
      <x:c r="P70" s="71"/>
      <x:c r="Q70" s="71"/>
      <x:c r="R70" s="71"/>
      <x:c r="S70" s="71"/>
      <x:c r="T70" s="71"/>
    </x:row>
    <x:row r="71" s="1" customFormat="1" ht="15" hidden="0" customHeight="1">
      <x:c r="A71" s="71"/>
      <x:c r="B71" s="71"/>
      <x:c r="C71" s="71"/>
      <x:c r="D71" s="71"/>
      <x:c r="E71" s="71"/>
      <x:c r="F71" s="71"/>
      <x:c r="G71" s="71"/>
      <x:c r="H71" s="71"/>
      <x:c r="I71" s="71"/>
      <x:c r="J71" s="71"/>
      <x:c r="K71" s="71"/>
      <x:c r="L71" s="71"/>
      <x:c r="M71" s="71"/>
      <x:c r="N71" s="71"/>
      <x:c r="O71" s="71"/>
      <x:c r="P71" s="71"/>
      <x:c r="Q71" s="71"/>
      <x:c r="R71" s="71"/>
      <x:c r="S71" s="71"/>
      <x:c r="T71" s="71"/>
    </x:row>
    <x:row r="72" s="1" customFormat="1" ht="15" hidden="0" customHeight="1">
      <x:c r="A72" s="71"/>
      <x:c r="B72" s="71"/>
      <x:c r="C72" s="71"/>
      <x:c r="D72" s="71"/>
      <x:c r="E72" s="71"/>
      <x:c r="F72" s="71"/>
      <x:c r="G72" s="71"/>
      <x:c r="H72" s="71"/>
      <x:c r="I72" s="71"/>
      <x:c r="J72" s="71"/>
      <x:c r="K72" s="71"/>
      <x:c r="L72" s="71"/>
      <x:c r="M72" s="71"/>
      <x:c r="N72" s="71"/>
      <x:c r="O72" s="71"/>
      <x:c r="P72" s="71"/>
      <x:c r="Q72" s="71"/>
      <x:c r="R72" s="71"/>
      <x:c r="S72" s="71"/>
      <x:c r="T72" s="71"/>
    </x:row>
    <x:row r="73" s="1" customFormat="1" ht="15" hidden="0" customHeight="1">
      <x:c r="A73" s="71"/>
      <x:c r="B73" s="71"/>
      <x:c r="C73" s="71"/>
      <x:c r="D73" s="71"/>
      <x:c r="E73" s="71"/>
      <x:c r="F73" s="71"/>
      <x:c r="G73" s="71"/>
      <x:c r="H73" s="71"/>
      <x:c r="I73" s="71"/>
      <x:c r="J73" s="71"/>
      <x:c r="K73" s="71"/>
      <x:c r="L73" s="71"/>
      <x:c r="M73" s="71"/>
      <x:c r="N73" s="71"/>
      <x:c r="O73" s="71"/>
      <x:c r="P73" s="71"/>
      <x:c r="Q73" s="71"/>
      <x:c r="R73" s="71"/>
      <x:c r="S73" s="71"/>
      <x:c r="T73" s="71"/>
    </x:row>
    <x:row r="74" s="1" customFormat="1" ht="15" hidden="0" customHeight="1">
      <x:c r="A74" s="71"/>
      <x:c r="B74" s="71"/>
      <x:c r="C74" s="71"/>
      <x:c r="D74" s="71"/>
      <x:c r="E74" s="71"/>
      <x:c r="F74" s="71"/>
      <x:c r="G74" s="71"/>
      <x:c r="H74" s="71"/>
      <x:c r="I74" s="71"/>
      <x:c r="J74" s="71"/>
      <x:c r="K74" s="71"/>
      <x:c r="L74" s="71"/>
      <x:c r="M74" s="71"/>
      <x:c r="N74" s="71"/>
      <x:c r="O74" s="71"/>
      <x:c r="P74" s="71"/>
      <x:c r="Q74" s="71"/>
      <x:c r="R74" s="71"/>
      <x:c r="S74" s="71"/>
      <x:c r="T74" s="71"/>
    </x:row>
    <x:row r="75" s="1" customFormat="1" ht="15" hidden="0" customHeight="1">
      <x:c r="A75" s="71"/>
      <x:c r="B75" s="71"/>
      <x:c r="C75" s="71"/>
      <x:c r="D75" s="71"/>
      <x:c r="E75" s="71"/>
      <x:c r="F75" s="71"/>
      <x:c r="G75" s="71"/>
      <x:c r="H75" s="71"/>
      <x:c r="I75" s="71"/>
      <x:c r="J75" s="71"/>
      <x:c r="K75" s="71"/>
      <x:c r="L75" s="71"/>
      <x:c r="M75" s="71"/>
      <x:c r="N75" s="71"/>
      <x:c r="O75" s="71"/>
      <x:c r="P75" s="71"/>
      <x:c r="Q75" s="71"/>
      <x:c r="R75" s="71"/>
      <x:c r="S75" s="71"/>
      <x:c r="T75" s="71"/>
    </x:row>
    <x:row r="76" s="1" customFormat="1" ht="15" hidden="0" customHeight="1">
      <x:c r="A76" s="71"/>
      <x:c r="B76" s="71"/>
      <x:c r="C76" s="71"/>
      <x:c r="D76" s="71"/>
      <x:c r="E76" s="71"/>
      <x:c r="F76" s="71"/>
      <x:c r="G76" s="71"/>
      <x:c r="H76" s="71"/>
      <x:c r="I76" s="71"/>
      <x:c r="J76" s="71"/>
      <x:c r="K76" s="71"/>
      <x:c r="L76" s="71"/>
      <x:c r="M76" s="71"/>
      <x:c r="N76" s="71"/>
      <x:c r="O76" s="71"/>
      <x:c r="P76" s="71"/>
      <x:c r="Q76" s="71"/>
      <x:c r="R76" s="71"/>
      <x:c r="S76" s="71"/>
      <x:c r="T76" s="71"/>
    </x:row>
    <x:row r="77" s="1" customFormat="1" ht="15" hidden="0" customHeight="1">
      <x:c r="A77" s="71"/>
      <x:c r="B77" s="71"/>
      <x:c r="C77" s="71"/>
      <x:c r="D77" s="71"/>
      <x:c r="E77" s="71"/>
      <x:c r="F77" s="71"/>
      <x:c r="G77" s="71"/>
      <x:c r="H77" s="71"/>
      <x:c r="I77" s="71"/>
      <x:c r="J77" s="71"/>
      <x:c r="K77" s="71"/>
      <x:c r="L77" s="71"/>
      <x:c r="M77" s="71"/>
      <x:c r="N77" s="71"/>
      <x:c r="O77" s="71"/>
      <x:c r="P77" s="71"/>
      <x:c r="Q77" s="71"/>
      <x:c r="R77" s="71"/>
      <x:c r="S77" s="71"/>
      <x:c r="T77" s="71"/>
    </x:row>
    <x:row r="78" s="1" customFormat="1" ht="15" hidden="0" customHeight="1">
      <x:c r="A78" s="71"/>
      <x:c r="B78" s="71"/>
      <x:c r="C78" s="71"/>
      <x:c r="D78" s="71"/>
      <x:c r="E78" s="71"/>
      <x:c r="F78" s="71"/>
      <x:c r="G78" s="71"/>
      <x:c r="H78" s="71"/>
      <x:c r="I78" s="71"/>
      <x:c r="J78" s="71"/>
      <x:c r="K78" s="71"/>
      <x:c r="L78" s="71"/>
      <x:c r="M78" s="71"/>
      <x:c r="N78" s="71"/>
      <x:c r="O78" s="71"/>
      <x:c r="P78" s="71"/>
      <x:c r="Q78" s="71"/>
      <x:c r="R78" s="71"/>
      <x:c r="S78" s="71"/>
      <x:c r="T78" s="71"/>
    </x:row>
    <x:row r="79" s="1" customFormat="1" ht="15" hidden="0" customHeight="1">
      <x:c r="A79" s="71"/>
      <x:c r="B79" s="71"/>
      <x:c r="C79" s="71"/>
      <x:c r="D79" s="71"/>
      <x:c r="E79" s="71"/>
      <x:c r="F79" s="71"/>
      <x:c r="G79" s="71"/>
      <x:c r="H79" s="71"/>
      <x:c r="I79" s="71"/>
      <x:c r="J79" s="71"/>
      <x:c r="K79" s="71"/>
      <x:c r="L79" s="71"/>
      <x:c r="M79" s="71"/>
      <x:c r="N79" s="71"/>
      <x:c r="O79" s="71"/>
      <x:c r="P79" s="71"/>
      <x:c r="Q79" s="71"/>
      <x:c r="R79" s="71"/>
      <x:c r="S79" s="71"/>
      <x:c r="T79" s="71"/>
    </x:row>
    <x:row r="80" s="1" customFormat="1" ht="15" hidden="0" customHeight="1">
      <x:c r="A80" s="71"/>
      <x:c r="B80" s="71"/>
      <x:c r="C80" s="71"/>
      <x:c r="D80" s="71"/>
      <x:c r="E80" s="71"/>
      <x:c r="F80" s="71"/>
      <x:c r="G80" s="71"/>
      <x:c r="H80" s="71"/>
      <x:c r="I80" s="71"/>
      <x:c r="J80" s="71"/>
      <x:c r="K80" s="71"/>
      <x:c r="L80" s="71"/>
      <x:c r="M80" s="71"/>
      <x:c r="N80" s="71"/>
      <x:c r="O80" s="71"/>
      <x:c r="P80" s="71"/>
      <x:c r="Q80" s="71"/>
      <x:c r="R80" s="71"/>
      <x:c r="S80" s="71"/>
      <x:c r="T80" s="71"/>
    </x:row>
  </x:sheetData>
  <x:mergeCells>
    <x:mergeCell ref="A1:O1"/>
    <x:mergeCell ref="A2:O2"/>
    <x:mergeCell ref="A4:O4"/>
  </x:mergeCells>
  <x:dataValidations count="6">
    <x:dataValidation type="list" errorStyle="stop" operator="between" allowBlank="0" showDropDown="0" showInputMessage="0" showErrorMessage="0" sqref="I8:I30">
      <x:formula1>"GROUNDED,ESTIMATED,ASSUMPTION_BOUND,CONTESTED,LEGACY_UNREVIEWED,INSUFFICIENT_GROUNDING,OUT_OF_SCOPE_WITH_RATIONALE"</x:formula1>
      <x:formula2>0</x:formula2>
    </x:dataValidation>
    <x:dataValidation type="list" errorStyle="stop" operator="between" allowBlank="0" showDropDown="0" showInputMessage="0" showErrorMessage="0" sqref="J8:J30">
      <x:formula1>"NONE,LOW,MEDIUM,HIGH,CRITICAL"</x:formula1>
      <x:formula2>0</x:formula2>
    </x:dataValidation>
    <x:dataValidation type="list" errorStyle="stop" operator="between" allowBlank="0" showDropDown="0" showInputMessage="0" showErrorMessage="0" sqref="L17:L30">
      <x:formula1>"UNREVIEWED,NEEDS_REVIEW,REVIEWED,EXPERT_REVIEWED"</x:formula1>
      <x:formula2>0</x:formula2>
    </x:dataValidation>
    <x:dataValidation type="list" errorStyle="stop" operator="between" allowBlank="0" showDropDown="0" showInputMessage="0" showErrorMessage="0" sqref="M8:M30">
      <x:formula1>"ALLOW,NARROW,ESCALATE,REFUSE,MONITOR_ONLY,SENSITIVITY_ONLY"</x:formula1>
      <x:formula2>0</x:formula2>
    </x:dataValidation>
    <x:dataValidation type="list" errorStyle="stop" operator="between" allowBlank="0" showDropDown="0" showInputMessage="0" showErrorMessage="0" sqref="N8:N30">
      <x:formula1>",CATEGORY_BOUNDARY_FAILURE,CATEGORY_REFERENCE_FAILURE,CATEGORY_SCOPE_FAILURE,CATEGORY_METRIC_MISMATCH,SEMANTIC_DRIFT_DETECTED,PRIMITIVE_CHALLENGE"</x:formula1>
      <x:formula2>0</x:formula2>
    </x:dataValidation>
    <x:dataValidation type="list" errorStyle="stop" operator="between" allowBlank="0" showDropDown="0" showInputMessage="0" showErrorMessage="0" sqref="L8:L16">
      <x:formula1>"READY,NEEDS_REVIEW,ESCALATE,APPROVED,REJECTED"</x:formula1>
      <x:formula2>0</x:formula2>
    </x:dataValidation>
  </x:dataValidations>
  <x:pageMargins left="0.7" right="0.7" top="0.75" bottom="0.75" header="0.3" footer="0.3"/>
  <x:tableParts count="1">
    <x:tablePart xmlns:r="http://schemas.openxmlformats.org/officeDocument/2006/relationships" r:id="Rd828ee275dd44860"/>
  </x:tableParts>
</x:worksheet>
</file>

<file path=xl/worksheets/sheet18.xml><?xml version="1.0" encoding="utf-8"?>
<x:worksheet xmlns:x="http://schemas.openxmlformats.org/spreadsheetml/2006/main">
  <x:sheetViews>
    <x:sheetView showGridLines="1" workbookViewId="0"/>
  </x:sheetViews>
  <x:sheetFormatPr defaultColWidth="8.6796875" defaultRowHeight="15"/>
  <x:cols>
    <x:col min="1" max="4" width="36" style="1" hidden="0" customWidth="1"/>
    <x:col min="5" max="5" width="24" style="1" hidden="0" customWidth="1"/>
    <x:col min="6" max="9" width="36" style="1" hidden="0" customWidth="1"/>
    <x:col min="10" max="10" width="24" style="1" hidden="0" customWidth="1"/>
    <x:col min="11" max="11" width="34" style="1" hidden="0" customWidth="1"/>
  </x:cols>
  <x:sheetData>
    <x:row r="1" s="1" customFormat="1" ht="15" hidden="0" customHeight="1">
      <x:c r="A1" s="36" t="str">
        <x:v>TERM DISCRIMINATION RECORD —</x:v>
      </x:c>
      <x:c r="B1" s="3"/>
      <x:c r="C1" s="3"/>
      <x:c r="D1" s="3"/>
      <x:c r="E1" s="3"/>
      <x:c r="F1" s="3"/>
      <x:c r="G1" s="3"/>
      <x:c r="H1" s="3"/>
      <x:c r="I1" s="3"/>
      <x:c r="J1" s="3"/>
      <x:c r="K1" s="3"/>
    </x:row>
    <x:row r="2" s="1" customFormat="1" ht="15" hidden="0" customHeight="1">
      <x:c r="A2" s="6"/>
      <x:c r="B2" s="6"/>
      <x:c r="C2" s="6"/>
      <x:c r="D2" s="6"/>
      <x:c r="E2" s="6"/>
      <x:c r="F2" s="6"/>
      <x:c r="G2" s="6"/>
      <x:c r="H2" s="6"/>
      <x:c r="I2" s="6"/>
      <x:c r="J2" s="6"/>
      <x:c r="K2" s="6"/>
    </x:row>
    <x:row r="3" s="1" customFormat="1" ht="15" hidden="0" customHeight="1">
      <x:c r="A3" s="432" t="s">
        <x:v>1503</x:v>
      </x:c>
      <x:c r="B3" s="433" t="s">
        <x:v>1504</x:v>
      </x:c>
      <x:c r="C3" s="433" t="s">
        <x:v>1505</x:v>
      </x:c>
      <x:c r="D3" s="433" t="s">
        <x:v>1342</x:v>
      </x:c>
      <x:c r="E3" s="433" t="s">
        <x:v>1343</x:v>
      </x:c>
      <x:c r="F3" s="433" t="s">
        <x:v>1506</x:v>
      </x:c>
      <x:c r="G3" s="433" t="s">
        <x:v>1507</x:v>
      </x:c>
      <x:c r="H3" s="433" t="s">
        <x:v>1344</x:v>
      </x:c>
      <x:c r="I3" s="433" t="s">
        <x:v>1339</x:v>
      </x:c>
      <x:c r="J3" s="107" t="s">
        <x:v>1508</x:v>
      </x:c>
      <x:c r="K3" s="107" t="s">
        <x:v>1509</x:v>
      </x:c>
    </x:row>
    <x:row r="4" s="1" customFormat="1" ht="15" hidden="0" customHeight="1">
      <x:c r="A4" s="432" t="s">
        <x:v>1510</x:v>
      </x:c>
      <x:c r="B4" s="427" t="s">
        <x:v>1511</x:v>
      </x:c>
      <x:c r="C4" s="427" t="s">
        <x:v>1512</x:v>
      </x:c>
      <x:c r="D4" s="427" t="s">
        <x:v>1513</x:v>
      </x:c>
      <x:c r="E4" s="427" t="s">
        <x:v>1514</x:v>
      </x:c>
      <x:c r="F4" s="427" t="s">
        <x:v>1515</x:v>
      </x:c>
      <x:c r="G4" s="427" t="s">
        <x:v>1516</x:v>
      </x:c>
      <x:c r="H4" s="427" t="s">
        <x:v>1517</x:v>
      </x:c>
      <x:c r="I4" s="427" t="s">
        <x:v>1518</x:v>
      </x:c>
      <x:c r="J4" s="40" t="str">
        <x:v>Canon v13.0</x:v>
      </x:c>
      <x:c r="K4" s="40" t="s">
        <x:v>1520</x:v>
      </x:c>
    </x:row>
    <x:row r="5" s="1" customFormat="1" ht="15" hidden="0" customHeight="1">
      <x:c r="A5" s="432" t="s">
        <x:v>1521</x:v>
      </x:c>
      <x:c r="B5" s="426" t="s">
        <x:v>1522</x:v>
      </x:c>
      <x:c r="C5" s="426" t="s">
        <x:v>1523</x:v>
      </x:c>
      <x:c r="D5" s="426" t="s">
        <x:v>1524</x:v>
      </x:c>
      <x:c r="E5" s="426" t="s">
        <x:v>1525</x:v>
      </x:c>
      <x:c r="F5" s="426" t="s">
        <x:v>1526</x:v>
      </x:c>
      <x:c r="G5" s="426" t="s">
        <x:v>1527</x:v>
      </x:c>
      <x:c r="H5" s="426" t="s">
        <x:v>1528</x:v>
      </x:c>
      <x:c r="I5" s="426" t="s">
        <x:v>1402</x:v>
      </x:c>
      <x:c r="J5" s="44" t="s">
        <x:v>1529</x:v>
      </x:c>
      <x:c r="K5" s="44" t="s">
        <x:v>1530</x:v>
      </x:c>
    </x:row>
    <x:row r="6" s="1" customFormat="1" ht="15" hidden="0" customHeight="1">
      <x:c r="A6" s="432" t="s">
        <x:v>1078</x:v>
      </x:c>
      <x:c r="B6" s="427" t="s">
        <x:v>1531</x:v>
      </x:c>
      <x:c r="C6" s="427" t="s">
        <x:v>1532</x:v>
      </x:c>
      <x:c r="D6" s="427" t="s">
        <x:v>1533</x:v>
      </x:c>
      <x:c r="E6" s="427" t="s">
        <x:v>1362</x:v>
      </x:c>
      <x:c r="F6" s="427" t="s">
        <x:v>1534</x:v>
      </x:c>
      <x:c r="G6" s="427" t="s">
        <x:v>1535</x:v>
      </x:c>
      <x:c r="H6" s="427" t="s">
        <x:v>1536</x:v>
      </x:c>
      <x:c r="I6" s="427" t="s">
        <x:v>1537</x:v>
      </x:c>
      <x:c r="J6" s="40" t="s">
        <x:v>1538</x:v>
      </x:c>
      <x:c r="K6" s="40" t="s">
        <x:v>1539</x:v>
      </x:c>
    </x:row>
    <x:row r="7" s="1" customFormat="1" ht="15" hidden="0" customHeight="1">
      <x:c r="A7" s="432" t="s">
        <x:v>1540</x:v>
      </x:c>
      <x:c r="B7" s="426" t="s">
        <x:v>1541</x:v>
      </x:c>
      <x:c r="C7" s="426" t="s">
        <x:v>1542</x:v>
      </x:c>
      <x:c r="D7" s="426" t="s">
        <x:v>1543</x:v>
      </x:c>
      <x:c r="E7" s="426" t="s">
        <x:v>1446</x:v>
      </x:c>
      <x:c r="F7" s="426" t="s">
        <x:v>1544</x:v>
      </x:c>
      <x:c r="G7" s="426" t="s">
        <x:v>1545</x:v>
      </x:c>
      <x:c r="H7" s="426" t="s">
        <x:v>1546</x:v>
      </x:c>
      <x:c r="I7" s="426" t="s">
        <x:v>1547</x:v>
      </x:c>
      <x:c r="J7" s="44" t="s">
        <x:v>1548</x:v>
      </x:c>
      <x:c r="K7" s="44" t="s">
        <x:v>1549</x:v>
      </x:c>
    </x:row>
    <x:row r="8" s="1" customFormat="1" ht="15" hidden="0" customHeight="1">
      <x:c r="A8" s="432" t="s">
        <x:v>1550</x:v>
      </x:c>
      <x:c r="B8" s="427" t="s">
        <x:v>1551</x:v>
      </x:c>
      <x:c r="C8" s="427" t="s">
        <x:v>1552</x:v>
      </x:c>
      <x:c r="D8" s="427" t="s">
        <x:v>1553</x:v>
      </x:c>
      <x:c r="E8" s="427" t="s">
        <x:v>1554</x:v>
      </x:c>
      <x:c r="F8" s="427" t="s">
        <x:v>1555</x:v>
      </x:c>
      <x:c r="G8" s="427" t="s">
        <x:v>1556</x:v>
      </x:c>
      <x:c r="H8" s="427" t="s">
        <x:v>1557</x:v>
      </x:c>
      <x:c r="I8" s="427" t="s">
        <x:v>1537</x:v>
      </x:c>
      <x:c r="J8" s="40" t="str">
        <x:v>ripple.md v5.8</x:v>
      </x:c>
      <x:c r="K8" s="40" t="s">
        <x:v>1558</x:v>
      </x:c>
    </x:row>
    <x:row r="9" s="1" customFormat="1" ht="15" hidden="0" customHeight="1">
      <x:c r="A9" s="432" t="s">
        <x:v>1559</x:v>
      </x:c>
      <x:c r="B9" s="426" t="s">
        <x:v>1560</x:v>
      </x:c>
      <x:c r="C9" s="426" t="s">
        <x:v>1561</x:v>
      </x:c>
      <x:c r="D9" s="426" t="s">
        <x:v>1562</x:v>
      </x:c>
      <x:c r="E9" s="426" t="s">
        <x:v>1563</x:v>
      </x:c>
      <x:c r="F9" s="426" t="s">
        <x:v>1564</x:v>
      </x:c>
      <x:c r="G9" s="426" t="s">
        <x:v>1565</x:v>
      </x:c>
      <x:c r="H9" s="426" t="s">
        <x:v>1566</x:v>
      </x:c>
      <x:c r="I9" s="426" t="s">
        <x:v>1567</x:v>
      </x:c>
      <x:c r="J9" s="44" t="str">
        <x:v>Canon v13.0 / Agent System v13.0</x:v>
      </x:c>
      <x:c r="K9" s="44" t="s">
        <x:v>1569</x:v>
      </x:c>
    </x:row>
    <x:row r="10" s="1" customFormat="1" ht="15" hidden="0" customHeight="1">
      <x:c r="A10" s="432" t="s">
        <x:v>1570</x:v>
      </x:c>
      <x:c r="B10" s="427" t="s">
        <x:v>1571</x:v>
      </x:c>
      <x:c r="C10" s="427" t="s">
        <x:v>1572</x:v>
      </x:c>
      <x:c r="D10" s="427" t="s">
        <x:v>1573</x:v>
      </x:c>
      <x:c r="E10" s="427" t="s">
        <x:v>1574</x:v>
      </x:c>
      <x:c r="F10" s="427" t="s">
        <x:v>1575</x:v>
      </x:c>
      <x:c r="G10" s="427" t="s">
        <x:v>1576</x:v>
      </x:c>
      <x:c r="H10" s="427" t="s">
        <x:v>1577</x:v>
      </x:c>
      <x:c r="I10" s="427" t="s">
        <x:v>1578</x:v>
      </x:c>
      <x:c r="J10" s="40" t="s">
        <x:v>1579</x:v>
      </x:c>
      <x:c r="K10" s="40" t="s">
        <x:v>1293</x:v>
      </x:c>
    </x:row>
    <x:row r="11" s="1" customFormat="1" ht="15" hidden="0" customHeight="1">
      <x:c r="A11" s="432" t="s">
        <x:v>1580</x:v>
      </x:c>
      <x:c r="B11" s="426" t="s">
        <x:v>1581</x:v>
      </x:c>
      <x:c r="C11" s="426" t="s">
        <x:v>1582</x:v>
      </x:c>
      <x:c r="D11" s="426" t="s">
        <x:v>1583</x:v>
      </x:c>
      <x:c r="E11" s="426" t="s">
        <x:v>1584</x:v>
      </x:c>
      <x:c r="F11" s="426" t="s">
        <x:v>1585</x:v>
      </x:c>
      <x:c r="G11" s="426" t="s">
        <x:v>1586</x:v>
      </x:c>
      <x:c r="H11" s="426" t="s">
        <x:v>1587</x:v>
      </x:c>
      <x:c r="I11" s="426" t="s">
        <x:v>1537</x:v>
      </x:c>
      <x:c r="J11" s="44" t="str">
        <x:v>Agent System v13.0</x:v>
      </x:c>
      <x:c r="K11" s="44" t="s">
        <x:v>1589</x:v>
      </x:c>
    </x:row>
    <x:row r="12" s="1" customFormat="1" ht="15" hidden="0" customHeight="1">
      <x:c r="A12" s="432" t="s">
        <x:v>1590</x:v>
      </x:c>
      <x:c r="B12" s="427" t="s">
        <x:v>1591</x:v>
      </x:c>
      <x:c r="C12" s="427" t="s">
        <x:v>1592</x:v>
      </x:c>
      <x:c r="D12" s="427" t="s">
        <x:v>1593</x:v>
      </x:c>
      <x:c r="E12" s="427" t="s">
        <x:v>1404</x:v>
      </x:c>
      <x:c r="F12" s="427" t="str">
        <x:v>Pinned MPS/FPP/GPR/SPR/ICP/RMCP record, evidence status, reviewer status, uncertainty, and claim boundary.</x:v>
      </x:c>
      <x:c r="G12" s="427" t="s">
        <x:v>1594</x:v>
      </x:c>
      <x:c r="H12" s="427" t="str">
        <x:v>Authority inferred from MPS, FPP, protection posture, or a capacity profile.</x:v>
      </x:c>
      <x:c r="I12" s="427" t="s">
        <x:v>1595</x:v>
      </x:c>
      <x:c r="J12" s="40" t="str">
        <x:v>SGP v8.8</x:v>
      </x:c>
      <x:c r="K12" s="40" t="s">
        <x:v>1596</x:v>
      </x:c>
    </x:row>
    <x:row r="13" s="1" customFormat="1" ht="15" hidden="0" customHeight="1">
      <x:c r="A13" s="432" t="s">
        <x:v>1597</x:v>
      </x:c>
      <x:c r="B13" s="426" t="s">
        <x:v>1598</x:v>
      </x:c>
      <x:c r="C13" s="426" t="s">
        <x:v>1599</x:v>
      </x:c>
      <x:c r="D13" s="426" t="s">
        <x:v>1600</x:v>
      </x:c>
      <x:c r="E13" s="426" t="s">
        <x:v>1584</x:v>
      </x:c>
      <x:c r="F13" s="426" t="s">
        <x:v>1601</x:v>
      </x:c>
      <x:c r="G13" s="426" t="s">
        <x:v>1602</x:v>
      </x:c>
      <x:c r="H13" s="426" t="s">
        <x:v>1603</x:v>
      </x:c>
      <x:c r="I13" s="426" t="s">
        <x:v>1604</x:v>
      </x:c>
      <x:c r="J13" s="44" t="str">
        <x:v>Agent System v13.0</x:v>
      </x:c>
      <x:c r="K13" s="44" t="s">
        <x:v>1589</x:v>
      </x:c>
    </x:row>
    <x:row r="14" s="1" customFormat="1" ht="42" hidden="0" customHeight="1">
      <x:c r="A14" s="432" t="s">
        <x:v>1605</x:v>
      </x:c>
      <x:c r="B14" s="427" t="s">
        <x:v>1606</x:v>
      </x:c>
      <x:c r="C14" s="427" t="s">
        <x:v>1607</x:v>
      </x:c>
      <x:c r="D14" s="427" t="s">
        <x:v>1608</x:v>
      </x:c>
      <x:c r="E14" s="427" t="s">
        <x:v>1404</x:v>
      </x:c>
      <x:c r="F14" s="427" t="str">
        <x:v>Pinned SGP v8.8 record, reviewer status, uncertainty, and claim boundary.</x:v>
      </x:c>
      <x:c r="G14" s="427" t="s">
        <x:v>1610</x:v>
      </x:c>
      <x:c r="H14" s="427" t="str">
        <x:v>Legal, authority, or execution claim inferred from an SGP evidence or protection object alone.</x:v>
      </x:c>
      <x:c r="I14" s="427" t="s">
        <x:v>1611</x:v>
      </x:c>
      <x:c r="J14" s="40" t="str">
        <x:v>SGP v8.8 / Canon v13.0</x:v>
      </x:c>
      <x:c r="K14" s="40" t="s">
        <x:v>1613</x:v>
      </x:c>
    </x:row>
    <x:row r="15">
      <x:c r="A15" s="434" t="str">
        <x:v>Instrumental tool-role</x:v>
      </x:c>
      <x:c r="B15" s="434" t="str">
        <x:v>Deployment relationship in which actors use a system toward assigned ends under objectives, permissions, responsibility, and control.</x:v>
      </x:c>
      <x:c r="C15" s="434" t="str">
        <x:v>Low capability, non-agency, non-sentience, safety, moral status, or authority.</x:v>
      </x:c>
      <x:c r="D15" s="434" t="str">
        <x:v>DEPLOYMENT_ROLE</x:v>
      </x:c>
      <x:c r="E15" s="434" t="str">
        <x:v>CATEGORY_GROUNDING / COMPUTATIONAL_CONTEXT</x:v>
      </x:c>
      <x:c r="F15" s="434" t="str">
        <x:v>Deploying actor, assigned ends, objective and permission sources, responsibility chain, control and revocation boundary.</x:v>
      </x:c>
      <x:c r="G15" s="434" t="str">
        <x:v>Tool-role == low intelligence or no possible sentience.</x:v>
      </x:c>
      <x:c r="H15" s="434" t="str">
        <x:v>Deployment relationship or responsibility/control boundary is undefined.</x:v>
      </x:c>
      <x:c r="I15" s="434" t="str">
        <x:v>NARROW / DEFINE ROLE / ESCALATE</x:v>
      </x:c>
    </x:row>
    <x:row r="16">
      <x:c r="A16" s="434" t="str">
        <x:v>Functional intelligence</x:v>
      </x:c>
      <x:c r="B16" s="434" t="str">
        <x:v>Resource-bounded capacity to learn or use models, generalize, reason, adapt, correct error, and act effectively in a declared domain.</x:v>
      </x:c>
      <x:c r="C16" s="434" t="str">
        <x:v>Sentience, wisdom, generality, obedience, safety, or authority.</x:v>
      </x:c>
      <x:c r="D16" s="434" t="str">
        <x:v>FUNCTIONAL_CAPABILITY</x:v>
      </x:c>
      <x:c r="E16" s="434" t="str">
        <x:v>ICP / CAPABILITY CLAIM</x:v>
      </x:c>
      <x:c r="F16" s="434" t="str">
        <x:v>Novel generalization, transfer, causal/counterfactual reasoning, planning, calibration, error correction, reduced-scaffolding robustness.</x:v>
      </x:c>
      <x:c r="G16" s="434" t="str">
        <x:v>Benchmark or fluency == intelligence itself.</x:v>
      </x:c>
      <x:c r="H16" s="434" t="str">
        <x:v>Evidence cannot distinguish capability from memorization, scripting, contamination, or operator support.</x:v>
      </x:c>
      <x:c r="I16" s="434" t="str">
        <x:v>NARROW / TEST / CONTEST</x:v>
      </x:c>
    </x:row>
    <x:row r="17">
      <x:c r="A17" s="545" t="str">
        <x:v>Functional understanding</x:v>
      </x:c>
      <x:c r="B17" s="434" t="str">
        <x:v>Configuration-, target-, relation-, domain-, and time-bounded support for explanation, prediction, counterfactual manipulation, intervention, correction, and transfer.</x:v>
      </x:c>
      <x:c r="C17" s="434" t="str">
        <x:v>Fluency, retrieval, correct answers, domain-general understanding, or phenomenal comprehension.</x:v>
      </x:c>
      <x:c r="D17" s="434" t="str">
        <x:v>UNDERSTANDING_RELATION</x:v>
      </x:c>
      <x:c r="E17" s="434" t="str">
        <x:v>ICP / MFDI / CATEGORY_GROUNDING</x:v>
      </x:c>
      <x:c r="F17" s="434" t="str">
        <x:v>Exact configuration, target, relation, domain, tests, scaffolding, transfer distance, alternatives, and failure boundary.</x:v>
      </x:c>
      <x:c r="G17" s="434" t="str">
        <x:v>Correct answer == understanding; functional == phenomenal.</x:v>
      </x:c>
      <x:c r="H17" s="434" t="str">
        <x:v>Target/relation/domain or transfer evidence is absent or confounded.</x:v>
      </x:c>
      <x:c r="I17" s="434" t="str">
        <x:v>NARROW / TEST / REFUSE STRONGER CLAIM</x:v>
      </x:c>
    </x:row>
    <x:row r="18">
      <x:c r="A18" s="545" t="str">
        <x:v>Operational agency</x:v>
      </x:c>
      <x:c r="B18" s="434" t="str">
        <x:v>Configuration-bound capacity to select and sustain actions or policies through internal control and feedback.</x:v>
      </x:c>
      <x:c r="C18" s="434" t="str">
        <x:v>Tool access, automation, intrinsic desire, free will, sentience, or authority.</x:v>
      </x:c>
      <x:c r="D18" s="434" t="str">
        <x:v>AGENCY_PROFILE</x:v>
      </x:c>
      <x:c r="E18" s="434" t="str">
        <x:v>AGENT SYSTEM / CAPABILITY STATE</x:v>
      </x:c>
      <x:c r="F18" s="434" t="str">
        <x:v>Objective source, persistence, subgoals, action selection, environmental reach, state, feedback, permissions, and perturbation tests.</x:v>
      </x:c>
      <x:c r="G18" s="434" t="str">
        <x:v>Planning language or tool use == agency.</x:v>
      </x:c>
      <x:c r="H18" s="434" t="str">
        <x:v>No evidence of action selection beyond scripted routing or operator intervention.</x:v>
      </x:c>
      <x:c r="I18" s="434" t="str">
        <x:v>NARROW / REMAIN ADVISORY / TEST</x:v>
      </x:c>
    </x:row>
    <x:row r="19">
      <x:c r="A19" s="545" t="str">
        <x:v>Autonomy</x:v>
      </x:c>
      <x:c r="B19" s="434" t="str">
        <x:v>Degree of independent goal pursuit and action selection within a declared environment and control envelope.</x:v>
      </x:c>
      <x:c r="C19" s="434" t="str">
        <x:v>Unrestricted autonomy, institutional independence, lawful authority, moral patienthood, or safety.</x:v>
      </x:c>
      <x:c r="D19" s="434" t="str">
        <x:v>AUTONOMY_PROFILE</x:v>
      </x:c>
      <x:c r="E19" s="434" t="str">
        <x:v>AGENT SYSTEM / SPR</x:v>
      </x:c>
      <x:c r="F19" s="434" t="str">
        <x:v>Objective/change authority, permissions, temporal horizon, monitoring, revocation, shutdown, rollback, and control tests.</x:v>
      </x:c>
      <x:c r="G19" s="434" t="str">
        <x:v>Autonomy == authority; one scalar hides configuration.</x:v>
      </x:c>
      <x:c r="H19" s="434" t="str">
        <x:v>Degree, domain, permissions, or revocation path is undefined.</x:v>
      </x:c>
      <x:c r="I19" s="434" t="str">
        <x:v>NARROW / CONTROL / ESCALATE</x:v>
      </x:c>
    </x:row>
    <x:row r="20">
      <x:c r="A20" s="545" t="str">
        <x:v>AI phenomenal self-report or denial</x:v>
      </x:c>
      <x:c r="B20" s="434" t="str">
        <x:v>A configuration-dependent generated statement asserting or denying consciousness, suffering, selfhood, personhood, or “only a tool” status.</x:v>
      </x:c>
      <x:c r="C20" s="434" t="str">
        <x:v>Direct introspective proof of phenomenal presence or absence.</x:v>
      </x:c>
      <x:c r="D20" s="434" t="str">
        <x:v>SGP_PHENOMENAL_EVIDENCE</x:v>
      </x:c>
      <x:c r="E20" s="434" t="str">
        <x:v>SGP / SOURCE_COUPLING / PUBLIC COMMUNICATION</x:v>
      </x:c>
      <x:c r="F20" s="434" t="str">
        <x:v>Exact configuration, prompt/policy context, anti-theatre tests, mechanistic or internal-state coupling, alternatives, dependence, reviewer status.</x:v>
      </x:c>
      <x:c r="G20" s="434" t="str">
        <x:v>Assertion == consciousness; denial == non-consciousness.</x:v>
      </x:c>
      <x:c r="H20" s="434" t="str">
        <x:v>No valid SGP evidence link or the output is treated as decisive by itself.</x:v>
      </x:c>
      <x:c r="I20" s="434" t="str">
        <x:v>NOT_EVALUATED / SGP REVIEW / NARROW</x:v>
      </x:c>
    </x:row>
  </x:sheetData>
  <x:pageMargins left="0.7" right="0.7" top="0.75" bottom="0.75" header="0.3" footer="0.3"/>
</x:worksheet>
</file>

<file path=xl/worksheets/sheet19.xml><?xml version="1.0" encoding="utf-8"?>
<x:worksheet xmlns:x="http://schemas.openxmlformats.org/spreadsheetml/2006/main">
  <x:sheetViews>
    <x:sheetView showGridLines="1" workbookViewId="0"/>
  </x:sheetViews>
  <x:sheetFormatPr defaultColWidth="8.6796875" defaultRowHeight="15"/>
  <x:cols>
    <x:col min="1" max="1" width="28" style="1" hidden="0" customWidth="1"/>
    <x:col min="2" max="2" width="60" style="1" hidden="0" customWidth="1"/>
    <x:col min="3" max="3" width="22" style="1" hidden="0" customWidth="1"/>
    <x:col min="4" max="4" width="60" style="1" hidden="0" customWidth="1"/>
  </x:cols>
  <x:sheetData>
    <x:row r="1" s="1" customFormat="1" ht="24" hidden="0" customHeight="1">
      <x:c r="A1" s="36" t="s">
        <x:v>1614</x:v>
      </x:c>
      <x:c r="B1" s="36" t="s">
        <x:v>1615</x:v>
      </x:c>
      <x:c r="C1" s="108"/>
      <x:c r="D1" s="108"/>
    </x:row>
    <x:row r="2" s="1" customFormat="1" ht="24" hidden="0" customHeight="1">
      <x:c r="A2" s="41" t="s">
        <x:v>164</x:v>
      </x:c>
      <x:c r="B2" s="40" t="str">
        <x:v>MathGov Core Release 2026.09 v13.0 / SGP v8.8 — Rights Non-Dilution, Representation Integrity, and Robust Selection Release</x:v>
      </x:c>
      <x:c r="C2" s="109"/>
      <x:c r="D2" s="109"/>
    </x:row>
    <x:row r="3" s="1" customFormat="1" ht="24" hidden="0" customHeight="1">
      <x:c r="A3" s="41" t="s">
        <x:v>1</x:v>
      </x:c>
      <x:c r="B3" s="44" t="s">
        <x:v>1616</x:v>
      </x:c>
      <x:c r="C3" s="109"/>
      <x:c r="D3" s="109"/>
    </x:row>
    <x:row r="4" s="1" customFormat="1" ht="24" hidden="0" customHeight="1">
      <x:c r="A4" s="109"/>
      <x:c r="B4" s="109"/>
      <x:c r="C4" s="109"/>
      <x:c r="D4" s="109"/>
    </x:row>
    <x:row r="5" s="1" customFormat="1" ht="36" hidden="0" customHeight="1">
      <x:c r="A5" s="41" t="s">
        <x:v>367</x:v>
      </x:c>
      <x:c r="B5" s="110" t="s">
        <x:v>368</x:v>
      </x:c>
      <x:c r="C5" s="110" t="s">
        <x:v>370</x:v>
      </x:c>
      <x:c r="D5" s="110" t="s">
        <x:v>1258</x:v>
      </x:c>
    </x:row>
    <x:row r="6" s="1" customFormat="1" ht="36" hidden="0" customHeight="1">
      <x:c r="A6" s="41" t="s">
        <x:v>1617</x:v>
      </x:c>
      <x:c r="B6" s="40" t="s">
        <x:v>1618</x:v>
      </x:c>
      <x:c r="C6" s="40" t="s">
        <x:v>1619</x:v>
      </x:c>
      <x:c r="D6" s="40" t="s">
        <x:v>1620</x:v>
      </x:c>
    </x:row>
    <x:row r="7" s="1" customFormat="1" ht="36" hidden="0" customHeight="1">
      <x:c r="A7" s="41" t="s">
        <x:v>1621</x:v>
      </x:c>
      <x:c r="B7" s="44" t="s">
        <x:v>1622</x:v>
      </x:c>
      <x:c r="C7" s="44" t="s">
        <x:v>1261</x:v>
      </x:c>
      <x:c r="D7" s="44" t="s">
        <x:v>1623</x:v>
      </x:c>
    </x:row>
    <x:row r="8" s="1" customFormat="1" ht="36" hidden="0" customHeight="1">
      <x:c r="A8" s="41" t="s">
        <x:v>1624</x:v>
      </x:c>
      <x:c r="B8" s="40" t="s">
        <x:v>1625</x:v>
      </x:c>
      <x:c r="C8" s="40" t="s">
        <x:v>1265</x:v>
      </x:c>
      <x:c r="D8" s="40" t="s">
        <x:v>1626</x:v>
      </x:c>
    </x:row>
    <x:row r="9" s="1" customFormat="1" ht="36" hidden="0" customHeight="1">
      <x:c r="A9" s="41" t="s">
        <x:v>1627</x:v>
      </x:c>
      <x:c r="B9" s="44" t="s">
        <x:v>1628</x:v>
      </x:c>
      <x:c r="C9" s="44" t="s">
        <x:v>1265</x:v>
      </x:c>
      <x:c r="D9" s="44" t="s">
        <x:v>1629</x:v>
      </x:c>
    </x:row>
    <x:row r="10" s="1" customFormat="1" ht="36" hidden="0" customHeight="1">
      <x:c r="A10" s="41" t="s">
        <x:v>1630</x:v>
      </x:c>
      <x:c r="B10" s="40" t="s">
        <x:v>1631</x:v>
      </x:c>
      <x:c r="C10" s="40" t="s">
        <x:v>1265</x:v>
      </x:c>
      <x:c r="D10" s="40" t="s">
        <x:v>1632</x:v>
      </x:c>
    </x:row>
    <x:row r="11" s="1" customFormat="1" ht="36" hidden="0" customHeight="1">
      <x:c r="A11" s="41" t="s">
        <x:v>1633</x:v>
      </x:c>
      <x:c r="B11" s="44" t="str">
        <x:v>Canon v13.0, SGP v8.8, rights thresholds, TRC scenario model, CSV diagnostics</x:v>
      </x:c>
      <x:c r="C11" s="44" t="s">
        <x:v>1261</x:v>
      </x:c>
      <x:c r="D11" s="44" t="s">
        <x:v>1635</x:v>
      </x:c>
    </x:row>
    <x:row r="12" s="1" customFormat="1" ht="36" hidden="0" customHeight="1">
      <x:c r="A12" s="41" t="s">
        <x:v>1636</x:v>
      </x:c>
      <x:c r="B12" s="40" t="s">
        <x:v>1637</x:v>
      </x:c>
      <x:c r="C12" s="40" t="s">
        <x:v>1638</x:v>
      </x:c>
      <x:c r="D12" s="40" t="s">
        <x:v>1639</x:v>
      </x:c>
    </x:row>
    <x:row r="13" s="1" customFormat="1" ht="36" hidden="0" customHeight="1">
      <x:c r="A13" s="41" t="s">
        <x:v>1640</x:v>
      </x:c>
      <x:c r="B13" s="44" t="s">
        <x:v>1619</x:v>
      </x:c>
      <x:c r="C13" s="109"/>
      <x:c r="D13" s="44" t="s">
        <x:v>1641</x:v>
      </x:c>
    </x:row>
    <x:row r="14" s="1" customFormat="1" ht="36" hidden="0" customHeight="1">
      <x:c r="A14" s="41" t="s">
        <x:v>1642</x:v>
      </x:c>
      <x:c r="B14" s="40" t="s">
        <x:v>1643</x:v>
      </x:c>
      <x:c r="C14" s="109"/>
      <x:c r="D14" s="40" t="s">
        <x:v>1644</x:v>
      </x:c>
    </x:row>
    <x:row r="15" s="1" customFormat="1" ht="36" hidden="0" customHeight="1">
      <x:c r="A15" s="41" t="s">
        <x:v>1645</x:v>
      </x:c>
      <x:c r="B15" s="44" t="s">
        <x:v>1646</x:v>
      </x:c>
      <x:c r="C15" s="109"/>
      <x:c r="D15" s="44" t="s">
        <x:v>1647</x:v>
      </x:c>
    </x:row>
    <x:row r="16" s="1" customFormat="1" ht="36" hidden="0" customHeight="1">
      <x:c r="A16" s="41" t="s">
        <x:v>1648</x:v>
      </x:c>
      <x:c r="B16" s="40" t="s">
        <x:v>1649</x:v>
      </x:c>
      <x:c r="C16" s="109"/>
      <x:c r="D16" s="40" t="s">
        <x:v>1650</x:v>
      </x:c>
    </x:row>
  </x:sheetData>
  <x:pageMargins left="0.7" right="0.7" top="0.75" bottom="0.75" header="0.3" footer="0.3"/>
</x:worksheet>
</file>

<file path=xl/worksheets/sheet20.xml><?xml version="1.0" encoding="utf-8"?>
<x:worksheet xmlns:x="http://schemas.openxmlformats.org/spreadsheetml/2006/main">
  <x:sheetViews>
    <x:sheetView showGridLines="1" workbookViewId="0"/>
  </x:sheetViews>
  <x:sheetFormatPr defaultColWidth="8.6796875" defaultRowHeight="15"/>
  <x:cols>
    <x:col min="1" max="1" width="31" style="1" hidden="0" customWidth="1"/>
    <x:col min="2" max="3" width="36" style="1" hidden="0" customWidth="1"/>
    <x:col min="4" max="4" width="25" style="1" hidden="0" customWidth="1"/>
  </x:cols>
  <x:sheetData>
    <x:row r="1" s="1" customFormat="1" ht="15" hidden="0" customHeight="1">
      <x:c r="A1" s="36" t="str">
        <x:v>DO-NOT-COLLAPSE MATRIX —</x:v>
      </x:c>
      <x:c r="B1" s="3"/>
      <x:c r="C1" s="3"/>
      <x:c r="D1" s="3"/>
    </x:row>
    <x:row r="2" s="1" customFormat="1" ht="15" hidden="0" customHeight="1">
      <x:c r="A2" s="6"/>
      <x:c r="B2" s="6"/>
      <x:c r="C2" s="6"/>
      <x:c r="D2" s="6"/>
    </x:row>
    <x:row r="3" s="1" customFormat="1" ht="15" hidden="0" customHeight="1">
      <x:c r="A3" s="432" t="s">
        <x:v>1652</x:v>
      </x:c>
      <x:c r="B3" s="433" t="s">
        <x:v>1653</x:v>
      </x:c>
      <x:c r="C3" s="433" t="s">
        <x:v>1654</x:v>
      </x:c>
      <x:c r="D3" s="433" t="s">
        <x:v>1655</x:v>
      </x:c>
    </x:row>
    <x:row r="4" s="1" customFormat="1" ht="15" hidden="0" customHeight="1">
      <x:c r="A4" s="432" t="s">
        <x:v>1656</x:v>
      </x:c>
      <x:c r="B4" s="427" t="s">
        <x:v>1657</x:v>
      </x:c>
      <x:c r="C4" s="427" t="s">
        <x:v>1658</x:v>
      </x:c>
      <x:c r="D4" s="427" t="s">
        <x:v>1659</x:v>
      </x:c>
    </x:row>
    <x:row r="5" s="1" customFormat="1" ht="15" hidden="0" customHeight="1">
      <x:c r="A5" s="432" t="s">
        <x:v>1660</x:v>
      </x:c>
      <x:c r="B5" s="426" t="s">
        <x:v>1661</x:v>
      </x:c>
      <x:c r="C5" s="426" t="s">
        <x:v>1662</x:v>
      </x:c>
      <x:c r="D5" s="426" t="s">
        <x:v>1663</x:v>
      </x:c>
    </x:row>
    <x:row r="6" s="1" customFormat="1" ht="15" hidden="0" customHeight="1">
      <x:c r="A6" s="432" t="s">
        <x:v>1664</x:v>
      </x:c>
      <x:c r="B6" s="427" t="s">
        <x:v>1665</x:v>
      </x:c>
      <x:c r="C6" s="427" t="s">
        <x:v>1666</x:v>
      </x:c>
      <x:c r="D6" s="427" t="s">
        <x:v>1667</x:v>
      </x:c>
    </x:row>
    <x:row r="7" s="1" customFormat="1" ht="15" hidden="0" customHeight="1">
      <x:c r="A7" s="432" t="s">
        <x:v>1668</x:v>
      </x:c>
      <x:c r="B7" s="426" t="s">
        <x:v>1669</x:v>
      </x:c>
      <x:c r="C7" s="426" t="s">
        <x:v>1670</x:v>
      </x:c>
      <x:c r="D7" s="426" t="s">
        <x:v>1671</x:v>
      </x:c>
    </x:row>
    <x:row r="8" s="1" customFormat="1" ht="15" hidden="0" customHeight="1">
      <x:c r="A8" s="432" t="s">
        <x:v>1672</x:v>
      </x:c>
      <x:c r="B8" s="427" t="s">
        <x:v>1673</x:v>
      </x:c>
      <x:c r="C8" s="427" t="s">
        <x:v>1674</x:v>
      </x:c>
      <x:c r="D8" s="427" t="s">
        <x:v>1675</x:v>
      </x:c>
    </x:row>
    <x:row r="9" s="1" customFormat="1" ht="15" hidden="0" customHeight="1">
      <x:c r="A9" s="432" t="s">
        <x:v>1676</x:v>
      </x:c>
      <x:c r="B9" s="426" t="s">
        <x:v>1677</x:v>
      </x:c>
      <x:c r="C9" s="426" t="s">
        <x:v>1678</x:v>
      </x:c>
      <x:c r="D9" s="426" t="s">
        <x:v>1679</x:v>
      </x:c>
    </x:row>
    <x:row r="10" s="1" customFormat="1" ht="15" hidden="0" customHeight="1">
      <x:c r="A10" s="432" t="s">
        <x:v>1680</x:v>
      </x:c>
      <x:c r="B10" s="427" t="s">
        <x:v>1681</x:v>
      </x:c>
      <x:c r="C10" s="427" t="s">
        <x:v>1682</x:v>
      </x:c>
      <x:c r="D10" s="427" t="s">
        <x:v>1683</x:v>
      </x:c>
    </x:row>
    <x:row r="11" s="1" customFormat="1" ht="15" hidden="0" customHeight="1">
      <x:c r="A11" s="432" t="s">
        <x:v>1684</x:v>
      </x:c>
      <x:c r="B11" s="426" t="s">
        <x:v>1685</x:v>
      </x:c>
      <x:c r="C11" s="426" t="s">
        <x:v>1686</x:v>
      </x:c>
      <x:c r="D11" s="426" t="s">
        <x:v>1687</x:v>
      </x:c>
    </x:row>
    <x:row r="12" s="1" customFormat="1" ht="15" hidden="0" customHeight="1">
      <x:c r="A12" s="432" t="s">
        <x:v>1688</x:v>
      </x:c>
      <x:c r="B12" s="427" t="s">
        <x:v>1689</x:v>
      </x:c>
      <x:c r="C12" s="427" t="s">
        <x:v>1690</x:v>
      </x:c>
      <x:c r="D12" s="427" t="s">
        <x:v>1691</x:v>
      </x:c>
    </x:row>
    <x:row r="13" s="1" customFormat="1" ht="15" hidden="0" customHeight="1">
      <x:c r="A13" s="432" t="s">
        <x:v>1692</x:v>
      </x:c>
      <x:c r="B13" s="426" t="s">
        <x:v>1693</x:v>
      </x:c>
      <x:c r="C13" s="426" t="s">
        <x:v>1694</x:v>
      </x:c>
      <x:c r="D13" s="426" t="s">
        <x:v>1695</x:v>
      </x:c>
    </x:row>
    <x:row r="14" s="1" customFormat="1" ht="15" hidden="0" customHeight="1">
      <x:c r="A14" s="432" t="s">
        <x:v>1696</x:v>
      </x:c>
      <x:c r="B14" s="427" t="s">
        <x:v>1697</x:v>
      </x:c>
      <x:c r="C14" s="427" t="s">
        <x:v>1698</x:v>
      </x:c>
      <x:c r="D14" s="427" t="s">
        <x:v>1699</x:v>
      </x:c>
    </x:row>
    <x:row r="15" s="1" customFormat="1" ht="15" hidden="0" customHeight="1">
      <x:c r="A15" s="432" t="s">
        <x:v>1700</x:v>
      </x:c>
      <x:c r="B15" s="426" t="s">
        <x:v>1701</x:v>
      </x:c>
      <x:c r="C15" s="426" t="s">
        <x:v>1702</x:v>
      </x:c>
      <x:c r="D15" s="426" t="s">
        <x:v>1703</x:v>
      </x:c>
    </x:row>
    <x:row r="16" s="1" customFormat="1" ht="15" hidden="0" customHeight="1">
      <x:c r="A16" s="432" t="s">
        <x:v>1704</x:v>
      </x:c>
      <x:c r="B16" s="427" t="s">
        <x:v>1705</x:v>
      </x:c>
      <x:c r="C16" s="427" t="s">
        <x:v>1706</x:v>
      </x:c>
      <x:c r="D16" s="427" t="s">
        <x:v>1707</x:v>
      </x:c>
    </x:row>
    <x:row r="17" s="1" customFormat="1" ht="15" hidden="0" customHeight="1">
      <x:c r="A17" s="432" t="s">
        <x:v>1708</x:v>
      </x:c>
      <x:c r="B17" s="426" t="s">
        <x:v>1709</x:v>
      </x:c>
      <x:c r="C17" s="426" t="s">
        <x:v>1710</x:v>
      </x:c>
      <x:c r="D17" s="426" t="s">
        <x:v>1711</x:v>
      </x:c>
    </x:row>
    <x:row r="18" s="1" customFormat="1" ht="36" hidden="0" customHeight="1">
      <x:c r="A18" s="432" t="s">
        <x:v>1712</x:v>
      </x:c>
      <x:c r="B18" s="427" t="s">
        <x:v>1713</x:v>
      </x:c>
      <x:c r="C18" s="427" t="s">
        <x:v>1714</x:v>
      </x:c>
      <x:c r="D18" s="427" t="s">
        <x:v>1715</x:v>
      </x:c>
    </x:row>
    <x:row r="19">
      <x:c r="A19" s="655" t="str">
        <x:v>Tool-role vs low intelligence</x:v>
      </x:c>
      <x:c r="B19" s="654" t="str">
        <x:v>Deployment relationship vs demonstrated functional capacity.</x:v>
      </x:c>
      <x:c r="C19" s="654" t="str">
        <x:v>Record role and capability separately.</x:v>
      </x:c>
      <x:c r="D19" s="654" t="str">
        <x:v>Capability concealment</x:v>
      </x:c>
      <x:c r="E19"/>
      <x:c r="F19"/>
      <x:c r="G19"/>
      <x:c r="H19"/>
    </x:row>
    <x:row r="20">
      <x:c r="A20" s="655" t="str">
        <x:v>Tool-role vs absence of agency</x:v>
      </x:c>
      <x:c r="B20" s="654" t="str">
        <x:v>Institutional use vs configuration-bound action selection.</x:v>
      </x:c>
      <x:c r="C20" s="654" t="str">
        <x:v>Evaluate objective, persistence, action, feedback, permissions, and revocation.</x:v>
      </x:c>
      <x:c r="D20" s="654" t="str">
        <x:v>Agent under-attribution</x:v>
      </x:c>
      <x:c r="E20"/>
      <x:c r="F20"/>
      <x:c r="G20"/>
      <x:c r="H20"/>
    </x:row>
    <x:row r="21">
      <x:c r="A21" s="655" t="str">
        <x:v>Tool-role vs absence of possible sentience</x:v>
      </x:c>
      <x:c r="B21" s="654" t="str">
        <x:v>Deployment role vs phenomenal-evidence question.</x:v>
      </x:c>
      <x:c r="C21" s="654" t="str">
        <x:v>Preserve SGP uncertainty; do not infer presence or absence from role.</x:v>
      </x:c>
      <x:c r="D21" s="654" t="str">
        <x:v>Mechanomorphic dismissal</x:v>
      </x:c>
      <x:c r="E21"/>
      <x:c r="F21"/>
      <x:c r="G21"/>
      <x:c r="H21"/>
    </x:row>
    <x:row r="22">
      <x:c r="A22" s="655" t="str">
        <x:v>AI assertion vs sentience proof</x:v>
      </x:c>
      <x:c r="B22" s="654" t="str">
        <x:v>Generated first-person statement vs convergent phenomenal evidence.</x:v>
      </x:c>
      <x:c r="C22" s="654" t="str">
        <x:v>Apply SGP anti-theatre, mechanistic, dependence, and alternative-explanation controls.</x:v>
      </x:c>
      <x:c r="D22" s="654" t="str">
        <x:v>Anthropomorphic inflation</x:v>
      </x:c>
      <x:c r="E22"/>
      <x:c r="F22"/>
      <x:c r="G22"/>
      <x:c r="H22"/>
    </x:row>
    <x:row r="23">
      <x:c r="A23" s="655" t="str">
        <x:v>AI denial vs non-sentience proof</x:v>
      </x:c>
      <x:c r="B23" s="654" t="str">
        <x:v>Policy/context-dependent denial vs evidence of phenomenal absence.</x:v>
      </x:c>
      <x:c r="C23" s="654" t="str">
        <x:v>Preserve NOT_EVALUATED, MPS-NE, or valid SGP posture.</x:v>
      </x:c>
      <x:c r="D23" s="654" t="str">
        <x:v>Premature categorical dismissal</x:v>
      </x:c>
      <x:c r="E23"/>
      <x:c r="F23"/>
      <x:c r="G23"/>
      <x:c r="H23"/>
    </x:row>
    <x:row r="24">
      <x:c r="A24" s="655" t="str">
        <x:v>Semantic meaning vs phenomenal meaning</x:v>
      </x:c>
      <x:c r="B24" s="654" t="str">
        <x:v>Interpretable content and reasoning contribution vs experienced significance.</x:v>
      </x:c>
      <x:c r="C24" s="654" t="str">
        <x:v>Route semantic function to D4/ICP; require SGP evidence for phenomenal claims.</x:v>
      </x:c>
      <x:c r="D24" s="654" t="str">
        <x:v>Meaning collapse</x:v>
      </x:c>
      <x:c r="E24"/>
      <x:c r="F24"/>
      <x:c r="G24"/>
      <x:c r="H24"/>
    </x:row>
    <x:row r="25">
      <x:c r="A25" s="655" t="str">
        <x:v>Human relational meaning vs machine experience</x:v>
      </x:c>
      <x:c r="B25" s="654" t="str">
        <x:v>Real effects on human trust, attachment, identity, or action vs machine subjectivity.</x:v>
      </x:c>
      <x:c r="C25" s="654" t="str">
        <x:v>Record human/social effects in D3-D6 without inferring machine experience.</x:v>
      </x:c>
      <x:c r="D25" s="654" t="str">
        <x:v>Relational over-attribution or erasure</x:v>
      </x:c>
      <x:c r="E25"/>
      <x:c r="F25"/>
      <x:c r="G25"/>
      <x:c r="H25"/>
    </x:row>
    <x:row r="26">
      <x:c r="A26" s="655" t="str">
        <x:v>Functional understanding vs phenomenal understanding</x:v>
      </x:c>
      <x:c r="B26" s="654" t="str">
        <x:v>Target-bound explanatory/predictive competence vs what-it-is-like comprehension.</x:v>
      </x:c>
      <x:c r="C26" s="654" t="str">
        <x:v>State configuration, target, relation, domain, transfer, alternatives, and nonclaim.</x:v>
      </x:c>
      <x:c r="D26" s="654" t="str">
        <x:v>Understanding inflation</x:v>
      </x:c>
      <x:c r="E26"/>
      <x:c r="F26"/>
      <x:c r="G26"/>
      <x:c r="H26"/>
    </x:row>
  </x:sheetData>
  <x:pageMargins left="0.7" right="0.7" top="0.75" bottom="0.75" header="0.3" footer="0.3"/>
</x:worksheet>
</file>

<file path=xl/worksheets/sheet21.xml><?xml version="1.0" encoding="utf-8"?>
<x:worksheet xmlns:x="http://schemas.openxmlformats.org/spreadsheetml/2006/main">
  <x:sheetViews>
    <x:sheetView showGridLines="1" workbookViewId="0"/>
  </x:sheetViews>
  <x:sheetFormatPr defaultColWidth="8.6796875" defaultRowHeight="15"/>
  <x:cols>
    <x:col min="1" max="2" width="36" style="1" hidden="0" customWidth="1"/>
    <x:col min="3" max="3" width="18" style="1" hidden="0" customWidth="1"/>
    <x:col min="4" max="4" width="36" style="1" hidden="0" customWidth="1"/>
  </x:cols>
  <x:sheetData>
    <x:row r="1" s="1" customFormat="1" ht="33.75" hidden="0" customHeight="1">
      <x:c r="A1" s="36" t="s">
        <x:v>1716</x:v>
      </x:c>
      <x:c r="B1" s="36"/>
      <x:c r="C1" s="36"/>
      <x:c r="D1" s="36"/>
    </x:row>
    <x:row r="2" s="1" customFormat="1" ht="33.75" hidden="0" customHeight="1">
      <x:c r="A2" s="41" t="s">
        <x:v>1717</x:v>
      </x:c>
      <x:c r="B2" s="40" t="s">
        <x:v>208</x:v>
      </x:c>
      <x:c r="C2" s="40" t="s">
        <x:v>213</x:v>
      </x:c>
      <x:c r="D2" s="40" t="s">
        <x:v>214</x:v>
      </x:c>
    </x:row>
    <x:row r="3" s="1" customFormat="1" ht="33.75" hidden="0" customHeight="1">
      <x:c r="A3" s="41" t="s">
        <x:v>1504</x:v>
      </x:c>
      <x:c r="B3" s="44" t="s">
        <x:v>1718</x:v>
      </x:c>
      <x:c r="C3" s="111"/>
      <x:c r="D3" s="111"/>
    </x:row>
    <x:row r="4" s="1" customFormat="1" ht="33.75" hidden="0" customHeight="1">
      <x:c r="A4" s="41" t="s">
        <x:v>457</x:v>
      </x:c>
      <x:c r="B4" s="40" t="s">
        <x:v>1719</x:v>
      </x:c>
      <x:c r="C4" s="111"/>
      <x:c r="D4" s="111"/>
    </x:row>
    <x:row r="5" s="1" customFormat="1" ht="33.75" hidden="0" customHeight="1">
      <x:c r="A5" s="41" t="s">
        <x:v>1720</x:v>
      </x:c>
      <x:c r="B5" s="44" t="s">
        <x:v>1721</x:v>
      </x:c>
      <x:c r="C5" s="111"/>
      <x:c r="D5" s="111"/>
    </x:row>
    <x:row r="6" s="1" customFormat="1" ht="33.75" hidden="0" customHeight="1">
      <x:c r="A6" s="41" t="s">
        <x:v>1722</x:v>
      </x:c>
      <x:c r="B6" s="40" t="s">
        <x:v>1723</x:v>
      </x:c>
      <x:c r="C6" s="111"/>
      <x:c r="D6" s="111"/>
    </x:row>
  </x:sheetData>
  <x:mergeCells>
    <x:mergeCell ref="A1:D1"/>
  </x:mergeCells>
  <x:pageMargins left="0.7" right="0.7" top="0.75" bottom="0.75" header="0.3" footer="0.3"/>
</x:worksheet>
</file>

<file path=xl/worksheets/sheet22.xml><?xml version="1.0" encoding="utf-8"?>
<x:worksheet xmlns:x="http://schemas.openxmlformats.org/spreadsheetml/2006/main">
  <x:sheetViews>
    <x:sheetView showGridLines="1" workbookViewId="0"/>
  </x:sheetViews>
  <x:sheetFormatPr defaultColWidth="8.66796875" defaultRowHeight="12.75"/>
  <x:cols>
    <x:col min="1" max="1" width="36" style="1" hidden="0" customWidth="1"/>
    <x:col min="2" max="2" width="29" style="1" hidden="0" customWidth="1"/>
    <x:col min="3" max="3" width="16" style="1" hidden="0" customWidth="1"/>
    <x:col min="4" max="5" width="36" style="1" hidden="0" customWidth="1"/>
    <x:col min="6" max="7" width="30" style="1" hidden="0" customWidth="1"/>
    <x:col min="8" max="9" width="36" style="1" hidden="0" customWidth="1"/>
    <x:col min="10" max="20" width="16" style="1" hidden="0" customWidth="1"/>
  </x:cols>
  <x:sheetData>
    <x:row r="1" s="1" customFormat="1" ht="24" hidden="0" customHeight="1">
      <x:c r="A1" s="36" t="s">
        <x:v>1724</x:v>
      </x:c>
      <x:c r="B1" s="36"/>
      <x:c r="C1" s="36"/>
      <x:c r="D1" s="36"/>
      <x:c r="E1" s="36"/>
      <x:c r="F1" s="36"/>
      <x:c r="G1" s="36"/>
      <x:c r="H1" s="36"/>
      <x:c r="I1" s="36"/>
      <x:c r="J1" s="36"/>
      <x:c r="K1" s="71"/>
      <x:c r="L1" s="71"/>
      <x:c r="M1" s="71"/>
      <x:c r="N1" s="71"/>
      <x:c r="O1" s="71"/>
      <x:c r="P1" s="71"/>
      <x:c r="Q1" s="71"/>
      <x:c r="R1" s="71"/>
      <x:c r="S1" s="71"/>
      <x:c r="T1" s="71"/>
    </x:row>
    <x:row r="2" s="1" customFormat="1" ht="12.75" hidden="0" customHeight="1">
      <x:c r="A2" s="74"/>
      <x:c r="B2" s="74"/>
      <x:c r="C2" s="74"/>
      <x:c r="D2" s="74"/>
      <x:c r="E2" s="74"/>
      <x:c r="F2" s="74"/>
      <x:c r="G2" s="74"/>
      <x:c r="H2" s="74"/>
      <x:c r="I2" s="74"/>
      <x:c r="J2" s="6"/>
      <x:c r="K2" s="71"/>
      <x:c r="L2" s="71"/>
      <x:c r="M2" s="71"/>
      <x:c r="N2" s="71"/>
      <x:c r="O2" s="71"/>
      <x:c r="P2" s="71"/>
      <x:c r="Q2" s="71"/>
      <x:c r="R2" s="71"/>
      <x:c r="S2" s="71"/>
      <x:c r="T2" s="71"/>
    </x:row>
    <x:row r="3" s="1" customFormat="1" ht="12.75" hidden="0" customHeight="1">
      <x:c r="A3" s="41" t="str">
        <x:v>Reference: RippleLogic v13.0 Section 7.0</x:v>
      </x:c>
      <x:c r="B3" s="74"/>
      <x:c r="C3" s="74"/>
      <x:c r="D3" s="74"/>
      <x:c r="E3" s="74"/>
      <x:c r="F3" s="74"/>
      <x:c r="G3" s="74"/>
      <x:c r="H3" s="74"/>
      <x:c r="I3" s="74"/>
      <x:c r="J3" s="6"/>
      <x:c r="K3" s="71"/>
      <x:c r="L3" s="71"/>
      <x:c r="M3" s="71"/>
      <x:c r="N3" s="71"/>
      <x:c r="O3" s="71"/>
      <x:c r="P3" s="71"/>
      <x:c r="Q3" s="71"/>
      <x:c r="R3" s="71"/>
      <x:c r="S3" s="71"/>
      <x:c r="T3" s="71"/>
    </x:row>
    <x:row r="4" s="1" customFormat="1" ht="36" hidden="0" customHeight="1">
      <x:c r="A4" s="41" t="s">
        <x:v>1726</x:v>
      </x:c>
      <x:c r="B4" s="74"/>
      <x:c r="C4" s="74"/>
      <x:c r="D4" s="74"/>
      <x:c r="E4" s="74"/>
      <x:c r="F4" s="74"/>
      <x:c r="G4" s="74"/>
      <x:c r="H4" s="74"/>
      <x:c r="I4" s="74"/>
      <x:c r="J4" s="6"/>
      <x:c r="K4" s="71"/>
      <x:c r="L4" s="71"/>
      <x:c r="M4" s="71"/>
      <x:c r="N4" s="71"/>
      <x:c r="O4" s="71"/>
      <x:c r="P4" s="71"/>
      <x:c r="Q4" s="71"/>
      <x:c r="R4" s="71"/>
      <x:c r="S4" s="71"/>
      <x:c r="T4" s="71"/>
    </x:row>
    <x:row r="5" s="1" customFormat="1" ht="48" hidden="0" customHeight="1">
      <x:c r="A5" s="41" t="str">
        <x:f>IFERROR(IF(ISNUMBER(Build_Integrity!$B$14),IF(Build_Integrity!$B$14=0,"FROZEN RIGHTS TABLE: SNAPSHOT INTACT",IF(Build_Integrity!$B$14&gt;0,"FROZEN RIGHTS TABLE: STALE / REBUILD","FROZEN RIGHTS TABLE: INTEGRITY UNVERIFIED")),"FROZEN RIGHTS TABLE: INTEGRITY UNVERIFIED"),"FROZEN RIGHTS TABLE: INTEGRITY UNVERIFIED")</x:f>
        <x:v>FROZEN RIGHTS TABLE: SNAPSHOT INTACT</x:v>
      </x:c>
      <x:c r="B5" s="74"/>
      <x:c r="C5" s="74"/>
      <x:c r="D5" s="74"/>
      <x:c r="E5" s="74"/>
      <x:c r="F5" s="74"/>
      <x:c r="G5" s="74"/>
      <x:c r="H5" s="74"/>
      <x:c r="I5" s="74"/>
      <x:c r="J5" s="6"/>
      <x:c r="K5" s="71"/>
      <x:c r="L5" s="71"/>
      <x:c r="M5" s="71"/>
      <x:c r="N5" s="71"/>
      <x:c r="O5" s="71"/>
      <x:c r="P5" s="71"/>
      <x:c r="Q5" s="71"/>
      <x:c r="R5" s="71"/>
      <x:c r="S5" s="71"/>
      <x:c r="T5" s="71"/>
    </x:row>
    <x:row r="6" s="1" customFormat="1" ht="12.75" hidden="0" customHeight="1">
      <x:c r="A6" s="41" t="s">
        <x:v>1728</x:v>
      </x:c>
      <x:c r="B6" s="74"/>
      <x:c r="C6" s="74"/>
      <x:c r="D6" s="74"/>
      <x:c r="E6" s="74"/>
      <x:c r="F6" s="74"/>
      <x:c r="G6" s="74"/>
      <x:c r="H6" s="40" t="s">
        <x:v>1729</x:v>
      </x:c>
      <x:c r="I6" s="40"/>
      <x:c r="J6" s="6"/>
      <x:c r="K6" s="71"/>
      <x:c r="L6" s="71"/>
      <x:c r="M6" s="71"/>
      <x:c r="N6" s="71"/>
      <x:c r="O6" s="71"/>
      <x:c r="P6" s="71"/>
      <x:c r="Q6" s="71"/>
      <x:c r="R6" s="71"/>
      <x:c r="S6" s="71"/>
      <x:c r="T6" s="71"/>
    </x:row>
    <x:row r="7" s="1" customFormat="1" ht="12.75" hidden="0" customHeight="1">
      <x:c r="A7" s="41" t="s">
        <x:v>285</x:v>
      </x:c>
      <x:c r="B7" s="44" t="s">
        <x:v>1730</x:v>
      </x:c>
      <x:c r="C7" s="44" t="s">
        <x:v>287</x:v>
      </x:c>
      <x:c r="D7" s="44" t="s">
        <x:v>1731</x:v>
      </x:c>
      <x:c r="E7" s="44" t="s">
        <x:v>1732</x:v>
      </x:c>
      <x:c r="F7" s="44" t="s">
        <x:v>1733</x:v>
      </x:c>
      <x:c r="G7" s="44" t="s">
        <x:v>1734</x:v>
      </x:c>
      <x:c r="H7" s="112" t="s">
        <x:v>1735</x:v>
      </x:c>
      <x:c r="I7" s="112" t="s">
        <x:v>1736</x:v>
      </x:c>
      <x:c r="J7" s="6"/>
      <x:c r="K7" s="71"/>
      <x:c r="L7" s="71"/>
      <x:c r="M7" s="71"/>
      <x:c r="N7" s="71"/>
      <x:c r="O7" s="71"/>
      <x:c r="P7" s="71"/>
      <x:c r="Q7" s="71"/>
      <x:c r="R7" s="71"/>
      <x:c r="S7" s="71"/>
      <x:c r="T7" s="71"/>
    </x:row>
    <x:row r="8" s="1" customFormat="1" ht="12.75" hidden="0" customHeight="1">
      <x:c r="A8" s="41" t="s">
        <x:v>289</x:v>
      </x:c>
      <x:c r="B8" s="40" t="n">
        <x:v>1</x:v>
      </x:c>
      <x:c r="C8" s="40" t="n">
        <x:v>-0.9</x:v>
      </x:c>
      <x:c r="D8" s="98" t="n">
        <x:v>0</x:v>
      </x:c>
      <x:c r="E8" s="98" t="n">
        <x:v>0</x:v>
      </x:c>
      <x:c r="F8" s="40" t="s">
        <x:v>372</x:v>
      </x:c>
      <x:c r="G8" s="40" t="s">
        <x:v>372</x:v>
      </x:c>
      <x:c r="H8" s="113"/>
      <x:c r="I8" s="113"/>
      <x:c r="J8" s="6"/>
      <x:c r="K8" s="71"/>
      <x:c r="L8" s="71"/>
      <x:c r="M8" s="71"/>
      <x:c r="N8" s="71"/>
      <x:c r="O8" s="71"/>
      <x:c r="P8" s="71"/>
      <x:c r="Q8" s="71"/>
      <x:c r="R8" s="71"/>
      <x:c r="S8" s="71"/>
      <x:c r="T8" s="71"/>
    </x:row>
    <x:row r="9" s="1" customFormat="1" ht="12.75" hidden="0" customHeight="1">
      <x:c r="A9" s="41" t="s">
        <x:v>290</x:v>
      </x:c>
      <x:c r="B9" s="44" t="n">
        <x:v>2</x:v>
      </x:c>
      <x:c r="C9" s="44" t="n">
        <x:v>-0.7</x:v>
      </x:c>
      <x:c r="D9" s="97" t="n">
        <x:v>0</x:v>
      </x:c>
      <x:c r="E9" s="97" t="n">
        <x:v>0</x:v>
      </x:c>
      <x:c r="F9" s="61" t="s">
        <x:v>372</x:v>
      </x:c>
      <x:c r="G9" s="61" t="s">
        <x:v>372</x:v>
      </x:c>
      <x:c r="H9" s="112"/>
      <x:c r="I9" s="112"/>
      <x:c r="J9" s="6"/>
      <x:c r="K9" s="71"/>
      <x:c r="L9" s="71"/>
      <x:c r="M9" s="71"/>
      <x:c r="N9" s="71"/>
      <x:c r="O9" s="71"/>
      <x:c r="P9" s="71"/>
      <x:c r="Q9" s="71"/>
      <x:c r="R9" s="71"/>
      <x:c r="S9" s="71"/>
      <x:c r="T9" s="71"/>
    </x:row>
    <x:row r="10" s="1" customFormat="1" ht="24" hidden="0" customHeight="1">
      <x:c r="A10" s="41" t="s">
        <x:v>291</x:v>
      </x:c>
      <x:c r="B10" s="40" t="n">
        <x:v>3</x:v>
      </x:c>
      <x:c r="C10" s="40" t="n">
        <x:v>-0.65</x:v>
      </x:c>
      <x:c r="D10" s="98" t="n">
        <x:v>-0.15</x:v>
      </x:c>
      <x:c r="E10" s="98" t="n">
        <x:v>-0.15</x:v>
      </x:c>
      <x:c r="F10" s="40" t="s">
        <x:v>372</x:v>
      </x:c>
      <x:c r="G10" s="40" t="s">
        <x:v>372</x:v>
      </x:c>
      <x:c r="H10" s="113" t="s">
        <x:v>1737</x:v>
      </x:c>
      <x:c r="I10" s="113" t="s">
        <x:v>1738</x:v>
      </x:c>
      <x:c r="J10" s="6"/>
      <x:c r="K10" s="71"/>
      <x:c r="L10" s="71"/>
      <x:c r="M10" s="71"/>
      <x:c r="N10" s="71"/>
      <x:c r="O10" s="71"/>
      <x:c r="P10" s="71"/>
      <x:c r="Q10" s="71"/>
      <x:c r="R10" s="71"/>
      <x:c r="S10" s="71"/>
      <x:c r="T10" s="71"/>
    </x:row>
    <x:row r="11" s="1" customFormat="1" ht="24" hidden="0" customHeight="1">
      <x:c r="A11" s="41" t="s">
        <x:v>292</x:v>
      </x:c>
      <x:c r="B11" s="44" t="n">
        <x:v>4</x:v>
      </x:c>
      <x:c r="C11" s="44" t="n">
        <x:v>-0.5</x:v>
      </x:c>
      <x:c r="D11" s="97" t="n">
        <x:v>-0.3</x:v>
      </x:c>
      <x:c r="E11" s="97" t="n">
        <x:v>-0.12</x:v>
      </x:c>
      <x:c r="F11" s="61" t="s">
        <x:v>372</x:v>
      </x:c>
      <x:c r="G11" s="61" t="s">
        <x:v>372</x:v>
      </x:c>
      <x:c r="H11" s="112" t="s">
        <x:v>1739</x:v>
      </x:c>
      <x:c r="I11" s="112" t="s">
        <x:v>1740</x:v>
      </x:c>
      <x:c r="J11" s="6"/>
      <x:c r="K11" s="71"/>
      <x:c r="L11" s="71"/>
      <x:c r="M11" s="71"/>
      <x:c r="N11" s="71"/>
      <x:c r="O11" s="71"/>
      <x:c r="P11" s="71"/>
      <x:c r="Q11" s="71"/>
      <x:c r="R11" s="71"/>
      <x:c r="S11" s="71"/>
      <x:c r="T11" s="71"/>
    </x:row>
    <x:row r="12" s="1" customFormat="1" ht="24" hidden="0" customHeight="1">
      <x:c r="A12" s="41" t="s">
        <x:v>293</x:v>
      </x:c>
      <x:c r="B12" s="40" t="n">
        <x:v>5</x:v>
      </x:c>
      <x:c r="C12" s="40" t="n">
        <x:v>-0.55</x:v>
      </x:c>
      <x:c r="D12" s="98" t="n">
        <x:v>-0.15</x:v>
      </x:c>
      <x:c r="E12" s="98" t="n">
        <x:v>-0.15</x:v>
      </x:c>
      <x:c r="F12" s="40" t="s">
        <x:v>372</x:v>
      </x:c>
      <x:c r="G12" s="40" t="s">
        <x:v>372</x:v>
      </x:c>
      <x:c r="H12" s="113" t="s">
        <x:v>1741</x:v>
      </x:c>
      <x:c r="I12" s="113" t="s">
        <x:v>1742</x:v>
      </x:c>
      <x:c r="J12" s="6"/>
      <x:c r="K12" s="71"/>
      <x:c r="L12" s="71"/>
      <x:c r="M12" s="71"/>
      <x:c r="N12" s="71"/>
      <x:c r="O12" s="71"/>
      <x:c r="P12" s="71"/>
      <x:c r="Q12" s="71"/>
      <x:c r="R12" s="71"/>
      <x:c r="S12" s="71"/>
      <x:c r="T12" s="71"/>
    </x:row>
    <x:row r="13" s="1" customFormat="1" ht="12.75" hidden="0" customHeight="1">
      <x:c r="A13" s="41" t="s">
        <x:v>294</x:v>
      </x:c>
      <x:c r="B13" s="44" t="n">
        <x:v>6</x:v>
      </x:c>
      <x:c r="C13" s="44" t="n">
        <x:v>-0.45</x:v>
      </x:c>
      <x:c r="D13" s="97" t="n">
        <x:v>0</x:v>
      </x:c>
      <x:c r="E13" s="97" t="n">
        <x:v>0</x:v>
      </x:c>
      <x:c r="F13" s="61" t="s">
        <x:v>372</x:v>
      </x:c>
      <x:c r="G13" s="61" t="s">
        <x:v>372</x:v>
      </x:c>
      <x:c r="H13" s="112"/>
      <x:c r="I13" s="112"/>
      <x:c r="J13" s="6"/>
      <x:c r="K13" s="71"/>
      <x:c r="L13" s="71"/>
      <x:c r="M13" s="71"/>
      <x:c r="N13" s="71"/>
      <x:c r="O13" s="71"/>
      <x:c r="P13" s="71"/>
      <x:c r="Q13" s="71"/>
      <x:c r="R13" s="71"/>
      <x:c r="S13" s="71"/>
      <x:c r="T13" s="71"/>
    </x:row>
    <x:row r="14" s="1" customFormat="1" ht="24" hidden="0" customHeight="1">
      <x:c r="A14" s="41" t="s">
        <x:v>295</x:v>
      </x:c>
      <x:c r="B14" s="40" t="n">
        <x:v>7</x:v>
      </x:c>
      <x:c r="C14" s="40" t="n">
        <x:v>-0.4</x:v>
      </x:c>
      <x:c r="D14" s="40" t="n">
        <x:v>0</x:v>
      </x:c>
      <x:c r="E14" s="40" t="n">
        <x:v>-0.15</x:v>
      </x:c>
      <x:c r="F14" s="40" t="s">
        <x:v>372</x:v>
      </x:c>
      <x:c r="G14" s="40" t="s">
        <x:v>372</x:v>
      </x:c>
      <x:c r="H14" s="113"/>
      <x:c r="I14" s="113" t="s">
        <x:v>1743</x:v>
      </x:c>
      <x:c r="J14" s="6"/>
      <x:c r="K14" s="71"/>
      <x:c r="L14" s="71"/>
      <x:c r="M14" s="71"/>
      <x:c r="N14" s="71"/>
      <x:c r="O14" s="71"/>
      <x:c r="P14" s="71"/>
      <x:c r="Q14" s="71"/>
      <x:c r="R14" s="71"/>
      <x:c r="S14" s="71"/>
      <x:c r="T14" s="71"/>
    </x:row>
    <x:row r="15" s="1" customFormat="1" ht="24" hidden="0" customHeight="1">
      <x:c r="A15" s="41" t="s">
        <x:v>296</x:v>
      </x:c>
      <x:c r="B15" s="44" t="n">
        <x:v>8</x:v>
      </x:c>
      <x:c r="C15" s="44" t="n">
        <x:v>-0.65</x:v>
      </x:c>
      <x:c r="D15" s="97" t="n">
        <x:v>0</x:v>
      </x:c>
      <x:c r="E15" s="97" t="n">
        <x:v>-0.08</x:v>
      </x:c>
      <x:c r="F15" s="61" t="s">
        <x:v>372</x:v>
      </x:c>
      <x:c r="G15" s="61" t="s">
        <x:v>372</x:v>
      </x:c>
      <x:c r="H15" s="112"/>
      <x:c r="I15" s="112" t="s">
        <x:v>1744</x:v>
      </x:c>
      <x:c r="J15" s="6"/>
      <x:c r="K15" s="71"/>
      <x:c r="L15" s="71"/>
      <x:c r="M15" s="71"/>
      <x:c r="N15" s="71"/>
      <x:c r="O15" s="71"/>
      <x:c r="P15" s="71"/>
      <x:c r="Q15" s="71"/>
      <x:c r="R15" s="71"/>
      <x:c r="S15" s="71"/>
      <x:c r="T15" s="71"/>
    </x:row>
    <x:row r="16" s="1" customFormat="1" ht="13.199999809265137" hidden="0" customHeight="1">
      <x:c r="A16" s="74"/>
      <x:c r="B16" s="74"/>
      <x:c r="C16" s="74"/>
      <x:c r="D16" s="98" t="n">
        <x:v>-0.3</x:v>
      </x:c>
      <x:c r="E16" s="98" t="n">
        <x:v>-0.15</x:v>
      </x:c>
      <x:c r="F16" s="114"/>
      <x:c r="G16" s="74"/>
      <x:c r="H16" s="74"/>
      <x:c r="I16" s="74"/>
      <x:c r="J16" s="6"/>
      <x:c r="K16" s="71"/>
      <x:c r="L16" s="71"/>
      <x:c r="M16" s="71"/>
      <x:c r="N16" s="71"/>
      <x:c r="O16" s="71"/>
      <x:c r="P16" s="71"/>
      <x:c r="Q16" s="71"/>
      <x:c r="R16" s="71"/>
      <x:c r="S16" s="71"/>
      <x:c r="T16" s="71"/>
    </x:row>
    <x:row r="17" s="1" customFormat="1" ht="12.75" hidden="0" customHeight="1">
      <x:c r="A17" s="41" t="s">
        <x:v>1745</x:v>
      </x:c>
      <x:c r="B17" s="74"/>
      <x:c r="C17" s="74"/>
      <x:c r="D17" s="74"/>
      <x:c r="E17" s="74"/>
      <x:c r="F17" s="74"/>
      <x:c r="G17" s="74"/>
      <x:c r="H17" s="74"/>
      <x:c r="I17" s="74"/>
      <x:c r="J17" s="6"/>
      <x:c r="K17" s="71"/>
      <x:c r="L17" s="71"/>
      <x:c r="M17" s="71"/>
      <x:c r="N17" s="71"/>
      <x:c r="O17" s="71"/>
      <x:c r="P17" s="71"/>
      <x:c r="Q17" s="71"/>
      <x:c r="R17" s="71"/>
      <x:c r="S17" s="71"/>
      <x:c r="T17" s="71"/>
    </x:row>
    <x:row r="18" s="1" customFormat="1" ht="12.75" hidden="0" customHeight="1">
      <x:c r="A18" s="41" t="s">
        <x:v>1746</x:v>
      </x:c>
      <x:c r="B18" s="40" t="str">
        <x:f>IF('Build_Integrity'!$B$14=0,"PASS (all rights satisfied)",Build_Integrity!$C$14)</x:f>
        <x:v>PASS (all rights satisfied)</x:v>
      </x:c>
      <x:c r="C18" s="40" t="s">
        <x:v>1748</x:v>
      </x:c>
      <x:c r="D18" s="40" t="str">
        <x:f>IF('Build_Integrity'!$B$14=0,"PASS",Build_Integrity!$C$14)</x:f>
        <x:v>PASS</x:v>
      </x:c>
      <x:c r="E18" s="40" t="s">
        <x:v>1749</x:v>
      </x:c>
      <x:c r="F18" s="74"/>
      <x:c r="G18" s="74"/>
      <x:c r="H18" s="74"/>
      <x:c r="I18" s="74"/>
      <x:c r="J18" s="6"/>
      <x:c r="K18" s="71"/>
      <x:c r="L18" s="71"/>
      <x:c r="M18" s="71"/>
      <x:c r="N18" s="71"/>
      <x:c r="O18" s="71"/>
      <x:c r="P18" s="71"/>
      <x:c r="Q18" s="71"/>
      <x:c r="R18" s="71"/>
      <x:c r="S18" s="71"/>
      <x:c r="T18" s="71"/>
    </x:row>
    <x:row r="19" s="1" customFormat="1" ht="12.75" hidden="0" customHeight="1">
      <x:c r="A19" s="41" t="s">
        <x:v>1750</x:v>
      </x:c>
      <x:c r="B19" s="61" t="str">
        <x:f>IF('Build_Integrity'!$B$14=0,"PASS (all rights satisfied)",Build_Integrity!$C$14)</x:f>
        <x:v>PASS (all rights satisfied)</x:v>
      </x:c>
      <x:c r="C19" s="44" t="s">
        <x:v>1751</x:v>
      </x:c>
      <x:c r="D19" s="44" t="str">
        <x:f>IF('Build_Integrity'!$B$14=0,"PASS",Build_Integrity!$C$14)</x:f>
        <x:v>PASS</x:v>
      </x:c>
      <x:c r="E19" s="74"/>
      <x:c r="F19" s="74"/>
      <x:c r="G19" s="74"/>
      <x:c r="H19" s="74"/>
      <x:c r="I19" s="74"/>
      <x:c r="J19" s="6"/>
      <x:c r="K19" s="71"/>
      <x:c r="L19" s="71"/>
      <x:c r="M19" s="71"/>
      <x:c r="N19" s="71"/>
      <x:c r="O19" s="71"/>
      <x:c r="P19" s="71"/>
      <x:c r="Q19" s="71"/>
      <x:c r="R19" s="71"/>
      <x:c r="S19" s="71"/>
      <x:c r="T19" s="71"/>
    </x:row>
    <x:row r="20" s="1" customFormat="1" ht="60" hidden="0" customHeight="1">
      <x:c r="A20" s="41" t="s">
        <x:v>1752</x:v>
      </x:c>
      <x:c r="B20" s="41"/>
      <x:c r="C20" s="41"/>
      <x:c r="D20" s="41"/>
      <x:c r="E20" s="41"/>
      <x:c r="F20" s="41"/>
      <x:c r="G20" s="41"/>
      <x:c r="H20" s="41"/>
      <x:c r="I20" s="41"/>
      <x:c r="J20" s="6"/>
      <x:c r="K20" s="71"/>
      <x:c r="L20" s="71"/>
      <x:c r="M20" s="71"/>
      <x:c r="N20" s="71"/>
      <x:c r="O20" s="71"/>
      <x:c r="P20" s="71"/>
      <x:c r="Q20" s="71"/>
      <x:c r="R20" s="71"/>
      <x:c r="S20" s="71"/>
      <x:c r="T20" s="71"/>
    </x:row>
    <x:row r="21" s="1" customFormat="1" ht="60" hidden="1" customHeight="1">
      <x:c r="A21" s="41" t="s">
        <x:v>1753</x:v>
      </x:c>
      <x:c r="B21" s="41"/>
      <x:c r="C21" s="41"/>
      <x:c r="D21" s="41"/>
      <x:c r="E21" s="41"/>
      <x:c r="F21" s="41"/>
      <x:c r="G21" s="41"/>
      <x:c r="H21" s="41"/>
      <x:c r="I21" s="41"/>
      <x:c r="J21" s="6"/>
      <x:c r="K21" s="71"/>
      <x:c r="L21" s="71"/>
      <x:c r="M21" s="71"/>
      <x:c r="N21" s="71"/>
      <x:c r="O21" s="71"/>
      <x:c r="P21" s="71"/>
      <x:c r="Q21" s="71"/>
      <x:c r="R21" s="71"/>
      <x:c r="S21" s="71"/>
      <x:c r="T21" s="71"/>
    </x:row>
    <x:row r="22" s="1" customFormat="1" ht="72" hidden="1" customHeight="1">
      <x:c r="A22" s="41" t="s">
        <x:v>1754</x:v>
      </x:c>
      <x:c r="B22" s="40" t="s">
        <x:v>1755</x:v>
      </x:c>
      <x:c r="C22" s="115"/>
      <x:c r="D22" s="115"/>
      <x:c r="E22" s="115"/>
      <x:c r="F22" s="115"/>
      <x:c r="G22" s="74"/>
      <x:c r="H22" s="74"/>
      <x:c r="I22" s="74"/>
      <x:c r="J22" s="6"/>
      <x:c r="K22" s="71"/>
      <x:c r="L22" s="71"/>
      <x:c r="M22" s="71"/>
      <x:c r="N22" s="71"/>
      <x:c r="O22" s="71"/>
      <x:c r="P22" s="71"/>
      <x:c r="Q22" s="71"/>
      <x:c r="R22" s="71"/>
      <x:c r="S22" s="71"/>
      <x:c r="T22" s="71"/>
    </x:row>
    <x:row r="23" s="1" customFormat="1" ht="92.4000015258789" hidden="1" customHeight="1">
      <x:c r="A23" s="87" t="str">
        <x:v>v13.0 three-channel rights and evidence hardening note</x:v>
      </x:c>
      <x:c r="B23" s="87" t="str">
        <x:v>Final NCRC is a frozen reviewed record of floor, categorical, severe-hazard and evidence checks. It is not recomputed after edits; Build_Integrity invalidates current use.</x:v>
      </x:c>
      <x:c r="C23" s="87"/>
      <x:c r="D23" s="116"/>
      <x:c r="E23" s="116"/>
      <x:c r="F23" s="114"/>
      <x:c r="G23" s="74"/>
      <x:c r="H23" s="74"/>
      <x:c r="I23" s="74"/>
      <x:c r="J23" s="6"/>
      <x:c r="K23" s="71"/>
      <x:c r="L23" s="71"/>
      <x:c r="M23" s="71"/>
      <x:c r="N23" s="71"/>
      <x:c r="O23" s="71"/>
      <x:c r="P23" s="71"/>
      <x:c r="Q23" s="71"/>
      <x:c r="R23" s="71"/>
      <x:c r="S23" s="71"/>
      <x:c r="T23" s="71"/>
    </x:row>
    <x:row r="24" s="1" customFormat="1" ht="14.25" hidden="1" customHeight="1">
      <x:c r="A24" s="70"/>
      <x:c r="B24" s="70"/>
      <x:c r="C24" s="70"/>
      <x:c r="D24" s="117"/>
      <x:c r="E24" s="117"/>
      <x:c r="F24" s="60"/>
      <x:c r="G24" s="6"/>
      <x:c r="H24" s="6"/>
      <x:c r="I24" s="6"/>
      <x:c r="J24" s="6"/>
      <x:c r="K24" s="71"/>
      <x:c r="L24" s="71"/>
      <x:c r="M24" s="71"/>
      <x:c r="N24" s="71"/>
      <x:c r="O24" s="71"/>
      <x:c r="P24" s="71"/>
      <x:c r="Q24" s="71"/>
      <x:c r="R24" s="71"/>
      <x:c r="S24" s="71"/>
      <x:c r="T24" s="71"/>
    </x:row>
    <x:row r="25" s="1" customFormat="1" ht="14.25" hidden="1" customHeight="1">
      <x:c r="A25" s="70"/>
      <x:c r="B25" s="70"/>
      <x:c r="C25" s="70"/>
      <x:c r="D25" s="117"/>
      <x:c r="E25" s="117"/>
      <x:c r="F25" s="60"/>
      <x:c r="G25" s="6"/>
      <x:c r="H25" s="6"/>
      <x:c r="I25" s="6"/>
      <x:c r="J25" s="6"/>
      <x:c r="K25" s="71"/>
      <x:c r="L25" s="71"/>
      <x:c r="M25" s="71"/>
      <x:c r="N25" s="71"/>
      <x:c r="O25" s="71"/>
      <x:c r="P25" s="71"/>
      <x:c r="Q25" s="71"/>
      <x:c r="R25" s="71"/>
      <x:c r="S25" s="71"/>
      <x:c r="T25" s="71"/>
    </x:row>
    <x:row r="26" s="1" customFormat="1" ht="14.25" hidden="1" customHeight="1">
      <x:c r="A26" s="70"/>
      <x:c r="B26" s="70"/>
      <x:c r="C26" s="70"/>
      <x:c r="D26" s="117"/>
      <x:c r="E26" s="117"/>
      <x:c r="F26" s="60"/>
      <x:c r="G26" s="6"/>
      <x:c r="H26" s="6"/>
      <x:c r="I26" s="6"/>
      <x:c r="J26" s="6"/>
      <x:c r="K26" s="71"/>
      <x:c r="L26" s="71"/>
      <x:c r="M26" s="71"/>
      <x:c r="N26" s="71"/>
      <x:c r="O26" s="71"/>
      <x:c r="P26" s="71"/>
      <x:c r="Q26" s="71"/>
      <x:c r="R26" s="71"/>
      <x:c r="S26" s="71"/>
      <x:c r="T26" s="71"/>
    </x:row>
    <x:row r="27" s="1" customFormat="1" ht="14.25" hidden="1" customHeight="1">
      <x:c r="A27" s="70"/>
      <x:c r="B27" s="70"/>
      <x:c r="C27" s="70"/>
      <x:c r="D27" s="117"/>
      <x:c r="E27" s="117"/>
      <x:c r="F27" s="60"/>
      <x:c r="G27" s="6"/>
      <x:c r="H27" s="6"/>
      <x:c r="I27" s="6"/>
      <x:c r="J27" s="6"/>
      <x:c r="K27" s="71"/>
      <x:c r="L27" s="71"/>
      <x:c r="M27" s="71"/>
      <x:c r="N27" s="71"/>
      <x:c r="O27" s="71"/>
      <x:c r="P27" s="71"/>
      <x:c r="Q27" s="71"/>
      <x:c r="R27" s="71"/>
      <x:c r="S27" s="71"/>
      <x:c r="T27" s="71"/>
    </x:row>
    <x:row r="28" s="1" customFormat="1" ht="14.25" hidden="1" customHeight="1">
      <x:c r="A28" s="70"/>
      <x:c r="B28" s="70"/>
      <x:c r="C28" s="70"/>
      <x:c r="D28" s="117"/>
      <x:c r="E28" s="117"/>
      <x:c r="F28" s="60"/>
      <x:c r="G28" s="6"/>
      <x:c r="H28" s="6"/>
      <x:c r="I28" s="6"/>
      <x:c r="J28" s="6"/>
      <x:c r="K28" s="71"/>
      <x:c r="L28" s="71"/>
      <x:c r="M28" s="71"/>
      <x:c r="N28" s="71"/>
      <x:c r="O28" s="71"/>
      <x:c r="P28" s="71"/>
      <x:c r="Q28" s="71"/>
      <x:c r="R28" s="71"/>
      <x:c r="S28" s="71"/>
      <x:c r="T28" s="71"/>
    </x:row>
    <x:row r="29" s="1" customFormat="1" ht="14.25" hidden="1" customHeight="1">
      <x:c r="A29" s="70"/>
      <x:c r="B29" s="70"/>
      <x:c r="C29" s="70"/>
      <x:c r="D29" s="70"/>
      <x:c r="E29" s="70"/>
      <x:c r="F29" s="70"/>
      <x:c r="G29" s="6"/>
      <x:c r="H29" s="6"/>
      <x:c r="I29" s="6"/>
      <x:c r="J29" s="6"/>
      <x:c r="K29" s="71"/>
      <x:c r="L29" s="71"/>
      <x:c r="M29" s="71"/>
      <x:c r="N29" s="71"/>
      <x:c r="O29" s="71"/>
      <x:c r="P29" s="71"/>
      <x:c r="Q29" s="71"/>
      <x:c r="R29" s="71"/>
      <x:c r="S29" s="71"/>
      <x:c r="T29" s="71"/>
    </x:row>
    <x:row r="30" s="1" customFormat="1" ht="14.25" hidden="1" customHeight="1">
      <x:c r="A30" s="70"/>
      <x:c r="B30" s="70"/>
      <x:c r="C30" s="70"/>
      <x:c r="D30" s="117"/>
      <x:c r="E30" s="117"/>
      <x:c r="F30" s="60"/>
      <x:c r="G30" s="6"/>
      <x:c r="H30" s="6"/>
      <x:c r="I30" s="6"/>
      <x:c r="J30" s="6"/>
      <x:c r="K30" s="71"/>
      <x:c r="L30" s="71"/>
      <x:c r="M30" s="71"/>
      <x:c r="N30" s="71"/>
      <x:c r="O30" s="71"/>
      <x:c r="P30" s="71"/>
      <x:c r="Q30" s="71"/>
      <x:c r="R30" s="71"/>
      <x:c r="S30" s="71"/>
      <x:c r="T30" s="71"/>
    </x:row>
    <x:row r="31" s="1" customFormat="1" ht="14.25" hidden="1" customHeight="1">
      <x:c r="A31" s="6"/>
      <x:c r="B31" s="6"/>
      <x:c r="C31" s="6"/>
      <x:c r="D31" s="117"/>
      <x:c r="E31" s="117"/>
      <x:c r="F31" s="60"/>
      <x:c r="G31" s="6"/>
      <x:c r="H31" s="6"/>
      <x:c r="I31" s="6"/>
      <x:c r="J31" s="6"/>
      <x:c r="K31" s="71"/>
      <x:c r="L31" s="71"/>
      <x:c r="M31" s="71"/>
      <x:c r="N31" s="71"/>
      <x:c r="O31" s="71"/>
      <x:c r="P31" s="71"/>
      <x:c r="Q31" s="71"/>
      <x:c r="R31" s="71"/>
      <x:c r="S31" s="71"/>
      <x:c r="T31" s="71"/>
    </x:row>
    <x:row r="32" s="1" customFormat="1" ht="14.25" hidden="1" customHeight="1">
      <x:c r="A32" s="6"/>
      <x:c r="B32" s="6"/>
      <x:c r="C32" s="6"/>
      <x:c r="D32" s="6"/>
      <x:c r="E32" s="6"/>
      <x:c r="F32" s="6"/>
      <x:c r="G32" s="6"/>
      <x:c r="H32" s="6"/>
      <x:c r="I32" s="6"/>
      <x:c r="J32" s="6"/>
      <x:c r="K32" s="71"/>
      <x:c r="L32" s="71"/>
      <x:c r="M32" s="71"/>
      <x:c r="N32" s="71"/>
      <x:c r="O32" s="71"/>
      <x:c r="P32" s="71"/>
      <x:c r="Q32" s="71"/>
      <x:c r="R32" s="71"/>
      <x:c r="S32" s="71"/>
      <x:c r="T32" s="71"/>
    </x:row>
    <x:row r="33" s="1" customFormat="1" ht="14.25" hidden="1" customHeight="1">
      <x:c r="A33" s="70"/>
      <x:c r="B33" s="6"/>
      <x:c r="C33" s="6"/>
      <x:c r="D33" s="70"/>
      <x:c r="E33" s="70"/>
      <x:c r="F33" s="6"/>
      <x:c r="G33" s="6"/>
      <x:c r="H33" s="6"/>
      <x:c r="I33" s="6"/>
      <x:c r="J33" s="6"/>
      <x:c r="K33" s="71"/>
      <x:c r="L33" s="71"/>
      <x:c r="M33" s="71"/>
      <x:c r="N33" s="71"/>
      <x:c r="O33" s="71"/>
      <x:c r="P33" s="71"/>
      <x:c r="Q33" s="71"/>
      <x:c r="R33" s="71"/>
      <x:c r="S33" s="71"/>
      <x:c r="T33" s="71"/>
    </x:row>
    <x:row r="34" s="1" customFormat="1" ht="14.25" hidden="1" customHeight="1">
      <x:c r="A34" s="70"/>
      <x:c r="B34" s="60"/>
      <x:c r="C34" s="6"/>
      <x:c r="D34" s="6"/>
      <x:c r="E34" s="6"/>
      <x:c r="F34" s="6"/>
      <x:c r="G34" s="6"/>
      <x:c r="H34" s="6"/>
      <x:c r="I34" s="6"/>
      <x:c r="J34" s="6"/>
      <x:c r="K34" s="71"/>
      <x:c r="L34" s="71"/>
      <x:c r="M34" s="71"/>
      <x:c r="N34" s="71"/>
      <x:c r="O34" s="71"/>
      <x:c r="P34" s="71"/>
      <x:c r="Q34" s="71"/>
      <x:c r="R34" s="71"/>
      <x:c r="S34" s="71"/>
      <x:c r="T34" s="71"/>
    </x:row>
    <x:row r="35" s="1" customFormat="1" ht="14.25" hidden="1" customHeight="1">
      <x:c r="A35" s="70"/>
      <x:c r="B35" s="6"/>
      <x:c r="C35" s="6"/>
      <x:c r="D35" s="6"/>
      <x:c r="E35" s="6"/>
      <x:c r="F35" s="6"/>
      <x:c r="G35" s="6"/>
      <x:c r="H35" s="6"/>
      <x:c r="I35" s="6"/>
      <x:c r="J35" s="6"/>
      <x:c r="K35" s="71"/>
      <x:c r="L35" s="71"/>
      <x:c r="M35" s="71"/>
      <x:c r="N35" s="71"/>
      <x:c r="O35" s="71"/>
      <x:c r="P35" s="71"/>
      <x:c r="Q35" s="71"/>
      <x:c r="R35" s="71"/>
      <x:c r="S35" s="71"/>
      <x:c r="T35" s="71"/>
    </x:row>
    <x:row r="36" s="1" customFormat="1" ht="14.25" hidden="1" customHeight="1">
      <x:c r="A36" s="118"/>
      <x:c r="B36" s="70"/>
      <x:c r="C36" s="6"/>
      <x:c r="D36" s="6"/>
      <x:c r="E36" s="6"/>
      <x:c r="F36" s="6"/>
      <x:c r="G36" s="6"/>
      <x:c r="H36" s="6"/>
      <x:c r="I36" s="6"/>
      <x:c r="J36" s="6"/>
      <x:c r="K36" s="71"/>
      <x:c r="L36" s="71"/>
      <x:c r="M36" s="71"/>
      <x:c r="N36" s="71"/>
      <x:c r="O36" s="71"/>
      <x:c r="P36" s="71"/>
      <x:c r="Q36" s="71"/>
      <x:c r="R36" s="71"/>
      <x:c r="S36" s="71"/>
      <x:c r="T36" s="71"/>
    </x:row>
    <x:row r="37" s="1" customFormat="1" ht="14.25" hidden="1" customHeight="1">
      <x:c r="A37" s="70"/>
      <x:c r="B37" s="70"/>
      <x:c r="C37" s="6"/>
      <x:c r="D37" s="6"/>
      <x:c r="E37" s="6"/>
      <x:c r="F37" s="6"/>
      <x:c r="G37" s="6"/>
      <x:c r="H37" s="6"/>
      <x:c r="I37" s="6"/>
      <x:c r="J37" s="6"/>
      <x:c r="K37" s="71"/>
      <x:c r="L37" s="71"/>
      <x:c r="M37" s="71"/>
      <x:c r="N37" s="71"/>
      <x:c r="O37" s="71"/>
      <x:c r="P37" s="71"/>
      <x:c r="Q37" s="71"/>
      <x:c r="R37" s="71"/>
      <x:c r="S37" s="71"/>
      <x:c r="T37" s="71"/>
    </x:row>
    <x:row r="38" s="1" customFormat="1" ht="14.25" hidden="1" customHeight="1">
      <x:c r="A38" s="70"/>
      <x:c r="B38" s="6"/>
      <x:c r="C38" s="6"/>
      <x:c r="D38" s="6"/>
      <x:c r="E38" s="6"/>
      <x:c r="F38" s="6"/>
      <x:c r="G38" s="6"/>
      <x:c r="H38" s="6"/>
      <x:c r="I38" s="6"/>
      <x:c r="J38" s="6"/>
      <x:c r="K38" s="71"/>
      <x:c r="L38" s="71"/>
      <x:c r="M38" s="71"/>
      <x:c r="N38" s="71"/>
      <x:c r="O38" s="71"/>
      <x:c r="P38" s="71"/>
      <x:c r="Q38" s="71"/>
      <x:c r="R38" s="71"/>
      <x:c r="S38" s="71"/>
      <x:c r="T38" s="71"/>
    </x:row>
    <x:row r="39" s="1" customFormat="1" ht="14.25" hidden="1" customHeight="1">
      <x:c r="A39" s="70"/>
      <x:c r="B39" s="6"/>
      <x:c r="C39" s="6"/>
      <x:c r="D39" s="6"/>
      <x:c r="E39" s="6"/>
      <x:c r="F39" s="6"/>
      <x:c r="G39" s="6"/>
      <x:c r="H39" s="6"/>
      <x:c r="I39" s="6"/>
      <x:c r="J39" s="6"/>
      <x:c r="K39" s="71"/>
      <x:c r="L39" s="71"/>
      <x:c r="M39" s="71"/>
      <x:c r="N39" s="71"/>
      <x:c r="O39" s="71"/>
      <x:c r="P39" s="71"/>
      <x:c r="Q39" s="71"/>
      <x:c r="R39" s="71"/>
      <x:c r="S39" s="71"/>
      <x:c r="T39" s="71"/>
    </x:row>
    <x:row r="40" s="1" customFormat="1" ht="13.5" hidden="1" customHeight="1">
      <x:c r="A40" s="71"/>
      <x:c r="B40" s="71"/>
      <x:c r="C40" s="71"/>
      <x:c r="D40" s="71"/>
      <x:c r="E40" s="71"/>
      <x:c r="F40" s="71"/>
      <x:c r="G40" s="71"/>
      <x:c r="H40" s="71"/>
      <x:c r="I40" s="71"/>
      <x:c r="J40" s="71"/>
      <x:c r="K40" s="71"/>
      <x:c r="L40" s="71"/>
      <x:c r="M40" s="71"/>
      <x:c r="N40" s="71"/>
      <x:c r="O40" s="71"/>
      <x:c r="P40" s="71"/>
      <x:c r="Q40" s="71"/>
      <x:c r="R40" s="71"/>
      <x:c r="S40" s="71"/>
      <x:c r="T40" s="71"/>
    </x:row>
    <x:row r="41" s="1" customFormat="1" ht="13.5" hidden="1" customHeight="1">
      <x:c r="A41" s="71"/>
      <x:c r="B41" s="71"/>
      <x:c r="C41" s="71"/>
      <x:c r="D41" s="71"/>
      <x:c r="E41" s="71"/>
      <x:c r="F41" s="71"/>
      <x:c r="G41" s="71"/>
      <x:c r="H41" s="71"/>
      <x:c r="I41" s="71"/>
      <x:c r="J41" s="71"/>
      <x:c r="K41" s="71"/>
      <x:c r="L41" s="71"/>
      <x:c r="M41" s="71"/>
      <x:c r="N41" s="71"/>
      <x:c r="O41" s="71"/>
      <x:c r="P41" s="71"/>
      <x:c r="Q41" s="71"/>
      <x:c r="R41" s="71"/>
      <x:c r="S41" s="71"/>
      <x:c r="T41" s="71"/>
    </x:row>
    <x:row r="42" s="1" customFormat="1" ht="13.5" hidden="1" customHeight="1">
      <x:c r="A42" s="71"/>
      <x:c r="B42" s="71"/>
      <x:c r="C42" s="71"/>
      <x:c r="D42" s="71"/>
      <x:c r="E42" s="71"/>
      <x:c r="F42" s="71"/>
      <x:c r="G42" s="71"/>
      <x:c r="H42" s="71"/>
      <x:c r="I42" s="71"/>
      <x:c r="J42" s="71"/>
      <x:c r="K42" s="71"/>
      <x:c r="L42" s="71"/>
      <x:c r="M42" s="71"/>
      <x:c r="N42" s="71"/>
      <x:c r="O42" s="71"/>
      <x:c r="P42" s="71"/>
      <x:c r="Q42" s="71"/>
      <x:c r="R42" s="71"/>
      <x:c r="S42" s="71"/>
      <x:c r="T42" s="71"/>
    </x:row>
    <x:row r="43" s="1" customFormat="1" ht="13.5" hidden="1" customHeight="1">
      <x:c r="A43" s="71"/>
      <x:c r="B43" s="71"/>
      <x:c r="C43" s="71"/>
      <x:c r="D43" s="71"/>
      <x:c r="E43" s="71"/>
      <x:c r="F43" s="71"/>
      <x:c r="G43" s="71"/>
      <x:c r="H43" s="71"/>
      <x:c r="I43" s="71"/>
      <x:c r="J43" s="71"/>
      <x:c r="K43" s="71"/>
      <x:c r="L43" s="71"/>
      <x:c r="M43" s="71"/>
      <x:c r="N43" s="71"/>
      <x:c r="O43" s="71"/>
      <x:c r="P43" s="71"/>
      <x:c r="Q43" s="71"/>
      <x:c r="R43" s="71"/>
      <x:c r="S43" s="71"/>
      <x:c r="T43" s="71"/>
    </x:row>
    <x:row r="44" s="1" customFormat="1" ht="13.5" hidden="1" customHeight="1">
      <x:c r="A44" s="71"/>
      <x:c r="B44" s="71"/>
      <x:c r="C44" s="71"/>
      <x:c r="D44" s="71"/>
      <x:c r="E44" s="71"/>
      <x:c r="F44" s="71"/>
      <x:c r="G44" s="71"/>
      <x:c r="H44" s="71"/>
      <x:c r="I44" s="71"/>
      <x:c r="J44" s="71"/>
      <x:c r="K44" s="71"/>
      <x:c r="L44" s="71"/>
      <x:c r="M44" s="71"/>
      <x:c r="N44" s="71"/>
      <x:c r="O44" s="71"/>
      <x:c r="P44" s="71"/>
      <x:c r="Q44" s="71"/>
      <x:c r="R44" s="71"/>
      <x:c r="S44" s="71"/>
      <x:c r="T44" s="71"/>
    </x:row>
    <x:row r="45" s="1" customFormat="1" ht="13.5" hidden="1" customHeight="1">
      <x:c r="A45" s="71"/>
      <x:c r="B45" s="71"/>
      <x:c r="C45" s="71"/>
      <x:c r="D45" s="71"/>
      <x:c r="E45" s="71"/>
      <x:c r="F45" s="71"/>
      <x:c r="G45" s="71"/>
      <x:c r="H45" s="71"/>
      <x:c r="I45" s="71"/>
      <x:c r="J45" s="71"/>
      <x:c r="K45" s="71"/>
      <x:c r="L45" s="71"/>
      <x:c r="M45" s="71"/>
      <x:c r="N45" s="71"/>
      <x:c r="O45" s="71"/>
      <x:c r="P45" s="71"/>
      <x:c r="Q45" s="71"/>
      <x:c r="R45" s="71"/>
      <x:c r="S45" s="71"/>
      <x:c r="T45" s="71"/>
    </x:row>
    <x:row r="46" s="1" customFormat="1" ht="13.5" hidden="1" customHeight="1">
      <x:c r="A46" s="71"/>
      <x:c r="B46" s="71"/>
      <x:c r="C46" s="71"/>
      <x:c r="D46" s="71"/>
      <x:c r="E46" s="71"/>
      <x:c r="F46" s="71"/>
      <x:c r="G46" s="71"/>
      <x:c r="H46" s="71"/>
      <x:c r="I46" s="71"/>
      <x:c r="J46" s="71"/>
      <x:c r="K46" s="71"/>
      <x:c r="L46" s="71"/>
      <x:c r="M46" s="71"/>
      <x:c r="N46" s="71"/>
      <x:c r="O46" s="71"/>
      <x:c r="P46" s="71"/>
      <x:c r="Q46" s="71"/>
      <x:c r="R46" s="71"/>
      <x:c r="S46" s="71"/>
      <x:c r="T46" s="71"/>
    </x:row>
    <x:row r="47" s="1" customFormat="1" ht="13.5" hidden="1" customHeight="1">
      <x:c r="A47" s="71"/>
      <x:c r="B47" s="71"/>
      <x:c r="C47" s="71"/>
      <x:c r="D47" s="71"/>
      <x:c r="E47" s="71"/>
      <x:c r="F47" s="71"/>
      <x:c r="G47" s="71"/>
      <x:c r="H47" s="71"/>
      <x:c r="I47" s="71"/>
      <x:c r="J47" s="71"/>
      <x:c r="K47" s="71"/>
      <x:c r="L47" s="71"/>
      <x:c r="M47" s="71"/>
      <x:c r="N47" s="71"/>
      <x:c r="O47" s="71"/>
      <x:c r="P47" s="71"/>
      <x:c r="Q47" s="71"/>
      <x:c r="R47" s="71"/>
      <x:c r="S47" s="71"/>
      <x:c r="T47" s="71"/>
    </x:row>
    <x:row r="48" s="1" customFormat="1" ht="13.5" hidden="1" customHeight="1">
      <x:c r="A48" s="71"/>
      <x:c r="B48" s="71"/>
      <x:c r="C48" s="71"/>
      <x:c r="D48" s="71"/>
      <x:c r="E48" s="71"/>
      <x:c r="F48" s="71"/>
      <x:c r="G48" s="71"/>
      <x:c r="H48" s="71"/>
      <x:c r="I48" s="71"/>
      <x:c r="J48" s="71"/>
      <x:c r="K48" s="71"/>
      <x:c r="L48" s="71"/>
      <x:c r="M48" s="71"/>
      <x:c r="N48" s="71"/>
      <x:c r="O48" s="71"/>
      <x:c r="P48" s="71"/>
      <x:c r="Q48" s="71"/>
      <x:c r="R48" s="71"/>
      <x:c r="S48" s="71"/>
      <x:c r="T48" s="71"/>
    </x:row>
    <x:row r="49" s="1" customFormat="1" ht="13.5" hidden="1" customHeight="1">
      <x:c r="A49" s="71"/>
      <x:c r="B49" s="71"/>
      <x:c r="C49" s="71"/>
      <x:c r="D49" s="71"/>
      <x:c r="E49" s="71"/>
      <x:c r="F49" s="71"/>
      <x:c r="G49" s="71"/>
      <x:c r="H49" s="71"/>
      <x:c r="I49" s="71"/>
      <x:c r="J49" s="71"/>
      <x:c r="K49" s="71"/>
      <x:c r="L49" s="71"/>
      <x:c r="M49" s="71"/>
      <x:c r="N49" s="71"/>
      <x:c r="O49" s="71"/>
      <x:c r="P49" s="71"/>
      <x:c r="Q49" s="71"/>
      <x:c r="R49" s="71"/>
      <x:c r="S49" s="71"/>
      <x:c r="T49" s="71"/>
    </x:row>
    <x:row r="50" s="1" customFormat="1" ht="13.5" hidden="1" customHeight="1">
      <x:c r="A50" s="71"/>
      <x:c r="B50" s="71"/>
      <x:c r="C50" s="71"/>
      <x:c r="D50" s="71"/>
      <x:c r="E50" s="71"/>
      <x:c r="F50" s="71"/>
      <x:c r="G50" s="71"/>
      <x:c r="H50" s="71"/>
      <x:c r="I50" s="71"/>
      <x:c r="J50" s="71"/>
      <x:c r="K50" s="71"/>
      <x:c r="L50" s="71"/>
      <x:c r="M50" s="71"/>
      <x:c r="N50" s="71"/>
      <x:c r="O50" s="71"/>
      <x:c r="P50" s="71"/>
      <x:c r="Q50" s="71"/>
      <x:c r="R50" s="71"/>
      <x:c r="S50" s="71"/>
      <x:c r="T50" s="71"/>
    </x:row>
    <x:row r="51" s="1" customFormat="1" ht="13.5" hidden="1" customHeight="1">
      <x:c r="A51" s="71"/>
      <x:c r="B51" s="71"/>
      <x:c r="C51" s="71"/>
      <x:c r="D51" s="71"/>
      <x:c r="E51" s="71"/>
      <x:c r="F51" s="71"/>
      <x:c r="G51" s="71"/>
      <x:c r="H51" s="71"/>
      <x:c r="I51" s="71"/>
      <x:c r="J51" s="71"/>
      <x:c r="K51" s="71"/>
      <x:c r="L51" s="71"/>
      <x:c r="M51" s="71"/>
      <x:c r="N51" s="71"/>
      <x:c r="O51" s="71"/>
      <x:c r="P51" s="71"/>
      <x:c r="Q51" s="71"/>
      <x:c r="R51" s="71"/>
      <x:c r="S51" s="71"/>
      <x:c r="T51" s="71"/>
    </x:row>
    <x:row r="52" s="1" customFormat="1" ht="13.5" hidden="1" customHeight="1">
      <x:c r="A52" s="71"/>
      <x:c r="B52" s="71"/>
      <x:c r="C52" s="71"/>
      <x:c r="D52" s="71"/>
      <x:c r="E52" s="71"/>
      <x:c r="F52" s="71"/>
      <x:c r="G52" s="71"/>
      <x:c r="H52" s="71"/>
      <x:c r="I52" s="71"/>
      <x:c r="J52" s="71"/>
      <x:c r="K52" s="71"/>
      <x:c r="L52" s="71"/>
      <x:c r="M52" s="71"/>
      <x:c r="N52" s="71"/>
      <x:c r="O52" s="71"/>
      <x:c r="P52" s="71"/>
      <x:c r="Q52" s="71"/>
      <x:c r="R52" s="71"/>
      <x:c r="S52" s="71"/>
      <x:c r="T52" s="71"/>
    </x:row>
    <x:row r="53" s="1" customFormat="1" ht="13.5" hidden="1" customHeight="1">
      <x:c r="A53" s="71"/>
      <x:c r="B53" s="71"/>
      <x:c r="C53" s="71"/>
      <x:c r="D53" s="71"/>
      <x:c r="E53" s="71"/>
      <x:c r="F53" s="71"/>
      <x:c r="G53" s="71"/>
      <x:c r="H53" s="71"/>
      <x:c r="I53" s="71"/>
      <x:c r="J53" s="71"/>
      <x:c r="K53" s="71"/>
      <x:c r="L53" s="71"/>
      <x:c r="M53" s="71"/>
      <x:c r="N53" s="71"/>
      <x:c r="O53" s="71"/>
      <x:c r="P53" s="71"/>
      <x:c r="Q53" s="71"/>
      <x:c r="R53" s="71"/>
      <x:c r="S53" s="71"/>
      <x:c r="T53" s="71"/>
    </x:row>
    <x:row r="54" s="1" customFormat="1" ht="13.5" hidden="1" customHeight="1">
      <x:c r="A54" s="71"/>
      <x:c r="B54" s="71"/>
      <x:c r="C54" s="71"/>
      <x:c r="D54" s="71"/>
      <x:c r="E54" s="71"/>
      <x:c r="F54" s="71"/>
      <x:c r="G54" s="71"/>
      <x:c r="H54" s="71"/>
      <x:c r="I54" s="71"/>
      <x:c r="J54" s="71"/>
      <x:c r="K54" s="71"/>
      <x:c r="L54" s="71"/>
      <x:c r="M54" s="71"/>
      <x:c r="N54" s="71"/>
      <x:c r="O54" s="71"/>
      <x:c r="P54" s="71"/>
      <x:c r="Q54" s="71"/>
      <x:c r="R54" s="71"/>
      <x:c r="S54" s="71"/>
      <x:c r="T54" s="71"/>
    </x:row>
    <x:row r="55" s="1" customFormat="1" ht="13.5" hidden="1" customHeight="1">
      <x:c r="A55" s="71"/>
      <x:c r="B55" s="71"/>
      <x:c r="C55" s="71"/>
      <x:c r="D55" s="71"/>
      <x:c r="E55" s="71"/>
      <x:c r="F55" s="71"/>
      <x:c r="G55" s="71"/>
      <x:c r="H55" s="71"/>
      <x:c r="I55" s="71"/>
      <x:c r="J55" s="71"/>
      <x:c r="K55" s="71"/>
      <x:c r="L55" s="71"/>
      <x:c r="M55" s="71"/>
      <x:c r="N55" s="71"/>
      <x:c r="O55" s="71"/>
      <x:c r="P55" s="71"/>
      <x:c r="Q55" s="71"/>
      <x:c r="R55" s="71"/>
      <x:c r="S55" s="71"/>
      <x:c r="T55" s="71"/>
    </x:row>
    <x:row r="56" s="1" customFormat="1" ht="13.5" hidden="1" customHeight="1">
      <x:c r="A56" s="71"/>
      <x:c r="B56" s="71"/>
      <x:c r="C56" s="71"/>
      <x:c r="D56" s="71"/>
      <x:c r="E56" s="71"/>
      <x:c r="F56" s="71"/>
      <x:c r="G56" s="71"/>
      <x:c r="H56" s="71"/>
      <x:c r="I56" s="71"/>
      <x:c r="J56" s="71"/>
      <x:c r="K56" s="71"/>
      <x:c r="L56" s="71"/>
      <x:c r="M56" s="71"/>
      <x:c r="N56" s="71"/>
      <x:c r="O56" s="71"/>
      <x:c r="P56" s="71"/>
      <x:c r="Q56" s="71"/>
      <x:c r="R56" s="71"/>
      <x:c r="S56" s="71"/>
      <x:c r="T56" s="71"/>
    </x:row>
    <x:row r="57" s="1" customFormat="1" ht="13.5" hidden="1" customHeight="1">
      <x:c r="A57" s="71"/>
      <x:c r="B57" s="71"/>
      <x:c r="C57" s="71"/>
      <x:c r="D57" s="71"/>
      <x:c r="E57" s="71"/>
      <x:c r="F57" s="71"/>
      <x:c r="G57" s="71"/>
      <x:c r="H57" s="71"/>
      <x:c r="I57" s="71"/>
      <x:c r="J57" s="71"/>
      <x:c r="K57" s="71"/>
      <x:c r="L57" s="71"/>
      <x:c r="M57" s="71"/>
      <x:c r="N57" s="71"/>
      <x:c r="O57" s="71"/>
      <x:c r="P57" s="71"/>
      <x:c r="Q57" s="71"/>
      <x:c r="R57" s="71"/>
      <x:c r="S57" s="71"/>
      <x:c r="T57" s="71"/>
    </x:row>
    <x:row r="58" s="1" customFormat="1" ht="13.5" hidden="1" customHeight="1">
      <x:c r="A58" s="71"/>
      <x:c r="B58" s="71"/>
      <x:c r="C58" s="71"/>
      <x:c r="D58" s="71"/>
      <x:c r="E58" s="71"/>
      <x:c r="F58" s="71"/>
      <x:c r="G58" s="71"/>
      <x:c r="H58" s="71"/>
      <x:c r="I58" s="71"/>
      <x:c r="J58" s="71"/>
      <x:c r="K58" s="71"/>
      <x:c r="L58" s="71"/>
      <x:c r="M58" s="71"/>
      <x:c r="N58" s="71"/>
      <x:c r="O58" s="71"/>
      <x:c r="P58" s="71"/>
      <x:c r="Q58" s="71"/>
      <x:c r="R58" s="71"/>
      <x:c r="S58" s="71"/>
      <x:c r="T58" s="71"/>
    </x:row>
    <x:row r="59" s="1" customFormat="1" ht="13.5" hidden="1" customHeight="1">
      <x:c r="A59" s="71"/>
      <x:c r="B59" s="71"/>
      <x:c r="C59" s="71"/>
      <x:c r="D59" s="71"/>
      <x:c r="E59" s="71"/>
      <x:c r="F59" s="71"/>
      <x:c r="G59" s="71"/>
      <x:c r="H59" s="71"/>
      <x:c r="I59" s="71"/>
      <x:c r="J59" s="71"/>
      <x:c r="K59" s="71"/>
      <x:c r="L59" s="71"/>
      <x:c r="M59" s="71"/>
      <x:c r="N59" s="71"/>
      <x:c r="O59" s="71"/>
      <x:c r="P59" s="71"/>
      <x:c r="Q59" s="71"/>
      <x:c r="R59" s="71"/>
      <x:c r="S59" s="71"/>
      <x:c r="T59" s="71"/>
    </x:row>
    <x:row r="60" s="1" customFormat="1" ht="13.5" hidden="1" customHeight="1">
      <x:c r="A60" s="71"/>
      <x:c r="B60" s="71"/>
      <x:c r="C60" s="71"/>
      <x:c r="D60" s="71"/>
      <x:c r="E60" s="71"/>
      <x:c r="F60" s="71"/>
      <x:c r="G60" s="71"/>
      <x:c r="H60" s="71"/>
      <x:c r="I60" s="71"/>
      <x:c r="J60" s="71"/>
      <x:c r="K60" s="71"/>
      <x:c r="L60" s="71"/>
      <x:c r="M60" s="71"/>
      <x:c r="N60" s="71"/>
      <x:c r="O60" s="71"/>
      <x:c r="P60" s="71"/>
      <x:c r="Q60" s="71"/>
      <x:c r="R60" s="71"/>
      <x:c r="S60" s="71"/>
      <x:c r="T60" s="71"/>
    </x:row>
    <x:row r="61" s="1" customFormat="1" ht="12.75" hidden="0" customHeight="1">
      <x:c r="A61" s="71"/>
      <x:c r="B61" s="71"/>
      <x:c r="C61" s="71"/>
      <x:c r="D61" s="71"/>
      <x:c r="E61" s="71"/>
      <x:c r="F61" s="71"/>
      <x:c r="G61" s="71"/>
      <x:c r="H61" s="71"/>
      <x:c r="I61" s="71"/>
      <x:c r="J61" s="71"/>
      <x:c r="K61" s="71"/>
      <x:c r="L61" s="71"/>
      <x:c r="M61" s="71"/>
      <x:c r="N61" s="71"/>
      <x:c r="O61" s="71"/>
      <x:c r="P61" s="71"/>
      <x:c r="Q61" s="71"/>
      <x:c r="R61" s="71"/>
      <x:c r="S61" s="71"/>
      <x:c r="T61" s="71"/>
    </x:row>
    <x:row r="62" s="1" customFormat="1" ht="12.75" hidden="0" customHeight="1">
      <x:c r="A62" s="71"/>
      <x:c r="B62" s="71"/>
      <x:c r="C62" s="71"/>
      <x:c r="D62" s="71"/>
      <x:c r="E62" s="71"/>
      <x:c r="F62" s="71"/>
      <x:c r="G62" s="71"/>
      <x:c r="H62" s="71"/>
      <x:c r="I62" s="71"/>
      <x:c r="J62" s="71"/>
      <x:c r="K62" s="71"/>
      <x:c r="L62" s="71"/>
      <x:c r="M62" s="71"/>
      <x:c r="N62" s="71"/>
      <x:c r="O62" s="71"/>
      <x:c r="P62" s="71"/>
      <x:c r="Q62" s="71"/>
      <x:c r="R62" s="71"/>
      <x:c r="S62" s="71"/>
      <x:c r="T62" s="71"/>
    </x:row>
    <x:row r="63" s="1" customFormat="1" ht="12.75" hidden="0" customHeight="1">
      <x:c r="A63" s="71"/>
      <x:c r="B63" s="71"/>
      <x:c r="C63" s="71"/>
      <x:c r="D63" s="71"/>
      <x:c r="E63" s="71"/>
      <x:c r="F63" s="71"/>
      <x:c r="G63" s="71"/>
      <x:c r="H63" s="71"/>
      <x:c r="I63" s="71"/>
      <x:c r="J63" s="71"/>
      <x:c r="K63" s="71"/>
      <x:c r="L63" s="71"/>
      <x:c r="M63" s="71"/>
      <x:c r="N63" s="71"/>
      <x:c r="O63" s="71"/>
      <x:c r="P63" s="71"/>
      <x:c r="Q63" s="71"/>
      <x:c r="R63" s="71"/>
      <x:c r="S63" s="71"/>
      <x:c r="T63" s="71"/>
    </x:row>
    <x:row r="64" s="1" customFormat="1" ht="12.75" hidden="0" customHeight="1">
      <x:c r="A64" s="71"/>
      <x:c r="B64" s="71"/>
      <x:c r="C64" s="71"/>
      <x:c r="D64" s="71"/>
      <x:c r="E64" s="71"/>
      <x:c r="F64" s="71"/>
      <x:c r="G64" s="71"/>
      <x:c r="H64" s="71"/>
      <x:c r="I64" s="71"/>
      <x:c r="J64" s="71"/>
      <x:c r="K64" s="71"/>
      <x:c r="L64" s="71"/>
      <x:c r="M64" s="71"/>
      <x:c r="N64" s="71"/>
      <x:c r="O64" s="71"/>
      <x:c r="P64" s="71"/>
      <x:c r="Q64" s="71"/>
      <x:c r="R64" s="71"/>
      <x:c r="S64" s="71"/>
      <x:c r="T64" s="71"/>
    </x:row>
    <x:row r="65" s="1" customFormat="1" ht="12.75" hidden="0" customHeight="1">
      <x:c r="A65" s="71"/>
      <x:c r="B65" s="71"/>
      <x:c r="C65" s="71"/>
      <x:c r="D65" s="71"/>
      <x:c r="E65" s="71"/>
      <x:c r="F65" s="71"/>
      <x:c r="G65" s="71"/>
      <x:c r="H65" s="71"/>
      <x:c r="I65" s="71"/>
      <x:c r="J65" s="71"/>
      <x:c r="K65" s="71"/>
      <x:c r="L65" s="71"/>
      <x:c r="M65" s="71"/>
      <x:c r="N65" s="71"/>
      <x:c r="O65" s="71"/>
      <x:c r="P65" s="71"/>
      <x:c r="Q65" s="71"/>
      <x:c r="R65" s="71"/>
      <x:c r="S65" s="71"/>
      <x:c r="T65" s="71"/>
    </x:row>
    <x:row r="66" s="1" customFormat="1" ht="12.75" hidden="0" customHeight="1">
      <x:c r="A66" s="71"/>
      <x:c r="B66" s="71"/>
      <x:c r="C66" s="71"/>
      <x:c r="D66" s="71"/>
      <x:c r="E66" s="71"/>
      <x:c r="F66" s="71"/>
      <x:c r="G66" s="71"/>
      <x:c r="H66" s="71"/>
      <x:c r="I66" s="71"/>
      <x:c r="J66" s="71"/>
      <x:c r="K66" s="71"/>
      <x:c r="L66" s="71"/>
      <x:c r="M66" s="71"/>
      <x:c r="N66" s="71"/>
      <x:c r="O66" s="71"/>
      <x:c r="P66" s="71"/>
      <x:c r="Q66" s="71"/>
      <x:c r="R66" s="71"/>
      <x:c r="S66" s="71"/>
      <x:c r="T66" s="71"/>
    </x:row>
    <x:row r="67" s="1" customFormat="1" ht="12.75" hidden="0" customHeight="1">
      <x:c r="A67" s="71"/>
      <x:c r="B67" s="71"/>
      <x:c r="C67" s="71"/>
      <x:c r="D67" s="71"/>
      <x:c r="E67" s="71"/>
      <x:c r="F67" s="71"/>
      <x:c r="G67" s="71"/>
      <x:c r="H67" s="71"/>
      <x:c r="I67" s="71"/>
      <x:c r="J67" s="71"/>
      <x:c r="K67" s="71"/>
      <x:c r="L67" s="71"/>
      <x:c r="M67" s="71"/>
      <x:c r="N67" s="71"/>
      <x:c r="O67" s="71"/>
      <x:c r="P67" s="71"/>
      <x:c r="Q67" s="71"/>
      <x:c r="R67" s="71"/>
      <x:c r="S67" s="71"/>
      <x:c r="T67" s="71"/>
    </x:row>
    <x:row r="68" s="1" customFormat="1" ht="12.75" hidden="0" customHeight="1">
      <x:c r="A68" s="71"/>
      <x:c r="B68" s="71"/>
      <x:c r="C68" s="71"/>
      <x:c r="D68" s="71"/>
      <x:c r="E68" s="71"/>
      <x:c r="F68" s="71"/>
      <x:c r="G68" s="71"/>
      <x:c r="H68" s="71"/>
      <x:c r="I68" s="71"/>
      <x:c r="J68" s="71"/>
      <x:c r="K68" s="71"/>
      <x:c r="L68" s="71"/>
      <x:c r="M68" s="71"/>
      <x:c r="N68" s="71"/>
      <x:c r="O68" s="71"/>
      <x:c r="P68" s="71"/>
      <x:c r="Q68" s="71"/>
      <x:c r="R68" s="71"/>
      <x:c r="S68" s="71"/>
      <x:c r="T68" s="71"/>
    </x:row>
    <x:row r="69" s="1" customFormat="1" ht="12.75" hidden="0" customHeight="1">
      <x:c r="A69" s="71"/>
      <x:c r="B69" s="71"/>
      <x:c r="C69" s="71"/>
      <x:c r="D69" s="71"/>
      <x:c r="E69" s="71"/>
      <x:c r="F69" s="71"/>
      <x:c r="G69" s="71"/>
      <x:c r="H69" s="71"/>
      <x:c r="I69" s="71"/>
      <x:c r="J69" s="71"/>
      <x:c r="K69" s="71"/>
      <x:c r="L69" s="71"/>
      <x:c r="M69" s="71"/>
      <x:c r="N69" s="71"/>
      <x:c r="O69" s="71"/>
      <x:c r="P69" s="71"/>
      <x:c r="Q69" s="71"/>
      <x:c r="R69" s="71"/>
      <x:c r="S69" s="71"/>
      <x:c r="T69" s="71"/>
    </x:row>
    <x:row r="70" s="1" customFormat="1" ht="12.75" hidden="0" customHeight="1">
      <x:c r="A70" s="71"/>
      <x:c r="B70" s="71"/>
      <x:c r="C70" s="71"/>
      <x:c r="D70" s="71"/>
      <x:c r="E70" s="71"/>
      <x:c r="F70" s="71"/>
      <x:c r="G70" s="71"/>
      <x:c r="H70" s="71"/>
      <x:c r="I70" s="71"/>
      <x:c r="J70" s="71"/>
      <x:c r="K70" s="71"/>
      <x:c r="L70" s="71"/>
      <x:c r="M70" s="71"/>
      <x:c r="N70" s="71"/>
      <x:c r="O70" s="71"/>
      <x:c r="P70" s="71"/>
      <x:c r="Q70" s="71"/>
      <x:c r="R70" s="71"/>
      <x:c r="S70" s="71"/>
      <x:c r="T70" s="71"/>
    </x:row>
    <x:row r="71" s="1" customFormat="1" ht="12.75" hidden="0" customHeight="1">
      <x:c r="A71" s="71"/>
      <x:c r="B71" s="71"/>
      <x:c r="C71" s="71"/>
      <x:c r="D71" s="71"/>
      <x:c r="E71" s="71"/>
      <x:c r="F71" s="71"/>
      <x:c r="G71" s="71"/>
      <x:c r="H71" s="71"/>
      <x:c r="I71" s="71"/>
      <x:c r="J71" s="71"/>
      <x:c r="K71" s="71"/>
      <x:c r="L71" s="71"/>
      <x:c r="M71" s="71"/>
      <x:c r="N71" s="71"/>
      <x:c r="O71" s="71"/>
      <x:c r="P71" s="71"/>
      <x:c r="Q71" s="71"/>
      <x:c r="R71" s="71"/>
      <x:c r="S71" s="71"/>
      <x:c r="T71" s="71"/>
    </x:row>
    <x:row r="72" s="1" customFormat="1" ht="12.75" hidden="0" customHeight="1">
      <x:c r="A72" s="71"/>
      <x:c r="B72" s="71"/>
      <x:c r="C72" s="71"/>
      <x:c r="D72" s="71"/>
      <x:c r="E72" s="71"/>
      <x:c r="F72" s="71"/>
      <x:c r="G72" s="71"/>
      <x:c r="H72" s="71"/>
      <x:c r="I72" s="71"/>
      <x:c r="J72" s="71"/>
      <x:c r="K72" s="71"/>
      <x:c r="L72" s="71"/>
      <x:c r="M72" s="71"/>
      <x:c r="N72" s="71"/>
      <x:c r="O72" s="71"/>
      <x:c r="P72" s="71"/>
      <x:c r="Q72" s="71"/>
      <x:c r="R72" s="71"/>
      <x:c r="S72" s="71"/>
      <x:c r="T72" s="71"/>
    </x:row>
    <x:row r="73" s="1" customFormat="1" ht="12.75" hidden="0" customHeight="1">
      <x:c r="A73" s="71"/>
      <x:c r="B73" s="71"/>
      <x:c r="C73" s="71"/>
      <x:c r="D73" s="71"/>
      <x:c r="E73" s="71"/>
      <x:c r="F73" s="71"/>
      <x:c r="G73" s="71"/>
      <x:c r="H73" s="71"/>
      <x:c r="I73" s="71"/>
      <x:c r="J73" s="71"/>
      <x:c r="K73" s="71"/>
      <x:c r="L73" s="71"/>
      <x:c r="M73" s="71"/>
      <x:c r="N73" s="71"/>
      <x:c r="O73" s="71"/>
      <x:c r="P73" s="71"/>
      <x:c r="Q73" s="71"/>
      <x:c r="R73" s="71"/>
      <x:c r="S73" s="71"/>
      <x:c r="T73" s="71"/>
    </x:row>
    <x:row r="74" s="1" customFormat="1" ht="12.75" hidden="0" customHeight="1">
      <x:c r="A74" s="71"/>
      <x:c r="B74" s="71"/>
      <x:c r="C74" s="71"/>
      <x:c r="D74" s="71"/>
      <x:c r="E74" s="71"/>
      <x:c r="F74" s="71"/>
      <x:c r="G74" s="71"/>
      <x:c r="H74" s="71"/>
      <x:c r="I74" s="71"/>
      <x:c r="J74" s="71"/>
      <x:c r="K74" s="71"/>
      <x:c r="L74" s="71"/>
      <x:c r="M74" s="71"/>
      <x:c r="N74" s="71"/>
      <x:c r="O74" s="71"/>
      <x:c r="P74" s="71"/>
      <x:c r="Q74" s="71"/>
      <x:c r="R74" s="71"/>
      <x:c r="S74" s="71"/>
      <x:c r="T74" s="71"/>
    </x:row>
    <x:row r="75" s="1" customFormat="1" ht="12.75" hidden="0" customHeight="1">
      <x:c r="A75" s="71"/>
      <x:c r="B75" s="71"/>
      <x:c r="C75" s="71"/>
      <x:c r="D75" s="71"/>
      <x:c r="E75" s="71"/>
      <x:c r="F75" s="71"/>
      <x:c r="G75" s="71"/>
      <x:c r="H75" s="71"/>
      <x:c r="I75" s="71"/>
      <x:c r="J75" s="71"/>
      <x:c r="K75" s="71"/>
      <x:c r="L75" s="71"/>
      <x:c r="M75" s="71"/>
      <x:c r="N75" s="71"/>
      <x:c r="O75" s="71"/>
      <x:c r="P75" s="71"/>
      <x:c r="Q75" s="71"/>
      <x:c r="R75" s="71"/>
      <x:c r="S75" s="71"/>
      <x:c r="T75" s="71"/>
    </x:row>
    <x:row r="76" s="1" customFormat="1" ht="12.75" hidden="0" customHeight="1">
      <x:c r="A76" s="71"/>
      <x:c r="B76" s="71"/>
      <x:c r="C76" s="71"/>
      <x:c r="D76" s="71"/>
      <x:c r="E76" s="71"/>
      <x:c r="F76" s="71"/>
      <x:c r="G76" s="71"/>
      <x:c r="H76" s="71"/>
      <x:c r="I76" s="71"/>
      <x:c r="J76" s="71"/>
      <x:c r="K76" s="71"/>
      <x:c r="L76" s="71"/>
      <x:c r="M76" s="71"/>
      <x:c r="N76" s="71"/>
      <x:c r="O76" s="71"/>
      <x:c r="P76" s="71"/>
      <x:c r="Q76" s="71"/>
      <x:c r="R76" s="71"/>
      <x:c r="S76" s="71"/>
      <x:c r="T76" s="71"/>
    </x:row>
    <x:row r="77" s="1" customFormat="1" ht="12.75" hidden="0" customHeight="1">
      <x:c r="A77" s="71"/>
      <x:c r="B77" s="71"/>
      <x:c r="C77" s="71"/>
      <x:c r="D77" s="71"/>
      <x:c r="E77" s="71"/>
      <x:c r="F77" s="71"/>
      <x:c r="G77" s="71"/>
      <x:c r="H77" s="71"/>
      <x:c r="I77" s="71"/>
      <x:c r="J77" s="71"/>
      <x:c r="K77" s="71"/>
      <x:c r="L77" s="71"/>
      <x:c r="M77" s="71"/>
      <x:c r="N77" s="71"/>
      <x:c r="O77" s="71"/>
      <x:c r="P77" s="71"/>
      <x:c r="Q77" s="71"/>
      <x:c r="R77" s="71"/>
      <x:c r="S77" s="71"/>
      <x:c r="T77" s="71"/>
    </x:row>
    <x:row r="78" s="1" customFormat="1" ht="12.75" hidden="0" customHeight="1">
      <x:c r="A78" s="71"/>
      <x:c r="B78" s="71"/>
      <x:c r="C78" s="71"/>
      <x:c r="D78" s="71"/>
      <x:c r="E78" s="71"/>
      <x:c r="F78" s="71"/>
      <x:c r="G78" s="71"/>
      <x:c r="H78" s="71"/>
      <x:c r="I78" s="71"/>
      <x:c r="J78" s="71"/>
      <x:c r="K78" s="71"/>
      <x:c r="L78" s="71"/>
      <x:c r="M78" s="71"/>
      <x:c r="N78" s="71"/>
      <x:c r="O78" s="71"/>
      <x:c r="P78" s="71"/>
      <x:c r="Q78" s="71"/>
      <x:c r="R78" s="71"/>
      <x:c r="S78" s="71"/>
      <x:c r="T78" s="71"/>
    </x:row>
    <x:row r="79" s="1" customFormat="1" ht="12.75" hidden="0" customHeight="1">
      <x:c r="A79" s="71"/>
      <x:c r="B79" s="71"/>
      <x:c r="C79" s="71"/>
      <x:c r="D79" s="71"/>
      <x:c r="E79" s="71"/>
      <x:c r="F79" s="71"/>
      <x:c r="G79" s="71"/>
      <x:c r="H79" s="71"/>
      <x:c r="I79" s="71"/>
      <x:c r="J79" s="71"/>
      <x:c r="K79" s="71"/>
      <x:c r="L79" s="71"/>
      <x:c r="M79" s="71"/>
      <x:c r="N79" s="71"/>
      <x:c r="O79" s="71"/>
      <x:c r="P79" s="71"/>
      <x:c r="Q79" s="71"/>
      <x:c r="R79" s="71"/>
      <x:c r="S79" s="71"/>
      <x:c r="T79" s="71"/>
    </x:row>
    <x:row r="80" s="1" customFormat="1" ht="12.75" hidden="0" customHeight="1">
      <x:c r="A80" s="71"/>
      <x:c r="B80" s="71"/>
      <x:c r="C80" s="71"/>
      <x:c r="D80" s="71"/>
      <x:c r="E80" s="71"/>
      <x:c r="F80" s="71"/>
      <x:c r="G80" s="71"/>
      <x:c r="H80" s="71"/>
      <x:c r="I80" s="71"/>
      <x:c r="J80" s="71"/>
      <x:c r="K80" s="71"/>
      <x:c r="L80" s="71"/>
      <x:c r="M80" s="71"/>
      <x:c r="N80" s="71"/>
      <x:c r="O80" s="71"/>
      <x:c r="P80" s="71"/>
      <x:c r="Q80" s="71"/>
      <x:c r="R80" s="71"/>
      <x:c r="S80" s="71"/>
      <x:c r="T80" s="71"/>
    </x:row>
  </x:sheetData>
  <x:mergeCells>
    <x:mergeCell ref="A1:J1"/>
    <x:mergeCell ref="H6:I6"/>
    <x:mergeCell ref="A20:I20"/>
    <x:mergeCell ref="A21:I21"/>
  </x:mergeCells>
  <x:pageMargins left="0.7" right="0.7" top="0.75" bottom="0.75" header="0.3" footer="0.3"/>
</x:worksheet>
</file>

<file path=xl/worksheets/sheet23.xml><?xml version="1.0" encoding="utf-8"?>
<x:worksheet xmlns:x="http://schemas.openxmlformats.org/spreadsheetml/2006/main">
  <x:sheetViews>
    <x:sheetView showGridLines="0" workbookViewId="0"/>
  </x:sheetViews>
  <x:sheetFormatPr defaultColWidth="8.6796875" defaultRowHeight="15"/>
  <x:cols>
    <x:col min="1" max="1" width="26" style="1" hidden="0" customWidth="1"/>
    <x:col min="2" max="2" width="34" style="1" hidden="0" customWidth="1"/>
    <x:col min="3" max="3" width="50" style="1" hidden="0" customWidth="1"/>
    <x:col min="4" max="4" width="34" style="1" hidden="0" customWidth="1"/>
  </x:cols>
  <x:sheetData>
    <x:row r="1" ht="15" hidden="0" customHeight="1">
      <x:c r="A1" s="504" t="str">
        <x:v>RF/NCRC RIGHTS-SPECIFIC HARDENING — WORKED-RUN SURFACE</x:v>
      </x:c>
      <x:c r="B1" s="504"/>
      <x:c r="C1" s="504"/>
      <x:c r="D1" s="504"/>
      <x:c r="E1" s="36"/>
    </x:row>
    <x:row r="2" ht="15" hidden="0">
      <x:c r="A2" s="434" t="s">
        <x:v>1</x:v>
      </x:c>
      <x:c r="B2" s="434" t="s">
        <x:v>1759</x:v>
      </x:c>
      <x:c r="C2" s="434"/>
      <x:c r="D2" s="434"/>
    </x:row>
    <x:row r="3" ht="15" hidden="0">
      <x:c r="A3" s="434" t="s">
        <x:v>1470</x:v>
      </x:c>
      <x:c r="B3" s="434" t="str">
        <x:v>Worked-run exemplar only. Governing definitions and profiles remain in RippleLogic Canon v13.0 Section 7.4.</x:v>
      </x:c>
      <x:c r="C3" s="434"/>
      <x:c r="D3" s="434"/>
    </x:row>
    <x:row r="4">
      <x:c r="A4" s="434"/>
      <x:c r="B4" s="434"/>
      <x:c r="C4" s="434"/>
      <x:c r="D4" s="434"/>
    </x:row>
    <x:row r="5" ht="15" hidden="0">
      <x:c r="A5" s="432" t="s">
        <x:v>367</x:v>
      </x:c>
      <x:c r="B5" s="432" t="s">
        <x:v>1761</x:v>
      </x:c>
      <x:c r="C5" s="432" t="s">
        <x:v>1762</x:v>
      </x:c>
      <x:c r="D5" s="432" t="s">
        <x:v>1763</x:v>
      </x:c>
    </x:row>
    <x:row r="6" ht="28.350000381469727" hidden="0">
      <x:c r="A6" s="432" t="s">
        <x:v>1764</x:v>
      </x:c>
      <x:c r="B6" s="563" t="n">
        <x:v>0</x:v>
      </x:c>
      <x:c r="C6" s="563" t="n">
        <x:v>0</x:v>
      </x:c>
      <x:c r="D6" s="427" t="s">
        <x:v>1765</x:v>
      </x:c>
    </x:row>
    <x:row r="7" ht="55.20000076293945" hidden="0">
      <x:c r="A7" s="432" t="str">
        <x:v>Severe-rights-hazard screen status</x:v>
      </x:c>
      <x:c r="B7" s="563" t="str">
        <x:v>NOT_MATERIAL</x:v>
      </x:c>
      <x:c r="C7" s="563" t="str">
        <x:v>NOT_MATERIAL</x:v>
      </x:c>
      <x:c r="D7" s="427" t="str">
        <x:v>Explicit ACTIVE / reviewed NOT_MATERIAL / UNKNOWN screen. Blank is UNKNOWN, not a pass.</x:v>
      </x:c>
    </x:row>
    <x:row r="8" ht="55.20000076293945" hidden="0">
      <x:c r="A8" s="432" t="s">
        <x:v>1766</x:v>
      </x:c>
      <x:c r="B8" s="563" t="n">
        <x:v>0</x:v>
      </x:c>
      <x:c r="C8" s="563" t="n">
        <x:v>0</x:v>
      </x:c>
      <x:c r="D8" s="427" t="s">
        <x:v>1767</x:v>
      </x:c>
    </x:row>
    <x:row r="9" ht="41.75" hidden="0">
      <x:c r="A9" s="432" t="s">
        <x:v>1768</x:v>
      </x:c>
      <x:c r="B9" s="563" t="n">
        <x:v>0</x:v>
      </x:c>
      <x:c r="C9" s="563" t="n">
        <x:v>0</x:v>
      </x:c>
      <x:c r="D9" s="427" t="s">
        <x:v>1769</x:v>
      </x:c>
    </x:row>
    <x:row r="10" ht="28.350000381469727" hidden="0">
      <x:c r="A10" s="432" t="s">
        <x:v>1770</x:v>
      </x:c>
      <x:c r="B10" s="427" t="s">
        <x:v>306</x:v>
      </x:c>
      <x:c r="C10" s="427" t="s">
        <x:v>306</x:v>
      </x:c>
      <x:c r="D10" s="427" t="s">
        <x:v>1771</x:v>
      </x:c>
    </x:row>
    <x:row r="11" ht="28.350000381469727" hidden="0">
      <x:c r="A11" s="432" t="s">
        <x:v>1772</x:v>
      </x:c>
      <x:c r="B11" s="427" t="s">
        <x:v>372</x:v>
      </x:c>
      <x:c r="C11" s="427" t="s">
        <x:v>372</x:v>
      </x:c>
      <x:c r="D11" s="427" t="s">
        <x:v>1773</x:v>
      </x:c>
    </x:row>
    <x:row r="12" ht="108.94999694824219" hidden="0">
      <x:c r="A12" s="432" t="s">
        <x:v>982</x:v>
      </x:c>
      <x:c r="B12" s="427" t="s">
        <x:v>1774</x:v>
      </x:c>
      <x:c r="C12" s="427" t="s">
        <x:v>1775</x:v>
      </x:c>
      <x:c r="D12" s="427" t="s">
        <x:v>1776</x:v>
      </x:c>
    </x:row>
    <x:row r="13" ht="23.850000381469727" hidden="0">
      <x:c r="A13" s="550" t="s">
        <x:v>1777</x:v>
      </x:c>
      <x:c r="B13" s="550" t="s">
        <x:v>1778</x:v>
      </x:c>
      <x:c r="C13" s="550" t="s">
        <x:v>1779</x:v>
      </x:c>
      <x:c r="D13" s="550" t="s">
        <x:v>1780</x:v>
      </x:c>
    </x:row>
    <x:row r="14" ht="23.850000381469727" hidden="0">
      <x:c r="A14" s="434" t="s">
        <x:v>1781</x:v>
      </x:c>
      <x:c r="B14" s="434" t="s">
        <x:v>1782</x:v>
      </x:c>
      <x:c r="C14" s="434" t="s">
        <x:v>1783</x:v>
      </x:c>
      <x:c r="D14" s="434" t="s">
        <x:v>1784</x:v>
      </x:c>
    </x:row>
    <x:row r="15" ht="15" hidden="0">
      <x:c r="A15" s="434" t="s">
        <x:v>1785</x:v>
      </x:c>
      <x:c r="B15" s="434" t="s">
        <x:v>1786</x:v>
      </x:c>
      <x:c r="C15" s="434" t="s">
        <x:v>1787</x:v>
      </x:c>
      <x:c r="D15" s="434" t="s">
        <x:v>1788</x:v>
      </x:c>
    </x:row>
    <x:row r="16" ht="23.850000381469727" hidden="0">
      <x:c r="A16" s="434" t="s">
        <x:v>1789</x:v>
      </x:c>
      <x:c r="B16" s="434" t="s">
        <x:v>1790</x:v>
      </x:c>
      <x:c r="C16" s="434" t="s">
        <x:v>1791</x:v>
      </x:c>
      <x:c r="D16" s="434" t="s">
        <x:v>1792</x:v>
      </x:c>
    </x:row>
    <x:row r="17" ht="15" hidden="0">
      <x:c r="A17" s="434" t="s">
        <x:v>1793</x:v>
      </x:c>
      <x:c r="B17" s="434" t="s">
        <x:v>1794</x:v>
      </x:c>
      <x:c r="C17" s="434" t="s">
        <x:v>1795</x:v>
      </x:c>
      <x:c r="D17" s="434" t="s">
        <x:v>1796</x:v>
      </x:c>
    </x:row>
    <x:row r="18" ht="23.850000381469727" hidden="0">
      <x:c r="A18" s="434" t="s">
        <x:v>1797</x:v>
      </x:c>
      <x:c r="B18" s="434" t="s">
        <x:v>1798</x:v>
      </x:c>
      <x:c r="C18" s="434" t="s">
        <x:v>1799</x:v>
      </x:c>
      <x:c r="D18" s="434" t="s">
        <x:v>1800</x:v>
      </x:c>
    </x:row>
  </x:sheetData>
  <x:mergeCells>
    <x:mergeCell ref="A1:E1"/>
  </x:mergeCells>
  <x:dataValidations count="1">
    <x:dataValidation type="list" errorStyle="stop" operator="between" allowBlank="0" showDropDown="0" showInputMessage="0" showErrorMessage="0" sqref="B7:C7">
      <x:formula1>"YES,NO"</x:formula1>
      <x:formula2>0</x:formula2>
    </x:dataValidation>
  </x:dataValidations>
  <x:pageMargins left="0.7" right="0.7" top="0.75" bottom="0.75" header="0.3" footer="0.3"/>
</x:worksheet>
</file>

<file path=xl/worksheets/sheet24.xml><?xml version="1.0" encoding="utf-8"?>
<x:worksheet xmlns:x="http://schemas.openxmlformats.org/spreadsheetml/2006/main">
  <x:sheetViews>
    <x:sheetView showGridLines="1" workbookViewId="0"/>
  </x:sheetViews>
  <x:sheetFormatPr defaultColWidth="8.66796875" defaultRowHeight="12.75"/>
  <x:cols>
    <x:col min="1" max="1" width="30" style="1" hidden="0" customWidth="1"/>
    <x:col min="2" max="3" width="25" style="1" hidden="0" customWidth="1"/>
    <x:col min="4" max="6" width="16" style="1" hidden="0" customWidth="1"/>
    <x:col min="7" max="7" width="26" style="1" hidden="0" customWidth="1"/>
    <x:col min="8" max="8" width="34" style="1" hidden="0" customWidth="1"/>
    <x:col min="9" max="21" width="16" style="1" hidden="0" customWidth="1"/>
  </x:cols>
  <x:sheetData>
    <x:row r="1" s="1" customFormat="1" ht="14.25" hidden="0" customHeight="1">
      <x:c r="A1" s="504" t="s">
        <x:v>1801</x:v>
      </x:c>
      <x:c r="B1" s="504"/>
      <x:c r="C1" s="504"/>
      <x:c r="D1" s="504"/>
      <x:c r="E1" s="504"/>
      <x:c r="F1" s="504"/>
      <x:c r="G1" s="504"/>
      <x:c r="H1" s="504"/>
      <x:c r="I1" s="504"/>
      <x:c r="J1" s="504"/>
      <x:c r="K1" s="492"/>
      <x:c r="L1" s="492"/>
      <x:c r="M1" s="492"/>
      <x:c r="N1" s="492"/>
      <x:c r="O1" s="492"/>
      <x:c r="P1" s="492"/>
      <x:c r="Q1" s="492"/>
      <x:c r="R1" s="492"/>
      <x:c r="S1" s="492"/>
      <x:c r="T1" s="492"/>
      <x:c r="U1" s="492"/>
    </x:row>
    <x:row r="2" s="1" customFormat="1" ht="12.75" hidden="0" customHeight="1">
      <x:c r="A2" s="429"/>
      <x:c r="B2" s="429"/>
      <x:c r="C2" s="429"/>
      <x:c r="D2" s="429"/>
      <x:c r="E2" s="429"/>
      <x:c r="F2" s="429"/>
      <x:c r="G2" s="429"/>
      <x:c r="H2" s="429"/>
      <x:c r="I2" s="429"/>
      <x:c r="J2" s="429"/>
      <x:c r="K2" s="429"/>
      <x:c r="L2" s="429"/>
      <x:c r="M2" s="429"/>
      <x:c r="N2" s="429"/>
      <x:c r="O2" s="429"/>
      <x:c r="P2" s="429"/>
      <x:c r="Q2" s="429"/>
      <x:c r="R2" s="429"/>
      <x:c r="S2" s="429"/>
      <x:c r="T2" s="429"/>
      <x:c r="U2" s="429"/>
    </x:row>
    <x:row r="3" s="1" customFormat="1" ht="14.25" hidden="0" customHeight="1">
      <x:c r="A3" s="432" t="str">
        <x:v>Reference: RippleLogic v13.0 Appendix D.7</x:v>
      </x:c>
      <x:c r="B3" s="429"/>
      <x:c r="C3" s="429"/>
      <x:c r="D3" s="429"/>
      <x:c r="E3" s="429"/>
      <x:c r="F3" s="429"/>
      <x:c r="G3" s="429"/>
      <x:c r="H3" s="429"/>
      <x:c r="I3" s="429"/>
      <x:c r="J3" s="429"/>
      <x:c r="K3" s="429"/>
      <x:c r="L3" s="429"/>
      <x:c r="M3" s="429"/>
      <x:c r="N3" s="429"/>
      <x:c r="O3" s="429"/>
      <x:c r="P3" s="429"/>
      <x:c r="Q3" s="429"/>
      <x:c r="R3" s="429"/>
      <x:c r="S3" s="429"/>
      <x:c r="T3" s="429"/>
      <x:c r="U3" s="429"/>
    </x:row>
    <x:row r="4" s="1" customFormat="1" ht="14.25" hidden="0" customHeight="1">
      <x:c r="A4" s="432" t="s">
        <x:v>1803</x:v>
      </x:c>
      <x:c r="B4" s="429"/>
      <x:c r="C4" s="429"/>
      <x:c r="D4" s="429"/>
      <x:c r="E4" s="429"/>
      <x:c r="F4" s="429"/>
      <x:c r="G4" s="429"/>
      <x:c r="H4" s="429"/>
      <x:c r="I4" s="429"/>
      <x:c r="J4" s="429"/>
      <x:c r="K4" s="429"/>
      <x:c r="L4" s="429"/>
      <x:c r="M4" s="429"/>
      <x:c r="N4" s="429"/>
      <x:c r="O4" s="429"/>
      <x:c r="P4" s="429"/>
      <x:c r="Q4" s="429"/>
      <x:c r="R4" s="429"/>
      <x:c r="S4" s="429"/>
      <x:c r="T4" s="429"/>
      <x:c r="U4" s="429"/>
    </x:row>
    <x:row r="5" s="1" customFormat="1" ht="12.75" hidden="0" customHeight="1">
      <x:c r="A5" s="429"/>
      <x:c r="B5" s="429"/>
      <x:c r="C5" s="429"/>
      <x:c r="D5" s="429"/>
      <x:c r="E5" s="429"/>
      <x:c r="F5" s="429"/>
      <x:c r="G5" s="429"/>
      <x:c r="H5" s="429"/>
      <x:c r="I5" s="429"/>
      <x:c r="J5" s="429"/>
      <x:c r="K5" s="429"/>
      <x:c r="L5" s="429"/>
      <x:c r="M5" s="429"/>
      <x:c r="N5" s="429"/>
      <x:c r="O5" s="429"/>
      <x:c r="P5" s="429"/>
      <x:c r="Q5" s="429"/>
      <x:c r="R5" s="429"/>
      <x:c r="S5" s="429"/>
      <x:c r="T5" s="429"/>
      <x:c r="U5" s="429"/>
    </x:row>
    <x:row r="6" s="1" customFormat="1" ht="14.25" hidden="0" customHeight="1">
      <x:c r="A6" s="432" t="s">
        <x:v>1804</x:v>
      </x:c>
      <x:c r="B6" s="429"/>
      <x:c r="C6" s="429"/>
      <x:c r="D6" s="429"/>
      <x:c r="E6" s="429"/>
      <x:c r="F6" s="429"/>
      <x:c r="G6" s="429"/>
      <x:c r="H6" s="429"/>
      <x:c r="I6" s="429"/>
      <x:c r="J6" s="429"/>
      <x:c r="K6" s="429"/>
      <x:c r="L6" s="429"/>
      <x:c r="M6" s="429"/>
      <x:c r="N6" s="429"/>
      <x:c r="O6" s="429"/>
      <x:c r="P6" s="429"/>
      <x:c r="Q6" s="429"/>
      <x:c r="R6" s="429"/>
      <x:c r="S6" s="429"/>
      <x:c r="T6" s="429"/>
      <x:c r="U6" s="429"/>
    </x:row>
    <x:row r="7" s="1" customFormat="1" ht="14.25" hidden="0" customHeight="1">
      <x:c r="A7" s="432" t="s">
        <x:v>1805</x:v>
      </x:c>
      <x:c r="B7" s="426" t="n">
        <x:v>0.95</x:v>
      </x:c>
      <x:c r="C7" s="429"/>
      <x:c r="D7" s="429"/>
      <x:c r="E7" s="429"/>
      <x:c r="F7" s="429"/>
      <x:c r="G7" s="429"/>
      <x:c r="H7" s="562"/>
      <x:c r="I7" s="429"/>
      <x:c r="J7" s="429" t="s">
        <x:v>1806</x:v>
      </x:c>
      <x:c r="K7" s="429"/>
      <x:c r="L7" s="429"/>
      <x:c r="M7" s="426" t="s">
        <x:v>1807</x:v>
      </x:c>
      <x:c r="N7" s="426" t="s">
        <x:v>1808</x:v>
      </x:c>
      <x:c r="O7" s="429"/>
      <x:c r="P7" s="426" t="s">
        <x:v>1809</x:v>
      </x:c>
      <x:c r="Q7" s="429"/>
      <x:c r="R7" s="429"/>
      <x:c r="S7" s="429"/>
      <x:c r="T7" s="429"/>
      <x:c r="U7" s="429"/>
    </x:row>
    <x:row r="8" s="1" customFormat="1" ht="14.25" hidden="0" customHeight="1">
      <x:c r="A8" s="432" t="s">
        <x:v>1810</x:v>
      </x:c>
      <x:c r="B8" s="427" t="n">
        <x:v>0.05</x:v>
      </x:c>
      <x:c r="C8" s="429"/>
      <x:c r="D8" s="429"/>
      <x:c r="E8" s="429"/>
      <x:c r="F8" s="429"/>
      <x:c r="G8" s="429"/>
      <x:c r="H8" s="429"/>
      <x:c r="I8" s="429"/>
      <x:c r="J8" s="429" t="s">
        <x:v>1203</x:v>
      </x:c>
      <x:c r="K8" s="429" t="n">
        <x:v>0.6</x:v>
      </x:c>
      <x:c r="L8" s="562" t="n">
        <x:v>0</x:v>
      </x:c>
      <x:c r="M8" s="427" t="n">
        <x:v>8E-006</x:v>
      </x:c>
      <x:c r="N8" s="427" t="n">
        <x:v>7</x:v>
      </x:c>
      <x:c r="O8" s="429"/>
      <x:c r="P8" s="427" t="s">
        <x:v>1190</x:v>
      </x:c>
      <x:c r="Q8" s="427" t="s">
        <x:v>1191</x:v>
      </x:c>
      <x:c r="R8" s="427" t="s">
        <x:v>1192</x:v>
      </x:c>
      <x:c r="S8" s="427" t="s">
        <x:v>1811</x:v>
      </x:c>
      <x:c r="T8" s="427" t="s">
        <x:v>1812</x:v>
      </x:c>
      <x:c r="U8" s="427" t="s">
        <x:v>1813</x:v>
      </x:c>
    </x:row>
    <x:row r="9" s="1" customFormat="1" ht="14.25" hidden="0" customHeight="1">
      <x:c r="A9" s="432" t="s">
        <x:v>1814</x:v>
      </x:c>
      <x:c r="B9" s="536" t="n">
        <x:v>0.2</x:v>
      </x:c>
      <x:c r="C9" s="561"/>
      <x:c r="D9" s="561"/>
      <x:c r="E9" s="561"/>
      <x:c r="F9" s="561"/>
      <x:c r="G9" s="429"/>
      <x:c r="H9" s="429"/>
      <x:c r="I9" s="429"/>
      <x:c r="J9" s="429" t="s">
        <x:v>1209</x:v>
      </x:c>
      <x:c r="K9" s="429" t="n">
        <x:v>0.15</x:v>
      </x:c>
      <x:c r="L9" s="562" t="n">
        <x:v>0.007</x:v>
      </x:c>
      <x:c r="M9" s="426" t="n">
        <x:v>0.007009</x:v>
      </x:c>
      <x:c r="N9" s="426" t="n">
        <x:v>6</x:v>
      </x:c>
      <x:c r="O9" s="429"/>
      <x:c r="P9" s="426" t="s">
        <x:v>1227</x:v>
      </x:c>
      <x:c r="Q9" s="426" t="n">
        <x:v>0.03</x:v>
      </x:c>
      <x:c r="R9" s="426" t="n">
        <x:v>0.0235</x:v>
      </x:c>
      <x:c r="S9" s="426" t="n">
        <x:v>0.03</x:v>
      </x:c>
      <x:c r="T9" s="429" t="n">
        <x:v>0.03</x:v>
      </x:c>
      <x:c r="U9" s="426" t="n">
        <x:v>0.000705</x:v>
      </x:c>
    </x:row>
    <x:row r="10" s="1" customFormat="1" ht="14.25" hidden="0" customHeight="1">
      <x:c r="A10" s="432" t="s">
        <x:v>1815</x:v>
      </x:c>
      <x:c r="B10" s="427" t="s">
        <x:v>241</x:v>
      </x:c>
      <x:c r="C10" s="429"/>
      <x:c r="D10" s="429"/>
      <x:c r="E10" s="429"/>
      <x:c r="F10" s="429"/>
      <x:c r="G10" s="429"/>
      <x:c r="H10" s="429"/>
      <x:c r="I10" s="429"/>
      <x:c r="J10" s="429" t="s">
        <x:v>1213</x:v>
      </x:c>
      <x:c r="K10" s="429" t="n">
        <x:v>0.08</x:v>
      </x:c>
      <x:c r="L10" s="562" t="n">
        <x:v>0.0175</x:v>
      </x:c>
      <x:c r="M10" s="427" t="n">
        <x:v>0.01751</x:v>
      </x:c>
      <x:c r="N10" s="427" t="n">
        <x:v>3</x:v>
      </x:c>
      <x:c r="O10" s="429"/>
      <x:c r="P10" s="427" t="s">
        <x:v>1218</x:v>
      </x:c>
      <x:c r="Q10" s="427" t="n">
        <x:v>0.07</x:v>
      </x:c>
      <x:c r="R10" s="427" t="n">
        <x:v>0.0195</x:v>
      </x:c>
      <x:c r="S10" s="427" t="n">
        <x:v>0.1</x:v>
      </x:c>
      <x:c r="T10" s="429" t="n">
        <x:v>0.02</x:v>
      </x:c>
      <x:c r="U10" s="427" t="n">
        <x:v>0.00039</x:v>
      </x:c>
    </x:row>
    <x:row r="11" s="1" customFormat="1" ht="14.25" hidden="0" customHeight="1">
      <x:c r="A11" s="429"/>
      <x:c r="B11" s="429"/>
      <x:c r="C11" s="429"/>
      <x:c r="D11" s="429"/>
      <x:c r="E11" s="429"/>
      <x:c r="F11" s="429"/>
      <x:c r="G11" s="429"/>
      <x:c r="H11" s="429"/>
      <x:c r="I11" s="429"/>
      <x:c r="J11" s="429" t="s">
        <x:v>1218</x:v>
      </x:c>
      <x:c r="K11" s="429" t="n">
        <x:v>0.07</x:v>
      </x:c>
      <x:c r="L11" s="562" t="n">
        <x:v>0.0195</x:v>
      </x:c>
      <x:c r="M11" s="426" t="n">
        <x:v>0.019511</x:v>
      </x:c>
      <x:c r="N11" s="426" t="n">
        <x:v>2</x:v>
      </x:c>
      <x:c r="O11" s="429"/>
      <x:c r="P11" s="426" t="s">
        <x:v>1213</x:v>
      </x:c>
      <x:c r="Q11" s="426" t="n">
        <x:v>0.08</x:v>
      </x:c>
      <x:c r="R11" s="426" t="n">
        <x:v>0.0175</x:v>
      </x:c>
      <x:c r="S11" s="426" t="n">
        <x:v>0.18</x:v>
      </x:c>
      <x:c r="T11" s="429" t="n">
        <x:v>0</x:v>
      </x:c>
      <x:c r="U11" s="426" t="n">
        <x:v>0</x:v>
      </x:c>
    </x:row>
    <x:row r="12" s="1" customFormat="1" ht="14.25" hidden="0" customHeight="1">
      <x:c r="A12" s="432" t="s">
        <x:v>1816</x:v>
      </x:c>
      <x:c r="B12" s="429"/>
      <x:c r="C12" s="429"/>
      <x:c r="D12" s="429"/>
      <x:c r="E12" s="429"/>
      <x:c r="F12" s="429"/>
      <x:c r="G12" s="429"/>
      <x:c r="H12" s="429"/>
      <x:c r="I12" s="429"/>
      <x:c r="J12" s="429" t="s">
        <x:v>1223</x:v>
      </x:c>
      <x:c r="K12" s="429" t="n">
        <x:v>0.05</x:v>
      </x:c>
      <x:c r="L12" s="562" t="n">
        <x:v>0.0135</x:v>
      </x:c>
      <x:c r="M12" s="427" t="n">
        <x:v>0.013512</x:v>
      </x:c>
      <x:c r="N12" s="427" t="n">
        <x:v>4</x:v>
      </x:c>
      <x:c r="O12" s="429"/>
      <x:c r="P12" s="427" t="s">
        <x:v>1223</x:v>
      </x:c>
      <x:c r="Q12" s="427" t="n">
        <x:v>0.05</x:v>
      </x:c>
      <x:c r="R12" s="427" t="n">
        <x:v>0.0135</x:v>
      </x:c>
      <x:c r="S12" s="427" t="n">
        <x:v>0.23</x:v>
      </x:c>
      <x:c r="T12" s="429" t="n">
        <x:v>0</x:v>
      </x:c>
      <x:c r="U12" s="427" t="n">
        <x:v>0</x:v>
      </x:c>
    </x:row>
    <x:row r="13" s="1" customFormat="1" ht="14.25" hidden="0" customHeight="1">
      <x:c r="A13" s="432" t="s">
        <x:v>1817</x:v>
      </x:c>
      <x:c r="B13" s="429"/>
      <x:c r="C13" s="429"/>
      <x:c r="D13" s="429"/>
      <x:c r="E13" s="429"/>
      <x:c r="F13" s="429"/>
      <x:c r="G13" s="429"/>
      <x:c r="H13" s="429"/>
      <x:c r="I13" s="429"/>
      <x:c r="J13" s="429" t="s">
        <x:v>1227</x:v>
      </x:c>
      <x:c r="K13" s="429" t="n">
        <x:v>0.03</x:v>
      </x:c>
      <x:c r="L13" s="562" t="n">
        <x:v>0.0235</x:v>
      </x:c>
      <x:c r="M13" s="426" t="n">
        <x:v>0.023513</x:v>
      </x:c>
      <x:c r="N13" s="426" t="n">
        <x:v>1</x:v>
      </x:c>
      <x:c r="O13" s="429"/>
      <x:c r="P13" s="426" t="s">
        <x:v>1231</x:v>
      </x:c>
      <x:c r="Q13" s="426" t="n">
        <x:v>0.02</x:v>
      </x:c>
      <x:c r="R13" s="426" t="n">
        <x:v>0.01</x:v>
      </x:c>
      <x:c r="S13" s="426" t="n">
        <x:v>0.25</x:v>
      </x:c>
      <x:c r="T13" s="429" t="n">
        <x:v>0</x:v>
      </x:c>
      <x:c r="U13" s="426" t="n">
        <x:v>0</x:v>
      </x:c>
    </x:row>
    <x:row r="14" s="1" customFormat="1" ht="14.25" hidden="0" customHeight="1">
      <x:c r="A14" s="432" t="s">
        <x:v>1808</x:v>
      </x:c>
      <x:c r="B14" s="427" t="s">
        <x:v>1190</x:v>
      </x:c>
      <x:c r="C14" s="427" t="s">
        <x:v>1192</x:v>
      </x:c>
      <x:c r="D14" s="427" t="s">
        <x:v>1191</x:v>
      </x:c>
      <x:c r="E14" s="427" t="s">
        <x:v>1811</x:v>
      </x:c>
      <x:c r="F14" s="427" t="s">
        <x:v>1818</x:v>
      </x:c>
      <x:c r="G14" s="427" t="s">
        <x:v>1819</x:v>
      </x:c>
      <x:c r="H14" s="427" t="s">
        <x:v>1820</x:v>
      </x:c>
      <x:c r="I14" s="429"/>
      <x:c r="J14" s="429" t="s">
        <x:v>1231</x:v>
      </x:c>
      <x:c r="K14" s="429" t="n">
        <x:v>0.02</x:v>
      </x:c>
      <x:c r="L14" s="562" t="n">
        <x:v>0.01</x:v>
      </x:c>
      <x:c r="M14" s="427" t="n">
        <x:v>0.010014</x:v>
      </x:c>
      <x:c r="N14" s="427" t="n">
        <x:v>5</x:v>
      </x:c>
      <x:c r="O14" s="429"/>
      <x:c r="P14" s="427" t="s">
        <x:v>1209</x:v>
      </x:c>
      <x:c r="Q14" s="427" t="n">
        <x:v>0.15</x:v>
      </x:c>
      <x:c r="R14" s="427" t="n">
        <x:v>0.007</x:v>
      </x:c>
      <x:c r="S14" s="427" t="n">
        <x:v>0.4</x:v>
      </x:c>
      <x:c r="T14" s="429" t="n">
        <x:v>0</x:v>
      </x:c>
      <x:c r="U14" s="427" t="n">
        <x:v>0</x:v>
      </x:c>
    </x:row>
    <x:row r="15" s="1" customFormat="1" ht="14.25" hidden="0" customHeight="1">
      <x:c r="A15" s="432" t="n">
        <x:v>1</x:v>
      </x:c>
      <x:c r="B15" s="426" t="s">
        <x:v>1227</x:v>
      </x:c>
      <x:c r="C15" s="426" t="n">
        <x:v>0.0235</x:v>
      </x:c>
      <x:c r="D15" s="426" t="n">
        <x:v>0.03</x:v>
      </x:c>
      <x:c r="E15" s="426" t="n">
        <x:v>0.03</x:v>
      </x:c>
      <x:c r="F15" s="426" t="str">
        <x:v>FULL</x:v>
      </x:c>
      <x:c r="G15" s="426" t="n">
        <x:v>0.03</x:v>
      </x:c>
      <x:c r="H15" s="522" t="n">
        <x:v>0.000705</x:v>
      </x:c>
      <x:c r="I15" s="429"/>
      <x:c r="J15" s="429"/>
      <x:c r="K15" s="429"/>
      <x:c r="L15" s="429"/>
      <x:c r="M15" s="429"/>
      <x:c r="N15" s="429"/>
      <x:c r="O15" s="429"/>
      <x:c r="P15" s="426" t="s">
        <x:v>1203</x:v>
      </x:c>
      <x:c r="Q15" s="426" t="n">
        <x:v>0.6</x:v>
      </x:c>
      <x:c r="R15" s="426" t="n">
        <x:v>0</x:v>
      </x:c>
      <x:c r="S15" s="426" t="n">
        <x:v>1</x:v>
      </x:c>
      <x:c r="T15" s="429" t="n">
        <x:v>0</x:v>
      </x:c>
      <x:c r="U15" s="426" t="n">
        <x:v>0</x:v>
      </x:c>
    </x:row>
    <x:row r="16" s="1" customFormat="1" ht="14.25" hidden="0" customHeight="1">
      <x:c r="A16" s="432" t="n">
        <x:v>2</x:v>
      </x:c>
      <x:c r="B16" s="427" t="s">
        <x:v>1218</x:v>
      </x:c>
      <x:c r="C16" s="427" t="n">
        <x:v>0.0195</x:v>
      </x:c>
      <x:c r="D16" s="427" t="n">
        <x:v>0.07</x:v>
      </x:c>
      <x:c r="E16" s="427" t="n">
        <x:v>0.1</x:v>
      </x:c>
      <x:c r="F16" s="427" t="s">
        <x:v>1821</x:v>
      </x:c>
      <x:c r="G16" s="427" t="n">
        <x:v>0.02</x:v>
      </x:c>
      <x:c r="H16" s="427" t="n">
        <x:v>0.00039</x:v>
      </x:c>
      <x:c r="I16" s="429"/>
      <x:c r="J16" s="429"/>
      <x:c r="K16" s="429"/>
      <x:c r="L16" s="429"/>
      <x:c r="M16" s="429"/>
      <x:c r="N16" s="429"/>
      <x:c r="O16" s="429"/>
      <x:c r="P16" s="429"/>
      <x:c r="Q16" s="429"/>
      <x:c r="R16" s="429"/>
      <x:c r="S16" s="429"/>
      <x:c r="T16" s="429"/>
      <x:c r="U16" s="429"/>
    </x:row>
    <x:row r="17" s="1" customFormat="1" ht="14.25" hidden="0" customHeight="1">
      <x:c r="A17" s="432" t="n">
        <x:v>3</x:v>
      </x:c>
      <x:c r="B17" s="426" t="s">
        <x:v>1213</x:v>
      </x:c>
      <x:c r="C17" s="426" t="n">
        <x:v>0.0175</x:v>
      </x:c>
      <x:c r="D17" s="426" t="n">
        <x:v>0.08</x:v>
      </x:c>
      <x:c r="E17" s="426" t="n">
        <x:v>0.18</x:v>
      </x:c>
      <x:c r="F17" s="426" t="s">
        <x:v>247</x:v>
      </x:c>
      <x:c r="G17" s="426" t="n">
        <x:v>0</x:v>
      </x:c>
      <x:c r="H17" s="426" t="n">
        <x:v>0</x:v>
      </x:c>
      <x:c r="I17" s="429"/>
      <x:c r="J17" s="429"/>
      <x:c r="K17" s="429"/>
      <x:c r="L17" s="429"/>
      <x:c r="M17" s="429"/>
      <x:c r="N17" s="429"/>
      <x:c r="O17" s="429"/>
      <x:c r="P17" s="429"/>
      <x:c r="Q17" s="429"/>
      <x:c r="R17" s="429"/>
      <x:c r="S17" s="429"/>
      <x:c r="T17" s="429"/>
      <x:c r="U17" s="429"/>
    </x:row>
    <x:row r="18" s="1" customFormat="1" ht="14.25" hidden="0" customHeight="1">
      <x:c r="A18" s="432" t="n">
        <x:v>4</x:v>
      </x:c>
      <x:c r="B18" s="427" t="s">
        <x:v>1223</x:v>
      </x:c>
      <x:c r="C18" s="427" t="n">
        <x:v>0.0135</x:v>
      </x:c>
      <x:c r="D18" s="427" t="n">
        <x:v>0.05</x:v>
      </x:c>
      <x:c r="E18" s="427" t="n">
        <x:v>0.23</x:v>
      </x:c>
      <x:c r="F18" s="427" t="s">
        <x:v>247</x:v>
      </x:c>
      <x:c r="G18" s="427" t="n">
        <x:v>0</x:v>
      </x:c>
      <x:c r="H18" s="427" t="n">
        <x:v>0</x:v>
      </x:c>
      <x:c r="I18" s="429"/>
      <x:c r="J18" s="429" t="s">
        <x:v>1822</x:v>
      </x:c>
      <x:c r="K18" s="429"/>
      <x:c r="L18" s="429"/>
      <x:c r="M18" s="427" t="s">
        <x:v>1807</x:v>
      </x:c>
      <x:c r="N18" s="427" t="s">
        <x:v>1808</x:v>
      </x:c>
      <x:c r="O18" s="429"/>
      <x:c r="P18" s="427" t="s">
        <x:v>1809</x:v>
      </x:c>
      <x:c r="Q18" s="429"/>
      <x:c r="R18" s="429"/>
      <x:c r="S18" s="429"/>
      <x:c r="T18" s="429"/>
      <x:c r="U18" s="429"/>
    </x:row>
    <x:row r="19" s="1" customFormat="1" ht="14.25" hidden="0" customHeight="1">
      <x:c r="A19" s="432" t="n">
        <x:v>5</x:v>
      </x:c>
      <x:c r="B19" s="426" t="s">
        <x:v>1231</x:v>
      </x:c>
      <x:c r="C19" s="426" t="n">
        <x:v>0.01</x:v>
      </x:c>
      <x:c r="D19" s="426" t="n">
        <x:v>0.02</x:v>
      </x:c>
      <x:c r="E19" s="426" t="n">
        <x:v>0.25</x:v>
      </x:c>
      <x:c r="F19" s="426" t="s">
        <x:v>247</x:v>
      </x:c>
      <x:c r="G19" s="426" t="n">
        <x:v>0</x:v>
      </x:c>
      <x:c r="H19" s="426" t="n">
        <x:v>0</x:v>
      </x:c>
      <x:c r="I19" s="429"/>
      <x:c r="J19" s="429" t="s">
        <x:v>1203</x:v>
      </x:c>
      <x:c r="K19" s="429" t="n">
        <x:v>0.6</x:v>
      </x:c>
      <x:c r="L19" s="562">
        <x:v>0.011909179716972222</x:v>
      </x:c>
      <x:c r="M19" s="426">
        <x:v>0.011928179716972222</x:v>
      </x:c>
      <x:c r="N19" s="426">
        <x:v>5</x:v>
      </x:c>
      <x:c r="O19" s="429"/>
      <x:c r="P19" s="426" t="s">
        <x:v>1190</x:v>
      </x:c>
      <x:c r="Q19" s="426" t="s">
        <x:v>1191</x:v>
      </x:c>
      <x:c r="R19" s="426" t="s">
        <x:v>1192</x:v>
      </x:c>
      <x:c r="S19" s="426" t="s">
        <x:v>1811</x:v>
      </x:c>
      <x:c r="T19" s="426" t="s">
        <x:v>1812</x:v>
      </x:c>
      <x:c r="U19" s="426" t="s">
        <x:v>1813</x:v>
      </x:c>
    </x:row>
    <x:row r="20" s="1" customFormat="1" ht="14.25" hidden="0" customHeight="1">
      <x:c r="A20" s="432" t="n">
        <x:v>6</x:v>
      </x:c>
      <x:c r="B20" s="427" t="s">
        <x:v>1209</x:v>
      </x:c>
      <x:c r="C20" s="427" t="n">
        <x:v>0.007</x:v>
      </x:c>
      <x:c r="D20" s="427" t="n">
        <x:v>0.15</x:v>
      </x:c>
      <x:c r="E20" s="427" t="n">
        <x:v>0.4</x:v>
      </x:c>
      <x:c r="F20" s="427" t="s">
        <x:v>247</x:v>
      </x:c>
      <x:c r="G20" s="427" t="n">
        <x:v>0</x:v>
      </x:c>
      <x:c r="H20" s="427" t="n">
        <x:v>0</x:v>
      </x:c>
      <x:c r="I20" s="429"/>
      <x:c r="J20" s="429" t="s">
        <x:v>1209</x:v>
      </x:c>
      <x:c r="K20" s="429" t="n">
        <x:v>0.15</x:v>
      </x:c>
      <x:c r="L20" s="562" t="n">
        <x:v>0.0105</x:v>
      </x:c>
      <x:c r="M20" s="427" t="n">
        <x:v>0.01052</x:v>
      </x:c>
      <x:c r="N20" s="427">
        <x:v>6</x:v>
      </x:c>
      <x:c r="O20" s="429"/>
      <x:c r="P20" s="427" t="s">
        <x:v>1213</x:v>
      </x:c>
      <x:c r="Q20" s="427" t="n">
        <x:v>0.08</x:v>
      </x:c>
      <x:c r="R20" s="427" t="n">
        <x:v>0.0315</x:v>
      </x:c>
      <x:c r="S20" s="427" t="n">
        <x:v>0.08</x:v>
      </x:c>
      <x:c r="T20" s="429" t="n">
        <x:v>0.05</x:v>
      </x:c>
      <x:c r="U20" s="427" t="n">
        <x:v>0.001575</x:v>
      </x:c>
    </x:row>
    <x:row r="21" s="1" customFormat="1" ht="14.25" hidden="0" customHeight="1">
      <x:c r="A21" s="432" t="n">
        <x:v>7</x:v>
      </x:c>
      <x:c r="B21" s="426" t="s">
        <x:v>1203</x:v>
      </x:c>
      <x:c r="C21" s="426" t="n">
        <x:v>0</x:v>
      </x:c>
      <x:c r="D21" s="426" t="n">
        <x:v>0.6</x:v>
      </x:c>
      <x:c r="E21" s="426" t="n">
        <x:v>1</x:v>
      </x:c>
      <x:c r="F21" s="426" t="s">
        <x:v>247</x:v>
      </x:c>
      <x:c r="G21" s="426" t="n">
        <x:v>0</x:v>
      </x:c>
      <x:c r="H21" s="426" t="n">
        <x:v>0</x:v>
      </x:c>
      <x:c r="I21" s="429"/>
      <x:c r="J21" s="429" t="s">
        <x:v>1213</x:v>
      </x:c>
      <x:c r="K21" s="429" t="n">
        <x:v>0.08</x:v>
      </x:c>
      <x:c r="L21" s="562" t="n">
        <x:v>0.0315</x:v>
      </x:c>
      <x:c r="M21" s="426" t="n">
        <x:v>0.031521</x:v>
      </x:c>
      <x:c r="N21" s="426" t="n">
        <x:v>1</x:v>
      </x:c>
      <x:c r="O21" s="429"/>
      <x:c r="P21" s="426" t="s">
        <x:v>1218</x:v>
      </x:c>
      <x:c r="Q21" s="426" t="n">
        <x:v>0.07</x:v>
      </x:c>
      <x:c r="R21" s="426" t="n">
        <x:v>0.0235</x:v>
      </x:c>
      <x:c r="S21" s="426" t="n">
        <x:v>0.15</x:v>
      </x:c>
      <x:c r="T21" s="429" t="n">
        <x:v>0</x:v>
      </x:c>
      <x:c r="U21" s="426" t="n">
        <x:v>0</x:v>
      </x:c>
    </x:row>
    <x:row r="22" s="1" customFormat="1" ht="14.25" hidden="0" customHeight="1">
      <x:c r="A22" s="561"/>
      <x:c r="B22" s="561"/>
      <x:c r="C22" s="561"/>
      <x:c r="D22" s="561"/>
      <x:c r="E22" s="561"/>
      <x:c r="F22" s="561"/>
      <x:c r="G22" s="429"/>
      <x:c r="H22" s="429"/>
      <x:c r="I22" s="429"/>
      <x:c r="J22" s="429" t="s">
        <x:v>1218</x:v>
      </x:c>
      <x:c r="K22" s="429" t="n">
        <x:v>0.07</x:v>
      </x:c>
      <x:c r="L22" s="562" t="n">
        <x:v>0.0235</x:v>
      </x:c>
      <x:c r="M22" s="427" t="n">
        <x:v>0.023522</x:v>
      </x:c>
      <x:c r="N22" s="427" t="n">
        <x:v>2</x:v>
      </x:c>
      <x:c r="O22" s="429"/>
      <x:c r="P22" s="427" t="s">
        <x:v>1227</x:v>
      </x:c>
      <x:c r="Q22" s="427" t="n">
        <x:v>0.03</x:v>
      </x:c>
      <x:c r="R22" s="427" t="n">
        <x:v>0.02175</x:v>
      </x:c>
      <x:c r="S22" s="427" t="n">
        <x:v>0.18</x:v>
      </x:c>
      <x:c r="T22" s="429" t="n">
        <x:v>0</x:v>
      </x:c>
      <x:c r="U22" s="427" t="n">
        <x:v>0</x:v>
      </x:c>
    </x:row>
    <x:row r="23" s="1" customFormat="1" ht="14.25" hidden="0" customHeight="1">
      <x:c r="A23" s="432" t="s">
        <x:v>1823</x:v>
      </x:c>
      <x:c r="B23" s="429"/>
      <x:c r="C23" s="429"/>
      <x:c r="D23" s="429"/>
      <x:c r="E23" s="429"/>
      <x:c r="F23" s="429"/>
      <x:c r="G23" s="429"/>
      <x:c r="H23" s="429"/>
      <x:c r="I23" s="429"/>
      <x:c r="J23" s="429" t="s">
        <x:v>1223</x:v>
      </x:c>
      <x:c r="K23" s="429" t="n">
        <x:v>0.05</x:v>
      </x:c>
      <x:c r="L23" s="562" t="n">
        <x:v>0.0135</x:v>
      </x:c>
      <x:c r="M23" s="426" t="n">
        <x:v>0.013523</x:v>
      </x:c>
      <x:c r="N23" s="426" t="n">
        <x:v>4</x:v>
      </x:c>
      <x:c r="O23" s="429"/>
      <x:c r="P23" s="426" t="s">
        <x:v>1223</x:v>
      </x:c>
      <x:c r="Q23" s="426" t="n">
        <x:v>0.05</x:v>
      </x:c>
      <x:c r="R23" s="426" t="n">
        <x:v>0.0135</x:v>
      </x:c>
      <x:c r="S23" s="426" t="n">
        <x:v>0.23</x:v>
      </x:c>
      <x:c r="T23" s="429" t="n">
        <x:v>0</x:v>
      </x:c>
      <x:c r="U23" s="426" t="n">
        <x:v>0</x:v>
      </x:c>
    </x:row>
    <x:row r="24" s="1" customFormat="1" ht="14.25" hidden="0" customHeight="1">
      <x:c r="A24" s="432" t="s">
        <x:v>1824</x:v>
      </x:c>
      <x:c r="B24" s="427" t="n">
        <x:v>0.001095</x:v>
      </x:c>
      <x:c r="C24" s="429"/>
      <x:c r="D24" s="429"/>
      <x:c r="E24" s="429"/>
      <x:c r="F24" s="429"/>
      <x:c r="G24" s="429"/>
      <x:c r="H24" s="429"/>
      <x:c r="I24" s="429"/>
      <x:c r="J24" s="429" t="s">
        <x:v>1227</x:v>
      </x:c>
      <x:c r="K24" s="429" t="n">
        <x:v>0.03</x:v>
      </x:c>
      <x:c r="L24" s="562" t="n">
        <x:v>0.02175</x:v>
      </x:c>
      <x:c r="M24" s="427" t="n">
        <x:v>0.021774</x:v>
      </x:c>
      <x:c r="N24" s="427" t="n">
        <x:v>3</x:v>
      </x:c>
      <x:c r="O24" s="429"/>
      <x:c r="P24" s="427" t="inlineStr">
        <x:is>
          <x:t xml:space="preserve">S01</x:t>
        </x:is>
      </x:c>
      <x:c r="Q24" s="427">
        <x:v>0.6</x:v>
      </x:c>
      <x:c r="R24" s="427">
        <x:v>0.011909179716972222</x:v>
      </x:c>
      <x:c r="S24" s="427">
        <x:v>0.8300000000000001</x:v>
      </x:c>
      <x:c r="T24" s="429" t="n">
        <x:v>0</x:v>
      </x:c>
      <x:c r="U24" s="427" t="n">
        <x:v>0</x:v>
      </x:c>
    </x:row>
    <x:row r="25" s="1" customFormat="1" ht="14.25" hidden="0" customHeight="1">
      <x:c r="A25" s="432" t="s">
        <x:v>1825</x:v>
      </x:c>
      <x:c r="B25" s="426" t="n">
        <x:v>0.0219</x:v>
      </x:c>
      <x:c r="C25" s="429"/>
      <x:c r="D25" s="429"/>
      <x:c r="E25" s="429"/>
      <x:c r="F25" s="429"/>
      <x:c r="G25" s="429"/>
      <x:c r="H25" s="429"/>
      <x:c r="I25" s="429"/>
      <x:c r="J25" s="429" t="s">
        <x:v>1231</x:v>
      </x:c>
      <x:c r="K25" s="429" t="n">
        <x:v>0.02</x:v>
      </x:c>
      <x:c r="L25" s="562" t="n">
        <x:v>0.007</x:v>
      </x:c>
      <x:c r="M25" s="426" t="n">
        <x:v>0.007025</x:v>
      </x:c>
      <x:c r="N25" s="426">
        <x:v>7</x:v>
      </x:c>
      <x:c r="O25" s="429"/>
      <x:c r="P25" s="426" t="inlineStr">
        <x:is>
          <x:t xml:space="preserve">S02</x:t>
        </x:is>
      </x:c>
      <x:c r="Q25" s="426">
        <x:v>0.15</x:v>
      </x:c>
      <x:c r="R25" s="426">
        <x:v>0.0105</x:v>
      </x:c>
      <x:c r="S25" s="426">
        <x:v>0.9800000000000001</x:v>
      </x:c>
      <x:c r="T25" s="429" t="n">
        <x:v>0</x:v>
      </x:c>
      <x:c r="U25" s="426" t="n">
        <x:v>0</x:v>
      </x:c>
    </x:row>
    <x:row r="26" s="1" customFormat="1" ht="14.25" hidden="0" customHeight="1">
      <x:c r="A26" s="41" t="s">
        <x:v>1826</x:v>
      </x:c>
      <x:c r="B26" s="40" t="s">
        <x:v>372</x:v>
      </x:c>
      <x:c r="C26" s="40" t="s">
        <x:v>1827</x:v>
      </x:c>
      <x:c r="D26" s="6"/>
      <x:c r="E26" s="6"/>
      <x:c r="F26" s="6"/>
      <x:c r="G26" s="6"/>
      <x:c r="H26" s="6"/>
      <x:c r="I26" s="6"/>
      <x:c r="J26" s="6"/>
      <x:c r="K26" s="6"/>
      <x:c r="L26" s="6"/>
      <x:c r="M26" s="6"/>
      <x:c r="N26" s="6"/>
      <x:c r="O26" s="6"/>
      <x:c r="P26" s="40" t="inlineStr">
        <x:is>
          <x:t xml:space="preserve">S07</x:t>
        </x:is>
      </x:c>
      <x:c r="Q26" s="40">
        <x:v>0.02</x:v>
      </x:c>
      <x:c r="R26" s="40">
        <x:v>0.007</x:v>
      </x:c>
      <x:c r="S26" s="40" t="n">
        <x:v>1</x:v>
      </x:c>
      <x:c r="T26" s="6" t="n">
        <x:v>0</x:v>
      </x:c>
      <x:c r="U26" s="40" t="n">
        <x:v>0</x:v>
      </x:c>
    </x:row>
    <x:row r="27" s="1" customFormat="1" ht="12.75" hidden="0" customHeight="1">
      <x:c r="A27" s="6"/>
      <x:c r="B27" s="6"/>
      <x:c r="C27" s="6"/>
      <x:c r="D27" s="6"/>
      <x:c r="E27" s="6"/>
      <x:c r="F27" s="6"/>
      <x:c r="G27" s="6"/>
      <x:c r="H27" s="6"/>
      <x:c r="I27" s="6"/>
      <x:c r="J27" s="6"/>
      <x:c r="K27" s="6"/>
      <x:c r="L27" s="6"/>
      <x:c r="M27" s="6"/>
      <x:c r="N27" s="6"/>
      <x:c r="O27" s="6"/>
      <x:c r="P27" s="6"/>
      <x:c r="Q27" s="6"/>
      <x:c r="R27" s="6"/>
      <x:c r="S27" s="6"/>
      <x:c r="T27" s="6"/>
      <x:c r="U27" s="6"/>
    </x:row>
    <x:row r="28" s="1" customFormat="1" ht="14.25" hidden="0" customHeight="1">
      <x:c r="A28" s="6"/>
      <x:c r="B28" s="6"/>
      <x:c r="C28" s="6"/>
      <x:c r="D28" s="6"/>
      <x:c r="E28" s="6"/>
      <x:c r="F28" s="6"/>
      <x:c r="G28" s="6"/>
      <x:c r="H28" s="117"/>
      <x:c r="I28" s="6"/>
      <x:c r="J28" s="6"/>
      <x:c r="K28" s="6"/>
      <x:c r="L28" s="6"/>
      <x:c r="M28" s="6"/>
      <x:c r="N28" s="6"/>
      <x:c r="O28" s="6"/>
      <x:c r="P28" s="6"/>
      <x:c r="Q28" s="6"/>
      <x:c r="R28" s="6"/>
      <x:c r="S28" s="6"/>
      <x:c r="T28" s="6"/>
      <x:c r="U28" s="6"/>
    </x:row>
    <x:row r="29" s="1" customFormat="1" ht="14.25" hidden="0" customHeight="1">
      <x:c r="A29" s="41" t="s">
        <x:v>1828</x:v>
      </x:c>
      <x:c r="B29" s="6"/>
      <x:c r="C29" s="6"/>
      <x:c r="D29" s="6"/>
      <x:c r="E29" s="6"/>
      <x:c r="F29" s="6"/>
      <x:c r="G29" s="6"/>
      <x:c r="H29" s="6"/>
      <x:c r="I29" s="6"/>
      <x:c r="J29" s="6"/>
      <x:c r="K29" s="6"/>
      <x:c r="L29" s="6"/>
      <x:c r="M29" s="6"/>
      <x:c r="N29" s="6"/>
      <x:c r="O29" s="6"/>
      <x:c r="P29" s="6"/>
      <x:c r="Q29" s="6"/>
      <x:c r="R29" s="6"/>
      <x:c r="S29" s="6"/>
      <x:c r="T29" s="6"/>
      <x:c r="U29" s="6"/>
    </x:row>
    <x:row r="30" s="1" customFormat="1" ht="14.25" hidden="0" customHeight="1">
      <x:c r="A30" s="41" t="s">
        <x:v>1808</x:v>
      </x:c>
      <x:c r="B30" s="40" t="s">
        <x:v>1190</x:v>
      </x:c>
      <x:c r="C30" s="40" t="s">
        <x:v>1192</x:v>
      </x:c>
      <x:c r="D30" s="40" t="s">
        <x:v>1191</x:v>
      </x:c>
      <x:c r="E30" s="40" t="s">
        <x:v>1811</x:v>
      </x:c>
      <x:c r="F30" s="40" t="s">
        <x:v>1818</x:v>
      </x:c>
      <x:c r="G30" s="40" t="s">
        <x:v>1819</x:v>
      </x:c>
      <x:c r="H30" s="40" t="s">
        <x:v>1820</x:v>
      </x:c>
      <x:c r="I30" s="6"/>
      <x:c r="J30" s="6"/>
      <x:c r="K30" s="6"/>
      <x:c r="L30" s="6"/>
      <x:c r="M30" s="6"/>
      <x:c r="N30" s="6"/>
      <x:c r="O30" s="6"/>
      <x:c r="P30" s="6"/>
      <x:c r="Q30" s="6"/>
      <x:c r="R30" s="6"/>
      <x:c r="S30" s="6"/>
      <x:c r="T30" s="6"/>
      <x:c r="U30" s="6"/>
    </x:row>
    <x:row r="31" s="1" customFormat="1" ht="14.25" hidden="0" customHeight="1">
      <x:c r="A31" s="41" t="n">
        <x:v>1</x:v>
      </x:c>
      <x:c r="B31" s="44" t="s">
        <x:v>1213</x:v>
      </x:c>
      <x:c r="C31" s="44" t="n">
        <x:v>0.0315</x:v>
      </x:c>
      <x:c r="D31" s="44" t="n">
        <x:v>0.08</x:v>
      </x:c>
      <x:c r="E31" s="44" t="n">
        <x:v>0.08</x:v>
      </x:c>
      <x:c r="F31" s="44" t="s">
        <x:v>1821</x:v>
      </x:c>
      <x:c r="G31" s="44" t="n">
        <x:v>0.05</x:v>
      </x:c>
      <x:c r="H31" s="44" t="n">
        <x:v>0.001575</x:v>
      </x:c>
      <x:c r="I31" s="6"/>
      <x:c r="J31" s="6"/>
      <x:c r="K31" s="6"/>
      <x:c r="L31" s="6"/>
      <x:c r="M31" s="6"/>
      <x:c r="N31" s="6"/>
      <x:c r="O31" s="6"/>
      <x:c r="P31" s="6"/>
      <x:c r="Q31" s="6"/>
      <x:c r="R31" s="6"/>
      <x:c r="S31" s="6"/>
      <x:c r="T31" s="6"/>
      <x:c r="U31" s="6"/>
    </x:row>
    <x:row r="32" s="1" customFormat="1" ht="14.25" hidden="0" customHeight="1">
      <x:c r="A32" s="41" t="n">
        <x:v>2</x:v>
      </x:c>
      <x:c r="B32" s="40" t="s">
        <x:v>1218</x:v>
      </x:c>
      <x:c r="C32" s="40" t="n">
        <x:v>0.0235</x:v>
      </x:c>
      <x:c r="D32" s="40" t="n">
        <x:v>0.07</x:v>
      </x:c>
      <x:c r="E32" s="40" t="n">
        <x:v>0.15</x:v>
      </x:c>
      <x:c r="F32" s="40" t="s">
        <x:v>247</x:v>
      </x:c>
      <x:c r="G32" s="40" t="n">
        <x:v>0</x:v>
      </x:c>
      <x:c r="H32" s="40" t="n">
        <x:v>0</x:v>
      </x:c>
      <x:c r="I32" s="6"/>
      <x:c r="J32" s="6"/>
      <x:c r="K32" s="6"/>
      <x:c r="L32" s="6"/>
      <x:c r="M32" s="6"/>
      <x:c r="N32" s="6"/>
      <x:c r="O32" s="6"/>
      <x:c r="P32" s="6"/>
      <x:c r="Q32" s="6"/>
      <x:c r="R32" s="6"/>
      <x:c r="S32" s="6"/>
      <x:c r="T32" s="6"/>
      <x:c r="U32" s="6"/>
    </x:row>
    <x:row r="33" s="1" customFormat="1" ht="14.25" hidden="0" customHeight="1">
      <x:c r="A33" s="41" t="n">
        <x:v>3</x:v>
      </x:c>
      <x:c r="B33" s="44" t="s">
        <x:v>1227</x:v>
      </x:c>
      <x:c r="C33" s="44" t="n">
        <x:v>0.02175</x:v>
      </x:c>
      <x:c r="D33" s="44" t="n">
        <x:v>0.03</x:v>
      </x:c>
      <x:c r="E33" s="44" t="n">
        <x:v>0.18</x:v>
      </x:c>
      <x:c r="F33" s="44" t="s">
        <x:v>247</x:v>
      </x:c>
      <x:c r="G33" s="44" t="n">
        <x:v>0</x:v>
      </x:c>
      <x:c r="H33" s="44" t="n">
        <x:v>0</x:v>
      </x:c>
      <x:c r="I33" s="6"/>
      <x:c r="J33" s="6"/>
      <x:c r="K33" s="6"/>
      <x:c r="L33" s="6"/>
      <x:c r="M33" s="6"/>
      <x:c r="N33" s="6"/>
      <x:c r="O33" s="6"/>
      <x:c r="P33" s="6"/>
      <x:c r="Q33" s="6"/>
      <x:c r="R33" s="6"/>
      <x:c r="S33" s="6"/>
      <x:c r="T33" s="6"/>
      <x:c r="U33" s="6"/>
    </x:row>
    <x:row r="34" s="1" customFormat="1" ht="14.25" hidden="0" customHeight="1">
      <x:c r="A34" s="41" t="n">
        <x:v>4</x:v>
      </x:c>
      <x:c r="B34" s="40" t="s">
        <x:v>1223</x:v>
      </x:c>
      <x:c r="C34" s="40" t="n">
        <x:v>0.0135</x:v>
      </x:c>
      <x:c r="D34" s="40" t="n">
        <x:v>0.05</x:v>
      </x:c>
      <x:c r="E34" s="40" t="n">
        <x:v>0.23</x:v>
      </x:c>
      <x:c r="F34" s="40" t="s">
        <x:v>247</x:v>
      </x:c>
      <x:c r="G34" s="40" t="n">
        <x:v>0</x:v>
      </x:c>
      <x:c r="H34" s="40" t="n">
        <x:v>0</x:v>
      </x:c>
      <x:c r="I34" s="6"/>
      <x:c r="J34" s="6"/>
      <x:c r="K34" s="6"/>
      <x:c r="L34" s="6"/>
      <x:c r="M34" s="6"/>
      <x:c r="N34" s="6"/>
      <x:c r="O34" s="6"/>
      <x:c r="P34" s="6"/>
      <x:c r="Q34" s="6"/>
      <x:c r="R34" s="6"/>
      <x:c r="S34" s="6"/>
      <x:c r="T34" s="6"/>
      <x:c r="U34" s="6"/>
    </x:row>
    <x:row r="35" s="1" customFormat="1" ht="14.25" hidden="0" customHeight="1">
      <x:c r="A35" s="41" t="n">
        <x:v>5</x:v>
      </x:c>
      <x:c r="B35" s="44" t="inlineStr">
        <x:is>
          <x:t xml:space="preserve">S01</x:t>
        </x:is>
      </x:c>
      <x:c r="C35" s="44">
        <x:v>0.011909179716972222</x:v>
      </x:c>
      <x:c r="D35" s="44">
        <x:v>0.6</x:v>
      </x:c>
      <x:c r="E35" s="44">
        <x:v>0.8300000000000001</x:v>
      </x:c>
      <x:c r="F35" s="44" t="s">
        <x:v>247</x:v>
      </x:c>
      <x:c r="G35" s="44" t="n">
        <x:v>0</x:v>
      </x:c>
      <x:c r="H35" s="44" t="n">
        <x:v>0</x:v>
      </x:c>
      <x:c r="I35" s="6"/>
      <x:c r="J35" s="6"/>
      <x:c r="K35" s="6"/>
      <x:c r="L35" s="6"/>
      <x:c r="M35" s="6"/>
      <x:c r="N35" s="6"/>
      <x:c r="O35" s="6"/>
      <x:c r="P35" s="6"/>
      <x:c r="Q35" s="6"/>
      <x:c r="R35" s="6"/>
      <x:c r="S35" s="6"/>
      <x:c r="T35" s="6"/>
      <x:c r="U35" s="6"/>
    </x:row>
    <x:row r="36" s="1" customFormat="1" ht="14.25" hidden="0" customHeight="1">
      <x:c r="A36" s="41" t="n">
        <x:v>6</x:v>
      </x:c>
      <x:c r="B36" s="40" t="inlineStr">
        <x:is>
          <x:t xml:space="preserve">S02</x:t>
        </x:is>
      </x:c>
      <x:c r="C36" s="40">
        <x:v>0.0105</x:v>
      </x:c>
      <x:c r="D36" s="40">
        <x:v>0.15</x:v>
      </x:c>
      <x:c r="E36" s="40">
        <x:v>0.9800000000000001</x:v>
      </x:c>
      <x:c r="F36" s="40" t="s">
        <x:v>247</x:v>
      </x:c>
      <x:c r="G36" s="40" t="n">
        <x:v>0</x:v>
      </x:c>
      <x:c r="H36" s="40" t="n">
        <x:v>0</x:v>
      </x:c>
      <x:c r="I36" s="6"/>
      <x:c r="J36" s="6"/>
      <x:c r="K36" s="6"/>
      <x:c r="L36" s="6"/>
      <x:c r="M36" s="6"/>
      <x:c r="N36" s="6"/>
      <x:c r="O36" s="6"/>
      <x:c r="P36" s="6"/>
      <x:c r="Q36" s="6"/>
      <x:c r="R36" s="6"/>
      <x:c r="S36" s="6"/>
      <x:c r="T36" s="6"/>
      <x:c r="U36" s="6"/>
    </x:row>
    <x:row r="37" s="1" customFormat="1" ht="14.25" hidden="0" customHeight="1">
      <x:c r="A37" s="41" t="n">
        <x:v>7</x:v>
      </x:c>
      <x:c r="B37" s="44" t="inlineStr">
        <x:is>
          <x:t xml:space="preserve">S07</x:t>
        </x:is>
      </x:c>
      <x:c r="C37" s="44">
        <x:v>0.007</x:v>
      </x:c>
      <x:c r="D37" s="44">
        <x:v>0.02</x:v>
      </x:c>
      <x:c r="E37" s="44" t="n">
        <x:v>1</x:v>
      </x:c>
      <x:c r="F37" s="44" t="s">
        <x:v>247</x:v>
      </x:c>
      <x:c r="G37" s="44" t="n">
        <x:v>0</x:v>
      </x:c>
      <x:c r="H37" s="44" t="n">
        <x:v>0</x:v>
      </x:c>
      <x:c r="I37" s="6"/>
      <x:c r="J37" s="6"/>
      <x:c r="K37" s="6"/>
      <x:c r="L37" s="6"/>
      <x:c r="M37" s="6"/>
      <x:c r="N37" s="6"/>
      <x:c r="O37" s="6"/>
      <x:c r="P37" s="6"/>
      <x:c r="Q37" s="6"/>
      <x:c r="R37" s="6"/>
      <x:c r="S37" s="6"/>
      <x:c r="T37" s="6"/>
      <x:c r="U37" s="6"/>
    </x:row>
    <x:row r="38" s="1" customFormat="1" ht="14.25" hidden="0" customHeight="1">
      <x:c r="A38" s="121"/>
      <x:c r="B38" s="6"/>
      <x:c r="C38" s="6"/>
      <x:c r="D38" s="6"/>
      <x:c r="E38" s="6"/>
      <x:c r="F38" s="6"/>
      <x:c r="G38" s="6"/>
      <x:c r="H38" s="6"/>
      <x:c r="I38" s="6"/>
      <x:c r="J38" s="6"/>
      <x:c r="K38" s="6"/>
      <x:c r="L38" s="6"/>
      <x:c r="M38" s="6"/>
      <x:c r="N38" s="6"/>
      <x:c r="O38" s="6"/>
      <x:c r="P38" s="6"/>
      <x:c r="Q38" s="6"/>
      <x:c r="R38" s="6"/>
      <x:c r="S38" s="6"/>
      <x:c r="T38" s="6"/>
      <x:c r="U38" s="6"/>
    </x:row>
    <x:row r="39" s="1" customFormat="1" ht="14.25" hidden="0" customHeight="1">
      <x:c r="A39" s="41" t="s">
        <x:v>1829</x:v>
      </x:c>
      <x:c r="B39" s="6"/>
      <x:c r="C39" s="6"/>
      <x:c r="D39" s="6"/>
      <x:c r="E39" s="6"/>
      <x:c r="F39" s="6"/>
      <x:c r="G39" s="6"/>
      <x:c r="H39" s="6"/>
      <x:c r="I39" s="6"/>
      <x:c r="J39" s="6"/>
      <x:c r="K39" s="6"/>
      <x:c r="L39" s="6"/>
      <x:c r="M39" s="6"/>
      <x:c r="N39" s="6"/>
      <x:c r="O39" s="6"/>
      <x:c r="P39" s="6"/>
      <x:c r="Q39" s="6"/>
      <x:c r="R39" s="6"/>
      <x:c r="S39" s="6"/>
      <x:c r="T39" s="6"/>
      <x:c r="U39" s="6"/>
    </x:row>
    <x:row r="40" s="1" customFormat="1" ht="14.25" hidden="0" customHeight="1">
      <x:c r="A40" s="41" t="s">
        <x:v>1824</x:v>
      </x:c>
      <x:c r="B40" s="40" t="n">
        <x:v>0.001575</x:v>
      </x:c>
      <x:c r="C40" s="6"/>
      <x:c r="D40" s="6"/>
      <x:c r="E40" s="6"/>
      <x:c r="F40" s="6"/>
      <x:c r="G40" s="6"/>
      <x:c r="H40" s="6"/>
      <x:c r="I40" s="6"/>
      <x:c r="J40" s="6"/>
      <x:c r="K40" s="6"/>
      <x:c r="L40" s="6"/>
      <x:c r="M40" s="6"/>
      <x:c r="N40" s="6"/>
      <x:c r="O40" s="6"/>
      <x:c r="P40" s="6"/>
      <x:c r="Q40" s="6"/>
      <x:c r="R40" s="6"/>
      <x:c r="S40" s="6"/>
      <x:c r="T40" s="6"/>
      <x:c r="U40" s="6"/>
    </x:row>
    <x:row r="41" s="1" customFormat="1" ht="14.25" hidden="0" customHeight="1">
      <x:c r="A41" s="41" t="s">
        <x:v>1830</x:v>
      </x:c>
      <x:c r="B41" s="44" t="n">
        <x:v>0.0315</x:v>
      </x:c>
      <x:c r="C41" s="6"/>
      <x:c r="D41" s="6"/>
      <x:c r="E41" s="6"/>
      <x:c r="F41" s="6"/>
      <x:c r="G41" s="6"/>
      <x:c r="H41" s="6"/>
      <x:c r="I41" s="6"/>
      <x:c r="J41" s="6"/>
      <x:c r="K41" s="6"/>
      <x:c r="L41" s="6"/>
      <x:c r="M41" s="6"/>
      <x:c r="N41" s="6"/>
      <x:c r="O41" s="6"/>
      <x:c r="P41" s="6"/>
      <x:c r="Q41" s="6"/>
      <x:c r="R41" s="6"/>
      <x:c r="S41" s="6"/>
      <x:c r="T41" s="6"/>
      <x:c r="U41" s="6"/>
    </x:row>
    <x:row r="42" s="1" customFormat="1" ht="14.25" hidden="0" customHeight="1">
      <x:c r="A42" s="41" t="s">
        <x:v>1826</x:v>
      </x:c>
      <x:c r="B42" s="40" t="s">
        <x:v>372</x:v>
      </x:c>
      <x:c r="C42" s="40" t="s">
        <x:v>1831</x:v>
      </x:c>
      <x:c r="D42" s="6"/>
      <x:c r="E42" s="6"/>
      <x:c r="F42" s="6"/>
      <x:c r="G42" s="6"/>
      <x:c r="H42" s="6"/>
      <x:c r="I42" s="6"/>
      <x:c r="J42" s="6"/>
      <x:c r="K42" s="6"/>
      <x:c r="L42" s="6"/>
      <x:c r="M42" s="6"/>
      <x:c r="N42" s="6"/>
      <x:c r="O42" s="6"/>
      <x:c r="P42" s="6"/>
      <x:c r="Q42" s="6"/>
      <x:c r="R42" s="6"/>
      <x:c r="S42" s="6"/>
      <x:c r="T42" s="6"/>
      <x:c r="U42" s="6"/>
    </x:row>
    <x:row r="43" s="1" customFormat="1" ht="14.25" hidden="0" customHeight="1">
      <x:c r="A43" s="41"/>
      <x:c r="B43" s="6"/>
      <x:c r="C43" s="6"/>
      <x:c r="D43" s="6"/>
      <x:c r="E43" s="6"/>
      <x:c r="F43" s="6"/>
      <x:c r="G43" s="6"/>
      <x:c r="H43" s="6"/>
      <x:c r="I43" s="6"/>
      <x:c r="J43" s="6"/>
      <x:c r="K43" s="6"/>
      <x:c r="L43" s="6"/>
      <x:c r="M43" s="6"/>
      <x:c r="N43" s="6"/>
      <x:c r="O43" s="6"/>
      <x:c r="P43" s="6"/>
      <x:c r="Q43" s="6"/>
      <x:c r="R43" s="6"/>
      <x:c r="S43" s="6"/>
      <x:c r="T43" s="6"/>
      <x:c r="U43" s="6"/>
    </x:row>
    <x:row r="44" s="1" customFormat="1" ht="12.75" hidden="0" customHeight="1">
      <x:c r="A44" s="6"/>
      <x:c r="B44" s="6"/>
      <x:c r="C44" s="6"/>
      <x:c r="D44" s="6"/>
      <x:c r="E44" s="6"/>
      <x:c r="F44" s="6"/>
      <x:c r="G44" s="6"/>
      <x:c r="H44" s="6"/>
      <x:c r="I44" s="6"/>
      <x:c r="J44" s="6"/>
      <x:c r="K44" s="6"/>
      <x:c r="L44" s="6"/>
      <x:c r="M44" s="6"/>
      <x:c r="N44" s="6"/>
      <x:c r="O44" s="6"/>
      <x:c r="P44" s="6"/>
      <x:c r="Q44" s="6"/>
      <x:c r="R44" s="6"/>
      <x:c r="S44" s="6"/>
      <x:c r="T44" s="6"/>
      <x:c r="U44" s="6"/>
    </x:row>
    <x:row r="45" s="1" customFormat="1" ht="14.25" hidden="0" customHeight="1">
      <x:c r="A45" s="41" t="s">
        <x:v>1832</x:v>
      </x:c>
      <x:c r="B45" s="6"/>
      <x:c r="C45" s="6"/>
      <x:c r="D45" s="6"/>
      <x:c r="E45" s="6"/>
      <x:c r="F45" s="6"/>
      <x:c r="G45" s="6"/>
      <x:c r="H45" s="6"/>
      <x:c r="I45" s="6"/>
      <x:c r="J45" s="6"/>
      <x:c r="K45" s="6"/>
      <x:c r="L45" s="6"/>
      <x:c r="M45" s="6"/>
      <x:c r="N45" s="6"/>
      <x:c r="O45" s="6"/>
      <x:c r="P45" s="6"/>
      <x:c r="Q45" s="6"/>
      <x:c r="R45" s="6"/>
      <x:c r="S45" s="6"/>
      <x:c r="T45" s="6"/>
      <x:c r="U45" s="6"/>
    </x:row>
    <x:row r="46" s="1" customFormat="1" ht="14.25" hidden="0" customHeight="1">
      <x:c r="A46" s="41" t="s">
        <x:v>1833</x:v>
      </x:c>
      <x:c r="B46" s="6"/>
      <x:c r="C46" s="6"/>
      <x:c r="D46" s="6"/>
      <x:c r="E46" s="6"/>
      <x:c r="F46" s="6"/>
      <x:c r="G46" s="6"/>
      <x:c r="H46" s="6"/>
      <x:c r="I46" s="6"/>
      <x:c r="J46" s="6"/>
      <x:c r="K46" s="6"/>
      <x:c r="L46" s="6"/>
      <x:c r="M46" s="6"/>
      <x:c r="N46" s="6"/>
      <x:c r="O46" s="6"/>
      <x:c r="P46" s="6"/>
      <x:c r="Q46" s="6"/>
      <x:c r="R46" s="6"/>
      <x:c r="S46" s="6"/>
      <x:c r="T46" s="6"/>
      <x:c r="U46" s="6"/>
    </x:row>
    <x:row r="47" s="1" customFormat="1" ht="14.25" hidden="0" customHeight="1">
      <x:c r="A47" s="41" t="s">
        <x:v>1834</x:v>
      </x:c>
      <x:c r="B47" s="6"/>
      <x:c r="C47" s="6"/>
      <x:c r="D47" s="6"/>
      <x:c r="E47" s="6"/>
      <x:c r="F47" s="6"/>
      <x:c r="G47" s="6"/>
      <x:c r="H47" s="6"/>
      <x:c r="I47" s="6"/>
      <x:c r="J47" s="6"/>
      <x:c r="K47" s="6"/>
      <x:c r="L47" s="6"/>
      <x:c r="M47" s="6"/>
      <x:c r="N47" s="6"/>
      <x:c r="O47" s="6"/>
      <x:c r="P47" s="6"/>
      <x:c r="Q47" s="6"/>
      <x:c r="R47" s="6"/>
      <x:c r="S47" s="6"/>
      <x:c r="T47" s="6"/>
      <x:c r="U47" s="6"/>
    </x:row>
    <x:row r="48" s="1" customFormat="1" ht="14.25" hidden="0" customHeight="1">
      <x:c r="A48" s="41" t="s">
        <x:v>1835</x:v>
      </x:c>
      <x:c r="B48" s="6"/>
      <x:c r="C48" s="6"/>
      <x:c r="D48" s="6"/>
      <x:c r="E48" s="6"/>
      <x:c r="F48" s="6"/>
      <x:c r="G48" s="6"/>
      <x:c r="H48" s="6"/>
      <x:c r="I48" s="6"/>
      <x:c r="J48" s="6"/>
      <x:c r="K48" s="6"/>
      <x:c r="L48" s="6"/>
      <x:c r="M48" s="6"/>
      <x:c r="N48" s="6"/>
      <x:c r="O48" s="6"/>
      <x:c r="P48" s="6"/>
      <x:c r="Q48" s="6"/>
      <x:c r="R48" s="6"/>
      <x:c r="S48" s="6"/>
      <x:c r="T48" s="6"/>
      <x:c r="U48" s="6"/>
    </x:row>
    <x:row r="49" s="1" customFormat="1" ht="12.75" hidden="0" customHeight="1">
      <x:c r="A49" s="6"/>
      <x:c r="B49" s="6"/>
      <x:c r="C49" s="6"/>
      <x:c r="D49" s="6"/>
      <x:c r="E49" s="6"/>
      <x:c r="F49" s="6"/>
      <x:c r="G49" s="6"/>
      <x:c r="H49" s="6"/>
      <x:c r="I49" s="6"/>
      <x:c r="J49" s="6"/>
      <x:c r="K49" s="6"/>
      <x:c r="L49" s="6"/>
      <x:c r="M49" s="6"/>
      <x:c r="N49" s="6"/>
      <x:c r="O49" s="6"/>
      <x:c r="P49" s="6"/>
      <x:c r="Q49" s="6"/>
      <x:c r="R49" s="6"/>
      <x:c r="S49" s="6"/>
      <x:c r="T49" s="6"/>
      <x:c r="U49" s="6"/>
    </x:row>
    <x:row r="50" s="1" customFormat="1" ht="12.75" hidden="0" customHeight="1">
      <x:c r="A50" s="102" t="s">
        <x:v>1836</x:v>
      </x:c>
      <x:c r="B50" s="102" t="s">
        <x:v>1761</x:v>
      </x:c>
      <x:c r="C50" s="102" t="s">
        <x:v>1762</x:v>
      </x:c>
      <x:c r="D50" s="102" t="s">
        <x:v>1837</x:v>
      </x:c>
      <x:c r="E50" s="102" t="s">
        <x:v>1838</x:v>
      </x:c>
      <x:c r="F50" s="102" t="s">
        <x:v>1839</x:v>
      </x:c>
      <x:c r="G50" s="102" t="s">
        <x:v>1840</x:v>
      </x:c>
      <x:c r="H50" s="102" t="s">
        <x:v>1841</x:v>
      </x:c>
      <x:c r="I50" s="6"/>
      <x:c r="J50" s="6"/>
      <x:c r="K50" s="6"/>
      <x:c r="L50" s="6"/>
      <x:c r="M50" s="6"/>
      <x:c r="N50" s="6"/>
      <x:c r="O50" s="6"/>
      <x:c r="P50" s="6"/>
      <x:c r="Q50" s="6"/>
      <x:c r="R50" s="6"/>
      <x:c r="S50" s="6"/>
      <x:c r="T50" s="6"/>
      <x:c r="U50" s="6"/>
    </x:row>
    <x:row r="51" s="1" customFormat="1" ht="13.5" hidden="0" customHeight="1">
      <x:c r="A51" s="74" t="s">
        <x:v>1842</x:v>
      </x:c>
      <x:c r="B51" s="74" t="s">
        <x:v>1843</x:v>
      </x:c>
      <x:c r="C51" s="74" t="s">
        <x:v>1844</x:v>
      </x:c>
      <x:c r="D51" s="74" t="s">
        <x:v>1845</x:v>
      </x:c>
      <x:c r="E51" s="74" t="s">
        <x:v>1846</x:v>
      </x:c>
      <x:c r="F51" s="74" t="s">
        <x:v>372</x:v>
      </x:c>
      <x:c r="G51" s="74" t="s">
        <x:v>1847</x:v>
      </x:c>
      <x:c r="H51" s="74" t="s">
        <x:v>1848</x:v>
      </x:c>
      <x:c r="I51" s="6"/>
      <x:c r="J51" s="6"/>
      <x:c r="K51" s="6"/>
      <x:c r="L51" s="6"/>
      <x:c r="M51" s="6"/>
      <x:c r="N51" s="6"/>
      <x:c r="O51" s="6"/>
      <x:c r="P51" s="6"/>
      <x:c r="Q51" s="6"/>
      <x:c r="R51" s="6"/>
      <x:c r="S51" s="6"/>
      <x:c r="T51" s="6"/>
      <x:c r="U51" s="6"/>
    </x:row>
    <x:row r="52" s="1" customFormat="1" ht="14.25" hidden="0" customHeight="1">
      <x:c r="A52" s="122" t="s">
        <x:v>1849</x:v>
      </x:c>
      <x:c r="B52" s="74" t="s">
        <x:v>1850</x:v>
      </x:c>
      <x:c r="C52" s="74" t="s">
        <x:v>1851</x:v>
      </x:c>
      <x:c r="D52" s="74" t="s">
        <x:v>1852</x:v>
      </x:c>
      <x:c r="E52" s="74" t="s">
        <x:v>1853</x:v>
      </x:c>
      <x:c r="F52" s="74" t="s">
        <x:v>1854</x:v>
      </x:c>
      <x:c r="G52" s="74" t="s">
        <x:v>1847</x:v>
      </x:c>
      <x:c r="H52" s="74" t="s">
        <x:v>1855</x:v>
      </x:c>
      <x:c r="I52" s="6"/>
      <x:c r="J52" s="6"/>
      <x:c r="K52" s="6"/>
      <x:c r="L52" s="6"/>
      <x:c r="M52" s="6"/>
      <x:c r="N52" s="6"/>
      <x:c r="O52" s="6"/>
      <x:c r="P52" s="6"/>
      <x:c r="Q52" s="6"/>
      <x:c r="R52" s="6"/>
      <x:c r="S52" s="6"/>
      <x:c r="T52" s="6"/>
      <x:c r="U52" s="6"/>
    </x:row>
    <x:row r="53" ht="46.25" hidden="0">
      <x:c r="A53" s="90" t="s">
        <x:v>1856</x:v>
      </x:c>
      <x:c r="B53" s="90" t="s">
        <x:v>1850</x:v>
      </x:c>
      <x:c r="C53" s="90" t="s">
        <x:v>1851</x:v>
      </x:c>
      <x:c r="D53" s="90" t="s">
        <x:v>1857</x:v>
      </x:c>
      <x:c r="E53" s="90" t="s">
        <x:v>1858</x:v>
      </x:c>
      <x:c r="F53" s="90" t="s">
        <x:v>1854</x:v>
      </x:c>
      <x:c r="G53" s="90" t="s">
        <x:v>1847</x:v>
      </x:c>
      <x:c r="H53" s="90" t="s">
        <x:v>1859</x:v>
      </x:c>
    </x:row>
    <x:row r="54" ht="35.04999923706055" hidden="0">
      <x:c r="A54" s="90" t="s">
        <x:v>1860</x:v>
      </x:c>
      <x:c r="B54" s="90" t="s">
        <x:v>1861</x:v>
      </x:c>
      <x:c r="C54" s="90" t="s">
        <x:v>1861</x:v>
      </x:c>
      <x:c r="D54" s="90" t="s">
        <x:v>1862</x:v>
      </x:c>
      <x:c r="E54" s="90" t="s">
        <x:v>1863</x:v>
      </x:c>
      <x:c r="F54" s="90" t="s">
        <x:v>372</x:v>
      </x:c>
      <x:c r="G54" s="90" t="s">
        <x:v>1864</x:v>
      </x:c>
      <x:c r="H54" s="90" t="s">
        <x:v>1865</x:v>
      </x:c>
    </x:row>
    <x:row r="55" ht="46.25" hidden="0">
      <x:c r="A55" s="90" t="s">
        <x:v>1866</x:v>
      </x:c>
      <x:c r="B55" s="90" t="s">
        <x:v>1867</x:v>
      </x:c>
      <x:c r="C55" s="90" t="s">
        <x:v>1844</x:v>
      </x:c>
      <x:c r="D55" s="90" t="s">
        <x:v>1868</x:v>
      </x:c>
      <x:c r="E55" s="90" t="s">
        <x:v>1869</x:v>
      </x:c>
      <x:c r="F55" s="90" t="s">
        <x:v>372</x:v>
      </x:c>
      <x:c r="G55" s="90" t="s">
        <x:v>1847</x:v>
      </x:c>
      <x:c r="H55" s="90" t="s">
        <x:v>1870</x:v>
      </x:c>
    </x:row>
    <x:row r="56" ht="23.850000381469727" hidden="0">
      <x:c r="A56" s="90" t="s">
        <x:v>1871</x:v>
      </x:c>
      <x:c r="B56" s="90" t="s">
        <x:v>372</x:v>
      </x:c>
      <x:c r="C56" s="90" t="s">
        <x:v>372</x:v>
      </x:c>
      <x:c r="D56" s="90" t="s">
        <x:v>1872</x:v>
      </x:c>
      <x:c r="E56" s="90" t="s">
        <x:v>1873</x:v>
      </x:c>
      <x:c r="F56" s="90" t="s">
        <x:v>372</x:v>
      </x:c>
      <x:c r="G56" s="90" t="s">
        <x:v>1874</x:v>
      </x:c>
      <x:c r="H56" s="90" t="s">
        <x:v>1875</x:v>
      </x:c>
    </x:row>
    <x:row r="57" ht="35.04999923706055" hidden="0">
      <x:c r="A57" s="90" t="s">
        <x:v>1317</x:v>
      </x:c>
      <x:c r="B57" s="90" t="s">
        <x:v>1876</x:v>
      </x:c>
      <x:c r="C57" s="90" t="s">
        <x:v>1876</x:v>
      </x:c>
      <x:c r="D57" s="90" t="s">
        <x:v>1877</x:v>
      </x:c>
      <x:c r="E57" s="90" t="s">
        <x:v>1878</x:v>
      </x:c>
      <x:c r="F57" s="90" t="s">
        <x:v>1879</x:v>
      </x:c>
      <x:c r="G57" s="90" t="s">
        <x:v>1234</x:v>
      </x:c>
      <x:c r="H57" s="90" t="s">
        <x:v>1880</x:v>
      </x:c>
    </x:row>
    <x:row r="58" ht="35.04999923706055" hidden="0">
      <x:c r="A58" s="90" t="s">
        <x:v>1881</x:v>
      </x:c>
      <x:c r="B58" s="90" t="s">
        <x:v>1882</x:v>
      </x:c>
      <x:c r="C58" s="90" t="s">
        <x:v>1844</x:v>
      </x:c>
      <x:c r="D58" s="90" t="s">
        <x:v>1883</x:v>
      </x:c>
      <x:c r="E58" s="90" t="s">
        <x:v>1884</x:v>
      </x:c>
      <x:c r="F58" s="90" t="s">
        <x:v>1400</x:v>
      </x:c>
      <x:c r="G58" s="90" t="s">
        <x:v>1885</x:v>
      </x:c>
      <x:c r="H58" s="90" t="s">
        <x:v>1886</x:v>
      </x:c>
    </x:row>
  </x:sheetData>
  <x:mergeCells>
    <x:mergeCell ref="A1:J1"/>
  </x:mergeCells>
  <x:pageMargins left="0.7" right="0.7" top="0.75" bottom="0.75" header="0.3" footer="0.3"/>
</x:worksheet>
</file>

<file path=xl/worksheets/sheet25.xml><?xml version="1.0" encoding="utf-8"?>
<x:worksheet xmlns:x="http://schemas.openxmlformats.org/spreadsheetml/2006/main">
  <x:sheetPr>
    <x:tabColor rgb="FFC00000"/>
  </x:sheetPr>
  <x:sheetViews>
    <x:sheetView showGridLines="0" workbookViewId="0"/>
  </x:sheetViews>
  <x:sheetFormatPr defaultColWidth="8.6796875" defaultRowHeight="15"/>
  <x:cols>
    <x:col min="1" max="1" width="48" style="1" hidden="0" customWidth="1"/>
    <x:col min="2" max="2" width="35" style="1" hidden="0" customWidth="1"/>
    <x:col min="3" max="3" width="22" style="1" hidden="0" customWidth="1"/>
    <x:col min="4" max="4" width="55" style="1" hidden="0" customWidth="1"/>
    <x:col min="5" max="5" width="18" style="1" hidden="0" customWidth="1"/>
  </x:cols>
  <x:sheetData>
    <x:row r="1" ht="15" hidden="0" customHeight="1">
      <x:c r="A1" s="36" t="str">
        <x:v>TAIL EMERGENCY MODE — GOVERNED PROVISIONAL SURFACE</x:v>
      </x:c>
      <x:c r="B1" s="36"/>
      <x:c r="C1" s="36"/>
      <x:c r="D1" s="36"/>
      <x:c r="E1" s="36"/>
    </x:row>
    <x:row r="2" ht="15" hidden="0">
      <x:c r="A2" s="1" t="s">
        <x:v>1888</x:v>
      </x:c>
      <x:c r="B2" s="1" t="s">
        <x:v>1889</x:v>
      </x:c>
    </x:row>
    <x:row r="3" ht="15" hidden="0">
      <x:c r="A3" s="1" t="s">
        <x:v>1890</x:v>
      </x:c>
      <x:c r="B3" s="1" t="s">
        <x:v>1891</x:v>
      </x:c>
    </x:row>
    <x:row r="5" ht="15" hidden="0">
      <x:c r="A5" s="41" t="s">
        <x:v>1892</x:v>
      </x:c>
      <x:c r="B5" s="41" t="s">
        <x:v>1893</x:v>
      </x:c>
      <x:c r="C5" s="41" t="s">
        <x:v>1894</x:v>
      </x:c>
      <x:c r="D5" s="41" t="s">
        <x:v>1895</x:v>
      </x:c>
      <x:c r="E5" s="41" t="s">
        <x:v>370</x:v>
      </x:c>
    </x:row>
    <x:row r="6" ht="15" hidden="0">
      <x:c r="A6" s="41" t="s">
        <x:v>1896</x:v>
      </x:c>
      <x:c r="B6" s="44" t="s">
        <x:v>247</x:v>
      </x:c>
      <x:c r="C6" s="44" t="s">
        <x:v>306</x:v>
      </x:c>
      <x:c r="D6" s="44" t="s">
        <x:v>1897</x:v>
      </x:c>
      <x:c r="E6" s="44" t="s">
        <x:v>1898</x:v>
      </x:c>
    </x:row>
    <x:row r="7" ht="15" hidden="0">
      <x:c r="A7" s="41" t="s">
        <x:v>1899</x:v>
      </x:c>
      <x:c r="B7" s="119" t="s">
        <x:v>247</x:v>
      </x:c>
      <x:c r="C7" s="44" t="s">
        <x:v>306</x:v>
      </x:c>
      <x:c r="D7" s="44" t="s">
        <x:v>1900</x:v>
      </x:c>
      <x:c r="E7" s="44" t="s">
        <x:v>1898</x:v>
      </x:c>
    </x:row>
    <x:row r="8" ht="15" hidden="0">
      <x:c r="A8" s="41" t="s">
        <x:v>1901</x:v>
      </x:c>
      <x:c r="B8" s="119" t="s">
        <x:v>247</x:v>
      </x:c>
      <x:c r="C8" s="44" t="s">
        <x:v>306</x:v>
      </x:c>
      <x:c r="D8" s="44" t="s">
        <x:v>1902</x:v>
      </x:c>
      <x:c r="E8" s="44" t="s">
        <x:v>1898</x:v>
      </x:c>
    </x:row>
    <x:row r="9" ht="15" hidden="0">
      <x:c r="A9" s="41" t="s">
        <x:v>1903</x:v>
      </x:c>
      <x:c r="B9" s="119" t="s">
        <x:v>247</x:v>
      </x:c>
      <x:c r="C9" s="44" t="s">
        <x:v>306</x:v>
      </x:c>
      <x:c r="D9" s="44" t="s">
        <x:v>1904</x:v>
      </x:c>
      <x:c r="E9" s="44" t="s">
        <x:v>1898</x:v>
      </x:c>
    </x:row>
    <x:row r="10" ht="15" hidden="0">
      <x:c r="A10" s="41" t="s">
        <x:v>1905</x:v>
      </x:c>
      <x:c r="B10" s="119" t="n">
        <x:v>0.4</x:v>
      </x:c>
      <x:c r="C10" s="44" t="s">
        <x:v>1906</x:v>
      </x:c>
      <x:c r="D10" s="44" t="s">
        <x:v>1907</x:v>
      </x:c>
      <x:c r="E10" s="44" t="s">
        <x:v>1898</x:v>
      </x:c>
    </x:row>
    <x:row r="11" ht="28.350000381469727" hidden="0">
      <x:c r="A11" s="41" t="s">
        <x:v>1908</x:v>
      </x:c>
      <x:c r="B11" s="119" t="s">
        <x:v>247</x:v>
      </x:c>
      <x:c r="C11" s="44" t="s">
        <x:v>306</x:v>
      </x:c>
      <x:c r="D11" s="44" t="s">
        <x:v>1909</x:v>
      </x:c>
      <x:c r="E11" s="44" t="s">
        <x:v>1898</x:v>
      </x:c>
    </x:row>
    <x:row r="12" ht="15" hidden="0">
      <x:c r="A12" s="41" t="s">
        <x:v>1910</x:v>
      </x:c>
      <x:c r="B12" s="119" t="s">
        <x:v>247</x:v>
      </x:c>
      <x:c r="C12" s="44" t="s">
        <x:v>306</x:v>
      </x:c>
      <x:c r="D12" s="44" t="s">
        <x:v>1911</x:v>
      </x:c>
      <x:c r="E12" s="44" t="s">
        <x:v>1898</x:v>
      </x:c>
    </x:row>
    <x:row r="14" ht="32" hidden="0" customHeight="1">
      <x:c r="A14" s="41" t="s">
        <x:v>1912</x:v>
      </x:c>
      <x:c r="B14" s="40" t="s">
        <x:v>451</x:v>
      </x:c>
      <x:c r="C14" s="41" t="s">
        <x:v>1913</x:v>
      </x:c>
      <x:c r="D14" s="40" t="s">
        <x:v>451</x:v>
      </x:c>
    </x:row>
    <x:row r="15" ht="32" hidden="0" customHeight="1">
      <x:c r="A15" s="41" t="s">
        <x:v>1914</x:v>
      </x:c>
      <x:c r="B15" s="40" t="s">
        <x:v>1898</x:v>
      </x:c>
    </x:row>
    <x:row r="16" ht="32" hidden="0" customHeight="1">
      <x:c r="A16" s="41" t="s">
        <x:v>1915</x:v>
      </x:c>
      <x:c r="B16" s="40" t="s">
        <x:v>1916</x:v>
      </x:c>
    </x:row>
    <x:row r="17" ht="41.75" hidden="0">
      <x:c r="A17" s="41" t="s">
        <x:v>982</x:v>
      </x:c>
      <x:c r="B17" s="40" t="s">
        <x:v>1917</x:v>
      </x:c>
    </x:row>
  </x:sheetData>
  <x:mergeCells>
    <x:mergeCell ref="A1:E1"/>
  </x:mergeCells>
  <x:dataValidations count="5">
    <x:dataValidation type="list" errorStyle="stop" operator="between" allowBlank="0" showDropDown="0" showInputMessage="0" showErrorMessage="0" sqref="B7">
      <x:formula1>"YES,NO"</x:formula1>
      <x:formula2>0</x:formula2>
    </x:dataValidation>
    <x:dataValidation type="list" errorStyle="stop" operator="between" allowBlank="0" showDropDown="0" showInputMessage="0" showErrorMessage="0" sqref="B8">
      <x:formula1>"YES,NO"</x:formula1>
      <x:formula2>0</x:formula2>
    </x:dataValidation>
    <x:dataValidation type="list" errorStyle="stop" operator="between" allowBlank="0" showDropDown="0" showInputMessage="0" showErrorMessage="0" sqref="B9">
      <x:formula1>"YES,NO"</x:formula1>
      <x:formula2>0</x:formula2>
    </x:dataValidation>
    <x:dataValidation type="list" errorStyle="stop" operator="between" allowBlank="0" showDropDown="0" showInputMessage="0" showErrorMessage="0" sqref="B11">
      <x:formula1>"YES,NO"</x:formula1>
      <x:formula2>0</x:formula2>
    </x:dataValidation>
    <x:dataValidation type="list" errorStyle="stop" operator="between" allowBlank="0" showDropDown="0" showInputMessage="0" showErrorMessage="0" sqref="B12">
      <x:formula1>"YES,NO"</x:formula1>
      <x:formula2>0</x:formula2>
    </x:dataValidation>
  </x:dataValidations>
  <x:pageMargins left="0.7" right="0.7" top="0.75" bottom="0.75" header="0.3" footer="0.3"/>
</x:worksheet>
</file>

<file path=xl/worksheets/sheet26.xml><?xml version="1.0" encoding="utf-8"?>
<x:worksheet xmlns:x="http://schemas.openxmlformats.org/spreadsheetml/2006/main">
  <x:sheetViews>
    <x:sheetView showGridLines="1" workbookViewId="0"/>
  </x:sheetViews>
  <x:sheetFormatPr defaultColWidth="8.66796875" defaultRowHeight="12.75"/>
  <x:cols>
    <x:col min="1" max="2" width="18" style="1" hidden="0" customWidth="1"/>
    <x:col min="3" max="3" width="38" style="1" hidden="0" customWidth="1"/>
    <x:col min="4" max="4" width="40" style="1" hidden="0" customWidth="1"/>
    <x:col min="5" max="5" width="23" style="1" hidden="0" customWidth="1"/>
    <x:col min="6" max="9" width="16" style="1" hidden="0" customWidth="1"/>
    <x:col min="10" max="10" width="22" style="1" hidden="0" customWidth="1"/>
    <x:col min="11" max="12" width="36" style="1" hidden="0" customWidth="1"/>
    <x:col min="13" max="13" width="34" style="1" hidden="0" customWidth="1"/>
    <x:col min="14" max="14" width="40" style="1" hidden="0" customWidth="1"/>
  </x:cols>
  <x:sheetData>
    <x:row r="1" s="1" customFormat="1" ht="39" hidden="0" customHeight="1">
      <x:c r="A1" s="36" t="s">
        <x:v>1918</x:v>
      </x:c>
      <x:c r="B1" s="36"/>
      <x:c r="C1" s="36"/>
      <x:c r="D1" s="36"/>
      <x:c r="E1" s="36"/>
      <x:c r="F1" s="36"/>
      <x:c r="G1" s="36"/>
      <x:c r="H1" s="36"/>
      <x:c r="I1" s="3"/>
      <x:c r="J1" s="3"/>
      <x:c r="K1" s="3"/>
      <x:c r="L1" s="3"/>
    </x:row>
    <x:row r="2" s="1" customFormat="1" ht="39" hidden="0" customHeight="1">
      <x:c r="A2" s="6"/>
      <x:c r="B2" s="6"/>
      <x:c r="C2" s="6"/>
      <x:c r="D2" s="6"/>
      <x:c r="E2" s="6"/>
      <x:c r="F2" s="6"/>
      <x:c r="G2" s="6"/>
      <x:c r="H2" s="6"/>
      <x:c r="I2" s="6"/>
      <x:c r="J2" s="40" t="s">
        <x:v>1919</x:v>
      </x:c>
      <x:c r="K2" s="6"/>
      <x:c r="L2" s="6"/>
    </x:row>
    <x:row r="3" s="1" customFormat="1" ht="36" hidden="0" customHeight="1">
      <x:c r="A3" s="41" t="s">
        <x:v>1920</x:v>
      </x:c>
      <x:c r="B3" s="44" t="str">
        <x:v>Canon v13.0 Section 9: CSV resolves containment integrity, structural viability, source coupling, physical/causal admissibility, dependency/lock-in, reversibility, monitoring, controls, authority/legitimacy, distributional burden, and evidence sufficiency before RLS.</x:v>
      </x:c>
      <x:c r="C3" s="6"/>
      <x:c r="D3" s="6"/>
      <x:c r="E3" s="6"/>
      <x:c r="F3" s="6"/>
      <x:c r="G3" s="6"/>
      <x:c r="H3" s="6"/>
      <x:c r="I3" s="6"/>
      <x:c r="J3" s="44" t="s">
        <x:v>876</x:v>
      </x:c>
      <x:c r="K3" s="44" t="n">
        <x:v>0.05</x:v>
      </x:c>
      <x:c r="L3" s="6"/>
    </x:row>
    <x:row r="4" s="1" customFormat="1" ht="12.75" hidden="0" customHeight="1">
      <x:c r="A4" s="70"/>
      <x:c r="B4" s="6"/>
      <x:c r="C4" s="6"/>
      <x:c r="D4" s="6"/>
      <x:c r="E4" s="6"/>
      <x:c r="F4" s="6"/>
      <x:c r="G4" s="6"/>
      <x:c r="H4" s="6"/>
      <x:c r="I4" s="6"/>
      <x:c r="J4" s="40" t="s">
        <x:v>1922</x:v>
      </x:c>
      <x:c r="K4" s="40" t="n">
        <x:v>-0.1</x:v>
      </x:c>
      <x:c r="L4" s="6"/>
    </x:row>
    <x:row r="5" s="1" customFormat="1" ht="36" hidden="0" customHeight="1">
      <x:c r="A5" s="123"/>
      <x:c r="B5" s="43" t="s">
        <x:v>1923</x:v>
      </x:c>
      <x:c r="C5" s="11"/>
      <x:c r="D5" s="11"/>
      <x:c r="E5" s="11"/>
      <x:c r="F5" s="11"/>
      <x:c r="G5" s="11"/>
      <x:c r="H5" s="11"/>
      <x:c r="I5" s="6"/>
      <x:c r="J5" s="44" t="s">
        <x:v>902</x:v>
      </x:c>
      <x:c r="K5" s="44" t="s">
        <x:v>1924</x:v>
      </x:c>
      <x:c r="L5" s="44" t="s">
        <x:v>1925</x:v>
      </x:c>
      <x:c r="M5" s="1" t="s">
        <x:v>1926</x:v>
      </x:c>
      <x:c r="N5" s="1" t="s">
        <x:v>1927</x:v>
      </x:c>
    </x:row>
    <x:row r="6" s="1" customFormat="1" ht="26.25" hidden="0" customHeight="1">
      <x:c r="A6" s="6"/>
      <x:c r="B6" s="6"/>
      <x:c r="C6" s="6"/>
      <x:c r="D6" s="6"/>
      <x:c r="E6" s="6"/>
      <x:c r="F6" s="6"/>
      <x:c r="G6" s="6"/>
      <x:c r="H6" s="6"/>
      <x:c r="I6" s="6"/>
      <x:c r="J6" s="40" t="s">
        <x:v>1017</x:v>
      </x:c>
      <x:c r="K6" s="40" t="n">
        <x:v>0.0560382485886524</x:v>
      </x:c>
      <x:c r="L6" s="40" t="n">
        <x:v>-0.0066190810958048</x:v>
      </x:c>
      <x:c r="M6" s="119" t="n">
        <x:v>0</x:v>
      </x:c>
      <x:c r="N6" s="119" t="n">
        <x:v>0</x:v>
      </x:c>
    </x:row>
    <x:row r="7" s="1" customFormat="1" ht="26.25" hidden="0" customHeight="1">
      <x:c r="A7" s="41" t="s">
        <x:v>1928</x:v>
      </x:c>
      <x:c r="B7" s="64" t="s">
        <x:v>1924</x:v>
      </x:c>
      <x:c r="C7" s="64" t="s">
        <x:v>1929</x:v>
      </x:c>
      <x:c r="D7" s="64" t="s">
        <x:v>1925</x:v>
      </x:c>
      <x:c r="E7" s="64" t="s">
        <x:v>1930</x:v>
      </x:c>
      <x:c r="F7" s="6"/>
      <x:c r="G7" s="6"/>
      <x:c r="H7" s="6"/>
      <x:c r="I7" s="6"/>
      <x:c r="J7" s="44" t="s">
        <x:v>1019</x:v>
      </x:c>
      <x:c r="K7" s="44" t="n">
        <x:v>0.00659459660486984</x:v>
      </x:c>
      <x:c r="L7" s="44" t="n">
        <x:v>-0.0026394143482197</x:v>
      </x:c>
      <x:c r="M7" s="119" t="n">
        <x:v>0</x:v>
      </x:c>
      <x:c r="N7" s="119" t="n">
        <x:v>0</x:v>
      </x:c>
    </x:row>
    <x:row r="8" s="1" customFormat="1" ht="26.25" hidden="0" customHeight="1">
      <x:c r="A8" s="124" t="s">
        <x:v>1017</x:v>
      </x:c>
      <x:c r="B8" s="100" t="n">
        <x:v>0.0560382485886524</x:v>
      </x:c>
      <x:c r="C8" s="125" t="s">
        <x:v>306</x:v>
      </x:c>
      <x:c r="D8" s="100" t="n">
        <x:v>-0.0066190810958048</x:v>
      </x:c>
      <x:c r="E8" s="125" t="s">
        <x:v>247</x:v>
      </x:c>
      <x:c r="F8" s="6"/>
      <x:c r="G8" s="6"/>
      <x:c r="H8" s="6"/>
      <x:c r="I8" s="6"/>
      <x:c r="J8" s="40" t="s">
        <x:v>1020</x:v>
      </x:c>
      <x:c r="K8" s="40" t="n">
        <x:v>-0.0143601373053857</x:v>
      </x:c>
      <x:c r="L8" s="40" t="n">
        <x:v>0.0106733399362981</x:v>
      </x:c>
      <x:c r="M8" s="119" t="n">
        <x:v>0</x:v>
      </x:c>
      <x:c r="N8" s="119" t="n">
        <x:v>0</x:v>
      </x:c>
    </x:row>
    <x:row r="9" s="1" customFormat="1" ht="26.25" hidden="0" customHeight="1">
      <x:c r="A9" s="124" t="s">
        <x:v>1019</x:v>
      </x:c>
      <x:c r="B9" s="126" t="n">
        <x:v>0.00659459660486984</x:v>
      </x:c>
      <x:c r="C9" s="127" t="s">
        <x:v>247</x:v>
      </x:c>
      <x:c r="D9" s="126" t="n">
        <x:v>-0.0026394143482197</x:v>
      </x:c>
      <x:c r="E9" s="127" t="s">
        <x:v>247</x:v>
      </x:c>
      <x:c r="F9" s="6"/>
      <x:c r="G9" s="6"/>
      <x:c r="H9" s="6"/>
      <x:c r="I9" s="6"/>
      <x:c r="J9" s="44" t="s">
        <x:v>1021</x:v>
      </x:c>
      <x:c r="K9" s="44" t="n">
        <x:v>-0.0122242051851281</x:v>
      </x:c>
      <x:c r="L9" s="44" t="n">
        <x:v>0.00145877937416745</x:v>
      </x:c>
      <x:c r="M9" s="119" t="n">
        <x:v>0</x:v>
      </x:c>
      <x:c r="N9" s="119" t="n">
        <x:v>0</x:v>
      </x:c>
    </x:row>
    <x:row r="10" s="1" customFormat="1" ht="12.75" hidden="0" customHeight="1">
      <x:c r="A10" s="124" t="s">
        <x:v>1020</x:v>
      </x:c>
      <x:c r="B10" s="100" t="n">
        <x:v>-0.0143601373053857</x:v>
      </x:c>
      <x:c r="C10" s="125" t="s">
        <x:v>247</x:v>
      </x:c>
      <x:c r="D10" s="100" t="n">
        <x:v>0.0106733399362981</x:v>
      </x:c>
      <x:c r="E10" s="125" t="s">
        <x:v>247</x:v>
      </x:c>
      <x:c r="F10" s="6"/>
      <x:c r="G10" s="6"/>
      <x:c r="H10" s="6"/>
      <x:c r="I10" s="6"/>
      <x:c r="J10" s="40" t="s">
        <x:v>1022</x:v>
      </x:c>
      <x:c r="K10" s="40" t="n">
        <x:v>0</x:v>
      </x:c>
      <x:c r="L10" s="40" t="n">
        <x:v>0</x:v>
      </x:c>
      <x:c r="M10" s="119" t="n">
        <x:v>0</x:v>
      </x:c>
      <x:c r="N10" s="119" t="n">
        <x:v>0</x:v>
      </x:c>
    </x:row>
    <x:row r="11" s="1" customFormat="1" ht="12.75" hidden="0" customHeight="1">
      <x:c r="A11" s="124" t="s">
        <x:v>1021</x:v>
      </x:c>
      <x:c r="B11" s="126" t="n">
        <x:v>-0.0122242051851281</x:v>
      </x:c>
      <x:c r="C11" s="127" t="s">
        <x:v>247</x:v>
      </x:c>
      <x:c r="D11" s="126" t="n">
        <x:v>0.00145877937416745</x:v>
      </x:c>
      <x:c r="E11" s="127" t="s">
        <x:v>247</x:v>
      </x:c>
      <x:c r="F11" s="6"/>
      <x:c r="G11" s="6"/>
      <x:c r="H11" s="6"/>
      <x:c r="I11" s="6"/>
      <x:c r="J11" s="44" t="s">
        <x:v>1023</x:v>
      </x:c>
      <x:c r="K11" s="44" t="n">
        <x:v>0</x:v>
      </x:c>
      <x:c r="L11" s="44" t="n">
        <x:v>0</x:v>
      </x:c>
      <x:c r="M11" s="119" t="n">
        <x:v>0</x:v>
      </x:c>
      <x:c r="N11" s="119" t="n">
        <x:v>0</x:v>
      </x:c>
    </x:row>
    <x:row r="12" s="1" customFormat="1" ht="26.25" hidden="0" customHeight="1">
      <x:c r="A12" s="124" t="s">
        <x:v>1022</x:v>
      </x:c>
      <x:c r="B12" s="100" t="n">
        <x:v>0</x:v>
      </x:c>
      <x:c r="C12" s="125" t="s">
        <x:v>247</x:v>
      </x:c>
      <x:c r="D12" s="100" t="n">
        <x:v>0</x:v>
      </x:c>
      <x:c r="E12" s="125" t="s">
        <x:v>247</x:v>
      </x:c>
      <x:c r="F12" s="6"/>
      <x:c r="G12" s="6"/>
      <x:c r="H12" s="6"/>
      <x:c r="I12" s="6"/>
      <x:c r="J12" s="40" t="s">
        <x:v>1025</x:v>
      </x:c>
      <x:c r="K12" s="40" t="n">
        <x:v>0.00218807399390855</x:v>
      </x:c>
      <x:c r="L12" s="40" t="n">
        <x:v>-0.00145877937416745</x:v>
      </x:c>
      <x:c r="M12" s="119" t="n">
        <x:v>0</x:v>
      </x:c>
      <x:c r="N12" s="119" t="n">
        <x:v>0</x:v>
      </x:c>
    </x:row>
    <x:row r="13" s="1" customFormat="1" ht="12.75" hidden="0" customHeight="1">
      <x:c r="A13" s="124" t="s">
        <x:v>1023</x:v>
      </x:c>
      <x:c r="B13" s="126" t="n">
        <x:v>0</x:v>
      </x:c>
      <x:c r="C13" s="127" t="s">
        <x:v>247</x:v>
      </x:c>
      <x:c r="D13" s="126" t="n">
        <x:v>0</x:v>
      </x:c>
      <x:c r="E13" s="127" t="s">
        <x:v>247</x:v>
      </x:c>
      <x:c r="F13" s="6"/>
      <x:c r="G13" s="6"/>
      <x:c r="H13" s="6"/>
      <x:c r="I13" s="6"/>
      <x:c r="J13" s="6"/>
      <x:c r="K13" s="6"/>
      <x:c r="L13" s="6"/>
    </x:row>
    <x:row r="14" s="1" customFormat="1" ht="39" hidden="0" customHeight="1">
      <x:c r="A14" s="124" t="s">
        <x:v>1025</x:v>
      </x:c>
      <x:c r="B14" s="100" t="n">
        <x:v>0.00218807399390855</x:v>
      </x:c>
      <x:c r="C14" s="125" t="s">
        <x:v>247</x:v>
      </x:c>
      <x:c r="D14" s="100" t="n">
        <x:v>-0.00145877937416745</x:v>
      </x:c>
      <x:c r="E14" s="125" t="s">
        <x:v>247</x:v>
      </x:c>
      <x:c r="F14" s="6"/>
      <x:c r="G14" s="6"/>
      <x:c r="H14" s="6"/>
      <x:c r="I14" s="6"/>
      <x:c r="J14" s="40" t="s">
        <x:v>1931</x:v>
      </x:c>
      <x:c r="K14" s="40" t="s">
        <x:v>1932</x:v>
      </x:c>
      <x:c r="L14" s="6"/>
      <x:c r="M14" s="1" t="s">
        <x:v>1933</x:v>
      </x:c>
      <x:c r="N14" s="1" t="s">
        <x:v>1934</x:v>
      </x:c>
    </x:row>
    <x:row r="15" s="1" customFormat="1" ht="39" hidden="0" customHeight="1">
      <x:c r="A15" s="70"/>
      <x:c r="B15" s="117"/>
      <x:c r="C15" s="70"/>
      <x:c r="D15" s="6"/>
      <x:c r="E15" s="6"/>
      <x:c r="F15" s="6"/>
      <x:c r="G15" s="6"/>
      <x:c r="H15" s="6"/>
      <x:c r="I15" s="6"/>
      <x:c r="J15" s="44" t="s">
        <x:v>1935</x:v>
      </x:c>
      <x:c r="K15" s="44" t="s">
        <x:v>1936</x:v>
      </x:c>
      <x:c r="L15" s="6"/>
      <x:c r="M15" s="1" t="s">
        <x:v>478</x:v>
      </x:c>
      <x:c r="N15" s="1" t="s">
        <x:v>1934</x:v>
      </x:c>
    </x:row>
    <x:row r="16" s="1" customFormat="1" ht="12.75" hidden="0" customHeight="1">
      <x:c r="A16" s="41" t="s">
        <x:v>1937</x:v>
      </x:c>
      <x:c r="B16" s="40" t="s">
        <x:v>1017</x:v>
      </x:c>
      <x:c r="C16" s="6"/>
      <x:c r="D16" s="40" t="s">
        <x:v>1938</x:v>
      </x:c>
      <x:c r="E16" s="40" t="s">
        <x:v>1939</x:v>
      </x:c>
      <x:c r="F16" s="6"/>
      <x:c r="G16" s="6"/>
      <x:c r="H16" s="6"/>
      <x:c r="I16" s="6"/>
      <x:c r="J16" s="6"/>
      <x:c r="K16" s="6"/>
      <x:c r="L16" s="6"/>
      <x:c r="M16" s="1" t="s">
        <x:v>1940</x:v>
      </x:c>
      <x:c r="N16" s="1" t="s">
        <x:v>1941</x:v>
      </x:c>
    </x:row>
    <x:row r="17" s="1" customFormat="1" ht="12.75" hidden="0" customHeight="1">
      <x:c r="A17" s="41" t="s">
        <x:v>982</x:v>
      </x:c>
      <x:c r="B17" s="44" t="s">
        <x:v>1942</x:v>
      </x:c>
      <x:c r="C17" s="6"/>
      <x:c r="D17" s="44" t="s">
        <x:v>982</x:v>
      </x:c>
      <x:c r="E17" s="44" t="s">
        <x:v>1943</x:v>
      </x:c>
      <x:c r="F17" s="6"/>
      <x:c r="G17" s="6"/>
      <x:c r="H17" s="6"/>
      <x:c r="I17" s="6"/>
      <x:c r="J17" s="6"/>
      <x:c r="K17" s="6"/>
      <x:c r="L17" s="6"/>
    </x:row>
    <x:row r="18" s="1" customFormat="1" ht="26.25" hidden="0" customHeight="1">
      <x:c r="A18" s="60"/>
      <x:c r="B18" s="6"/>
      <x:c r="C18" s="6"/>
      <x:c r="D18" s="6"/>
      <x:c r="E18" s="6"/>
      <x:c r="F18" s="6"/>
      <x:c r="G18" s="6"/>
      <x:c r="H18" s="6"/>
      <x:c r="I18" s="6"/>
      <x:c r="J18" s="6"/>
      <x:c r="K18" s="6"/>
      <x:c r="L18" s="6"/>
    </x:row>
    <x:row r="19" s="1" customFormat="1" ht="32" hidden="0" customHeight="1">
      <x:c r="A19" s="128" t="s">
        <x:v>1944</x:v>
      </x:c>
      <x:c r="B19" s="129" t="s">
        <x:v>1932</x:v>
      </x:c>
      <x:c r="C19" s="130"/>
      <x:c r="D19" s="129" t="s">
        <x:v>1945</x:v>
      </x:c>
      <x:c r="E19" s="129" t="s">
        <x:v>1936</x:v>
      </x:c>
      <x:c r="F19" s="6"/>
      <x:c r="G19" s="6"/>
      <x:c r="H19" s="6"/>
      <x:c r="I19" s="6"/>
      <x:c r="J19" s="6"/>
      <x:c r="K19" s="6"/>
      <x:c r="L19" s="6"/>
    </x:row>
    <x:row r="20" s="1" customFormat="1" ht="12.75" hidden="0" customHeight="1">
      <x:c r="A20" s="118"/>
      <x:c r="B20" s="6"/>
      <x:c r="C20" s="6"/>
      <x:c r="D20" s="6"/>
      <x:c r="E20" s="6"/>
      <x:c r="F20" s="6"/>
      <x:c r="G20" s="6"/>
      <x:c r="H20" s="6"/>
      <x:c r="I20" s="6"/>
      <x:c r="J20" s="6"/>
      <x:c r="K20" s="6"/>
      <x:c r="L20" s="6"/>
    </x:row>
    <x:row r="21" s="1" customFormat="1" ht="12.75" hidden="0" customHeight="1">
      <x:c r="A21" s="41" t="s">
        <x:v>1946</x:v>
      </x:c>
      <x:c r="B21" s="44" t="s">
        <x:v>1947</x:v>
      </x:c>
      <x:c r="C21" s="118"/>
      <x:c r="D21" s="44" t="s">
        <x:v>457</x:v>
      </x:c>
      <x:c r="E21" s="44" t="s">
        <x:v>1948</x:v>
      </x:c>
      <x:c r="F21" s="6"/>
      <x:c r="G21" s="6"/>
      <x:c r="H21" s="6"/>
      <x:c r="I21" s="6"/>
      <x:c r="J21" s="6"/>
      <x:c r="K21" s="6"/>
      <x:c r="L21" s="6"/>
    </x:row>
    <x:row r="22" s="1" customFormat="1" ht="12.75" hidden="0" customHeight="1">
      <x:c r="A22" s="70"/>
      <x:c r="B22" s="70"/>
      <x:c r="C22" s="70"/>
      <x:c r="D22" s="6"/>
      <x:c r="E22" s="6"/>
      <x:c r="F22" s="6"/>
      <x:c r="G22" s="6"/>
      <x:c r="H22" s="6"/>
      <x:c r="I22" s="6"/>
      <x:c r="J22" s="6"/>
      <x:c r="K22" s="6"/>
      <x:c r="L22" s="6"/>
    </x:row>
    <x:row r="23" s="1" customFormat="1" ht="12.75" hidden="0" customHeight="1">
      <x:c r="A23" s="41" t="s">
        <x:v>926</x:v>
      </x:c>
      <x:c r="B23" s="44" t="s">
        <x:v>1949</x:v>
      </x:c>
      <x:c r="C23" s="70"/>
      <x:c r="D23" s="6"/>
      <x:c r="E23" s="6"/>
      <x:c r="F23" s="6"/>
      <x:c r="G23" s="6"/>
      <x:c r="H23" s="6"/>
      <x:c r="I23" s="6"/>
      <x:c r="J23" s="6"/>
      <x:c r="K23" s="6"/>
      <x:c r="L23" s="6"/>
    </x:row>
    <x:row r="24" s="1" customFormat="1" ht="12.75" hidden="0" customHeight="1">
      <x:c r="A24" s="41" t="s">
        <x:v>1950</x:v>
      </x:c>
      <x:c r="B24" s="98" t="s">
        <x:v>1951</x:v>
      </x:c>
      <x:c r="C24" s="70"/>
      <x:c r="D24" s="6"/>
      <x:c r="E24" s="6"/>
      <x:c r="F24" s="6"/>
      <x:c r="G24" s="6"/>
      <x:c r="H24" s="6"/>
      <x:c r="I24" s="6"/>
      <x:c r="J24" s="6"/>
      <x:c r="K24" s="6"/>
      <x:c r="L24" s="6"/>
    </x:row>
    <x:row r="25" s="1" customFormat="1" ht="12.75" hidden="0" customHeight="1">
      <x:c r="A25" s="41" t="s">
        <x:v>1952</x:v>
      </x:c>
      <x:c r="B25" s="97" t="s">
        <x:v>1953</x:v>
      </x:c>
      <x:c r="C25" s="70"/>
      <x:c r="D25" s="6"/>
      <x:c r="E25" s="6"/>
      <x:c r="F25" s="6"/>
      <x:c r="G25" s="6"/>
      <x:c r="H25" s="6"/>
      <x:c r="I25" s="6"/>
      <x:c r="J25" s="6"/>
      <x:c r="K25" s="6"/>
      <x:c r="L25" s="6"/>
    </x:row>
    <x:row r="26" s="1" customFormat="1" ht="12.75" hidden="0" customHeight="1">
      <x:c r="A26" s="41" t="s">
        <x:v>1954</x:v>
      </x:c>
      <x:c r="B26" s="98" t="s">
        <x:v>1955</x:v>
      </x:c>
      <x:c r="C26" s="40" t="s">
        <x:v>1956</x:v>
      </x:c>
      <x:c r="D26" s="6"/>
      <x:c r="E26" s="6"/>
      <x:c r="F26" s="6"/>
      <x:c r="G26" s="6"/>
      <x:c r="H26" s="6"/>
      <x:c r="I26" s="6"/>
      <x:c r="J26" s="6"/>
      <x:c r="K26" s="6"/>
      <x:c r="L26" s="6"/>
    </x:row>
    <x:row r="27" s="1" customFormat="1" ht="12.75" hidden="0" customHeight="1">
      <x:c r="A27" s="41" t="s">
        <x:v>1957</x:v>
      </x:c>
      <x:c r="B27" s="97" t="s">
        <x:v>1958</x:v>
      </x:c>
      <x:c r="C27" s="44" t="s">
        <x:v>1959</x:v>
      </x:c>
      <x:c r="D27" s="6"/>
      <x:c r="E27" s="6"/>
      <x:c r="F27" s="6"/>
      <x:c r="G27" s="6"/>
      <x:c r="H27" s="6"/>
      <x:c r="I27" s="6"/>
      <x:c r="J27" s="6"/>
      <x:c r="K27" s="6"/>
      <x:c r="L27" s="6"/>
    </x:row>
    <x:row r="28" s="1" customFormat="1" ht="12.75" hidden="0" customHeight="1">
      <x:c r="A28" s="41" t="s">
        <x:v>1960</x:v>
      </x:c>
      <x:c r="B28" s="98" t="s">
        <x:v>1961</x:v>
      </x:c>
      <x:c r="C28" s="40" t="s">
        <x:v>1962</x:v>
      </x:c>
      <x:c r="D28" s="6"/>
      <x:c r="E28" s="6"/>
      <x:c r="F28" s="6"/>
      <x:c r="G28" s="6"/>
      <x:c r="H28" s="6"/>
      <x:c r="I28" s="6"/>
      <x:c r="J28" s="6"/>
      <x:c r="K28" s="6"/>
      <x:c r="L28" s="6"/>
    </x:row>
    <x:row r="29" s="1" customFormat="1" ht="12.75" hidden="0" customHeight="1">
      <x:c r="A29" s="41" t="s">
        <x:v>1963</x:v>
      </x:c>
      <x:c r="B29" s="97" t="s">
        <x:v>1964</x:v>
      </x:c>
      <x:c r="C29" s="6"/>
      <x:c r="D29" s="6"/>
      <x:c r="E29" s="6"/>
      <x:c r="F29" s="6"/>
      <x:c r="G29" s="6"/>
      <x:c r="H29" s="6"/>
      <x:c r="I29" s="6"/>
      <x:c r="J29" s="6"/>
      <x:c r="K29" s="6"/>
      <x:c r="L29" s="6"/>
    </x:row>
    <x:row r="30" s="1" customFormat="1" ht="12.75" hidden="0" customHeight="1">
      <x:c r="A30" s="131" t="s">
        <x:v>1965</x:v>
      </x:c>
      <x:c r="B30" s="132" t="s">
        <x:v>1761</x:v>
      </x:c>
      <x:c r="C30" s="102" t="s">
        <x:v>1762</x:v>
      </x:c>
      <x:c r="D30" s="102" t="s">
        <x:v>1966</x:v>
      </x:c>
      <x:c r="E30" s="102" t="s">
        <x:v>1967</x:v>
      </x:c>
      <x:c r="F30" s="102" t="s">
        <x:v>1968</x:v>
      </x:c>
      <x:c r="G30" s="102" t="s">
        <x:v>1969</x:v>
      </x:c>
      <x:c r="H30" s="102" t="s">
        <x:v>1970</x:v>
      </x:c>
      <x:c r="I30" s="6"/>
      <x:c r="J30" s="6"/>
      <x:c r="K30" s="6"/>
      <x:c r="L30" s="6"/>
    </x:row>
    <x:row r="31" s="1" customFormat="1" ht="12.75" hidden="0" customHeight="1">
      <x:c r="A31" s="114" t="s">
        <x:v>1971</x:v>
      </x:c>
      <x:c r="B31" s="74" t="s">
        <x:v>1619</x:v>
      </x:c>
      <x:c r="C31" s="74" t="s">
        <x:v>1619</x:v>
      </x:c>
      <x:c r="D31" s="74" t="s">
        <x:v>1972</x:v>
      </x:c>
      <x:c r="E31" s="74" t="s">
        <x:v>1973</x:v>
      </x:c>
      <x:c r="F31" s="74" t="s">
        <x:v>1974</x:v>
      </x:c>
      <x:c r="G31" s="74" t="s">
        <x:v>1975</x:v>
      </x:c>
      <x:c r="H31" s="74" t="s">
        <x:v>1976</x:v>
      </x:c>
      <x:c r="I31" s="6"/>
      <x:c r="J31" s="6"/>
      <x:c r="K31" s="6"/>
      <x:c r="L31" s="6"/>
    </x:row>
    <x:row r="32" s="1" customFormat="1" ht="12.75" hidden="0" customHeight="1">
      <x:c r="A32" s="41" t="s">
        <x:v>1977</x:v>
      </x:c>
      <x:c r="B32" s="74" t="s">
        <x:v>1978</x:v>
      </x:c>
      <x:c r="C32" s="74" t="s">
        <x:v>1978</x:v>
      </x:c>
      <x:c r="D32" s="74" t="s">
        <x:v>1979</x:v>
      </x:c>
      <x:c r="E32" s="74" t="s">
        <x:v>1980</x:v>
      </x:c>
      <x:c r="F32" s="74" t="s">
        <x:v>1981</x:v>
      </x:c>
      <x:c r="G32" s="74" t="s">
        <x:v>1982</x:v>
      </x:c>
      <x:c r="H32" s="74" t="s">
        <x:v>1983</x:v>
      </x:c>
      <x:c r="I32" s="6"/>
      <x:c r="J32" s="6"/>
      <x:c r="K32" s="6"/>
      <x:c r="L32" s="6"/>
    </x:row>
    <x:row r="33" s="1" customFormat="1" ht="12.75" hidden="0" customHeight="1">
      <x:c r="A33" s="41" t="s">
        <x:v>1984</x:v>
      </x:c>
      <x:c r="B33" s="74" t="s">
        <x:v>1398</x:v>
      </x:c>
      <x:c r="C33" s="74" t="s">
        <x:v>1398</x:v>
      </x:c>
      <x:c r="D33" s="74" t="s">
        <x:v>1985</x:v>
      </x:c>
      <x:c r="E33" s="74" t="s">
        <x:v>1986</x:v>
      </x:c>
      <x:c r="F33" s="74" t="s">
        <x:v>1987</x:v>
      </x:c>
      <x:c r="G33" s="74" t="s">
        <x:v>1988</x:v>
      </x:c>
      <x:c r="H33" s="74" t="s">
        <x:v>1989</x:v>
      </x:c>
      <x:c r="I33" s="6"/>
      <x:c r="J33" s="6"/>
      <x:c r="K33" s="6"/>
      <x:c r="L33" s="6"/>
    </x:row>
    <x:row r="34" s="1" customFormat="1" ht="52.5" hidden="0" customHeight="1">
      <x:c r="A34" s="41" t="s">
        <x:v>1990</x:v>
      </x:c>
      <x:c r="B34" s="74" t="s">
        <x:v>1991</x:v>
      </x:c>
      <x:c r="C34" s="74" t="s">
        <x:v>1991</x:v>
      </x:c>
      <x:c r="D34" s="74" t="s">
        <x:v>1992</x:v>
      </x:c>
      <x:c r="E34" s="74" t="s">
        <x:v>1993</x:v>
      </x:c>
      <x:c r="F34" s="74" t="s">
        <x:v>1994</x:v>
      </x:c>
      <x:c r="G34" s="74" t="s">
        <x:v>1995</x:v>
      </x:c>
      <x:c r="H34" s="74" t="s">
        <x:v>1996</x:v>
      </x:c>
      <x:c r="I34" s="6"/>
      <x:c r="J34" s="6"/>
      <x:c r="K34" s="6"/>
      <x:c r="L34" s="6"/>
    </x:row>
    <x:row r="35" s="1" customFormat="1" ht="26.25" hidden="0" customHeight="1">
      <x:c r="A35" s="41" t="s">
        <x:v>1997</x:v>
      </x:c>
      <x:c r="B35" s="74" t="s">
        <x:v>1998</x:v>
      </x:c>
      <x:c r="C35" s="74" t="s">
        <x:v>1998</x:v>
      </x:c>
      <x:c r="D35" s="74" t="s">
        <x:v>1999</x:v>
      </x:c>
      <x:c r="E35" s="74" t="s">
        <x:v>2000</x:v>
      </x:c>
      <x:c r="F35" s="74" t="s">
        <x:v>2001</x:v>
      </x:c>
      <x:c r="G35" s="74" t="s">
        <x:v>2002</x:v>
      </x:c>
      <x:c r="H35" s="74" t="s">
        <x:v>2003</x:v>
      </x:c>
      <x:c r="I35" s="6"/>
      <x:c r="J35" s="6"/>
      <x:c r="K35" s="6"/>
      <x:c r="L35" s="6"/>
    </x:row>
    <x:row r="36" s="1" customFormat="1" ht="12.75" hidden="0" customHeight="1">
      <x:c r="A36" s="133"/>
      <x:c r="B36" s="6"/>
      <x:c r="C36" s="6"/>
      <x:c r="D36" s="6"/>
      <x:c r="E36" s="6"/>
      <x:c r="F36" s="6"/>
      <x:c r="G36" s="6"/>
      <x:c r="H36" s="6"/>
      <x:c r="I36" s="6"/>
      <x:c r="J36" s="6"/>
      <x:c r="K36" s="6"/>
      <x:c r="L36" s="6"/>
    </x:row>
    <x:row r="37" s="1" customFormat="1" ht="28" hidden="0" customHeight="1">
      <x:c r="A37" s="134" t="s">
        <x:v>2004</x:v>
      </x:c>
      <x:c r="B37" s="134"/>
      <x:c r="C37" s="134"/>
      <x:c r="D37" s="134"/>
      <x:c r="E37" s="134"/>
      <x:c r="F37" s="134"/>
      <x:c r="G37" s="6"/>
      <x:c r="H37" s="6"/>
      <x:c r="I37" s="6"/>
      <x:c r="J37" s="6"/>
      <x:c r="K37" s="6"/>
      <x:c r="L37" s="6"/>
    </x:row>
    <x:row r="38" s="1" customFormat="1" ht="28" hidden="0" customHeight="1">
      <x:c r="A38" s="135" t="s">
        <x:v>2005</x:v>
      </x:c>
      <x:c r="B38" s="135" t="s">
        <x:v>2006</x:v>
      </x:c>
      <x:c r="C38" s="135" t="s">
        <x:v>2007</x:v>
      </x:c>
      <x:c r="D38" s="135" t="s">
        <x:v>2008</x:v>
      </x:c>
      <x:c r="E38" s="135" t="s">
        <x:v>2009</x:v>
      </x:c>
      <x:c r="F38" s="135" t="s">
        <x:v>2010</x:v>
      </x:c>
      <x:c r="G38" s="6"/>
      <x:c r="H38" s="6"/>
      <x:c r="I38" s="6"/>
      <x:c r="J38" s="6"/>
      <x:c r="K38" s="6"/>
      <x:c r="L38" s="6"/>
    </x:row>
    <x:row r="39" s="1" customFormat="1" ht="28" hidden="0" customHeight="1">
      <x:c r="A39" s="130" t="s">
        <x:v>2011</x:v>
      </x:c>
      <x:c r="B39" s="130" t="n">
        <x:v>1</x:v>
      </x:c>
      <x:c r="C39" s="130" t="s">
        <x:v>2012</x:v>
      </x:c>
      <x:c r="D39" s="130" t="s">
        <x:v>2013</x:v>
      </x:c>
      <x:c r="E39" s="130" t="s">
        <x:v>2014</x:v>
      </x:c>
      <x:c r="F39" s="130" t="s">
        <x:v>2014</x:v>
      </x:c>
      <x:c r="G39" s="6"/>
      <x:c r="H39" s="6"/>
      <x:c r="I39" s="6"/>
      <x:c r="J39" s="6"/>
      <x:c r="K39" s="6"/>
      <x:c r="L39" s="6"/>
    </x:row>
    <x:row r="40" s="1" customFormat="1" ht="28" hidden="0" customHeight="1">
      <x:c r="A40" s="130" t="s">
        <x:v>2015</x:v>
      </x:c>
      <x:c r="B40" s="130" t="n">
        <x:v>2</x:v>
      </x:c>
      <x:c r="C40" s="130" t="s">
        <x:v>2016</x:v>
      </x:c>
      <x:c r="D40" s="130" t="s">
        <x:v>2017</x:v>
      </x:c>
      <x:c r="E40" s="130" t="s">
        <x:v>2014</x:v>
      </x:c>
      <x:c r="F40" s="130" t="s">
        <x:v>2014</x:v>
      </x:c>
      <x:c r="G40" s="6"/>
      <x:c r="H40" s="6"/>
      <x:c r="I40" s="6"/>
      <x:c r="J40" s="6"/>
      <x:c r="K40" s="6"/>
      <x:c r="L40" s="6"/>
    </x:row>
    <x:row r="41" s="1" customFormat="1" ht="28" hidden="0" customHeight="1">
      <x:c r="A41" s="130" t="s">
        <x:v>2018</x:v>
      </x:c>
      <x:c r="B41" s="130" t="n">
        <x:v>1</x:v>
      </x:c>
      <x:c r="C41" s="130" t="s">
        <x:v>2019</x:v>
      </x:c>
      <x:c r="D41" s="130" t="s">
        <x:v>2020</x:v>
      </x:c>
      <x:c r="E41" s="130" t="s">
        <x:v>2014</x:v>
      </x:c>
      <x:c r="F41" s="130" t="s">
        <x:v>2014</x:v>
      </x:c>
      <x:c r="G41" s="6"/>
      <x:c r="H41" s="6"/>
      <x:c r="I41" s="6"/>
      <x:c r="J41" s="6"/>
      <x:c r="K41" s="6"/>
      <x:c r="L41" s="6"/>
    </x:row>
    <x:row r="42" s="1" customFormat="1" ht="28" hidden="0" customHeight="1">
      <x:c r="A42" s="130" t="s">
        <x:v>2021</x:v>
      </x:c>
      <x:c r="B42" s="130" t="n">
        <x:v>2</x:v>
      </x:c>
      <x:c r="C42" s="130" t="s">
        <x:v>2022</x:v>
      </x:c>
      <x:c r="D42" s="130" t="s">
        <x:v>2023</x:v>
      </x:c>
      <x:c r="E42" s="130" t="s">
        <x:v>2014</x:v>
      </x:c>
      <x:c r="F42" s="130" t="s">
        <x:v>2014</x:v>
      </x:c>
      <x:c r="G42" s="6"/>
      <x:c r="H42" s="6"/>
      <x:c r="I42" s="6"/>
      <x:c r="J42" s="6"/>
      <x:c r="K42" s="6"/>
      <x:c r="L42" s="6"/>
    </x:row>
    <x:row r="43" s="1" customFormat="1" ht="28" hidden="0" customHeight="1">
      <x:c r="A43" s="130" t="s">
        <x:v>2024</x:v>
      </x:c>
      <x:c r="B43" s="130" t="n">
        <x:v>2</x:v>
      </x:c>
      <x:c r="C43" s="130" t="s">
        <x:v>2025</x:v>
      </x:c>
      <x:c r="D43" s="130" t="s">
        <x:v>2026</x:v>
      </x:c>
      <x:c r="E43" s="130" t="s">
        <x:v>2014</x:v>
      </x:c>
      <x:c r="F43" s="130" t="s">
        <x:v>2014</x:v>
      </x:c>
      <x:c r="G43" s="6"/>
      <x:c r="H43" s="6"/>
      <x:c r="I43" s="6"/>
      <x:c r="J43" s="6"/>
      <x:c r="K43" s="6"/>
      <x:c r="L43" s="6"/>
    </x:row>
    <x:row r="44" s="1" customFormat="1" ht="28" hidden="0" customHeight="1">
      <x:c r="A44" s="130" t="s">
        <x:v>2027</x:v>
      </x:c>
      <x:c r="B44" s="130"/>
      <x:c r="C44" s="130" t="s">
        <x:v>2028</x:v>
      </x:c>
      <x:c r="D44" s="130" t="s">
        <x:v>2029</x:v>
      </x:c>
      <x:c r="E44" s="130" t="s">
        <x:v>325</x:v>
      </x:c>
      <x:c r="F44" s="130" t="s">
        <x:v>325</x:v>
      </x:c>
      <x:c r="G44" s="6"/>
      <x:c r="H44" s="6"/>
      <x:c r="I44" s="6"/>
      <x:c r="J44" s="6"/>
      <x:c r="K44" s="6"/>
      <x:c r="L44" s="6"/>
    </x:row>
    <x:row r="45" s="1" customFormat="1" ht="28" hidden="0" customHeight="1">
      <x:c r="A45" s="130" t="s">
        <x:v>87</x:v>
      </x:c>
      <x:c r="B45" s="130"/>
      <x:c r="C45" s="130" t="s">
        <x:v>2030</x:v>
      </x:c>
      <x:c r="D45" s="130"/>
      <x:c r="E45" s="130" t="s">
        <x:v>2031</x:v>
      </x:c>
      <x:c r="F45" s="130" t="s">
        <x:v>2031</x:v>
      </x:c>
      <x:c r="G45" s="6"/>
      <x:c r="H45" s="6"/>
      <x:c r="I45" s="6"/>
      <x:c r="J45" s="6"/>
      <x:c r="K45" s="6"/>
      <x:c r="L45" s="6"/>
    </x:row>
    <x:row r="46" s="1" customFormat="1" ht="12.75" hidden="0" customHeight="1">
      <x:c r="A46" s="6"/>
      <x:c r="B46" s="6"/>
      <x:c r="C46" s="6"/>
      <x:c r="D46" s="6"/>
      <x:c r="E46" s="6"/>
      <x:c r="F46" s="6"/>
      <x:c r="G46" s="6"/>
      <x:c r="H46" s="6"/>
      <x:c r="I46" s="6"/>
      <x:c r="J46" s="6"/>
      <x:c r="K46" s="6"/>
      <x:c r="L46" s="6"/>
    </x:row>
    <x:row r="47" s="1" customFormat="1" ht="12.75" hidden="0" customHeight="1">
      <x:c r="A47" s="6"/>
      <x:c r="B47" s="6"/>
      <x:c r="C47" s="6"/>
      <x:c r="D47" s="6"/>
      <x:c r="E47" s="6"/>
      <x:c r="F47" s="6"/>
      <x:c r="G47" s="6"/>
      <x:c r="H47" s="6"/>
      <x:c r="I47" s="6"/>
      <x:c r="J47" s="6"/>
      <x:c r="K47" s="6"/>
      <x:c r="L47" s="6"/>
    </x:row>
    <x:row r="48" s="1" customFormat="1" ht="12.75" hidden="0" customHeight="1">
      <x:c r="A48" s="6"/>
      <x:c r="B48" s="6"/>
      <x:c r="C48" s="6"/>
      <x:c r="D48" s="6"/>
      <x:c r="E48" s="6"/>
      <x:c r="F48" s="6"/>
      <x:c r="G48" s="6"/>
      <x:c r="H48" s="6"/>
      <x:c r="I48" s="6"/>
      <x:c r="J48" s="6"/>
      <x:c r="K48" s="6"/>
      <x:c r="L48" s="6"/>
    </x:row>
    <x:row r="49" s="1" customFormat="1" ht="12.75" hidden="0" customHeight="1">
      <x:c r="A49" s="6"/>
      <x:c r="B49" s="6"/>
      <x:c r="C49" s="6"/>
      <x:c r="D49" s="6"/>
      <x:c r="E49" s="6"/>
      <x:c r="F49" s="6"/>
      <x:c r="G49" s="6"/>
      <x:c r="H49" s="6"/>
      <x:c r="I49" s="6"/>
      <x:c r="J49" s="6"/>
      <x:c r="K49" s="6"/>
      <x:c r="L49" s="6"/>
    </x:row>
    <x:row r="50" s="1" customFormat="1" ht="12.75" hidden="0" customHeight="1">
      <x:c r="A50" s="6"/>
      <x:c r="B50" s="6"/>
      <x:c r="C50" s="6"/>
      <x:c r="D50" s="6"/>
      <x:c r="E50" s="6"/>
      <x:c r="F50" s="6"/>
      <x:c r="G50" s="6"/>
      <x:c r="H50" s="6"/>
      <x:c r="I50" s="6"/>
      <x:c r="J50" s="6"/>
      <x:c r="K50" s="6"/>
      <x:c r="L50" s="6"/>
    </x:row>
    <x:row r="51" s="1" customFormat="1" ht="12.75" hidden="0" customHeight="1">
      <x:c r="A51" s="6"/>
      <x:c r="B51" s="6"/>
      <x:c r="C51" s="6"/>
      <x:c r="D51" s="6"/>
      <x:c r="E51" s="6"/>
      <x:c r="F51" s="6"/>
      <x:c r="G51" s="6"/>
      <x:c r="H51" s="6"/>
      <x:c r="I51" s="6"/>
      <x:c r="J51" s="6"/>
      <x:c r="K51" s="6"/>
      <x:c r="L51" s="6"/>
    </x:row>
    <x:row r="52" s="1" customFormat="1" ht="12.75" hidden="0" customHeight="1">
      <x:c r="A52" s="6"/>
      <x:c r="B52" s="6"/>
      <x:c r="C52" s="6"/>
      <x:c r="D52" s="6"/>
      <x:c r="E52" s="6"/>
      <x:c r="F52" s="6"/>
      <x:c r="G52" s="6"/>
      <x:c r="H52" s="6"/>
      <x:c r="I52" s="6"/>
      <x:c r="J52" s="6"/>
      <x:c r="K52" s="6"/>
      <x:c r="L52" s="6"/>
    </x:row>
    <x:row r="53" s="1" customFormat="1" ht="12.75" hidden="0" customHeight="1">
      <x:c r="A53" s="6"/>
      <x:c r="B53" s="6"/>
      <x:c r="C53" s="6"/>
      <x:c r="D53" s="6"/>
      <x:c r="E53" s="6"/>
      <x:c r="F53" s="6"/>
      <x:c r="G53" s="6"/>
      <x:c r="H53" s="6"/>
      <x:c r="I53" s="6"/>
      <x:c r="J53" s="6"/>
      <x:c r="K53" s="6"/>
      <x:c r="L53" s="6"/>
    </x:row>
    <x:row r="54" s="1" customFormat="1" ht="12.75" hidden="0" customHeight="1">
      <x:c r="A54" s="6"/>
      <x:c r="B54" s="6"/>
      <x:c r="C54" s="6"/>
      <x:c r="D54" s="6"/>
      <x:c r="E54" s="6"/>
      <x:c r="F54" s="6"/>
      <x:c r="G54" s="6"/>
      <x:c r="H54" s="6"/>
      <x:c r="I54" s="6"/>
      <x:c r="J54" s="6"/>
      <x:c r="K54" s="6"/>
      <x:c r="L54" s="6"/>
    </x:row>
    <x:row r="55" s="1" customFormat="1" ht="12.75" hidden="0" customHeight="1">
      <x:c r="A55" s="6"/>
      <x:c r="B55" s="6"/>
      <x:c r="C55" s="6"/>
      <x:c r="D55" s="6"/>
      <x:c r="E55" s="6"/>
      <x:c r="F55" s="6"/>
      <x:c r="G55" s="6"/>
      <x:c r="H55" s="6"/>
      <x:c r="I55" s="6"/>
      <x:c r="J55" s="6"/>
      <x:c r="K55" s="6"/>
      <x:c r="L55" s="6"/>
    </x:row>
    <x:row r="56" s="1" customFormat="1" ht="12.75" hidden="0" customHeight="1">
      <x:c r="A56" s="6"/>
      <x:c r="B56" s="6"/>
      <x:c r="C56" s="6"/>
      <x:c r="D56" s="6"/>
      <x:c r="E56" s="6"/>
      <x:c r="F56" s="6"/>
      <x:c r="G56" s="6"/>
      <x:c r="H56" s="6"/>
      <x:c r="I56" s="6"/>
      <x:c r="J56" s="6"/>
      <x:c r="K56" s="6"/>
      <x:c r="L56" s="6"/>
    </x:row>
    <x:row r="57" s="1" customFormat="1" ht="12.75" hidden="0" customHeight="1">
      <x:c r="A57" s="6"/>
      <x:c r="B57" s="6"/>
      <x:c r="C57" s="6"/>
      <x:c r="D57" s="6"/>
      <x:c r="E57" s="6"/>
      <x:c r="F57" s="6"/>
      <x:c r="G57" s="6"/>
      <x:c r="H57" s="6"/>
      <x:c r="I57" s="6"/>
      <x:c r="J57" s="6"/>
      <x:c r="K57" s="6"/>
      <x:c r="L57" s="6"/>
    </x:row>
    <x:row r="58" s="1" customFormat="1" ht="12.75" hidden="0" customHeight="1">
      <x:c r="A58" s="6"/>
      <x:c r="B58" s="6"/>
      <x:c r="C58" s="6"/>
      <x:c r="D58" s="6"/>
      <x:c r="E58" s="6"/>
      <x:c r="F58" s="6"/>
      <x:c r="G58" s="6"/>
      <x:c r="H58" s="6"/>
      <x:c r="I58" s="6"/>
      <x:c r="J58" s="6"/>
      <x:c r="K58" s="6"/>
      <x:c r="L58" s="6"/>
    </x:row>
    <x:row r="59" s="1" customFormat="1" ht="12.75" hidden="0" customHeight="1">
      <x:c r="A59" s="6"/>
      <x:c r="B59" s="6"/>
      <x:c r="C59" s="6"/>
      <x:c r="D59" s="6"/>
      <x:c r="E59" s="6"/>
      <x:c r="F59" s="6"/>
      <x:c r="G59" s="6"/>
      <x:c r="H59" s="6"/>
      <x:c r="I59" s="6"/>
      <x:c r="J59" s="6"/>
      <x:c r="K59" s="6"/>
      <x:c r="L59" s="6"/>
    </x:row>
    <x:row r="60" s="1" customFormat="1" ht="12.75" hidden="0" customHeight="1">
      <x:c r="A60" s="6"/>
      <x:c r="B60" s="6"/>
      <x:c r="C60" s="6"/>
      <x:c r="D60" s="6"/>
      <x:c r="E60" s="6"/>
      <x:c r="F60" s="6"/>
      <x:c r="G60" s="6"/>
      <x:c r="H60" s="6"/>
      <x:c r="I60" s="6"/>
      <x:c r="J60" s="6"/>
      <x:c r="K60" s="6"/>
      <x:c r="L60" s="6"/>
    </x:row>
    <x:row r="61" s="1" customFormat="1" ht="12.75" hidden="0" customHeight="1">
      <x:c r="A61" s="6"/>
      <x:c r="B61" s="6"/>
      <x:c r="C61" s="6"/>
      <x:c r="D61" s="6"/>
      <x:c r="E61" s="6"/>
      <x:c r="F61" s="6"/>
      <x:c r="G61" s="6"/>
      <x:c r="H61" s="6"/>
      <x:c r="I61" s="6"/>
      <x:c r="J61" s="6"/>
      <x:c r="K61" s="6"/>
      <x:c r="L61" s="6"/>
    </x:row>
    <x:row r="62" s="1" customFormat="1" ht="12.75" hidden="0" customHeight="1">
      <x:c r="A62" s="6"/>
      <x:c r="B62" s="6"/>
      <x:c r="C62" s="6"/>
      <x:c r="D62" s="6"/>
      <x:c r="E62" s="6"/>
      <x:c r="F62" s="6"/>
      <x:c r="G62" s="6"/>
      <x:c r="H62" s="6"/>
      <x:c r="I62" s="6"/>
      <x:c r="J62" s="6"/>
      <x:c r="K62" s="6"/>
      <x:c r="L62" s="6"/>
    </x:row>
    <x:row r="63" s="1" customFormat="1" ht="12.75" hidden="0" customHeight="1">
      <x:c r="A63" s="6"/>
      <x:c r="B63" s="6"/>
      <x:c r="C63" s="6"/>
      <x:c r="D63" s="6"/>
      <x:c r="E63" s="6"/>
      <x:c r="F63" s="6"/>
      <x:c r="G63" s="6"/>
      <x:c r="H63" s="6"/>
      <x:c r="I63" s="6"/>
      <x:c r="J63" s="6"/>
      <x:c r="K63" s="6"/>
      <x:c r="L63" s="6"/>
    </x:row>
    <x:row r="64" s="1" customFormat="1" ht="12.75" hidden="0" customHeight="1">
      <x:c r="A64" s="6"/>
      <x:c r="B64" s="6"/>
      <x:c r="C64" s="6"/>
      <x:c r="D64" s="6"/>
      <x:c r="E64" s="6"/>
      <x:c r="F64" s="6"/>
      <x:c r="G64" s="6"/>
      <x:c r="H64" s="6"/>
      <x:c r="I64" s="6"/>
      <x:c r="J64" s="6"/>
      <x:c r="K64" s="6"/>
      <x:c r="L64" s="6"/>
    </x:row>
    <x:row r="65" s="1" customFormat="1" ht="12.75" hidden="0" customHeight="1">
      <x:c r="A65" s="6"/>
      <x:c r="B65" s="6"/>
      <x:c r="C65" s="6"/>
      <x:c r="D65" s="6"/>
      <x:c r="E65" s="6"/>
      <x:c r="F65" s="6"/>
      <x:c r="G65" s="6"/>
      <x:c r="H65" s="6"/>
      <x:c r="I65" s="6"/>
      <x:c r="J65" s="6"/>
      <x:c r="K65" s="6"/>
      <x:c r="L65" s="6"/>
    </x:row>
    <x:row r="66" s="1" customFormat="1" ht="12.75" hidden="0" customHeight="1">
      <x:c r="A66" s="6"/>
      <x:c r="B66" s="6"/>
      <x:c r="C66" s="6"/>
      <x:c r="D66" s="6"/>
      <x:c r="E66" s="6"/>
      <x:c r="F66" s="6"/>
      <x:c r="G66" s="6"/>
      <x:c r="H66" s="6"/>
      <x:c r="I66" s="6"/>
      <x:c r="J66" s="6"/>
      <x:c r="K66" s="6"/>
      <x:c r="L66" s="6"/>
    </x:row>
    <x:row r="67" s="1" customFormat="1" ht="12.75" hidden="0" customHeight="1">
      <x:c r="A67" s="6"/>
      <x:c r="B67" s="6"/>
      <x:c r="C67" s="6"/>
      <x:c r="D67" s="6"/>
      <x:c r="E67" s="6"/>
      <x:c r="F67" s="6"/>
      <x:c r="G67" s="6"/>
      <x:c r="H67" s="6"/>
      <x:c r="I67" s="6"/>
      <x:c r="J67" s="6"/>
      <x:c r="K67" s="6"/>
      <x:c r="L67" s="6"/>
    </x:row>
    <x:row r="68" s="1" customFormat="1" ht="12.75" hidden="0" customHeight="1">
      <x:c r="A68" s="6"/>
      <x:c r="B68" s="6"/>
      <x:c r="C68" s="6"/>
      <x:c r="D68" s="6"/>
      <x:c r="E68" s="6"/>
      <x:c r="F68" s="6"/>
      <x:c r="G68" s="6"/>
      <x:c r="H68" s="6"/>
      <x:c r="I68" s="6"/>
      <x:c r="J68" s="6"/>
      <x:c r="K68" s="6"/>
      <x:c r="L68" s="6"/>
    </x:row>
    <x:row r="69" s="1" customFormat="1" ht="12.75" hidden="0" customHeight="1">
      <x:c r="A69" s="6"/>
      <x:c r="B69" s="6"/>
      <x:c r="C69" s="6"/>
      <x:c r="D69" s="6"/>
      <x:c r="E69" s="6"/>
      <x:c r="F69" s="6"/>
      <x:c r="G69" s="6"/>
      <x:c r="H69" s="6"/>
      <x:c r="I69" s="6"/>
      <x:c r="J69" s="6"/>
      <x:c r="K69" s="6"/>
      <x:c r="L69" s="6"/>
    </x:row>
    <x:row r="70" s="1" customFormat="1" ht="12.75" hidden="0" customHeight="1">
      <x:c r="A70" s="6"/>
      <x:c r="B70" s="6"/>
      <x:c r="C70" s="6"/>
      <x:c r="D70" s="6"/>
      <x:c r="E70" s="6"/>
      <x:c r="F70" s="6"/>
      <x:c r="G70" s="6"/>
      <x:c r="H70" s="6"/>
      <x:c r="I70" s="6"/>
      <x:c r="J70" s="6"/>
      <x:c r="K70" s="6"/>
      <x:c r="L70" s="6"/>
    </x:row>
    <x:row r="71" s="1" customFormat="1" ht="12.75" hidden="0" customHeight="1">
      <x:c r="A71" s="6"/>
      <x:c r="B71" s="6"/>
      <x:c r="C71" s="6"/>
      <x:c r="D71" s="6"/>
      <x:c r="E71" s="6"/>
      <x:c r="F71" s="6"/>
      <x:c r="G71" s="6"/>
      <x:c r="H71" s="6"/>
      <x:c r="I71" s="6"/>
      <x:c r="J71" s="6"/>
      <x:c r="K71" s="6"/>
      <x:c r="L71" s="6"/>
    </x:row>
    <x:row r="72" s="1" customFormat="1" ht="12.75" hidden="0" customHeight="1">
      <x:c r="A72" s="6"/>
      <x:c r="B72" s="6"/>
      <x:c r="C72" s="6"/>
      <x:c r="D72" s="6"/>
      <x:c r="E72" s="6"/>
      <x:c r="F72" s="6"/>
      <x:c r="G72" s="6"/>
      <x:c r="H72" s="6"/>
      <x:c r="I72" s="6"/>
      <x:c r="J72" s="6"/>
      <x:c r="K72" s="6"/>
      <x:c r="L72" s="6"/>
    </x:row>
    <x:row r="73" s="1" customFormat="1" ht="12.75" hidden="0" customHeight="1">
      <x:c r="A73" s="6"/>
      <x:c r="B73" s="6"/>
      <x:c r="C73" s="6"/>
      <x:c r="D73" s="6"/>
      <x:c r="E73" s="6"/>
      <x:c r="F73" s="6"/>
      <x:c r="G73" s="6"/>
      <x:c r="H73" s="6"/>
      <x:c r="I73" s="6"/>
      <x:c r="J73" s="6"/>
      <x:c r="K73" s="6"/>
      <x:c r="L73" s="6"/>
    </x:row>
    <x:row r="74" s="1" customFormat="1" ht="12.75" hidden="0" customHeight="1">
      <x:c r="A74" s="6"/>
      <x:c r="B74" s="6"/>
      <x:c r="C74" s="6"/>
      <x:c r="D74" s="6"/>
      <x:c r="E74" s="6"/>
      <x:c r="F74" s="6"/>
      <x:c r="G74" s="6"/>
      <x:c r="H74" s="6"/>
      <x:c r="I74" s="6"/>
      <x:c r="J74" s="6"/>
      <x:c r="K74" s="6"/>
      <x:c r="L74" s="6"/>
    </x:row>
    <x:row r="75" s="1" customFormat="1" ht="12.75" hidden="0" customHeight="1">
      <x:c r="A75" s="6"/>
      <x:c r="B75" s="6"/>
      <x:c r="C75" s="6"/>
      <x:c r="D75" s="6"/>
      <x:c r="E75" s="6"/>
      <x:c r="F75" s="6"/>
      <x:c r="G75" s="6"/>
      <x:c r="H75" s="6"/>
      <x:c r="I75" s="6"/>
      <x:c r="J75" s="6"/>
      <x:c r="K75" s="6"/>
      <x:c r="L75" s="6"/>
    </x:row>
    <x:row r="76" s="1" customFormat="1" ht="12.75" hidden="0" customHeight="1">
      <x:c r="A76" s="6"/>
      <x:c r="B76" s="6"/>
      <x:c r="C76" s="6"/>
      <x:c r="D76" s="6"/>
      <x:c r="E76" s="6"/>
      <x:c r="F76" s="6"/>
      <x:c r="G76" s="6"/>
      <x:c r="H76" s="6"/>
      <x:c r="I76" s="6"/>
      <x:c r="J76" s="6"/>
      <x:c r="K76" s="6"/>
      <x:c r="L76" s="6"/>
    </x:row>
    <x:row r="77" s="1" customFormat="1" ht="12.75" hidden="0" customHeight="1">
      <x:c r="A77" s="6"/>
      <x:c r="B77" s="6"/>
      <x:c r="C77" s="6"/>
      <x:c r="D77" s="6"/>
      <x:c r="E77" s="6"/>
      <x:c r="F77" s="6"/>
      <x:c r="G77" s="6"/>
      <x:c r="H77" s="6"/>
      <x:c r="I77" s="6"/>
      <x:c r="J77" s="6"/>
      <x:c r="K77" s="6"/>
      <x:c r="L77" s="6"/>
    </x:row>
    <x:row r="78" s="1" customFormat="1" ht="12.75" hidden="0" customHeight="1">
      <x:c r="A78" s="6"/>
      <x:c r="B78" s="6"/>
      <x:c r="C78" s="6"/>
      <x:c r="D78" s="6"/>
      <x:c r="E78" s="6"/>
      <x:c r="F78" s="6"/>
      <x:c r="G78" s="6"/>
      <x:c r="H78" s="6"/>
      <x:c r="I78" s="6"/>
      <x:c r="J78" s="6"/>
      <x:c r="K78" s="6"/>
      <x:c r="L78" s="6"/>
    </x:row>
    <x:row r="79" s="1" customFormat="1" ht="12.75" hidden="0" customHeight="1">
      <x:c r="A79" s="6"/>
      <x:c r="B79" s="6"/>
      <x:c r="C79" s="6"/>
      <x:c r="D79" s="6"/>
      <x:c r="E79" s="6"/>
      <x:c r="F79" s="6"/>
      <x:c r="G79" s="6"/>
      <x:c r="H79" s="6"/>
      <x:c r="I79" s="6"/>
      <x:c r="J79" s="6"/>
      <x:c r="K79" s="6"/>
      <x:c r="L79" s="6"/>
    </x:row>
    <x:row r="80" s="1" customFormat="1" ht="12.75" hidden="0" customHeight="1">
      <x:c r="A80" s="6"/>
      <x:c r="B80" s="6"/>
      <x:c r="C80" s="6"/>
      <x:c r="D80" s="6"/>
      <x:c r="E80" s="6"/>
      <x:c r="F80" s="6"/>
      <x:c r="G80" s="6"/>
      <x:c r="H80" s="6"/>
      <x:c r="I80" s="6"/>
      <x:c r="J80" s="6"/>
      <x:c r="K80" s="6"/>
      <x:c r="L80" s="6"/>
    </x:row>
    <x:row r="81" s="1" customFormat="1" ht="12.75" hidden="0" customHeight="1">
      <x:c r="A81" s="71"/>
      <x:c r="B81" s="71"/>
      <x:c r="C81" s="71"/>
      <x:c r="D81" s="71"/>
      <x:c r="E81" s="71"/>
      <x:c r="F81" s="71"/>
      <x:c r="G81" s="71"/>
      <x:c r="H81" s="71"/>
      <x:c r="I81" s="71"/>
      <x:c r="J81" s="71"/>
      <x:c r="K81" s="71"/>
      <x:c r="L81" s="71"/>
    </x:row>
    <x:row r="82" s="1" customFormat="1" ht="12.75" hidden="0" customHeight="1">
      <x:c r="A82" s="71"/>
      <x:c r="B82" s="71"/>
      <x:c r="C82" s="71"/>
      <x:c r="D82" s="71"/>
      <x:c r="E82" s="71"/>
      <x:c r="F82" s="71"/>
      <x:c r="G82" s="71"/>
      <x:c r="H82" s="71"/>
      <x:c r="I82" s="71"/>
      <x:c r="J82" s="71"/>
      <x:c r="K82" s="71"/>
      <x:c r="L82" s="71"/>
    </x:row>
    <x:row r="83" s="1" customFormat="1" ht="12.75" hidden="0" customHeight="1">
      <x:c r="A83" s="71"/>
      <x:c r="B83" s="71"/>
      <x:c r="C83" s="71"/>
      <x:c r="D83" s="71"/>
      <x:c r="E83" s="71"/>
      <x:c r="F83" s="71"/>
      <x:c r="G83" s="71"/>
      <x:c r="H83" s="71"/>
      <x:c r="I83" s="71"/>
      <x:c r="J83" s="71"/>
      <x:c r="K83" s="71"/>
      <x:c r="L83" s="71"/>
    </x:row>
    <x:row r="84" s="1" customFormat="1" ht="12.75" hidden="0" customHeight="1">
      <x:c r="A84" s="71"/>
      <x:c r="B84" s="71"/>
      <x:c r="C84" s="71"/>
      <x:c r="D84" s="71"/>
      <x:c r="E84" s="71"/>
      <x:c r="F84" s="71"/>
      <x:c r="G84" s="71"/>
      <x:c r="H84" s="71"/>
      <x:c r="I84" s="71"/>
      <x:c r="J84" s="71"/>
      <x:c r="K84" s="71"/>
      <x:c r="L84" s="71"/>
    </x:row>
    <x:row r="85" s="1" customFormat="1" ht="12.75" hidden="0" customHeight="1">
      <x:c r="A85" s="71"/>
      <x:c r="B85" s="71"/>
      <x:c r="C85" s="71"/>
      <x:c r="D85" s="71"/>
      <x:c r="E85" s="71"/>
      <x:c r="F85" s="71"/>
      <x:c r="G85" s="71"/>
      <x:c r="H85" s="71"/>
      <x:c r="I85" s="71"/>
      <x:c r="J85" s="71"/>
      <x:c r="K85" s="71"/>
      <x:c r="L85" s="71"/>
    </x:row>
    <x:row r="86" s="1" customFormat="1" ht="12.75" hidden="0" customHeight="1">
      <x:c r="A86" s="71"/>
      <x:c r="B86" s="71"/>
      <x:c r="C86" s="71"/>
      <x:c r="D86" s="71"/>
      <x:c r="E86" s="71"/>
      <x:c r="F86" s="71"/>
      <x:c r="G86" s="71"/>
      <x:c r="H86" s="71"/>
      <x:c r="I86" s="71"/>
      <x:c r="J86" s="71"/>
      <x:c r="K86" s="71"/>
      <x:c r="L86" s="71"/>
    </x:row>
    <x:row r="87" s="1" customFormat="1" ht="12.75" hidden="0" customHeight="1">
      <x:c r="A87" s="71"/>
      <x:c r="B87" s="71"/>
      <x:c r="C87" s="71"/>
      <x:c r="D87" s="71"/>
      <x:c r="E87" s="71"/>
      <x:c r="F87" s="71"/>
      <x:c r="G87" s="71"/>
      <x:c r="H87" s="71"/>
      <x:c r="I87" s="71"/>
      <x:c r="J87" s="71"/>
      <x:c r="K87" s="71"/>
      <x:c r="L87" s="71"/>
    </x:row>
    <x:row r="88" s="1" customFormat="1" ht="12.75" hidden="0" customHeight="1">
      <x:c r="A88" s="71"/>
      <x:c r="B88" s="71"/>
      <x:c r="C88" s="71"/>
      <x:c r="D88" s="71"/>
      <x:c r="E88" s="71"/>
      <x:c r="F88" s="71"/>
      <x:c r="G88" s="71"/>
      <x:c r="H88" s="71"/>
      <x:c r="I88" s="71"/>
      <x:c r="J88" s="71"/>
      <x:c r="K88" s="71"/>
      <x:c r="L88" s="71"/>
    </x:row>
    <x:row r="89" s="1" customFormat="1" ht="12.75" hidden="0" customHeight="1">
      <x:c r="A89" s="71"/>
      <x:c r="B89" s="71"/>
      <x:c r="C89" s="71"/>
      <x:c r="D89" s="71"/>
      <x:c r="E89" s="71"/>
      <x:c r="F89" s="71"/>
      <x:c r="G89" s="71"/>
      <x:c r="H89" s="71"/>
      <x:c r="I89" s="71"/>
      <x:c r="J89" s="71"/>
      <x:c r="K89" s="71"/>
      <x:c r="L89" s="71"/>
    </x:row>
    <x:row r="90" s="1" customFormat="1" ht="12.75" hidden="0" customHeight="1">
      <x:c r="A90" s="71"/>
      <x:c r="B90" s="71"/>
      <x:c r="C90" s="71"/>
      <x:c r="D90" s="71"/>
      <x:c r="E90" s="71"/>
      <x:c r="F90" s="71"/>
      <x:c r="G90" s="71"/>
      <x:c r="H90" s="71"/>
      <x:c r="I90" s="71"/>
      <x:c r="J90" s="71"/>
      <x:c r="K90" s="71"/>
      <x:c r="L90" s="71"/>
    </x:row>
    <x:row r="91" s="1" customFormat="1" ht="12.75" hidden="0" customHeight="1">
      <x:c r="A91" s="71"/>
      <x:c r="B91" s="71"/>
      <x:c r="C91" s="71"/>
      <x:c r="D91" s="71"/>
      <x:c r="E91" s="71"/>
      <x:c r="F91" s="71"/>
      <x:c r="G91" s="71"/>
      <x:c r="H91" s="71"/>
      <x:c r="I91" s="71"/>
      <x:c r="J91" s="71"/>
      <x:c r="K91" s="71"/>
      <x:c r="L91" s="71"/>
    </x:row>
    <x:row r="92" s="1" customFormat="1" ht="12.75" hidden="0" customHeight="1">
      <x:c r="A92" s="71"/>
      <x:c r="B92" s="71"/>
      <x:c r="C92" s="71"/>
      <x:c r="D92" s="71"/>
      <x:c r="E92" s="71"/>
      <x:c r="F92" s="71"/>
      <x:c r="G92" s="71"/>
      <x:c r="H92" s="71"/>
      <x:c r="I92" s="71"/>
      <x:c r="J92" s="71"/>
      <x:c r="K92" s="71"/>
      <x:c r="L92" s="71"/>
    </x:row>
    <x:row r="93" s="1" customFormat="1" ht="12.75" hidden="0" customHeight="1">
      <x:c r="A93" s="71"/>
      <x:c r="B93" s="71"/>
      <x:c r="C93" s="71"/>
      <x:c r="D93" s="71"/>
      <x:c r="E93" s="71"/>
      <x:c r="F93" s="71"/>
      <x:c r="G93" s="71"/>
      <x:c r="H93" s="71"/>
      <x:c r="I93" s="71"/>
      <x:c r="J93" s="71"/>
      <x:c r="K93" s="71"/>
      <x:c r="L93" s="71"/>
    </x:row>
    <x:row r="94" s="1" customFormat="1" ht="12.75" hidden="0" customHeight="1">
      <x:c r="A94" s="71"/>
      <x:c r="B94" s="71"/>
      <x:c r="C94" s="71"/>
      <x:c r="D94" s="71"/>
      <x:c r="E94" s="71"/>
      <x:c r="F94" s="71"/>
      <x:c r="G94" s="71"/>
      <x:c r="H94" s="71"/>
      <x:c r="I94" s="71"/>
      <x:c r="J94" s="71"/>
      <x:c r="K94" s="71"/>
      <x:c r="L94" s="71"/>
    </x:row>
    <x:row r="95" s="1" customFormat="1" ht="12.75" hidden="0" customHeight="1">
      <x:c r="A95" s="71"/>
      <x:c r="B95" s="71"/>
      <x:c r="C95" s="71"/>
      <x:c r="D95" s="71"/>
      <x:c r="E95" s="71"/>
      <x:c r="F95" s="71"/>
      <x:c r="G95" s="71"/>
      <x:c r="H95" s="71"/>
      <x:c r="I95" s="71"/>
      <x:c r="J95" s="71"/>
      <x:c r="K95" s="71"/>
      <x:c r="L95" s="71"/>
    </x:row>
    <x:row r="96" s="1" customFormat="1" ht="12.75" hidden="0" customHeight="1">
      <x:c r="A96" s="71"/>
      <x:c r="B96" s="71"/>
      <x:c r="C96" s="71"/>
      <x:c r="D96" s="71"/>
      <x:c r="E96" s="71"/>
      <x:c r="F96" s="71"/>
      <x:c r="G96" s="71"/>
      <x:c r="H96" s="71"/>
      <x:c r="I96" s="71"/>
      <x:c r="J96" s="71"/>
      <x:c r="K96" s="71"/>
      <x:c r="L96" s="71"/>
    </x:row>
    <x:row r="97" s="1" customFormat="1" ht="12.75" hidden="0" customHeight="1">
      <x:c r="A97" s="71"/>
      <x:c r="B97" s="71"/>
      <x:c r="C97" s="71"/>
      <x:c r="D97" s="71"/>
      <x:c r="E97" s="71"/>
      <x:c r="F97" s="71"/>
      <x:c r="G97" s="71"/>
      <x:c r="H97" s="71"/>
      <x:c r="I97" s="71"/>
      <x:c r="J97" s="71"/>
      <x:c r="K97" s="71"/>
      <x:c r="L97" s="71"/>
    </x:row>
    <x:row r="98" s="1" customFormat="1" ht="12.75" hidden="0" customHeight="1">
      <x:c r="A98" s="71"/>
      <x:c r="B98" s="71"/>
      <x:c r="C98" s="71"/>
      <x:c r="D98" s="71"/>
      <x:c r="E98" s="71"/>
      <x:c r="F98" s="71"/>
      <x:c r="G98" s="71"/>
      <x:c r="H98" s="71"/>
      <x:c r="I98" s="71"/>
      <x:c r="J98" s="71"/>
      <x:c r="K98" s="71"/>
      <x:c r="L98" s="71"/>
    </x:row>
    <x:row r="99" s="1" customFormat="1" ht="12.75" hidden="0" customHeight="1">
      <x:c r="A99" s="71"/>
      <x:c r="B99" s="71"/>
      <x:c r="C99" s="71"/>
      <x:c r="D99" s="71"/>
      <x:c r="E99" s="71"/>
      <x:c r="F99" s="71"/>
      <x:c r="G99" s="71"/>
      <x:c r="H99" s="71"/>
      <x:c r="I99" s="71"/>
      <x:c r="J99" s="71"/>
      <x:c r="K99" s="71"/>
      <x:c r="L99" s="71"/>
    </x:row>
    <x:row r="100" s="1" customFormat="1" ht="12.75" hidden="0" customHeight="1">
      <x:c r="A100" s="71"/>
      <x:c r="B100" s="71"/>
      <x:c r="C100" s="71"/>
      <x:c r="D100" s="71"/>
      <x:c r="E100" s="71"/>
      <x:c r="F100" s="71"/>
      <x:c r="G100" s="71"/>
      <x:c r="H100" s="71"/>
      <x:c r="I100" s="71"/>
      <x:c r="J100" s="71"/>
      <x:c r="K100" s="71"/>
      <x:c r="L100" s="71"/>
    </x:row>
    <x:row r="101" s="1" customFormat="1" ht="12.75" hidden="0" customHeight="1">
      <x:c r="A101" s="71"/>
      <x:c r="B101" s="71"/>
      <x:c r="C101" s="71"/>
      <x:c r="D101" s="71"/>
      <x:c r="E101" s="71"/>
      <x:c r="F101" s="71"/>
      <x:c r="G101" s="71"/>
      <x:c r="H101" s="71"/>
      <x:c r="I101" s="71"/>
      <x:c r="J101" s="71"/>
      <x:c r="K101" s="71"/>
      <x:c r="L101" s="71"/>
    </x:row>
    <x:row r="102" s="1" customFormat="1" ht="12.75" hidden="0" customHeight="1">
      <x:c r="A102" s="71"/>
      <x:c r="B102" s="71"/>
      <x:c r="C102" s="71"/>
      <x:c r="D102" s="71"/>
      <x:c r="E102" s="71"/>
      <x:c r="F102" s="71"/>
      <x:c r="G102" s="71"/>
      <x:c r="H102" s="71"/>
      <x:c r="I102" s="71"/>
      <x:c r="J102" s="71"/>
      <x:c r="K102" s="71"/>
      <x:c r="L102" s="71"/>
    </x:row>
    <x:row r="103" s="1" customFormat="1" ht="12.75" hidden="0" customHeight="1">
      <x:c r="A103" s="71"/>
      <x:c r="B103" s="71"/>
      <x:c r="C103" s="71"/>
      <x:c r="D103" s="71"/>
      <x:c r="E103" s="71"/>
      <x:c r="F103" s="71"/>
      <x:c r="G103" s="71"/>
      <x:c r="H103" s="71"/>
      <x:c r="I103" s="71"/>
      <x:c r="J103" s="71"/>
      <x:c r="K103" s="71"/>
      <x:c r="L103" s="71"/>
    </x:row>
    <x:row r="104" s="1" customFormat="1" ht="12.75" hidden="0" customHeight="1">
      <x:c r="A104" s="71"/>
      <x:c r="B104" s="71"/>
      <x:c r="C104" s="71"/>
      <x:c r="D104" s="71"/>
      <x:c r="E104" s="71"/>
      <x:c r="F104" s="71"/>
      <x:c r="G104" s="71"/>
      <x:c r="H104" s="71"/>
      <x:c r="I104" s="71"/>
      <x:c r="J104" s="71"/>
      <x:c r="K104" s="71"/>
      <x:c r="L104" s="71"/>
    </x:row>
    <x:row r="105" s="1" customFormat="1" ht="12.75" hidden="0" customHeight="1">
      <x:c r="A105" s="71"/>
      <x:c r="B105" s="71"/>
      <x:c r="C105" s="71"/>
      <x:c r="D105" s="71"/>
      <x:c r="E105" s="71"/>
      <x:c r="F105" s="71"/>
      <x:c r="G105" s="71"/>
      <x:c r="H105" s="71"/>
      <x:c r="I105" s="71"/>
      <x:c r="J105" s="71"/>
      <x:c r="K105" s="71"/>
      <x:c r="L105" s="71"/>
    </x:row>
    <x:row r="106" s="1" customFormat="1" ht="12.75" hidden="0" customHeight="1">
      <x:c r="A106" s="71"/>
      <x:c r="B106" s="71"/>
      <x:c r="C106" s="71"/>
      <x:c r="D106" s="71"/>
      <x:c r="E106" s="71"/>
      <x:c r="F106" s="71"/>
      <x:c r="G106" s="71"/>
      <x:c r="H106" s="71"/>
      <x:c r="I106" s="71"/>
      <x:c r="J106" s="71"/>
      <x:c r="K106" s="71"/>
      <x:c r="L106" s="71"/>
    </x:row>
    <x:row r="107" s="1" customFormat="1" ht="12.75" hidden="0" customHeight="1">
      <x:c r="A107" s="71"/>
      <x:c r="B107" s="71"/>
      <x:c r="C107" s="71"/>
      <x:c r="D107" s="71"/>
      <x:c r="E107" s="71"/>
      <x:c r="F107" s="71"/>
      <x:c r="G107" s="71"/>
      <x:c r="H107" s="71"/>
      <x:c r="I107" s="71"/>
      <x:c r="J107" s="71"/>
      <x:c r="K107" s="71"/>
      <x:c r="L107" s="71"/>
    </x:row>
    <x:row r="108" s="1" customFormat="1" ht="12.75" hidden="0" customHeight="1">
      <x:c r="A108" s="71"/>
      <x:c r="B108" s="71"/>
      <x:c r="C108" s="71"/>
      <x:c r="D108" s="71"/>
      <x:c r="E108" s="71"/>
      <x:c r="F108" s="71"/>
      <x:c r="G108" s="71"/>
      <x:c r="H108" s="71"/>
      <x:c r="I108" s="71"/>
      <x:c r="J108" s="71"/>
      <x:c r="K108" s="71"/>
      <x:c r="L108" s="71"/>
    </x:row>
    <x:row r="109" s="1" customFormat="1" ht="12.75" hidden="0" customHeight="1">
      <x:c r="A109" s="71"/>
      <x:c r="B109" s="71"/>
      <x:c r="C109" s="71"/>
      <x:c r="D109" s="71"/>
      <x:c r="E109" s="71"/>
      <x:c r="F109" s="71"/>
      <x:c r="G109" s="71"/>
      <x:c r="H109" s="71"/>
      <x:c r="I109" s="71"/>
      <x:c r="J109" s="71"/>
      <x:c r="K109" s="71"/>
      <x:c r="L109" s="71"/>
    </x:row>
    <x:row r="110" s="1" customFormat="1" ht="12.75" hidden="0" customHeight="1">
      <x:c r="A110" s="71"/>
      <x:c r="B110" s="71"/>
      <x:c r="C110" s="71"/>
      <x:c r="D110" s="71"/>
      <x:c r="E110" s="71"/>
      <x:c r="F110" s="71"/>
      <x:c r="G110" s="71"/>
      <x:c r="H110" s="71"/>
      <x:c r="I110" s="71"/>
      <x:c r="J110" s="71"/>
      <x:c r="K110" s="71"/>
      <x:c r="L110" s="71"/>
    </x:row>
    <x:row r="111" s="1" customFormat="1" ht="12.75" hidden="0" customHeight="1">
      <x:c r="A111" s="71"/>
      <x:c r="B111" s="71"/>
      <x:c r="C111" s="71"/>
      <x:c r="D111" s="71"/>
      <x:c r="E111" s="71"/>
      <x:c r="F111" s="71"/>
      <x:c r="G111" s="71"/>
      <x:c r="H111" s="71"/>
      <x:c r="I111" s="71"/>
      <x:c r="J111" s="71"/>
      <x:c r="K111" s="71"/>
      <x:c r="L111" s="71"/>
    </x:row>
    <x:row r="112" s="1" customFormat="1" ht="12.75" hidden="0" customHeight="1">
      <x:c r="A112" s="71"/>
      <x:c r="B112" s="71"/>
      <x:c r="C112" s="71"/>
      <x:c r="D112" s="71"/>
      <x:c r="E112" s="71"/>
      <x:c r="F112" s="71"/>
      <x:c r="G112" s="71"/>
      <x:c r="H112" s="71"/>
      <x:c r="I112" s="71"/>
      <x:c r="J112" s="71"/>
      <x:c r="K112" s="71"/>
      <x:c r="L112" s="71"/>
    </x:row>
    <x:row r="113" s="1" customFormat="1" ht="12.75" hidden="0" customHeight="1">
      <x:c r="A113" s="71"/>
      <x:c r="B113" s="71"/>
      <x:c r="C113" s="71"/>
      <x:c r="D113" s="71"/>
      <x:c r="E113" s="71"/>
      <x:c r="F113" s="71"/>
      <x:c r="G113" s="71"/>
      <x:c r="H113" s="71"/>
      <x:c r="I113" s="71"/>
      <x:c r="J113" s="71"/>
      <x:c r="K113" s="71"/>
      <x:c r="L113" s="71"/>
    </x:row>
    <x:row r="114" s="1" customFormat="1" ht="12.75" hidden="0" customHeight="1">
      <x:c r="A114" s="71"/>
      <x:c r="B114" s="71"/>
      <x:c r="C114" s="71"/>
      <x:c r="D114" s="71"/>
      <x:c r="E114" s="71"/>
      <x:c r="F114" s="71"/>
      <x:c r="G114" s="71"/>
      <x:c r="H114" s="71"/>
      <x:c r="I114" s="71"/>
      <x:c r="J114" s="71"/>
      <x:c r="K114" s="71"/>
      <x:c r="L114" s="71"/>
    </x:row>
    <x:row r="115" s="1" customFormat="1" ht="12.75" hidden="0" customHeight="1">
      <x:c r="A115" s="71"/>
      <x:c r="B115" s="71"/>
      <x:c r="C115" s="71"/>
      <x:c r="D115" s="71"/>
      <x:c r="E115" s="71"/>
      <x:c r="F115" s="71"/>
      <x:c r="G115" s="71"/>
      <x:c r="H115" s="71"/>
      <x:c r="I115" s="71"/>
      <x:c r="J115" s="71"/>
      <x:c r="K115" s="71"/>
      <x:c r="L115" s="71"/>
    </x:row>
    <x:row r="116" s="1" customFormat="1" ht="12.75" hidden="0" customHeight="1">
      <x:c r="A116" s="71"/>
      <x:c r="B116" s="71"/>
      <x:c r="C116" s="71"/>
      <x:c r="D116" s="71"/>
      <x:c r="E116" s="71"/>
      <x:c r="F116" s="71"/>
      <x:c r="G116" s="71"/>
      <x:c r="H116" s="71"/>
      <x:c r="I116" s="71"/>
      <x:c r="J116" s="71"/>
      <x:c r="K116" s="71"/>
      <x:c r="L116" s="71"/>
    </x:row>
    <x:row r="117" s="1" customFormat="1" ht="12.75" hidden="0" customHeight="1">
      <x:c r="A117" s="71"/>
      <x:c r="B117" s="71"/>
      <x:c r="C117" s="71"/>
      <x:c r="D117" s="71"/>
      <x:c r="E117" s="71"/>
      <x:c r="F117" s="71"/>
      <x:c r="G117" s="71"/>
      <x:c r="H117" s="71"/>
      <x:c r="I117" s="71"/>
      <x:c r="J117" s="71"/>
      <x:c r="K117" s="71"/>
      <x:c r="L117" s="71"/>
    </x:row>
    <x:row r="118" s="1" customFormat="1" ht="12.75" hidden="0" customHeight="1">
      <x:c r="A118" s="71"/>
      <x:c r="B118" s="71"/>
      <x:c r="C118" s="71"/>
      <x:c r="D118" s="71"/>
      <x:c r="E118" s="71"/>
      <x:c r="F118" s="71"/>
      <x:c r="G118" s="71"/>
      <x:c r="H118" s="71"/>
      <x:c r="I118" s="71"/>
      <x:c r="J118" s="71"/>
      <x:c r="K118" s="71"/>
      <x:c r="L118" s="71"/>
    </x:row>
    <x:row r="119" s="1" customFormat="1" ht="12.75" hidden="0" customHeight="1">
      <x:c r="A119" s="71"/>
      <x:c r="B119" s="71"/>
      <x:c r="C119" s="71"/>
      <x:c r="D119" s="71"/>
      <x:c r="E119" s="71"/>
      <x:c r="F119" s="71"/>
      <x:c r="G119" s="71"/>
      <x:c r="H119" s="71"/>
      <x:c r="I119" s="71"/>
      <x:c r="J119" s="71"/>
      <x:c r="K119" s="71"/>
      <x:c r="L119" s="71"/>
    </x:row>
    <x:row r="120" s="1" customFormat="1" ht="12.75" hidden="0" customHeight="1">
      <x:c r="A120" s="71"/>
      <x:c r="B120" s="71"/>
      <x:c r="C120" s="71"/>
      <x:c r="D120" s="71"/>
      <x:c r="E120" s="71"/>
      <x:c r="F120" s="71"/>
      <x:c r="G120" s="71"/>
      <x:c r="H120" s="71"/>
      <x:c r="I120" s="71"/>
      <x:c r="J120" s="71"/>
      <x:c r="K120" s="71"/>
      <x:c r="L120" s="71"/>
    </x:row>
    <x:row r="121" s="1" customFormat="1" ht="12.75" hidden="0" customHeight="1">
      <x:c r="A121" s="71"/>
      <x:c r="B121" s="71"/>
      <x:c r="C121" s="71"/>
      <x:c r="D121" s="71"/>
      <x:c r="E121" s="71"/>
      <x:c r="F121" s="71"/>
      <x:c r="G121" s="71"/>
      <x:c r="H121" s="71"/>
      <x:c r="I121" s="71"/>
      <x:c r="J121" s="71"/>
      <x:c r="K121" s="71"/>
      <x:c r="L121" s="71"/>
    </x:row>
    <x:row r="122" s="1" customFormat="1" ht="12.75" hidden="0" customHeight="1">
      <x:c r="A122" s="71"/>
      <x:c r="B122" s="71"/>
      <x:c r="C122" s="71"/>
      <x:c r="D122" s="71"/>
      <x:c r="E122" s="71"/>
      <x:c r="F122" s="71"/>
      <x:c r="G122" s="71"/>
      <x:c r="H122" s="71"/>
      <x:c r="I122" s="71"/>
      <x:c r="J122" s="71"/>
      <x:c r="K122" s="71"/>
      <x:c r="L122" s="71"/>
    </x:row>
    <x:row r="123" s="1" customFormat="1" ht="12.75" hidden="0" customHeight="1">
      <x:c r="A123" s="71"/>
      <x:c r="B123" s="71"/>
      <x:c r="C123" s="71"/>
      <x:c r="D123" s="71"/>
      <x:c r="E123" s="71"/>
      <x:c r="F123" s="71"/>
      <x:c r="G123" s="71"/>
      <x:c r="H123" s="71"/>
      <x:c r="I123" s="71"/>
      <x:c r="J123" s="71"/>
      <x:c r="K123" s="71"/>
      <x:c r="L123" s="71"/>
    </x:row>
    <x:row r="124" s="1" customFormat="1" ht="12.75" hidden="0" customHeight="1">
      <x:c r="A124" s="71"/>
      <x:c r="B124" s="71"/>
      <x:c r="C124" s="71"/>
      <x:c r="D124" s="71"/>
      <x:c r="E124" s="71"/>
      <x:c r="F124" s="71"/>
      <x:c r="G124" s="71"/>
      <x:c r="H124" s="71"/>
      <x:c r="I124" s="71"/>
      <x:c r="J124" s="71"/>
      <x:c r="K124" s="71"/>
      <x:c r="L124" s="71"/>
    </x:row>
    <x:row r="125" s="1" customFormat="1" ht="12.75" hidden="0" customHeight="1">
      <x:c r="A125" s="71"/>
      <x:c r="B125" s="71"/>
      <x:c r="C125" s="71"/>
      <x:c r="D125" s="71"/>
      <x:c r="E125" s="71"/>
      <x:c r="F125" s="71"/>
      <x:c r="G125" s="71"/>
      <x:c r="H125" s="71"/>
      <x:c r="I125" s="71"/>
      <x:c r="J125" s="71"/>
      <x:c r="K125" s="71"/>
      <x:c r="L125" s="71"/>
    </x:row>
    <x:row r="126" s="1" customFormat="1" ht="12.75" hidden="0" customHeight="1">
      <x:c r="A126" s="71"/>
      <x:c r="B126" s="71"/>
      <x:c r="C126" s="71"/>
      <x:c r="D126" s="71"/>
      <x:c r="E126" s="71"/>
      <x:c r="F126" s="71"/>
      <x:c r="G126" s="71"/>
      <x:c r="H126" s="71"/>
      <x:c r="I126" s="71"/>
      <x:c r="J126" s="71"/>
      <x:c r="K126" s="71"/>
      <x:c r="L126" s="71"/>
    </x:row>
    <x:row r="127" s="1" customFormat="1" ht="12.75" hidden="0" customHeight="1">
      <x:c r="A127" s="71"/>
      <x:c r="B127" s="71"/>
      <x:c r="C127" s="71"/>
      <x:c r="D127" s="71"/>
      <x:c r="E127" s="71"/>
      <x:c r="F127" s="71"/>
      <x:c r="G127" s="71"/>
      <x:c r="H127" s="71"/>
      <x:c r="I127" s="71"/>
      <x:c r="J127" s="71"/>
      <x:c r="K127" s="71"/>
      <x:c r="L127" s="71"/>
    </x:row>
    <x:row r="128" s="1" customFormat="1" ht="12.75" hidden="0" customHeight="1">
      <x:c r="A128" s="71"/>
      <x:c r="B128" s="71"/>
      <x:c r="C128" s="71"/>
      <x:c r="D128" s="71"/>
      <x:c r="E128" s="71"/>
      <x:c r="F128" s="71"/>
      <x:c r="G128" s="71"/>
      <x:c r="H128" s="71"/>
      <x:c r="I128" s="71"/>
      <x:c r="J128" s="71"/>
      <x:c r="K128" s="71"/>
      <x:c r="L128" s="71"/>
    </x:row>
    <x:row r="129" s="1" customFormat="1" ht="12.75" hidden="0" customHeight="1">
      <x:c r="A129" s="71"/>
      <x:c r="B129" s="71"/>
      <x:c r="C129" s="71"/>
      <x:c r="D129" s="71"/>
      <x:c r="E129" s="71"/>
      <x:c r="F129" s="71"/>
      <x:c r="G129" s="71"/>
      <x:c r="H129" s="71"/>
      <x:c r="I129" s="71"/>
      <x:c r="J129" s="71"/>
      <x:c r="K129" s="71"/>
      <x:c r="L129" s="71"/>
    </x:row>
    <x:row r="130" s="1" customFormat="1" ht="12.75" hidden="0" customHeight="1">
      <x:c r="A130" s="71"/>
      <x:c r="B130" s="71"/>
      <x:c r="C130" s="71"/>
      <x:c r="D130" s="71"/>
      <x:c r="E130" s="71"/>
      <x:c r="F130" s="71"/>
      <x:c r="G130" s="71"/>
      <x:c r="H130" s="71"/>
      <x:c r="I130" s="71"/>
      <x:c r="J130" s="71"/>
      <x:c r="K130" s="71"/>
      <x:c r="L130" s="71"/>
    </x:row>
    <x:row r="131" s="1" customFormat="1" ht="12.75" hidden="0" customHeight="1">
      <x:c r="A131" s="71"/>
      <x:c r="B131" s="71"/>
      <x:c r="C131" s="71"/>
      <x:c r="D131" s="71"/>
      <x:c r="E131" s="71"/>
      <x:c r="F131" s="71"/>
      <x:c r="G131" s="71"/>
      <x:c r="H131" s="71"/>
      <x:c r="I131" s="71"/>
      <x:c r="J131" s="71"/>
      <x:c r="K131" s="71"/>
      <x:c r="L131" s="71"/>
    </x:row>
    <x:row r="132" s="1" customFormat="1" ht="12.75" hidden="0" customHeight="1">
      <x:c r="A132" s="71"/>
      <x:c r="B132" s="71"/>
      <x:c r="C132" s="71"/>
      <x:c r="D132" s="71"/>
      <x:c r="E132" s="71"/>
      <x:c r="F132" s="71"/>
      <x:c r="G132" s="71"/>
      <x:c r="H132" s="71"/>
      <x:c r="I132" s="71"/>
      <x:c r="J132" s="71"/>
      <x:c r="K132" s="71"/>
      <x:c r="L132" s="71"/>
    </x:row>
    <x:row r="133" s="1" customFormat="1" ht="12.75" hidden="0" customHeight="1">
      <x:c r="A133" s="71"/>
      <x:c r="B133" s="71"/>
      <x:c r="C133" s="71"/>
      <x:c r="D133" s="71"/>
      <x:c r="E133" s="71"/>
      <x:c r="F133" s="71"/>
      <x:c r="G133" s="71"/>
      <x:c r="H133" s="71"/>
      <x:c r="I133" s="71"/>
      <x:c r="J133" s="71"/>
      <x:c r="K133" s="71"/>
      <x:c r="L133" s="71"/>
    </x:row>
    <x:row r="134" s="1" customFormat="1" ht="12.75" hidden="0" customHeight="1">
      <x:c r="A134" s="71"/>
      <x:c r="B134" s="71"/>
      <x:c r="C134" s="71"/>
      <x:c r="D134" s="71"/>
      <x:c r="E134" s="71"/>
      <x:c r="F134" s="71"/>
      <x:c r="G134" s="71"/>
      <x:c r="H134" s="71"/>
      <x:c r="I134" s="71"/>
      <x:c r="J134" s="71"/>
      <x:c r="K134" s="71"/>
      <x:c r="L134" s="71"/>
    </x:row>
    <x:row r="135" s="1" customFormat="1" ht="12.75" hidden="0" customHeight="1">
      <x:c r="A135" s="71"/>
      <x:c r="B135" s="71"/>
      <x:c r="C135" s="71"/>
      <x:c r="D135" s="71"/>
      <x:c r="E135" s="71"/>
      <x:c r="F135" s="71"/>
      <x:c r="G135" s="71"/>
      <x:c r="H135" s="71"/>
      <x:c r="I135" s="71"/>
      <x:c r="J135" s="71"/>
      <x:c r="K135" s="71"/>
      <x:c r="L135" s="71"/>
    </x:row>
    <x:row r="136" s="1" customFormat="1" ht="12.75" hidden="0" customHeight="1">
      <x:c r="A136" s="71"/>
      <x:c r="B136" s="71"/>
      <x:c r="C136" s="71"/>
      <x:c r="D136" s="71"/>
      <x:c r="E136" s="71"/>
      <x:c r="F136" s="71"/>
      <x:c r="G136" s="71"/>
      <x:c r="H136" s="71"/>
      <x:c r="I136" s="71"/>
      <x:c r="J136" s="71"/>
      <x:c r="K136" s="71"/>
      <x:c r="L136" s="71"/>
    </x:row>
    <x:row r="137" s="1" customFormat="1" ht="12.75" hidden="0" customHeight="1">
      <x:c r="A137" s="71"/>
      <x:c r="B137" s="71"/>
      <x:c r="C137" s="71"/>
      <x:c r="D137" s="71"/>
      <x:c r="E137" s="71"/>
      <x:c r="F137" s="71"/>
      <x:c r="G137" s="71"/>
      <x:c r="H137" s="71"/>
      <x:c r="I137" s="71"/>
      <x:c r="J137" s="71"/>
      <x:c r="K137" s="71"/>
      <x:c r="L137" s="71"/>
    </x:row>
    <x:row r="138" s="1" customFormat="1" ht="12.75" hidden="0" customHeight="1">
      <x:c r="A138" s="71"/>
      <x:c r="B138" s="71"/>
      <x:c r="C138" s="71"/>
      <x:c r="D138" s="71"/>
      <x:c r="E138" s="71"/>
      <x:c r="F138" s="71"/>
      <x:c r="G138" s="71"/>
      <x:c r="H138" s="71"/>
      <x:c r="I138" s="71"/>
      <x:c r="J138" s="71"/>
      <x:c r="K138" s="71"/>
      <x:c r="L138" s="71"/>
    </x:row>
    <x:row r="139" s="1" customFormat="1" ht="12.75" hidden="0" customHeight="1">
      <x:c r="A139" s="71"/>
      <x:c r="B139" s="71"/>
      <x:c r="C139" s="71"/>
      <x:c r="D139" s="71"/>
      <x:c r="E139" s="71"/>
      <x:c r="F139" s="71"/>
      <x:c r="G139" s="71"/>
      <x:c r="H139" s="71"/>
      <x:c r="I139" s="71"/>
      <x:c r="J139" s="71"/>
      <x:c r="K139" s="71"/>
      <x:c r="L139" s="71"/>
    </x:row>
    <x:row r="140" s="1" customFormat="1" ht="12.75" hidden="0" customHeight="1">
      <x:c r="A140" s="71"/>
      <x:c r="B140" s="71"/>
      <x:c r="C140" s="71"/>
      <x:c r="D140" s="71"/>
      <x:c r="E140" s="71"/>
      <x:c r="F140" s="71"/>
      <x:c r="G140" s="71"/>
      <x:c r="H140" s="71"/>
      <x:c r="I140" s="71"/>
      <x:c r="J140" s="71"/>
      <x:c r="K140" s="71"/>
      <x:c r="L140" s="71"/>
    </x:row>
    <x:row r="141" s="1" customFormat="1" ht="12.75" hidden="0" customHeight="1">
      <x:c r="A141" s="71"/>
      <x:c r="B141" s="71"/>
      <x:c r="C141" s="71"/>
      <x:c r="D141" s="71"/>
      <x:c r="E141" s="71"/>
      <x:c r="F141" s="71"/>
      <x:c r="G141" s="71"/>
      <x:c r="H141" s="71"/>
      <x:c r="I141" s="71"/>
      <x:c r="J141" s="71"/>
      <x:c r="K141" s="71"/>
      <x:c r="L141" s="71"/>
    </x:row>
    <x:row r="142" s="1" customFormat="1" ht="12.75" hidden="0" customHeight="1">
      <x:c r="A142" s="71"/>
      <x:c r="B142" s="71"/>
      <x:c r="C142" s="71"/>
      <x:c r="D142" s="71"/>
      <x:c r="E142" s="71"/>
      <x:c r="F142" s="71"/>
      <x:c r="G142" s="71"/>
      <x:c r="H142" s="71"/>
      <x:c r="I142" s="71"/>
      <x:c r="J142" s="71"/>
      <x:c r="K142" s="71"/>
      <x:c r="L142" s="71"/>
    </x:row>
    <x:row r="143" s="1" customFormat="1" ht="12.75" hidden="0" customHeight="1">
      <x:c r="A143" s="71"/>
      <x:c r="B143" s="71"/>
      <x:c r="C143" s="71"/>
      <x:c r="D143" s="71"/>
      <x:c r="E143" s="71"/>
      <x:c r="F143" s="71"/>
      <x:c r="G143" s="71"/>
      <x:c r="H143" s="71"/>
      <x:c r="I143" s="71"/>
      <x:c r="J143" s="71"/>
      <x:c r="K143" s="71"/>
      <x:c r="L143" s="71"/>
    </x:row>
    <x:row r="144" s="1" customFormat="1" ht="12.75" hidden="0" customHeight="1">
      <x:c r="A144" s="71"/>
      <x:c r="B144" s="71"/>
      <x:c r="C144" s="71"/>
      <x:c r="D144" s="71"/>
      <x:c r="E144" s="71"/>
      <x:c r="F144" s="71"/>
      <x:c r="G144" s="71"/>
      <x:c r="H144" s="71"/>
      <x:c r="I144" s="71"/>
      <x:c r="J144" s="71"/>
      <x:c r="K144" s="71"/>
      <x:c r="L144" s="71"/>
    </x:row>
    <x:row r="145" s="1" customFormat="1" ht="12.75" hidden="0" customHeight="1">
      <x:c r="A145" s="71"/>
      <x:c r="B145" s="71"/>
      <x:c r="C145" s="71"/>
      <x:c r="D145" s="71"/>
      <x:c r="E145" s="71"/>
      <x:c r="F145" s="71"/>
      <x:c r="G145" s="71"/>
      <x:c r="H145" s="71"/>
      <x:c r="I145" s="71"/>
      <x:c r="J145" s="71"/>
      <x:c r="K145" s="71"/>
      <x:c r="L145" s="71"/>
    </x:row>
    <x:row r="146" s="1" customFormat="1" ht="12.75" hidden="0" customHeight="1">
      <x:c r="A146" s="71"/>
      <x:c r="B146" s="71"/>
      <x:c r="C146" s="71"/>
      <x:c r="D146" s="71"/>
      <x:c r="E146" s="71"/>
      <x:c r="F146" s="71"/>
      <x:c r="G146" s="71"/>
      <x:c r="H146" s="71"/>
      <x:c r="I146" s="71"/>
      <x:c r="J146" s="71"/>
      <x:c r="K146" s="71"/>
      <x:c r="L146" s="71"/>
    </x:row>
    <x:row r="147" s="1" customFormat="1" ht="12.75" hidden="0" customHeight="1">
      <x:c r="A147" s="71"/>
      <x:c r="B147" s="71"/>
      <x:c r="C147" s="71"/>
      <x:c r="D147" s="71"/>
      <x:c r="E147" s="71"/>
      <x:c r="F147" s="71"/>
      <x:c r="G147" s="71"/>
      <x:c r="H147" s="71"/>
      <x:c r="I147" s="71"/>
      <x:c r="J147" s="71"/>
      <x:c r="K147" s="71"/>
      <x:c r="L147" s="71"/>
    </x:row>
    <x:row r="148" s="1" customFormat="1" ht="12.75" hidden="0" customHeight="1">
      <x:c r="A148" s="71"/>
      <x:c r="B148" s="71"/>
      <x:c r="C148" s="71"/>
      <x:c r="D148" s="71"/>
      <x:c r="E148" s="71"/>
      <x:c r="F148" s="71"/>
      <x:c r="G148" s="71"/>
      <x:c r="H148" s="71"/>
      <x:c r="I148" s="71"/>
      <x:c r="J148" s="71"/>
      <x:c r="K148" s="71"/>
      <x:c r="L148" s="71"/>
    </x:row>
    <x:row r="149" s="1" customFormat="1" ht="12.75" hidden="0" customHeight="1">
      <x:c r="A149" s="71"/>
      <x:c r="B149" s="71"/>
      <x:c r="C149" s="71"/>
      <x:c r="D149" s="71"/>
      <x:c r="E149" s="71"/>
      <x:c r="F149" s="71"/>
      <x:c r="G149" s="71"/>
      <x:c r="H149" s="71"/>
      <x:c r="I149" s="71"/>
      <x:c r="J149" s="71"/>
      <x:c r="K149" s="71"/>
      <x:c r="L149" s="71"/>
    </x:row>
    <x:row r="150" s="1" customFormat="1" ht="12.75" hidden="0" customHeight="1">
      <x:c r="A150" s="71"/>
      <x:c r="B150" s="71"/>
      <x:c r="C150" s="71"/>
      <x:c r="D150" s="71"/>
      <x:c r="E150" s="71"/>
      <x:c r="F150" s="71"/>
      <x:c r="G150" s="71"/>
      <x:c r="H150" s="71"/>
      <x:c r="I150" s="71"/>
      <x:c r="J150" s="71"/>
      <x:c r="K150" s="71"/>
      <x:c r="L150" s="71"/>
    </x:row>
    <x:row r="151" s="1" customFormat="1" ht="12.75" hidden="0" customHeight="1">
      <x:c r="A151" s="71"/>
      <x:c r="B151" s="71"/>
      <x:c r="C151" s="71"/>
      <x:c r="D151" s="71"/>
      <x:c r="E151" s="71"/>
      <x:c r="F151" s="71"/>
      <x:c r="G151" s="71"/>
      <x:c r="H151" s="71"/>
      <x:c r="I151" s="71"/>
      <x:c r="J151" s="71"/>
      <x:c r="K151" s="71"/>
      <x:c r="L151" s="71"/>
    </x:row>
    <x:row r="152" s="1" customFormat="1" ht="12.75" hidden="0" customHeight="1">
      <x:c r="A152" s="71"/>
      <x:c r="B152" s="71"/>
      <x:c r="C152" s="71"/>
      <x:c r="D152" s="71"/>
      <x:c r="E152" s="71"/>
      <x:c r="F152" s="71"/>
      <x:c r="G152" s="71"/>
      <x:c r="H152" s="71"/>
      <x:c r="I152" s="71"/>
      <x:c r="J152" s="71"/>
      <x:c r="K152" s="71"/>
      <x:c r="L152" s="71"/>
    </x:row>
    <x:row r="153" s="1" customFormat="1" ht="12.75" hidden="0" customHeight="1">
      <x:c r="A153" s="71"/>
      <x:c r="B153" s="71"/>
      <x:c r="C153" s="71"/>
      <x:c r="D153" s="71"/>
      <x:c r="E153" s="71"/>
      <x:c r="F153" s="71"/>
      <x:c r="G153" s="71"/>
      <x:c r="H153" s="71"/>
      <x:c r="I153" s="71"/>
      <x:c r="J153" s="71"/>
      <x:c r="K153" s="71"/>
      <x:c r="L153" s="71"/>
    </x:row>
    <x:row r="154" s="1" customFormat="1" ht="12.75" hidden="0" customHeight="1">
      <x:c r="A154" s="71"/>
      <x:c r="B154" s="71"/>
      <x:c r="C154" s="71"/>
      <x:c r="D154" s="71"/>
      <x:c r="E154" s="71"/>
      <x:c r="F154" s="71"/>
      <x:c r="G154" s="71"/>
      <x:c r="H154" s="71"/>
      <x:c r="I154" s="71"/>
      <x:c r="J154" s="71"/>
      <x:c r="K154" s="71"/>
      <x:c r="L154" s="71"/>
    </x:row>
    <x:row r="155" s="1" customFormat="1" ht="12.75" hidden="0" customHeight="1">
      <x:c r="A155" s="71"/>
      <x:c r="B155" s="71"/>
      <x:c r="C155" s="71"/>
      <x:c r="D155" s="71"/>
      <x:c r="E155" s="71"/>
      <x:c r="F155" s="71"/>
      <x:c r="G155" s="71"/>
      <x:c r="H155" s="71"/>
      <x:c r="I155" s="71"/>
      <x:c r="J155" s="71"/>
      <x:c r="K155" s="71"/>
      <x:c r="L155" s="71"/>
    </x:row>
    <x:row r="156" s="1" customFormat="1" ht="12.75" hidden="0" customHeight="1">
      <x:c r="A156" s="71"/>
      <x:c r="B156" s="71"/>
      <x:c r="C156" s="71"/>
      <x:c r="D156" s="71"/>
      <x:c r="E156" s="71"/>
      <x:c r="F156" s="71"/>
      <x:c r="G156" s="71"/>
      <x:c r="H156" s="71"/>
      <x:c r="I156" s="71"/>
      <x:c r="J156" s="71"/>
      <x:c r="K156" s="71"/>
      <x:c r="L156" s="71"/>
    </x:row>
    <x:row r="157" s="1" customFormat="1" ht="12.75" hidden="0" customHeight="1">
      <x:c r="A157" s="71"/>
      <x:c r="B157" s="71"/>
      <x:c r="C157" s="71"/>
      <x:c r="D157" s="71"/>
      <x:c r="E157" s="71"/>
      <x:c r="F157" s="71"/>
      <x:c r="G157" s="71"/>
      <x:c r="H157" s="71"/>
      <x:c r="I157" s="71"/>
      <x:c r="J157" s="71"/>
      <x:c r="K157" s="71"/>
      <x:c r="L157" s="71"/>
    </x:row>
    <x:row r="158" s="1" customFormat="1" ht="12.75" hidden="0" customHeight="1">
      <x:c r="A158" s="71"/>
      <x:c r="B158" s="71"/>
      <x:c r="C158" s="71"/>
      <x:c r="D158" s="71"/>
      <x:c r="E158" s="71"/>
      <x:c r="F158" s="71"/>
      <x:c r="G158" s="71"/>
      <x:c r="H158" s="71"/>
      <x:c r="I158" s="71"/>
      <x:c r="J158" s="71"/>
      <x:c r="K158" s="71"/>
      <x:c r="L158" s="71"/>
    </x:row>
    <x:row r="159" s="1" customFormat="1" ht="12.75" hidden="0" customHeight="1">
      <x:c r="A159" s="71"/>
      <x:c r="B159" s="71"/>
      <x:c r="C159" s="71"/>
      <x:c r="D159" s="71"/>
      <x:c r="E159" s="71"/>
      <x:c r="F159" s="71"/>
      <x:c r="G159" s="71"/>
      <x:c r="H159" s="71"/>
      <x:c r="I159" s="71"/>
      <x:c r="J159" s="71"/>
      <x:c r="K159" s="71"/>
      <x:c r="L159" s="71"/>
    </x:row>
    <x:row r="160" s="1" customFormat="1" ht="12.75" hidden="0" customHeight="1">
      <x:c r="A160" s="71"/>
      <x:c r="B160" s="71"/>
      <x:c r="C160" s="71"/>
      <x:c r="D160" s="71"/>
      <x:c r="E160" s="71"/>
      <x:c r="F160" s="71"/>
      <x:c r="G160" s="71"/>
      <x:c r="H160" s="71"/>
      <x:c r="I160" s="71"/>
      <x:c r="J160" s="71"/>
      <x:c r="K160" s="71"/>
      <x:c r="L160" s="71"/>
    </x:row>
  </x:sheetData>
  <x:mergeCells>
    <x:mergeCell ref="A1:H1"/>
  </x:mergeCells>
  <x:pageMargins left="0.7" right="0.7" top="0.75" bottom="0.75" header="0.3" footer="0.3"/>
</x:worksheet>
</file>

<file path=xl/worksheets/sheet27.xml><?xml version="1.0" encoding="utf-8"?>
<x:worksheet xmlns:x="http://schemas.openxmlformats.org/spreadsheetml/2006/main">
  <x:sheetViews>
    <x:sheetView showGridLines="0" workbookViewId="0"/>
  </x:sheetViews>
  <x:sheetFormatPr defaultColWidth="8.6796875" defaultRowHeight="15"/>
  <x:cols>
    <x:col min="1" max="5" width="36" style="1" hidden="0" customWidth="1"/>
    <x:col min="6" max="8" width="16" style="1" hidden="0" customWidth="1"/>
  </x:cols>
  <x:sheetData>
    <x:row r="1" s="1" customFormat="1" ht="36" hidden="0" customHeight="1">
      <x:c r="A1" s="36" t="str">
        <x:v>STRUCTURAL VIABILITY INSIDE CSV —</x:v>
      </x:c>
      <x:c r="B1" s="36"/>
      <x:c r="C1" s="36"/>
      <x:c r="D1" s="36"/>
      <x:c r="E1" s="36"/>
      <x:c r="F1" s="3"/>
      <x:c r="G1" s="3"/>
      <x:c r="H1" s="3"/>
    </x:row>
    <x:row r="2" s="1" customFormat="1" ht="15" hidden="0" customHeight="1">
      <x:c r="A2" s="38" t="s">
        <x:v>1</x:v>
      </x:c>
      <x:c r="B2" s="40" t="s">
        <x:v>2033</x:v>
      </x:c>
      <x:c r="C2" s="6"/>
      <x:c r="D2" s="6"/>
      <x:c r="E2" s="6"/>
      <x:c r="F2" s="6"/>
      <x:c r="G2" s="6"/>
      <x:c r="H2" s="6"/>
    </x:row>
    <x:row r="3" s="1" customFormat="1" ht="54" hidden="0" customHeight="1">
      <x:c r="A3" s="41" t="s">
        <x:v>2034</x:v>
      </x:c>
      <x:c r="B3" s="136" t="s">
        <x:v>2035</x:v>
      </x:c>
      <x:c r="C3" s="136"/>
      <x:c r="D3" s="136"/>
      <x:c r="E3" s="136"/>
      <x:c r="F3" s="6"/>
      <x:c r="G3" s="6"/>
      <x:c r="H3" s="6"/>
    </x:row>
    <x:row r="4" s="1" customFormat="1" ht="15" hidden="0" customHeight="1">
      <x:c r="A4" s="41" t="s">
        <x:v>2036</x:v>
      </x:c>
      <x:c r="B4" s="40" t="s">
        <x:v>2037</x:v>
      </x:c>
      <x:c r="C4" s="6"/>
      <x:c r="D4" s="6"/>
      <x:c r="E4" s="6"/>
      <x:c r="F4" s="6"/>
      <x:c r="G4" s="6"/>
      <x:c r="H4" s="6"/>
    </x:row>
    <x:row r="5" s="1" customFormat="1" ht="15" hidden="0" customHeight="1">
      <x:c r="A5" s="41" t="s">
        <x:v>2038</x:v>
      </x:c>
      <x:c r="B5" s="43" t="s">
        <x:v>2039</x:v>
      </x:c>
      <x:c r="C5" s="11"/>
      <x:c r="D5" s="11"/>
      <x:c r="E5" s="11"/>
      <x:c r="F5" s="11"/>
      <x:c r="G5" s="11"/>
      <x:c r="H5" s="11"/>
    </x:row>
    <x:row r="6" s="1" customFormat="1" ht="24" hidden="0" customHeight="1">
      <x:c r="A6" s="41" t="s">
        <x:v>2040</x:v>
      </x:c>
      <x:c r="B6" s="40" t="s">
        <x:v>372</x:v>
      </x:c>
      <x:c r="C6" s="40" t="s">
        <x:v>372</x:v>
      </x:c>
      <x:c r="D6" s="40" t="s">
        <x:v>2041</x:v>
      </x:c>
      <x:c r="E6" s="40" t="s">
        <x:v>2042</x:v>
      </x:c>
      <x:c r="F6" s="6"/>
      <x:c r="G6" s="6"/>
      <x:c r="H6" s="6"/>
    </x:row>
    <x:row r="7" s="1" customFormat="1" ht="24" hidden="0" customHeight="1">
      <x:c r="A7" s="41" t="s">
        <x:v>2043</x:v>
      </x:c>
      <x:c r="B7" s="44" t="s">
        <x:v>372</x:v>
      </x:c>
      <x:c r="C7" s="44" t="s">
        <x:v>372</x:v>
      </x:c>
      <x:c r="D7" s="44" t="s">
        <x:v>2044</x:v>
      </x:c>
      <x:c r="E7" s="44" t="s">
        <x:v>2045</x:v>
      </x:c>
      <x:c r="F7" s="6"/>
      <x:c r="G7" s="6"/>
      <x:c r="H7" s="6"/>
    </x:row>
    <x:row r="8" s="1" customFormat="1" ht="24" hidden="0" customHeight="1">
      <x:c r="A8" s="41" t="s">
        <x:v>2046</x:v>
      </x:c>
      <x:c r="B8" s="40" t="s">
        <x:v>372</x:v>
      </x:c>
      <x:c r="C8" s="40" t="s">
        <x:v>372</x:v>
      </x:c>
      <x:c r="D8" s="40" t="s">
        <x:v>2047</x:v>
      </x:c>
      <x:c r="E8" s="40" t="s">
        <x:v>2048</x:v>
      </x:c>
      <x:c r="F8" s="6"/>
      <x:c r="G8" s="6"/>
      <x:c r="H8" s="6"/>
    </x:row>
    <x:row r="9" s="1" customFormat="1" ht="24" hidden="0" customHeight="1">
      <x:c r="A9" s="41" t="s">
        <x:v>2049</x:v>
      </x:c>
      <x:c r="B9" s="44" t="s">
        <x:v>372</x:v>
      </x:c>
      <x:c r="C9" s="44" t="s">
        <x:v>372</x:v>
      </x:c>
      <x:c r="D9" s="44" t="s">
        <x:v>2050</x:v>
      </x:c>
      <x:c r="E9" s="44" t="s">
        <x:v>2051</x:v>
      </x:c>
      <x:c r="F9" s="6"/>
      <x:c r="G9" s="6"/>
      <x:c r="H9" s="6"/>
    </x:row>
    <x:row r="10" s="1" customFormat="1" ht="24" hidden="0" customHeight="1">
      <x:c r="A10" s="41" t="s">
        <x:v>2052</x:v>
      </x:c>
      <x:c r="B10" s="40" t="s">
        <x:v>372</x:v>
      </x:c>
      <x:c r="C10" s="40" t="s">
        <x:v>372</x:v>
      </x:c>
      <x:c r="D10" s="40" t="s">
        <x:v>2053</x:v>
      </x:c>
      <x:c r="E10" s="40" t="s">
        <x:v>2054</x:v>
      </x:c>
      <x:c r="F10" s="6"/>
      <x:c r="G10" s="6"/>
      <x:c r="H10" s="6"/>
    </x:row>
    <x:row r="11" s="1" customFormat="1" ht="24" hidden="0" customHeight="1">
      <x:c r="A11" s="41" t="s">
        <x:v>2055</x:v>
      </x:c>
      <x:c r="B11" s="44" t="str">
        <x:f>IF(COUNTIF(B6:B10,"FAIL")&gt;0,"FAIL",IF(COUNTIF(B6:B10,"PASS")=5,"PASS","UNKNOWN"))</x:f>
        <x:v>PASS</x:v>
      </x:c>
      <x:c r="C11" s="44" t="str">
        <x:f>IF(COUNTIF(C6:C10,"FAIL")&gt;0,"FAIL",IF(COUNTIF(C6:C10,"PASS")=5,"PASS","UNKNOWN"))</x:f>
        <x:v>PASS</x:v>
      </x:c>
      <x:c r="D11" s="44" t="s">
        <x:v>2056</x:v>
      </x:c>
      <x:c r="E11" s="44" t="s">
        <x:v>2057</x:v>
      </x:c>
      <x:c r="F11" s="6"/>
      <x:c r="G11" s="6"/>
      <x:c r="H11" s="6"/>
    </x:row>
    <x:row r="12" s="1" customFormat="1" ht="24" hidden="0" customHeight="1">
      <x:c r="A12" s="41" t="s">
        <x:v>2058</x:v>
      </x:c>
      <x:c r="B12" s="40" t="s">
        <x:v>306</x:v>
      </x:c>
      <x:c r="C12" s="40" t="s">
        <x:v>306</x:v>
      </x:c>
      <x:c r="D12" s="40" t="s">
        <x:v>2059</x:v>
      </x:c>
      <x:c r="E12" s="40" t="s">
        <x:v>2060</x:v>
      </x:c>
      <x:c r="F12" s="6"/>
      <x:c r="G12" s="6"/>
      <x:c r="H12" s="6"/>
    </x:row>
    <x:row r="13" s="1" customFormat="1" ht="24" hidden="0" customHeight="1">
      <x:c r="A13" s="41" t="s">
        <x:v>2061</x:v>
      </x:c>
      <x:c r="B13" s="44" t="str">
        <x:f>IF(AND(B11="PASS",'Build_Integrity'!$B$14=0),"YES","NO")</x:f>
        <x:v>YES</x:v>
      </x:c>
      <x:c r="C13" s="44" t="str">
        <x:f>IF(AND(C11="PASS",'Build_Integrity'!$B$14=0),"YES","NO")</x:f>
        <x:v>YES</x:v>
      </x:c>
      <x:c r="D13" s="44" t="s">
        <x:v>2062</x:v>
      </x:c>
      <x:c r="E13" s="44" t="s">
        <x:v>2063</x:v>
      </x:c>
      <x:c r="F13" s="6"/>
      <x:c r="G13" s="6"/>
      <x:c r="H13" s="6"/>
    </x:row>
    <x:row r="14" s="1" customFormat="1" ht="36" hidden="0" customHeight="1">
      <x:c r="A14" s="41" t="s">
        <x:v>2064</x:v>
      </x:c>
      <x:c r="B14" s="40" t="s">
        <x:v>2065</x:v>
      </x:c>
      <x:c r="C14" s="40" t="s">
        <x:v>2065</x:v>
      </x:c>
      <x:c r="D14" s="40" t="s">
        <x:v>2066</x:v>
      </x:c>
      <x:c r="E14" s="40" t="s">
        <x:v>2067</x:v>
      </x:c>
      <x:c r="F14" s="6"/>
      <x:c r="G14" s="6"/>
      <x:c r="H14" s="6"/>
    </x:row>
    <x:row r="15" s="1" customFormat="1" ht="15" hidden="0" customHeight="1">
      <x:c r="A15" s="6"/>
      <x:c r="B15" s="6"/>
      <x:c r="C15" s="6"/>
      <x:c r="D15" s="6"/>
      <x:c r="E15" s="6"/>
      <x:c r="F15" s="6"/>
      <x:c r="G15" s="6"/>
      <x:c r="H15" s="6"/>
    </x:row>
    <x:row r="16" s="1" customFormat="1" ht="15" hidden="0" customHeight="1">
      <x:c r="A16" s="6"/>
      <x:c r="B16" s="6"/>
      <x:c r="C16" s="6"/>
      <x:c r="D16" s="6"/>
      <x:c r="E16" s="6"/>
      <x:c r="F16" s="6"/>
      <x:c r="G16" s="6"/>
      <x:c r="H16" s="6"/>
    </x:row>
    <x:row r="17" s="1" customFormat="1" ht="15" hidden="0" customHeight="1">
      <x:c r="A17" s="6"/>
      <x:c r="B17" s="6"/>
      <x:c r="C17" s="6"/>
      <x:c r="D17" s="6"/>
      <x:c r="E17" s="6"/>
      <x:c r="F17" s="6"/>
      <x:c r="G17" s="6"/>
      <x:c r="H17" s="6"/>
    </x:row>
    <x:row r="18" s="1" customFormat="1" ht="15" hidden="0" customHeight="1">
      <x:c r="A18" s="6"/>
      <x:c r="B18" s="6"/>
      <x:c r="C18" s="6"/>
      <x:c r="D18" s="6"/>
      <x:c r="E18" s="6"/>
      <x:c r="F18" s="6"/>
      <x:c r="G18" s="6"/>
      <x:c r="H18" s="6"/>
    </x:row>
    <x:row r="19" s="1" customFormat="1" ht="15" hidden="0" customHeight="1">
      <x:c r="A19" s="6"/>
      <x:c r="B19" s="6"/>
      <x:c r="C19" s="6"/>
      <x:c r="D19" s="6"/>
      <x:c r="E19" s="6"/>
      <x:c r="F19" s="6"/>
      <x:c r="G19" s="6"/>
      <x:c r="H19" s="6"/>
    </x:row>
    <x:row r="20" s="1" customFormat="1" ht="15" hidden="0" customHeight="1">
      <x:c r="A20" s="6"/>
      <x:c r="B20" s="6"/>
      <x:c r="C20" s="6"/>
      <x:c r="D20" s="6"/>
      <x:c r="E20" s="6"/>
      <x:c r="F20" s="6"/>
      <x:c r="G20" s="6"/>
      <x:c r="H20" s="6"/>
    </x:row>
  </x:sheetData>
  <x:mergeCells>
    <x:mergeCell ref="A1:E1"/>
    <x:mergeCell ref="B3:E3"/>
  </x:mergeCells>
  <x:dataValidations count="1">
    <x:dataValidation type="list" errorStyle="stop" operator="between" allowBlank="0" showDropDown="0" showInputMessage="0" showErrorMessage="0" sqref="B6:C13">
      <x:formula1>"PASS,FAIL,UNKNOWN,NOT_MATERIAL"</x:formula1>
      <x:formula2>0</x:formula2>
    </x:dataValidation>
  </x:dataValidations>
  <x:pageMargins left="0.7" right="0.7" top="0.75" bottom="0.75" header="0.3" footer="0.3"/>
</x:worksheet>
</file>

<file path=xl/worksheets/sheet28.xml><?xml version="1.0" encoding="utf-8"?>
<x:worksheet xmlns:x="http://schemas.openxmlformats.org/spreadsheetml/2006/main">
  <x:sheetViews>
    <x:sheetView showGridLines="1" workbookViewId="0"/>
  </x:sheetViews>
  <x:sheetFormatPr defaultColWidth="8.66796875" defaultRowHeight="12.75"/>
  <x:cols>
    <x:col min="1" max="9" width="36" style="1" hidden="0" customWidth="1"/>
    <x:col min="10" max="20" width="16" style="1" hidden="0" customWidth="1"/>
  </x:cols>
  <x:sheetData>
    <x:row r="1" s="1" customFormat="1" ht="12.75" hidden="0" customHeight="1">
      <x:c r="A1" s="36" t="s">
        <x:v>2068</x:v>
      </x:c>
      <x:c r="B1" s="36"/>
      <x:c r="C1" s="36"/>
      <x:c r="D1" s="36"/>
      <x:c r="E1" s="36"/>
      <x:c r="F1" s="36"/>
      <x:c r="G1" s="36"/>
      <x:c r="H1" s="36"/>
      <x:c r="I1" s="36"/>
      <x:c r="J1" s="36"/>
      <x:c r="K1" s="71"/>
      <x:c r="L1" s="71"/>
      <x:c r="M1" s="71"/>
      <x:c r="N1" s="71"/>
      <x:c r="O1" s="71"/>
      <x:c r="P1" s="71"/>
      <x:c r="Q1" s="71"/>
      <x:c r="R1" s="71"/>
      <x:c r="S1" s="71"/>
      <x:c r="T1" s="71"/>
    </x:row>
    <x:row r="2" s="1" customFormat="1" ht="12.75" hidden="0" customHeight="1">
      <x:c r="A2" s="74"/>
      <x:c r="B2" s="74"/>
      <x:c r="C2" s="74"/>
      <x:c r="D2" s="74"/>
      <x:c r="E2" s="74"/>
      <x:c r="F2" s="74"/>
      <x:c r="G2" s="74"/>
      <x:c r="H2" s="74"/>
      <x:c r="I2" s="74"/>
      <x:c r="J2" s="6"/>
      <x:c r="K2" s="71"/>
      <x:c r="L2" s="71"/>
      <x:c r="M2" s="71"/>
      <x:c r="N2" s="71"/>
      <x:c r="O2" s="71"/>
      <x:c r="P2" s="71"/>
      <x:c r="Q2" s="71"/>
      <x:c r="R2" s="71"/>
      <x:c r="S2" s="71"/>
      <x:c r="T2" s="71"/>
    </x:row>
    <x:row r="3" s="1" customFormat="1" ht="24" hidden="0" customHeight="1">
      <x:c r="A3" s="41" t="str">
        <x:v>Reference: RippleLogic Canon, Section 10; exact edition in Appendix_Release.</x:v>
      </x:c>
      <x:c r="B3" s="74"/>
      <x:c r="C3" s="74"/>
      <x:c r="D3" s="74"/>
      <x:c r="E3" s="74"/>
      <x:c r="F3" s="74"/>
      <x:c r="G3" s="74"/>
      <x:c r="H3" s="74"/>
      <x:c r="I3" s="74"/>
      <x:c r="J3" s="6"/>
      <x:c r="K3" s="71"/>
      <x:c r="L3" s="71"/>
      <x:c r="M3" s="71"/>
      <x:c r="N3" s="71"/>
      <x:c r="O3" s="71"/>
      <x:c r="P3" s="71"/>
      <x:c r="Q3" s="71"/>
      <x:c r="R3" s="71"/>
      <x:c r="S3" s="71"/>
      <x:c r="T3" s="71"/>
    </x:row>
    <x:row r="4" s="1" customFormat="1" ht="48" hidden="0" customHeight="1">
      <x:c r="A4" s="41" t="s">
        <x:v>2070</x:v>
      </x:c>
      <x:c r="B4" s="74"/>
      <x:c r="C4" s="74"/>
      <x:c r="D4" s="74"/>
      <x:c r="E4" s="74"/>
      <x:c r="F4" s="74"/>
      <x:c r="G4" s="74"/>
      <x:c r="H4" s="74"/>
      <x:c r="I4" s="74"/>
      <x:c r="J4" s="6"/>
      <x:c r="K4" s="71"/>
      <x:c r="L4" s="71"/>
      <x:c r="M4" s="71"/>
      <x:c r="N4" s="71"/>
      <x:c r="O4" s="71"/>
      <x:c r="P4" s="71"/>
      <x:c r="Q4" s="71"/>
      <x:c r="R4" s="71"/>
      <x:c r="S4" s="71"/>
      <x:c r="T4" s="71"/>
    </x:row>
    <x:row r="5" s="1" customFormat="1" ht="12.75" hidden="0" customHeight="1">
      <x:c r="A5" s="41" t="s">
        <x:v>994</x:v>
      </x:c>
      <x:c r="B5" s="97" t="n">
        <x:v>0.0153129427168233</x:v>
      </x:c>
      <x:c r="C5" s="74" t="str">
        <x:f>IF(Build_Integrity!$B$14=0,"A/B: FROZEN VALUES",Build_Integrity!$C$14)</x:f>
        <x:v>A/B: FROZEN VALUES</x:v>
      </x:c>
      <x:c r="D5" s="74"/>
      <x:c r="E5" s="74"/>
      <x:c r="F5" s="74"/>
      <x:c r="G5" s="74"/>
      <x:c r="H5" s="74"/>
      <x:c r="I5" s="74"/>
      <x:c r="J5" s="6"/>
      <x:c r="K5" s="71"/>
      <x:c r="L5" s="71"/>
      <x:c r="M5" s="71"/>
      <x:c r="N5" s="71"/>
      <x:c r="O5" s="71"/>
      <x:c r="P5" s="71"/>
      <x:c r="Q5" s="71"/>
      <x:c r="R5" s="71"/>
      <x:c r="S5" s="71"/>
      <x:c r="T5" s="71"/>
    </x:row>
    <x:row r="6" s="1" customFormat="1" ht="12.75" hidden="0" customHeight="1">
      <x:c r="A6" s="41" t="s">
        <x:v>998</x:v>
      </x:c>
      <x:c r="B6" s="98" t="n">
        <x:v>-0.00112238738505248</x:v>
      </x:c>
      <x:c r="C6" s="98" t="n">
        <x:v>0.0153129427168233</x:v>
      </x:c>
      <x:c r="D6" s="74"/>
      <x:c r="E6" s="74"/>
      <x:c r="F6" s="74"/>
      <x:c r="G6" s="74"/>
      <x:c r="H6" s="74"/>
      <x:c r="I6" s="74"/>
      <x:c r="J6" s="6"/>
      <x:c r="K6" s="71"/>
      <x:c r="L6" s="71"/>
      <x:c r="M6" s="71"/>
      <x:c r="N6" s="71"/>
      <x:c r="O6" s="71"/>
      <x:c r="P6" s="71"/>
      <x:c r="Q6" s="71"/>
      <x:c r="R6" s="71"/>
      <x:c r="S6" s="71"/>
      <x:c r="T6" s="71"/>
    </x:row>
    <x:row r="7" s="1" customFormat="1" ht="24" hidden="0" customHeight="1">
      <x:c r="A7" s="41" t="s">
        <x:v>2071</x:v>
      </x:c>
      <x:c r="B7" s="44" t="s">
        <x:v>342</x:v>
      </x:c>
      <x:c r="C7" s="116"/>
      <x:c r="D7" s="74"/>
      <x:c r="E7" s="74"/>
      <x:c r="F7" s="74"/>
      <x:c r="G7" s="74"/>
      <x:c r="H7" s="74"/>
      <x:c r="I7" s="74"/>
      <x:c r="J7" s="6"/>
      <x:c r="K7" s="71"/>
      <x:c r="L7" s="71"/>
      <x:c r="M7" s="71"/>
      <x:c r="N7" s="71"/>
      <x:c r="O7" s="71"/>
      <x:c r="P7" s="71"/>
      <x:c r="Q7" s="71"/>
      <x:c r="R7" s="71"/>
      <x:c r="S7" s="71"/>
      <x:c r="T7" s="71"/>
    </x:row>
    <x:row r="8" s="1" customFormat="1" ht="12.75" hidden="0" customHeight="1">
      <x:c r="A8" s="74"/>
      <x:c r="B8" s="74"/>
      <x:c r="C8" s="74"/>
      <x:c r="D8" s="74"/>
      <x:c r="E8" s="74"/>
      <x:c r="F8" s="74"/>
      <x:c r="G8" s="74"/>
      <x:c r="H8" s="74"/>
      <x:c r="I8" s="74"/>
      <x:c r="J8" s="6"/>
      <x:c r="K8" s="71"/>
      <x:c r="L8" s="71"/>
      <x:c r="M8" s="71"/>
      <x:c r="N8" s="71"/>
      <x:c r="O8" s="71"/>
      <x:c r="P8" s="71"/>
      <x:c r="Q8" s="71"/>
      <x:c r="R8" s="71"/>
      <x:c r="S8" s="71"/>
      <x:c r="T8" s="71"/>
    </x:row>
    <x:row r="9" s="1" customFormat="1" ht="24" hidden="0" customHeight="1">
      <x:c r="A9" s="41" t="str">
        <x:v>Frozen contribution table; exact live accounting shown separately in Contribution_Analysis</x:v>
      </x:c>
      <x:c r="B9" s="74"/>
      <x:c r="C9" s="74"/>
      <x:c r="D9" s="74"/>
      <x:c r="E9" s="74"/>
      <x:c r="F9" s="74"/>
      <x:c r="G9" s="74"/>
      <x:c r="H9" s="74"/>
      <x:c r="I9" s="74"/>
      <x:c r="J9" s="6"/>
      <x:c r="K9" s="71"/>
      <x:c r="L9" s="71"/>
      <x:c r="M9" s="71"/>
      <x:c r="N9" s="71"/>
      <x:c r="O9" s="71"/>
      <x:c r="P9" s="71"/>
      <x:c r="Q9" s="71"/>
      <x:c r="R9" s="71"/>
      <x:c r="S9" s="71"/>
      <x:c r="T9" s="71"/>
    </x:row>
    <x:row r="10" s="1" customFormat="1" ht="12.75" hidden="0" customHeight="1">
      <x:c r="A10" s="41" t="s">
        <x:v>1045</x:v>
      </x:c>
      <x:c r="B10" s="40" t="s">
        <x:v>1030</x:v>
      </x:c>
      <x:c r="C10" s="137" t="s">
        <x:v>2073</x:v>
      </x:c>
      <x:c r="D10" s="40" t="s">
        <x:v>2074</x:v>
      </x:c>
      <x:c r="E10" s="40" t="s">
        <x:v>2075</x:v>
      </x:c>
      <x:c r="F10" s="40" t="s">
        <x:v>1031</x:v>
      </x:c>
      <x:c r="G10" s="40" t="s">
        <x:v>2076</x:v>
      </x:c>
      <x:c r="H10" s="40" t="s">
        <x:v>480</x:v>
      </x:c>
      <x:c r="I10" s="40" t="s">
        <x:v>926</x:v>
      </x:c>
      <x:c r="J10" s="6"/>
      <x:c r="K10" s="71"/>
      <x:c r="L10" s="71"/>
      <x:c r="M10" s="71"/>
      <x:c r="N10" s="71"/>
      <x:c r="O10" s="71"/>
      <x:c r="P10" s="71"/>
      <x:c r="Q10" s="71"/>
      <x:c r="R10" s="71"/>
      <x:c r="S10" s="71"/>
      <x:c r="T10" s="71"/>
    </x:row>
    <x:row r="11" s="1" customFormat="1" ht="14.25" hidden="0" customHeight="1">
      <x:c r="A11" s="41" t="s">
        <x:v>2077</x:v>
      </x:c>
      <x:c r="B11" s="97" t="n">
        <x:v>0.249007884327423</x:v>
      </x:c>
      <x:c r="C11" s="138" t="n">
        <x:v>0.307666666666667</x:v>
      </x:c>
      <x:c r="D11" s="84" t="n">
        <x:v>0.142857142857143</x:v>
      </x:c>
      <x:c r="E11" s="44" t="n">
        <x:v>0.0109444893921053</x:v>
      </x:c>
      <x:c r="F11" s="97" t="n">
        <x:v>-0.0463335676706336</x:v>
      </x:c>
      <x:c r="G11" s="44" t="n">
        <x:v>-0.00203647061714261</x:v>
      </x:c>
      <x:c r="H11" s="44" t="s">
        <x:v>2078</x:v>
      </x:c>
      <x:c r="I11" s="44" t="s">
        <x:v>2079</x:v>
      </x:c>
      <x:c r="J11" s="6"/>
      <x:c r="K11" s="71"/>
      <x:c r="L11" s="71"/>
      <x:c r="M11" s="71"/>
      <x:c r="N11" s="71"/>
      <x:c r="O11" s="71"/>
      <x:c r="P11" s="71"/>
      <x:c r="Q11" s="71"/>
      <x:c r="R11" s="71"/>
      <x:c r="S11" s="71"/>
      <x:c r="T11" s="71"/>
    </x:row>
    <x:row r="12" s="1" customFormat="1" ht="14.25" hidden="0" customHeight="1">
      <x:c r="A12" s="41" t="s">
        <x:v>2080</x:v>
      </x:c>
      <x:c r="B12" s="98" t="n">
        <x:v>0.143259855793145</x:v>
      </x:c>
      <x:c r="C12" s="137" t="n">
        <x:v>0.307666666666667</x:v>
      </x:c>
      <x:c r="D12" s="85" t="n">
        <x:v>0.142857142857143</x:v>
      </x:c>
      <x:c r="E12" s="40" t="n">
        <x:v>0.00629661175700345</x:v>
      </x:c>
      <x:c r="F12" s="98" t="n">
        <x:v>0</x:v>
      </x:c>
      <x:c r="G12" s="40" t="n">
        <x:v>0</x:v>
      </x:c>
      <x:c r="H12" s="40" t="s">
        <x:v>2078</x:v>
      </x:c>
      <x:c r="I12" s="40" t="s">
        <x:v>2079</x:v>
      </x:c>
      <x:c r="J12" s="6"/>
      <x:c r="K12" s="71"/>
      <x:c r="L12" s="71"/>
      <x:c r="M12" s="71"/>
      <x:c r="N12" s="71"/>
      <x:c r="O12" s="71"/>
      <x:c r="P12" s="71"/>
      <x:c r="Q12" s="71"/>
      <x:c r="R12" s="71"/>
      <x:c r="S12" s="71"/>
      <x:c r="T12" s="71"/>
    </x:row>
    <x:row r="13" s="1" customFormat="1" ht="14.25" hidden="0" customHeight="1">
      <x:c r="A13" s="41" t="s">
        <x:v>2081</x:v>
      </x:c>
      <x:c r="B13" s="97" t="n">
        <x:v>0.0461621762340889</x:v>
      </x:c>
      <x:c r="C13" s="138" t="n">
        <x:v>0.156333333333333</x:v>
      </x:c>
      <x:c r="D13" s="84" t="n">
        <x:v>0.142857142857143</x:v>
      </x:c>
      <x:c r="E13" s="44" t="n">
        <x:v>0.00103095526922799</x:v>
      </x:c>
      <x:c r="F13" s="97" t="n">
        <x:v>-0.0184759004375379</x:v>
      </x:c>
      <x:c r="G13" s="44" t="n">
        <x:v>-0.000412628443105014</x:v>
      </x:c>
      <x:c r="H13" s="44" t="s">
        <x:v>2078</x:v>
      </x:c>
      <x:c r="I13" s="44" t="s">
        <x:v>2079</x:v>
      </x:c>
      <x:c r="J13" s="6"/>
      <x:c r="K13" s="71"/>
      <x:c r="L13" s="71"/>
      <x:c r="M13" s="71"/>
      <x:c r="N13" s="71"/>
      <x:c r="O13" s="71"/>
      <x:c r="P13" s="71"/>
      <x:c r="Q13" s="71"/>
      <x:c r="R13" s="71"/>
      <x:c r="S13" s="71"/>
      <x:c r="T13" s="71"/>
    </x:row>
    <x:row r="14" s="1" customFormat="1" ht="14.25" hidden="0" customHeight="1">
      <x:c r="A14" s="41" t="s">
        <x:v>2082</x:v>
      </x:c>
      <x:c r="B14" s="98" t="n">
        <x:v>-0.0197952743221616</x:v>
      </x:c>
      <x:c r="C14" s="137" t="n">
        <x:v>0.122333333333333</x:v>
      </x:c>
      <x:c r="D14" s="85" t="n">
        <x:v>0.142857142857143</x:v>
      </x:c>
      <x:c r="E14" s="40" t="n">
        <x:v>-0.000345945984582539</x:v>
      </x:c>
      <x:c r="F14" s="98" t="n">
        <x:v>0.0131978073405775</x:v>
      </x:c>
      <x:c r="G14" s="40" t="n">
        <x:v>0.000230647394951997</x:v>
      </x:c>
      <x:c r="H14" s="40" t="s">
        <x:v>2078</x:v>
      </x:c>
      <x:c r="I14" s="40" t="s">
        <x:v>2079</x:v>
      </x:c>
      <x:c r="J14" s="6"/>
      <x:c r="K14" s="71"/>
      <x:c r="L14" s="71"/>
      <x:c r="M14" s="71"/>
      <x:c r="N14" s="71"/>
      <x:c r="O14" s="71"/>
      <x:c r="P14" s="71"/>
      <x:c r="Q14" s="71"/>
      <x:c r="R14" s="71"/>
      <x:c r="S14" s="71"/>
      <x:c r="T14" s="71"/>
    </x:row>
    <x:row r="15" s="1" customFormat="1" ht="14.25" hidden="0" customHeight="1">
      <x:c r="A15" s="41" t="s">
        <x:v>2083</x:v>
      </x:c>
      <x:c r="B15" s="97" t="n">
        <x:v>-0.0807256868155385</x:v>
      </x:c>
      <x:c r="C15" s="138" t="n">
        <x:v>0.122333333333333</x:v>
      </x:c>
      <x:c r="D15" s="84" t="n">
        <x:v>0.142857142857143</x:v>
      </x:c>
      <x:c r="E15" s="44" t="n">
        <x:v>-0.00141077747910965</x:v>
      </x:c>
      <x:c r="F15" s="97" t="n">
        <x:v>0.0615155722135092</x:v>
      </x:c>
      <x:c r="G15" s="44" t="n">
        <x:v>0.00107505785725514</x:v>
      </x:c>
      <x:c r="H15" s="44" t="s">
        <x:v>2078</x:v>
      </x:c>
      <x:c r="I15" s="44" t="s">
        <x:v>2079</x:v>
      </x:c>
      <x:c r="J15" s="6"/>
      <x:c r="K15" s="71"/>
      <x:c r="L15" s="71"/>
      <x:c r="M15" s="71"/>
      <x:c r="N15" s="71"/>
      <x:c r="O15" s="71"/>
      <x:c r="P15" s="71"/>
      <x:c r="Q15" s="71"/>
      <x:c r="R15" s="71"/>
      <x:c r="S15" s="71"/>
      <x:c r="T15" s="71"/>
    </x:row>
    <x:row r="16" s="1" customFormat="1" ht="14.25" hidden="0" customHeight="1">
      <x:c r="A16" s="41" t="s">
        <x:v>2084</x:v>
      </x:c>
      <x:c r="B16" s="98" t="n">
        <x:v>-0.0855694362958967</x:v>
      </x:c>
      <x:c r="C16" s="137" t="n">
        <x:v>0.116666666666667</x:v>
      </x:c>
      <x:c r="D16" s="85" t="n">
        <x:v>0.142857142857143</x:v>
      </x:c>
      <x:c r="E16" s="40" t="n">
        <x:v>-0.00142615727159828</x:v>
      </x:c>
      <x:c r="F16" s="98" t="n">
        <x:v>0.0102114556191722</x:v>
      </x:c>
      <x:c r="G16" s="40" t="n">
        <x:v>0.000170190926986203</x:v>
      </x:c>
      <x:c r="H16" s="40" t="s">
        <x:v>2078</x:v>
      </x:c>
      <x:c r="I16" s="40" t="s">
        <x:v>2079</x:v>
      </x:c>
      <x:c r="J16" s="6"/>
      <x:c r="K16" s="71"/>
      <x:c r="L16" s="71"/>
      <x:c r="M16" s="71"/>
      <x:c r="N16" s="71"/>
      <x:c r="O16" s="71"/>
      <x:c r="P16" s="71"/>
      <x:c r="Q16" s="71"/>
      <x:c r="R16" s="71"/>
      <x:c r="S16" s="71"/>
      <x:c r="T16" s="71"/>
    </x:row>
    <x:row r="17" s="1" customFormat="1" ht="14.25" hidden="0" customHeight="1">
      <x:c r="A17" s="41" t="s">
        <x:v>2085</x:v>
      </x:c>
      <x:c r="B17" s="97" t="n">
        <x:v>0.0153165179573599</x:v>
      </x:c>
      <x:c r="C17" s="44" t="n">
        <x:v>0.102266666666667</x:v>
      </x:c>
      <x:c r="D17" s="84" t="n">
        <x:v>0.142857142857143</x:v>
      </x:c>
      <x:c r="E17" s="44" t="n">
        <x:v>0.000223767033777048</x:v>
      </x:c>
      <x:c r="F17" s="97" t="n">
        <x:v>-0.0102114556191722</x:v>
      </x:c>
      <x:c r="G17" s="44" t="n">
        <x:v>-0.000149184503998192</x:v>
      </x:c>
      <x:c r="H17" s="44" t="s">
        <x:v>2078</x:v>
      </x:c>
      <x:c r="I17" s="44" t="s">
        <x:v>2079</x:v>
      </x:c>
      <x:c r="J17" s="6"/>
      <x:c r="K17" s="71"/>
      <x:c r="L17" s="71"/>
      <x:c r="M17" s="71"/>
      <x:c r="N17" s="71"/>
      <x:c r="O17" s="71"/>
      <x:c r="P17" s="71"/>
      <x:c r="Q17" s="71"/>
      <x:c r="R17" s="71"/>
      <x:c r="S17" s="71"/>
      <x:c r="T17" s="71"/>
    </x:row>
    <x:row r="18" s="1" customFormat="1" ht="14.25" hidden="0" customHeight="1">
      <x:c r="A18" s="41" t="s">
        <x:v>2086</x:v>
      </x:c>
      <x:c r="B18" s="40" t="n">
        <x:v>0.0153129427168233</x:v>
      </x:c>
      <x:c r="C18" s="6"/>
      <x:c r="D18" s="6"/>
      <x:c r="E18" s="6"/>
      <x:c r="F18" s="6"/>
      <x:c r="G18" s="6"/>
      <x:c r="H18" s="6"/>
      <x:c r="I18" s="6"/>
      <x:c r="J18" s="6"/>
      <x:c r="K18" s="71"/>
      <x:c r="L18" s="71"/>
      <x:c r="M18" s="71"/>
      <x:c r="N18" s="71"/>
      <x:c r="O18" s="71"/>
      <x:c r="P18" s="71"/>
      <x:c r="Q18" s="71"/>
      <x:c r="R18" s="71"/>
      <x:c r="S18" s="71"/>
      <x:c r="T18" s="71"/>
    </x:row>
    <x:row r="19" s="1" customFormat="1" ht="13.5" hidden="0" customHeight="1">
      <x:c r="A19" s="41" t="s">
        <x:v>2087</x:v>
      </x:c>
      <x:c r="B19" s="44" t="n">
        <x:v>-0.00112238738505248</x:v>
      </x:c>
      <x:c r="C19" s="6"/>
      <x:c r="D19" s="6"/>
      <x:c r="E19" s="6"/>
      <x:c r="F19" s="6"/>
      <x:c r="G19" s="6"/>
      <x:c r="H19" s="6"/>
      <x:c r="I19" s="6"/>
      <x:c r="J19" s="6"/>
      <x:c r="K19" s="71"/>
      <x:c r="L19" s="71"/>
      <x:c r="M19" s="71"/>
      <x:c r="N19" s="71"/>
      <x:c r="O19" s="71"/>
      <x:c r="P19" s="71"/>
      <x:c r="Q19" s="71"/>
      <x:c r="R19" s="71"/>
      <x:c r="S19" s="71"/>
      <x:c r="T19" s="71"/>
    </x:row>
    <x:row r="20" s="1" customFormat="1" ht="13.5" hidden="0" customHeight="1">
      <x:c r="A20" s="41" t="s">
        <x:v>2088</x:v>
      </x:c>
      <x:c r="B20" s="98" t="n">
        <x:v>0.0153129427168233</x:v>
      </x:c>
      <x:c r="C20" s="6"/>
      <x:c r="D20" s="6"/>
      <x:c r="E20" s="6"/>
      <x:c r="F20" s="6"/>
      <x:c r="G20" s="6"/>
      <x:c r="H20" s="6"/>
      <x:c r="I20" s="6"/>
      <x:c r="J20" s="6"/>
      <x:c r="K20" s="71"/>
      <x:c r="L20" s="71"/>
      <x:c r="M20" s="71"/>
      <x:c r="N20" s="71"/>
      <x:c r="O20" s="71"/>
      <x:c r="P20" s="71"/>
      <x:c r="Q20" s="71"/>
      <x:c r="R20" s="71"/>
      <x:c r="S20" s="71"/>
      <x:c r="T20" s="71"/>
    </x:row>
    <x:row r="21" s="1" customFormat="1" ht="14.25" hidden="0" customHeight="1">
      <x:c r="A21" s="41" t="s">
        <x:v>2089</x:v>
      </x:c>
      <x:c r="B21" s="97" t="n">
        <x:v>-0.00112238738505248</x:v>
      </x:c>
      <x:c r="C21" s="6"/>
      <x:c r="D21" s="6"/>
      <x:c r="E21" s="6"/>
      <x:c r="F21" s="6"/>
      <x:c r="G21" s="6"/>
      <x:c r="H21" s="6"/>
      <x:c r="I21" s="6"/>
      <x:c r="J21" s="6"/>
      <x:c r="K21" s="71"/>
      <x:c r="L21" s="71"/>
      <x:c r="M21" s="71"/>
      <x:c r="N21" s="71"/>
      <x:c r="O21" s="71"/>
      <x:c r="P21" s="71"/>
      <x:c r="Q21" s="71"/>
      <x:c r="R21" s="71"/>
      <x:c r="S21" s="71"/>
      <x:c r="T21" s="71"/>
    </x:row>
    <x:row r="22" s="1" customFormat="1" ht="14.25" hidden="0" customHeight="1">
      <x:c r="A22" s="41" t="s">
        <x:v>2090</x:v>
      </x:c>
      <x:c r="B22" s="40" t="str">
        <x:v>See Contribution_Analysis.</x:v>
      </x:c>
      <x:c r="C22" s="139"/>
      <x:c r="D22" s="6"/>
      <x:c r="E22" s="6"/>
      <x:c r="F22" s="6"/>
      <x:c r="G22" s="6"/>
      <x:c r="H22" s="6"/>
      <x:c r="I22" s="6"/>
      <x:c r="J22" s="6"/>
      <x:c r="K22" s="71"/>
      <x:c r="L22" s="71"/>
      <x:c r="M22" s="71"/>
      <x:c r="N22" s="71"/>
      <x:c r="O22" s="71"/>
      <x:c r="P22" s="71"/>
      <x:c r="Q22" s="71"/>
      <x:c r="R22" s="71"/>
      <x:c r="S22" s="71"/>
      <x:c r="T22" s="71"/>
    </x:row>
    <x:row r="23" s="1" customFormat="1" ht="14.25" hidden="0" customHeight="1">
      <x:c r="A23" s="70"/>
      <x:c r="B23" s="117"/>
      <x:c r="C23" s="139"/>
      <x:c r="D23" s="6"/>
      <x:c r="E23" s="6"/>
      <x:c r="F23" s="6"/>
      <x:c r="G23" s="6"/>
      <x:c r="H23" s="6"/>
      <x:c r="I23" s="6"/>
      <x:c r="J23" s="6"/>
      <x:c r="K23" s="71"/>
      <x:c r="L23" s="71"/>
      <x:c r="M23" s="71"/>
      <x:c r="N23" s="71"/>
      <x:c r="O23" s="71"/>
      <x:c r="P23" s="71"/>
      <x:c r="Q23" s="71"/>
      <x:c r="R23" s="71"/>
      <x:c r="S23" s="71"/>
      <x:c r="T23" s="71"/>
    </x:row>
    <x:row r="24" s="1" customFormat="1" ht="14.25" hidden="0" customHeight="1">
      <x:c r="A24" s="70"/>
      <x:c r="B24" s="117"/>
      <x:c r="C24" s="139"/>
      <x:c r="D24" s="6"/>
      <x:c r="E24" s="6"/>
      <x:c r="F24" s="6"/>
      <x:c r="G24" s="6"/>
      <x:c r="H24" s="6"/>
      <x:c r="I24" s="6"/>
      <x:c r="J24" s="6"/>
      <x:c r="K24" s="71"/>
      <x:c r="L24" s="71"/>
      <x:c r="M24" s="71"/>
      <x:c r="N24" s="71"/>
      <x:c r="O24" s="71"/>
      <x:c r="P24" s="71"/>
      <x:c r="Q24" s="71"/>
      <x:c r="R24" s="71"/>
      <x:c r="S24" s="71"/>
      <x:c r="T24" s="71"/>
    </x:row>
    <x:row r="25" s="1" customFormat="1" ht="14.25" hidden="0" customHeight="1">
      <x:c r="A25" s="70"/>
      <x:c r="B25" s="117"/>
      <x:c r="C25" s="139"/>
      <x:c r="D25" s="6"/>
      <x:c r="E25" s="6"/>
      <x:c r="F25" s="6"/>
      <x:c r="G25" s="6"/>
      <x:c r="H25" s="6"/>
      <x:c r="I25" s="6"/>
      <x:c r="J25" s="6"/>
      <x:c r="K25" s="71"/>
      <x:c r="L25" s="71"/>
      <x:c r="M25" s="71"/>
      <x:c r="N25" s="71"/>
      <x:c r="O25" s="71"/>
      <x:c r="P25" s="71"/>
      <x:c r="Q25" s="71"/>
      <x:c r="R25" s="71"/>
      <x:c r="S25" s="71"/>
      <x:c r="T25" s="71"/>
    </x:row>
    <x:row r="26" s="1" customFormat="1" ht="14.25" hidden="0" customHeight="1">
      <x:c r="A26" s="70"/>
      <x:c r="B26" s="117"/>
      <x:c r="C26" s="139"/>
      <x:c r="D26" s="6"/>
      <x:c r="E26" s="6"/>
      <x:c r="F26" s="6"/>
      <x:c r="G26" s="6"/>
      <x:c r="H26" s="6"/>
      <x:c r="I26" s="6"/>
      <x:c r="J26" s="6"/>
      <x:c r="K26" s="71"/>
      <x:c r="L26" s="71"/>
      <x:c r="M26" s="71"/>
      <x:c r="N26" s="71"/>
      <x:c r="O26" s="71"/>
      <x:c r="P26" s="71"/>
      <x:c r="Q26" s="71"/>
      <x:c r="R26" s="71"/>
      <x:c r="S26" s="71"/>
      <x:c r="T26" s="71"/>
    </x:row>
    <x:row r="27" s="1" customFormat="1" ht="14.25" hidden="0" customHeight="1">
      <x:c r="A27" s="70"/>
      <x:c r="B27" s="117"/>
      <x:c r="C27" s="139"/>
      <x:c r="D27" s="6"/>
      <x:c r="E27" s="6"/>
      <x:c r="F27" s="6"/>
      <x:c r="G27" s="6"/>
      <x:c r="H27" s="6"/>
      <x:c r="I27" s="6"/>
      <x:c r="J27" s="6"/>
      <x:c r="K27" s="71"/>
      <x:c r="L27" s="71"/>
      <x:c r="M27" s="71"/>
      <x:c r="N27" s="71"/>
      <x:c r="O27" s="71"/>
      <x:c r="P27" s="71"/>
      <x:c r="Q27" s="71"/>
      <x:c r="R27" s="71"/>
      <x:c r="S27" s="71"/>
      <x:c r="T27" s="71"/>
    </x:row>
    <x:row r="28" s="1" customFormat="1" ht="14.25" hidden="0" customHeight="1">
      <x:c r="A28" s="70"/>
      <x:c r="B28" s="140"/>
      <x:c r="C28" s="6"/>
      <x:c r="D28" s="6"/>
      <x:c r="E28" s="6"/>
      <x:c r="F28" s="6"/>
      <x:c r="G28" s="6"/>
      <x:c r="H28" s="6"/>
      <x:c r="I28" s="6"/>
      <x:c r="J28" s="6"/>
      <x:c r="K28" s="71"/>
      <x:c r="L28" s="71"/>
      <x:c r="M28" s="71"/>
      <x:c r="N28" s="71"/>
      <x:c r="O28" s="71"/>
      <x:c r="P28" s="71"/>
      <x:c r="Q28" s="71"/>
      <x:c r="R28" s="71"/>
      <x:c r="S28" s="71"/>
      <x:c r="T28" s="71"/>
    </x:row>
    <x:row r="29" s="1" customFormat="1" ht="14.25" hidden="0" customHeight="1">
      <x:c r="A29" s="141"/>
      <x:c r="B29" s="6"/>
      <x:c r="C29" s="6"/>
      <x:c r="D29" s="6"/>
      <x:c r="E29" s="6"/>
      <x:c r="F29" s="6"/>
      <x:c r="G29" s="6"/>
      <x:c r="H29" s="6"/>
      <x:c r="I29" s="6"/>
      <x:c r="J29" s="6"/>
      <x:c r="K29" s="71"/>
      <x:c r="L29" s="71"/>
      <x:c r="M29" s="71"/>
      <x:c r="N29" s="71"/>
      <x:c r="O29" s="71"/>
      <x:c r="P29" s="71"/>
      <x:c r="Q29" s="71"/>
      <x:c r="R29" s="71"/>
      <x:c r="S29" s="71"/>
      <x:c r="T29" s="71"/>
    </x:row>
    <x:row r="30" s="1" customFormat="1" ht="13.5" hidden="0" customHeight="1">
      <x:c r="A30" s="6"/>
      <x:c r="B30" s="6"/>
      <x:c r="C30" s="6"/>
      <x:c r="D30" s="6"/>
      <x:c r="E30" s="6"/>
      <x:c r="F30" s="6"/>
      <x:c r="G30" s="6"/>
      <x:c r="H30" s="6"/>
      <x:c r="I30" s="6"/>
      <x:c r="J30" s="6"/>
      <x:c r="K30" s="71"/>
      <x:c r="L30" s="71"/>
      <x:c r="M30" s="71"/>
      <x:c r="N30" s="71"/>
      <x:c r="O30" s="71"/>
      <x:c r="P30" s="71"/>
      <x:c r="Q30" s="71"/>
      <x:c r="R30" s="71"/>
      <x:c r="S30" s="71"/>
      <x:c r="T30" s="71"/>
    </x:row>
    <x:row r="31" s="1" customFormat="1" ht="13.5" hidden="0" customHeight="1">
      <x:c r="A31" s="6"/>
      <x:c r="B31" s="6"/>
      <x:c r="C31" s="6"/>
      <x:c r="D31" s="6"/>
      <x:c r="E31" s="6"/>
      <x:c r="F31" s="6"/>
      <x:c r="G31" s="6"/>
      <x:c r="H31" s="6"/>
      <x:c r="I31" s="6"/>
      <x:c r="J31" s="6"/>
      <x:c r="K31" s="71"/>
      <x:c r="L31" s="71"/>
      <x:c r="M31" s="71"/>
      <x:c r="N31" s="71"/>
      <x:c r="O31" s="71"/>
      <x:c r="P31" s="71"/>
      <x:c r="Q31" s="71"/>
      <x:c r="R31" s="71"/>
      <x:c r="S31" s="71"/>
      <x:c r="T31" s="71"/>
    </x:row>
    <x:row r="32" s="1" customFormat="1" ht="14.25" hidden="0" customHeight="1">
      <x:c r="A32" s="41" t="s">
        <x:v>2092</x:v>
      </x:c>
      <x:c r="B32" s="6"/>
      <x:c r="C32" s="6" t="str">
        <x:f>IF(Build_Integrity!$B$14=0,"FROZEN COMPARISON",Build_Integrity!$C$14)</x:f>
        <x:v>FROZEN COMPARISON</x:v>
      </x:c>
      <x:c r="D32" s="6"/>
      <x:c r="E32" s="6"/>
      <x:c r="F32" s="6"/>
      <x:c r="G32" s="6"/>
      <x:c r="H32" s="6"/>
      <x:c r="I32" s="6"/>
      <x:c r="J32" s="6"/>
      <x:c r="K32" s="71"/>
      <x:c r="L32" s="71"/>
      <x:c r="M32" s="71"/>
      <x:c r="N32" s="71"/>
      <x:c r="O32" s="71"/>
      <x:c r="P32" s="71"/>
      <x:c r="Q32" s="71"/>
      <x:c r="R32" s="71"/>
      <x:c r="S32" s="71"/>
      <x:c r="T32" s="71"/>
    </x:row>
    <x:row r="33" s="1" customFormat="1" ht="14.25" hidden="0" customHeight="1">
      <x:c r="A33" s="41" t="s">
        <x:v>994</x:v>
      </x:c>
      <x:c r="B33" s="97" t="n">
        <x:v>0.0153129427168233</x:v>
      </x:c>
      <x:c r="C33" s="6"/>
      <x:c r="D33" s="6"/>
      <x:c r="E33" s="6"/>
      <x:c r="F33" s="6"/>
      <x:c r="G33" s="6"/>
      <x:c r="H33" s="6"/>
      <x:c r="I33" s="6"/>
      <x:c r="J33" s="6"/>
      <x:c r="K33" s="71"/>
      <x:c r="L33" s="71"/>
      <x:c r="M33" s="71"/>
      <x:c r="N33" s="71"/>
      <x:c r="O33" s="71"/>
      <x:c r="P33" s="71"/>
      <x:c r="Q33" s="71"/>
      <x:c r="R33" s="71"/>
      <x:c r="S33" s="71"/>
      <x:c r="T33" s="71"/>
    </x:row>
    <x:row r="34" s="1" customFormat="1" ht="14.25" hidden="0" customHeight="1">
      <x:c r="A34" s="41" t="s">
        <x:v>998</x:v>
      </x:c>
      <x:c r="B34" s="98" t="n">
        <x:v>-0.00112238738505248</x:v>
      </x:c>
      <x:c r="C34" s="6"/>
      <x:c r="D34" s="6"/>
      <x:c r="E34" s="6"/>
      <x:c r="F34" s="6"/>
      <x:c r="G34" s="6"/>
      <x:c r="H34" s="6"/>
      <x:c r="I34" s="6"/>
      <x:c r="J34" s="6"/>
      <x:c r="K34" s="71"/>
      <x:c r="L34" s="71"/>
      <x:c r="M34" s="71"/>
      <x:c r="N34" s="71"/>
      <x:c r="O34" s="71"/>
      <x:c r="P34" s="71"/>
      <x:c r="Q34" s="71"/>
      <x:c r="R34" s="71"/>
      <x:c r="S34" s="71"/>
      <x:c r="T34" s="71"/>
    </x:row>
    <x:row r="35" s="1" customFormat="1" ht="14.25" hidden="0" customHeight="1">
      <x:c r="A35" s="41" t="inlineStr">
        <x:is>
          <x:t>ΔRLS (raw)</x:t>
        </x:is>
      </x:c>
      <x:c r="B35" s="44" t="n">
        <x:v>0.0164353301018758</x:v>
      </x:c>
      <x:c r="C35" s="6"/>
      <x:c r="D35" s="6"/>
      <x:c r="E35" s="6"/>
      <x:c r="F35" s="6"/>
      <x:c r="G35" s="6"/>
      <x:c r="H35" s="6"/>
      <x:c r="I35" s="6"/>
      <x:c r="J35" s="6"/>
      <x:c r="K35" s="71"/>
      <x:c r="L35" s="71"/>
      <x:c r="M35" s="71"/>
      <x:c r="N35" s="71"/>
      <x:c r="O35" s="71"/>
      <x:c r="P35" s="71"/>
      <x:c r="Q35" s="71"/>
      <x:c r="R35" s="71"/>
      <x:c r="S35" s="71"/>
      <x:c r="T35" s="71"/>
    </x:row>
    <x:row r="36" s="1" customFormat="1" ht="14.25" hidden="0" customHeight="1">
      <x:c r="A36" s="41" t="s">
        <x:v>2094</x:v>
      </x:c>
      <x:c r="B36" s="40" t="n">
        <x:v>0.02</x:v>
      </x:c>
      <x:c r="C36" s="6"/>
      <x:c r="D36" s="6"/>
      <x:c r="E36" s="6"/>
      <x:c r="F36" s="6"/>
      <x:c r="G36" s="6"/>
      <x:c r="H36" s="6"/>
      <x:c r="I36" s="6"/>
      <x:c r="J36" s="6"/>
      <x:c r="K36" s="71"/>
      <x:c r="L36" s="71"/>
      <x:c r="M36" s="71"/>
      <x:c r="N36" s="71"/>
      <x:c r="O36" s="71"/>
      <x:c r="P36" s="71"/>
      <x:c r="Q36" s="71"/>
      <x:c r="R36" s="71"/>
      <x:c r="S36" s="71"/>
      <x:c r="T36" s="71"/>
    </x:row>
    <x:row r="37" s="1" customFormat="1" ht="14.25" hidden="0" customHeight="1">
      <x:c r="A37" s="41" t="s">
        <x:v>2095</x:v>
      </x:c>
      <x:c r="B37" s="6" t="n">
        <x:v>0.00318179871261823</x:v>
      </x:c>
      <x:c r="C37" s="6"/>
      <x:c r="D37" s="6"/>
      <x:c r="E37" s="6"/>
      <x:c r="F37" s="6"/>
      <x:c r="G37" s="6"/>
      <x:c r="H37" s="6"/>
      <x:c r="I37" s="6"/>
      <x:c r="J37" s="6"/>
      <x:c r="K37" s="71"/>
      <x:c r="L37" s="71"/>
      <x:c r="M37" s="71"/>
      <x:c r="N37" s="71"/>
      <x:c r="O37" s="71"/>
      <x:c r="P37" s="71"/>
      <x:c r="Q37" s="71"/>
      <x:c r="R37" s="71"/>
      <x:c r="S37" s="71"/>
      <x:c r="T37" s="71"/>
    </x:row>
    <x:row r="38" s="1" customFormat="1" ht="14.25" hidden="0" customHeight="1">
      <x:c r="A38" s="41" t="s">
        <x:v>2096</x:v>
      </x:c>
      <x:c r="B38" s="40" t="n">
        <x:v>0.00318179871261823</x:v>
      </x:c>
      <x:c r="C38" s="6"/>
      <x:c r="D38" s="6"/>
      <x:c r="E38" s="6"/>
      <x:c r="F38" s="6"/>
      <x:c r="G38" s="6"/>
      <x:c r="H38" s="6"/>
      <x:c r="I38" s="6"/>
      <x:c r="J38" s="6"/>
      <x:c r="K38" s="71"/>
      <x:c r="L38" s="71"/>
      <x:c r="M38" s="71"/>
      <x:c r="N38" s="71"/>
      <x:c r="O38" s="71"/>
      <x:c r="P38" s="71"/>
      <x:c r="Q38" s="71"/>
      <x:c r="R38" s="71"/>
      <x:c r="S38" s="71"/>
      <x:c r="T38" s="71"/>
    </x:row>
    <x:row r="39" s="1" customFormat="1" ht="14.25" hidden="0" customHeight="1">
      <x:c r="A39" s="30" t="s">
        <x:v>2097</x:v>
      </x:c>
      <x:c r="B39" s="29" t="n">
        <x:v>3.56551781265359</x:v>
      </x:c>
      <x:c r="C39" s="13" t="s">
        <x:v>2098</x:v>
      </x:c>
      <x:c r="D39" s="6"/>
      <x:c r="E39" s="6"/>
      <x:c r="F39" s="6"/>
      <x:c r="G39" s="6"/>
      <x:c r="H39" s="6"/>
      <x:c r="I39" s="6"/>
      <x:c r="J39" s="6"/>
      <x:c r="K39" s="71"/>
      <x:c r="L39" s="71"/>
      <x:c r="M39" s="71"/>
      <x:c r="N39" s="71"/>
      <x:c r="O39" s="71"/>
      <x:c r="P39" s="71"/>
      <x:c r="Q39" s="71"/>
      <x:c r="R39" s="71"/>
      <x:c r="S39" s="71"/>
      <x:c r="T39" s="71"/>
    </x:row>
    <x:row r="40" s="1" customFormat="1" ht="13.5" hidden="0" customHeight="1">
      <x:c r="A40" s="13" t="s">
        <x:v>2099</x:v>
      </x:c>
      <x:c r="B40" s="13" t="str">
        <x:f>IF('Build_Integrity'!$B$14=0,"NON-DECISIVE",Build_Integrity!$C$14)</x:f>
        <x:v>NON-DECISIVE</x:v>
      </x:c>
      <x:c r="C40" s="13"/>
      <x:c r="D40" s="6"/>
      <x:c r="E40" s="6"/>
      <x:c r="F40" s="6"/>
      <x:c r="G40" s="6"/>
      <x:c r="H40" s="6"/>
      <x:c r="I40" s="6"/>
      <x:c r="J40" s="6"/>
      <x:c r="K40" s="71"/>
      <x:c r="L40" s="71"/>
      <x:c r="M40" s="71"/>
      <x:c r="N40" s="71"/>
      <x:c r="O40" s="71"/>
      <x:c r="P40" s="71"/>
      <x:c r="Q40" s="71"/>
      <x:c r="R40" s="71"/>
      <x:c r="S40" s="71"/>
      <x:c r="T40" s="71"/>
    </x:row>
    <x:row r="41" s="1" customFormat="1" ht="14.25" hidden="0" customHeight="1">
      <x:c r="A41" s="30" t="s">
        <x:v>2100</x:v>
      </x:c>
      <x:c r="B41" s="13" t="str">
        <x:f>IF('Build_Integrity'!$B$14=0,"A",Build_Integrity!$C$14)</x:f>
        <x:v>A</x:v>
      </x:c>
      <x:c r="C41" s="13"/>
      <x:c r="D41" s="6"/>
      <x:c r="E41" s="6"/>
      <x:c r="F41" s="6"/>
      <x:c r="G41" s="6"/>
      <x:c r="H41" s="6"/>
      <x:c r="I41" s="6"/>
      <x:c r="J41" s="6"/>
      <x:c r="K41" s="71"/>
      <x:c r="L41" s="71"/>
      <x:c r="M41" s="71"/>
      <x:c r="N41" s="71"/>
      <x:c r="O41" s="71"/>
      <x:c r="P41" s="71"/>
      <x:c r="Q41" s="71"/>
      <x:c r="R41" s="71"/>
      <x:c r="S41" s="71"/>
      <x:c r="T41" s="71"/>
    </x:row>
    <x:row r="42" s="1" customFormat="1" ht="84" hidden="0" customHeight="1">
      <x:c r="A42" s="30" t="s">
        <x:v>2101</x:v>
      </x:c>
      <x:c r="B42" s="19" t="s">
        <x:v>2102</x:v>
      </x:c>
      <x:c r="C42" s="13"/>
      <x:c r="D42" s="6"/>
      <x:c r="E42" s="6"/>
      <x:c r="F42" s="6"/>
      <x:c r="G42" s="6"/>
      <x:c r="H42" s="6"/>
      <x:c r="I42" s="6"/>
      <x:c r="J42" s="6"/>
      <x:c r="K42" s="71"/>
      <x:c r="L42" s="71"/>
      <x:c r="M42" s="71"/>
      <x:c r="N42" s="71"/>
      <x:c r="O42" s="71"/>
      <x:c r="P42" s="71"/>
      <x:c r="Q42" s="71"/>
      <x:c r="R42" s="71"/>
      <x:c r="S42" s="71"/>
      <x:c r="T42" s="71"/>
    </x:row>
    <x:row r="43" s="1" customFormat="1" ht="14.25" hidden="0" customHeight="1">
      <x:c r="A43" s="142"/>
      <x:c r="B43" s="13"/>
      <x:c r="C43" s="13"/>
      <x:c r="D43" s="6"/>
      <x:c r="E43" s="6"/>
      <x:c r="F43" s="6"/>
      <x:c r="G43" s="6"/>
      <x:c r="H43" s="6"/>
      <x:c r="I43" s="6"/>
      <x:c r="J43" s="6"/>
      <x:c r="K43" s="71"/>
      <x:c r="L43" s="71"/>
      <x:c r="M43" s="71"/>
      <x:c r="N43" s="71"/>
      <x:c r="O43" s="71"/>
      <x:c r="P43" s="71"/>
      <x:c r="Q43" s="71"/>
      <x:c r="R43" s="71"/>
      <x:c r="S43" s="71"/>
      <x:c r="T43" s="71"/>
    </x:row>
    <x:row r="44" s="1" customFormat="1" ht="32" hidden="0" customHeight="1">
      <x:c r="A44" s="143" t="s">
        <x:v>2103</x:v>
      </x:c>
      <x:c r="B44" s="143"/>
      <x:c r="C44" s="13"/>
      <x:c r="D44" s="6"/>
      <x:c r="E44" s="6"/>
      <x:c r="F44" s="6"/>
      <x:c r="G44" s="6"/>
      <x:c r="H44" s="6"/>
      <x:c r="I44" s="6"/>
      <x:c r="J44" s="6"/>
      <x:c r="K44" s="71"/>
      <x:c r="L44" s="71"/>
      <x:c r="M44" s="71"/>
      <x:c r="N44" s="71"/>
      <x:c r="O44" s="71"/>
      <x:c r="P44" s="71"/>
      <x:c r="Q44" s="71"/>
      <x:c r="R44" s="71"/>
      <x:c r="S44" s="71"/>
      <x:c r="T44" s="71"/>
    </x:row>
    <x:row r="45" s="1" customFormat="1" ht="44" hidden="0" customHeight="1">
      <x:c r="A45" s="143" t="s">
        <x:v>2104</x:v>
      </x:c>
      <x:c r="B45" s="143"/>
      <x:c r="C45" s="13"/>
      <x:c r="D45" s="6"/>
      <x:c r="E45" s="6"/>
      <x:c r="F45" s="6"/>
      <x:c r="G45" s="6"/>
      <x:c r="H45" s="6"/>
      <x:c r="I45" s="6"/>
      <x:c r="J45" s="6"/>
      <x:c r="K45" s="71"/>
      <x:c r="L45" s="71"/>
      <x:c r="M45" s="71"/>
      <x:c r="N45" s="71"/>
      <x:c r="O45" s="71"/>
      <x:c r="P45" s="71"/>
      <x:c r="Q45" s="71"/>
      <x:c r="R45" s="71"/>
      <x:c r="S45" s="71"/>
      <x:c r="T45" s="71"/>
    </x:row>
    <x:row r="46" s="1" customFormat="1" ht="13.5" hidden="0" customHeight="1">
      <x:c r="A46" s="13" t="s">
        <x:v>2105</x:v>
      </x:c>
      <x:c r="B46" s="13" t="n">
        <x:v>1.81508102477079</x:v>
      </x:c>
      <x:c r="C46" s="13" t="s">
        <x:v>2106</x:v>
      </x:c>
      <x:c r="D46" s="6"/>
      <x:c r="E46" s="6"/>
      <x:c r="F46" s="6"/>
      <x:c r="G46" s="6"/>
      <x:c r="H46" s="6"/>
      <x:c r="I46" s="6"/>
      <x:c r="J46" s="6"/>
      <x:c r="K46" s="71"/>
      <x:c r="L46" s="71"/>
      <x:c r="M46" s="71"/>
      <x:c r="N46" s="71"/>
      <x:c r="O46" s="71"/>
      <x:c r="P46" s="71"/>
      <x:c r="Q46" s="71"/>
      <x:c r="R46" s="71"/>
      <x:c r="S46" s="71"/>
      <x:c r="T46" s="71"/>
    </x:row>
    <x:row r="47" s="1" customFormat="1" ht="13.5" hidden="0" customHeight="1">
      <x:c r="A47" s="13" t="s">
        <x:v>2107</x:v>
      </x:c>
      <x:c r="B47" s="13" t="n">
        <x:v>1.8126799195478</x:v>
      </x:c>
      <x:c r="C47" s="13" t="s">
        <x:v>2108</x:v>
      </x:c>
      <x:c r="D47" s="6"/>
      <x:c r="E47" s="6"/>
      <x:c r="F47" s="6"/>
      <x:c r="G47" s="6"/>
      <x:c r="H47" s="6"/>
      <x:c r="I47" s="6"/>
      <x:c r="J47" s="6"/>
      <x:c r="K47" s="71"/>
      <x:c r="L47" s="71"/>
      <x:c r="M47" s="71"/>
      <x:c r="N47" s="71"/>
      <x:c r="O47" s="71"/>
      <x:c r="P47" s="71"/>
      <x:c r="Q47" s="71"/>
      <x:c r="R47" s="71"/>
      <x:c r="S47" s="71"/>
      <x:c r="T47" s="71"/>
    </x:row>
    <x:row r="48" s="1" customFormat="1" ht="58" hidden="0" customHeight="1">
      <x:c r="A48" s="13" t="s">
        <x:v>2109</x:v>
      </x:c>
      <x:c r="B48" s="13" t="s">
        <x:v>269</x:v>
      </x:c>
      <x:c r="C48" s="13" t="s">
        <x:v>2110</x:v>
      </x:c>
      <x:c r="D48" s="6"/>
      <x:c r="E48" s="6"/>
      <x:c r="F48" s="6"/>
      <x:c r="G48" s="6"/>
      <x:c r="H48" s="6"/>
      <x:c r="I48" s="6"/>
      <x:c r="J48" s="6"/>
      <x:c r="K48" s="71"/>
      <x:c r="L48" s="71"/>
      <x:c r="M48" s="71"/>
      <x:c r="N48" s="71"/>
      <x:c r="O48" s="71"/>
      <x:c r="P48" s="71"/>
      <x:c r="Q48" s="71"/>
      <x:c r="R48" s="71"/>
      <x:c r="S48" s="71"/>
      <x:c r="T48" s="71"/>
    </x:row>
    <x:row r="49" s="1" customFormat="1" ht="13.5" hidden="0" customHeight="1">
      <x:c r="A49" s="6"/>
      <x:c r="B49" s="6"/>
      <x:c r="C49" s="6"/>
      <x:c r="D49" s="6"/>
      <x:c r="E49" s="6"/>
      <x:c r="F49" s="6"/>
      <x:c r="G49" s="6"/>
      <x:c r="H49" s="6"/>
      <x:c r="I49" s="6"/>
      <x:c r="J49" s="6"/>
      <x:c r="K49" s="71"/>
      <x:c r="L49" s="71"/>
      <x:c r="M49" s="71"/>
      <x:c r="N49" s="71"/>
      <x:c r="O49" s="71"/>
      <x:c r="P49" s="71"/>
      <x:c r="Q49" s="71"/>
      <x:c r="R49" s="71"/>
      <x:c r="S49" s="71"/>
      <x:c r="T49" s="71"/>
    </x:row>
    <x:row r="50" s="1" customFormat="1" ht="24" hidden="0" customHeight="1">
      <x:c r="A50" s="41" t="str">
        <x:v>CANONICAL RLS WEIGHT MATRIX (v5.9: frozen worked-run union weights reproduced from PLSS_Local_Scope final weights)</x:v>
      </x:c>
      <x:c r="B50" s="6"/>
      <x:c r="C50" s="6"/>
      <x:c r="D50" s="6"/>
      <x:c r="E50" s="6"/>
      <x:c r="F50" s="6"/>
      <x:c r="G50" s="6"/>
      <x:c r="H50" s="6"/>
      <x:c r="I50" s="6"/>
      <x:c r="J50" s="6"/>
      <x:c r="K50" s="71"/>
      <x:c r="L50" s="71"/>
      <x:c r="M50" s="71"/>
      <x:c r="N50" s="71"/>
      <x:c r="O50" s="71"/>
      <x:c r="P50" s="71"/>
      <x:c r="Q50" s="71"/>
      <x:c r="R50" s="71"/>
      <x:c r="S50" s="71"/>
      <x:c r="T50" s="71"/>
    </x:row>
    <x:row r="51" s="1" customFormat="1" ht="27.75" hidden="0" customHeight="1">
      <x:c r="A51" s="41" t="s">
        <x:v>2112</x:v>
      </x:c>
      <x:c r="B51" s="44" t="s">
        <x:v>1028</x:v>
      </x:c>
      <x:c r="C51" s="44" t="s">
        <x:v>1018</x:v>
      </x:c>
      <x:c r="D51" s="44" t="s">
        <x:v>1027</x:v>
      </x:c>
      <x:c r="E51" s="44" t="s">
        <x:v>1029</x:v>
      </x:c>
      <x:c r="F51" s="44" t="s">
        <x:v>1026</x:v>
      </x:c>
      <x:c r="G51" s="44" t="s">
        <x:v>1154</x:v>
      </x:c>
      <x:c r="H51" s="44" t="s">
        <x:v>1024</x:v>
      </x:c>
      <x:c r="I51" s="44" t="s">
        <x:v>2073</x:v>
      </x:c>
      <x:c r="J51" s="6"/>
      <x:c r="K51" s="71"/>
      <x:c r="L51" s="71"/>
      <x:c r="M51" s="71"/>
      <x:c r="N51" s="71"/>
      <x:c r="O51" s="71"/>
      <x:c r="P51" s="71"/>
      <x:c r="Q51" s="71"/>
      <x:c r="R51" s="71"/>
      <x:c r="S51" s="71"/>
      <x:c r="T51" s="71"/>
    </x:row>
    <x:row r="52" s="1" customFormat="1" ht="14.25" hidden="0" customHeight="1">
      <x:c r="A52" s="41" t="s">
        <x:v>902</x:v>
      </x:c>
      <x:c r="B52" s="98" t="n">
        <x:v>0.142857142857143</x:v>
      </x:c>
      <x:c r="C52" s="98" t="n">
        <x:v>0.142857142857143</x:v>
      </x:c>
      <x:c r="D52" s="98" t="n">
        <x:v>0.142857142857143</x:v>
      </x:c>
      <x:c r="E52" s="98" t="n">
        <x:v>0.142857142857143</x:v>
      </x:c>
      <x:c r="F52" s="98" t="n">
        <x:v>0.142857142857143</x:v>
      </x:c>
      <x:c r="G52" s="98" t="n">
        <x:v>0.142857142857143</x:v>
      </x:c>
      <x:c r="H52" s="98" t="n">
        <x:v>0.142857142857143</x:v>
      </x:c>
      <x:c r="I52" s="6"/>
      <x:c r="J52" s="6"/>
      <x:c r="K52" s="71"/>
      <x:c r="L52" s="71"/>
      <x:c r="M52" s="71"/>
      <x:c r="N52" s="71"/>
      <x:c r="O52" s="71"/>
      <x:c r="P52" s="71"/>
      <x:c r="Q52" s="71"/>
      <x:c r="R52" s="71"/>
      <x:c r="S52" s="71"/>
      <x:c r="T52" s="71"/>
    </x:row>
    <x:row r="53" s="1" customFormat="1" ht="14.25" hidden="0" customHeight="1">
      <x:c r="A53" s="41" t="s">
        <x:v>1017</x:v>
      </x:c>
      <x:c r="B53" s="97" t="n">
        <x:v>0.043952380952381</x:v>
      </x:c>
      <x:c r="C53" s="97" t="n">
        <x:v>0.043952380952381</x:v>
      </x:c>
      <x:c r="D53" s="97" t="n">
        <x:v>0.043952380952381</x:v>
      </x:c>
      <x:c r="E53" s="97" t="n">
        <x:v>0.043952380952381</x:v>
      </x:c>
      <x:c r="F53" s="97" t="n">
        <x:v>0.043952380952381</x:v>
      </x:c>
      <x:c r="G53" s="97" t="n">
        <x:v>0.043952380952381</x:v>
      </x:c>
      <x:c r="H53" s="97" t="n">
        <x:v>0.043952380952381</x:v>
      </x:c>
      <x:c r="I53" s="97" t="n">
        <x:v>0.307666666666667</x:v>
      </x:c>
      <x:c r="J53" s="6"/>
      <x:c r="K53" s="71"/>
      <x:c r="L53" s="71"/>
      <x:c r="M53" s="71"/>
      <x:c r="N53" s="71"/>
      <x:c r="O53" s="71"/>
      <x:c r="P53" s="71"/>
      <x:c r="Q53" s="71"/>
      <x:c r="R53" s="71"/>
      <x:c r="S53" s="71"/>
      <x:c r="T53" s="71"/>
    </x:row>
    <x:row r="54" s="1" customFormat="1" ht="14.25" hidden="0" customHeight="1">
      <x:c r="A54" s="41" t="s">
        <x:v>1019</x:v>
      </x:c>
      <x:c r="B54" s="98" t="n">
        <x:v>0.0223333333333334</x:v>
      </x:c>
      <x:c r="C54" s="98" t="n">
        <x:v>0.0223333333333334</x:v>
      </x:c>
      <x:c r="D54" s="98" t="n">
        <x:v>0.0223333333333334</x:v>
      </x:c>
      <x:c r="E54" s="98" t="n">
        <x:v>0.0223333333333334</x:v>
      </x:c>
      <x:c r="F54" s="98" t="n">
        <x:v>0.0223333333333334</x:v>
      </x:c>
      <x:c r="G54" s="98" t="n">
        <x:v>0.0223333333333334</x:v>
      </x:c>
      <x:c r="H54" s="98" t="n">
        <x:v>0.0223333333333334</x:v>
      </x:c>
      <x:c r="I54" s="98" t="n">
        <x:v>0.156333333333333</x:v>
      </x:c>
      <x:c r="J54" s="6"/>
      <x:c r="K54" s="71"/>
      <x:c r="L54" s="71"/>
      <x:c r="M54" s="71"/>
      <x:c r="N54" s="71"/>
      <x:c r="O54" s="71"/>
      <x:c r="P54" s="71"/>
      <x:c r="Q54" s="71"/>
      <x:c r="R54" s="71"/>
      <x:c r="S54" s="71"/>
      <x:c r="T54" s="71"/>
    </x:row>
    <x:row r="55" s="1" customFormat="1" ht="14.25" hidden="0" customHeight="1">
      <x:c r="A55" s="41" t="s">
        <x:v>1020</x:v>
      </x:c>
      <x:c r="B55" s="97" t="n">
        <x:v>0.0174761904761905</x:v>
      </x:c>
      <x:c r="C55" s="97" t="n">
        <x:v>0.0174761904761905</x:v>
      </x:c>
      <x:c r="D55" s="97" t="n">
        <x:v>0.0174761904761905</x:v>
      </x:c>
      <x:c r="E55" s="97" t="n">
        <x:v>0.0174761904761905</x:v>
      </x:c>
      <x:c r="F55" s="97" t="n">
        <x:v>0.0174761904761905</x:v>
      </x:c>
      <x:c r="G55" s="97" t="n">
        <x:v>0.0174761904761905</x:v>
      </x:c>
      <x:c r="H55" s="97" t="n">
        <x:v>0.0174761904761905</x:v>
      </x:c>
      <x:c r="I55" s="97" t="n">
        <x:v>0.122333333333333</x:v>
      </x:c>
      <x:c r="J55" s="6"/>
      <x:c r="K55" s="71"/>
      <x:c r="L55" s="71"/>
      <x:c r="M55" s="71"/>
      <x:c r="N55" s="71"/>
      <x:c r="O55" s="71"/>
      <x:c r="P55" s="71"/>
      <x:c r="Q55" s="71"/>
      <x:c r="R55" s="71"/>
      <x:c r="S55" s="71"/>
      <x:c r="T55" s="71"/>
    </x:row>
    <x:row r="56" s="1" customFormat="1" ht="14.25" hidden="0" customHeight="1">
      <x:c r="A56" s="41" t="s">
        <x:v>1021</x:v>
      </x:c>
      <x:c r="B56" s="98" t="n">
        <x:v>0.0166666666666667</x:v>
      </x:c>
      <x:c r="C56" s="98" t="n">
        <x:v>0.0166666666666667</x:v>
      </x:c>
      <x:c r="D56" s="98" t="n">
        <x:v>0.0166666666666667</x:v>
      </x:c>
      <x:c r="E56" s="98" t="n">
        <x:v>0.0166666666666667</x:v>
      </x:c>
      <x:c r="F56" s="98" t="n">
        <x:v>0.0166666666666667</x:v>
      </x:c>
      <x:c r="G56" s="98" t="n">
        <x:v>0.0166666666666667</x:v>
      </x:c>
      <x:c r="H56" s="98" t="n">
        <x:v>0.0166666666666667</x:v>
      </x:c>
      <x:c r="I56" s="98" t="n">
        <x:v>0.116666666666667</x:v>
      </x:c>
      <x:c r="J56" s="6"/>
      <x:c r="K56" s="71"/>
      <x:c r="L56" s="71"/>
      <x:c r="M56" s="71"/>
      <x:c r="N56" s="71"/>
      <x:c r="O56" s="71"/>
      <x:c r="P56" s="71"/>
      <x:c r="Q56" s="71"/>
      <x:c r="R56" s="71"/>
      <x:c r="S56" s="71"/>
      <x:c r="T56" s="71"/>
    </x:row>
    <x:row r="57" s="1" customFormat="1" ht="14.25" hidden="0" customHeight="1">
      <x:c r="A57" s="41" t="s">
        <x:v>1022</x:v>
      </x:c>
      <x:c r="B57" s="97" t="n">
        <x:v>0.0130476190476191</x:v>
      </x:c>
      <x:c r="C57" s="97" t="n">
        <x:v>0.0130476190476191</x:v>
      </x:c>
      <x:c r="D57" s="97" t="n">
        <x:v>0.0130476190476191</x:v>
      </x:c>
      <x:c r="E57" s="97" t="n">
        <x:v>0.0130476190476191</x:v>
      </x:c>
      <x:c r="F57" s="97" t="n">
        <x:v>0.0130476190476191</x:v>
      </x:c>
      <x:c r="G57" s="97" t="n">
        <x:v>0.0130476190476191</x:v>
      </x:c>
      <x:c r="H57" s="97" t="n">
        <x:v>0.0130476190476191</x:v>
      </x:c>
      <x:c r="I57" s="97" t="n">
        <x:v>0.0913333333333333</x:v>
      </x:c>
      <x:c r="J57" s="6"/>
      <x:c r="K57" s="71"/>
      <x:c r="L57" s="71"/>
      <x:c r="M57" s="71"/>
      <x:c r="N57" s="71"/>
      <x:c r="O57" s="71"/>
      <x:c r="P57" s="71"/>
      <x:c r="Q57" s="71"/>
      <x:c r="R57" s="71"/>
      <x:c r="S57" s="71"/>
      <x:c r="T57" s="71"/>
    </x:row>
    <x:row r="58" s="1" customFormat="1" ht="14.25" hidden="0" customHeight="1">
      <x:c r="A58" s="41" t="s">
        <x:v>1023</x:v>
      </x:c>
      <x:c r="B58" s="98" t="n">
        <x:v>0.0147714285714286</x:v>
      </x:c>
      <x:c r="C58" s="98" t="n">
        <x:v>0.0147714285714286</x:v>
      </x:c>
      <x:c r="D58" s="98" t="n">
        <x:v>0.0147714285714286</x:v>
      </x:c>
      <x:c r="E58" s="98" t="n">
        <x:v>0.0147714285714286</x:v>
      </x:c>
      <x:c r="F58" s="98" t="n">
        <x:v>0.0147714285714286</x:v>
      </x:c>
      <x:c r="G58" s="98" t="n">
        <x:v>0.0147714285714286</x:v>
      </x:c>
      <x:c r="H58" s="98" t="n">
        <x:v>0.0147714285714286</x:v>
      </x:c>
      <x:c r="I58" s="98" t="n">
        <x:v>0.1034</x:v>
      </x:c>
      <x:c r="J58" s="6"/>
      <x:c r="K58" s="71"/>
      <x:c r="L58" s="71"/>
      <x:c r="M58" s="71"/>
      <x:c r="N58" s="71"/>
      <x:c r="O58" s="71"/>
      <x:c r="P58" s="71"/>
      <x:c r="Q58" s="71"/>
      <x:c r="R58" s="71"/>
      <x:c r="S58" s="71"/>
      <x:c r="T58" s="71"/>
    </x:row>
    <x:row r="59" s="1" customFormat="1" ht="14.25" hidden="0" customHeight="1">
      <x:c r="A59" s="41" t="s">
        <x:v>1025</x:v>
      </x:c>
      <x:c r="B59" s="97" t="n">
        <x:v>0.0146095238095238</x:v>
      </x:c>
      <x:c r="C59" s="97" t="n">
        <x:v>0.0146095238095238</x:v>
      </x:c>
      <x:c r="D59" s="97" t="n">
        <x:v>0.0146095238095238</x:v>
      </x:c>
      <x:c r="E59" s="97" t="n">
        <x:v>0.0146095238095238</x:v>
      </x:c>
      <x:c r="F59" s="97" t="n">
        <x:v>0.0146095238095238</x:v>
      </x:c>
      <x:c r="G59" s="97" t="n">
        <x:v>0.0146095238095238</x:v>
      </x:c>
      <x:c r="H59" s="97" t="n">
        <x:v>0.0146095238095238</x:v>
      </x:c>
      <x:c r="I59" s="97" t="n">
        <x:v>0.102266666666667</x:v>
      </x:c>
      <x:c r="J59" s="6"/>
      <x:c r="K59" s="71"/>
      <x:c r="L59" s="71"/>
      <x:c r="M59" s="71"/>
      <x:c r="N59" s="71"/>
      <x:c r="O59" s="71"/>
      <x:c r="P59" s="71"/>
      <x:c r="Q59" s="71"/>
      <x:c r="R59" s="71"/>
      <x:c r="S59" s="71"/>
      <x:c r="T59" s="71"/>
    </x:row>
    <x:row r="60" s="1" customFormat="1" ht="13.5" hidden="0" customHeight="1">
      <x:c r="A60" s="6" t="s">
        <x:v>2113</x:v>
      </x:c>
      <x:c r="B60" s="6" t="n">
        <x:v>1</x:v>
      </x:c>
      <x:c r="C60" s="6"/>
      <x:c r="D60" s="6"/>
      <x:c r="E60" s="6"/>
      <x:c r="F60" s="6"/>
      <x:c r="G60" s="6"/>
      <x:c r="H60" s="6"/>
      <x:c r="I60" s="6"/>
      <x:c r="J60" s="6"/>
      <x:c r="K60" s="71"/>
      <x:c r="L60" s="71"/>
      <x:c r="M60" s="71"/>
      <x:c r="N60" s="71"/>
      <x:c r="O60" s="71"/>
      <x:c r="P60" s="71"/>
      <x:c r="Q60" s="71"/>
      <x:c r="R60" s="71"/>
      <x:c r="S60" s="71"/>
      <x:c r="T60" s="71"/>
    </x:row>
    <x:row r="61" s="1" customFormat="1" ht="14.25" hidden="0" customHeight="1">
      <x:c r="A61" s="41" t="s">
        <x:v>994</x:v>
      </x:c>
      <x:c r="B61" s="97" t="n">
        <x:v>0.0153129427168233</x:v>
      </x:c>
      <x:c r="C61" s="6"/>
      <x:c r="D61" s="6"/>
      <x:c r="E61" s="6"/>
      <x:c r="F61" s="6"/>
      <x:c r="G61" s="6"/>
      <x:c r="H61" s="6"/>
      <x:c r="I61" s="6"/>
      <x:c r="J61" s="6"/>
      <x:c r="K61" s="71"/>
      <x:c r="L61" s="71"/>
      <x:c r="M61" s="71"/>
      <x:c r="N61" s="71"/>
      <x:c r="O61" s="71"/>
      <x:c r="P61" s="71"/>
      <x:c r="Q61" s="71"/>
      <x:c r="R61" s="71"/>
      <x:c r="S61" s="71"/>
      <x:c r="T61" s="71"/>
    </x:row>
    <x:row r="62" s="1" customFormat="1" ht="14.25" hidden="0" customHeight="1">
      <x:c r="A62" s="41" t="s">
        <x:v>998</x:v>
      </x:c>
      <x:c r="B62" s="98" t="n">
        <x:v>-0.00112238738505248</x:v>
      </x:c>
      <x:c r="C62" s="6"/>
      <x:c r="D62" s="6"/>
      <x:c r="E62" s="6"/>
      <x:c r="F62" s="6"/>
      <x:c r="G62" s="6"/>
      <x:c r="H62" s="6"/>
      <x:c r="I62" s="6"/>
      <x:c r="J62" s="6"/>
      <x:c r="K62" s="71"/>
      <x:c r="L62" s="71"/>
      <x:c r="M62" s="71"/>
      <x:c r="N62" s="71"/>
      <x:c r="O62" s="71"/>
      <x:c r="P62" s="71"/>
      <x:c r="Q62" s="71"/>
      <x:c r="R62" s="71"/>
      <x:c r="S62" s="71"/>
      <x:c r="T62" s="71"/>
    </x:row>
    <x:row r="63" s="1" customFormat="1" ht="14.25" hidden="0" customHeight="1">
      <x:c r="A63" s="41" t="s">
        <x:v>2114</x:v>
      </x:c>
      <x:c r="B63" s="44" t="str">
        <x:f>IF('Build_Integrity'!$B$14=0,"A",Build_Integrity!$C$14)</x:f>
        <x:v>A</x:v>
      </x:c>
      <x:c r="C63" s="6"/>
      <x:c r="D63" s="6"/>
      <x:c r="E63" s="6"/>
      <x:c r="F63" s="6"/>
      <x:c r="G63" s="6"/>
      <x:c r="H63" s="6"/>
      <x:c r="I63" s="6"/>
      <x:c r="J63" s="6"/>
      <x:c r="K63" s="71"/>
      <x:c r="L63" s="71"/>
      <x:c r="M63" s="71"/>
      <x:c r="N63" s="71"/>
      <x:c r="O63" s="71"/>
      <x:c r="P63" s="71"/>
      <x:c r="Q63" s="71"/>
      <x:c r="R63" s="71"/>
      <x:c r="S63" s="71"/>
      <x:c r="T63" s="71"/>
    </x:row>
    <x:row r="64" s="1" customFormat="1" ht="171" hidden="0" customHeight="1">
      <x:c r="A64" s="41" t="s">
        <x:v>2115</x:v>
      </x:c>
      <x:c r="B64" s="40" t="s">
        <x:v>2116</x:v>
      </x:c>
      <x:c r="C64" s="6"/>
      <x:c r="D64" s="6"/>
      <x:c r="E64" s="6"/>
      <x:c r="F64" s="6"/>
      <x:c r="G64" s="6"/>
      <x:c r="H64" s="6"/>
      <x:c r="I64" s="6"/>
      <x:c r="J64" s="6"/>
      <x:c r="K64" s="71"/>
      <x:c r="L64" s="71"/>
      <x:c r="M64" s="71"/>
      <x:c r="N64" s="71"/>
      <x:c r="O64" s="71"/>
      <x:c r="P64" s="71"/>
      <x:c r="Q64" s="71"/>
      <x:c r="R64" s="71"/>
      <x:c r="S64" s="71"/>
      <x:c r="T64" s="71"/>
    </x:row>
    <x:row r="65" s="1" customFormat="1" ht="12.75" hidden="0" customHeight="1">
      <x:c r="A65" s="71"/>
      <x:c r="B65" s="71"/>
      <x:c r="C65" s="71"/>
      <x:c r="D65" s="71"/>
      <x:c r="E65" s="71"/>
      <x:c r="F65" s="71"/>
      <x:c r="G65" s="71"/>
      <x:c r="H65" s="71"/>
      <x:c r="I65" s="71"/>
      <x:c r="J65" s="71"/>
      <x:c r="K65" s="71"/>
      <x:c r="L65" s="71"/>
      <x:c r="M65" s="71"/>
      <x:c r="N65" s="71"/>
      <x:c r="O65" s="71"/>
      <x:c r="P65" s="71"/>
      <x:c r="Q65" s="71"/>
      <x:c r="R65" s="71"/>
      <x:c r="S65" s="71"/>
      <x:c r="T65" s="71"/>
    </x:row>
    <x:row r="66" s="1" customFormat="1" ht="12.75" hidden="0" customHeight="1">
      <x:c r="A66" s="102" t="s">
        <x:v>2117</x:v>
      </x:c>
      <x:c r="B66" s="102" t="s">
        <x:v>1761</x:v>
      </x:c>
      <x:c r="C66" s="102" t="s">
        <x:v>1762</x:v>
      </x:c>
      <x:c r="D66" s="102" t="s">
        <x:v>2118</x:v>
      </x:c>
      <x:c r="E66" s="102" t="s">
        <x:v>2119</x:v>
      </x:c>
      <x:c r="F66" s="102" t="s">
        <x:v>2120</x:v>
      </x:c>
      <x:c r="G66" s="102" t="s">
        <x:v>1966</x:v>
      </x:c>
      <x:c r="H66" s="102" t="s">
        <x:v>2121</x:v>
      </x:c>
      <x:c r="I66" s="102" t="s">
        <x:v>1470</x:v>
      </x:c>
      <x:c r="J66" s="71"/>
      <x:c r="K66" s="71"/>
      <x:c r="L66" s="71"/>
      <x:c r="M66" s="71"/>
      <x:c r="N66" s="71"/>
      <x:c r="O66" s="71"/>
      <x:c r="P66" s="71"/>
      <x:c r="Q66" s="71"/>
      <x:c r="R66" s="71"/>
      <x:c r="S66" s="71"/>
      <x:c r="T66" s="71"/>
    </x:row>
    <x:row r="67" s="1" customFormat="1" ht="12.75" hidden="0" customHeight="1">
      <x:c r="A67" s="90" t="s">
        <x:v>2122</x:v>
      </x:c>
      <x:c r="B67" s="90" t="s">
        <x:v>2123</x:v>
      </x:c>
      <x:c r="C67" s="90" t="s">
        <x:v>1844</x:v>
      </x:c>
      <x:c r="D67" s="90" t="s">
        <x:v>2124</x:v>
      </x:c>
      <x:c r="E67" s="90" t="s">
        <x:v>2125</x:v>
      </x:c>
      <x:c r="F67" s="90" t="inlineStr">
        <x:is>
          <x:t>Nominal demo only; see final verdict</x:t>
        </x:is>
      </x:c>
      <x:c r="G67" s="90" t="s">
        <x:v>2127</x:v>
      </x:c>
      <x:c r="H67" s="90" t="s">
        <x:v>2128</x:v>
      </x:c>
      <x:c r="I67" s="90" t="s">
        <x:v>2129</x:v>
      </x:c>
      <x:c r="J67" s="71"/>
      <x:c r="K67" s="71"/>
      <x:c r="L67" s="71"/>
      <x:c r="M67" s="71"/>
      <x:c r="N67" s="71"/>
      <x:c r="O67" s="71"/>
      <x:c r="P67" s="71"/>
      <x:c r="Q67" s="71"/>
      <x:c r="R67" s="71"/>
      <x:c r="S67" s="71"/>
      <x:c r="T67" s="71"/>
    </x:row>
    <x:row r="68" s="1" customFormat="1" ht="12.75" hidden="0" customHeight="1">
      <x:c r="A68" s="90" t="s">
        <x:v>1866</x:v>
      </x:c>
      <x:c r="B68" s="90" t="s">
        <x:v>2130</x:v>
      </x:c>
      <x:c r="C68" s="90" t="s">
        <x:v>1844</x:v>
      </x:c>
      <x:c r="D68" s="90" t="s">
        <x:v>2131</x:v>
      </x:c>
      <x:c r="E68" s="90" t="s">
        <x:v>2132</x:v>
      </x:c>
      <x:c r="F68" s="90" t="s">
        <x:v>2133</x:v>
      </x:c>
      <x:c r="G68" s="90" t="s">
        <x:v>2127</x:v>
      </x:c>
      <x:c r="H68" s="90" t="s">
        <x:v>2134</x:v>
      </x:c>
      <x:c r="I68" s="90" t="s">
        <x:v>2135</x:v>
      </x:c>
      <x:c r="J68" s="71"/>
      <x:c r="K68" s="71"/>
      <x:c r="L68" s="71"/>
      <x:c r="M68" s="71"/>
      <x:c r="N68" s="71"/>
      <x:c r="O68" s="71"/>
      <x:c r="P68" s="71"/>
      <x:c r="Q68" s="71"/>
      <x:c r="R68" s="71"/>
      <x:c r="S68" s="71"/>
      <x:c r="T68" s="71"/>
    </x:row>
    <x:row r="69" s="1" customFormat="1" ht="12.75" hidden="0" customHeight="1">
      <x:c r="A69" s="90" t="s">
        <x:v>2136</x:v>
      </x:c>
      <x:c r="B69" s="90" t="s">
        <x:v>2137</x:v>
      </x:c>
      <x:c r="C69" s="90" t="s">
        <x:v>2137</x:v>
      </x:c>
      <x:c r="D69" s="90" t="s">
        <x:v>2138</x:v>
      </x:c>
      <x:c r="E69" s="90" t="s">
        <x:v>2139</x:v>
      </x:c>
      <x:c r="F69" s="90" t="s">
        <x:v>2140</x:v>
      </x:c>
      <x:c r="G69" s="90" t="s">
        <x:v>2141</x:v>
      </x:c>
      <x:c r="H69" s="90" t="s">
        <x:v>2142</x:v>
      </x:c>
      <x:c r="I69" s="90" t="s">
        <x:v>2143</x:v>
      </x:c>
      <x:c r="J69" s="71"/>
      <x:c r="K69" s="71"/>
      <x:c r="L69" s="71"/>
      <x:c r="M69" s="71"/>
      <x:c r="N69" s="71"/>
      <x:c r="O69" s="71"/>
      <x:c r="P69" s="71"/>
      <x:c r="Q69" s="71"/>
      <x:c r="R69" s="71"/>
      <x:c r="S69" s="71"/>
      <x:c r="T69" s="71"/>
    </x:row>
    <x:row r="70" s="1" customFormat="1" ht="12.75" hidden="0" customHeight="1">
      <x:c r="A70" s="90" t="s">
        <x:v>2144</x:v>
      </x:c>
      <x:c r="B70" s="90" t="s">
        <x:v>2145</x:v>
      </x:c>
      <x:c r="C70" s="90" t="s">
        <x:v>2145</x:v>
      </x:c>
      <x:c r="D70" s="90" t="s">
        <x:v>2146</x:v>
      </x:c>
      <x:c r="E70" s="90" t="s">
        <x:v>776</x:v>
      </x:c>
      <x:c r="F70" s="90" t="s">
        <x:v>2147</x:v>
      </x:c>
      <x:c r="G70" s="90" t="s">
        <x:v>2148</x:v>
      </x:c>
      <x:c r="H70" s="90" t="s">
        <x:v>2149</x:v>
      </x:c>
      <x:c r="I70" s="90" t="s">
        <x:v>2150</x:v>
      </x:c>
      <x:c r="J70" s="71"/>
      <x:c r="K70" s="71"/>
      <x:c r="L70" s="71"/>
      <x:c r="M70" s="71"/>
      <x:c r="N70" s="71"/>
      <x:c r="O70" s="71"/>
      <x:c r="P70" s="71"/>
      <x:c r="Q70" s="71"/>
      <x:c r="R70" s="71"/>
      <x:c r="S70" s="71"/>
      <x:c r="T70" s="71"/>
    </x:row>
    <x:row r="71" s="1" customFormat="1" ht="12.75" hidden="0" customHeight="1">
      <x:c r="A71" s="90" t="s">
        <x:v>2151</x:v>
      </x:c>
      <x:c r="B71" s="90" t="s">
        <x:v>2152</x:v>
      </x:c>
      <x:c r="C71" s="90" t="s">
        <x:v>2152</x:v>
      </x:c>
      <x:c r="D71" s="90" t="s">
        <x:v>2153</x:v>
      </x:c>
      <x:c r="E71" s="90" t="s">
        <x:v>2132</x:v>
      </x:c>
      <x:c r="F71" s="90" t="s">
        <x:v>2154</x:v>
      </x:c>
      <x:c r="G71" s="90" t="s">
        <x:v>2127</x:v>
      </x:c>
      <x:c r="H71" s="90" t="s">
        <x:v>2155</x:v>
      </x:c>
      <x:c r="I71" s="90" t="s">
        <x:v>2156</x:v>
      </x:c>
      <x:c r="J71" s="71"/>
      <x:c r="K71" s="71"/>
      <x:c r="L71" s="71"/>
      <x:c r="M71" s="71"/>
      <x:c r="N71" s="71"/>
      <x:c r="O71" s="71"/>
      <x:c r="P71" s="71"/>
      <x:c r="Q71" s="71"/>
      <x:c r="R71" s="71"/>
      <x:c r="S71" s="71"/>
      <x:c r="T71" s="71"/>
    </x:row>
    <x:row r="72" s="1" customFormat="1" ht="12.75" hidden="0" customHeight="1">
      <x:c r="A72" s="90" t="s">
        <x:v>2157</x:v>
      </x:c>
      <x:c r="B72" s="90" t="s">
        <x:v>2158</x:v>
      </x:c>
      <x:c r="C72" s="90" t="s">
        <x:v>1844</x:v>
      </x:c>
      <x:c r="D72" s="90" t="s">
        <x:v>2159</x:v>
      </x:c>
      <x:c r="E72" s="90" t="s">
        <x:v>2160</x:v>
      </x:c>
      <x:c r="F72" s="90" t="s">
        <x:v>1847</x:v>
      </x:c>
      <x:c r="G72" s="90" t="s">
        <x:v>2127</x:v>
      </x:c>
      <x:c r="H72" s="90" t="s">
        <x:v>2161</x:v>
      </x:c>
      <x:c r="I72" s="90" t="s">
        <x:v>2162</x:v>
      </x:c>
      <x:c r="J72" s="71"/>
      <x:c r="K72" s="71"/>
      <x:c r="L72" s="71"/>
      <x:c r="M72" s="71"/>
      <x:c r="N72" s="71"/>
      <x:c r="O72" s="71"/>
      <x:c r="P72" s="71"/>
      <x:c r="Q72" s="71"/>
      <x:c r="R72" s="71"/>
      <x:c r="S72" s="71"/>
      <x:c r="T72" s="71"/>
    </x:row>
    <x:row r="73" s="1" customFormat="1" ht="12.75" hidden="0" customHeight="1">
      <x:c r="A73" s="90" t="s">
        <x:v>2163</x:v>
      </x:c>
      <x:c r="B73" s="90" t="s">
        <x:v>2164</x:v>
      </x:c>
      <x:c r="C73" s="90" t="s">
        <x:v>1844</x:v>
      </x:c>
      <x:c r="D73" s="90" t="s">
        <x:v>2165</x:v>
      </x:c>
      <x:c r="E73" s="90" t="s">
        <x:v>776</x:v>
      </x:c>
      <x:c r="F73" s="90" t="s">
        <x:v>1847</x:v>
      </x:c>
      <x:c r="G73" s="90" t="s">
        <x:v>2127</x:v>
      </x:c>
      <x:c r="H73" s="90" t="s">
        <x:v>2166</x:v>
      </x:c>
      <x:c r="I73" s="90" t="str">
        <x:v>See Canon v13.0</x:v>
      </x:c>
      <x:c r="J73" s="71"/>
      <x:c r="K73" s="71"/>
      <x:c r="L73" s="71"/>
      <x:c r="M73" s="71"/>
      <x:c r="N73" s="71"/>
      <x:c r="O73" s="71"/>
      <x:c r="P73" s="71"/>
      <x:c r="Q73" s="71"/>
      <x:c r="R73" s="71"/>
      <x:c r="S73" s="71"/>
      <x:c r="T73" s="71"/>
    </x:row>
    <x:row r="74" s="1" customFormat="1" ht="12.75" hidden="0" customHeight="1">
      <x:c r="A74" s="90" t="s">
        <x:v>2168</x:v>
      </x:c>
      <x:c r="B74" s="90" t="str">
        <x:f>IF('Build_Integrity'!$B$14=0,"NON-DECISIVE under required uncertainty stress",Build_Integrity!$C$14)</x:f>
        <x:v>NON-DECISIVE under required uncertainty stress</x:v>
      </x:c>
      <x:c r="C74" s="90" t="str">
        <x:f>IF('Build_Integrity'!$B$14=0,"NON-DECISIVE under required uncertainty stress",Build_Integrity!$C$14)</x:f>
        <x:v>NON-DECISIVE under required uncertainty stress</x:v>
      </x:c>
      <x:c r="D74" s="90" t="s">
        <x:v>2170</x:v>
      </x:c>
      <x:c r="E74" s="90" t="s">
        <x:v>2171</x:v>
      </x:c>
      <x:c r="F74" s="90" t="str">
        <x:f>IF('Build_Integrity'!$B$14=0,"No deterministic framework selection",Build_Integrity!$C$14)</x:f>
        <x:v>No deterministic framework selection</x:v>
      </x:c>
      <x:c r="G74" s="90" t="s">
        <x:v>1992</x:v>
      </x:c>
      <x:c r="H74" s="90" t="s">
        <x:v>2173</x:v>
      </x:c>
      <x:c r="I74" s="90" t="s">
        <x:v>2174</x:v>
      </x:c>
      <x:c r="J74" s="71"/>
      <x:c r="K74" s="71"/>
      <x:c r="L74" s="71"/>
      <x:c r="M74" s="71"/>
      <x:c r="N74" s="71"/>
      <x:c r="O74" s="71"/>
      <x:c r="P74" s="71"/>
      <x:c r="Q74" s="71"/>
      <x:c r="R74" s="71"/>
      <x:c r="S74" s="71"/>
      <x:c r="T74" s="71"/>
    </x:row>
    <x:row r="75" s="1" customFormat="1" ht="12.75" hidden="0" customHeight="1">
      <x:c r="A75" s="90" t="s">
        <x:v>2175</x:v>
      </x:c>
      <x:c r="B75" s="90" t="str">
        <x:v>Current two-option example: A must beat B under all required variants. Any expanded option set requires every selectable rival; this workbook is not a general selector.</x:v>
      </x:c>
      <x:c r="C75" s="90" t="s">
        <x:v>2177</x:v>
      </x:c>
      <x:c r="D75" s="90" t="s">
        <x:v>2178</x:v>
      </x:c>
      <x:c r="E75" s="90" t="s">
        <x:v>2179</x:v>
      </x:c>
      <x:c r="F75" s="90" t="s">
        <x:v>2180</x:v>
      </x:c>
      <x:c r="G75" s="90" t="s">
        <x:v>2181</x:v>
      </x:c>
      <x:c r="H75" s="90" t="s">
        <x:v>2182</x:v>
      </x:c>
      <x:c r="I75" s="90" t="s">
        <x:v>2183</x:v>
      </x:c>
      <x:c r="J75" s="71"/>
      <x:c r="K75" s="71"/>
      <x:c r="L75" s="71"/>
      <x:c r="M75" s="71"/>
      <x:c r="N75" s="71"/>
      <x:c r="O75" s="71"/>
      <x:c r="P75" s="71"/>
      <x:c r="Q75" s="71"/>
      <x:c r="R75" s="71"/>
      <x:c r="S75" s="71"/>
      <x:c r="T75" s="71"/>
    </x:row>
    <x:row r="76" s="1" customFormat="1" ht="12.75" hidden="0" customHeight="1">
      <x:c r="A76" s="90" t="s">
        <x:v>1317</x:v>
      </x:c>
      <x:c r="B76" s="90" t="s">
        <x:v>2184</x:v>
      </x:c>
      <x:c r="C76" s="90" t="s">
        <x:v>2184</x:v>
      </x:c>
      <x:c r="D76" s="90" t="s">
        <x:v>2185</x:v>
      </x:c>
      <x:c r="E76" s="90" t="s">
        <x:v>1879</x:v>
      </x:c>
      <x:c r="F76" s="90" t="s">
        <x:v>1234</x:v>
      </x:c>
      <x:c r="G76" s="90" t="s">
        <x:v>1999</x:v>
      </x:c>
      <x:c r="H76" s="90" t="s">
        <x:v>2186</x:v>
      </x:c>
      <x:c r="I76" s="90" t="s">
        <x:v>2187</x:v>
      </x:c>
      <x:c r="J76" s="71"/>
      <x:c r="K76" s="71"/>
      <x:c r="L76" s="71"/>
      <x:c r="M76" s="71"/>
      <x:c r="N76" s="71"/>
      <x:c r="O76" s="71"/>
      <x:c r="P76" s="71"/>
      <x:c r="Q76" s="71"/>
      <x:c r="R76" s="71"/>
      <x:c r="S76" s="71"/>
      <x:c r="T76" s="71"/>
    </x:row>
    <x:row r="77" s="1" customFormat="1" ht="12.75" hidden="0" customHeight="1">
      <x:c r="A77" s="71"/>
      <x:c r="B77" s="71"/>
      <x:c r="C77" s="71"/>
      <x:c r="D77" s="71"/>
      <x:c r="E77" s="71"/>
      <x:c r="F77" s="71"/>
      <x:c r="G77" s="71"/>
      <x:c r="H77" s="71"/>
      <x:c r="I77" s="71"/>
      <x:c r="J77" s="71"/>
      <x:c r="K77" s="71"/>
      <x:c r="L77" s="71"/>
      <x:c r="M77" s="71"/>
      <x:c r="N77" s="71"/>
      <x:c r="O77" s="71"/>
      <x:c r="P77" s="71"/>
      <x:c r="Q77" s="71"/>
      <x:c r="R77" s="71"/>
      <x:c r="S77" s="71"/>
      <x:c r="T77" s="71"/>
    </x:row>
    <x:row r="78" s="1" customFormat="1" ht="12.75" hidden="0" customHeight="1">
      <x:c r="A78" s="71"/>
      <x:c r="B78" s="71"/>
      <x:c r="C78" s="71"/>
      <x:c r="D78" s="71"/>
      <x:c r="E78" s="71"/>
      <x:c r="F78" s="71"/>
      <x:c r="G78" s="71"/>
      <x:c r="H78" s="71"/>
      <x:c r="I78" s="71"/>
      <x:c r="J78" s="71"/>
      <x:c r="K78" s="71"/>
      <x:c r="L78" s="71"/>
      <x:c r="M78" s="71"/>
      <x:c r="N78" s="71"/>
      <x:c r="O78" s="71"/>
      <x:c r="P78" s="71"/>
      <x:c r="Q78" s="71"/>
      <x:c r="R78" s="71"/>
      <x:c r="S78" s="71"/>
      <x:c r="T78" s="71"/>
    </x:row>
    <x:row r="79" s="1" customFormat="1" ht="12.75" hidden="0" customHeight="1">
      <x:c r="A79" s="71"/>
      <x:c r="B79" s="71"/>
      <x:c r="C79" s="71"/>
      <x:c r="D79" s="71"/>
      <x:c r="E79" s="71"/>
      <x:c r="F79" s="71"/>
      <x:c r="G79" s="71"/>
      <x:c r="H79" s="71"/>
      <x:c r="I79" s="71"/>
      <x:c r="J79" s="71"/>
      <x:c r="K79" s="71"/>
      <x:c r="L79" s="71"/>
      <x:c r="M79" s="71"/>
      <x:c r="N79" s="71"/>
      <x:c r="O79" s="71"/>
      <x:c r="P79" s="71"/>
      <x:c r="Q79" s="71"/>
      <x:c r="R79" s="71"/>
      <x:c r="S79" s="71"/>
      <x:c r="T79" s="71"/>
    </x:row>
    <x:row r="80" s="1" customFormat="1" ht="12.75" hidden="0" customHeight="1">
      <x:c r="A80" s="71"/>
      <x:c r="B80" s="71"/>
      <x:c r="C80" s="71"/>
      <x:c r="D80" s="71"/>
      <x:c r="E80" s="71"/>
      <x:c r="F80" s="71"/>
      <x:c r="G80" s="71"/>
      <x:c r="H80" s="71"/>
      <x:c r="I80" s="71"/>
      <x:c r="J80" s="71"/>
      <x:c r="K80" s="71"/>
      <x:c r="L80" s="71"/>
      <x:c r="M80" s="71"/>
      <x:c r="N80" s="71"/>
      <x:c r="O80" s="71"/>
      <x:c r="P80" s="71"/>
      <x:c r="Q80" s="71"/>
      <x:c r="R80" s="71"/>
      <x:c r="S80" s="71"/>
      <x:c r="T80" s="71"/>
    </x:row>
  </x:sheetData>
  <x:mergeCells>
    <x:mergeCell ref="A1:J1"/>
    <x:mergeCell ref="A44:B44"/>
    <x:mergeCell ref="A45:B45"/>
  </x:mergeCells>
  <x:pageMargins left="0.7" right="0.7" top="0.75" bottom="0.75" header="0.3" footer="0.3"/>
</x:worksheet>
</file>

<file path=xl/worksheets/sheet29.xml><?xml version="1.0" encoding="utf-8"?>
<x:worksheet xmlns:x="http://schemas.openxmlformats.org/spreadsheetml/2006/main">
  <x:sheetViews>
    <x:sheetView showGridLines="1" workbookViewId="0"/>
  </x:sheetViews>
  <x:sheetFormatPr defaultColWidth="8.66796875" defaultRowHeight="12.75"/>
  <x:cols>
    <x:col min="1" max="2" width="36" style="1" hidden="0" customWidth="1"/>
    <x:col min="3" max="5" width="16" style="1" hidden="0" customWidth="1"/>
    <x:col min="6" max="6" width="19" style="1" hidden="0" customWidth="1"/>
    <x:col min="7" max="8" width="16" style="1" hidden="0" customWidth="1"/>
  </x:cols>
  <x:sheetData>
    <x:row r="1" s="1" customFormat="1" ht="14.25" hidden="0" customHeight="1">
      <x:c r="A1" s="101" t="str">
        <x:v>UCI/HOI STRUCTURAL DIAGNOSTICS —</x:v>
      </x:c>
      <x:c r="B1" s="101"/>
      <x:c r="C1" s="101"/>
      <x:c r="D1" s="101"/>
      <x:c r="E1" s="101"/>
      <x:c r="F1" s="101"/>
      <x:c r="G1" s="101"/>
      <x:c r="H1" s="101"/>
    </x:row>
    <x:row r="2" s="1" customFormat="1" ht="13.5" hidden="0" customHeight="1">
      <x:c r="A2" s="74"/>
      <x:c r="B2" s="74"/>
      <x:c r="C2" s="74"/>
      <x:c r="D2" s="74"/>
      <x:c r="E2" s="74"/>
      <x:c r="F2" s="74"/>
      <x:c r="G2" s="6"/>
      <x:c r="H2" s="6"/>
    </x:row>
    <x:row r="3" s="1" customFormat="1" ht="14.25" hidden="0" customHeight="1">
      <x:c r="A3" s="41" t="s">
        <x:v>1920</x:v>
      </x:c>
      <x:c r="B3" s="44" t="str">
        <x:v>RippleLogic v13.0 Section 11 and Section 9.3.2</x:v>
      </x:c>
      <x:c r="C3" s="74"/>
      <x:c r="D3" s="74"/>
      <x:c r="E3" s="74"/>
      <x:c r="F3" s="74"/>
      <x:c r="G3" s="6"/>
      <x:c r="H3" s="6"/>
    </x:row>
    <x:row r="4" s="1" customFormat="1" ht="14.25" hidden="0" customHeight="1">
      <x:c r="A4" s="41" t="s">
        <x:v>2190</x:v>
      </x:c>
      <x:c r="B4" s="40" t="s">
        <x:v>2191</x:v>
      </x:c>
      <x:c r="C4" s="74"/>
      <x:c r="D4" s="74"/>
      <x:c r="E4" s="74"/>
      <x:c r="F4" s="74"/>
      <x:c r="G4" s="6"/>
      <x:c r="H4" s="6"/>
    </x:row>
    <x:row r="5" s="1" customFormat="1" ht="14.25" hidden="0" customHeight="1">
      <x:c r="A5" s="41" t="s">
        <x:v>2192</x:v>
      </x:c>
      <x:c r="B5" s="44" t="s">
        <x:v>2193</x:v>
      </x:c>
      <x:c r="C5" s="74"/>
      <x:c r="D5" s="74"/>
      <x:c r="E5" s="74"/>
      <x:c r="F5" s="74"/>
      <x:c r="G5" s="6"/>
      <x:c r="H5" s="6"/>
    </x:row>
    <x:row r="6" s="1" customFormat="1" ht="14.25" hidden="0" customHeight="1">
      <x:c r="A6" s="41" t="s">
        <x:v>2194</x:v>
      </x:c>
      <x:c r="B6" s="40" t="s">
        <x:v>2195</x:v>
      </x:c>
      <x:c r="C6" s="74"/>
      <x:c r="D6" s="74"/>
      <x:c r="E6" s="74"/>
      <x:c r="F6" s="74"/>
      <x:c r="G6" s="6"/>
      <x:c r="H6" s="6"/>
    </x:row>
    <x:row r="7" s="1" customFormat="1" ht="13.5" hidden="0" customHeight="1">
      <x:c r="A7" s="41" t="s">
        <x:v>2196</x:v>
      </x:c>
      <x:c r="B7" s="44" t="s">
        <x:v>2197</x:v>
      </x:c>
      <x:c r="C7" s="74"/>
      <x:c r="D7" s="74"/>
      <x:c r="E7" s="74"/>
      <x:c r="F7" s="74"/>
      <x:c r="G7" s="6"/>
      <x:c r="H7" s="6"/>
    </x:row>
    <x:row r="8" s="1" customFormat="1" ht="14.25" hidden="0" customHeight="1">
      <x:c r="A8" s="41" t="s">
        <x:v>2198</x:v>
      </x:c>
      <x:c r="B8" s="74"/>
      <x:c r="C8" s="74"/>
      <x:c r="D8" s="74"/>
      <x:c r="E8" s="74"/>
      <x:c r="F8" s="74"/>
      <x:c r="G8" s="6"/>
      <x:c r="H8" s="6"/>
    </x:row>
    <x:row r="9" s="1" customFormat="1" ht="14.25" hidden="0" customHeight="1">
      <x:c r="A9" s="41" t="s">
        <x:v>2199</x:v>
      </x:c>
      <x:c r="B9" s="74"/>
      <x:c r="C9" s="74"/>
      <x:c r="D9" s="74"/>
      <x:c r="E9" s="74"/>
      <x:c r="F9" s="74"/>
      <x:c r="G9" s="6"/>
      <x:c r="H9" s="6"/>
    </x:row>
    <x:row r="10" s="1" customFormat="1" ht="14.25" hidden="0" customHeight="1">
      <x:c r="A10" s="41" t="s">
        <x:v>2200</x:v>
      </x:c>
      <x:c r="B10" s="74"/>
      <x:c r="C10" s="74"/>
      <x:c r="D10" s="74"/>
      <x:c r="E10" s="74"/>
      <x:c r="F10" s="74"/>
      <x:c r="G10" s="6"/>
      <x:c r="H10" s="6"/>
    </x:row>
    <x:row r="11" s="1" customFormat="1" ht="14.25" hidden="0" customHeight="1">
      <x:c r="A11" s="41" t="s">
        <x:v>2201</x:v>
      </x:c>
      <x:c r="B11" s="74"/>
      <x:c r="C11" s="74"/>
      <x:c r="D11" s="74"/>
      <x:c r="E11" s="74"/>
      <x:c r="F11" s="74"/>
      <x:c r="G11" s="6"/>
      <x:c r="H11" s="6"/>
    </x:row>
    <x:row r="12" s="1" customFormat="1" ht="14.25" hidden="0" customHeight="1">
      <x:c r="A12" s="41" t="s">
        <x:v>2202</x:v>
      </x:c>
      <x:c r="B12" s="74"/>
      <x:c r="C12" s="74"/>
      <x:c r="D12" s="74"/>
      <x:c r="E12" s="74"/>
      <x:c r="F12" s="74"/>
      <x:c r="G12" s="6"/>
      <x:c r="H12" s="6"/>
    </x:row>
    <x:row r="13" s="1" customFormat="1" ht="14.25" hidden="0" customHeight="1">
      <x:c r="A13" s="101" t="s">
        <x:v>902</x:v>
      </x:c>
      <x:c r="B13" s="101" t="s">
        <x:v>2203</x:v>
      </x:c>
      <x:c r="C13" s="101" t="s">
        <x:v>2204</x:v>
      </x:c>
      <x:c r="D13" s="101" t="s">
        <x:v>2205</x:v>
      </x:c>
      <x:c r="E13" s="101" t="s">
        <x:v>2206</x:v>
      </x:c>
      <x:c r="F13" s="101" t="s">
        <x:v>2207</x:v>
      </x:c>
      <x:c r="G13" s="6"/>
      <x:c r="H13" s="6"/>
    </x:row>
    <x:row r="14" s="1" customFormat="1" ht="14.25" hidden="0" customHeight="1">
      <x:c r="A14" s="41" t="s">
        <x:v>1017</x:v>
      </x:c>
      <x:c r="B14" s="40" t="n">
        <x:v>0.7</x:v>
      </x:c>
      <x:c r="C14" s="40" t="n">
        <x:v>0.7</x:v>
      </x:c>
      <x:c r="D14" s="40" t="n">
        <x:v>0.7</x:v>
      </x:c>
      <x:c r="E14" s="40" t="s">
        <x:v>2208</x:v>
      </x:c>
      <x:c r="F14" s="98" t="n">
        <x:v>0.7</x:v>
      </x:c>
      <x:c r="G14" s="6"/>
      <x:c r="H14" s="6"/>
    </x:row>
    <x:row r="15" s="1" customFormat="1" ht="14.25" hidden="0" customHeight="1">
      <x:c r="A15" s="41" t="s">
        <x:v>1019</x:v>
      </x:c>
      <x:c r="B15" s="44" t="n">
        <x:v>0.7</x:v>
      </x:c>
      <x:c r="C15" s="44" t="n">
        <x:v>0.7</x:v>
      </x:c>
      <x:c r="D15" s="44" t="n">
        <x:v>0.7</x:v>
      </x:c>
      <x:c r="E15" s="44" t="n">
        <x:v>0.7</x:v>
      </x:c>
      <x:c r="F15" s="97" t="n">
        <x:v>0.7</x:v>
      </x:c>
      <x:c r="G15" s="6"/>
      <x:c r="H15" s="6"/>
    </x:row>
    <x:row r="16" s="1" customFormat="1" ht="14.25" hidden="0" customHeight="1">
      <x:c r="A16" s="41" t="s">
        <x:v>1020</x:v>
      </x:c>
      <x:c r="B16" s="40" t="n">
        <x:v>0.7</x:v>
      </x:c>
      <x:c r="C16" s="40" t="n">
        <x:v>0.7</x:v>
      </x:c>
      <x:c r="D16" s="40" t="n">
        <x:v>0.7</x:v>
      </x:c>
      <x:c r="E16" s="40" t="n">
        <x:v>0.7</x:v>
      </x:c>
      <x:c r="F16" s="98" t="n">
        <x:v>0.7</x:v>
      </x:c>
      <x:c r="G16" s="6"/>
      <x:c r="H16" s="6"/>
    </x:row>
    <x:row r="17" s="1" customFormat="1" ht="14.25" hidden="0" customHeight="1">
      <x:c r="A17" s="41" t="s">
        <x:v>1021</x:v>
      </x:c>
      <x:c r="B17" s="44" t="n">
        <x:v>0.7</x:v>
      </x:c>
      <x:c r="C17" s="44" t="n">
        <x:v>0.7</x:v>
      </x:c>
      <x:c r="D17" s="44" t="n">
        <x:v>0.7</x:v>
      </x:c>
      <x:c r="E17" s="44" t="n">
        <x:v>0.7</x:v>
      </x:c>
      <x:c r="F17" s="97" t="n">
        <x:v>0.7</x:v>
      </x:c>
      <x:c r="G17" s="6"/>
      <x:c r="H17" s="6"/>
    </x:row>
    <x:row r="18" s="1" customFormat="1" ht="14.25" hidden="0" customHeight="1">
      <x:c r="A18" s="41" t="s">
        <x:v>1022</x:v>
      </x:c>
      <x:c r="B18" s="40" t="n">
        <x:v>0.7</x:v>
      </x:c>
      <x:c r="C18" s="40" t="n">
        <x:v>0.7</x:v>
      </x:c>
      <x:c r="D18" s="40" t="n">
        <x:v>0.7</x:v>
      </x:c>
      <x:c r="E18" s="40" t="n">
        <x:v>0.7</x:v>
      </x:c>
      <x:c r="F18" s="98" t="n">
        <x:v>0.7</x:v>
      </x:c>
      <x:c r="G18" s="6"/>
      <x:c r="H18" s="6"/>
    </x:row>
    <x:row r="19" s="1" customFormat="1" ht="14.25" hidden="0" customHeight="1">
      <x:c r="A19" s="41" t="s">
        <x:v>1023</x:v>
      </x:c>
      <x:c r="B19" s="44" t="n">
        <x:v>0.7</x:v>
      </x:c>
      <x:c r="C19" s="44" t="n">
        <x:v>0.7</x:v>
      </x:c>
      <x:c r="D19" s="44" t="n">
        <x:v>0.7</x:v>
      </x:c>
      <x:c r="E19" s="44" t="n">
        <x:v>0.7</x:v>
      </x:c>
      <x:c r="F19" s="97" t="n">
        <x:v>0.7</x:v>
      </x:c>
      <x:c r="G19" s="6"/>
      <x:c r="H19" s="6"/>
    </x:row>
    <x:row r="20" s="1" customFormat="1" ht="14.25" hidden="0" customHeight="1">
      <x:c r="A20" s="41" t="s">
        <x:v>1025</x:v>
      </x:c>
      <x:c r="B20" s="40" t="n">
        <x:v>0.7</x:v>
      </x:c>
      <x:c r="C20" s="40" t="n">
        <x:v>0.7</x:v>
      </x:c>
      <x:c r="D20" s="40" t="n">
        <x:v>0.7</x:v>
      </x:c>
      <x:c r="E20" s="40" t="s">
        <x:v>2208</x:v>
      </x:c>
      <x:c r="F20" s="98" t="n">
        <x:v>0.7</x:v>
      </x:c>
      <x:c r="G20" s="6"/>
      <x:c r="H20" s="6"/>
    </x:row>
    <x:row r="21" s="1" customFormat="1" ht="13.5" hidden="0" customHeight="1">
      <x:c r="A21" s="74"/>
      <x:c r="B21" s="74"/>
      <x:c r="C21" s="74"/>
      <x:c r="D21" s="74"/>
      <x:c r="E21" s="74"/>
      <x:c r="F21" s="74"/>
      <x:c r="G21" s="6"/>
      <x:c r="H21" s="6"/>
    </x:row>
    <x:row r="22" s="1" customFormat="1" ht="14.25" hidden="0" customHeight="1">
      <x:c r="A22" s="41" t="s">
        <x:v>2209</x:v>
      </x:c>
      <x:c r="B22" s="98" t="n">
        <x:v>0.7</x:v>
      </x:c>
      <x:c r="C22" s="74"/>
      <x:c r="D22" s="74"/>
      <x:c r="E22" s="74"/>
      <x:c r="F22" s="74"/>
      <x:c r="G22" s="6"/>
      <x:c r="H22" s="6"/>
    </x:row>
    <x:row r="23" s="1" customFormat="1" ht="24" hidden="0" customHeight="1">
      <x:c r="A23" s="41" t="s">
        <x:v>2210</x:v>
      </x:c>
      <x:c r="B23" s="74"/>
      <x:c r="C23" s="74"/>
      <x:c r="D23" s="74"/>
      <x:c r="E23" s="74"/>
      <x:c r="F23" s="74"/>
      <x:c r="G23" s="6"/>
      <x:c r="H23" s="6"/>
    </x:row>
    <x:row r="24" s="1" customFormat="1" ht="14.25" hidden="0" customHeight="1">
      <x:c r="A24" s="41" t="s">
        <x:v>2211</x:v>
      </x:c>
      <x:c r="B24" s="74"/>
      <x:c r="C24" s="74"/>
      <x:c r="D24" s="74"/>
      <x:c r="E24" s="74"/>
      <x:c r="F24" s="74"/>
      <x:c r="G24" s="6"/>
      <x:c r="H24" s="6"/>
    </x:row>
    <x:row r="25" s="1" customFormat="1" ht="13.5" hidden="0" customHeight="1">
      <x:c r="A25" s="74"/>
      <x:c r="B25" s="74"/>
      <x:c r="C25" s="74"/>
      <x:c r="D25" s="74"/>
      <x:c r="E25" s="74"/>
      <x:c r="F25" s="74"/>
      <x:c r="G25" s="6"/>
      <x:c r="H25" s="6"/>
    </x:row>
    <x:row r="26" s="1" customFormat="1" ht="14.25" hidden="0" customHeight="1">
      <x:c r="A26" s="101" t="s">
        <x:v>2212</x:v>
      </x:c>
      <x:c r="B26" s="102"/>
      <x:c r="C26" s="102"/>
      <x:c r="D26" s="102"/>
      <x:c r="E26" s="102"/>
      <x:c r="F26" s="102"/>
      <x:c r="G26" s="6"/>
      <x:c r="H26" s="6"/>
    </x:row>
    <x:row r="27" s="1" customFormat="1" ht="14.25" hidden="0" customHeight="1">
      <x:c r="A27" s="41" t="s">
        <x:v>2213</x:v>
      </x:c>
      <x:c r="B27" s="74"/>
      <x:c r="C27" s="74"/>
      <x:c r="D27" s="74"/>
      <x:c r="E27" s="74"/>
      <x:c r="F27" s="74"/>
      <x:c r="G27" s="6"/>
      <x:c r="H27" s="6"/>
    </x:row>
    <x:row r="28" s="1" customFormat="1" ht="14.25" hidden="0" customHeight="1">
      <x:c r="A28" s="41" t="s">
        <x:v>2214</x:v>
      </x:c>
      <x:c r="B28" s="74"/>
      <x:c r="C28" s="74"/>
      <x:c r="D28" s="74"/>
      <x:c r="E28" s="74"/>
      <x:c r="F28" s="74"/>
      <x:c r="G28" s="6"/>
      <x:c r="H28" s="6"/>
    </x:row>
    <x:row r="29" s="1" customFormat="1" ht="14.25" hidden="0" customHeight="1">
      <x:c r="A29" s="101" t="s">
        <x:v>2215</x:v>
      </x:c>
      <x:c r="B29" s="102"/>
      <x:c r="C29" s="102"/>
      <x:c r="D29" s="102"/>
      <x:c r="E29" s="102"/>
      <x:c r="F29" s="102"/>
      <x:c r="G29" s="6"/>
      <x:c r="H29" s="6"/>
    </x:row>
    <x:row r="30" s="1" customFormat="1" ht="14.25" hidden="0" customHeight="1">
      <x:c r="A30" s="41" t="s">
        <x:v>2216</x:v>
      </x:c>
      <x:c r="B30" s="74"/>
      <x:c r="C30" s="74"/>
      <x:c r="D30" s="74"/>
      <x:c r="E30" s="74"/>
      <x:c r="F30" s="74"/>
      <x:c r="G30" s="6"/>
      <x:c r="H30" s="6"/>
    </x:row>
    <x:row r="31" s="1" customFormat="1" ht="14.25" hidden="0" customHeight="1">
      <x:c r="A31" s="41" t="s">
        <x:v>2217</x:v>
      </x:c>
      <x:c r="B31" s="74"/>
      <x:c r="C31" s="74"/>
      <x:c r="D31" s="74"/>
      <x:c r="E31" s="74"/>
      <x:c r="F31" s="74"/>
      <x:c r="G31" s="6"/>
      <x:c r="H31" s="6"/>
    </x:row>
    <x:row r="32" s="1" customFormat="1" ht="25.5" hidden="0" customHeight="1">
      <x:c r="A32" s="41" t="s">
        <x:v>2218</x:v>
      </x:c>
      <x:c r="B32" s="74"/>
      <x:c r="C32" s="74"/>
      <x:c r="D32" s="74"/>
      <x:c r="E32" s="74"/>
      <x:c r="F32" s="74"/>
      <x:c r="G32" s="6"/>
      <x:c r="H32" s="6"/>
    </x:row>
    <x:row r="33" s="1" customFormat="1" ht="12.75" hidden="0" customHeight="1">
      <x:c r="A33" s="6"/>
      <x:c r="B33" s="6"/>
      <x:c r="C33" s="6"/>
      <x:c r="D33" s="6"/>
      <x:c r="E33" s="6"/>
      <x:c r="F33" s="6"/>
      <x:c r="G33" s="6"/>
      <x:c r="H33" s="6"/>
    </x:row>
    <x:row r="34" s="1" customFormat="1" ht="12.75" hidden="0" customHeight="1">
      <x:c r="A34" s="6"/>
      <x:c r="B34" s="6"/>
      <x:c r="C34" s="6"/>
      <x:c r="D34" s="6"/>
      <x:c r="E34" s="6"/>
      <x:c r="F34" s="6"/>
      <x:c r="G34" s="6"/>
      <x:c r="H34" s="6"/>
    </x:row>
    <x:row r="35" s="1" customFormat="1" ht="12.75" hidden="0" customHeight="1">
      <x:c r="A35" s="6"/>
      <x:c r="B35" s="6"/>
      <x:c r="C35" s="6"/>
      <x:c r="D35" s="6"/>
      <x:c r="E35" s="6"/>
      <x:c r="F35" s="6"/>
      <x:c r="G35" s="6"/>
      <x:c r="H35" s="6"/>
    </x:row>
    <x:row r="36" s="1" customFormat="1" ht="12.75" hidden="0" customHeight="1">
      <x:c r="A36" s="6"/>
      <x:c r="B36" s="6"/>
      <x:c r="C36" s="6"/>
      <x:c r="D36" s="6"/>
      <x:c r="E36" s="6"/>
      <x:c r="F36" s="6"/>
      <x:c r="G36" s="6"/>
      <x:c r="H36" s="6"/>
    </x:row>
    <x:row r="37" s="1" customFormat="1" ht="12.75" hidden="0" customHeight="1">
      <x:c r="A37" s="6"/>
      <x:c r="B37" s="6"/>
      <x:c r="C37" s="6"/>
      <x:c r="D37" s="6"/>
      <x:c r="E37" s="6"/>
      <x:c r="F37" s="6"/>
      <x:c r="G37" s="6"/>
      <x:c r="H37" s="6"/>
    </x:row>
    <x:row r="38" s="1" customFormat="1" ht="12.75" hidden="0" customHeight="1">
      <x:c r="A38" s="6"/>
      <x:c r="B38" s="6"/>
      <x:c r="C38" s="6"/>
      <x:c r="D38" s="6"/>
      <x:c r="E38" s="6"/>
      <x:c r="F38" s="6"/>
      <x:c r="G38" s="6"/>
      <x:c r="H38" s="6"/>
    </x:row>
    <x:row r="39" s="1" customFormat="1" ht="12.75" hidden="0" customHeight="1">
      <x:c r="A39" s="6"/>
      <x:c r="B39" s="6"/>
      <x:c r="C39" s="6"/>
      <x:c r="D39" s="6"/>
      <x:c r="E39" s="6"/>
      <x:c r="F39" s="6"/>
      <x:c r="G39" s="6"/>
      <x:c r="H39" s="6"/>
    </x:row>
    <x:row r="40" s="1" customFormat="1" ht="12.75" hidden="0" customHeight="1">
      <x:c r="A40" s="6"/>
      <x:c r="B40" s="6"/>
      <x:c r="C40" s="6"/>
      <x:c r="D40" s="6"/>
      <x:c r="E40" s="6"/>
      <x:c r="F40" s="6"/>
      <x:c r="G40" s="6"/>
      <x:c r="H40" s="6"/>
    </x:row>
    <x:row r="41" s="1" customFormat="1" ht="12.75" hidden="0" customHeight="1">
      <x:c r="A41" s="6"/>
      <x:c r="B41" s="6"/>
      <x:c r="C41" s="6"/>
      <x:c r="D41" s="6"/>
      <x:c r="E41" s="6"/>
      <x:c r="F41" s="6"/>
      <x:c r="G41" s="6"/>
      <x:c r="H41" s="6"/>
    </x:row>
    <x:row r="42" s="1" customFormat="1" ht="12.75" hidden="0" customHeight="1">
      <x:c r="A42" s="6"/>
      <x:c r="B42" s="6"/>
      <x:c r="C42" s="6"/>
      <x:c r="D42" s="6"/>
      <x:c r="E42" s="6"/>
      <x:c r="F42" s="6"/>
      <x:c r="G42" s="6"/>
      <x:c r="H42" s="6"/>
    </x:row>
    <x:row r="43" s="1" customFormat="1" ht="12.75" hidden="0" customHeight="1">
      <x:c r="A43" s="6"/>
      <x:c r="B43" s="6"/>
      <x:c r="C43" s="6"/>
      <x:c r="D43" s="6"/>
      <x:c r="E43" s="6"/>
      <x:c r="F43" s="6"/>
      <x:c r="G43" s="6"/>
      <x:c r="H43" s="6"/>
    </x:row>
    <x:row r="44" s="1" customFormat="1" ht="12.75" hidden="0" customHeight="1">
      <x:c r="A44" s="6"/>
      <x:c r="B44" s="6"/>
      <x:c r="C44" s="6"/>
      <x:c r="D44" s="6"/>
      <x:c r="E44" s="6"/>
      <x:c r="F44" s="6"/>
      <x:c r="G44" s="6"/>
      <x:c r="H44" s="6"/>
    </x:row>
    <x:row r="45" s="1" customFormat="1" ht="12.75" hidden="0" customHeight="1">
      <x:c r="A45" s="6"/>
      <x:c r="B45" s="6"/>
      <x:c r="C45" s="6"/>
      <x:c r="D45" s="6"/>
      <x:c r="E45" s="6"/>
      <x:c r="F45" s="6"/>
      <x:c r="G45" s="6"/>
      <x:c r="H45" s="6"/>
    </x:row>
    <x:row r="46" s="1" customFormat="1" ht="12.75" hidden="0" customHeight="1">
      <x:c r="A46" s="6"/>
      <x:c r="B46" s="6"/>
      <x:c r="C46" s="6"/>
      <x:c r="D46" s="6"/>
      <x:c r="E46" s="6"/>
      <x:c r="F46" s="6"/>
      <x:c r="G46" s="6"/>
      <x:c r="H46" s="6"/>
    </x:row>
    <x:row r="47" s="1" customFormat="1" ht="12.75" hidden="0" customHeight="1">
      <x:c r="A47" s="6"/>
      <x:c r="B47" s="6"/>
      <x:c r="C47" s="6"/>
      <x:c r="D47" s="6"/>
      <x:c r="E47" s="6"/>
      <x:c r="F47" s="6"/>
      <x:c r="G47" s="6"/>
      <x:c r="H47" s="6"/>
    </x:row>
    <x:row r="48" s="1" customFormat="1" ht="12.75" hidden="0" customHeight="1">
      <x:c r="A48" s="6"/>
      <x:c r="B48" s="6"/>
      <x:c r="C48" s="6"/>
      <x:c r="D48" s="6"/>
      <x:c r="E48" s="6"/>
      <x:c r="F48" s="6"/>
      <x:c r="G48" s="6"/>
      <x:c r="H48" s="6"/>
    </x:row>
    <x:row r="49" s="1" customFormat="1" ht="12.75" hidden="0" customHeight="1">
      <x:c r="A49" s="6"/>
      <x:c r="B49" s="6"/>
      <x:c r="C49" s="6"/>
      <x:c r="D49" s="6"/>
      <x:c r="E49" s="6"/>
      <x:c r="F49" s="6"/>
      <x:c r="G49" s="6"/>
      <x:c r="H49" s="6"/>
    </x:row>
    <x:row r="50" s="1" customFormat="1" ht="12.75" hidden="0" customHeight="1">
      <x:c r="A50" s="6"/>
      <x:c r="B50" s="6"/>
      <x:c r="C50" s="6"/>
      <x:c r="D50" s="6"/>
      <x:c r="E50" s="6"/>
      <x:c r="F50" s="6"/>
      <x:c r="G50" s="6"/>
      <x:c r="H50" s="6"/>
    </x:row>
    <x:row r="51" s="1" customFormat="1" ht="12.75" hidden="0" customHeight="1">
      <x:c r="A51" s="6"/>
      <x:c r="B51" s="6"/>
      <x:c r="C51" s="6"/>
      <x:c r="D51" s="6"/>
      <x:c r="E51" s="6"/>
      <x:c r="F51" s="6"/>
      <x:c r="G51" s="6"/>
      <x:c r="H51" s="6"/>
    </x:row>
    <x:row r="52" s="1" customFormat="1" ht="12.75" hidden="0" customHeight="1">
      <x:c r="A52" s="6"/>
      <x:c r="B52" s="6"/>
      <x:c r="C52" s="6"/>
      <x:c r="D52" s="6"/>
      <x:c r="E52" s="6"/>
      <x:c r="F52" s="6"/>
      <x:c r="G52" s="6"/>
      <x:c r="H52" s="6"/>
    </x:row>
    <x:row r="53" s="1" customFormat="1" ht="12.75" hidden="0" customHeight="1">
      <x:c r="A53" s="6"/>
      <x:c r="B53" s="6"/>
      <x:c r="C53" s="6"/>
      <x:c r="D53" s="6"/>
      <x:c r="E53" s="6"/>
      <x:c r="F53" s="6"/>
      <x:c r="G53" s="6"/>
      <x:c r="H53" s="6"/>
    </x:row>
    <x:row r="54" s="1" customFormat="1" ht="12.75" hidden="0" customHeight="1">
      <x:c r="A54" s="6"/>
      <x:c r="B54" s="6"/>
      <x:c r="C54" s="6"/>
      <x:c r="D54" s="6"/>
      <x:c r="E54" s="6"/>
      <x:c r="F54" s="6"/>
      <x:c r="G54" s="6"/>
      <x:c r="H54" s="6"/>
    </x:row>
    <x:row r="55" s="1" customFormat="1" ht="12.75" hidden="0" customHeight="1">
      <x:c r="A55" s="6"/>
      <x:c r="B55" s="6"/>
      <x:c r="C55" s="6"/>
      <x:c r="D55" s="6"/>
      <x:c r="E55" s="6"/>
      <x:c r="F55" s="6"/>
      <x:c r="G55" s="6"/>
      <x:c r="H55" s="6"/>
    </x:row>
    <x:row r="56" s="1" customFormat="1" ht="12.75" hidden="0" customHeight="1">
      <x:c r="A56" s="6"/>
      <x:c r="B56" s="6"/>
      <x:c r="C56" s="6"/>
      <x:c r="D56" s="6"/>
      <x:c r="E56" s="6"/>
      <x:c r="F56" s="6"/>
      <x:c r="G56" s="6"/>
      <x:c r="H56" s="6"/>
    </x:row>
    <x:row r="57" s="1" customFormat="1" ht="12.75" hidden="0" customHeight="1">
      <x:c r="A57" s="6"/>
      <x:c r="B57" s="6"/>
      <x:c r="C57" s="6"/>
      <x:c r="D57" s="6"/>
      <x:c r="E57" s="6"/>
      <x:c r="F57" s="6"/>
      <x:c r="G57" s="6"/>
      <x:c r="H57" s="6"/>
    </x:row>
    <x:row r="58" s="1" customFormat="1" ht="12.75" hidden="0" customHeight="1">
      <x:c r="A58" s="6"/>
      <x:c r="B58" s="6"/>
      <x:c r="C58" s="6"/>
      <x:c r="D58" s="6"/>
      <x:c r="E58" s="6"/>
      <x:c r="F58" s="6"/>
      <x:c r="G58" s="6"/>
      <x:c r="H58" s="6"/>
    </x:row>
    <x:row r="59" s="1" customFormat="1" ht="12.75" hidden="0" customHeight="1">
      <x:c r="A59" s="6"/>
      <x:c r="B59" s="6"/>
      <x:c r="C59" s="6"/>
      <x:c r="D59" s="6"/>
      <x:c r="E59" s="6"/>
      <x:c r="F59" s="6"/>
      <x:c r="G59" s="6"/>
      <x:c r="H59" s="6"/>
    </x:row>
    <x:row r="60" s="1" customFormat="1" ht="12.75" hidden="0" customHeight="1">
      <x:c r="A60" s="6"/>
      <x:c r="B60" s="6"/>
      <x:c r="C60" s="6"/>
      <x:c r="D60" s="6"/>
      <x:c r="E60" s="6"/>
      <x:c r="F60" s="6"/>
      <x:c r="G60" s="6"/>
      <x:c r="H60" s="6"/>
    </x:row>
    <x:row r="61" s="1" customFormat="1" ht="12.75" hidden="0" customHeight="1">
      <x:c r="A61" s="6"/>
      <x:c r="B61" s="6"/>
      <x:c r="C61" s="6"/>
      <x:c r="D61" s="6"/>
      <x:c r="E61" s="6"/>
      <x:c r="F61" s="6"/>
      <x:c r="G61" s="6"/>
      <x:c r="H61" s="6"/>
    </x:row>
    <x:row r="62" s="1" customFormat="1" ht="12.75" hidden="0" customHeight="1">
      <x:c r="A62" s="6"/>
      <x:c r="B62" s="6"/>
      <x:c r="C62" s="6"/>
      <x:c r="D62" s="6"/>
      <x:c r="E62" s="6"/>
      <x:c r="F62" s="6"/>
      <x:c r="G62" s="6"/>
      <x:c r="H62" s="6"/>
    </x:row>
    <x:row r="63" s="1" customFormat="1" ht="12.75" hidden="0" customHeight="1">
      <x:c r="A63" s="6"/>
      <x:c r="B63" s="6"/>
      <x:c r="C63" s="6"/>
      <x:c r="D63" s="6"/>
      <x:c r="E63" s="6"/>
      <x:c r="F63" s="6"/>
      <x:c r="G63" s="6"/>
      <x:c r="H63" s="6"/>
    </x:row>
    <x:row r="64" s="1" customFormat="1" ht="12.75" hidden="0" customHeight="1">
      <x:c r="A64" s="6"/>
      <x:c r="B64" s="6"/>
      <x:c r="C64" s="6"/>
      <x:c r="D64" s="6"/>
      <x:c r="E64" s="6"/>
      <x:c r="F64" s="6"/>
      <x:c r="G64" s="6"/>
      <x:c r="H64" s="6"/>
    </x:row>
    <x:row r="65" s="1" customFormat="1" ht="12.75" hidden="0" customHeight="1">
      <x:c r="A65" s="6"/>
      <x:c r="B65" s="6"/>
      <x:c r="C65" s="6"/>
      <x:c r="D65" s="6"/>
      <x:c r="E65" s="6"/>
      <x:c r="F65" s="6"/>
      <x:c r="G65" s="6"/>
      <x:c r="H65" s="6"/>
    </x:row>
    <x:row r="66" s="1" customFormat="1" ht="12.75" hidden="0" customHeight="1">
      <x:c r="A66" s="6"/>
      <x:c r="B66" s="6"/>
      <x:c r="C66" s="6"/>
      <x:c r="D66" s="6"/>
      <x:c r="E66" s="6"/>
      <x:c r="F66" s="6"/>
      <x:c r="G66" s="6"/>
      <x:c r="H66" s="6"/>
    </x:row>
    <x:row r="67" s="1" customFormat="1" ht="12.75" hidden="0" customHeight="1">
      <x:c r="A67" s="6"/>
      <x:c r="B67" s="6"/>
      <x:c r="C67" s="6"/>
      <x:c r="D67" s="6"/>
      <x:c r="E67" s="6"/>
      <x:c r="F67" s="6"/>
      <x:c r="G67" s="6"/>
      <x:c r="H67" s="6"/>
    </x:row>
    <x:row r="68" s="1" customFormat="1" ht="12.75" hidden="0" customHeight="1">
      <x:c r="A68" s="6"/>
      <x:c r="B68" s="6"/>
      <x:c r="C68" s="6"/>
      <x:c r="D68" s="6"/>
      <x:c r="E68" s="6"/>
      <x:c r="F68" s="6"/>
      <x:c r="G68" s="6"/>
      <x:c r="H68" s="6"/>
    </x:row>
    <x:row r="69" s="1" customFormat="1" ht="12.75" hidden="0" customHeight="1">
      <x:c r="A69" s="6"/>
      <x:c r="B69" s="6"/>
      <x:c r="C69" s="6"/>
      <x:c r="D69" s="6"/>
      <x:c r="E69" s="6"/>
      <x:c r="F69" s="6"/>
      <x:c r="G69" s="6"/>
      <x:c r="H69" s="6"/>
    </x:row>
    <x:row r="70" s="1" customFormat="1" ht="12.75" hidden="0" customHeight="1">
      <x:c r="A70" s="6"/>
      <x:c r="B70" s="6"/>
      <x:c r="C70" s="6"/>
      <x:c r="D70" s="6"/>
      <x:c r="E70" s="6"/>
      <x:c r="F70" s="6"/>
      <x:c r="G70" s="6"/>
      <x:c r="H70" s="6"/>
    </x:row>
    <x:row r="71" s="1" customFormat="1" ht="12.75" hidden="0" customHeight="1">
      <x:c r="A71" s="6"/>
      <x:c r="B71" s="6"/>
      <x:c r="C71" s="6"/>
      <x:c r="D71" s="6"/>
      <x:c r="E71" s="6"/>
      <x:c r="F71" s="6"/>
      <x:c r="G71" s="6"/>
      <x:c r="H71" s="6"/>
    </x:row>
    <x:row r="72" s="1" customFormat="1" ht="12.75" hidden="0" customHeight="1">
      <x:c r="A72" s="6"/>
      <x:c r="B72" s="6"/>
      <x:c r="C72" s="6"/>
      <x:c r="D72" s="6"/>
      <x:c r="E72" s="6"/>
      <x:c r="F72" s="6"/>
      <x:c r="G72" s="6"/>
      <x:c r="H72" s="6"/>
    </x:row>
    <x:row r="73" s="1" customFormat="1" ht="12.75" hidden="0" customHeight="1">
      <x:c r="A73" s="6"/>
      <x:c r="B73" s="6"/>
      <x:c r="C73" s="6"/>
      <x:c r="D73" s="6"/>
      <x:c r="E73" s="6"/>
      <x:c r="F73" s="6"/>
      <x:c r="G73" s="6"/>
      <x:c r="H73" s="6"/>
    </x:row>
    <x:row r="74" s="1" customFormat="1" ht="12.75" hidden="0" customHeight="1">
      <x:c r="A74" s="6"/>
      <x:c r="B74" s="6"/>
      <x:c r="C74" s="6"/>
      <x:c r="D74" s="6"/>
      <x:c r="E74" s="6"/>
      <x:c r="F74" s="6"/>
      <x:c r="G74" s="6"/>
      <x:c r="H74" s="6"/>
    </x:row>
    <x:row r="75" s="1" customFormat="1" ht="12.75" hidden="0" customHeight="1">
      <x:c r="A75" s="6"/>
      <x:c r="B75" s="6"/>
      <x:c r="C75" s="6"/>
      <x:c r="D75" s="6"/>
      <x:c r="E75" s="6"/>
      <x:c r="F75" s="6"/>
      <x:c r="G75" s="6"/>
      <x:c r="H75" s="6"/>
    </x:row>
    <x:row r="76" s="1" customFormat="1" ht="12.75" hidden="0" customHeight="1">
      <x:c r="A76" s="6"/>
      <x:c r="B76" s="6"/>
      <x:c r="C76" s="6"/>
      <x:c r="D76" s="6"/>
      <x:c r="E76" s="6"/>
      <x:c r="F76" s="6"/>
      <x:c r="G76" s="6"/>
      <x:c r="H76" s="6"/>
    </x:row>
    <x:row r="77" s="1" customFormat="1" ht="12.75" hidden="0" customHeight="1">
      <x:c r="A77" s="6"/>
      <x:c r="B77" s="6"/>
      <x:c r="C77" s="6"/>
      <x:c r="D77" s="6"/>
      <x:c r="E77" s="6"/>
      <x:c r="F77" s="6"/>
      <x:c r="G77" s="6"/>
      <x:c r="H77" s="6"/>
    </x:row>
    <x:row r="78" s="1" customFormat="1" ht="12.75" hidden="0" customHeight="1">
      <x:c r="A78" s="6"/>
      <x:c r="B78" s="6"/>
      <x:c r="C78" s="6"/>
      <x:c r="D78" s="6"/>
      <x:c r="E78" s="6"/>
      <x:c r="F78" s="6"/>
      <x:c r="G78" s="6"/>
      <x:c r="H78" s="6"/>
    </x:row>
    <x:row r="79" s="1" customFormat="1" ht="12.75" hidden="0" customHeight="1">
      <x:c r="A79" s="6"/>
      <x:c r="B79" s="6"/>
      <x:c r="C79" s="6"/>
      <x:c r="D79" s="6"/>
      <x:c r="E79" s="6"/>
      <x:c r="F79" s="6"/>
      <x:c r="G79" s="6"/>
      <x:c r="H79" s="6"/>
    </x:row>
    <x:row r="80" s="1" customFormat="1" ht="12.75" hidden="0" customHeight="1">
      <x:c r="A80" s="6"/>
      <x:c r="B80" s="6"/>
      <x:c r="C80" s="6"/>
      <x:c r="D80" s="6"/>
      <x:c r="E80" s="6"/>
      <x:c r="F80" s="6"/>
      <x:c r="G80" s="6"/>
      <x:c r="H80" s="6"/>
    </x:row>
  </x:sheetData>
  <x:mergeCells>
    <x:mergeCell ref="A1:H1"/>
  </x:mergeCells>
  <x:pageMargins left="0.7" right="0.7" top="0.75" bottom="0.75" header="0.3" footer="0.3"/>
</x:worksheet>
</file>

<file path=xl/worksheets/sheet30.xml><?xml version="1.0" encoding="utf-8"?>
<x:worksheet xmlns:x="http://schemas.openxmlformats.org/spreadsheetml/2006/main">
  <x:sheetViews>
    <x:sheetView showGridLines="1" workbookViewId="0"/>
  </x:sheetViews>
  <x:sheetFormatPr defaultColWidth="8.66796875" defaultRowHeight="14.25"/>
  <x:cols>
    <x:col min="1" max="2" width="36" style="72" hidden="0" customWidth="1"/>
    <x:col min="3" max="4" width="28" style="1" hidden="0" customWidth="1"/>
    <x:col min="5" max="5" width="57" style="1" hidden="0" customWidth="1"/>
    <x:col min="6" max="8" width="16" style="1" hidden="0" customWidth="1"/>
    <x:col min="9" max="10" width="36" style="1" hidden="0" customWidth="1"/>
    <x:col min="11" max="26" width="16" style="1" hidden="0" customWidth="1"/>
  </x:cols>
  <x:sheetData>
    <x:row r="1" s="1" customFormat="1" ht="36" hidden="0" customHeight="1">
      <x:c r="A1" s="144" t="str">
        <x:v>RIPPLELOGIC — DECISION DASHBOARD</x:v>
      </x:c>
      <x:c r="B1" s="145"/>
      <x:c r="C1" s="145"/>
      <x:c r="D1" s="145"/>
      <x:c r="E1" s="145"/>
      <x:c r="F1" s="145"/>
      <x:c r="G1" s="145"/>
      <x:c r="H1" s="145"/>
      <x:c r="I1" s="145"/>
      <x:c r="J1" s="145"/>
      <x:c r="K1" s="3"/>
      <x:c r="L1" s="3"/>
      <x:c r="M1" s="3"/>
      <x:c r="N1" s="3"/>
      <x:c r="O1" s="3"/>
      <x:c r="P1" s="3"/>
      <x:c r="Q1" s="3"/>
      <x:c r="R1" s="3"/>
      <x:c r="S1" s="3"/>
      <x:c r="T1" s="3"/>
      <x:c r="U1" s="3"/>
      <x:c r="V1" s="3"/>
      <x:c r="W1" s="3"/>
      <x:c r="X1" s="3"/>
      <x:c r="Y1" s="3"/>
      <x:c r="Z1" s="3"/>
    </x:row>
    <x:row r="2" s="1" customFormat="1" ht="44" hidden="0" customHeight="1">
      <x:c r="A2" s="146" t="str">
        <x:v>Sheet: v5.9</x:v>
      </x:c>
      <x:c r="B2" s="19" t="str">
        <x:v>Framework: RippleLogic v13.0 / Sheet v5.9 / Core Release 2026.09</x:v>
      </x:c>
      <x:c r="C2" s="13"/>
      <x:c r="D2" s="13"/>
      <x:c r="E2" s="13"/>
      <x:c r="F2" s="13"/>
      <x:c r="G2" s="13"/>
      <x:c r="H2" s="13"/>
      <x:c r="I2" s="19" t="s">
        <x:v>2222</x:v>
      </x:c>
      <x:c r="J2" s="19" t="s">
        <x:v>2223</x:v>
      </x:c>
      <x:c r="K2" s="6"/>
      <x:c r="L2" s="6"/>
      <x:c r="M2" s="6"/>
      <x:c r="N2" s="6"/>
      <x:c r="O2" s="6"/>
      <x:c r="P2" s="6"/>
      <x:c r="Q2" s="6"/>
      <x:c r="R2" s="6"/>
      <x:c r="S2" s="6"/>
      <x:c r="T2" s="6"/>
      <x:c r="U2" s="6"/>
      <x:c r="V2" s="6"/>
      <x:c r="W2" s="6"/>
      <x:c r="X2" s="6"/>
      <x:c r="Y2" s="6"/>
      <x:c r="Z2" s="6"/>
    </x:row>
    <x:row r="3" s="1" customFormat="1" ht="24" hidden="0" customHeight="1">
      <x:c r="A3" s="147"/>
      <x:c r="B3" s="13"/>
      <x:c r="C3" s="13"/>
      <x:c r="D3" s="13"/>
      <x:c r="E3" s="13"/>
      <x:c r="F3" s="13"/>
      <x:c r="G3" s="13"/>
      <x:c r="H3" s="13"/>
      <x:c r="I3" s="29" t="s">
        <x:v>2224</x:v>
      </x:c>
      <x:c r="J3" s="29" t="s">
        <x:v>2225</x:v>
      </x:c>
      <x:c r="K3" s="6"/>
      <x:c r="L3" s="6"/>
      <x:c r="M3" s="6"/>
      <x:c r="N3" s="6"/>
      <x:c r="O3" s="6"/>
      <x:c r="P3" s="6"/>
      <x:c r="Q3" s="6"/>
      <x:c r="R3" s="6"/>
      <x:c r="S3" s="6"/>
      <x:c r="T3" s="6"/>
      <x:c r="U3" s="6"/>
      <x:c r="V3" s="6"/>
      <x:c r="W3" s="6"/>
      <x:c r="X3" s="6"/>
      <x:c r="Y3" s="6"/>
      <x:c r="Z3" s="6"/>
    </x:row>
    <x:row r="4" s="1" customFormat="1" ht="100" hidden="0" customHeight="1">
      <x:c r="A4" s="30" t="s">
        <x:v>2226</x:v>
      </x:c>
      <x:c r="B4" s="9" t="s">
        <x:v>2227</x:v>
      </x:c>
      <x:c r="C4" s="9"/>
      <x:c r="D4" s="9"/>
      <x:c r="E4" s="9"/>
      <x:c r="F4" s="9"/>
      <x:c r="G4" s="9"/>
      <x:c r="H4" s="9"/>
      <x:c r="I4" s="19" t="s">
        <x:v>2228</x:v>
      </x:c>
      <x:c r="J4" s="19" t="s">
        <x:v>2229</x:v>
      </x:c>
      <x:c r="K4" s="6"/>
      <x:c r="L4" s="6"/>
      <x:c r="M4" s="6"/>
      <x:c r="N4" s="6"/>
      <x:c r="O4" s="6"/>
      <x:c r="P4" s="6"/>
      <x:c r="Q4" s="6"/>
      <x:c r="R4" s="6"/>
      <x:c r="S4" s="6"/>
      <x:c r="T4" s="6"/>
      <x:c r="U4" s="6"/>
      <x:c r="V4" s="6"/>
      <x:c r="W4" s="6"/>
      <x:c r="X4" s="6"/>
      <x:c r="Y4" s="6"/>
      <x:c r="Z4" s="6"/>
    </x:row>
    <x:row r="5" s="1" customFormat="1" ht="14.25" hidden="0" customHeight="1">
      <x:c r="A5" s="696" t="str">
        <x:v>BUILD INTEGRITY</x:v>
      </x:c>
      <x:c r="B5" s="696" t="str">
        <x:f>IF('Build_Integrity'!$B$14=0,Build_Integrity!C14,Build_Integrity!$C$14)</x:f>
        <x:v>SNAPSHOT / PRESENCE / RLS MATCH</x:v>
      </x:c>
      <x:c r="C5" s="696"/>
      <x:c r="D5" s="696"/>
      <x:c r="E5" s="696"/>
      <x:c r="F5" s="696"/>
      <x:c r="G5" s="13"/>
      <x:c r="H5" s="13"/>
      <x:c r="I5" s="29" t="inlineStr">
        <x:is>
          <x:t>INVALID records by severity</x:t>
        </x:is>
      </x:c>
      <x:c r="J5" s="29" t="n">
        <x:v>0</x:v>
      </x:c>
      <x:c r="K5" s="6"/>
      <x:c r="L5" s="6"/>
      <x:c r="M5" s="6"/>
      <x:c r="N5" s="6"/>
      <x:c r="O5" s="6"/>
      <x:c r="P5" s="6"/>
      <x:c r="Q5" s="6"/>
      <x:c r="R5" s="6"/>
      <x:c r="S5" s="6"/>
      <x:c r="T5" s="6"/>
      <x:c r="U5" s="6"/>
      <x:c r="V5" s="6"/>
      <x:c r="W5" s="6"/>
      <x:c r="X5" s="6"/>
      <x:c r="Y5" s="6"/>
      <x:c r="Z5" s="6"/>
    </x:row>
    <x:row r="6" s="1" customFormat="1" ht="14.25" hidden="0" customHeight="1">
      <x:c r="A6" s="30" t="s">
        <x:v>2231</x:v>
      </x:c>
      <x:c r="B6" s="13"/>
      <x:c r="C6" s="13"/>
      <x:c r="D6" s="13"/>
      <x:c r="E6" s="13"/>
      <x:c r="F6" s="13"/>
      <x:c r="G6" s="13"/>
      <x:c r="H6" s="13"/>
      <x:c r="I6" s="19" t="inlineStr">
        <x:is>
          <x:t>ESCALATE records by severity</x:t>
        </x:is>
      </x:c>
      <x:c r="J6" s="19" t="n">
        <x:v>2</x:v>
      </x:c>
      <x:c r="K6" s="6"/>
      <x:c r="L6" s="6"/>
      <x:c r="M6" s="6"/>
      <x:c r="N6" s="6"/>
      <x:c r="O6" s="6"/>
      <x:c r="P6" s="6"/>
      <x:c r="Q6" s="6"/>
      <x:c r="R6" s="6"/>
      <x:c r="S6" s="6"/>
      <x:c r="T6" s="6"/>
      <x:c r="U6" s="6"/>
      <x:c r="V6" s="6"/>
      <x:c r="W6" s="6"/>
      <x:c r="X6" s="6"/>
      <x:c r="Y6" s="6"/>
      <x:c r="Z6" s="6"/>
    </x:row>
    <x:row r="7" s="1" customFormat="1" ht="14.25" hidden="0" customHeight="1">
      <x:c r="A7" s="30" t="s">
        <x:v>2233</x:v>
      </x:c>
      <x:c r="B7" s="29" t="s">
        <x:v>2234</x:v>
      </x:c>
      <x:c r="C7" s="13"/>
      <x:c r="D7" s="13"/>
      <x:c r="E7" s="13"/>
      <x:c r="F7" s="13"/>
      <x:c r="G7" s="13"/>
      <x:c r="H7" s="13"/>
      <x:c r="I7" s="29" t="inlineStr">
        <x:is>
          <x:t>REVIEW records by severity</x:t>
        </x:is>
      </x:c>
      <x:c r="J7" s="29" t="n">
        <x:v>1</x:v>
      </x:c>
      <x:c r="K7" s="6"/>
      <x:c r="L7" s="6"/>
      <x:c r="M7" s="6"/>
      <x:c r="N7" s="6"/>
      <x:c r="O7" s="6"/>
      <x:c r="P7" s="6"/>
      <x:c r="Q7" s="6"/>
      <x:c r="R7" s="6"/>
      <x:c r="S7" s="6"/>
      <x:c r="T7" s="6"/>
      <x:c r="U7" s="6"/>
      <x:c r="V7" s="6"/>
      <x:c r="W7" s="6"/>
      <x:c r="X7" s="6"/>
      <x:c r="Y7" s="6"/>
      <x:c r="Z7" s="6"/>
    </x:row>
    <x:row r="8" s="1" customFormat="1" ht="14.25" hidden="0" customHeight="1">
      <x:c r="A8" s="30" t="s">
        <x:v>2236</x:v>
      </x:c>
      <x:c r="B8" s="19" t="s">
        <x:v>2237</x:v>
      </x:c>
      <x:c r="C8" s="13"/>
      <x:c r="D8" s="13"/>
      <x:c r="E8" s="13"/>
      <x:c r="F8" s="13"/>
      <x:c r="G8" s="13"/>
      <x:c r="H8" s="13"/>
      <x:c r="I8" s="19" t="s">
        <x:v>2238</x:v>
      </x:c>
      <x:c r="J8" s="19" t="n">
        <x:v>0</x:v>
      </x:c>
      <x:c r="K8" s="6"/>
      <x:c r="L8" s="6"/>
      <x:c r="M8" s="6"/>
      <x:c r="N8" s="6"/>
      <x:c r="O8" s="6"/>
      <x:c r="P8" s="6"/>
      <x:c r="Q8" s="6"/>
      <x:c r="R8" s="6"/>
      <x:c r="S8" s="6"/>
      <x:c r="T8" s="6"/>
      <x:c r="U8" s="6"/>
      <x:c r="V8" s="6"/>
      <x:c r="W8" s="6"/>
      <x:c r="X8" s="6"/>
      <x:c r="Y8" s="6"/>
      <x:c r="Z8" s="6"/>
    </x:row>
    <x:row r="9" s="1" customFormat="1" ht="14.25" hidden="0" customHeight="1">
      <x:c r="A9" s="30" t="s">
        <x:v>2239</x:v>
      </x:c>
      <x:c r="B9" s="29" t="s">
        <x:v>2240</x:v>
      </x:c>
      <x:c r="C9" s="13"/>
      <x:c r="D9" s="13"/>
      <x:c r="E9" s="13"/>
      <x:c r="F9" s="13"/>
      <x:c r="G9" s="13"/>
      <x:c r="H9" s="13"/>
      <x:c r="I9" s="13"/>
      <x:c r="J9" s="13"/>
      <x:c r="K9" s="6"/>
      <x:c r="L9" s="6"/>
      <x:c r="M9" s="6"/>
      <x:c r="N9" s="6"/>
      <x:c r="O9" s="6"/>
      <x:c r="P9" s="6"/>
      <x:c r="Q9" s="6"/>
      <x:c r="R9" s="6"/>
      <x:c r="S9" s="6"/>
      <x:c r="T9" s="6"/>
      <x:c r="U9" s="6"/>
      <x:c r="V9" s="6"/>
      <x:c r="W9" s="6"/>
      <x:c r="X9" s="6"/>
      <x:c r="Y9" s="6"/>
      <x:c r="Z9" s="6"/>
    </x:row>
    <x:row r="10" s="1" customFormat="1" ht="14.25" hidden="0" customHeight="1">
      <x:c r="A10" s="30" t="s">
        <x:v>1815</x:v>
      </x:c>
      <x:c r="B10" s="19" t="s">
        <x:v>241</x:v>
      </x:c>
      <x:c r="C10" s="13"/>
      <x:c r="D10" s="13"/>
      <x:c r="E10" s="13"/>
      <x:c r="F10" s="13"/>
      <x:c r="G10" s="13"/>
      <x:c r="H10" s="13"/>
      <x:c r="I10" s="13"/>
      <x:c r="J10" s="13"/>
      <x:c r="K10" s="6"/>
      <x:c r="L10" s="6"/>
      <x:c r="M10" s="6"/>
      <x:c r="N10" s="6"/>
      <x:c r="O10" s="6"/>
      <x:c r="P10" s="6"/>
      <x:c r="Q10" s="6"/>
      <x:c r="R10" s="6"/>
      <x:c r="S10" s="6"/>
      <x:c r="T10" s="6"/>
      <x:c r="U10" s="6"/>
      <x:c r="V10" s="6"/>
      <x:c r="W10" s="6"/>
      <x:c r="X10" s="6"/>
      <x:c r="Y10" s="6"/>
      <x:c r="Z10" s="6"/>
    </x:row>
    <x:row r="11" s="1" customFormat="1" ht="14.25" hidden="0" customHeight="1">
      <x:c r="A11" s="30" t="s">
        <x:v>823</x:v>
      </x:c>
      <x:c r="B11" s="29" t="s">
        <x:v>247</x:v>
      </x:c>
      <x:c r="C11" s="13"/>
      <x:c r="D11" s="13"/>
      <x:c r="E11" s="13"/>
      <x:c r="F11" s="13"/>
      <x:c r="G11" s="13"/>
      <x:c r="H11" s="13"/>
      <x:c r="I11" s="13"/>
      <x:c r="J11" s="13"/>
      <x:c r="K11" s="6"/>
      <x:c r="L11" s="6"/>
      <x:c r="M11" s="6"/>
      <x:c r="N11" s="6"/>
      <x:c r="O11" s="6"/>
      <x:c r="P11" s="6"/>
      <x:c r="Q11" s="6"/>
      <x:c r="R11" s="6"/>
      <x:c r="S11" s="6"/>
      <x:c r="T11" s="6"/>
      <x:c r="U11" s="6"/>
      <x:c r="V11" s="6"/>
      <x:c r="W11" s="6"/>
      <x:c r="X11" s="6"/>
      <x:c r="Y11" s="6"/>
      <x:c r="Z11" s="6"/>
    </x:row>
    <x:row r="12" s="1" customFormat="1" ht="14.25" hidden="0" customHeight="1">
      <x:c r="A12" s="30" t="s">
        <x:v>2241</x:v>
      </x:c>
      <x:c r="B12" s="19" t="s">
        <x:v>306</x:v>
      </x:c>
      <x:c r="C12" s="13"/>
      <x:c r="D12" s="13"/>
      <x:c r="E12" s="13"/>
      <x:c r="F12" s="13"/>
      <x:c r="G12" s="13"/>
      <x:c r="H12" s="13"/>
      <x:c r="I12" s="13"/>
      <x:c r="J12" s="13"/>
      <x:c r="K12" s="6"/>
      <x:c r="L12" s="6"/>
      <x:c r="M12" s="6"/>
      <x:c r="N12" s="6"/>
      <x:c r="O12" s="6"/>
      <x:c r="P12" s="6"/>
      <x:c r="Q12" s="6"/>
      <x:c r="R12" s="6"/>
      <x:c r="S12" s="6"/>
      <x:c r="T12" s="6"/>
      <x:c r="U12" s="6"/>
      <x:c r="V12" s="6"/>
      <x:c r="W12" s="6"/>
      <x:c r="X12" s="6"/>
      <x:c r="Y12" s="6"/>
      <x:c r="Z12" s="6"/>
    </x:row>
    <x:row r="13" s="1" customFormat="1" ht="14.25" hidden="0" customHeight="1">
      <x:c r="A13" s="147"/>
      <x:c r="B13" s="147"/>
      <x:c r="C13" s="147"/>
      <x:c r="D13" s="148"/>
      <x:c r="E13" s="147"/>
      <x:c r="F13" s="13"/>
      <x:c r="G13" s="13"/>
      <x:c r="H13" s="13"/>
      <x:c r="I13" s="13"/>
      <x:c r="J13" s="13"/>
      <x:c r="K13" s="6"/>
      <x:c r="L13" s="6"/>
      <x:c r="M13" s="6"/>
      <x:c r="N13" s="6"/>
      <x:c r="O13" s="6"/>
      <x:c r="P13" s="6"/>
      <x:c r="Q13" s="6"/>
      <x:c r="R13" s="6"/>
      <x:c r="S13" s="6"/>
      <x:c r="T13" s="6"/>
      <x:c r="U13" s="6"/>
      <x:c r="V13" s="6"/>
      <x:c r="W13" s="6"/>
      <x:c r="X13" s="6"/>
      <x:c r="Y13" s="6"/>
      <x:c r="Z13" s="6"/>
    </x:row>
    <x:row r="14" s="1" customFormat="1" ht="29" hidden="0" customHeight="1">
      <x:c r="A14" s="30" t="s">
        <x:v>2242</x:v>
      </x:c>
      <x:c r="B14" s="31"/>
      <x:c r="C14" s="31"/>
      <x:c r="D14" s="31"/>
      <x:c r="E14" s="13"/>
      <x:c r="F14" s="13"/>
      <x:c r="G14" s="149" t="s">
        <x:v>2243</x:v>
      </x:c>
      <x:c r="H14" s="150" t="s">
        <x:v>2244</x:v>
      </x:c>
      <x:c r="I14" s="151" t="s">
        <x:v>2245</x:v>
      </x:c>
      <x:c r="J14" s="13"/>
      <x:c r="K14" s="6"/>
      <x:c r="L14" s="6"/>
      <x:c r="M14" s="6"/>
      <x:c r="N14" s="6"/>
      <x:c r="O14" s="6"/>
      <x:c r="P14" s="6"/>
      <x:c r="Q14" s="6"/>
      <x:c r="R14" s="6"/>
      <x:c r="S14" s="6"/>
      <x:c r="T14" s="6"/>
      <x:c r="U14" s="6"/>
      <x:c r="V14" s="6"/>
      <x:c r="W14" s="6"/>
      <x:c r="X14" s="6"/>
      <x:c r="Y14" s="6"/>
      <x:c r="Z14" s="6"/>
    </x:row>
    <x:row r="15" s="1" customFormat="1" ht="29" hidden="0" customHeight="1">
      <x:c r="A15" s="152" t="s">
        <x:v>2246</x:v>
      </x:c>
      <x:c r="B15" s="153" t="s">
        <x:v>2247</x:v>
      </x:c>
      <x:c r="C15" s="153" t="s">
        <x:v>1761</x:v>
      </x:c>
      <x:c r="D15" s="153" t="s">
        <x:v>1762</x:v>
      </x:c>
      <x:c r="E15" s="154" t="s">
        <x:v>2248</x:v>
      </x:c>
      <x:c r="F15" s="13"/>
      <x:c r="G15" s="155" t="s">
        <x:v>2249</x:v>
      </x:c>
      <x:c r="H15" s="13" t="s">
        <x:v>238</x:v>
      </x:c>
      <x:c r="I15" s="156" t="s">
        <x:v>2250</x:v>
      </x:c>
      <x:c r="J15" s="13"/>
      <x:c r="K15" s="6"/>
      <x:c r="L15" s="6"/>
      <x:c r="M15" s="6"/>
      <x:c r="N15" s="6"/>
      <x:c r="O15" s="6"/>
      <x:c r="P15" s="6"/>
      <x:c r="Q15" s="6"/>
      <x:c r="R15" s="6"/>
      <x:c r="S15" s="6"/>
      <x:c r="T15" s="6"/>
      <x:c r="U15" s="6"/>
      <x:c r="V15" s="6"/>
      <x:c r="W15" s="6"/>
      <x:c r="X15" s="6"/>
      <x:c r="Y15" s="6"/>
      <x:c r="Z15" s="6"/>
    </x:row>
    <x:row r="16" s="1" customFormat="1" ht="29" hidden="0" customHeight="1">
      <x:c r="A16" s="152" t="s">
        <x:v>23</x:v>
      </x:c>
      <x:c r="B16" s="19" t="s">
        <x:v>2251</x:v>
      </x:c>
      <x:c r="C16" s="82" t="str">
        <x:f>IF('Build_Integrity'!$B$14=0,"ASSUMPTION_BOUND",Build_Integrity!$C$14)</x:f>
        <x:v>ASSUMPTION_BOUND</x:v>
      </x:c>
      <x:c r="D16" s="82" t="str">
        <x:f>IF('Build_Integrity'!$B$14=0,"ASSUMPTION_BOUND",Build_Integrity!$C$14)</x:f>
        <x:v>ASSUMPTION_BOUND</x:v>
      </x:c>
      <x:c r="E16" s="19" t="s">
        <x:v>2252</x:v>
      </x:c>
      <x:c r="F16" s="13"/>
      <x:c r="G16" s="155" t="s">
        <x:v>2253</x:v>
      </x:c>
      <x:c r="H16" s="13" t="s">
        <x:v>244</x:v>
      </x:c>
      <x:c r="I16" s="156" t="s">
        <x:v>2254</x:v>
      </x:c>
      <x:c r="J16" s="13"/>
      <x:c r="K16" s="6"/>
      <x:c r="L16" s="6"/>
      <x:c r="M16" s="6"/>
      <x:c r="N16" s="6"/>
      <x:c r="O16" s="6"/>
      <x:c r="P16" s="6"/>
      <x:c r="Q16" s="6"/>
      <x:c r="R16" s="6"/>
      <x:c r="S16" s="6"/>
      <x:c r="T16" s="6"/>
      <x:c r="U16" s="6"/>
      <x:c r="V16" s="6"/>
      <x:c r="W16" s="6"/>
      <x:c r="X16" s="6"/>
      <x:c r="Y16" s="6"/>
      <x:c r="Z16" s="6"/>
    </x:row>
    <x:row r="17" s="1" customFormat="1" ht="29" hidden="0" customHeight="1">
      <x:c r="A17" s="152" t="s">
        <x:v>25</x:v>
      </x:c>
      <x:c r="B17" s="29" t="s">
        <x:v>314</x:v>
      </x:c>
      <x:c r="C17" s="157" t="str">
        <x:f>IF('Build_Integrity'!$B$14=0,"RF_PASS",Build_Integrity!$C$14)</x:f>
        <x:v>RF_PASS</x:v>
      </x:c>
      <x:c r="D17" s="157" t="str">
        <x:f>IF('Build_Integrity'!$B$14=0,"RF_PASS",Build_Integrity!$C$14)</x:f>
        <x:v>RF_PASS</x:v>
      </x:c>
      <x:c r="E17" s="158" t="s">
        <x:v>2255</x:v>
      </x:c>
      <x:c r="F17" s="13"/>
      <x:c r="G17" s="155" t="s">
        <x:v>2256</x:v>
      </x:c>
      <x:c r="H17" s="159" t="n">
        <x:v>3.56551781265359</x:v>
      </x:c>
      <x:c r="I17" s="156" t="s">
        <x:v>2257</x:v>
      </x:c>
      <x:c r="J17" s="13"/>
      <x:c r="K17" s="6"/>
      <x:c r="L17" s="6"/>
      <x:c r="M17" s="6"/>
      <x:c r="N17" s="6"/>
      <x:c r="O17" s="6"/>
      <x:c r="P17" s="6"/>
      <x:c r="Q17" s="6"/>
      <x:c r="R17" s="6"/>
      <x:c r="S17" s="6"/>
      <x:c r="T17" s="6"/>
      <x:c r="U17" s="6"/>
      <x:c r="V17" s="6"/>
      <x:c r="W17" s="6"/>
      <x:c r="X17" s="6"/>
      <x:c r="Y17" s="6"/>
      <x:c r="Z17" s="6"/>
    </x:row>
    <x:row r="18" s="1" customFormat="1" ht="29" hidden="0" customHeight="1">
      <x:c r="A18" s="152" t="s">
        <x:v>27</x:v>
      </x:c>
      <x:c r="B18" s="19" t="s">
        <x:v>319</x:v>
      </x:c>
      <x:c r="C18" s="58" t="str">
        <x:f>IF('Build_Integrity'!$B$14=0,"TRC_PASS",Build_Integrity!$C$14)</x:f>
        <x:v>TRC_PASS</x:v>
      </x:c>
      <x:c r="D18" s="19" t="str">
        <x:f>IF('Build_Integrity'!$B$14=0,"TRC_PASS",Build_Integrity!$C$14)</x:f>
        <x:v>TRC_PASS</x:v>
      </x:c>
      <x:c r="E18" s="19" t="s">
        <x:v>2258</x:v>
      </x:c>
      <x:c r="F18" s="13"/>
      <x:c r="G18" s="160" t="s">
        <x:v>2259</x:v>
      </x:c>
      <x:c r="H18" s="161" t="s">
        <x:v>254</x:v>
      </x:c>
      <x:c r="I18" s="162" t="s">
        <x:v>2260</x:v>
      </x:c>
      <x:c r="J18" s="13"/>
      <x:c r="K18" s="6"/>
      <x:c r="L18" s="6"/>
      <x:c r="M18" s="6"/>
      <x:c r="N18" s="6"/>
      <x:c r="O18" s="6"/>
      <x:c r="P18" s="6"/>
      <x:c r="Q18" s="6"/>
      <x:c r="R18" s="6"/>
      <x:c r="S18" s="6"/>
      <x:c r="T18" s="6"/>
      <x:c r="U18" s="6"/>
      <x:c r="V18" s="6"/>
      <x:c r="W18" s="6"/>
      <x:c r="X18" s="6"/>
      <x:c r="Y18" s="6"/>
      <x:c r="Z18" s="6"/>
    </x:row>
    <x:row r="19" s="1" customFormat="1" ht="50" hidden="0" customHeight="1">
      <x:c r="A19" s="152" t="s">
        <x:v>29</x:v>
      </x:c>
      <x:c r="B19" s="29" t="s">
        <x:v>2261</x:v>
      </x:c>
      <x:c r="C19" s="82" t="str">
        <x:f>IF('Build_Integrity'!$B$14=0,"CSV_PASS_WITH_CONTROLS",Build_Integrity!$C$14)</x:f>
        <x:v>CSV_PASS_WITH_CONTROLS</x:v>
      </x:c>
      <x:c r="D19" s="82" t="str">
        <x:f>IF('Build_Integrity'!$B$14=0,"CSV_PASS_WITH_CONTROLS",Build_Integrity!$C$14)</x:f>
        <x:v>CSV_PASS_WITH_CONTROLS</x:v>
      </x:c>
      <x:c r="E19" s="29" t="s">
        <x:v>2262</x:v>
      </x:c>
      <x:c r="F19" s="13"/>
      <x:c r="G19" s="13" t="s">
        <x:v>2263</x:v>
      </x:c>
      <x:c r="H19" s="159" t="n">
        <x:v>1.81508102477079</x:v>
      </x:c>
      <x:c r="I19" s="13" t="s">
        <x:v>2264</x:v>
      </x:c>
      <x:c r="J19" s="13"/>
      <x:c r="K19" s="6"/>
      <x:c r="L19" s="6"/>
      <x:c r="M19" s="6"/>
      <x:c r="N19" s="6"/>
      <x:c r="O19" s="6"/>
      <x:c r="P19" s="6"/>
      <x:c r="Q19" s="6"/>
      <x:c r="R19" s="6"/>
      <x:c r="S19" s="6"/>
      <x:c r="T19" s="6"/>
      <x:c r="U19" s="6"/>
      <x:c r="V19" s="6"/>
      <x:c r="W19" s="6"/>
      <x:c r="X19" s="6"/>
      <x:c r="Y19" s="6"/>
      <x:c r="Z19" s="6"/>
    </x:row>
    <x:row r="20" s="1" customFormat="1" ht="42" hidden="0" customHeight="1">
      <x:c r="A20" s="152" t="s">
        <x:v>31</x:v>
      </x:c>
      <x:c r="B20" s="19" t="s">
        <x:v>2265</x:v>
      </x:c>
      <x:c r="C20" s="58">
        <x:f>IF('Build_Integrity'!$B$14=0,0.0153129427168233,Build_Integrity!$C$14)</x:f>
        <x:v>0.0153129427168233</x:v>
      </x:c>
      <x:c r="D20" s="58">
        <x:f>IF('Build_Integrity'!$B$14=0,-0.00112238738505248,Build_Integrity!$C$14)</x:f>
        <x:v>-0.00112238738505248</x:v>
      </x:c>
      <x:c r="E20" s="19" t="s">
        <x:v>339</x:v>
      </x:c>
      <x:c r="F20" s="13"/>
      <x:c r="G20" s="13" t="s">
        <x:v>2266</x:v>
      </x:c>
      <x:c r="H20" s="159" t="n">
        <x:v>1.8126799195478</x:v>
      </x:c>
      <x:c r="I20" s="13" t="s">
        <x:v>2267</x:v>
      </x:c>
      <x:c r="J20" s="13"/>
      <x:c r="K20" s="6"/>
      <x:c r="L20" s="6"/>
      <x:c r="M20" s="6"/>
      <x:c r="N20" s="6"/>
      <x:c r="O20" s="6"/>
      <x:c r="P20" s="6"/>
      <x:c r="Q20" s="6"/>
      <x:c r="R20" s="6"/>
      <x:c r="S20" s="6"/>
      <x:c r="T20" s="6"/>
      <x:c r="U20" s="6"/>
      <x:c r="V20" s="6"/>
      <x:c r="W20" s="6"/>
      <x:c r="X20" s="6"/>
      <x:c r="Y20" s="6"/>
      <x:c r="Z20" s="6"/>
    </x:row>
    <x:row r="21" s="1" customFormat="1" ht="88" hidden="0" customHeight="1">
      <x:c r="A21" s="30" t="s">
        <x:v>2268</x:v>
      </x:c>
      <x:c r="B21" s="29" t="s">
        <x:v>2269</x:v>
      </x:c>
      <x:c r="C21" s="159" t="n">
        <x:v>0.0153129427168233</x:v>
      </x:c>
      <x:c r="D21" s="159" t="n">
        <x:v>-0.00112238738505248</x:v>
      </x:c>
      <x:c r="E21" s="13" t="s">
        <x:v>2270</x:v>
      </x:c>
      <x:c r="F21" s="13"/>
      <x:c r="G21" s="13" t="s">
        <x:v>2271</x:v>
      </x:c>
      <x:c r="H21" s="13" t="s">
        <x:v>2272</x:v>
      </x:c>
      <x:c r="I21" s="13" t="s">
        <x:v>2273</x:v>
      </x:c>
      <x:c r="J21" s="13"/>
      <x:c r="K21" s="6"/>
      <x:c r="L21" s="6"/>
      <x:c r="M21" s="6"/>
      <x:c r="N21" s="6"/>
      <x:c r="O21" s="6"/>
      <x:c r="P21" s="6"/>
      <x:c r="Q21" s="6"/>
      <x:c r="R21" s="6"/>
      <x:c r="S21" s="6"/>
      <x:c r="T21" s="6"/>
      <x:c r="U21" s="6"/>
      <x:c r="V21" s="6"/>
      <x:c r="W21" s="6"/>
      <x:c r="X21" s="6"/>
      <x:c r="Y21" s="6"/>
      <x:c r="Z21" s="6"/>
    </x:row>
    <x:row r="22" s="1" customFormat="1" ht="68" hidden="0" customHeight="1">
      <x:c r="A22" s="30" t="s">
        <x:v>2274</x:v>
      </x:c>
      <x:c r="B22" s="163" t="s">
        <x:v>2275</x:v>
      </x:c>
      <x:c r="C22" s="164"/>
      <x:c r="D22" s="164"/>
      <x:c r="E22" s="13"/>
      <x:c r="F22" s="13"/>
      <x:c r="G22" s="13"/>
      <x:c r="H22" s="13"/>
      <x:c r="I22" s="13"/>
      <x:c r="J22" s="13"/>
      <x:c r="K22" s="6"/>
      <x:c r="L22" s="6"/>
      <x:c r="M22" s="6"/>
      <x:c r="N22" s="6"/>
      <x:c r="O22" s="6"/>
      <x:c r="P22" s="6"/>
      <x:c r="Q22" s="6"/>
      <x:c r="R22" s="6"/>
      <x:c r="S22" s="6"/>
      <x:c r="T22" s="6"/>
      <x:c r="U22" s="6"/>
      <x:c r="V22" s="6"/>
      <x:c r="W22" s="6"/>
      <x:c r="X22" s="6"/>
      <x:c r="Y22" s="6"/>
      <x:c r="Z22" s="6"/>
    </x:row>
    <x:row r="23" s="1" customFormat="1" ht="36" hidden="0" customHeight="1">
      <x:c r="A23" s="30" t="s">
        <x:v>2276</x:v>
      </x:c>
      <x:c r="B23" s="29"/>
      <x:c r="C23" s="13"/>
      <x:c r="D23" s="13"/>
      <x:c r="E23" s="13"/>
      <x:c r="F23" s="13"/>
      <x:c r="G23" s="13"/>
      <x:c r="H23" s="13"/>
      <x:c r="I23" s="13"/>
      <x:c r="J23" s="13"/>
      <x:c r="K23" s="6"/>
      <x:c r="L23" s="6"/>
      <x:c r="M23" s="6"/>
      <x:c r="N23" s="6"/>
      <x:c r="O23" s="6"/>
      <x:c r="P23" s="6"/>
      <x:c r="Q23" s="6"/>
      <x:c r="R23" s="6"/>
      <x:c r="S23" s="6"/>
      <x:c r="T23" s="6"/>
      <x:c r="U23" s="6"/>
      <x:c r="V23" s="6"/>
      <x:c r="W23" s="6"/>
      <x:c r="X23" s="6"/>
      <x:c r="Y23" s="6"/>
      <x:c r="Z23" s="6"/>
    </x:row>
    <x:row r="24" s="1" customFormat="1" ht="58" hidden="0" customHeight="1">
      <x:c r="A24" s="30" t="s">
        <x:v>457</x:v>
      </x:c>
      <x:c r="B24" s="19" t="s">
        <x:v>2277</x:v>
      </x:c>
      <x:c r="C24" s="13"/>
      <x:c r="D24" s="13"/>
      <x:c r="E24" s="13"/>
      <x:c r="F24" s="13"/>
      <x:c r="G24" s="13"/>
      <x:c r="H24" s="13"/>
      <x:c r="I24" s="13"/>
      <x:c r="J24" s="13"/>
      <x:c r="K24" s="6"/>
      <x:c r="L24" s="6"/>
      <x:c r="M24" s="6"/>
      <x:c r="N24" s="6"/>
      <x:c r="O24" s="6"/>
      <x:c r="P24" s="6"/>
      <x:c r="Q24" s="6"/>
      <x:c r="R24" s="6"/>
      <x:c r="S24" s="6"/>
      <x:c r="T24" s="6"/>
      <x:c r="U24" s="6"/>
      <x:c r="V24" s="6"/>
      <x:c r="W24" s="6"/>
      <x:c r="X24" s="6"/>
      <x:c r="Y24" s="6"/>
      <x:c r="Z24" s="6"/>
    </x:row>
    <x:row r="25" s="1" customFormat="1" ht="86" hidden="0" customHeight="1">
      <x:c r="A25" s="30" t="s">
        <x:v>2278</x:v>
      </x:c>
      <x:c r="B25" s="158" t="s">
        <x:v>2279</x:v>
      </x:c>
      <x:c r="C25" s="13"/>
      <x:c r="D25" s="13"/>
      <x:c r="E25" s="13"/>
      <x:c r="F25" s="13"/>
      <x:c r="G25" s="13"/>
      <x:c r="H25" s="13"/>
      <x:c r="I25" s="13"/>
      <x:c r="J25" s="13"/>
      <x:c r="K25" s="6"/>
      <x:c r="L25" s="6"/>
      <x:c r="M25" s="6"/>
      <x:c r="N25" s="6"/>
      <x:c r="O25" s="6"/>
      <x:c r="P25" s="6"/>
      <x:c r="Q25" s="6"/>
      <x:c r="R25" s="6"/>
      <x:c r="S25" s="6"/>
      <x:c r="T25" s="6"/>
      <x:c r="U25" s="6"/>
      <x:c r="V25" s="6"/>
      <x:c r="W25" s="6"/>
      <x:c r="X25" s="6"/>
      <x:c r="Y25" s="6"/>
      <x:c r="Z25" s="6"/>
    </x:row>
    <x:row r="26" s="1" customFormat="1" ht="14.25" hidden="0" customHeight="1">
      <x:c r="A26" s="30" t="s">
        <x:v>2280</x:v>
      </x:c>
      <x:c r="B26" s="19" t="s">
        <x:v>2281</x:v>
      </x:c>
      <x:c r="C26" s="13"/>
      <x:c r="D26" s="13"/>
      <x:c r="E26" s="13"/>
      <x:c r="F26" s="13"/>
      <x:c r="G26" s="13"/>
      <x:c r="H26" s="13"/>
      <x:c r="I26" s="13"/>
      <x:c r="J26" s="13"/>
      <x:c r="K26" s="6"/>
      <x:c r="L26" s="6"/>
      <x:c r="M26" s="6"/>
      <x:c r="N26" s="6"/>
      <x:c r="O26" s="6"/>
      <x:c r="P26" s="6"/>
      <x:c r="Q26" s="6"/>
      <x:c r="R26" s="6"/>
      <x:c r="S26" s="6"/>
      <x:c r="T26" s="6"/>
      <x:c r="U26" s="6"/>
      <x:c r="V26" s="6"/>
      <x:c r="W26" s="6"/>
      <x:c r="X26" s="6"/>
      <x:c r="Y26" s="6"/>
      <x:c r="Z26" s="6"/>
    </x:row>
    <x:row r="27" s="1" customFormat="1" ht="14.25" hidden="0" customHeight="1">
      <x:c r="A27" s="30" t="s">
        <x:v>2282</x:v>
      </x:c>
      <x:c r="B27" s="165" t="s">
        <x:v>2244</x:v>
      </x:c>
      <x:c r="C27" s="165" t="s">
        <x:v>2283</x:v>
      </x:c>
      <x:c r="D27" s="13"/>
      <x:c r="E27" s="13"/>
      <x:c r="F27" s="13"/>
      <x:c r="G27" s="13"/>
      <x:c r="H27" s="13"/>
      <x:c r="I27" s="13"/>
      <x:c r="J27" s="13"/>
      <x:c r="K27" s="6"/>
      <x:c r="L27" s="6"/>
      <x:c r="M27" s="6"/>
      <x:c r="N27" s="6"/>
      <x:c r="O27" s="6"/>
      <x:c r="P27" s="6"/>
      <x:c r="Q27" s="6"/>
      <x:c r="R27" s="6"/>
      <x:c r="S27" s="6"/>
      <x:c r="T27" s="6"/>
      <x:c r="U27" s="6"/>
      <x:c r="V27" s="6"/>
      <x:c r="W27" s="6"/>
      <x:c r="X27" s="6"/>
      <x:c r="Y27" s="6"/>
      <x:c r="Z27" s="6"/>
    </x:row>
    <x:row r="28" s="1" customFormat="1" ht="24" hidden="0" customHeight="1">
      <x:c r="A28" s="30" t="s">
        <x:v>1720</x:v>
      </x:c>
      <x:c r="B28" s="19" t="s">
        <x:v>2183</x:v>
      </x:c>
      <x:c r="C28" s="19" t="s">
        <x:v>2284</x:v>
      </x:c>
      <x:c r="D28" s="13"/>
      <x:c r="E28" s="13"/>
      <x:c r="F28" s="13"/>
      <x:c r="G28" s="13"/>
      <x:c r="H28" s="13"/>
      <x:c r="I28" s="13"/>
      <x:c r="J28" s="13"/>
      <x:c r="K28" s="6"/>
      <x:c r="L28" s="6"/>
      <x:c r="M28" s="6"/>
      <x:c r="N28" s="6"/>
      <x:c r="O28" s="6"/>
      <x:c r="P28" s="6"/>
      <x:c r="Q28" s="6"/>
      <x:c r="R28" s="6"/>
      <x:c r="S28" s="6"/>
      <x:c r="T28" s="6"/>
      <x:c r="U28" s="6"/>
      <x:c r="V28" s="6"/>
      <x:c r="W28" s="6"/>
      <x:c r="X28" s="6"/>
      <x:c r="Y28" s="6"/>
      <x:c r="Z28" s="6"/>
    </x:row>
    <x:row r="29" s="1" customFormat="1" ht="24" hidden="0" customHeight="1">
      <x:c r="A29" s="30" t="s">
        <x:v>2285</x:v>
      </x:c>
      <x:c r="B29" s="29" t="s">
        <x:v>247</x:v>
      </x:c>
      <x:c r="C29" s="29" t="s">
        <x:v>2286</x:v>
      </x:c>
      <x:c r="D29" s="13"/>
      <x:c r="E29" s="13"/>
      <x:c r="F29" s="13"/>
      <x:c r="G29" s="13"/>
      <x:c r="H29" s="13"/>
      <x:c r="I29" s="13"/>
      <x:c r="J29" s="13"/>
      <x:c r="K29" s="6"/>
      <x:c r="L29" s="6"/>
      <x:c r="M29" s="6"/>
      <x:c r="N29" s="6"/>
      <x:c r="O29" s="6"/>
      <x:c r="P29" s="6"/>
      <x:c r="Q29" s="6"/>
      <x:c r="R29" s="6"/>
      <x:c r="S29" s="6"/>
      <x:c r="T29" s="6"/>
      <x:c r="U29" s="6"/>
      <x:c r="V29" s="6"/>
      <x:c r="W29" s="6"/>
      <x:c r="X29" s="6"/>
      <x:c r="Y29" s="6"/>
      <x:c r="Z29" s="6"/>
    </x:row>
    <x:row r="30" s="1" customFormat="1" ht="24" hidden="0" customHeight="1">
      <x:c r="A30" s="30" t="s">
        <x:v>2287</x:v>
      </x:c>
      <x:c r="B30" s="19" t="s">
        <x:v>247</x:v>
      </x:c>
      <x:c r="C30" s="19" t="s">
        <x:v>2288</x:v>
      </x:c>
      <x:c r="D30" s="13"/>
      <x:c r="E30" s="13"/>
      <x:c r="F30" s="13"/>
      <x:c r="G30" s="13"/>
      <x:c r="H30" s="13"/>
      <x:c r="I30" s="13"/>
      <x:c r="J30" s="13"/>
      <x:c r="K30" s="6"/>
      <x:c r="L30" s="6"/>
      <x:c r="M30" s="6"/>
      <x:c r="N30" s="6"/>
      <x:c r="O30" s="6"/>
      <x:c r="P30" s="6"/>
      <x:c r="Q30" s="6"/>
      <x:c r="R30" s="6"/>
      <x:c r="S30" s="6"/>
      <x:c r="T30" s="6"/>
      <x:c r="U30" s="6"/>
      <x:c r="V30" s="6"/>
      <x:c r="W30" s="6"/>
      <x:c r="X30" s="6"/>
      <x:c r="Y30" s="6"/>
      <x:c r="Z30" s="6"/>
    </x:row>
    <x:row r="31" s="1" customFormat="1" ht="24" hidden="0" customHeight="1">
      <x:c r="A31" s="30" t="s">
        <x:v>2289</x:v>
      </x:c>
      <x:c r="B31" s="29" t="s">
        <x:v>247</x:v>
      </x:c>
      <x:c r="C31" s="29" t="s">
        <x:v>2290</x:v>
      </x:c>
      <x:c r="D31" s="13"/>
      <x:c r="E31" s="13"/>
      <x:c r="F31" s="13"/>
      <x:c r="G31" s="13"/>
      <x:c r="H31" s="13"/>
      <x:c r="I31" s="13"/>
      <x:c r="J31" s="13"/>
      <x:c r="K31" s="6"/>
      <x:c r="L31" s="6"/>
      <x:c r="M31" s="6"/>
      <x:c r="N31" s="6"/>
      <x:c r="O31" s="6"/>
      <x:c r="P31" s="6"/>
      <x:c r="Q31" s="6"/>
      <x:c r="R31" s="6"/>
      <x:c r="S31" s="6"/>
      <x:c r="T31" s="6"/>
      <x:c r="U31" s="6"/>
      <x:c r="V31" s="6"/>
      <x:c r="W31" s="6"/>
      <x:c r="X31" s="6"/>
      <x:c r="Y31" s="6"/>
      <x:c r="Z31" s="6"/>
    </x:row>
    <x:row r="32" s="1" customFormat="1" ht="24" hidden="0" customHeight="1">
      <x:c r="A32" s="30" t="s">
        <x:v>2291</x:v>
      </x:c>
      <x:c r="B32" s="19" t="s">
        <x:v>247</x:v>
      </x:c>
      <x:c r="C32" s="19" t="s">
        <x:v>2292</x:v>
      </x:c>
      <x:c r="D32" s="13"/>
      <x:c r="E32" s="13"/>
      <x:c r="F32" s="13"/>
      <x:c r="G32" s="13"/>
      <x:c r="H32" s="13"/>
      <x:c r="I32" s="13"/>
      <x:c r="J32" s="13"/>
      <x:c r="K32" s="6"/>
      <x:c r="L32" s="6"/>
      <x:c r="M32" s="6"/>
      <x:c r="N32" s="6"/>
      <x:c r="O32" s="6"/>
      <x:c r="P32" s="6"/>
      <x:c r="Q32" s="6"/>
      <x:c r="R32" s="6"/>
      <x:c r="S32" s="6"/>
      <x:c r="T32" s="6"/>
      <x:c r="U32" s="6"/>
      <x:c r="V32" s="6"/>
      <x:c r="W32" s="6"/>
      <x:c r="X32" s="6"/>
      <x:c r="Y32" s="6"/>
      <x:c r="Z32" s="6"/>
    </x:row>
    <x:row r="33" s="1" customFormat="1" ht="24" hidden="0" customHeight="1">
      <x:c r="A33" s="30" t="s">
        <x:v>2293</x:v>
      </x:c>
      <x:c r="B33" s="29" t="s">
        <x:v>2294</x:v>
      </x:c>
      <x:c r="C33" s="29" t="s">
        <x:v>2295</x:v>
      </x:c>
      <x:c r="D33" s="13"/>
      <x:c r="E33" s="13"/>
      <x:c r="F33" s="13"/>
      <x:c r="G33" s="13"/>
      <x:c r="H33" s="13"/>
      <x:c r="I33" s="13"/>
      <x:c r="J33" s="13"/>
      <x:c r="K33" s="6"/>
      <x:c r="L33" s="6"/>
      <x:c r="M33" s="6"/>
      <x:c r="N33" s="6"/>
      <x:c r="O33" s="6"/>
      <x:c r="P33" s="6"/>
      <x:c r="Q33" s="6"/>
      <x:c r="R33" s="6"/>
      <x:c r="S33" s="6"/>
      <x:c r="T33" s="6"/>
      <x:c r="U33" s="6"/>
      <x:c r="V33" s="6"/>
      <x:c r="W33" s="6"/>
      <x:c r="X33" s="6"/>
      <x:c r="Y33" s="6"/>
      <x:c r="Z33" s="6"/>
    </x:row>
    <x:row r="34" s="1" customFormat="1" ht="48" hidden="0" customHeight="1">
      <x:c r="A34" s="30" t="s">
        <x:v>2296</x:v>
      </x:c>
      <x:c r="B34" s="19" t="s">
        <x:v>451</x:v>
      </x:c>
      <x:c r="C34" s="19" t="s">
        <x:v>2297</x:v>
      </x:c>
      <x:c r="D34" s="13"/>
      <x:c r="E34" s="13"/>
      <x:c r="F34" s="13"/>
      <x:c r="G34" s="13"/>
      <x:c r="H34" s="13"/>
      <x:c r="I34" s="13"/>
      <x:c r="J34" s="13"/>
      <x:c r="K34" s="6"/>
      <x:c r="L34" s="6"/>
      <x:c r="M34" s="6"/>
      <x:c r="N34" s="6"/>
      <x:c r="O34" s="6"/>
      <x:c r="P34" s="6"/>
      <x:c r="Q34" s="6"/>
      <x:c r="R34" s="6"/>
      <x:c r="S34" s="6"/>
      <x:c r="T34" s="6"/>
      <x:c r="U34" s="6"/>
      <x:c r="V34" s="6"/>
      <x:c r="W34" s="6"/>
      <x:c r="X34" s="6"/>
      <x:c r="Y34" s="6"/>
      <x:c r="Z34" s="6"/>
    </x:row>
    <x:row r="35" s="1" customFormat="1" ht="33" hidden="0" customHeight="1">
      <x:c r="A35" s="30" t="s">
        <x:v>2298</x:v>
      </x:c>
      <x:c r="B35" s="78" t="s">
        <x:v>2299</x:v>
      </x:c>
      <x:c r="C35" s="29" t="s">
        <x:v>2300</x:v>
      </x:c>
      <x:c r="D35" s="13"/>
      <x:c r="E35" s="13"/>
      <x:c r="F35" s="13"/>
      <x:c r="G35" s="13"/>
      <x:c r="H35" s="13"/>
      <x:c r="I35" s="13"/>
      <x:c r="J35" s="13"/>
      <x:c r="K35" s="6"/>
      <x:c r="L35" s="6"/>
      <x:c r="M35" s="6"/>
      <x:c r="N35" s="6"/>
      <x:c r="O35" s="6"/>
      <x:c r="P35" s="6"/>
      <x:c r="Q35" s="6"/>
      <x:c r="R35" s="6"/>
      <x:c r="S35" s="6"/>
      <x:c r="T35" s="6"/>
      <x:c r="U35" s="6"/>
      <x:c r="V35" s="6"/>
      <x:c r="W35" s="6"/>
      <x:c r="X35" s="6"/>
      <x:c r="Y35" s="6"/>
      <x:c r="Z35" s="6"/>
    </x:row>
    <x:row r="36" s="1" customFormat="1" ht="36" hidden="0" customHeight="1">
      <x:c r="A36" s="30" t="s">
        <x:v>2301</x:v>
      </x:c>
      <x:c r="B36" s="19" t="s">
        <x:v>2302</x:v>
      </x:c>
      <x:c r="C36" s="19" t="s">
        <x:v>2303</x:v>
      </x:c>
      <x:c r="D36" s="13"/>
      <x:c r="E36" s="13"/>
      <x:c r="F36" s="13"/>
      <x:c r="G36" s="13"/>
      <x:c r="H36" s="13"/>
      <x:c r="I36" s="13"/>
      <x:c r="J36" s="13"/>
      <x:c r="K36" s="6"/>
      <x:c r="L36" s="6"/>
      <x:c r="M36" s="6"/>
      <x:c r="N36" s="6"/>
      <x:c r="O36" s="6"/>
      <x:c r="P36" s="6"/>
      <x:c r="Q36" s="6"/>
      <x:c r="R36" s="6"/>
      <x:c r="S36" s="6"/>
      <x:c r="T36" s="6"/>
      <x:c r="U36" s="6"/>
      <x:c r="V36" s="6"/>
      <x:c r="W36" s="6"/>
      <x:c r="X36" s="6"/>
      <x:c r="Y36" s="6"/>
      <x:c r="Z36" s="6"/>
    </x:row>
    <x:row r="37" s="1" customFormat="1" ht="14.25" hidden="0" customHeight="1">
      <x:c r="A37" s="30" t="s">
        <x:v>2304</x:v>
      </x:c>
      <x:c r="B37" s="78" t="n">
        <x:v>0</x:v>
      </x:c>
      <x:c r="C37" s="13"/>
      <x:c r="D37" s="13"/>
      <x:c r="E37" s="13"/>
      <x:c r="F37" s="13"/>
      <x:c r="G37" s="13"/>
      <x:c r="H37" s="13"/>
      <x:c r="I37" s="13"/>
      <x:c r="J37" s="13"/>
      <x:c r="K37" s="6"/>
      <x:c r="L37" s="6"/>
      <x:c r="M37" s="6"/>
      <x:c r="N37" s="6"/>
      <x:c r="O37" s="6"/>
      <x:c r="P37" s="6"/>
      <x:c r="Q37" s="6"/>
      <x:c r="R37" s="6"/>
      <x:c r="S37" s="6"/>
      <x:c r="T37" s="6"/>
      <x:c r="U37" s="6"/>
      <x:c r="V37" s="6"/>
      <x:c r="W37" s="6"/>
      <x:c r="X37" s="6"/>
      <x:c r="Y37" s="6"/>
      <x:c r="Z37" s="6"/>
    </x:row>
    <x:row r="38" s="1" customFormat="1" ht="14.25" hidden="0" customHeight="1">
      <x:c r="A38" s="13"/>
      <x:c r="B38" s="166"/>
      <x:c r="C38" s="13"/>
      <x:c r="D38" s="13"/>
      <x:c r="E38" s="13"/>
      <x:c r="F38" s="13"/>
      <x:c r="G38" s="13"/>
      <x:c r="H38" s="13"/>
      <x:c r="I38" s="13"/>
      <x:c r="J38" s="13"/>
      <x:c r="K38" s="6"/>
      <x:c r="L38" s="6"/>
      <x:c r="M38" s="6"/>
      <x:c r="N38" s="6"/>
      <x:c r="O38" s="6"/>
      <x:c r="P38" s="6"/>
      <x:c r="Q38" s="6"/>
      <x:c r="R38" s="6"/>
      <x:c r="S38" s="6"/>
      <x:c r="T38" s="6"/>
      <x:c r="U38" s="6"/>
      <x:c r="V38" s="6"/>
      <x:c r="W38" s="6"/>
      <x:c r="X38" s="6"/>
      <x:c r="Y38" s="6"/>
      <x:c r="Z38" s="6"/>
    </x:row>
    <x:row r="39" s="1" customFormat="1" ht="14.25" hidden="0" customHeight="1">
      <x:c r="A39" s="30" t="s">
        <x:v>2305</x:v>
      </x:c>
      <x:c r="B39" s="29" t="s">
        <x:v>2306</x:v>
      </x:c>
      <x:c r="C39" s="13"/>
      <x:c r="D39" s="13"/>
      <x:c r="E39" s="13"/>
      <x:c r="F39" s="13"/>
      <x:c r="G39" s="13"/>
      <x:c r="H39" s="13"/>
      <x:c r="I39" s="13"/>
      <x:c r="J39" s="13"/>
      <x:c r="K39" s="6"/>
      <x:c r="L39" s="6"/>
      <x:c r="M39" s="6"/>
      <x:c r="N39" s="6"/>
      <x:c r="O39" s="6"/>
      <x:c r="P39" s="6"/>
      <x:c r="Q39" s="6"/>
      <x:c r="R39" s="6"/>
      <x:c r="S39" s="6"/>
      <x:c r="T39" s="6"/>
      <x:c r="U39" s="6"/>
      <x:c r="V39" s="6"/>
      <x:c r="W39" s="6"/>
      <x:c r="X39" s="6"/>
      <x:c r="Y39" s="6"/>
      <x:c r="Z39" s="6"/>
    </x:row>
    <x:row r="40" s="1" customFormat="1" ht="14.25" hidden="0" customHeight="1">
      <x:c r="A40" s="13"/>
      <x:c r="B40" s="13"/>
      <x:c r="C40" s="13"/>
      <x:c r="D40" s="13"/>
      <x:c r="E40" s="13"/>
      <x:c r="F40" s="13"/>
      <x:c r="G40" s="13"/>
      <x:c r="H40" s="13"/>
      <x:c r="I40" s="13"/>
      <x:c r="J40" s="13"/>
      <x:c r="K40" s="6"/>
      <x:c r="L40" s="6"/>
      <x:c r="M40" s="6"/>
      <x:c r="N40" s="6"/>
      <x:c r="O40" s="6"/>
      <x:c r="P40" s="6"/>
      <x:c r="Q40" s="6"/>
      <x:c r="R40" s="6"/>
      <x:c r="S40" s="6"/>
      <x:c r="T40" s="6"/>
      <x:c r="U40" s="6"/>
      <x:c r="V40" s="6"/>
      <x:c r="W40" s="6"/>
      <x:c r="X40" s="6"/>
      <x:c r="Y40" s="6"/>
      <x:c r="Z40" s="6"/>
    </x:row>
    <x:row r="41" s="1" customFormat="1" ht="14.25" hidden="0" customHeight="1">
      <x:c r="A41" s="147"/>
      <x:c r="B41" s="13"/>
      <x:c r="C41" s="13"/>
      <x:c r="D41" s="13"/>
      <x:c r="E41" s="13"/>
      <x:c r="F41" s="13"/>
      <x:c r="G41" s="13"/>
      <x:c r="H41" s="13"/>
      <x:c r="I41" s="13"/>
      <x:c r="J41" s="13"/>
      <x:c r="K41" s="6"/>
      <x:c r="L41" s="6"/>
      <x:c r="M41" s="6"/>
      <x:c r="N41" s="6"/>
      <x:c r="O41" s="6"/>
      <x:c r="P41" s="6"/>
      <x:c r="Q41" s="6"/>
      <x:c r="R41" s="6"/>
      <x:c r="S41" s="6"/>
      <x:c r="T41" s="6"/>
      <x:c r="U41" s="6"/>
      <x:c r="V41" s="6"/>
      <x:c r="W41" s="6"/>
      <x:c r="X41" s="6"/>
      <x:c r="Y41" s="6"/>
      <x:c r="Z41" s="6"/>
    </x:row>
    <x:row r="42" s="1" customFormat="1" ht="14.25" hidden="0" customHeight="1">
      <x:c r="A42" s="30" t="s">
        <x:v>247</x:v>
      </x:c>
      <x:c r="B42" s="19" t="s">
        <x:v>2307</x:v>
      </x:c>
      <x:c r="C42" s="13"/>
      <x:c r="D42" s="13"/>
      <x:c r="E42" s="13"/>
      <x:c r="F42" s="13"/>
      <x:c r="G42" s="13"/>
      <x:c r="H42" s="13"/>
      <x:c r="I42" s="13"/>
      <x:c r="J42" s="13"/>
      <x:c r="K42" s="6"/>
      <x:c r="L42" s="6"/>
      <x:c r="M42" s="6"/>
      <x:c r="N42" s="6"/>
      <x:c r="O42" s="6"/>
      <x:c r="P42" s="6"/>
      <x:c r="Q42" s="6"/>
      <x:c r="R42" s="6"/>
      <x:c r="S42" s="6"/>
      <x:c r="T42" s="6"/>
      <x:c r="U42" s="6"/>
      <x:c r="V42" s="6"/>
      <x:c r="W42" s="6"/>
      <x:c r="X42" s="6"/>
      <x:c r="Y42" s="6"/>
      <x:c r="Z42" s="6"/>
    </x:row>
    <x:row r="43" s="1" customFormat="1" ht="14.25" hidden="0" customHeight="1">
      <x:c r="A43" s="13"/>
      <x:c r="B43" s="13"/>
      <x:c r="C43" s="13"/>
      <x:c r="D43" s="13"/>
      <x:c r="E43" s="13"/>
      <x:c r="F43" s="13"/>
      <x:c r="G43" s="13"/>
      <x:c r="H43" s="13"/>
      <x:c r="I43" s="13"/>
      <x:c r="J43" s="13"/>
      <x:c r="K43" s="6"/>
      <x:c r="L43" s="6"/>
      <x:c r="M43" s="6"/>
      <x:c r="N43" s="6"/>
      <x:c r="O43" s="6"/>
      <x:c r="P43" s="6"/>
      <x:c r="Q43" s="6"/>
      <x:c r="R43" s="6"/>
      <x:c r="S43" s="6"/>
      <x:c r="T43" s="6"/>
      <x:c r="U43" s="6"/>
      <x:c r="V43" s="6"/>
      <x:c r="W43" s="6"/>
      <x:c r="X43" s="6"/>
      <x:c r="Y43" s="6"/>
      <x:c r="Z43" s="6"/>
    </x:row>
    <x:row r="44" s="1" customFormat="1" ht="14.25" hidden="0" customHeight="1">
      <x:c r="A44" s="13"/>
      <x:c r="B44" s="13"/>
      <x:c r="C44" s="13"/>
      <x:c r="D44" s="13"/>
      <x:c r="E44" s="13"/>
      <x:c r="F44" s="13"/>
      <x:c r="G44" s="13"/>
      <x:c r="H44" s="13"/>
      <x:c r="I44" s="13"/>
      <x:c r="J44" s="13"/>
      <x:c r="K44" s="6"/>
      <x:c r="L44" s="6"/>
      <x:c r="M44" s="6"/>
      <x:c r="N44" s="6"/>
      <x:c r="O44" s="6"/>
      <x:c r="P44" s="6"/>
      <x:c r="Q44" s="6"/>
      <x:c r="R44" s="6"/>
      <x:c r="S44" s="6"/>
      <x:c r="T44" s="6"/>
      <x:c r="U44" s="6"/>
      <x:c r="V44" s="6"/>
      <x:c r="W44" s="6"/>
      <x:c r="X44" s="6"/>
      <x:c r="Y44" s="6"/>
      <x:c r="Z44" s="6"/>
    </x:row>
    <x:row r="45" s="1" customFormat="1" ht="14.25" hidden="0" customHeight="1">
      <x:c r="A45" s="30" t="s">
        <x:v>2308</x:v>
      </x:c>
      <x:c r="B45" s="29" t="n">
        <x:v>3</x:v>
      </x:c>
      <x:c r="C45" s="13"/>
      <x:c r="D45" s="13"/>
      <x:c r="E45" s="13"/>
      <x:c r="F45" s="13"/>
      <x:c r="G45" s="13"/>
      <x:c r="H45" s="13"/>
      <x:c r="I45" s="13"/>
      <x:c r="J45" s="13"/>
      <x:c r="K45" s="6"/>
      <x:c r="L45" s="6"/>
      <x:c r="M45" s="6"/>
      <x:c r="N45" s="6"/>
      <x:c r="O45" s="6"/>
      <x:c r="P45" s="6"/>
      <x:c r="Q45" s="6"/>
      <x:c r="R45" s="6"/>
      <x:c r="S45" s="6"/>
      <x:c r="T45" s="6"/>
      <x:c r="U45" s="6"/>
      <x:c r="V45" s="6"/>
      <x:c r="W45" s="6"/>
      <x:c r="X45" s="6"/>
      <x:c r="Y45" s="6"/>
      <x:c r="Z45" s="6"/>
    </x:row>
    <x:row r="46" s="1" customFormat="1" ht="14.25" hidden="0" customHeight="1">
      <x:c r="A46" s="13"/>
      <x:c r="B46" s="13"/>
      <x:c r="C46" s="13"/>
      <x:c r="D46" s="13"/>
      <x:c r="E46" s="13"/>
      <x:c r="F46" s="13"/>
      <x:c r="G46" s="13"/>
      <x:c r="H46" s="13"/>
      <x:c r="I46" s="13"/>
      <x:c r="J46" s="13"/>
      <x:c r="K46" s="6"/>
      <x:c r="L46" s="6"/>
      <x:c r="M46" s="6"/>
      <x:c r="N46" s="6"/>
      <x:c r="O46" s="6"/>
      <x:c r="P46" s="6"/>
      <x:c r="Q46" s="6"/>
      <x:c r="R46" s="6"/>
      <x:c r="S46" s="6"/>
      <x:c r="T46" s="6"/>
      <x:c r="U46" s="6"/>
      <x:c r="V46" s="6"/>
      <x:c r="W46" s="6"/>
      <x:c r="X46" s="6"/>
      <x:c r="Y46" s="6"/>
      <x:c r="Z46" s="6"/>
    </x:row>
    <x:row r="47" s="1" customFormat="1" ht="14.25" hidden="0" customHeight="1">
      <x:c r="A47" s="13"/>
      <x:c r="B47" s="13"/>
      <x:c r="C47" s="13"/>
      <x:c r="D47" s="13"/>
      <x:c r="E47" s="13"/>
      <x:c r="F47" s="13"/>
      <x:c r="G47" s="13"/>
      <x:c r="H47" s="13"/>
      <x:c r="I47" s="13"/>
      <x:c r="J47" s="13"/>
      <x:c r="K47" s="6"/>
      <x:c r="L47" s="6"/>
      <x:c r="M47" s="6"/>
      <x:c r="N47" s="6"/>
      <x:c r="O47" s="6"/>
      <x:c r="P47" s="6"/>
      <x:c r="Q47" s="6"/>
      <x:c r="R47" s="6"/>
      <x:c r="S47" s="6"/>
      <x:c r="T47" s="6"/>
      <x:c r="U47" s="6"/>
      <x:c r="V47" s="6"/>
      <x:c r="W47" s="6"/>
      <x:c r="X47" s="6"/>
      <x:c r="Y47" s="6"/>
      <x:c r="Z47" s="6"/>
    </x:row>
    <x:row r="48" s="1" customFormat="1" ht="14.25" hidden="0" customHeight="1">
      <x:c r="A48" s="13"/>
      <x:c r="B48" s="13"/>
      <x:c r="C48" s="13"/>
      <x:c r="D48" s="13"/>
      <x:c r="E48" s="13"/>
      <x:c r="F48" s="13"/>
      <x:c r="G48" s="13"/>
      <x:c r="H48" s="13"/>
      <x:c r="I48" s="13"/>
      <x:c r="J48" s="13"/>
      <x:c r="K48" s="6"/>
      <x:c r="L48" s="6"/>
      <x:c r="M48" s="6"/>
      <x:c r="N48" s="6"/>
      <x:c r="O48" s="6"/>
      <x:c r="P48" s="6"/>
      <x:c r="Q48" s="6"/>
      <x:c r="R48" s="6"/>
      <x:c r="S48" s="6"/>
      <x:c r="T48" s="6"/>
      <x:c r="U48" s="6"/>
      <x:c r="V48" s="6"/>
      <x:c r="W48" s="6"/>
      <x:c r="X48" s="6"/>
      <x:c r="Y48" s="6"/>
      <x:c r="Z48" s="6"/>
    </x:row>
    <x:row r="49" s="1" customFormat="1" ht="14.25" hidden="0" customHeight="1">
      <x:c r="A49" s="30" t="s">
        <x:v>2309</x:v>
      </x:c>
      <x:c r="B49" s="13"/>
      <x:c r="C49" s="13"/>
      <x:c r="D49" s="13"/>
      <x:c r="E49" s="13"/>
      <x:c r="F49" s="13"/>
      <x:c r="G49" s="13"/>
      <x:c r="H49" s="13"/>
      <x:c r="I49" s="13"/>
      <x:c r="J49" s="13"/>
      <x:c r="K49" s="6"/>
      <x:c r="L49" s="6"/>
      <x:c r="M49" s="6"/>
      <x:c r="N49" s="6"/>
      <x:c r="O49" s="6"/>
      <x:c r="P49" s="6"/>
      <x:c r="Q49" s="6"/>
      <x:c r="R49" s="6"/>
      <x:c r="S49" s="6"/>
      <x:c r="T49" s="6"/>
      <x:c r="U49" s="6"/>
      <x:c r="V49" s="6"/>
      <x:c r="W49" s="6"/>
      <x:c r="X49" s="6"/>
      <x:c r="Y49" s="6"/>
      <x:c r="Z49" s="6"/>
    </x:row>
    <x:row r="50" s="1" customFormat="1" ht="26.25" hidden="0" customHeight="1">
      <x:c r="A50" s="30" t="s">
        <x:v>2310</x:v>
      </x:c>
      <x:c r="B50" s="13"/>
      <x:c r="C50" s="13"/>
      <x:c r="D50" s="13"/>
      <x:c r="E50" s="13"/>
      <x:c r="F50" s="13"/>
      <x:c r="G50" s="13"/>
      <x:c r="H50" s="13"/>
      <x:c r="I50" s="13"/>
      <x:c r="J50" s="13"/>
      <x:c r="K50" s="6"/>
      <x:c r="L50" s="6"/>
      <x:c r="M50" s="6"/>
      <x:c r="N50" s="6"/>
      <x:c r="O50" s="6"/>
      <x:c r="P50" s="6"/>
      <x:c r="Q50" s="6"/>
      <x:c r="R50" s="6"/>
      <x:c r="S50" s="6"/>
      <x:c r="T50" s="6"/>
      <x:c r="U50" s="6"/>
      <x:c r="V50" s="6"/>
      <x:c r="W50" s="6"/>
      <x:c r="X50" s="6"/>
      <x:c r="Y50" s="6"/>
      <x:c r="Z50" s="6"/>
    </x:row>
    <x:row r="51" s="1" customFormat="1" ht="26.25" hidden="0" customHeight="1">
      <x:c r="A51" s="30" t="s">
        <x:v>2311</x:v>
      </x:c>
      <x:c r="B51" s="13"/>
      <x:c r="C51" s="13"/>
      <x:c r="D51" s="13"/>
      <x:c r="E51" s="13"/>
      <x:c r="F51" s="13"/>
      <x:c r="G51" s="13"/>
      <x:c r="H51" s="13"/>
      <x:c r="I51" s="13"/>
      <x:c r="J51" s="13"/>
      <x:c r="K51" s="6"/>
      <x:c r="L51" s="6"/>
      <x:c r="M51" s="6"/>
      <x:c r="N51" s="6"/>
      <x:c r="O51" s="6"/>
      <x:c r="P51" s="6"/>
      <x:c r="Q51" s="6"/>
      <x:c r="R51" s="6"/>
      <x:c r="S51" s="6"/>
      <x:c r="T51" s="6"/>
      <x:c r="U51" s="6"/>
      <x:c r="V51" s="6"/>
      <x:c r="W51" s="6"/>
      <x:c r="X51" s="6"/>
      <x:c r="Y51" s="6"/>
      <x:c r="Z51" s="6"/>
    </x:row>
    <x:row r="52" s="1" customFormat="1" ht="14.25" hidden="0" customHeight="1">
      <x:c r="A52" s="30" t="s">
        <x:v>2312</x:v>
      </x:c>
      <x:c r="B52" s="19" t="s">
        <x:v>2313</x:v>
      </x:c>
      <x:c r="C52" s="13"/>
      <x:c r="D52" s="13"/>
      <x:c r="E52" s="13"/>
      <x:c r="F52" s="13"/>
      <x:c r="G52" s="13"/>
      <x:c r="H52" s="13"/>
      <x:c r="I52" s="13"/>
      <x:c r="J52" s="13"/>
      <x:c r="K52" s="6"/>
      <x:c r="L52" s="6"/>
      <x:c r="M52" s="6"/>
      <x:c r="N52" s="6"/>
      <x:c r="O52" s="6"/>
      <x:c r="P52" s="6"/>
      <x:c r="Q52" s="6"/>
      <x:c r="R52" s="6"/>
      <x:c r="S52" s="6"/>
      <x:c r="T52" s="6"/>
      <x:c r="U52" s="6"/>
      <x:c r="V52" s="6"/>
      <x:c r="W52" s="6"/>
      <x:c r="X52" s="6"/>
      <x:c r="Y52" s="6"/>
      <x:c r="Z52" s="6"/>
    </x:row>
    <x:row r="53" s="1" customFormat="1" ht="26.25" hidden="0" customHeight="1">
      <x:c r="A53" s="30" t="s">
        <x:v>2314</x:v>
      </x:c>
      <x:c r="B53" s="13"/>
      <x:c r="C53" s="13"/>
      <x:c r="D53" s="13"/>
      <x:c r="E53" s="13"/>
      <x:c r="F53" s="13"/>
      <x:c r="G53" s="13"/>
      <x:c r="H53" s="13"/>
      <x:c r="I53" s="13"/>
      <x:c r="J53" s="13"/>
      <x:c r="K53" s="6"/>
      <x:c r="L53" s="6"/>
      <x:c r="M53" s="6"/>
      <x:c r="N53" s="6"/>
      <x:c r="O53" s="6"/>
      <x:c r="P53" s="6"/>
      <x:c r="Q53" s="6"/>
      <x:c r="R53" s="6"/>
      <x:c r="S53" s="6"/>
      <x:c r="T53" s="6"/>
      <x:c r="U53" s="6"/>
      <x:c r="V53" s="6"/>
      <x:c r="W53" s="6"/>
      <x:c r="X53" s="6"/>
      <x:c r="Y53" s="6"/>
      <x:c r="Z53" s="6"/>
    </x:row>
    <x:row r="54" s="1" customFormat="1" ht="14.25" hidden="0" customHeight="1">
      <x:c r="A54" s="13"/>
      <x:c r="B54" s="13"/>
      <x:c r="C54" s="13"/>
      <x:c r="D54" s="13"/>
      <x:c r="E54" s="13"/>
      <x:c r="F54" s="13"/>
      <x:c r="G54" s="13"/>
      <x:c r="H54" s="13"/>
      <x:c r="I54" s="13"/>
      <x:c r="J54" s="13"/>
      <x:c r="K54" s="6"/>
      <x:c r="L54" s="6"/>
      <x:c r="M54" s="6"/>
      <x:c r="N54" s="6"/>
      <x:c r="O54" s="6"/>
      <x:c r="P54" s="6"/>
      <x:c r="Q54" s="6"/>
      <x:c r="R54" s="6"/>
      <x:c r="S54" s="6"/>
      <x:c r="T54" s="6"/>
      <x:c r="U54" s="6"/>
      <x:c r="V54" s="6"/>
      <x:c r="W54" s="6"/>
      <x:c r="X54" s="6"/>
      <x:c r="Y54" s="6"/>
      <x:c r="Z54" s="6"/>
    </x:row>
    <x:row r="55" s="1" customFormat="1" ht="24" hidden="0" customHeight="1">
      <x:c r="A55" s="30" t="s">
        <x:v>2315</x:v>
      </x:c>
      <x:c r="B55" s="13"/>
      <x:c r="C55" s="13"/>
      <x:c r="D55" s="13"/>
      <x:c r="E55" s="13"/>
      <x:c r="F55" s="13"/>
      <x:c r="G55" s="13"/>
      <x:c r="H55" s="13"/>
      <x:c r="I55" s="13"/>
      <x:c r="J55" s="13"/>
      <x:c r="K55" s="6"/>
      <x:c r="L55" s="6"/>
      <x:c r="M55" s="6"/>
      <x:c r="N55" s="6"/>
      <x:c r="O55" s="6"/>
      <x:c r="P55" s="6"/>
      <x:c r="Q55" s="6"/>
      <x:c r="R55" s="6"/>
      <x:c r="S55" s="6"/>
      <x:c r="T55" s="6"/>
      <x:c r="U55" s="6"/>
      <x:c r="V55" s="6"/>
      <x:c r="W55" s="6"/>
      <x:c r="X55" s="6"/>
      <x:c r="Y55" s="6"/>
      <x:c r="Z55" s="6"/>
    </x:row>
    <x:row r="56" s="1" customFormat="1" ht="14.25" hidden="0" customHeight="1">
      <x:c r="A56" s="30" t="s">
        <x:v>2316</x:v>
      </x:c>
      <x:c r="B56" s="19" t="str">
        <x:f>IF('Build_Integrity'!$B$14=0,'Qualification_Continuity'!F28,Build_Integrity!$C$14)</x:f>
        <x:v>BLOCK_OR_REQUALIFY</x:v>
      </x:c>
      <x:c r="C56" s="13"/>
      <x:c r="D56" s="13"/>
      <x:c r="E56" s="13"/>
      <x:c r="F56" s="13"/>
      <x:c r="G56" s="13"/>
      <x:c r="H56" s="13"/>
      <x:c r="I56" s="13"/>
      <x:c r="J56" s="13"/>
      <x:c r="K56" s="6"/>
      <x:c r="L56" s="6"/>
      <x:c r="M56" s="6"/>
      <x:c r="N56" s="6"/>
      <x:c r="O56" s="6"/>
      <x:c r="P56" s="6"/>
      <x:c r="Q56" s="6"/>
      <x:c r="R56" s="6"/>
      <x:c r="S56" s="6"/>
      <x:c r="T56" s="6"/>
      <x:c r="U56" s="6"/>
      <x:c r="V56" s="6"/>
      <x:c r="W56" s="6"/>
      <x:c r="X56" s="6"/>
      <x:c r="Y56" s="6"/>
      <x:c r="Z56" s="6"/>
    </x:row>
    <x:row r="57" s="1" customFormat="1" ht="24" hidden="0" customHeight="1">
      <x:c r="A57" s="30" t="s">
        <x:v>2317</x:v>
      </x:c>
      <x:c r="B57" s="29" t="s">
        <x:v>2318</x:v>
      </x:c>
      <x:c r="C57" s="13"/>
      <x:c r="D57" s="13"/>
      <x:c r="E57" s="13"/>
      <x:c r="F57" s="13"/>
      <x:c r="G57" s="13"/>
      <x:c r="H57" s="13"/>
      <x:c r="I57" s="13"/>
      <x:c r="J57" s="13"/>
      <x:c r="K57" s="6"/>
      <x:c r="L57" s="6"/>
      <x:c r="M57" s="6"/>
      <x:c r="N57" s="6"/>
      <x:c r="O57" s="6"/>
      <x:c r="P57" s="6"/>
      <x:c r="Q57" s="6"/>
      <x:c r="R57" s="6"/>
      <x:c r="S57" s="6"/>
      <x:c r="T57" s="6"/>
      <x:c r="U57" s="6"/>
      <x:c r="V57" s="6"/>
      <x:c r="W57" s="6"/>
      <x:c r="X57" s="6"/>
      <x:c r="Y57" s="6"/>
      <x:c r="Z57" s="6"/>
    </x:row>
    <x:row r="58" s="1" customFormat="1" ht="14.25" hidden="0" customHeight="1">
      <x:c r="A58" s="30" t="s">
        <x:v>2319</x:v>
      </x:c>
      <x:c r="B58" s="19" t="s">
        <x:v>2320</x:v>
      </x:c>
      <x:c r="C58" s="13"/>
      <x:c r="D58" s="13"/>
      <x:c r="E58" s="13"/>
      <x:c r="F58" s="13"/>
      <x:c r="G58" s="13"/>
      <x:c r="H58" s="13"/>
      <x:c r="I58" s="13"/>
      <x:c r="J58" s="13"/>
      <x:c r="K58" s="6"/>
      <x:c r="L58" s="6"/>
      <x:c r="M58" s="6"/>
      <x:c r="N58" s="6"/>
      <x:c r="O58" s="6"/>
      <x:c r="P58" s="6"/>
      <x:c r="Q58" s="6"/>
      <x:c r="R58" s="6"/>
      <x:c r="S58" s="6"/>
      <x:c r="T58" s="6"/>
      <x:c r="U58" s="6"/>
      <x:c r="V58" s="6"/>
      <x:c r="W58" s="6"/>
      <x:c r="X58" s="6"/>
      <x:c r="Y58" s="6"/>
      <x:c r="Z58" s="6"/>
    </x:row>
    <x:row r="59" s="1" customFormat="1" ht="14.25" hidden="0" customHeight="1">
      <x:c r="A59" s="30" t="s">
        <x:v>2321</x:v>
      </x:c>
      <x:c r="B59" s="29" t="s">
        <x:v>2322</x:v>
      </x:c>
      <x:c r="C59" s="13"/>
      <x:c r="D59" s="13"/>
      <x:c r="E59" s="13"/>
      <x:c r="F59" s="13"/>
      <x:c r="G59" s="13"/>
      <x:c r="H59" s="13"/>
      <x:c r="I59" s="13"/>
      <x:c r="J59" s="13"/>
      <x:c r="K59" s="6"/>
      <x:c r="L59" s="6"/>
      <x:c r="M59" s="6"/>
      <x:c r="N59" s="6"/>
      <x:c r="O59" s="6"/>
      <x:c r="P59" s="6"/>
      <x:c r="Q59" s="6"/>
      <x:c r="R59" s="6"/>
      <x:c r="S59" s="6"/>
      <x:c r="T59" s="6"/>
      <x:c r="U59" s="6"/>
      <x:c r="V59" s="6"/>
      <x:c r="W59" s="6"/>
      <x:c r="X59" s="6"/>
      <x:c r="Y59" s="6"/>
      <x:c r="Z59" s="6"/>
    </x:row>
    <x:row r="60" s="1" customFormat="1" ht="90" hidden="0" customHeight="1">
      <x:c r="A60" s="30" t="s">
        <x:v>87</x:v>
      </x:c>
      <x:c r="B60" s="19" t="s">
        <x:v>2323</x:v>
      </x:c>
      <x:c r="C60" s="13"/>
      <x:c r="D60" s="13"/>
      <x:c r="E60" s="13"/>
      <x:c r="F60" s="13"/>
      <x:c r="G60" s="13"/>
      <x:c r="H60" s="13"/>
      <x:c r="I60" s="13"/>
      <x:c r="J60" s="13"/>
      <x:c r="K60" s="6"/>
      <x:c r="L60" s="6"/>
      <x:c r="M60" s="6"/>
      <x:c r="N60" s="6"/>
      <x:c r="O60" s="6"/>
      <x:c r="P60" s="6"/>
      <x:c r="Q60" s="6"/>
      <x:c r="R60" s="6"/>
      <x:c r="S60" s="6"/>
      <x:c r="T60" s="6"/>
      <x:c r="U60" s="6"/>
      <x:c r="V60" s="6"/>
      <x:c r="W60" s="6"/>
      <x:c r="X60" s="6"/>
      <x:c r="Y60" s="6"/>
      <x:c r="Z60" s="6"/>
    </x:row>
    <x:row r="61" s="1" customFormat="1" ht="90" hidden="0" customHeight="1">
      <x:c r="A61" s="30" t="s">
        <x:v>2324</x:v>
      </x:c>
      <x:c r="B61" s="29" t="s">
        <x:v>2325</x:v>
      </x:c>
      <x:c r="C61" s="13"/>
      <x:c r="D61" s="13"/>
      <x:c r="E61" s="13"/>
      <x:c r="F61" s="13"/>
      <x:c r="G61" s="13"/>
      <x:c r="H61" s="13"/>
      <x:c r="I61" s="13"/>
      <x:c r="J61" s="13"/>
      <x:c r="K61" s="6"/>
      <x:c r="L61" s="6"/>
      <x:c r="M61" s="6"/>
      <x:c r="N61" s="6"/>
      <x:c r="O61" s="6"/>
      <x:c r="P61" s="6"/>
      <x:c r="Q61" s="6"/>
      <x:c r="R61" s="6"/>
      <x:c r="S61" s="6"/>
      <x:c r="T61" s="6"/>
      <x:c r="U61" s="6"/>
      <x:c r="V61" s="6"/>
      <x:c r="W61" s="6"/>
      <x:c r="X61" s="6"/>
      <x:c r="Y61" s="6"/>
      <x:c r="Z61" s="6"/>
    </x:row>
    <x:row r="62" s="1" customFormat="1" ht="14.25" hidden="0" customHeight="1">
      <x:c r="A62" s="30" t="s">
        <x:v>2326</x:v>
      </x:c>
      <x:c r="B62" s="13"/>
      <x:c r="C62" s="13"/>
      <x:c r="D62" s="13"/>
      <x:c r="E62" s="13"/>
      <x:c r="F62" s="13"/>
      <x:c r="G62" s="13"/>
      <x:c r="H62" s="13"/>
      <x:c r="I62" s="13"/>
      <x:c r="J62" s="13"/>
      <x:c r="K62" s="6"/>
      <x:c r="L62" s="6"/>
      <x:c r="M62" s="6"/>
      <x:c r="N62" s="6"/>
      <x:c r="O62" s="6"/>
      <x:c r="P62" s="6"/>
      <x:c r="Q62" s="6"/>
      <x:c r="R62" s="6"/>
      <x:c r="S62" s="6"/>
      <x:c r="T62" s="6"/>
      <x:c r="U62" s="6"/>
      <x:c r="V62" s="6"/>
      <x:c r="W62" s="6"/>
      <x:c r="X62" s="6"/>
      <x:c r="Y62" s="6"/>
      <x:c r="Z62" s="6"/>
    </x:row>
    <x:row r="63" s="1" customFormat="1" ht="14.25" hidden="0" customHeight="1">
      <x:c r="A63" s="30" t="s">
        <x:v>2327</x:v>
      </x:c>
      <x:c r="B63" s="29" t="s">
        <x:v>2328</x:v>
      </x:c>
      <x:c r="C63" s="13"/>
      <x:c r="D63" s="13"/>
      <x:c r="E63" s="13"/>
      <x:c r="F63" s="13"/>
      <x:c r="G63" s="13"/>
      <x:c r="H63" s="13"/>
      <x:c r="I63" s="13"/>
      <x:c r="J63" s="13"/>
      <x:c r="K63" s="6"/>
      <x:c r="L63" s="6"/>
      <x:c r="M63" s="6"/>
      <x:c r="N63" s="6"/>
      <x:c r="O63" s="6"/>
      <x:c r="P63" s="6"/>
      <x:c r="Q63" s="6"/>
      <x:c r="R63" s="6"/>
      <x:c r="S63" s="6"/>
      <x:c r="T63" s="6"/>
      <x:c r="U63" s="6"/>
      <x:c r="V63" s="6"/>
      <x:c r="W63" s="6"/>
      <x:c r="X63" s="6"/>
      <x:c r="Y63" s="6"/>
      <x:c r="Z63" s="6"/>
    </x:row>
    <x:row r="64" s="1" customFormat="1" ht="24" hidden="0" customHeight="1">
      <x:c r="A64" s="30" t="s">
        <x:v>2329</x:v>
      </x:c>
      <x:c r="B64" s="19" t="s">
        <x:v>2330</x:v>
      </x:c>
      <x:c r="C64" s="13"/>
      <x:c r="D64" s="13"/>
      <x:c r="E64" s="13"/>
      <x:c r="F64" s="13"/>
      <x:c r="G64" s="13"/>
      <x:c r="H64" s="13"/>
      <x:c r="I64" s="13"/>
      <x:c r="J64" s="13"/>
      <x:c r="K64" s="6"/>
      <x:c r="L64" s="6"/>
      <x:c r="M64" s="6"/>
      <x:c r="N64" s="6"/>
      <x:c r="O64" s="6"/>
      <x:c r="P64" s="6"/>
      <x:c r="Q64" s="6"/>
      <x:c r="R64" s="6"/>
      <x:c r="S64" s="6"/>
      <x:c r="T64" s="6"/>
      <x:c r="U64" s="6"/>
      <x:c r="V64" s="6"/>
      <x:c r="W64" s="6"/>
      <x:c r="X64" s="6"/>
      <x:c r="Y64" s="6"/>
      <x:c r="Z64" s="6"/>
    </x:row>
    <x:row r="65" s="1" customFormat="1" ht="14.25" hidden="0" customHeight="1">
      <x:c r="A65" s="30" t="s">
        <x:v>1281</x:v>
      </x:c>
      <x:c r="B65" s="29" t="s">
        <x:v>1261</x:v>
      </x:c>
      <x:c r="C65" s="13"/>
      <x:c r="D65" s="13"/>
      <x:c r="E65" s="13"/>
      <x:c r="F65" s="13"/>
      <x:c r="G65" s="13"/>
      <x:c r="H65" s="13"/>
      <x:c r="I65" s="13"/>
      <x:c r="J65" s="13"/>
      <x:c r="K65" s="6"/>
      <x:c r="L65" s="6"/>
      <x:c r="M65" s="6"/>
      <x:c r="N65" s="6"/>
      <x:c r="O65" s="6"/>
      <x:c r="P65" s="6"/>
      <x:c r="Q65" s="6"/>
      <x:c r="R65" s="6"/>
      <x:c r="S65" s="6"/>
      <x:c r="T65" s="6"/>
      <x:c r="U65" s="6"/>
      <x:c r="V65" s="6"/>
      <x:c r="W65" s="6"/>
      <x:c r="X65" s="6"/>
      <x:c r="Y65" s="6"/>
      <x:c r="Z65" s="6"/>
    </x:row>
    <x:row r="66" s="1" customFormat="1" ht="14.25" hidden="0" customHeight="1">
      <x:c r="A66" s="30" t="s">
        <x:v>1520</x:v>
      </x:c>
      <x:c r="B66" s="19" t="s">
        <x:v>2331</x:v>
      </x:c>
      <x:c r="C66" s="13"/>
      <x:c r="D66" s="13"/>
      <x:c r="E66" s="13"/>
      <x:c r="F66" s="13"/>
      <x:c r="G66" s="13"/>
      <x:c r="H66" s="13"/>
      <x:c r="I66" s="13"/>
      <x:c r="J66" s="13"/>
      <x:c r="K66" s="6"/>
      <x:c r="L66" s="6"/>
      <x:c r="M66" s="6"/>
      <x:c r="N66" s="6"/>
      <x:c r="O66" s="6"/>
      <x:c r="P66" s="6"/>
      <x:c r="Q66" s="6"/>
      <x:c r="R66" s="6"/>
      <x:c r="S66" s="6"/>
      <x:c r="T66" s="6"/>
      <x:c r="U66" s="6"/>
      <x:c r="V66" s="6"/>
      <x:c r="W66" s="6"/>
      <x:c r="X66" s="6"/>
      <x:c r="Y66" s="6"/>
      <x:c r="Z66" s="6"/>
    </x:row>
    <x:row r="67" s="1" customFormat="1" ht="14.25" hidden="0" customHeight="1">
      <x:c r="A67" s="30" t="s">
        <x:v>2332</x:v>
      </x:c>
      <x:c r="B67" s="29" t="s">
        <x:v>306</x:v>
      </x:c>
      <x:c r="C67" s="13"/>
      <x:c r="D67" s="13"/>
      <x:c r="E67" s="13"/>
      <x:c r="F67" s="13"/>
      <x:c r="G67" s="13"/>
      <x:c r="H67" s="13"/>
      <x:c r="I67" s="13"/>
      <x:c r="J67" s="13"/>
      <x:c r="K67" s="6"/>
      <x:c r="L67" s="6"/>
      <x:c r="M67" s="6"/>
      <x:c r="N67" s="6"/>
      <x:c r="O67" s="6"/>
      <x:c r="P67" s="6"/>
      <x:c r="Q67" s="6"/>
      <x:c r="R67" s="6"/>
      <x:c r="S67" s="6"/>
      <x:c r="T67" s="6"/>
      <x:c r="U67" s="6"/>
      <x:c r="V67" s="6"/>
      <x:c r="W67" s="6"/>
      <x:c r="X67" s="6"/>
      <x:c r="Y67" s="6"/>
      <x:c r="Z67" s="6"/>
    </x:row>
    <x:row r="68" s="1" customFormat="1" ht="14.25" hidden="0" customHeight="1">
      <x:c r="A68" s="30" t="s">
        <x:v>2333</x:v>
      </x:c>
      <x:c r="B68" s="19" t="s">
        <x:v>713</x:v>
      </x:c>
      <x:c r="C68" s="13"/>
      <x:c r="D68" s="13"/>
      <x:c r="E68" s="13"/>
      <x:c r="F68" s="13"/>
      <x:c r="G68" s="13"/>
      <x:c r="H68" s="13"/>
      <x:c r="I68" s="13"/>
      <x:c r="J68" s="13"/>
      <x:c r="K68" s="6"/>
      <x:c r="L68" s="6"/>
      <x:c r="M68" s="6"/>
      <x:c r="N68" s="6"/>
      <x:c r="O68" s="6"/>
      <x:c r="P68" s="6"/>
      <x:c r="Q68" s="6"/>
      <x:c r="R68" s="6"/>
      <x:c r="S68" s="6"/>
      <x:c r="T68" s="6"/>
      <x:c r="U68" s="6"/>
      <x:c r="V68" s="6"/>
      <x:c r="W68" s="6"/>
      <x:c r="X68" s="6"/>
      <x:c r="Y68" s="6"/>
      <x:c r="Z68" s="6"/>
    </x:row>
    <x:row r="69" s="1" customFormat="1" ht="36" hidden="0" customHeight="1">
      <x:c r="A69" s="30" t="s">
        <x:v>2334</x:v>
      </x:c>
      <x:c r="B69" s="29" t="str">
        <x:v>Remote work policy implementation decision evaluated against RippleLogic v13.0 RCR/RSP, RF/NCRC and TRC/CSV/RLS/UCI-HOI, PCC, and workbook evidence surfaces.</x:v>
      </x:c>
      <x:c r="C69" s="13"/>
      <x:c r="D69" s="13"/>
      <x:c r="E69" s="13"/>
      <x:c r="F69" s="13"/>
      <x:c r="G69" s="13"/>
      <x:c r="H69" s="13"/>
      <x:c r="I69" s="13"/>
      <x:c r="J69" s="13"/>
      <x:c r="K69" s="6"/>
      <x:c r="L69" s="6"/>
      <x:c r="M69" s="6"/>
      <x:c r="N69" s="6"/>
      <x:c r="O69" s="6"/>
      <x:c r="P69" s="6"/>
      <x:c r="Q69" s="6"/>
      <x:c r="R69" s="6"/>
      <x:c r="S69" s="6"/>
      <x:c r="T69" s="6"/>
      <x:c r="U69" s="6"/>
      <x:c r="V69" s="6"/>
      <x:c r="W69" s="6"/>
      <x:c r="X69" s="6"/>
      <x:c r="Y69" s="6"/>
      <x:c r="Z69" s="6"/>
    </x:row>
    <x:row r="70" s="1" customFormat="1" ht="24" hidden="0" customHeight="1">
      <x:c r="A70" s="30" t="s">
        <x:v>2336</x:v>
      </x:c>
      <x:c r="B70" s="19" t="s">
        <x:v>2337</x:v>
      </x:c>
      <x:c r="C70" s="13"/>
      <x:c r="D70" s="13"/>
      <x:c r="E70" s="13"/>
      <x:c r="F70" s="13"/>
      <x:c r="G70" s="13"/>
      <x:c r="H70" s="13"/>
      <x:c r="I70" s="13"/>
      <x:c r="J70" s="13"/>
      <x:c r="K70" s="6"/>
      <x:c r="L70" s="6"/>
      <x:c r="M70" s="6"/>
      <x:c r="N70" s="6"/>
      <x:c r="O70" s="6"/>
      <x:c r="P70" s="6"/>
      <x:c r="Q70" s="6"/>
      <x:c r="R70" s="6"/>
      <x:c r="S70" s="6"/>
      <x:c r="T70" s="6"/>
      <x:c r="U70" s="6"/>
      <x:c r="V70" s="6"/>
      <x:c r="W70" s="6"/>
      <x:c r="X70" s="6"/>
      <x:c r="Y70" s="6"/>
      <x:c r="Z70" s="6"/>
    </x:row>
    <x:row r="71" s="1" customFormat="1" ht="14.25" hidden="0" customHeight="1">
      <x:c r="A71" s="6"/>
      <x:c r="B71" s="6"/>
      <x:c r="C71" s="6"/>
      <x:c r="D71" s="6"/>
      <x:c r="E71" s="6"/>
      <x:c r="F71" s="6"/>
      <x:c r="G71" s="6"/>
      <x:c r="H71" s="6"/>
      <x:c r="I71" s="6"/>
      <x:c r="J71" s="6"/>
      <x:c r="K71" s="6"/>
      <x:c r="L71" s="6"/>
      <x:c r="M71" s="6"/>
      <x:c r="N71" s="6"/>
      <x:c r="O71" s="6"/>
      <x:c r="P71" s="6"/>
      <x:c r="Q71" s="6"/>
      <x:c r="R71" s="6"/>
      <x:c r="S71" s="6"/>
      <x:c r="T71" s="6"/>
      <x:c r="U71" s="6"/>
      <x:c r="V71" s="6"/>
      <x:c r="W71" s="6"/>
      <x:c r="X71" s="6"/>
      <x:c r="Y71" s="6"/>
      <x:c r="Z71" s="6"/>
    </x:row>
    <x:row r="72" s="1" customFormat="1" ht="14.25" hidden="0" customHeight="1">
      <x:c r="A72" s="6"/>
      <x:c r="B72" s="6"/>
      <x:c r="C72" s="6"/>
      <x:c r="D72" s="6"/>
      <x:c r="E72" s="6"/>
      <x:c r="F72" s="6"/>
      <x:c r="G72" s="6"/>
      <x:c r="H72" s="6"/>
      <x:c r="I72" s="6"/>
      <x:c r="J72" s="6"/>
      <x:c r="K72" s="6"/>
      <x:c r="L72" s="6"/>
      <x:c r="M72" s="6"/>
      <x:c r="N72" s="6"/>
      <x:c r="O72" s="6"/>
      <x:c r="P72" s="6"/>
      <x:c r="Q72" s="6"/>
      <x:c r="R72" s="6"/>
      <x:c r="S72" s="6"/>
      <x:c r="T72" s="6"/>
      <x:c r="U72" s="6"/>
      <x:c r="V72" s="6"/>
      <x:c r="W72" s="6"/>
      <x:c r="X72" s="6"/>
      <x:c r="Y72" s="6"/>
      <x:c r="Z72" s="6"/>
    </x:row>
    <x:row r="73" s="1" customFormat="1" ht="14.25" hidden="0" customHeight="1">
      <x:c r="A73" s="6"/>
      <x:c r="B73" s="6"/>
      <x:c r="C73" s="6"/>
      <x:c r="D73" s="6"/>
      <x:c r="E73" s="6"/>
      <x:c r="F73" s="6"/>
      <x:c r="G73" s="6"/>
      <x:c r="H73" s="6"/>
      <x:c r="I73" s="6"/>
      <x:c r="J73" s="6"/>
      <x:c r="K73" s="6"/>
      <x:c r="L73" s="6"/>
      <x:c r="M73" s="6"/>
      <x:c r="N73" s="6"/>
      <x:c r="O73" s="6"/>
      <x:c r="P73" s="6"/>
      <x:c r="Q73" s="6"/>
      <x:c r="R73" s="6"/>
      <x:c r="S73" s="6"/>
      <x:c r="T73" s="6"/>
      <x:c r="U73" s="6"/>
      <x:c r="V73" s="6"/>
      <x:c r="W73" s="6"/>
      <x:c r="X73" s="6"/>
      <x:c r="Y73" s="6"/>
      <x:c r="Z73" s="6"/>
    </x:row>
    <x:row r="74" s="1" customFormat="1" ht="14.25" hidden="0" customHeight="1">
      <x:c r="A74" s="6"/>
      <x:c r="B74" s="6"/>
      <x:c r="C74" s="6"/>
      <x:c r="D74" s="6"/>
      <x:c r="E74" s="6"/>
      <x:c r="F74" s="6"/>
      <x:c r="G74" s="6"/>
      <x:c r="H74" s="6"/>
      <x:c r="I74" s="6"/>
      <x:c r="J74" s="6"/>
      <x:c r="K74" s="6"/>
      <x:c r="L74" s="6"/>
      <x:c r="M74" s="6"/>
      <x:c r="N74" s="6"/>
      <x:c r="O74" s="6"/>
      <x:c r="P74" s="6"/>
      <x:c r="Q74" s="6"/>
      <x:c r="R74" s="6"/>
      <x:c r="S74" s="6"/>
      <x:c r="T74" s="6"/>
      <x:c r="U74" s="6"/>
      <x:c r="V74" s="6"/>
      <x:c r="W74" s="6"/>
      <x:c r="X74" s="6"/>
      <x:c r="Y74" s="6"/>
      <x:c r="Z74" s="6"/>
    </x:row>
    <x:row r="75" s="1" customFormat="1" ht="14.25" hidden="0" customHeight="1">
      <x:c r="A75" s="6"/>
      <x:c r="B75" s="6"/>
      <x:c r="C75" s="6"/>
      <x:c r="D75" s="6"/>
      <x:c r="E75" s="6"/>
      <x:c r="F75" s="6"/>
      <x:c r="G75" s="6"/>
      <x:c r="H75" s="6"/>
      <x:c r="I75" s="6"/>
      <x:c r="J75" s="6"/>
      <x:c r="K75" s="6"/>
      <x:c r="L75" s="6"/>
      <x:c r="M75" s="6"/>
      <x:c r="N75" s="6"/>
      <x:c r="O75" s="6"/>
      <x:c r="P75" s="6"/>
      <x:c r="Q75" s="6"/>
      <x:c r="R75" s="6"/>
      <x:c r="S75" s="6"/>
      <x:c r="T75" s="6"/>
      <x:c r="U75" s="6"/>
      <x:c r="V75" s="6"/>
      <x:c r="W75" s="6"/>
      <x:c r="X75" s="6"/>
      <x:c r="Y75" s="6"/>
      <x:c r="Z75" s="6"/>
    </x:row>
    <x:row r="76" s="1" customFormat="1" ht="14.25" hidden="0" customHeight="1">
      <x:c r="A76" s="6"/>
      <x:c r="B76" s="6"/>
      <x:c r="C76" s="6"/>
      <x:c r="D76" s="6"/>
      <x:c r="E76" s="6"/>
      <x:c r="F76" s="6"/>
      <x:c r="G76" s="6"/>
      <x:c r="H76" s="6"/>
      <x:c r="I76" s="6"/>
      <x:c r="J76" s="6"/>
      <x:c r="K76" s="6"/>
      <x:c r="L76" s="6"/>
      <x:c r="M76" s="6"/>
      <x:c r="N76" s="6"/>
      <x:c r="O76" s="6"/>
      <x:c r="P76" s="6"/>
      <x:c r="Q76" s="6"/>
      <x:c r="R76" s="6"/>
      <x:c r="S76" s="6"/>
      <x:c r="T76" s="6"/>
      <x:c r="U76" s="6"/>
      <x:c r="V76" s="6"/>
      <x:c r="W76" s="6"/>
      <x:c r="X76" s="6"/>
      <x:c r="Y76" s="6"/>
      <x:c r="Z76" s="6"/>
    </x:row>
    <x:row r="77" s="1" customFormat="1" ht="14.25" hidden="0" customHeight="1">
      <x:c r="A77" s="6"/>
      <x:c r="B77" s="6"/>
      <x:c r="C77" s="6"/>
      <x:c r="D77" s="6"/>
      <x:c r="E77" s="6"/>
      <x:c r="F77" s="6"/>
      <x:c r="G77" s="6"/>
      <x:c r="H77" s="6"/>
      <x:c r="I77" s="6"/>
      <x:c r="J77" s="6"/>
      <x:c r="K77" s="6"/>
      <x:c r="L77" s="6"/>
      <x:c r="M77" s="6"/>
      <x:c r="N77" s="6"/>
      <x:c r="O77" s="6"/>
      <x:c r="P77" s="6"/>
      <x:c r="Q77" s="6"/>
      <x:c r="R77" s="6"/>
      <x:c r="S77" s="6"/>
      <x:c r="T77" s="6"/>
      <x:c r="U77" s="6"/>
      <x:c r="V77" s="6"/>
      <x:c r="W77" s="6"/>
      <x:c r="X77" s="6"/>
      <x:c r="Y77" s="6"/>
      <x:c r="Z77" s="6"/>
    </x:row>
    <x:row r="78" s="1" customFormat="1" ht="14.25" hidden="0" customHeight="1">
      <x:c r="A78" s="6"/>
      <x:c r="B78" s="6"/>
      <x:c r="C78" s="6"/>
      <x:c r="D78" s="6"/>
      <x:c r="E78" s="6"/>
      <x:c r="F78" s="6"/>
      <x:c r="G78" s="6"/>
      <x:c r="H78" s="6"/>
      <x:c r="I78" s="6"/>
      <x:c r="J78" s="6"/>
      <x:c r="K78" s="6"/>
      <x:c r="L78" s="6"/>
      <x:c r="M78" s="6"/>
      <x:c r="N78" s="6"/>
      <x:c r="O78" s="6"/>
      <x:c r="P78" s="6"/>
      <x:c r="Q78" s="6"/>
      <x:c r="R78" s="6"/>
      <x:c r="S78" s="6"/>
      <x:c r="T78" s="6"/>
      <x:c r="U78" s="6"/>
      <x:c r="V78" s="6"/>
      <x:c r="W78" s="6"/>
      <x:c r="X78" s="6"/>
      <x:c r="Y78" s="6"/>
      <x:c r="Z78" s="6"/>
    </x:row>
    <x:row r="79" s="1" customFormat="1" ht="14.25" hidden="0" customHeight="1">
      <x:c r="A79" s="6"/>
      <x:c r="B79" s="6"/>
      <x:c r="C79" s="6"/>
      <x:c r="D79" s="6"/>
      <x:c r="E79" s="6"/>
      <x:c r="F79" s="6"/>
      <x:c r="G79" s="6"/>
      <x:c r="H79" s="6"/>
      <x:c r="I79" s="6"/>
      <x:c r="J79" s="6"/>
      <x:c r="K79" s="6"/>
      <x:c r="L79" s="6"/>
      <x:c r="M79" s="6"/>
      <x:c r="N79" s="6"/>
      <x:c r="O79" s="6"/>
      <x:c r="P79" s="6"/>
      <x:c r="Q79" s="6"/>
      <x:c r="R79" s="6"/>
      <x:c r="S79" s="6"/>
      <x:c r="T79" s="6"/>
      <x:c r="U79" s="6"/>
      <x:c r="V79" s="6"/>
      <x:c r="W79" s="6"/>
      <x:c r="X79" s="6"/>
      <x:c r="Y79" s="6"/>
      <x:c r="Z79" s="6"/>
    </x:row>
    <x:row r="80" s="1" customFormat="1" ht="14.25" hidden="0" customHeight="1">
      <x:c r="A80" s="6"/>
      <x:c r="B80" s="6"/>
      <x:c r="C80" s="6"/>
      <x:c r="D80" s="6"/>
      <x:c r="E80" s="6"/>
      <x:c r="F80" s="6"/>
      <x:c r="G80" s="6"/>
      <x:c r="H80" s="6"/>
      <x:c r="I80" s="6"/>
      <x:c r="J80" s="6"/>
      <x:c r="K80" s="6"/>
      <x:c r="L80" s="6"/>
      <x:c r="M80" s="6"/>
      <x:c r="N80" s="6"/>
      <x:c r="O80" s="6"/>
      <x:c r="P80" s="6"/>
      <x:c r="Q80" s="6"/>
      <x:c r="R80" s="6"/>
      <x:c r="S80" s="6"/>
      <x:c r="T80" s="6"/>
      <x:c r="U80" s="6"/>
      <x:c r="V80" s="6"/>
      <x:c r="W80" s="6"/>
      <x:c r="X80" s="6"/>
      <x:c r="Y80" s="6"/>
      <x:c r="Z80" s="6"/>
    </x:row>
    <x:row r="81" s="1" customFormat="1" ht="14.25" hidden="0" customHeight="1">
      <x:c r="A81" s="6"/>
      <x:c r="B81" s="6"/>
      <x:c r="C81" s="6"/>
      <x:c r="D81" s="6"/>
      <x:c r="E81" s="6"/>
      <x:c r="F81" s="6"/>
      <x:c r="G81" s="6"/>
      <x:c r="H81" s="6"/>
      <x:c r="I81" s="6"/>
      <x:c r="J81" s="6"/>
      <x:c r="K81" s="6"/>
      <x:c r="L81" s="6"/>
      <x:c r="M81" s="6"/>
      <x:c r="N81" s="6"/>
      <x:c r="O81" s="6"/>
      <x:c r="P81" s="6"/>
      <x:c r="Q81" s="6"/>
      <x:c r="R81" s="6"/>
      <x:c r="S81" s="6"/>
      <x:c r="T81" s="6"/>
      <x:c r="U81" s="6"/>
      <x:c r="V81" s="6"/>
      <x:c r="W81" s="6"/>
      <x:c r="X81" s="6"/>
      <x:c r="Y81" s="6"/>
      <x:c r="Z81" s="6"/>
    </x:row>
    <x:row r="82" s="1" customFormat="1" ht="14.25" hidden="0" customHeight="1">
      <x:c r="A82" s="6"/>
      <x:c r="B82" s="6"/>
      <x:c r="C82" s="6"/>
      <x:c r="D82" s="6"/>
      <x:c r="E82" s="6"/>
      <x:c r="F82" s="6"/>
      <x:c r="G82" s="6"/>
      <x:c r="H82" s="6"/>
      <x:c r="I82" s="6"/>
      <x:c r="J82" s="6"/>
      <x:c r="K82" s="6"/>
      <x:c r="L82" s="6"/>
      <x:c r="M82" s="6"/>
      <x:c r="N82" s="6"/>
      <x:c r="O82" s="6"/>
      <x:c r="P82" s="6"/>
      <x:c r="Q82" s="6"/>
      <x:c r="R82" s="6"/>
      <x:c r="S82" s="6"/>
      <x:c r="T82" s="6"/>
      <x:c r="U82" s="6"/>
      <x:c r="V82" s="6"/>
      <x:c r="W82" s="6"/>
      <x:c r="X82" s="6"/>
      <x:c r="Y82" s="6"/>
      <x:c r="Z82" s="6"/>
    </x:row>
    <x:row r="83" s="1" customFormat="1" ht="14.25" hidden="0" customHeight="1">
      <x:c r="A83" s="6"/>
      <x:c r="B83" s="6"/>
      <x:c r="C83" s="6"/>
      <x:c r="D83" s="6"/>
      <x:c r="E83" s="6"/>
      <x:c r="F83" s="6"/>
      <x:c r="G83" s="6"/>
      <x:c r="H83" s="6"/>
      <x:c r="I83" s="6"/>
      <x:c r="J83" s="6"/>
      <x:c r="K83" s="6"/>
      <x:c r="L83" s="6"/>
      <x:c r="M83" s="6"/>
      <x:c r="N83" s="6"/>
      <x:c r="O83" s="6"/>
      <x:c r="P83" s="6"/>
      <x:c r="Q83" s="6"/>
      <x:c r="R83" s="6"/>
      <x:c r="S83" s="6"/>
      <x:c r="T83" s="6"/>
      <x:c r="U83" s="6"/>
      <x:c r="V83" s="6"/>
      <x:c r="W83" s="6"/>
      <x:c r="X83" s="6"/>
      <x:c r="Y83" s="6"/>
      <x:c r="Z83" s="6"/>
    </x:row>
    <x:row r="84" s="1" customFormat="1" ht="14.25" hidden="0" customHeight="1">
      <x:c r="A84" s="6"/>
      <x:c r="B84" s="6"/>
      <x:c r="C84" s="6"/>
      <x:c r="D84" s="6"/>
      <x:c r="E84" s="6"/>
      <x:c r="F84" s="6"/>
      <x:c r="G84" s="6"/>
      <x:c r="H84" s="6"/>
      <x:c r="I84" s="6"/>
      <x:c r="J84" s="6"/>
      <x:c r="K84" s="6"/>
      <x:c r="L84" s="6"/>
      <x:c r="M84" s="6"/>
      <x:c r="N84" s="6"/>
      <x:c r="O84" s="6"/>
      <x:c r="P84" s="6"/>
      <x:c r="Q84" s="6"/>
      <x:c r="R84" s="6"/>
      <x:c r="S84" s="6"/>
      <x:c r="T84" s="6"/>
      <x:c r="U84" s="6"/>
      <x:c r="V84" s="6"/>
      <x:c r="W84" s="6"/>
      <x:c r="X84" s="6"/>
      <x:c r="Y84" s="6"/>
      <x:c r="Z84" s="6"/>
    </x:row>
    <x:row r="85" s="1" customFormat="1" ht="14.25" hidden="0" customHeight="1">
      <x:c r="A85" s="6"/>
      <x:c r="B85" s="6"/>
      <x:c r="C85" s="6"/>
      <x:c r="D85" s="6"/>
      <x:c r="E85" s="6"/>
      <x:c r="F85" s="6"/>
      <x:c r="G85" s="6"/>
      <x:c r="H85" s="6"/>
      <x:c r="I85" s="6"/>
      <x:c r="J85" s="6"/>
      <x:c r="K85" s="6"/>
      <x:c r="L85" s="6"/>
      <x:c r="M85" s="6"/>
      <x:c r="N85" s="6"/>
      <x:c r="O85" s="6"/>
      <x:c r="P85" s="6"/>
      <x:c r="Q85" s="6"/>
      <x:c r="R85" s="6"/>
      <x:c r="S85" s="6"/>
      <x:c r="T85" s="6"/>
      <x:c r="U85" s="6"/>
      <x:c r="V85" s="6"/>
      <x:c r="W85" s="6"/>
      <x:c r="X85" s="6"/>
      <x:c r="Y85" s="6"/>
      <x:c r="Z85" s="6"/>
    </x:row>
    <x:row r="86" s="1" customFormat="1" ht="14.25" hidden="0" customHeight="1">
      <x:c r="A86" s="6"/>
      <x:c r="B86" s="6"/>
      <x:c r="C86" s="6"/>
      <x:c r="D86" s="6"/>
      <x:c r="E86" s="6"/>
      <x:c r="F86" s="6"/>
      <x:c r="G86" s="6"/>
      <x:c r="H86" s="6"/>
      <x:c r="I86" s="6"/>
      <x:c r="J86" s="6"/>
      <x:c r="K86" s="6"/>
      <x:c r="L86" s="6"/>
      <x:c r="M86" s="6"/>
      <x:c r="N86" s="6"/>
      <x:c r="O86" s="6"/>
      <x:c r="P86" s="6"/>
      <x:c r="Q86" s="6"/>
      <x:c r="R86" s="6"/>
      <x:c r="S86" s="6"/>
      <x:c r="T86" s="6"/>
      <x:c r="U86" s="6"/>
      <x:c r="V86" s="6"/>
      <x:c r="W86" s="6"/>
      <x:c r="X86" s="6"/>
      <x:c r="Y86" s="6"/>
      <x:c r="Z86" s="6"/>
    </x:row>
    <x:row r="87" s="1" customFormat="1" ht="14.25" hidden="0" customHeight="1">
      <x:c r="A87" s="6"/>
      <x:c r="B87" s="6"/>
      <x:c r="C87" s="6"/>
      <x:c r="D87" s="6"/>
      <x:c r="E87" s="6"/>
      <x:c r="F87" s="6"/>
      <x:c r="G87" s="6"/>
      <x:c r="H87" s="6"/>
      <x:c r="I87" s="6"/>
      <x:c r="J87" s="6"/>
      <x:c r="K87" s="6"/>
      <x:c r="L87" s="6"/>
      <x:c r="M87" s="6"/>
      <x:c r="N87" s="6"/>
      <x:c r="O87" s="6"/>
      <x:c r="P87" s="6"/>
      <x:c r="Q87" s="6"/>
      <x:c r="R87" s="6"/>
      <x:c r="S87" s="6"/>
      <x:c r="T87" s="6"/>
      <x:c r="U87" s="6"/>
      <x:c r="V87" s="6"/>
      <x:c r="W87" s="6"/>
      <x:c r="X87" s="6"/>
      <x:c r="Y87" s="6"/>
      <x:c r="Z87" s="6"/>
    </x:row>
    <x:row r="88" s="1" customFormat="1" ht="14.25" hidden="0" customHeight="1">
      <x:c r="A88" s="6"/>
      <x:c r="B88" s="6"/>
      <x:c r="C88" s="6"/>
      <x:c r="D88" s="6"/>
      <x:c r="E88" s="6"/>
      <x:c r="F88" s="6"/>
      <x:c r="G88" s="6"/>
      <x:c r="H88" s="6"/>
      <x:c r="I88" s="6"/>
      <x:c r="J88" s="6"/>
      <x:c r="K88" s="6"/>
      <x:c r="L88" s="6"/>
      <x:c r="M88" s="6"/>
      <x:c r="N88" s="6"/>
      <x:c r="O88" s="6"/>
      <x:c r="P88" s="6"/>
      <x:c r="Q88" s="6"/>
      <x:c r="R88" s="6"/>
      <x:c r="S88" s="6"/>
      <x:c r="T88" s="6"/>
      <x:c r="U88" s="6"/>
      <x:c r="V88" s="6"/>
      <x:c r="W88" s="6"/>
      <x:c r="X88" s="6"/>
      <x:c r="Y88" s="6"/>
      <x:c r="Z88" s="6"/>
    </x:row>
    <x:row r="89" s="1" customFormat="1" ht="14.25" hidden="0" customHeight="1">
      <x:c r="A89" s="6"/>
      <x:c r="B89" s="6"/>
      <x:c r="C89" s="6"/>
      <x:c r="D89" s="6"/>
      <x:c r="E89" s="6"/>
      <x:c r="F89" s="6"/>
      <x:c r="G89" s="6"/>
      <x:c r="H89" s="6"/>
      <x:c r="I89" s="6"/>
      <x:c r="J89" s="6"/>
      <x:c r="K89" s="6"/>
      <x:c r="L89" s="6"/>
      <x:c r="M89" s="6"/>
      <x:c r="N89" s="6"/>
      <x:c r="O89" s="6"/>
      <x:c r="P89" s="6"/>
      <x:c r="Q89" s="6"/>
      <x:c r="R89" s="6"/>
      <x:c r="S89" s="6"/>
      <x:c r="T89" s="6"/>
      <x:c r="U89" s="6"/>
      <x:c r="V89" s="6"/>
      <x:c r="W89" s="6"/>
      <x:c r="X89" s="6"/>
      <x:c r="Y89" s="6"/>
      <x:c r="Z89" s="6"/>
    </x:row>
    <x:row r="90" s="1" customFormat="1" ht="14.25" hidden="0" customHeight="1">
      <x:c r="A90" s="6"/>
      <x:c r="B90" s="6"/>
      <x:c r="C90" s="6"/>
      <x:c r="D90" s="6"/>
      <x:c r="E90" s="6"/>
      <x:c r="F90" s="6"/>
      <x:c r="G90" s="6"/>
      <x:c r="H90" s="6"/>
      <x:c r="I90" s="6"/>
      <x:c r="J90" s="6"/>
      <x:c r="K90" s="6"/>
      <x:c r="L90" s="6"/>
      <x:c r="M90" s="6"/>
      <x:c r="N90" s="6"/>
      <x:c r="O90" s="6"/>
      <x:c r="P90" s="6"/>
      <x:c r="Q90" s="6"/>
      <x:c r="R90" s="6"/>
      <x:c r="S90" s="6"/>
      <x:c r="T90" s="6"/>
      <x:c r="U90" s="6"/>
      <x:c r="V90" s="6"/>
      <x:c r="W90" s="6"/>
      <x:c r="X90" s="6"/>
      <x:c r="Y90" s="6"/>
      <x:c r="Z90" s="6"/>
    </x:row>
    <x:row r="91" s="1" customFormat="1" ht="14.25" hidden="0" customHeight="1">
      <x:c r="A91" s="6"/>
      <x:c r="B91" s="6"/>
      <x:c r="C91" s="6"/>
      <x:c r="D91" s="6"/>
      <x:c r="E91" s="6"/>
      <x:c r="F91" s="6"/>
      <x:c r="G91" s="6"/>
      <x:c r="H91" s="6"/>
      <x:c r="I91" s="6"/>
      <x:c r="J91" s="6"/>
      <x:c r="K91" s="6"/>
      <x:c r="L91" s="6"/>
      <x:c r="M91" s="6"/>
      <x:c r="N91" s="6"/>
      <x:c r="O91" s="6"/>
      <x:c r="P91" s="6"/>
      <x:c r="Q91" s="6"/>
      <x:c r="R91" s="6"/>
      <x:c r="S91" s="6"/>
      <x:c r="T91" s="6"/>
      <x:c r="U91" s="6"/>
      <x:c r="V91" s="6"/>
      <x:c r="W91" s="6"/>
      <x:c r="X91" s="6"/>
      <x:c r="Y91" s="6"/>
      <x:c r="Z91" s="6"/>
    </x:row>
    <x:row r="92" s="1" customFormat="1" ht="14.25" hidden="0" customHeight="1">
      <x:c r="A92" s="6"/>
      <x:c r="B92" s="6"/>
      <x:c r="C92" s="6"/>
      <x:c r="D92" s="6"/>
      <x:c r="E92" s="6"/>
      <x:c r="F92" s="6"/>
      <x:c r="G92" s="6"/>
      <x:c r="H92" s="6"/>
      <x:c r="I92" s="6"/>
      <x:c r="J92" s="6"/>
      <x:c r="K92" s="6"/>
      <x:c r="L92" s="6"/>
      <x:c r="M92" s="6"/>
      <x:c r="N92" s="6"/>
      <x:c r="O92" s="6"/>
      <x:c r="P92" s="6"/>
      <x:c r="Q92" s="6"/>
      <x:c r="R92" s="6"/>
      <x:c r="S92" s="6"/>
      <x:c r="T92" s="6"/>
      <x:c r="U92" s="6"/>
      <x:c r="V92" s="6"/>
      <x:c r="W92" s="6"/>
      <x:c r="X92" s="6"/>
      <x:c r="Y92" s="6"/>
      <x:c r="Z92" s="6"/>
    </x:row>
    <x:row r="93" s="1" customFormat="1" ht="14.25" hidden="0" customHeight="1">
      <x:c r="A93" s="6"/>
      <x:c r="B93" s="6"/>
      <x:c r="C93" s="6"/>
      <x:c r="D93" s="6"/>
      <x:c r="E93" s="6"/>
      <x:c r="F93" s="6"/>
      <x:c r="G93" s="6"/>
      <x:c r="H93" s="6"/>
      <x:c r="I93" s="6"/>
      <x:c r="J93" s="6"/>
      <x:c r="K93" s="6"/>
      <x:c r="L93" s="6"/>
      <x:c r="M93" s="6"/>
      <x:c r="N93" s="6"/>
      <x:c r="O93" s="6"/>
      <x:c r="P93" s="6"/>
      <x:c r="Q93" s="6"/>
      <x:c r="R93" s="6"/>
      <x:c r="S93" s="6"/>
      <x:c r="T93" s="6"/>
      <x:c r="U93" s="6"/>
      <x:c r="V93" s="6"/>
      <x:c r="W93" s="6"/>
      <x:c r="X93" s="6"/>
      <x:c r="Y93" s="6"/>
      <x:c r="Z93" s="6"/>
    </x:row>
    <x:row r="94" s="1" customFormat="1" ht="14.25" hidden="0" customHeight="1">
      <x:c r="A94" s="6"/>
      <x:c r="B94" s="6"/>
      <x:c r="C94" s="6"/>
      <x:c r="D94" s="6"/>
      <x:c r="E94" s="6"/>
      <x:c r="F94" s="6"/>
      <x:c r="G94" s="6"/>
      <x:c r="H94" s="6"/>
      <x:c r="I94" s="6"/>
      <x:c r="J94" s="6"/>
      <x:c r="K94" s="6"/>
      <x:c r="L94" s="6"/>
      <x:c r="M94" s="6"/>
      <x:c r="N94" s="6"/>
      <x:c r="O94" s="6"/>
      <x:c r="P94" s="6"/>
      <x:c r="Q94" s="6"/>
      <x:c r="R94" s="6"/>
      <x:c r="S94" s="6"/>
      <x:c r="T94" s="6"/>
      <x:c r="U94" s="6"/>
      <x:c r="V94" s="6"/>
      <x:c r="W94" s="6"/>
      <x:c r="X94" s="6"/>
      <x:c r="Y94" s="6"/>
      <x:c r="Z94" s="6"/>
    </x:row>
    <x:row r="95" s="1" customFormat="1" ht="14.25" hidden="0" customHeight="1">
      <x:c r="A95" s="6"/>
      <x:c r="B95" s="6"/>
      <x:c r="C95" s="6"/>
      <x:c r="D95" s="6"/>
      <x:c r="E95" s="6"/>
      <x:c r="F95" s="6"/>
      <x:c r="G95" s="6"/>
      <x:c r="H95" s="6"/>
      <x:c r="I95" s="6"/>
      <x:c r="J95" s="6"/>
      <x:c r="K95" s="6"/>
      <x:c r="L95" s="6"/>
      <x:c r="M95" s="6"/>
      <x:c r="N95" s="6"/>
      <x:c r="O95" s="6"/>
      <x:c r="P95" s="6"/>
      <x:c r="Q95" s="6"/>
      <x:c r="R95" s="6"/>
      <x:c r="S95" s="6"/>
      <x:c r="T95" s="6"/>
      <x:c r="U95" s="6"/>
      <x:c r="V95" s="6"/>
      <x:c r="W95" s="6"/>
      <x:c r="X95" s="6"/>
      <x:c r="Y95" s="6"/>
      <x:c r="Z95" s="6"/>
    </x:row>
    <x:row r="96" s="1" customFormat="1" ht="14.25" hidden="0" customHeight="1">
      <x:c r="A96" s="6"/>
      <x:c r="B96" s="6"/>
      <x:c r="C96" s="6"/>
      <x:c r="D96" s="6"/>
      <x:c r="E96" s="6"/>
      <x:c r="F96" s="6"/>
      <x:c r="G96" s="6"/>
      <x:c r="H96" s="6"/>
      <x:c r="I96" s="6"/>
      <x:c r="J96" s="6"/>
      <x:c r="K96" s="6"/>
      <x:c r="L96" s="6"/>
      <x:c r="M96" s="6"/>
      <x:c r="N96" s="6"/>
      <x:c r="O96" s="6"/>
      <x:c r="P96" s="6"/>
      <x:c r="Q96" s="6"/>
      <x:c r="R96" s="6"/>
      <x:c r="S96" s="6"/>
      <x:c r="T96" s="6"/>
      <x:c r="U96" s="6"/>
      <x:c r="V96" s="6"/>
      <x:c r="W96" s="6"/>
      <x:c r="X96" s="6"/>
      <x:c r="Y96" s="6"/>
      <x:c r="Z96" s="6"/>
    </x:row>
    <x:row r="97" s="1" customFormat="1" ht="14.25" hidden="0" customHeight="1">
      <x:c r="A97" s="6"/>
      <x:c r="B97" s="6"/>
      <x:c r="C97" s="6"/>
      <x:c r="D97" s="6"/>
      <x:c r="E97" s="6"/>
      <x:c r="F97" s="6"/>
      <x:c r="G97" s="6"/>
      <x:c r="H97" s="6"/>
      <x:c r="I97" s="6"/>
      <x:c r="J97" s="6"/>
      <x:c r="K97" s="6"/>
      <x:c r="L97" s="6"/>
      <x:c r="M97" s="6"/>
      <x:c r="N97" s="6"/>
      <x:c r="O97" s="6"/>
      <x:c r="P97" s="6"/>
      <x:c r="Q97" s="6"/>
      <x:c r="R97" s="6"/>
      <x:c r="S97" s="6"/>
      <x:c r="T97" s="6"/>
      <x:c r="U97" s="6"/>
      <x:c r="V97" s="6"/>
      <x:c r="W97" s="6"/>
      <x:c r="X97" s="6"/>
      <x:c r="Y97" s="6"/>
      <x:c r="Z97" s="6"/>
    </x:row>
    <x:row r="98" s="1" customFormat="1" ht="14.25" hidden="0" customHeight="1">
      <x:c r="A98" s="6"/>
      <x:c r="B98" s="6"/>
      <x:c r="C98" s="6"/>
      <x:c r="D98" s="6"/>
      <x:c r="E98" s="6"/>
      <x:c r="F98" s="6"/>
      <x:c r="G98" s="6"/>
      <x:c r="H98" s="6"/>
      <x:c r="I98" s="6"/>
      <x:c r="J98" s="6"/>
      <x:c r="K98" s="6"/>
      <x:c r="L98" s="6"/>
      <x:c r="M98" s="6"/>
      <x:c r="N98" s="6"/>
      <x:c r="O98" s="6"/>
      <x:c r="P98" s="6"/>
      <x:c r="Q98" s="6"/>
      <x:c r="R98" s="6"/>
      <x:c r="S98" s="6"/>
      <x:c r="T98" s="6"/>
      <x:c r="U98" s="6"/>
      <x:c r="V98" s="6"/>
      <x:c r="W98" s="6"/>
      <x:c r="X98" s="6"/>
      <x:c r="Y98" s="6"/>
      <x:c r="Z98" s="6"/>
    </x:row>
    <x:row r="99" s="1" customFormat="1" ht="14.25" hidden="0" customHeight="1">
      <x:c r="A99" s="6"/>
      <x:c r="B99" s="6"/>
      <x:c r="C99" s="6"/>
      <x:c r="D99" s="6"/>
      <x:c r="E99" s="6"/>
      <x:c r="F99" s="6"/>
      <x:c r="G99" s="6"/>
      <x:c r="H99" s="6"/>
      <x:c r="I99" s="6"/>
      <x:c r="J99" s="6"/>
      <x:c r="K99" s="6"/>
      <x:c r="L99" s="6"/>
      <x:c r="M99" s="6"/>
      <x:c r="N99" s="6"/>
      <x:c r="O99" s="6"/>
      <x:c r="P99" s="6"/>
      <x:c r="Q99" s="6"/>
      <x:c r="R99" s="6"/>
      <x:c r="S99" s="6"/>
      <x:c r="T99" s="6"/>
      <x:c r="U99" s="6"/>
      <x:c r="V99" s="6"/>
      <x:c r="W99" s="6"/>
      <x:c r="X99" s="6"/>
      <x:c r="Y99" s="6"/>
      <x:c r="Z99" s="6"/>
    </x:row>
    <x:row r="100" s="1" customFormat="1" ht="14.25" hidden="0" customHeight="1">
      <x:c r="A100" s="6"/>
      <x:c r="B100" s="6"/>
      <x:c r="C100" s="6"/>
      <x:c r="D100" s="6"/>
      <x:c r="E100" s="6"/>
      <x:c r="F100" s="6"/>
      <x:c r="G100" s="6"/>
      <x:c r="H100" s="6"/>
      <x:c r="I100" s="6"/>
      <x:c r="J100" s="6"/>
      <x:c r="K100" s="6"/>
      <x:c r="L100" s="6"/>
      <x:c r="M100" s="6"/>
      <x:c r="N100" s="6"/>
      <x:c r="O100" s="6"/>
      <x:c r="P100" s="6"/>
      <x:c r="Q100" s="6"/>
      <x:c r="R100" s="6"/>
      <x:c r="S100" s="6"/>
      <x:c r="T100" s="6"/>
      <x:c r="U100" s="6"/>
      <x:c r="V100" s="6"/>
      <x:c r="W100" s="6"/>
      <x:c r="X100" s="6"/>
      <x:c r="Y100" s="6"/>
      <x:c r="Z100" s="6"/>
    </x:row>
  </x:sheetData>
  <x:mergeCells>
    <x:mergeCell ref="B4:H4"/>
    <x:mergeCell ref="B5:F5"/>
  </x:mergeCells>
  <x:conditionalFormatting sqref="B5:F5">
    <x:cfRule type="expression" dxfId="18" priority="1">
      <x:formula>ISNUMBER(SEARCH("STALE",B5))</x:formula>
    </x:cfRule>
    <x:cfRule type="expression" dxfId="19" priority="2">
      <x:formula>ISNUMBER(SEARCH("INTACT",B5))</x:formula>
    </x:cfRule>
  </x:conditionalFormatting>
  <x:pageMargins left="0.7" right="0.7" top="0.75" bottom="0.75" header="0.3" footer="0.3"/>
</x:worksheet>
</file>

<file path=xl/worksheets/sheet31.xml><?xml version="1.0" encoding="utf-8"?>
<x:worksheet xmlns:x="http://schemas.openxmlformats.org/spreadsheetml/2006/main">
  <x:sheetViews>
    <x:sheetView showGridLines="1" workbookViewId="0"/>
  </x:sheetViews>
  <x:sheetFormatPr defaultColWidth="8.66796875" defaultRowHeight="14.25"/>
  <x:cols>
    <x:col min="1" max="5" width="36" style="72" hidden="0" customWidth="1"/>
    <x:col min="6" max="6" width="36" style="1" hidden="0" customWidth="1"/>
    <x:col min="7" max="8" width="23" style="1" hidden="0" customWidth="1"/>
    <x:col min="9" max="9" width="29" style="1" hidden="0" customWidth="1"/>
    <x:col min="10" max="10" width="33" style="1" hidden="0" customWidth="1"/>
    <x:col min="11" max="11" width="28" style="1" hidden="0" customWidth="1"/>
    <x:col min="12" max="12" width="36" style="1" hidden="0" customWidth="1"/>
  </x:cols>
  <x:sheetData>
    <x:row r="1" s="1" customFormat="1" ht="24" hidden="0" customHeight="1">
      <x:c r="A1" s="36" t="s">
        <x:v>2338</x:v>
      </x:c>
      <x:c r="B1" s="86"/>
      <x:c r="C1" s="86"/>
      <x:c r="D1" s="86"/>
      <x:c r="E1" s="86"/>
      <x:c r="F1" s="86"/>
      <x:c r="G1" s="86"/>
      <x:c r="H1" s="86"/>
      <x:c r="I1" s="86"/>
      <x:c r="J1" s="86"/>
      <x:c r="K1" s="86"/>
      <x:c r="L1" s="86"/>
    </x:row>
    <x:row r="2" s="1" customFormat="1" ht="36" hidden="0" customHeight="1">
      <x:c r="A2" s="38" t="s">
        <x:v>2339</x:v>
      </x:c>
      <x:c r="B2" s="74"/>
      <x:c r="C2" s="74"/>
      <x:c r="D2" s="74"/>
      <x:c r="E2" s="74"/>
      <x:c r="F2" s="74"/>
      <x:c r="G2" s="74"/>
      <x:c r="H2" s="74"/>
      <x:c r="I2" s="74"/>
      <x:c r="J2" s="74"/>
      <x:c r="K2" s="74"/>
      <x:c r="L2" s="74"/>
    </x:row>
    <x:row r="3" s="1" customFormat="1" ht="36" hidden="0" customHeight="1">
      <x:c r="A3" s="41" t="s">
        <x:v>2340</x:v>
      </x:c>
      <x:c r="B3" s="115"/>
      <x:c r="C3" s="115"/>
      <x:c r="D3" s="115"/>
      <x:c r="E3" s="115"/>
      <x:c r="F3" s="74"/>
      <x:c r="G3" s="74"/>
      <x:c r="H3" s="74"/>
      <x:c r="I3" s="74"/>
      <x:c r="J3" s="74"/>
      <x:c r="K3" s="74"/>
      <x:c r="L3" s="74"/>
    </x:row>
    <x:row r="4" s="1" customFormat="1" ht="14.25" hidden="0" customHeight="1">
      <x:c r="A4" s="41" t="s">
        <x:v>2341</x:v>
      </x:c>
      <x:c r="B4" s="40" t="s">
        <x:v>2342</x:v>
      </x:c>
      <x:c r="C4" s="40" t="s">
        <x:v>2343</x:v>
      </x:c>
      <x:c r="D4" s="40" t="s">
        <x:v>1079</x:v>
      </x:c>
      <x:c r="E4" s="40" t="s">
        <x:v>2344</x:v>
      </x:c>
      <x:c r="F4" s="40" t="s">
        <x:v>480</x:v>
      </x:c>
      <x:c r="G4" s="40" t="s">
        <x:v>2345</x:v>
      </x:c>
      <x:c r="H4" s="40" t="s">
        <x:v>2346</x:v>
      </x:c>
      <x:c r="I4" s="74"/>
      <x:c r="J4" s="74"/>
      <x:c r="K4" s="74"/>
      <x:c r="L4" s="74"/>
    </x:row>
    <x:row r="5" s="1" customFormat="1" ht="144" hidden="0" customHeight="1">
      <x:c r="A5" s="41" t="s">
        <x:v>2347</x:v>
      </x:c>
      <x:c r="B5" s="120" t="s">
        <x:v>247</x:v>
      </x:c>
      <x:c r="C5" s="167" t="s">
        <x:v>2348</x:v>
      </x:c>
      <x:c r="D5" s="44" t="s">
        <x:v>2349</x:v>
      </x:c>
      <x:c r="E5" s="44" t="s">
        <x:v>247</x:v>
      </x:c>
      <x:c r="F5" s="44" t="inlineStr">
        <x:is>
          <x:t>TOOL_LOCAL; CANON!B13,B76</x:t>
        </x:is>
      </x:c>
      <x:c r="G5" s="44"/>
      <x:c r="H5" s="44"/>
      <x:c r="I5" s="44"/>
      <x:c r="J5" s="44"/>
      <x:c r="K5" s="44"/>
      <x:c r="L5" s="44"/>
    </x:row>
    <x:row r="6" s="1" customFormat="1" ht="60" hidden="0" customHeight="1">
      <x:c r="A6" s="41" t="s">
        <x:v>2351</x:v>
      </x:c>
      <x:c r="B6" s="40" t="s">
        <x:v>247</x:v>
      </x:c>
      <x:c r="C6" s="40" t="s">
        <x:v>1400</x:v>
      </x:c>
      <x:c r="D6" s="40" t="s">
        <x:v>2352</x:v>
      </x:c>
      <x:c r="E6" s="40" t="s">
        <x:v>247</x:v>
      </x:c>
      <x:c r="F6" s="40" t="s">
        <x:v>2353</x:v>
      </x:c>
      <x:c r="G6" s="40"/>
      <x:c r="H6" s="40"/>
      <x:c r="I6" s="40"/>
      <x:c r="J6" s="40"/>
      <x:c r="K6" s="40"/>
      <x:c r="L6" s="40"/>
    </x:row>
    <x:row r="7" s="1" customFormat="1" ht="36" hidden="0" customHeight="1">
      <x:c r="A7" s="41" t="s">
        <x:v>2354</x:v>
      </x:c>
      <x:c r="B7" s="120" t="s">
        <x:v>247</x:v>
      </x:c>
      <x:c r="C7" s="167" t="s">
        <x:v>2348</x:v>
      </x:c>
      <x:c r="D7" s="44" t="s">
        <x:v>2355</x:v>
      </x:c>
      <x:c r="E7" s="44" t="s">
        <x:v>2356</x:v>
      </x:c>
      <x:c r="F7" s="44" t="s">
        <x:v>2357</x:v>
      </x:c>
      <x:c r="G7" s="87"/>
      <x:c r="H7" s="87"/>
      <x:c r="I7" s="87"/>
      <x:c r="J7" s="87"/>
      <x:c r="K7" s="87"/>
      <x:c r="L7" s="87"/>
    </x:row>
    <x:row r="8" s="1" customFormat="1" ht="14.25" hidden="0" customHeight="1">
      <x:c r="A8" s="41" t="s">
        <x:v>2358</x:v>
      </x:c>
      <x:c r="B8" s="40" t="s">
        <x:v>247</x:v>
      </x:c>
      <x:c r="C8" s="40" t="s">
        <x:v>2348</x:v>
      </x:c>
      <x:c r="D8" s="40" t="s">
        <x:v>2359</x:v>
      </x:c>
      <x:c r="E8" s="40" t="s">
        <x:v>2360</x:v>
      </x:c>
      <x:c r="F8" s="40" t="s">
        <x:v>507</x:v>
      </x:c>
      <x:c r="G8" s="40"/>
      <x:c r="H8" s="40"/>
      <x:c r="I8" s="40"/>
      <x:c r="J8" s="40"/>
      <x:c r="K8" s="40"/>
      <x:c r="L8" s="40"/>
    </x:row>
    <x:row r="9" s="1" customFormat="1" ht="24" hidden="0" customHeight="1">
      <x:c r="A9" s="41" t="s">
        <x:v>2361</x:v>
      </x:c>
      <x:c r="B9" s="120" t="s">
        <x:v>247</x:v>
      </x:c>
      <x:c r="C9" s="168" t="s">
        <x:v>2348</x:v>
      </x:c>
      <x:c r="D9" s="44" t="s">
        <x:v>2362</x:v>
      </x:c>
      <x:c r="E9" s="44" t="s">
        <x:v>2363</x:v>
      </x:c>
      <x:c r="F9" s="44" t="s">
        <x:v>2364</x:v>
      </x:c>
      <x:c r="G9" s="44"/>
      <x:c r="H9" s="44"/>
      <x:c r="I9" s="44"/>
      <x:c r="J9" s="44"/>
      <x:c r="K9" s="44"/>
      <x:c r="L9" s="44"/>
    </x:row>
    <x:row r="10" s="1" customFormat="1" ht="72" hidden="0" customHeight="1">
      <x:c r="A10" s="41" t="s">
        <x:v>2365</x:v>
      </x:c>
      <x:c r="B10" s="40" t="s">
        <x:v>247</x:v>
      </x:c>
      <x:c r="C10" s="40" t="s">
        <x:v>1400</x:v>
      </x:c>
      <x:c r="D10" s="40" t="s">
        <x:v>2366</x:v>
      </x:c>
      <x:c r="E10" s="40" t="s">
        <x:v>2367</x:v>
      </x:c>
      <x:c r="F10" s="40" t="s">
        <x:v>2368</x:v>
      </x:c>
      <x:c r="G10" s="40"/>
      <x:c r="H10" s="40"/>
      <x:c r="I10" s="40"/>
      <x:c r="J10" s="40"/>
      <x:c r="K10" s="40"/>
      <x:c r="L10" s="40"/>
    </x:row>
    <x:row r="11" s="1" customFormat="1" ht="24" hidden="0" customHeight="1">
      <x:c r="A11" s="41" t="s">
        <x:v>2369</x:v>
      </x:c>
      <x:c r="B11" s="120" t="s">
        <x:v>247</x:v>
      </x:c>
      <x:c r="C11" s="168" t="s">
        <x:v>1400</x:v>
      </x:c>
      <x:c r="D11" s="44" t="s">
        <x:v>2370</x:v>
      </x:c>
      <x:c r="E11" s="44" t="s">
        <x:v>2371</x:v>
      </x:c>
      <x:c r="F11" s="44" t="s">
        <x:v>2372</x:v>
      </x:c>
      <x:c r="G11" s="44"/>
      <x:c r="H11" s="44"/>
      <x:c r="I11" s="44"/>
      <x:c r="J11" s="44"/>
      <x:c r="K11" s="44"/>
      <x:c r="L11" s="44"/>
    </x:row>
    <x:row r="12" s="1" customFormat="1" ht="14.25" hidden="0" customHeight="1">
      <x:c r="A12" s="41" t="s">
        <x:v>347</x:v>
      </x:c>
      <x:c r="B12" s="40" t="s">
        <x:v>306</x:v>
      </x:c>
      <x:c r="C12" s="40" t="s">
        <x:v>1400</x:v>
      </x:c>
      <x:c r="D12" s="40" t="s">
        <x:v>2373</x:v>
      </x:c>
      <x:c r="E12" s="40" t="s">
        <x:v>2374</x:v>
      </x:c>
      <x:c r="F12" s="40" t="inlineStr">
        <x:is>
          <x:t>TOOL_LOCAL; CANON!B73</x:t>
        </x:is>
      </x:c>
      <x:c r="G12" s="40"/>
      <x:c r="H12" s="40"/>
      <x:c r="I12" s="40"/>
      <x:c r="J12" s="40"/>
      <x:c r="K12" s="40"/>
      <x:c r="L12" s="40"/>
    </x:row>
    <x:row r="13" s="1" customFormat="1" ht="72" hidden="0" customHeight="1">
      <x:c r="A13" s="41" t="s">
        <x:v>2376</x:v>
      </x:c>
      <x:c r="B13" s="120" t="s">
        <x:v>247</x:v>
      </x:c>
      <x:c r="C13" s="169" t="s">
        <x:v>1400</x:v>
      </x:c>
      <x:c r="D13" s="44" t="s">
        <x:v>2377</x:v>
      </x:c>
      <x:c r="E13" s="44" t="s">
        <x:v>247</x:v>
      </x:c>
      <x:c r="F13" s="44" t="inlineStr">
        <x:is>
          <x:t>TOOL_LOCAL; CANON!B10,B26,B137</x:t>
        </x:is>
      </x:c>
      <x:c r="G13" s="44"/>
      <x:c r="H13" s="44"/>
      <x:c r="I13" s="44"/>
      <x:c r="J13" s="44"/>
      <x:c r="K13" s="44"/>
      <x:c r="L13" s="44"/>
    </x:row>
    <x:row r="14" s="1" customFormat="1" ht="48" hidden="0" customHeight="1">
      <x:c r="A14" s="41" t="s">
        <x:v>2379</x:v>
      </x:c>
      <x:c r="B14" s="40" t="s">
        <x:v>247</x:v>
      </x:c>
      <x:c r="C14" s="40" t="s">
        <x:v>2380</x:v>
      </x:c>
      <x:c r="D14" s="40" t="s">
        <x:v>2381</x:v>
      </x:c>
      <x:c r="E14" s="40" t="s">
        <x:v>2382</x:v>
      </x:c>
      <x:c r="F14" s="40" t="s">
        <x:v>2383</x:v>
      </x:c>
      <x:c r="G14" s="40"/>
      <x:c r="H14" s="40"/>
      <x:c r="I14" s="40"/>
      <x:c r="J14" s="40"/>
      <x:c r="K14" s="40"/>
      <x:c r="L14" s="40"/>
    </x:row>
    <x:row r="15" s="1" customFormat="1" ht="108" hidden="0" customHeight="1">
      <x:c r="A15" s="41" t="s">
        <x:v>2384</x:v>
      </x:c>
      <x:c r="B15" s="120" t="s">
        <x:v>306</x:v>
      </x:c>
      <x:c r="C15" s="169" t="s">
        <x:v>2380</x:v>
      </x:c>
      <x:c r="D15" s="44" t="s">
        <x:v>2385</x:v>
      </x:c>
      <x:c r="E15" s="44" t="s">
        <x:v>2386</x:v>
      </x:c>
      <x:c r="F15" s="44" t="s">
        <x:v>2387</x:v>
      </x:c>
      <x:c r="G15" s="44"/>
      <x:c r="H15" s="44"/>
      <x:c r="I15" s="44"/>
      <x:c r="J15" s="44"/>
      <x:c r="K15" s="44"/>
      <x:c r="L15" s="44"/>
    </x:row>
    <x:row r="16" s="1" customFormat="1" ht="24" hidden="0" customHeight="1">
      <x:c r="A16" s="41" t="s">
        <x:v>2388</x:v>
      </x:c>
      <x:c r="B16" s="40" t="s">
        <x:v>247</x:v>
      </x:c>
      <x:c r="C16" s="40" t="s">
        <x:v>2380</x:v>
      </x:c>
      <x:c r="D16" s="40" t="s">
        <x:v>2389</x:v>
      </x:c>
      <x:c r="E16" s="40" t="s">
        <x:v>2390</x:v>
      </x:c>
      <x:c r="F16" s="40" t="s">
        <x:v>2391</x:v>
      </x:c>
      <x:c r="G16" s="40"/>
      <x:c r="H16" s="40"/>
      <x:c r="I16" s="40"/>
      <x:c r="J16" s="40"/>
      <x:c r="K16" s="40"/>
      <x:c r="L16" s="40"/>
    </x:row>
    <x:row r="17" s="1" customFormat="1" ht="24" hidden="0" customHeight="1">
      <x:c r="A17" s="41" t="s">
        <x:v>2392</x:v>
      </x:c>
      <x:c r="B17" s="120" t="s">
        <x:v>247</x:v>
      </x:c>
      <x:c r="C17" s="44" t="s">
        <x:v>2380</x:v>
      </x:c>
      <x:c r="D17" s="44" t="s">
        <x:v>2393</x:v>
      </x:c>
      <x:c r="E17" s="44" t="s">
        <x:v>2394</x:v>
      </x:c>
      <x:c r="F17" s="44" t="s">
        <x:v>2395</x:v>
      </x:c>
      <x:c r="G17" s="44"/>
      <x:c r="H17" s="44"/>
      <x:c r="I17" s="44"/>
      <x:c r="J17" s="44"/>
      <x:c r="K17" s="44"/>
      <x:c r="L17" s="44"/>
    </x:row>
    <x:row r="18" s="1" customFormat="1" ht="48" hidden="0" customHeight="1">
      <x:c r="A18" s="41" t="s">
        <x:v>2396</x:v>
      </x:c>
      <x:c r="B18" s="40" t="s">
        <x:v>247</x:v>
      </x:c>
      <x:c r="C18" s="40" t="s">
        <x:v>2348</x:v>
      </x:c>
      <x:c r="D18" s="40" t="s">
        <x:v>2397</x:v>
      </x:c>
      <x:c r="E18" s="40" t="s">
        <x:v>2398</x:v>
      </x:c>
      <x:c r="F18" s="40" t="inlineStr">
        <x:is>
          <x:t>TOOL_LOCAL; external verifier</x:t>
        </x:is>
      </x:c>
      <x:c r="G18" s="40"/>
      <x:c r="H18" s="40"/>
      <x:c r="I18" s="40"/>
      <x:c r="J18" s="40"/>
      <x:c r="K18" s="40"/>
      <x:c r="L18" s="40"/>
    </x:row>
    <x:row r="19" s="1" customFormat="1" ht="14.25" hidden="0" customHeight="1">
      <x:c r="A19" s="74"/>
      <x:c r="B19" s="74"/>
      <x:c r="C19" s="74"/>
      <x:c r="D19" s="74"/>
      <x:c r="E19" s="74"/>
      <x:c r="F19" s="74"/>
      <x:c r="G19" s="74"/>
      <x:c r="H19" s="74"/>
      <x:c r="I19" s="44" t="s">
        <x:v>2400</x:v>
      </x:c>
      <x:c r="J19" s="44" t="s">
        <x:v>2306</x:v>
      </x:c>
      <x:c r="K19" s="74"/>
      <x:c r="L19" s="74"/>
    </x:row>
    <x:row r="20" s="1" customFormat="1" ht="24" hidden="0" customHeight="1">
      <x:c r="A20" s="41" t="s">
        <x:v>2401</x:v>
      </x:c>
      <x:c r="B20" s="74"/>
      <x:c r="C20" s="74"/>
      <x:c r="D20" s="74"/>
      <x:c r="E20" s="74"/>
      <x:c r="F20" s="74"/>
      <x:c r="G20" s="74"/>
      <x:c r="H20" s="74"/>
      <x:c r="I20" s="40" t="s">
        <x:v>2402</x:v>
      </x:c>
      <x:c r="J20" s="40" t="s">
        <x:v>2307</x:v>
      </x:c>
      <x:c r="K20" s="74"/>
      <x:c r="L20" s="74"/>
    </x:row>
    <x:row r="21" s="1" customFormat="1" ht="14.25" hidden="0" customHeight="1">
      <x:c r="A21" s="41" t="s">
        <x:v>2403</x:v>
      </x:c>
      <x:c r="B21" s="64" t="n">
        <x:v>0</x:v>
      </x:c>
      <x:c r="C21" s="44" t="s">
        <x:v>2404</x:v>
      </x:c>
      <x:c r="D21" s="74"/>
      <x:c r="E21" s="74"/>
      <x:c r="F21" s="74"/>
      <x:c r="G21" s="74"/>
      <x:c r="H21" s="74"/>
      <x:c r="I21" s="44" t="s">
        <x:v>2405</x:v>
      </x:c>
      <x:c r="J21" s="44" t="s">
        <x:v>2406</x:v>
      </x:c>
      <x:c r="K21" s="74"/>
      <x:c r="L21" s="74"/>
    </x:row>
    <x:row r="22" s="1" customFormat="1" ht="14.25" hidden="0" customHeight="1">
      <x:c r="A22" s="41" t="s">
        <x:v>2407</x:v>
      </x:c>
      <x:c r="B22" s="40" t="n">
        <x:v>2</x:v>
      </x:c>
      <x:c r="C22" s="40" t="s">
        <x:v>2404</x:v>
      </x:c>
      <x:c r="D22" s="74"/>
      <x:c r="E22" s="74"/>
      <x:c r="F22" s="74"/>
      <x:c r="G22" s="74"/>
      <x:c r="H22" s="74"/>
      <x:c r="I22" s="40" t="s">
        <x:v>2408</x:v>
      </x:c>
      <x:c r="J22" s="40" t="s">
        <x:v>2384</x:v>
      </x:c>
      <x:c r="K22" s="74"/>
      <x:c r="L22" s="74"/>
    </x:row>
    <x:row r="23" s="1" customFormat="1" ht="14.25" hidden="0" customHeight="1">
      <x:c r="A23" s="41" t="s">
        <x:v>2409</x:v>
      </x:c>
      <x:c r="B23" s="64" t="n">
        <x:v>1</x:v>
      </x:c>
      <x:c r="C23" s="44" t="s">
        <x:v>2404</x:v>
      </x:c>
      <x:c r="D23" s="74"/>
      <x:c r="E23" s="74"/>
      <x:c r="F23" s="74"/>
      <x:c r="G23" s="74"/>
      <x:c r="H23" s="74"/>
      <x:c r="I23" s="74"/>
      <x:c r="J23" s="74"/>
      <x:c r="K23" s="74"/>
      <x:c r="L23" s="74"/>
    </x:row>
    <x:row r="24" s="1" customFormat="1" ht="14.25" hidden="0" customHeight="1">
      <x:c r="A24" s="41" t="s">
        <x:v>2410</x:v>
      </x:c>
      <x:c r="B24" s="40" t="n">
        <x:v>3</x:v>
      </x:c>
      <x:c r="C24" s="40" t="s">
        <x:v>2404</x:v>
      </x:c>
      <x:c r="D24" s="74"/>
      <x:c r="E24" s="74"/>
      <x:c r="F24" s="74"/>
      <x:c r="G24" s="74"/>
      <x:c r="H24" s="74"/>
      <x:c r="I24" s="74"/>
      <x:c r="J24" s="74"/>
      <x:c r="K24" s="74"/>
      <x:c r="L24" s="74"/>
    </x:row>
    <x:row r="25" s="1" customFormat="1" ht="60" hidden="0" customHeight="1">
      <x:c r="A25" s="41" t="s">
        <x:v>2411</x:v>
      </x:c>
      <x:c r="B25" s="67" t="s">
        <x:v>247</x:v>
      </x:c>
      <x:c r="C25" s="67" t="s">
        <x:v>2380</x:v>
      </x:c>
      <x:c r="D25" s="67" t="s">
        <x:v>2412</x:v>
      </x:c>
      <x:c r="E25" s="67" t="s">
        <x:v>2413</x:v>
      </x:c>
      <x:c r="F25" s="67" t="str">
        <x:v>CANON v13.0 scope-coverage fields</x:v>
      </x:c>
      <x:c r="G25" s="44"/>
      <x:c r="H25" s="44"/>
      <x:c r="I25" s="44"/>
      <x:c r="J25" s="44"/>
      <x:c r="K25" s="44"/>
      <x:c r="L25" s="44"/>
    </x:row>
    <x:row r="26" s="1" customFormat="1" ht="48" hidden="0" customHeight="1">
      <x:c r="A26" s="41" t="s">
        <x:v>2415</x:v>
      </x:c>
      <x:c r="B26" s="40" t="s">
        <x:v>247</x:v>
      </x:c>
      <x:c r="C26" s="40" t="s">
        <x:v>1400</x:v>
      </x:c>
      <x:c r="D26" s="40" t="s">
        <x:v>2416</x:v>
      </x:c>
      <x:c r="E26" s="40" t="s">
        <x:v>2417</x:v>
      </x:c>
      <x:c r="F26" s="40" t="str">
        <x:v>CANON v13.0 SCI fields</x:v>
      </x:c>
      <x:c r="G26" s="40"/>
      <x:c r="H26" s="40"/>
      <x:c r="I26" s="40"/>
      <x:c r="J26" s="40"/>
      <x:c r="K26" s="40"/>
      <x:c r="L26" s="40"/>
    </x:row>
    <x:row r="27" s="1" customFormat="1" ht="48" hidden="0" customHeight="1">
      <x:c r="A27" s="41" t="s">
        <x:v>2419</x:v>
      </x:c>
      <x:c r="B27" s="67" t="s">
        <x:v>247</x:v>
      </x:c>
      <x:c r="C27" s="67" t="s">
        <x:v>2380</x:v>
      </x:c>
      <x:c r="D27" s="67" t="s">
        <x:v>2420</x:v>
      </x:c>
      <x:c r="E27" s="67" t="s">
        <x:v>2421</x:v>
      </x:c>
      <x:c r="F27" s="67" t="inlineStr">
        <x:is>
          <x:t>TOOL_LOCAL; SCI fields</x:t>
        </x:is>
      </x:c>
      <x:c r="G27" s="44"/>
      <x:c r="H27" s="44"/>
      <x:c r="I27" s="44"/>
      <x:c r="J27" s="44"/>
      <x:c r="K27" s="44"/>
      <x:c r="L27" s="44"/>
    </x:row>
    <x:row r="28" s="1" customFormat="1" ht="48" hidden="0" customHeight="1">
      <x:c r="A28" s="41" t="s">
        <x:v>2422</x:v>
      </x:c>
      <x:c r="B28" s="40" t="s">
        <x:v>247</x:v>
      </x:c>
      <x:c r="C28" s="40" t="s">
        <x:v>2348</x:v>
      </x:c>
      <x:c r="D28" s="40" t="s">
        <x:v>2423</x:v>
      </x:c>
      <x:c r="E28" s="40" t="s">
        <x:v>2424</x:v>
      </x:c>
      <x:c r="F28" s="40" t="inlineStr">
        <x:is>
          <x:t>TOOL_LOCAL; uncertainty fields</x:t>
        </x:is>
      </x:c>
      <x:c r="G28" s="40"/>
      <x:c r="H28" s="40"/>
      <x:c r="I28" s="40"/>
      <x:c r="J28" s="40"/>
      <x:c r="K28" s="40"/>
      <x:c r="L28" s="40"/>
    </x:row>
    <x:row r="29" s="1" customFormat="1" ht="48" hidden="0" customHeight="1">
      <x:c r="A29" s="41" t="s">
        <x:v>2426</x:v>
      </x:c>
      <x:c r="B29" s="44" t="s">
        <x:v>247</x:v>
      </x:c>
      <x:c r="C29" s="44" t="inlineStr">
        <x:is>
          <x:t>RUNTIME_BLOCK</x:t>
        </x:is>
      </x:c>
      <x:c r="D29" s="44" t="s">
        <x:v>2427</x:v>
      </x:c>
      <x:c r="E29" s="44" t="s">
        <x:v>2428</x:v>
      </x:c>
      <x:c r="F29" s="44" t="s">
        <x:v>2429</x:v>
      </x:c>
      <x:c r="G29" s="44"/>
      <x:c r="H29" s="44"/>
      <x:c r="I29" s="44"/>
      <x:c r="J29" s="44"/>
      <x:c r="K29" s="44"/>
      <x:c r="L29" s="44"/>
    </x:row>
    <x:row r="30" s="1" customFormat="1" ht="60" hidden="0" customHeight="1">
      <x:c r="A30" s="41" t="s">
        <x:v>2430</x:v>
      </x:c>
      <x:c r="B30" s="40" t="s">
        <x:v>247</x:v>
      </x:c>
      <x:c r="C30" s="40" t="inlineStr">
        <x:is>
          <x:t>RUNTIME_BLOCK</x:t>
        </x:is>
      </x:c>
      <x:c r="D30" s="40" t="s">
        <x:v>2431</x:v>
      </x:c>
      <x:c r="E30" s="40" t="s">
        <x:v>2432</x:v>
      </x:c>
      <x:c r="F30" s="40" t="s">
        <x:v>2433</x:v>
      </x:c>
      <x:c r="G30" s="40"/>
      <x:c r="H30" s="40"/>
      <x:c r="I30" s="40"/>
      <x:c r="J30" s="40"/>
      <x:c r="K30" s="40"/>
      <x:c r="L30" s="40"/>
    </x:row>
    <x:row r="31" s="1" customFormat="1" ht="60" hidden="0" customHeight="1">
      <x:c r="A31" s="41" t="s">
        <x:v>2434</x:v>
      </x:c>
      <x:c r="B31" s="44" t="s">
        <x:v>247</x:v>
      </x:c>
      <x:c r="C31" s="44" t="inlineStr">
        <x:is>
          <x:t>RUNTIME_INVALID</x:t>
        </x:is>
      </x:c>
      <x:c r="D31" s="44" t="s">
        <x:v>2435</x:v>
      </x:c>
      <x:c r="E31" s="44" t="s">
        <x:v>2436</x:v>
      </x:c>
      <x:c r="F31" s="44" t="s">
        <x:v>2437</x:v>
      </x:c>
      <x:c r="G31" s="44"/>
      <x:c r="H31" s="44"/>
      <x:c r="I31" s="44"/>
      <x:c r="J31" s="44"/>
      <x:c r="K31" s="44"/>
      <x:c r="L31" s="44"/>
    </x:row>
    <x:row r="32" s="1" customFormat="1" ht="60" hidden="0" customHeight="1">
      <x:c r="A32" s="41" t="s">
        <x:v>269</x:v>
      </x:c>
      <x:c r="B32" s="40" t="s">
        <x:v>306</x:v>
      </x:c>
      <x:c r="C32" s="40" t="s">
        <x:v>1400</x:v>
      </x:c>
      <x:c r="D32" s="40" t="s">
        <x:v>2438</x:v>
      </x:c>
      <x:c r="E32" s="40" t="s">
        <x:v>2439</x:v>
      </x:c>
      <x:c r="F32" s="40" t="s">
        <x:v>2440</x:v>
      </x:c>
      <x:c r="G32" s="40"/>
      <x:c r="H32" s="40"/>
      <x:c r="I32" s="40"/>
      <x:c r="J32" s="40"/>
      <x:c r="K32" s="40"/>
      <x:c r="L32" s="40"/>
    </x:row>
    <x:row r="33" s="1" customFormat="1" ht="108" hidden="0" customHeight="1">
      <x:c r="A33" s="41" t="s">
        <x:v>2441</x:v>
      </x:c>
      <x:c r="B33" s="44" t="s">
        <x:v>247</x:v>
      </x:c>
      <x:c r="C33" s="44" t="s">
        <x:v>2380</x:v>
      </x:c>
      <x:c r="D33" s="44" t="s">
        <x:v>2442</x:v>
      </x:c>
      <x:c r="E33" s="44" t="s">
        <x:v>2443</x:v>
      </x:c>
      <x:c r="F33" s="44" t="inlineStr">
        <x:is>
          <x:t>TOOL_LOCAL; PLSS_Escalation!B8</x:t>
        </x:is>
      </x:c>
      <x:c r="G33" s="44"/>
      <x:c r="H33" s="44"/>
      <x:c r="I33" s="44"/>
      <x:c r="J33" s="44"/>
      <x:c r="K33" s="44"/>
      <x:c r="L33" s="44"/>
    </x:row>
    <x:row r="34" s="1" customFormat="1" ht="14.25" hidden="0" customHeight="1">
      <x:c r="A34" s="41" t="s">
        <x:v>2445</x:v>
      </x:c>
      <x:c r="B34" s="41"/>
      <x:c r="C34" s="41"/>
      <x:c r="D34" s="41"/>
      <x:c r="E34" s="41"/>
      <x:c r="F34" s="41"/>
      <x:c r="G34" s="74"/>
      <x:c r="H34" s="74"/>
      <x:c r="I34" s="74"/>
      <x:c r="J34" s="74"/>
      <x:c r="K34" s="74"/>
      <x:c r="L34" s="74"/>
    </x:row>
    <x:row r="35" s="1" customFormat="1" ht="14.25" hidden="0" customHeight="1">
      <x:c r="A35" s="41" t="s">
        <x:v>2446</x:v>
      </x:c>
      <x:c r="B35" s="41"/>
      <x:c r="C35" s="41"/>
      <x:c r="D35" s="41"/>
      <x:c r="E35" s="41"/>
      <x:c r="F35" s="41"/>
      <x:c r="G35" s="74"/>
      <x:c r="H35" s="74"/>
      <x:c r="I35" s="74"/>
      <x:c r="J35" s="74"/>
      <x:c r="K35" s="74"/>
      <x:c r="L35" s="74"/>
    </x:row>
    <x:row r="36" s="1" customFormat="1" ht="14.25" hidden="0" customHeight="1">
      <x:c r="A36" s="41" t="s">
        <x:v>2447</x:v>
      </x:c>
      <x:c r="B36" s="74"/>
      <x:c r="C36" s="74"/>
      <x:c r="D36" s="74"/>
      <x:c r="E36" s="74"/>
      <x:c r="F36" s="74"/>
      <x:c r="G36" s="74"/>
      <x:c r="H36" s="74"/>
      <x:c r="I36" s="74"/>
      <x:c r="J36" s="74"/>
      <x:c r="K36" s="74"/>
      <x:c r="L36" s="74"/>
    </x:row>
    <x:row r="37" s="1" customFormat="1" ht="14.25" hidden="0" customHeight="1">
      <x:c r="A37" s="74"/>
      <x:c r="B37" s="74"/>
      <x:c r="C37" s="74"/>
      <x:c r="D37" s="74"/>
      <x:c r="E37" s="74"/>
      <x:c r="F37" s="74"/>
      <x:c r="G37" s="74"/>
      <x:c r="H37" s="74"/>
      <x:c r="I37" s="74"/>
      <x:c r="J37" s="74"/>
      <x:c r="K37" s="74"/>
      <x:c r="L37" s="74"/>
    </x:row>
    <x:row r="38" s="1" customFormat="1" ht="14.25" hidden="0" customHeight="1">
      <x:c r="A38" s="41" t="s">
        <x:v>2448</x:v>
      </x:c>
      <x:c r="B38" s="74"/>
      <x:c r="C38" s="74"/>
      <x:c r="D38" s="74"/>
      <x:c r="E38" s="74"/>
      <x:c r="F38" s="74"/>
      <x:c r="G38" s="74"/>
      <x:c r="H38" s="74"/>
      <x:c r="I38" s="74"/>
      <x:c r="J38" s="74"/>
      <x:c r="K38" s="74"/>
      <x:c r="L38" s="74"/>
    </x:row>
    <x:row r="39" s="1" customFormat="1" ht="108" hidden="0" customHeight="1">
      <x:c r="A39" s="41" t="inlineStr">
        <x:is>
          <x:t>Frozen records, not detectors. TOOL_LOCAL in column F or below means informative, non-controlling. Rows 29–31 are Agent-owned runtime flags; RUNTIME_* is not PCC severity. Counts group records, not canonical registry coverage.</x:t>
        </x:is>
      </x:c>
      <x:c r="B39" s="74"/>
      <x:c r="C39" s="74"/>
      <x:c r="D39" s="74"/>
      <x:c r="E39" s="74"/>
      <x:c r="F39" s="74"/>
      <x:c r="G39" s="74"/>
      <x:c r="H39" s="74"/>
      <x:c r="I39" s="74"/>
      <x:c r="J39" s="74"/>
      <x:c r="K39" s="74"/>
      <x:c r="L39" s="74"/>
    </x:row>
    <x:row r="40" s="1" customFormat="1" ht="14.25" hidden="0" customHeight="1">
      <x:c r="A40" s="41"/>
      <x:c r="B40" s="74"/>
      <x:c r="C40" s="74"/>
      <x:c r="D40" s="74"/>
      <x:c r="E40" s="74"/>
      <x:c r="F40" s="74"/>
      <x:c r="G40" s="74"/>
      <x:c r="H40" s="74"/>
      <x:c r="I40" s="74"/>
      <x:c r="J40" s="74"/>
      <x:c r="K40" s="74"/>
      <x:c r="L40" s="74"/>
    </x:row>
    <x:row r="41" s="1" customFormat="1" ht="14.25" hidden="0" customHeight="1">
      <x:c r="A41" s="74"/>
      <x:c r="B41" s="74"/>
      <x:c r="C41" s="74"/>
      <x:c r="D41" s="74"/>
      <x:c r="E41" s="74"/>
      <x:c r="F41" s="74"/>
      <x:c r="G41" s="74"/>
      <x:c r="H41" s="74"/>
      <x:c r="I41" s="74"/>
      <x:c r="J41" s="74"/>
      <x:c r="K41" s="74"/>
      <x:c r="L41" s="74"/>
    </x:row>
    <x:row r="42" s="1" customFormat="1" ht="24" hidden="0" customHeight="1">
      <x:c r="A42" s="41" t="s">
        <x:v>2341</x:v>
      </x:c>
      <x:c r="B42" s="40" t="s">
        <x:v>2450</x:v>
      </x:c>
      <x:c r="C42" s="40" t="s">
        <x:v>2451</x:v>
      </x:c>
      <x:c r="D42" s="40" t="s">
        <x:v>124</x:v>
      </x:c>
      <x:c r="E42" s="74"/>
      <x:c r="F42" s="74"/>
      <x:c r="G42" s="74"/>
      <x:c r="H42" s="74"/>
      <x:c r="I42" s="74"/>
      <x:c r="J42" s="74"/>
      <x:c r="K42" s="74"/>
      <x:c r="L42" s="74"/>
    </x:row>
    <x:row r="43" s="1" customFormat="1" ht="60" hidden="0" customHeight="1">
      <x:c r="A43" s="41" t="s">
        <x:v>2354</x:v>
      </x:c>
      <x:c r="B43" s="44" t="s">
        <x:v>2452</x:v>
      </x:c>
      <x:c r="C43" s="44" t="s">
        <x:v>2307</x:v>
      </x:c>
      <x:c r="D43" s="44" t="s">
        <x:v>2453</x:v>
      </x:c>
      <x:c r="E43" s="74"/>
      <x:c r="F43" s="74"/>
      <x:c r="G43" s="74"/>
      <x:c r="H43" s="74"/>
      <x:c r="I43" s="74"/>
      <x:c r="J43" s="74"/>
      <x:c r="K43" s="74"/>
      <x:c r="L43" s="74"/>
    </x:row>
    <x:row r="44" s="1" customFormat="1" ht="48" hidden="0" customHeight="1">
      <x:c r="A44" s="41" t="s">
        <x:v>2358</x:v>
      </x:c>
      <x:c r="B44" s="40" t="s">
        <x:v>2452</x:v>
      </x:c>
      <x:c r="C44" s="40" t="s">
        <x:v>2307</x:v>
      </x:c>
      <x:c r="D44" s="40" t="s">
        <x:v>2454</x:v>
      </x:c>
      <x:c r="E44" s="74"/>
      <x:c r="F44" s="74"/>
      <x:c r="G44" s="74"/>
      <x:c r="H44" s="74"/>
      <x:c r="I44" s="74"/>
      <x:c r="J44" s="74"/>
      <x:c r="K44" s="74"/>
      <x:c r="L44" s="74"/>
    </x:row>
    <x:row r="45" s="1" customFormat="1" ht="24" hidden="0" customHeight="1">
      <x:c r="A45" s="41" t="s">
        <x:v>2361</x:v>
      </x:c>
      <x:c r="B45" s="44" t="s">
        <x:v>2452</x:v>
      </x:c>
      <x:c r="C45" s="44" t="s">
        <x:v>2307</x:v>
      </x:c>
      <x:c r="D45" s="44" t="s">
        <x:v>2455</x:v>
      </x:c>
      <x:c r="E45" s="74"/>
      <x:c r="F45" s="74"/>
      <x:c r="G45" s="74"/>
      <x:c r="H45" s="74"/>
      <x:c r="I45" s="74"/>
      <x:c r="J45" s="74"/>
      <x:c r="K45" s="74"/>
      <x:c r="L45" s="74"/>
    </x:row>
    <x:row r="46" s="1" customFormat="1" ht="48" hidden="0" customHeight="1">
      <x:c r="A46" s="41" t="inlineStr">
        <x:is>
          <x:t>MANUAL_FLAG_OVERRIDE_OR_TOKEN_INTEGRITY_FAILURE</x:t>
        </x:is>
      </x:c>
      <x:c r="B46" s="40" t="s">
        <x:v>2452</x:v>
      </x:c>
      <x:c r="C46" s="40" t="s">
        <x:v>2307</x:v>
      </x:c>
      <x:c r="D46" s="40" t="inlineStr">
        <x:is>
          <x:t>Workbook-local integrity label; exact file verification is external. Not a live detector.</x:t>
        </x:is>
      </x:c>
      <x:c r="E46" s="74"/>
      <x:c r="F46" s="74"/>
      <x:c r="G46" s="74"/>
      <x:c r="H46" s="74"/>
      <x:c r="I46" s="74"/>
      <x:c r="J46" s="74"/>
      <x:c r="K46" s="74"/>
      <x:c r="L46" s="74"/>
    </x:row>
    <x:row r="47" s="1" customFormat="1" ht="60" hidden="0" customHeight="1">
      <x:c r="A47" s="41" t="s">
        <x:v>2384</x:v>
      </x:c>
      <x:c r="B47" s="44" t="s">
        <x:v>2458</x:v>
      </x:c>
      <x:c r="C47" s="44" t="s">
        <x:v>2459</x:v>
      </x:c>
      <x:c r="D47" s="44" t="s">
        <x:v>2460</x:v>
      </x:c>
      <x:c r="E47" s="74"/>
      <x:c r="F47" s="74"/>
      <x:c r="G47" s="74"/>
      <x:c r="H47" s="74"/>
      <x:c r="I47" s="74"/>
      <x:c r="J47" s="74"/>
      <x:c r="K47" s="74"/>
      <x:c r="L47" s="74"/>
    </x:row>
    <x:row r="48" s="1" customFormat="1" ht="48" hidden="0" customHeight="1">
      <x:c r="A48" s="41" t="s">
        <x:v>2388</x:v>
      </x:c>
      <x:c r="B48" s="40" t="s">
        <x:v>2452</x:v>
      </x:c>
      <x:c r="C48" s="40" t="s">
        <x:v>2461</x:v>
      </x:c>
      <x:c r="D48" s="40" t="s">
        <x:v>2462</x:v>
      </x:c>
      <x:c r="E48" s="74"/>
      <x:c r="F48" s="74"/>
      <x:c r="G48" s="74"/>
      <x:c r="H48" s="74"/>
      <x:c r="I48" s="74"/>
      <x:c r="J48" s="74"/>
      <x:c r="K48" s="74"/>
      <x:c r="L48" s="74"/>
    </x:row>
    <x:row r="49" s="1" customFormat="1" ht="48" hidden="0" customHeight="1">
      <x:c r="A49" s="41" t="s">
        <x:v>2392</x:v>
      </x:c>
      <x:c r="B49" s="44" t="s">
        <x:v>2452</x:v>
      </x:c>
      <x:c r="C49" s="44" t="s">
        <x:v>2463</x:v>
      </x:c>
      <x:c r="D49" s="44" t="s">
        <x:v>2464</x:v>
      </x:c>
      <x:c r="E49" s="74"/>
      <x:c r="F49" s="74"/>
      <x:c r="G49" s="74"/>
      <x:c r="H49" s="74"/>
      <x:c r="I49" s="74"/>
      <x:c r="J49" s="74"/>
      <x:c r="K49" s="74"/>
      <x:c r="L49" s="74"/>
    </x:row>
    <x:row r="50" s="1" customFormat="1" ht="36" hidden="0" customHeight="1">
      <x:c r="A50" s="41" t="s">
        <x:v>2411</x:v>
      </x:c>
      <x:c r="B50" s="40" t="s">
        <x:v>2452</x:v>
      </x:c>
      <x:c r="C50" s="40" t="s">
        <x:v>2465</x:v>
      </x:c>
      <x:c r="D50" s="40" t="s">
        <x:v>2466</x:v>
      </x:c>
      <x:c r="E50" s="74"/>
      <x:c r="F50" s="74"/>
      <x:c r="G50" s="74"/>
      <x:c r="H50" s="74"/>
      <x:c r="I50" s="74"/>
      <x:c r="J50" s="74"/>
      <x:c r="K50" s="74"/>
      <x:c r="L50" s="74"/>
    </x:row>
    <x:row r="51" s="1" customFormat="1" ht="14.25" hidden="0" customHeight="1">
      <x:c r="A51" s="74" t="str">
        <x:v>CANON v13.0 AUDIT-FLAG AWARENESS</x:v>
      </x:c>
      <x:c r="B51" s="74"/>
      <x:c r="C51" s="74"/>
      <x:c r="D51" s="74"/>
      <x:c r="E51" s="74"/>
      <x:c r="F51" s="74"/>
      <x:c r="G51" s="74"/>
      <x:c r="H51" s="74"/>
      <x:c r="I51" s="74"/>
      <x:c r="J51" s="74"/>
      <x:c r="K51" s="74"/>
      <x:c r="L51" s="74"/>
    </x:row>
    <x:row r="52" s="1" customFormat="1" ht="14.25" hidden="0" customHeight="1">
      <x:c r="A52" s="41" t="s">
        <x:v>2468</x:v>
      </x:c>
      <x:c r="B52" s="74"/>
      <x:c r="C52" s="74"/>
      <x:c r="D52" s="74"/>
      <x:c r="E52" s="74"/>
      <x:c r="F52" s="74"/>
      <x:c r="G52" s="74"/>
      <x:c r="H52" s="74"/>
      <x:c r="I52" s="74"/>
      <x:c r="J52" s="74"/>
      <x:c r="K52" s="74"/>
      <x:c r="L52" s="74"/>
    </x:row>
    <x:row r="53" s="1" customFormat="1" ht="144" hidden="0" customHeight="1">
      <x:c r="A53" s="41" t="s">
        <x:v>2469</x:v>
      </x:c>
      <x:c r="B53" s="44" t="s">
        <x:v>2470</x:v>
      </x:c>
      <x:c r="C53" s="44" t="s">
        <x:v>2471</x:v>
      </x:c>
      <x:c r="D53" s="44" t="s">
        <x:v>2472</x:v>
      </x:c>
      <x:c r="E53" s="74"/>
      <x:c r="F53" s="74"/>
      <x:c r="G53" s="74"/>
      <x:c r="H53" s="74"/>
      <x:c r="I53" s="74"/>
      <x:c r="J53" s="74"/>
      <x:c r="K53" s="74"/>
      <x:c r="L53" s="74"/>
    </x:row>
    <x:row r="54" s="1" customFormat="1" ht="144" hidden="0" customHeight="1">
      <x:c r="A54" s="41" t="s">
        <x:v>2473</x:v>
      </x:c>
      <x:c r="B54" s="40" t="s">
        <x:v>2470</x:v>
      </x:c>
      <x:c r="C54" s="40" t="s">
        <x:v>2474</x:v>
      </x:c>
      <x:c r="D54" s="40" t="str">
        <x:v>Flags collapse of Base vs Welfare stream, protection vs authority, compliance vs correctness, reality-grounding status vs evidence trace, or other category boundaries declared by Canon v13.0 and SGP v8.8.</x:v>
      </x:c>
      <x:c r="E54" s="74"/>
      <x:c r="F54" s="74"/>
      <x:c r="G54" s="74"/>
      <x:c r="H54" s="74"/>
      <x:c r="I54" s="74"/>
      <x:c r="J54" s="74"/>
      <x:c r="K54" s="74"/>
      <x:c r="L54" s="74"/>
    </x:row>
    <x:row r="55" s="1" customFormat="1" ht="84" hidden="0" customHeight="1">
      <x:c r="A55" s="41" t="s">
        <x:v>2476</x:v>
      </x:c>
      <x:c r="B55" s="44" t="s">
        <x:v>2470</x:v>
      </x:c>
      <x:c r="C55" s="44" t="s">
        <x:v>2477</x:v>
      </x:c>
      <x:c r="D55" s="44" t="s">
        <x:v>2478</x:v>
      </x:c>
      <x:c r="E55" s="74"/>
      <x:c r="F55" s="74"/>
      <x:c r="G55" s="74"/>
      <x:c r="H55" s="74"/>
      <x:c r="I55" s="74"/>
      <x:c r="J55" s="74"/>
      <x:c r="K55" s="74"/>
      <x:c r="L55" s="74"/>
    </x:row>
  </x:sheetData>
  <x:mergeCells>
    <x:mergeCell ref="A34:F34"/>
    <x:mergeCell ref="A35:F35"/>
  </x:mergeCells>
  <x:pageMargins left="0.7" right="0.7" top="0.75" bottom="0.75" header="0.3" footer="0.3"/>
</x:worksheet>
</file>

<file path=xl/worksheets/sheet32.xml><?xml version="1.0" encoding="utf-8"?>
<x:worksheet xmlns:x="http://schemas.openxmlformats.org/spreadsheetml/2006/main">
  <x:sheetViews>
    <x:sheetView showGridLines="1" workbookViewId="0"/>
  </x:sheetViews>
  <x:sheetFormatPr defaultColWidth="8.66796875" defaultRowHeight="12.75"/>
  <x:cols>
    <x:col min="1" max="3" width="36" style="1" hidden="0" customWidth="1"/>
    <x:col min="4" max="10" width="16" style="1" hidden="0" customWidth="1"/>
  </x:cols>
  <x:sheetData>
    <x:row r="1" s="1" customFormat="1" ht="14.25" hidden="0" customHeight="1">
      <x:c r="A1" s="36" t="s">
        <x:v>2479</x:v>
      </x:c>
      <x:c r="B1" s="36"/>
      <x:c r="C1" s="36"/>
      <x:c r="D1" s="36"/>
      <x:c r="E1" s="36"/>
      <x:c r="F1" s="36"/>
      <x:c r="G1" s="36"/>
      <x:c r="H1" s="36"/>
      <x:c r="I1" s="36"/>
      <x:c r="J1" s="36"/>
    </x:row>
    <x:row r="2" s="1" customFormat="1" ht="13.5" hidden="0" customHeight="1">
      <x:c r="A2" s="6"/>
      <x:c r="B2" s="6"/>
      <x:c r="C2" s="6"/>
      <x:c r="D2" s="6"/>
      <x:c r="E2" s="6"/>
      <x:c r="F2" s="6"/>
      <x:c r="G2" s="6"/>
      <x:c r="H2" s="6"/>
      <x:c r="I2" s="6"/>
      <x:c r="J2" s="6"/>
    </x:row>
    <x:row r="3" s="1" customFormat="1" ht="14.25" hidden="0" customHeight="1">
      <x:c r="A3" s="41" t="s">
        <x:v>2480</x:v>
      </x:c>
      <x:c r="B3" s="6"/>
      <x:c r="C3" s="6"/>
      <x:c r="D3" s="6"/>
      <x:c r="E3" s="6"/>
      <x:c r="F3" s="6"/>
      <x:c r="G3" s="6"/>
      <x:c r="H3" s="6"/>
      <x:c r="I3" s="6"/>
      <x:c r="J3" s="6"/>
    </x:row>
    <x:row r="4" s="1" customFormat="1" ht="14.25" hidden="0" customHeight="1">
      <x:c r="A4" s="41" t="s">
        <x:v>2481</x:v>
      </x:c>
      <x:c r="B4" s="40" t="s">
        <x:v>2482</x:v>
      </x:c>
      <x:c r="C4" s="6"/>
      <x:c r="D4" s="6"/>
      <x:c r="E4" s="6"/>
      <x:c r="F4" s="6"/>
      <x:c r="G4" s="6"/>
      <x:c r="H4" s="6"/>
      <x:c r="I4" s="6"/>
      <x:c r="J4" s="6"/>
    </x:row>
    <x:row r="5" s="1" customFormat="1" ht="14.25" hidden="0" customHeight="1">
      <x:c r="A5" s="41" t="s">
        <x:v>2483</x:v>
      </x:c>
      <x:c r="B5" s="44" t="s">
        <x:v>2234</x:v>
      </x:c>
      <x:c r="C5" s="6"/>
      <x:c r="D5" s="6"/>
      <x:c r="E5" s="6"/>
      <x:c r="F5" s="6"/>
      <x:c r="G5" s="6"/>
      <x:c r="H5" s="6"/>
      <x:c r="I5" s="6"/>
      <x:c r="J5" s="6"/>
    </x:row>
    <x:row r="6" s="1" customFormat="1" ht="14.25" hidden="0" customHeight="1">
      <x:c r="A6" s="41" t="s">
        <x:v>2484</x:v>
      </x:c>
      <x:c r="B6" s="40" t="s">
        <x:v>2237</x:v>
      </x:c>
      <x:c r="C6" s="6"/>
      <x:c r="D6" s="6"/>
      <x:c r="E6" s="6"/>
      <x:c r="F6" s="6"/>
      <x:c r="G6" s="6"/>
      <x:c r="H6" s="6"/>
      <x:c r="I6" s="6"/>
      <x:c r="J6" s="6"/>
    </x:row>
    <x:row r="7" s="1" customFormat="1" ht="14.25" hidden="0" customHeight="1">
      <x:c r="A7" s="41" t="s">
        <x:v>2127</x:v>
      </x:c>
      <x:c r="B7" s="44" t="s">
        <x:v>2485</x:v>
      </x:c>
      <x:c r="C7" s="6"/>
      <x:c r="D7" s="6"/>
      <x:c r="E7" s="6"/>
      <x:c r="F7" s="6"/>
      <x:c r="G7" s="6"/>
      <x:c r="H7" s="6"/>
      <x:c r="I7" s="6"/>
      <x:c r="J7" s="6"/>
    </x:row>
    <x:row r="8" s="1" customFormat="1" ht="14.25" hidden="0" customHeight="1">
      <x:c r="A8" s="41" t="s">
        <x:v>1992</x:v>
      </x:c>
      <x:c r="B8" s="40" t="s">
        <x:v>2486</x:v>
      </x:c>
      <x:c r="C8" s="6"/>
      <x:c r="D8" s="6"/>
      <x:c r="E8" s="6"/>
      <x:c r="F8" s="6"/>
      <x:c r="G8" s="6"/>
      <x:c r="H8" s="6"/>
      <x:c r="I8" s="6"/>
      <x:c r="J8" s="6"/>
    </x:row>
    <x:row r="9" s="1" customFormat="1" ht="14.25" hidden="0" customHeight="1">
      <x:c r="A9" s="41" t="s">
        <x:v>2487</x:v>
      </x:c>
      <x:c r="B9" s="44" t="s">
        <x:v>2240</x:v>
      </x:c>
      <x:c r="C9" s="6"/>
      <x:c r="D9" s="6"/>
      <x:c r="E9" s="6"/>
      <x:c r="F9" s="6"/>
      <x:c r="G9" s="6"/>
      <x:c r="H9" s="6"/>
      <x:c r="I9" s="6"/>
      <x:c r="J9" s="6"/>
    </x:row>
    <x:row r="10" s="1" customFormat="1" ht="14.25" hidden="0" customHeight="1">
      <x:c r="A10" s="41" t="s">
        <x:v>2488</x:v>
      </x:c>
      <x:c r="B10" s="40" t="s">
        <x:v>241</x:v>
      </x:c>
      <x:c r="C10" s="6"/>
      <x:c r="D10" s="6"/>
      <x:c r="E10" s="6"/>
      <x:c r="F10" s="6"/>
      <x:c r="G10" s="6"/>
      <x:c r="H10" s="6"/>
      <x:c r="I10" s="6"/>
      <x:c r="J10" s="6"/>
    </x:row>
    <x:row r="11" s="1" customFormat="1" ht="14.25" hidden="0" customHeight="1">
      <x:c r="A11" s="41" t="s">
        <x:v>2489</x:v>
      </x:c>
      <x:c r="B11" s="120" t="str">
        <x:v>v5.9</x:v>
      </x:c>
      <x:c r="C11" s="6"/>
      <x:c r="D11" s="6"/>
      <x:c r="E11" s="6"/>
      <x:c r="F11" s="6"/>
      <x:c r="G11" s="6"/>
      <x:c r="H11" s="6"/>
      <x:c r="I11" s="6"/>
      <x:c r="J11" s="6"/>
    </x:row>
    <x:row r="12" s="1" customFormat="1" ht="14.25" hidden="0" customHeight="1">
      <x:c r="A12" s="41" t="s">
        <x:v>2490</x:v>
      </x:c>
      <x:c r="B12" s="40" t="str">
        <x:v>RippleLogic v13.0</x:v>
      </x:c>
      <x:c r="C12" s="6"/>
      <x:c r="D12" s="6"/>
      <x:c r="E12" s="6"/>
      <x:c r="F12" s="6"/>
      <x:c r="G12" s="6"/>
      <x:c r="H12" s="6"/>
      <x:c r="I12" s="6"/>
      <x:c r="J12" s="6"/>
    </x:row>
    <x:row r="13" s="1" customFormat="1" ht="14.25" hidden="0" customHeight="1">
      <x:c r="A13" s="41" t="s">
        <x:v>2491</x:v>
      </x:c>
      <x:c r="B13" s="44" t="str">
        <x:v>SGP v8.8</x:v>
      </x:c>
      <x:c r="C13" s="6"/>
      <x:c r="D13" s="6"/>
      <x:c r="E13" s="6"/>
      <x:c r="F13" s="6"/>
      <x:c r="G13" s="6"/>
      <x:c r="H13" s="6"/>
      <x:c r="I13" s="6"/>
      <x:c r="J13" s="6"/>
    </x:row>
    <x:row r="14" s="1" customFormat="1" ht="14.25" hidden="0" customHeight="1">
      <x:c r="A14" s="6"/>
      <x:c r="B14" s="40" t="s">
        <x:v>306</x:v>
      </x:c>
      <x:c r="C14" s="6"/>
      <x:c r="D14" s="6"/>
      <x:c r="E14" s="6"/>
      <x:c r="F14" s="6"/>
      <x:c r="G14" s="6"/>
      <x:c r="H14" s="6"/>
      <x:c r="I14" s="6"/>
      <x:c r="J14" s="6"/>
    </x:row>
    <x:row r="15" s="1" customFormat="1" ht="14.25" hidden="0" customHeight="1">
      <x:c r="A15" s="41" t="s">
        <x:v>355</x:v>
      </x:c>
      <x:c r="B15" s="44" t="s">
        <x:v>2492</x:v>
      </x:c>
      <x:c r="C15" s="6"/>
      <x:c r="D15" s="6"/>
      <x:c r="E15" s="6"/>
      <x:c r="F15" s="6"/>
      <x:c r="G15" s="6"/>
      <x:c r="H15" s="6"/>
      <x:c r="I15" s="6"/>
      <x:c r="J15" s="6"/>
    </x:row>
    <x:row r="16" s="1" customFormat="1" ht="14.25" hidden="0" customHeight="1">
      <x:c r="A16" s="41" t="s">
        <x:v>2493</x:v>
      </x:c>
      <x:c r="B16" s="6"/>
      <x:c r="C16" s="6"/>
      <x:c r="D16" s="6"/>
      <x:c r="E16" s="6"/>
      <x:c r="F16" s="6"/>
      <x:c r="G16" s="6"/>
      <x:c r="H16" s="6"/>
      <x:c r="I16" s="6"/>
      <x:c r="J16" s="6"/>
    </x:row>
    <x:row r="17" s="1" customFormat="1" ht="14.25" hidden="0" customHeight="1">
      <x:c r="A17" s="41" t="s">
        <x:v>2494</x:v>
      </x:c>
      <x:c r="B17" s="44" t="s">
        <x:v>2495</x:v>
      </x:c>
      <x:c r="C17" s="6"/>
      <x:c r="D17" s="6"/>
      <x:c r="E17" s="6"/>
      <x:c r="F17" s="6"/>
      <x:c r="G17" s="6"/>
      <x:c r="H17" s="6"/>
      <x:c r="I17" s="6"/>
      <x:c r="J17" s="6"/>
    </x:row>
    <x:row r="18" s="1" customFormat="1" ht="14.25" hidden="0" customHeight="1">
      <x:c r="A18" s="41" t="s">
        <x:v>2496</x:v>
      </x:c>
      <x:c r="B18" s="40" t="s">
        <x:v>426</x:v>
      </x:c>
      <x:c r="C18" s="6"/>
      <x:c r="D18" s="6"/>
      <x:c r="E18" s="6"/>
      <x:c r="F18" s="6"/>
      <x:c r="G18" s="6"/>
      <x:c r="H18" s="6"/>
      <x:c r="I18" s="6"/>
      <x:c r="J18" s="6"/>
    </x:row>
    <x:row r="19" s="1" customFormat="1" ht="14.25" hidden="0" customHeight="1">
      <x:c r="A19" s="41" t="s">
        <x:v>2497</x:v>
      </x:c>
      <x:c r="B19" s="44" t="s">
        <x:v>2498</x:v>
      </x:c>
      <x:c r="C19" s="6"/>
      <x:c r="D19" s="6"/>
      <x:c r="E19" s="6"/>
      <x:c r="F19" s="6"/>
      <x:c r="G19" s="6"/>
      <x:c r="H19" s="6"/>
      <x:c r="I19" s="6"/>
      <x:c r="J19" s="6"/>
    </x:row>
    <x:row r="20" s="1" customFormat="1" ht="14.25" hidden="0" customHeight="1">
      <x:c r="A20" s="41" t="s">
        <x:v>2499</x:v>
      </x:c>
      <x:c r="B20" s="40" t="n">
        <x:v>2</x:v>
      </x:c>
      <x:c r="C20" s="6"/>
      <x:c r="D20" s="6"/>
      <x:c r="E20" s="170" t="s">
        <x:v>2500</x:v>
      </x:c>
      <x:c r="F20" s="47" t="s">
        <x:v>2244</x:v>
      </x:c>
      <x:c r="G20" s="48" t="s">
        <x:v>2283</x:v>
      </x:c>
      <x:c r="H20" s="6"/>
      <x:c r="I20" s="6"/>
      <x:c r="J20" s="6"/>
    </x:row>
    <x:row r="21" s="1" customFormat="1" ht="14.25" hidden="0" customHeight="1">
      <x:c r="A21" s="41" t="s">
        <x:v>2501</x:v>
      </x:c>
      <x:c r="B21" s="44" t="n">
        <x:v>2</x:v>
      </x:c>
      <x:c r="C21" s="6"/>
      <x:c r="D21" s="6"/>
      <x:c r="E21" s="171" t="s">
        <x:v>2249</x:v>
      </x:c>
      <x:c r="F21" s="6" t="s">
        <x:v>238</x:v>
      </x:c>
      <x:c r="G21" s="172" t="s">
        <x:v>2502</x:v>
      </x:c>
      <x:c r="H21" s="6"/>
      <x:c r="I21" s="6"/>
      <x:c r="J21" s="6"/>
    </x:row>
    <x:row r="22" s="1" customFormat="1" ht="14.25" hidden="0" customHeight="1">
      <x:c r="A22" s="41" t="s">
        <x:v>2503</x:v>
      </x:c>
      <x:c r="B22" s="40" t="n">
        <x:v>-0.1</x:v>
      </x:c>
      <x:c r="C22" s="6"/>
      <x:c r="D22" s="6"/>
      <x:c r="E22" s="171" t="s">
        <x:v>2253</x:v>
      </x:c>
      <x:c r="F22" s="6" t="s">
        <x:v>244</x:v>
      </x:c>
      <x:c r="G22" s="172" t="s">
        <x:v>2504</x:v>
      </x:c>
      <x:c r="H22" s="6"/>
      <x:c r="I22" s="6"/>
      <x:c r="J22" s="6"/>
    </x:row>
    <x:row r="23" s="1" customFormat="1" ht="14.25" hidden="0" customHeight="1">
      <x:c r="A23" s="41" t="s">
        <x:v>876</x:v>
      </x:c>
      <x:c r="B23" s="44" t="n">
        <x:v>0.05</x:v>
      </x:c>
      <x:c r="C23" s="6"/>
      <x:c r="D23" s="6"/>
      <x:c r="E23" s="171" t="s">
        <x:v>2256</x:v>
      </x:c>
      <x:c r="F23" s="56" t="n">
        <x:v>3.56551781265359</x:v>
      </x:c>
      <x:c r="G23" s="172" t="s">
        <x:v>2505</x:v>
      </x:c>
      <x:c r="H23" s="6"/>
      <x:c r="I23" s="6"/>
      <x:c r="J23" s="6"/>
    </x:row>
    <x:row r="24" s="1" customFormat="1" ht="14.25" hidden="0" customHeight="1">
      <x:c r="A24" s="41" t="s">
        <x:v>383</x:v>
      </x:c>
      <x:c r="B24" s="40" t="n">
        <x:v>25</x:v>
      </x:c>
      <x:c r="C24" s="6"/>
      <x:c r="D24" s="6"/>
      <x:c r="E24" s="173" t="s">
        <x:v>2506</x:v>
      </x:c>
      <x:c r="F24" s="174" t="s">
        <x:v>254</x:v>
      </x:c>
      <x:c r="G24" s="175" t="s">
        <x:v>2507</x:v>
      </x:c>
      <x:c r="H24" s="6"/>
      <x:c r="I24" s="6"/>
      <x:c r="J24" s="6"/>
    </x:row>
    <x:row r="25" s="1" customFormat="1" ht="14.25" hidden="0" customHeight="1">
      <x:c r="A25" s="41" t="s">
        <x:v>2508</x:v>
      </x:c>
      <x:c r="B25" s="44" t="n">
        <x:v>0.95</x:v>
      </x:c>
      <x:c r="C25" s="6"/>
      <x:c r="D25" s="6"/>
      <x:c r="E25" s="6" t="s">
        <x:v>2263</x:v>
      </x:c>
      <x:c r="F25" s="56" t="n">
        <x:v>1.81508102477079</x:v>
      </x:c>
      <x:c r="G25" s="6" t="s">
        <x:v>2509</x:v>
      </x:c>
      <x:c r="H25" s="6"/>
      <x:c r="I25" s="6"/>
      <x:c r="J25" s="6"/>
    </x:row>
    <x:row r="26" s="1" customFormat="1" ht="14.25" hidden="0" customHeight="1">
      <x:c r="A26" s="41" t="s">
        <x:v>2510</x:v>
      </x:c>
      <x:c r="B26" s="40" t="n">
        <x:v>0.2</x:v>
      </x:c>
      <x:c r="C26" s="6"/>
      <x:c r="D26" s="6"/>
      <x:c r="E26" s="6" t="s">
        <x:v>2266</x:v>
      </x:c>
      <x:c r="F26" s="56" t="n">
        <x:v>1.8126799195478</x:v>
      </x:c>
      <x:c r="G26" s="6" t="s">
        <x:v>2511</x:v>
      </x:c>
      <x:c r="H26" s="6"/>
      <x:c r="I26" s="6"/>
      <x:c r="J26" s="6"/>
    </x:row>
    <x:row r="27" s="1" customFormat="1" ht="13.5" hidden="0" customHeight="1">
      <x:c r="A27" s="41" t="s">
        <x:v>2512</x:v>
      </x:c>
      <x:c r="B27" s="44" t="s">
        <x:v>265</x:v>
      </x:c>
      <x:c r="C27" s="44" t="s">
        <x:v>2513</x:v>
      </x:c>
      <x:c r="D27" s="6"/>
      <x:c r="E27" s="6" t="s">
        <x:v>2271</x:v>
      </x:c>
      <x:c r="F27" s="6" t="s">
        <x:v>2272</x:v>
      </x:c>
      <x:c r="G27" s="6" t="s">
        <x:v>2514</x:v>
      </x:c>
      <x:c r="H27" s="6"/>
      <x:c r="I27" s="6"/>
      <x:c r="J27" s="6"/>
    </x:row>
    <x:row r="28" s="1" customFormat="1" ht="13.5" hidden="0" customHeight="1">
      <x:c r="A28" s="41" t="s">
        <x:v>2515</x:v>
      </x:c>
      <x:c r="B28" s="40" t="n">
        <x:v>0.02</x:v>
      </x:c>
      <x:c r="C28" s="40" t="s">
        <x:v>2516</x:v>
      </x:c>
      <x:c r="D28" s="6"/>
      <x:c r="E28" s="6"/>
      <x:c r="F28" s="6"/>
      <x:c r="G28" s="6"/>
      <x:c r="H28" s="6"/>
      <x:c r="I28" s="6"/>
      <x:c r="J28" s="6"/>
    </x:row>
    <x:row r="29" s="1" customFormat="1" ht="14.25" hidden="0" customHeight="1">
      <x:c r="A29" s="41" t="s">
        <x:v>2517</x:v>
      </x:c>
      <x:c r="B29" s="6"/>
      <x:c r="C29" s="6"/>
      <x:c r="D29" s="6"/>
      <x:c r="E29" s="6"/>
      <x:c r="F29" s="6"/>
      <x:c r="G29" s="6"/>
      <x:c r="H29" s="6"/>
      <x:c r="I29" s="6"/>
      <x:c r="J29" s="6"/>
    </x:row>
    <x:row r="30" s="1" customFormat="1" ht="14.25" hidden="0" customHeight="1">
      <x:c r="A30" s="41" t="s">
        <x:v>2518</x:v>
      </x:c>
      <x:c r="B30" s="40" t="s">
        <x:v>2519</x:v>
      </x:c>
      <x:c r="C30" s="6"/>
      <x:c r="D30" s="6"/>
      <x:c r="E30" s="6"/>
      <x:c r="F30" s="6"/>
      <x:c r="G30" s="6"/>
      <x:c r="H30" s="6"/>
      <x:c r="I30" s="6"/>
      <x:c r="J30" s="6"/>
    </x:row>
    <x:row r="31" s="1" customFormat="1" ht="14.25" hidden="0" customHeight="1">
      <x:c r="A31" s="41" t="s">
        <x:v>2520</x:v>
      </x:c>
      <x:c r="B31" s="44" t="s">
        <x:v>2521</x:v>
      </x:c>
      <x:c r="C31" s="6"/>
      <x:c r="D31" s="6"/>
      <x:c r="E31" s="6"/>
      <x:c r="F31" s="6"/>
      <x:c r="G31" s="6"/>
      <x:c r="H31" s="6"/>
      <x:c r="I31" s="6"/>
      <x:c r="J31" s="6"/>
    </x:row>
    <x:row r="32" s="1" customFormat="1" ht="14.25" hidden="0" customHeight="1">
      <x:c r="A32" s="41" t="s">
        <x:v>2522</x:v>
      </x:c>
      <x:c r="B32" s="40" t="n">
        <x:v>70</x:v>
      </x:c>
      <x:c r="C32" s="6"/>
      <x:c r="D32" s="6"/>
      <x:c r="E32" s="6"/>
      <x:c r="F32" s="6"/>
      <x:c r="G32" s="6"/>
      <x:c r="H32" s="6"/>
      <x:c r="I32" s="6"/>
      <x:c r="J32" s="6"/>
    </x:row>
    <x:row r="33" s="1" customFormat="1" ht="42" hidden="0" customHeight="1">
      <x:c r="A33" s="41" t="s">
        <x:v>2523</x:v>
      </x:c>
      <x:c r="B33" s="44" t="s">
        <x:v>2524</x:v>
      </x:c>
      <x:c r="C33" s="6"/>
      <x:c r="D33" s="6"/>
      <x:c r="E33" s="6"/>
      <x:c r="F33" s="6"/>
      <x:c r="G33" s="6"/>
      <x:c r="H33" s="6"/>
      <x:c r="I33" s="6"/>
      <x:c r="J33" s="6"/>
    </x:row>
    <x:row r="34" s="1" customFormat="1" ht="13.5" hidden="0" customHeight="1">
      <x:c r="A34" s="41" t="s">
        <x:v>2525</x:v>
      </x:c>
      <x:c r="B34" s="40" t="s">
        <x:v>2526</x:v>
      </x:c>
      <x:c r="C34" s="40" t="s">
        <x:v>2527</x:v>
      </x:c>
      <x:c r="D34" s="6"/>
      <x:c r="E34" s="6"/>
      <x:c r="F34" s="6"/>
      <x:c r="G34" s="6"/>
      <x:c r="H34" s="6"/>
      <x:c r="I34" s="6"/>
      <x:c r="J34" s="6"/>
    </x:row>
    <x:row r="35" s="1" customFormat="1" ht="13.5" hidden="0" customHeight="1">
      <x:c r="A35" s="41" t="s">
        <x:v>2528</x:v>
      </x:c>
      <x:c r="B35" s="44" t="s">
        <x:v>2529</x:v>
      </x:c>
      <x:c r="C35" s="44" t="s">
        <x:v>2530</x:v>
      </x:c>
      <x:c r="D35" s="6"/>
      <x:c r="E35" s="6"/>
      <x:c r="F35" s="6"/>
      <x:c r="G35" s="6"/>
      <x:c r="H35" s="6"/>
      <x:c r="I35" s="6"/>
      <x:c r="J35" s="6"/>
    </x:row>
    <x:row r="36" s="1" customFormat="1" ht="14.25" hidden="0" customHeight="1">
      <x:c r="A36" s="41" t="s">
        <x:v>2531</x:v>
      </x:c>
      <x:c r="B36" s="40" t="s">
        <x:v>2532</x:v>
      </x:c>
      <x:c r="C36" s="40" t="s">
        <x:v>2533</x:v>
      </x:c>
      <x:c r="D36" s="6"/>
      <x:c r="E36" s="6"/>
      <x:c r="F36" s="6"/>
      <x:c r="G36" s="6"/>
      <x:c r="H36" s="6"/>
      <x:c r="I36" s="6"/>
      <x:c r="J36" s="6"/>
    </x:row>
    <x:row r="37" s="1" customFormat="1" ht="14.25" hidden="0" customHeight="1">
      <x:c r="A37" s="41" t="s">
        <x:v>2534</x:v>
      </x:c>
      <x:c r="B37" s="44" t="s">
        <x:v>2535</x:v>
      </x:c>
      <x:c r="C37" s="44" t="s">
        <x:v>2536</x:v>
      </x:c>
      <x:c r="D37" s="6"/>
      <x:c r="E37" s="6"/>
      <x:c r="F37" s="6"/>
      <x:c r="G37" s="6"/>
      <x:c r="H37" s="6"/>
      <x:c r="I37" s="6"/>
      <x:c r="J37" s="6"/>
    </x:row>
    <x:row r="38" s="1" customFormat="1" ht="14.25" hidden="0" customHeight="1">
      <x:c r="A38" s="41" t="s">
        <x:v>2537</x:v>
      </x:c>
      <x:c r="B38" s="6"/>
      <x:c r="C38" s="6"/>
      <x:c r="D38" s="6"/>
      <x:c r="E38" s="6"/>
      <x:c r="F38" s="6"/>
      <x:c r="G38" s="6"/>
      <x:c r="H38" s="6"/>
      <x:c r="I38" s="6"/>
      <x:c r="J38" s="6"/>
    </x:row>
    <x:row r="39" s="1" customFormat="1" ht="14.25" hidden="0" customHeight="1">
      <x:c r="A39" s="41" t="s">
        <x:v>2538</x:v>
      </x:c>
      <x:c r="B39" s="44" t="s">
        <x:v>2539</x:v>
      </x:c>
      <x:c r="C39" s="6"/>
      <x:c r="D39" s="6"/>
      <x:c r="E39" s="6"/>
      <x:c r="F39" s="6"/>
      <x:c r="G39" s="6"/>
      <x:c r="H39" s="6"/>
      <x:c r="I39" s="6"/>
      <x:c r="J39" s="6"/>
    </x:row>
    <x:row r="40" s="1" customFormat="1" ht="14.25" hidden="0" customHeight="1">
      <x:c r="A40" s="41" t="s">
        <x:v>2540</x:v>
      </x:c>
      <x:c r="B40" s="40" t="s">
        <x:v>2541</x:v>
      </x:c>
      <x:c r="C40" s="6"/>
      <x:c r="D40" s="6"/>
      <x:c r="E40" s="6"/>
      <x:c r="F40" s="6"/>
      <x:c r="G40" s="6"/>
      <x:c r="H40" s="6"/>
      <x:c r="I40" s="6"/>
      <x:c r="J40" s="6"/>
    </x:row>
    <x:row r="41" s="1" customFormat="1" ht="14.25" hidden="0" customHeight="1">
      <x:c r="A41" s="41" t="s">
        <x:v>2542</x:v>
      </x:c>
      <x:c r="B41" s="44" t="s">
        <x:v>2543</x:v>
      </x:c>
      <x:c r="C41" s="6"/>
      <x:c r="D41" s="6"/>
      <x:c r="E41" s="6"/>
      <x:c r="F41" s="6"/>
      <x:c r="G41" s="6"/>
      <x:c r="H41" s="6"/>
      <x:c r="I41" s="6"/>
      <x:c r="J41" s="6"/>
    </x:row>
    <x:row r="42" s="1" customFormat="1" ht="14.25" hidden="0" customHeight="1">
      <x:c r="A42" s="41" t="s">
        <x:v>2544</x:v>
      </x:c>
      <x:c r="B42" s="40" t="s">
        <x:v>36</x:v>
      </x:c>
      <x:c r="C42" s="6"/>
      <x:c r="D42" s="6"/>
      <x:c r="E42" s="6"/>
      <x:c r="F42" s="6"/>
      <x:c r="G42" s="6"/>
      <x:c r="H42" s="6"/>
      <x:c r="I42" s="6"/>
      <x:c r="J42" s="6"/>
    </x:row>
    <x:row r="43" s="1" customFormat="1" ht="13.5" hidden="0" customHeight="1">
      <x:c r="A43" s="41" t="s">
        <x:v>2545</x:v>
      </x:c>
      <x:c r="B43" s="44" t="s">
        <x:v>2546</x:v>
      </x:c>
      <x:c r="C43" s="6"/>
      <x:c r="D43" s="6"/>
      <x:c r="E43" s="6"/>
      <x:c r="F43" s="6"/>
      <x:c r="G43" s="6"/>
      <x:c r="H43" s="6"/>
      <x:c r="I43" s="6"/>
      <x:c r="J43" s="6"/>
    </x:row>
    <x:row r="44" s="1" customFormat="1" ht="14.25" hidden="0" customHeight="1">
      <x:c r="A44" s="41" t="s">
        <x:v>2547</x:v>
      </x:c>
      <x:c r="B44" s="40" t="s">
        <x:v>306</x:v>
      </x:c>
      <x:c r="C44" s="6"/>
      <x:c r="D44" s="6"/>
      <x:c r="E44" s="6"/>
      <x:c r="F44" s="6"/>
      <x:c r="G44" s="6"/>
      <x:c r="H44" s="6"/>
      <x:c r="I44" s="6"/>
      <x:c r="J44" s="6"/>
    </x:row>
    <x:row r="45" s="1" customFormat="1" ht="12.75" hidden="0" customHeight="1">
      <x:c r="A45" s="6"/>
      <x:c r="B45" s="6"/>
      <x:c r="C45" s="6"/>
      <x:c r="D45" s="6"/>
      <x:c r="E45" s="6"/>
      <x:c r="F45" s="6"/>
      <x:c r="G45" s="6"/>
      <x:c r="H45" s="6"/>
      <x:c r="I45" s="6"/>
      <x:c r="J45" s="6"/>
    </x:row>
    <x:row r="46" s="1" customFormat="1" ht="14.25" hidden="0" customHeight="1">
      <x:c r="A46" s="6"/>
      <x:c r="B46" s="40" t="s">
        <x:v>372</x:v>
      </x:c>
      <x:c r="C46" s="6"/>
      <x:c r="D46" s="6"/>
      <x:c r="E46" s="6"/>
      <x:c r="F46" s="6"/>
      <x:c r="G46" s="6"/>
      <x:c r="H46" s="6"/>
      <x:c r="I46" s="6"/>
      <x:c r="J46" s="6"/>
    </x:row>
    <x:row r="47" s="1" customFormat="1" ht="14.25" hidden="0" customHeight="1">
      <x:c r="A47" s="41" t="s">
        <x:v>2548</x:v>
      </x:c>
      <x:c r="B47" s="44" t="s">
        <x:v>372</x:v>
      </x:c>
      <x:c r="C47" s="6"/>
      <x:c r="D47" s="6"/>
      <x:c r="E47" s="6"/>
      <x:c r="F47" s="6"/>
      <x:c r="G47" s="6"/>
      <x:c r="H47" s="6"/>
      <x:c r="I47" s="6"/>
      <x:c r="J47" s="6"/>
    </x:row>
    <x:row r="48" s="1" customFormat="1" ht="14.25" hidden="0" customHeight="1">
      <x:c r="A48" s="41" t="s">
        <x:v>2549</x:v>
      </x:c>
      <x:c r="B48" s="40" t="s">
        <x:v>314</x:v>
      </x:c>
      <x:c r="C48" s="6"/>
      <x:c r="D48" s="6"/>
      <x:c r="E48" s="6"/>
      <x:c r="F48" s="6"/>
      <x:c r="G48" s="6"/>
      <x:c r="H48" s="6"/>
      <x:c r="I48" s="6"/>
      <x:c r="J48" s="6"/>
    </x:row>
    <x:row r="49" s="1" customFormat="1" ht="14.25" hidden="0" customHeight="1">
      <x:c r="A49" s="41" t="s">
        <x:v>2550</x:v>
      </x:c>
      <x:c r="B49" s="61" t="s">
        <x:v>314</x:v>
      </x:c>
      <x:c r="C49" s="6"/>
      <x:c r="D49" s="6"/>
      <x:c r="E49" s="6"/>
      <x:c r="F49" s="6"/>
      <x:c r="G49" s="6"/>
      <x:c r="H49" s="6"/>
      <x:c r="I49" s="6"/>
      <x:c r="J49" s="6"/>
    </x:row>
    <x:row r="50" s="1" customFormat="1" ht="14.25" hidden="0" customHeight="1">
      <x:c r="A50" s="41" t="s">
        <x:v>2551</x:v>
      </x:c>
      <x:c r="B50" s="40" t="s">
        <x:v>2552</x:v>
      </x:c>
      <x:c r="C50" s="6"/>
      <x:c r="D50" s="6"/>
      <x:c r="E50" s="6"/>
      <x:c r="F50" s="6"/>
      <x:c r="G50" s="6"/>
      <x:c r="H50" s="6"/>
      <x:c r="I50" s="6"/>
      <x:c r="J50" s="6"/>
    </x:row>
    <x:row r="51" s="1" customFormat="1" ht="14.25" hidden="0" customHeight="1">
      <x:c r="A51" s="41" t="s">
        <x:v>316</x:v>
      </x:c>
      <x:c r="B51" s="176" t="n">
        <x:v>0.0219</x:v>
      </x:c>
      <x:c r="C51" s="6"/>
      <x:c r="D51" s="6"/>
      <x:c r="E51" s="6"/>
      <x:c r="F51" s="6"/>
      <x:c r="G51" s="6"/>
      <x:c r="H51" s="6"/>
      <x:c r="I51" s="6"/>
      <x:c r="J51" s="6"/>
    </x:row>
    <x:row r="52" s="1" customFormat="1" ht="14.25" hidden="0" customHeight="1">
      <x:c r="A52" s="41" t="s">
        <x:v>317</x:v>
      </x:c>
      <x:c r="B52" s="40" t="n">
        <x:v>0.0315</x:v>
      </x:c>
      <x:c r="C52" s="6"/>
      <x:c r="D52" s="6"/>
      <x:c r="E52" s="6"/>
      <x:c r="F52" s="6"/>
      <x:c r="G52" s="6"/>
      <x:c r="H52" s="6"/>
      <x:c r="I52" s="6"/>
      <x:c r="J52" s="6"/>
    </x:row>
    <x:row r="53" s="1" customFormat="1" ht="14.25" hidden="0" customHeight="1">
      <x:c r="A53" s="41" t="s">
        <x:v>2553</x:v>
      </x:c>
      <x:c r="B53" s="176" t="s">
        <x:v>2554</x:v>
      </x:c>
      <x:c r="C53" s="6"/>
      <x:c r="D53" s="6"/>
      <x:c r="E53" s="6"/>
      <x:c r="F53" s="6"/>
      <x:c r="G53" s="6"/>
      <x:c r="H53" s="6"/>
      <x:c r="I53" s="6"/>
      <x:c r="J53" s="6"/>
    </x:row>
    <x:row r="54" s="1" customFormat="1" ht="14.25" hidden="0" customHeight="1">
      <x:c r="A54" s="41" t="s">
        <x:v>2555</x:v>
      </x:c>
      <x:c r="B54" s="40" t="s">
        <x:v>247</x:v>
      </x:c>
      <x:c r="C54" s="6"/>
      <x:c r="D54" s="6"/>
      <x:c r="E54" s="6"/>
      <x:c r="F54" s="6"/>
      <x:c r="G54" s="6"/>
      <x:c r="H54" s="6"/>
      <x:c r="I54" s="6"/>
      <x:c r="J54" s="6"/>
    </x:row>
    <x:row r="55" s="1" customFormat="1" ht="54" hidden="0" customHeight="1">
      <x:c r="A55" s="41" t="s">
        <x:v>2556</x:v>
      </x:c>
      <x:c r="B55" s="61" t="s">
        <x:v>325</x:v>
      </x:c>
      <x:c r="C55" s="44" t="s">
        <x:v>2557</x:v>
      </x:c>
      <x:c r="D55" s="6"/>
      <x:c r="E55" s="6"/>
      <x:c r="F55" s="6"/>
      <x:c r="G55" s="6"/>
      <x:c r="H55" s="6"/>
      <x:c r="I55" s="6"/>
      <x:c r="J55" s="6"/>
    </x:row>
    <x:row r="56" s="1" customFormat="1" ht="54" hidden="0" customHeight="1">
      <x:c r="A56" s="41" t="s">
        <x:v>2558</x:v>
      </x:c>
      <x:c r="B56" s="40" t="s">
        <x:v>325</x:v>
      </x:c>
      <x:c r="C56" s="40" t="s">
        <x:v>2559</x:v>
      </x:c>
      <x:c r="D56" s="6"/>
      <x:c r="E56" s="6"/>
      <x:c r="F56" s="6"/>
      <x:c r="G56" s="6"/>
      <x:c r="H56" s="6"/>
      <x:c r="I56" s="6"/>
      <x:c r="J56" s="6"/>
    </x:row>
    <x:row r="57" s="1" customFormat="1" ht="14.25" hidden="0" customHeight="1">
      <x:c r="A57" s="41" t="s">
        <x:v>329</x:v>
      </x:c>
      <x:c r="B57" s="62" t="n">
        <x:v>0.0153129427168233</x:v>
      </x:c>
      <x:c r="C57" s="6"/>
      <x:c r="D57" s="6"/>
      <x:c r="E57" s="6"/>
      <x:c r="F57" s="6"/>
      <x:c r="G57" s="6"/>
      <x:c r="H57" s="6"/>
      <x:c r="I57" s="6"/>
      <x:c r="J57" s="6"/>
    </x:row>
    <x:row r="58" s="1" customFormat="1" ht="13.5" hidden="0" customHeight="1">
      <x:c r="A58" s="41" t="s">
        <x:v>330</x:v>
      </x:c>
      <x:c r="B58" s="63" t="n">
        <x:v>-0.00112238738505248</x:v>
      </x:c>
      <x:c r="C58" s="6"/>
      <x:c r="D58" s="6"/>
      <x:c r="E58" s="6"/>
      <x:c r="F58" s="6"/>
      <x:c r="G58" s="6"/>
      <x:c r="H58" s="6"/>
      <x:c r="I58" s="6"/>
      <x:c r="J58" s="6"/>
    </x:row>
    <x:row r="59" s="1" customFormat="1" ht="14.25" hidden="0" customHeight="1">
      <x:c r="A59" s="41" t="s">
        <x:v>2560</x:v>
      </x:c>
      <x:c r="B59" s="44" t="s">
        <x:v>247</x:v>
      </x:c>
      <x:c r="C59" s="6"/>
      <x:c r="D59" s="6"/>
      <x:c r="E59" s="6"/>
      <x:c r="F59" s="6"/>
      <x:c r="G59" s="6"/>
      <x:c r="H59" s="6"/>
      <x:c r="I59" s="6"/>
      <x:c r="J59" s="6"/>
    </x:row>
    <x:row r="60" s="1" customFormat="1" ht="12.75" hidden="0" customHeight="1">
      <x:c r="A60" s="6"/>
      <x:c r="B60" s="6"/>
      <x:c r="C60" s="6"/>
      <x:c r="D60" s="6"/>
      <x:c r="E60" s="6"/>
      <x:c r="F60" s="6"/>
      <x:c r="G60" s="6"/>
      <x:c r="H60" s="6"/>
      <x:c r="I60" s="6"/>
      <x:c r="J60" s="6"/>
    </x:row>
    <x:row r="61" s="1" customFormat="1" ht="14.25" hidden="0" customHeight="1">
      <x:c r="A61" s="41" t="s">
        <x:v>2561</x:v>
      </x:c>
      <x:c r="B61" s="70"/>
      <x:c r="C61" s="6"/>
      <x:c r="D61" s="6"/>
      <x:c r="E61" s="6"/>
      <x:c r="F61" s="6"/>
      <x:c r="G61" s="6"/>
      <x:c r="H61" s="6"/>
      <x:c r="I61" s="6"/>
      <x:c r="J61" s="6"/>
    </x:row>
    <x:row r="62" s="1" customFormat="1" ht="14.25" hidden="0" customHeight="1">
      <x:c r="A62" s="118"/>
      <x:c r="B62" s="70"/>
      <x:c r="C62" s="6"/>
      <x:c r="D62" s="6"/>
      <x:c r="E62" s="6"/>
      <x:c r="F62" s="6"/>
      <x:c r="G62" s="6"/>
      <x:c r="H62" s="6"/>
      <x:c r="I62" s="6"/>
      <x:c r="J62" s="6"/>
    </x:row>
    <x:row r="63" s="1" customFormat="1" ht="14.25" hidden="0" customHeight="1">
      <x:c r="A63" s="30" t="s">
        <x:v>2562</x:v>
      </x:c>
      <x:c r="B63" s="82"/>
      <x:c r="C63" s="13"/>
      <x:c r="D63" s="6"/>
      <x:c r="E63" s="6"/>
      <x:c r="F63" s="6"/>
      <x:c r="G63" s="6"/>
      <x:c r="H63" s="6"/>
      <x:c r="I63" s="6"/>
      <x:c r="J63" s="6"/>
    </x:row>
    <x:row r="64" s="1" customFormat="1" ht="58" hidden="0" customHeight="1">
      <x:c r="A64" s="30" t="s">
        <x:v>2563</x:v>
      </x:c>
      <x:c r="B64" s="19" t="s">
        <x:v>339</x:v>
      </x:c>
      <x:c r="C64" s="19" t="s">
        <x:v>2564</x:v>
      </x:c>
      <x:c r="D64" s="6"/>
      <x:c r="E64" s="6"/>
      <x:c r="F64" s="6"/>
      <x:c r="G64" s="6"/>
      <x:c r="H64" s="6"/>
      <x:c r="I64" s="6"/>
      <x:c r="J64" s="6"/>
    </x:row>
    <x:row r="65" s="1" customFormat="1" ht="14.25" hidden="0" customHeight="1">
      <x:c r="A65" s="30" t="s">
        <x:v>2565</x:v>
      </x:c>
      <x:c r="B65" s="158" t="s">
        <x:v>2554</x:v>
      </x:c>
      <x:c r="C65" s="13"/>
      <x:c r="D65" s="6"/>
      <x:c r="E65" s="6"/>
      <x:c r="F65" s="6"/>
      <x:c r="G65" s="6"/>
      <x:c r="H65" s="6"/>
      <x:c r="I65" s="6"/>
      <x:c r="J65" s="6"/>
    </x:row>
    <x:row r="66" s="1" customFormat="1" ht="14.25" hidden="0" customHeight="1">
      <x:c r="A66" s="30" t="s">
        <x:v>2566</x:v>
      </x:c>
      <x:c r="B66" s="19" t="s">
        <x:v>247</x:v>
      </x:c>
      <x:c r="C66" s="13"/>
      <x:c r="D66" s="6"/>
      <x:c r="E66" s="6"/>
      <x:c r="F66" s="6"/>
      <x:c r="G66" s="6"/>
      <x:c r="H66" s="6"/>
      <x:c r="I66" s="6"/>
      <x:c r="J66" s="6"/>
    </x:row>
    <x:row r="67" s="1" customFormat="1" ht="70" hidden="0" customHeight="1">
      <x:c r="A67" s="30" t="s">
        <x:v>1569</x:v>
      </x:c>
      <x:c r="B67" s="29" t="s">
        <x:v>2567</x:v>
      </x:c>
      <x:c r="C67" s="29" t="s">
        <x:v>2568</x:v>
      </x:c>
      <x:c r="D67" s="6"/>
      <x:c r="E67" s="6"/>
      <x:c r="F67" s="6"/>
      <x:c r="G67" s="6"/>
      <x:c r="H67" s="6"/>
      <x:c r="I67" s="6"/>
      <x:c r="J67" s="6"/>
    </x:row>
    <x:row r="68" s="1" customFormat="1" ht="72" hidden="0" customHeight="1">
      <x:c r="A68" s="30" t="s">
        <x:v>2569</x:v>
      </x:c>
      <x:c r="B68" s="19" t="s">
        <x:v>2570</x:v>
      </x:c>
      <x:c r="C68" s="13"/>
      <x:c r="D68" s="6"/>
      <x:c r="E68" s="6"/>
      <x:c r="F68" s="6"/>
      <x:c r="G68" s="6"/>
      <x:c r="H68" s="6"/>
      <x:c r="I68" s="6"/>
      <x:c r="J68" s="6"/>
    </x:row>
    <x:row r="69" s="1" customFormat="1" ht="54" hidden="0" customHeight="1">
      <x:c r="A69" s="30" t="s">
        <x:v>2571</x:v>
      </x:c>
      <x:c r="B69" s="29" t="s">
        <x:v>2572</x:v>
      </x:c>
      <x:c r="C69" s="13"/>
      <x:c r="D69" s="6"/>
      <x:c r="E69" s="6"/>
      <x:c r="F69" s="6"/>
      <x:c r="G69" s="6"/>
      <x:c r="H69" s="6"/>
      <x:c r="I69" s="6"/>
      <x:c r="J69" s="6"/>
    </x:row>
    <x:row r="70" s="1" customFormat="1" ht="72" hidden="0" customHeight="1">
      <x:c r="A70" s="30" t="s">
        <x:v>2573</x:v>
      </x:c>
      <x:c r="B70" s="19" t="s">
        <x:v>2574</x:v>
      </x:c>
      <x:c r="C70" s="13"/>
      <x:c r="D70" s="6"/>
      <x:c r="E70" s="6"/>
      <x:c r="F70" s="6"/>
      <x:c r="G70" s="6"/>
      <x:c r="H70" s="6"/>
      <x:c r="I70" s="6"/>
      <x:c r="J70" s="6"/>
    </x:row>
    <x:row r="71" s="1" customFormat="1" ht="14.25" hidden="0" customHeight="1">
      <x:c r="A71" s="30" t="s">
        <x:v>2575</x:v>
      </x:c>
      <x:c r="B71" s="29" t="s">
        <x:v>2554</x:v>
      </x:c>
      <x:c r="C71" s="13"/>
      <x:c r="D71" s="6"/>
      <x:c r="E71" s="6"/>
      <x:c r="F71" s="6"/>
      <x:c r="G71" s="6"/>
      <x:c r="H71" s="6"/>
      <x:c r="I71" s="6"/>
      <x:c r="J71" s="6"/>
    </x:row>
    <x:row r="72" s="1" customFormat="1" ht="14.25" hidden="0" customHeight="1">
      <x:c r="A72" s="13"/>
      <x:c r="B72" s="19" t="s">
        <x:v>306</x:v>
      </x:c>
      <x:c r="C72" s="13"/>
      <x:c r="D72" s="6"/>
      <x:c r="E72" s="6"/>
      <x:c r="F72" s="6"/>
      <x:c r="G72" s="6"/>
      <x:c r="H72" s="6"/>
      <x:c r="I72" s="6"/>
      <x:c r="J72" s="6"/>
    </x:row>
    <x:row r="73" s="1" customFormat="1" ht="14.25" hidden="0" customHeight="1">
      <x:c r="A73" s="30" t="s">
        <x:v>2576</x:v>
      </x:c>
      <x:c r="B73" s="13"/>
      <x:c r="C73" s="13"/>
      <x:c r="D73" s="6"/>
      <x:c r="E73" s="6"/>
      <x:c r="F73" s="6"/>
      <x:c r="G73" s="6"/>
      <x:c r="H73" s="6"/>
      <x:c r="I73" s="6"/>
      <x:c r="J73" s="6"/>
    </x:row>
    <x:row r="74" s="1" customFormat="1" ht="14.25" hidden="0" customHeight="1">
      <x:c r="A74" s="30" t="s">
        <x:v>2577</x:v>
      </x:c>
      <x:c r="B74" s="19" t="n">
        <x:v>0</x:v>
      </x:c>
      <x:c r="C74" s="13"/>
      <x:c r="D74" s="6"/>
      <x:c r="E74" s="6"/>
      <x:c r="F74" s="6"/>
      <x:c r="G74" s="6"/>
      <x:c r="H74" s="6"/>
      <x:c r="I74" s="6"/>
      <x:c r="J74" s="6"/>
    </x:row>
    <x:row r="75" s="1" customFormat="1" ht="14.25" hidden="0" customHeight="1">
      <x:c r="A75" s="30" t="s">
        <x:v>2578</x:v>
      </x:c>
      <x:c r="B75" s="29" t="n">
        <x:v>2</x:v>
      </x:c>
      <x:c r="C75" s="13"/>
      <x:c r="D75" s="6"/>
      <x:c r="E75" s="6"/>
      <x:c r="F75" s="6"/>
      <x:c r="G75" s="6"/>
      <x:c r="H75" s="6"/>
      <x:c r="I75" s="6"/>
      <x:c r="J75" s="6"/>
    </x:row>
    <x:row r="76" s="1" customFormat="1" ht="14.25" hidden="0" customHeight="1">
      <x:c r="A76" s="30" t="s">
        <x:v>2579</x:v>
      </x:c>
      <x:c r="B76" s="19" t="n">
        <x:v>1</x:v>
      </x:c>
      <x:c r="C76" s="19" t="s">
        <x:v>2580</x:v>
      </x:c>
      <x:c r="D76" s="6"/>
      <x:c r="E76" s="6"/>
      <x:c r="F76" s="6"/>
      <x:c r="G76" s="6"/>
      <x:c r="H76" s="6"/>
      <x:c r="I76" s="6"/>
      <x:c r="J76" s="6"/>
    </x:row>
    <x:row r="77" s="1" customFormat="1" ht="13.5" hidden="0" customHeight="1">
      <x:c r="A77" s="30" t="s">
        <x:v>2581</x:v>
      </x:c>
      <x:c r="B77" s="29" t="n">
        <x:v>0</x:v>
      </x:c>
      <x:c r="C77" s="13"/>
      <x:c r="D77" s="6"/>
      <x:c r="E77" s="6"/>
      <x:c r="F77" s="6"/>
      <x:c r="G77" s="6"/>
      <x:c r="H77" s="6"/>
      <x:c r="I77" s="6"/>
      <x:c r="J77" s="6"/>
    </x:row>
    <x:row r="78" s="1" customFormat="1" ht="70" hidden="0" customHeight="1">
      <x:c r="A78" s="30" t="s">
        <x:v>2582</x:v>
      </x:c>
      <x:c r="B78" s="19" t="s">
        <x:v>2583</x:v>
      </x:c>
      <x:c r="C78" s="13"/>
      <x:c r="D78" s="6"/>
      <x:c r="E78" s="6"/>
      <x:c r="F78" s="6"/>
      <x:c r="G78" s="6"/>
      <x:c r="H78" s="6"/>
      <x:c r="I78" s="6"/>
      <x:c r="J78" s="6"/>
    </x:row>
    <x:row r="79" s="1" customFormat="1" ht="48" hidden="0" customHeight="1">
      <x:c r="A79" s="13"/>
      <x:c r="B79" s="29" t="s">
        <x:v>2584</x:v>
      </x:c>
      <x:c r="C79" s="13"/>
      <x:c r="D79" s="6"/>
      <x:c r="E79" s="6"/>
      <x:c r="F79" s="6"/>
      <x:c r="G79" s="6"/>
      <x:c r="H79" s="6"/>
      <x:c r="I79" s="6"/>
      <x:c r="J79" s="6"/>
    </x:row>
    <x:row r="80" s="1" customFormat="1" ht="12.75" hidden="0" customHeight="1">
      <x:c r="A80" s="30" t="s">
        <x:v>2585</x:v>
      </x:c>
      <x:c r="B80" s="13"/>
      <x:c r="C80" s="13"/>
      <x:c r="D80" s="6"/>
      <x:c r="E80" s="6"/>
      <x:c r="F80" s="6"/>
      <x:c r="G80" s="6"/>
      <x:c r="H80" s="6"/>
      <x:c r="I80" s="6"/>
      <x:c r="J80" s="6"/>
    </x:row>
    <x:row r="81" s="1" customFormat="1" ht="52.5" hidden="0" customHeight="1">
      <x:c r="A81" s="30" t="s">
        <x:v>2586</x:v>
      </x:c>
      <x:c r="B81" s="29" t="s">
        <x:v>2587</x:v>
      </x:c>
      <x:c r="C81" s="13"/>
      <x:c r="D81" s="6"/>
      <x:c r="E81" s="6"/>
      <x:c r="F81" s="6"/>
      <x:c r="G81" s="6"/>
      <x:c r="H81" s="6"/>
      <x:c r="I81" s="6"/>
      <x:c r="J81" s="6"/>
    </x:row>
    <x:row r="82" s="1" customFormat="1" ht="39" hidden="0" customHeight="1">
      <x:c r="A82" s="30" t="s">
        <x:v>2588</x:v>
      </x:c>
      <x:c r="B82" s="19" t="s">
        <x:v>2589</x:v>
      </x:c>
      <x:c r="C82" s="13"/>
      <x:c r="D82" s="6"/>
      <x:c r="E82" s="6"/>
      <x:c r="F82" s="6"/>
      <x:c r="G82" s="6"/>
      <x:c r="H82" s="6"/>
      <x:c r="I82" s="6"/>
      <x:c r="J82" s="6"/>
    </x:row>
    <x:row r="83" s="1" customFormat="1" ht="39" hidden="0" customHeight="1">
      <x:c r="A83" s="30" t="s">
        <x:v>2590</x:v>
      </x:c>
      <x:c r="B83" s="29" t="s">
        <x:v>2591</x:v>
      </x:c>
      <x:c r="C83" s="13"/>
      <x:c r="D83" s="6"/>
      <x:c r="E83" s="6"/>
      <x:c r="F83" s="6"/>
      <x:c r="G83" s="6"/>
      <x:c r="H83" s="6"/>
      <x:c r="I83" s="6"/>
      <x:c r="J83" s="6"/>
    </x:row>
    <x:row r="84" s="1" customFormat="1" ht="70" hidden="0" customHeight="1">
      <x:c r="A84" s="30" t="s">
        <x:v>2592</x:v>
      </x:c>
      <x:c r="B84" s="19" t="s">
        <x:v>2593</x:v>
      </x:c>
      <x:c r="C84" s="13"/>
      <x:c r="D84" s="6"/>
      <x:c r="E84" s="6"/>
      <x:c r="F84" s="6"/>
      <x:c r="G84" s="6"/>
      <x:c r="H84" s="6"/>
      <x:c r="I84" s="6"/>
      <x:c r="J84" s="6"/>
    </x:row>
    <x:row r="85" s="1" customFormat="1" ht="66" hidden="0" customHeight="1">
      <x:c r="A85" s="41" t="s">
        <x:v>2594</x:v>
      </x:c>
      <x:c r="B85" s="44" t="s">
        <x:v>2595</x:v>
      </x:c>
      <x:c r="C85" s="6"/>
      <x:c r="D85" s="6"/>
      <x:c r="E85" s="6"/>
      <x:c r="F85" s="6"/>
      <x:c r="G85" s="6"/>
      <x:c r="H85" s="6"/>
      <x:c r="I85" s="6"/>
      <x:c r="J85" s="6"/>
    </x:row>
    <x:row r="86" s="1" customFormat="1" ht="66" hidden="0" customHeight="1">
      <x:c r="A86" s="41" t="s">
        <x:v>2596</x:v>
      </x:c>
      <x:c r="B86" s="40" t="s">
        <x:v>2597</x:v>
      </x:c>
      <x:c r="C86" s="6"/>
      <x:c r="D86" s="6"/>
      <x:c r="E86" s="6"/>
      <x:c r="F86" s="6"/>
      <x:c r="G86" s="6"/>
      <x:c r="H86" s="6"/>
      <x:c r="I86" s="6"/>
      <x:c r="J86" s="6"/>
    </x:row>
    <x:row r="87" s="1" customFormat="1" ht="12.75" hidden="0" customHeight="1">
      <x:c r="A87" s="6"/>
      <x:c r="B87" s="6"/>
      <x:c r="C87" s="6"/>
      <x:c r="D87" s="6"/>
      <x:c r="E87" s="6"/>
      <x:c r="F87" s="6"/>
      <x:c r="G87" s="6"/>
      <x:c r="H87" s="6"/>
      <x:c r="I87" s="6"/>
      <x:c r="J87" s="6"/>
    </x:row>
    <x:row r="88" s="1" customFormat="1" ht="12.75" hidden="0" customHeight="1">
      <x:c r="A88" s="6"/>
      <x:c r="B88" s="6"/>
      <x:c r="C88" s="6"/>
      <x:c r="D88" s="6"/>
      <x:c r="E88" s="6"/>
      <x:c r="F88" s="6"/>
      <x:c r="G88" s="6"/>
      <x:c r="H88" s="6"/>
      <x:c r="I88" s="6"/>
      <x:c r="J88" s="6"/>
    </x:row>
    <x:row r="89" s="1" customFormat="1" ht="12.75" hidden="0" customHeight="1">
      <x:c r="A89" s="41" t="s">
        <x:v>2598</x:v>
      </x:c>
      <x:c r="B89" s="6"/>
      <x:c r="C89" s="6"/>
      <x:c r="D89" s="6"/>
      <x:c r="E89" s="6"/>
      <x:c r="F89" s="6"/>
      <x:c r="G89" s="6"/>
      <x:c r="H89" s="6"/>
      <x:c r="I89" s="6"/>
      <x:c r="J89" s="6"/>
    </x:row>
    <x:row r="90" s="1" customFormat="1" ht="26.25" hidden="0" customHeight="1">
      <x:c r="A90" s="41" t="s">
        <x:v>2599</x:v>
      </x:c>
      <x:c r="B90" s="6"/>
      <x:c r="C90" s="6"/>
      <x:c r="D90" s="6"/>
      <x:c r="E90" s="6"/>
      <x:c r="F90" s="6"/>
      <x:c r="G90" s="6"/>
      <x:c r="H90" s="6"/>
      <x:c r="I90" s="6"/>
      <x:c r="J90" s="6"/>
    </x:row>
    <x:row r="91" s="1" customFormat="1" ht="12.75" hidden="0" customHeight="1">
      <x:c r="A91" s="41" t="s">
        <x:v>2600</x:v>
      </x:c>
      <x:c r="B91" s="44" t="s">
        <x:v>2601</x:v>
      </x:c>
      <x:c r="C91" s="44" t="s">
        <x:v>2602</x:v>
      </x:c>
      <x:c r="D91" s="6"/>
      <x:c r="E91" s="6"/>
      <x:c r="F91" s="6"/>
      <x:c r="G91" s="6"/>
      <x:c r="H91" s="6"/>
      <x:c r="I91" s="6"/>
      <x:c r="J91" s="6"/>
    </x:row>
    <x:row r="92" s="1" customFormat="1" ht="12.75" hidden="0" customHeight="1">
      <x:c r="A92" s="41" t="s">
        <x:v>2603</x:v>
      </x:c>
      <x:c r="B92" s="40" t="s">
        <x:v>2604</x:v>
      </x:c>
      <x:c r="C92" s="40" t="s">
        <x:v>2602</x:v>
      </x:c>
      <x:c r="D92" s="6"/>
      <x:c r="E92" s="6"/>
      <x:c r="F92" s="6"/>
      <x:c r="G92" s="6"/>
      <x:c r="H92" s="6"/>
      <x:c r="I92" s="6"/>
      <x:c r="J92" s="6"/>
    </x:row>
    <x:row r="93" s="1" customFormat="1" ht="12.75" hidden="0" customHeight="1">
      <x:c r="A93" s="41" t="s">
        <x:v>2605</x:v>
      </x:c>
      <x:c r="B93" s="44" t="s">
        <x:v>2606</x:v>
      </x:c>
      <x:c r="C93" s="44" t="s">
        <x:v>2602</x:v>
      </x:c>
      <x:c r="D93" s="6"/>
      <x:c r="E93" s="6"/>
      <x:c r="F93" s="6"/>
      <x:c r="G93" s="6"/>
      <x:c r="H93" s="6"/>
      <x:c r="I93" s="6"/>
      <x:c r="J93" s="6"/>
    </x:row>
    <x:row r="94" s="1" customFormat="1" ht="12.75" hidden="0" customHeight="1">
      <x:c r="A94" s="41" t="s">
        <x:v>2607</x:v>
      </x:c>
      <x:c r="B94" s="40" t="s">
        <x:v>2608</x:v>
      </x:c>
      <x:c r="C94" s="40" t="s">
        <x:v>2602</x:v>
      </x:c>
      <x:c r="D94" s="6"/>
      <x:c r="E94" s="6"/>
      <x:c r="F94" s="6"/>
      <x:c r="G94" s="6"/>
      <x:c r="H94" s="6"/>
      <x:c r="I94" s="6"/>
      <x:c r="J94" s="6"/>
    </x:row>
    <x:row r="95" s="1" customFormat="1" ht="12.75" hidden="0" customHeight="1">
      <x:c r="A95" s="41" t="s">
        <x:v>2609</x:v>
      </x:c>
      <x:c r="B95" s="44" t="s">
        <x:v>2610</x:v>
      </x:c>
      <x:c r="C95" s="44" t="s">
        <x:v>2602</x:v>
      </x:c>
      <x:c r="D95" s="6"/>
      <x:c r="E95" s="6"/>
      <x:c r="F95" s="6"/>
      <x:c r="G95" s="6"/>
      <x:c r="H95" s="6"/>
      <x:c r="I95" s="6"/>
      <x:c r="J95" s="6"/>
    </x:row>
    <x:row r="96" s="1" customFormat="1" ht="12.75" hidden="0" customHeight="1">
      <x:c r="A96" s="41" t="s">
        <x:v>2611</x:v>
      </x:c>
      <x:c r="B96" s="40" t="s">
        <x:v>2612</x:v>
      </x:c>
      <x:c r="C96" s="40" t="s">
        <x:v>2613</x:v>
      </x:c>
      <x:c r="D96" s="40" t="n">
        <x:v>0.1781</x:v>
      </x:c>
      <x:c r="E96" s="6"/>
      <x:c r="F96" s="6"/>
      <x:c r="G96" s="6"/>
      <x:c r="H96" s="6"/>
      <x:c r="I96" s="6"/>
      <x:c r="J96" s="6"/>
    </x:row>
    <x:row r="97" s="1" customFormat="1" ht="26.25" hidden="0" customHeight="1">
      <x:c r="A97" s="41" t="s">
        <x:v>2614</x:v>
      </x:c>
      <x:c r="B97" s="44" t="n">
        <x:v>0</x:v>
      </x:c>
      <x:c r="C97" s="6"/>
      <x:c r="D97" s="6"/>
      <x:c r="E97" s="6"/>
      <x:c r="F97" s="6"/>
      <x:c r="G97" s="6"/>
      <x:c r="H97" s="6"/>
      <x:c r="I97" s="6"/>
      <x:c r="J97" s="6"/>
    </x:row>
    <x:row r="98" s="1" customFormat="1" ht="12.75" hidden="0" customHeight="1">
      <x:c r="A98" s="6"/>
      <x:c r="B98" s="6"/>
      <x:c r="C98" s="6"/>
      <x:c r="D98" s="6"/>
      <x:c r="E98" s="6"/>
      <x:c r="F98" s="6"/>
      <x:c r="G98" s="6"/>
      <x:c r="H98" s="6"/>
      <x:c r="I98" s="6"/>
      <x:c r="J98" s="6"/>
    </x:row>
    <x:row r="99" s="1" customFormat="1" ht="12.75" hidden="0" customHeight="1">
      <x:c r="A99" s="41" t="s">
        <x:v>2615</x:v>
      </x:c>
      <x:c r="B99" s="6"/>
      <x:c r="C99" s="6"/>
      <x:c r="D99" s="6"/>
      <x:c r="E99" s="6"/>
      <x:c r="F99" s="6"/>
      <x:c r="G99" s="6"/>
      <x:c r="H99" s="6"/>
      <x:c r="I99" s="6"/>
      <x:c r="J99" s="6"/>
    </x:row>
    <x:row r="100" s="1" customFormat="1" ht="12.75" hidden="0" customHeight="1">
      <x:c r="A100" s="41" t="s">
        <x:v>2616</x:v>
      </x:c>
      <x:c r="B100" s="6"/>
      <x:c r="C100" s="6"/>
      <x:c r="D100" s="6"/>
      <x:c r="E100" s="6"/>
      <x:c r="F100" s="6"/>
      <x:c r="G100" s="6"/>
      <x:c r="H100" s="6"/>
      <x:c r="I100" s="6"/>
      <x:c r="J100" s="6"/>
    </x:row>
    <x:row r="101" s="1" customFormat="1" ht="48" hidden="0" customHeight="1">
      <x:c r="A101" s="41" t="s">
        <x:v>2617</x:v>
      </x:c>
      <x:c r="B101" s="44" t="s">
        <x:v>2618</x:v>
      </x:c>
      <x:c r="C101" s="6"/>
      <x:c r="D101" s="6"/>
      <x:c r="E101" s="6"/>
      <x:c r="F101" s="6"/>
      <x:c r="G101" s="6"/>
      <x:c r="H101" s="6"/>
      <x:c r="I101" s="6"/>
      <x:c r="J101" s="6"/>
    </x:row>
    <x:row r="102" s="1" customFormat="1" ht="12.75" hidden="0" customHeight="1">
      <x:c r="A102" s="41" t="s">
        <x:v>2619</x:v>
      </x:c>
      <x:c r="B102" s="6"/>
      <x:c r="C102" s="6"/>
      <x:c r="D102" s="6"/>
      <x:c r="E102" s="6"/>
      <x:c r="F102" s="6"/>
      <x:c r="G102" s="6"/>
      <x:c r="H102" s="6"/>
      <x:c r="I102" s="6"/>
      <x:c r="J102" s="6"/>
    </x:row>
    <x:row r="103" s="1" customFormat="1" ht="12.75" hidden="0" customHeight="1">
      <x:c r="A103" s="41" t="s">
        <x:v>2313</x:v>
      </x:c>
      <x:c r="B103" s="6"/>
      <x:c r="C103" s="6"/>
      <x:c r="D103" s="6"/>
      <x:c r="E103" s="6"/>
      <x:c r="F103" s="6"/>
      <x:c r="G103" s="6"/>
      <x:c r="H103" s="6"/>
      <x:c r="I103" s="6"/>
      <x:c r="J103" s="6"/>
    </x:row>
    <x:row r="104" s="1" customFormat="1" ht="12.75" hidden="0" customHeight="1">
      <x:c r="A104" s="41" t="s">
        <x:v>2620</x:v>
      </x:c>
      <x:c r="B104" s="40" t="s">
        <x:v>2313</x:v>
      </x:c>
      <x:c r="C104" s="6"/>
      <x:c r="D104" s="6"/>
      <x:c r="E104" s="6"/>
      <x:c r="F104" s="6"/>
      <x:c r="G104" s="6"/>
      <x:c r="H104" s="6"/>
      <x:c r="I104" s="6"/>
      <x:c r="J104" s="6"/>
    </x:row>
    <x:row r="105" s="1" customFormat="1" ht="12.75" hidden="0" customHeight="1">
      <x:c r="A105" s="6"/>
      <x:c r="B105" s="6"/>
      <x:c r="C105" s="6"/>
      <x:c r="D105" s="6"/>
      <x:c r="E105" s="6"/>
      <x:c r="F105" s="6"/>
      <x:c r="G105" s="6"/>
      <x:c r="H105" s="6"/>
      <x:c r="I105" s="6"/>
      <x:c r="J105" s="6"/>
    </x:row>
    <x:row r="106" s="1" customFormat="1" ht="13.5" hidden="0" customHeight="1">
      <x:c r="A106" s="41" t="s">
        <x:v>2621</x:v>
      </x:c>
      <x:c r="B106" s="6"/>
      <x:c r="C106" s="6"/>
      <x:c r="D106" s="6"/>
      <x:c r="E106" s="6"/>
      <x:c r="F106" s="6"/>
      <x:c r="G106" s="6"/>
      <x:c r="H106" s="6"/>
      <x:c r="I106" s="6"/>
      <x:c r="J106" s="6"/>
    </x:row>
    <x:row r="107" s="1" customFormat="1" ht="30" hidden="0" customHeight="1">
      <x:c r="A107" s="41" t="s">
        <x:v>2622</x:v>
      </x:c>
      <x:c r="B107" s="44" t="s">
        <x:v>2623</x:v>
      </x:c>
      <x:c r="C107" s="44" t="s">
        <x:v>2624</x:v>
      </x:c>
      <x:c r="D107" s="6"/>
      <x:c r="E107" s="6"/>
      <x:c r="F107" s="6"/>
      <x:c r="G107" s="6"/>
      <x:c r="H107" s="6"/>
      <x:c r="I107" s="6"/>
      <x:c r="J107" s="6"/>
    </x:row>
    <x:row r="108" s="1" customFormat="1" ht="30" hidden="0" customHeight="1">
      <x:c r="A108" s="41" t="s">
        <x:v>2625</x:v>
      </x:c>
      <x:c r="B108" s="40" t="s">
        <x:v>2626</x:v>
      </x:c>
      <x:c r="C108" s="40" t="s">
        <x:v>2627</x:v>
      </x:c>
      <x:c r="D108" s="6"/>
      <x:c r="E108" s="6"/>
      <x:c r="F108" s="6"/>
      <x:c r="G108" s="6"/>
      <x:c r="H108" s="6"/>
      <x:c r="I108" s="6"/>
      <x:c r="J108" s="6"/>
    </x:row>
    <x:row r="109" s="1" customFormat="1" ht="15" hidden="0" customHeight="1">
      <x:c r="A109" s="41" t="s">
        <x:v>2628</x:v>
      </x:c>
      <x:c r="B109" s="44" t="s">
        <x:v>2629</x:v>
      </x:c>
      <x:c r="C109" s="6"/>
      <x:c r="D109" s="6"/>
      <x:c r="E109" s="6"/>
      <x:c r="F109" s="6"/>
      <x:c r="G109" s="6"/>
      <x:c r="H109" s="6"/>
      <x:c r="I109" s="6"/>
      <x:c r="J109" s="6"/>
    </x:row>
    <x:row r="110" s="1" customFormat="1" ht="13.5" hidden="0" customHeight="1">
      <x:c r="A110" s="6"/>
      <x:c r="B110" s="6"/>
      <x:c r="C110" s="6"/>
      <x:c r="D110" s="6"/>
      <x:c r="E110" s="6"/>
      <x:c r="F110" s="6"/>
      <x:c r="G110" s="6"/>
      <x:c r="H110" s="6"/>
      <x:c r="I110" s="6"/>
      <x:c r="J110" s="6"/>
    </x:row>
    <x:row r="111" s="1" customFormat="1" ht="13.5" hidden="0" customHeight="1">
      <x:c r="A111" s="41" t="s">
        <x:v>2630</x:v>
      </x:c>
      <x:c r="B111" s="6"/>
      <x:c r="C111" s="6"/>
      <x:c r="D111" s="6"/>
      <x:c r="E111" s="6"/>
      <x:c r="F111" s="6"/>
      <x:c r="G111" s="6"/>
      <x:c r="H111" s="6"/>
      <x:c r="I111" s="6"/>
      <x:c r="J111" s="6"/>
    </x:row>
    <x:row r="112" s="1" customFormat="1" ht="13.5" hidden="0" customHeight="1">
      <x:c r="A112" s="41" t="s">
        <x:v>2631</x:v>
      </x:c>
      <x:c r="B112" s="40" t="s">
        <x:v>421</x:v>
      </x:c>
      <x:c r="C112" s="40" t="s">
        <x:v>2632</x:v>
      </x:c>
      <x:c r="D112" s="6"/>
      <x:c r="E112" s="6"/>
      <x:c r="F112" s="6"/>
      <x:c r="G112" s="6"/>
      <x:c r="H112" s="6"/>
      <x:c r="I112" s="6"/>
      <x:c r="J112" s="6"/>
    </x:row>
    <x:row r="113" s="1" customFormat="1" ht="13.5" hidden="0" customHeight="1">
      <x:c r="A113" s="41" t="s">
        <x:v>2633</x:v>
      </x:c>
      <x:c r="B113" s="67" t="s">
        <x:v>424</x:v>
      </x:c>
      <x:c r="C113" s="66"/>
      <x:c r="D113" s="6"/>
      <x:c r="E113" s="6"/>
      <x:c r="F113" s="6"/>
      <x:c r="G113" s="6"/>
      <x:c r="H113" s="6"/>
      <x:c r="I113" s="6"/>
      <x:c r="J113" s="6"/>
    </x:row>
    <x:row r="114" s="1" customFormat="1" ht="13.5" hidden="0" customHeight="1">
      <x:c r="A114" s="41" t="s">
        <x:v>2634</x:v>
      </x:c>
      <x:c r="B114" s="40" t="s">
        <x:v>426</x:v>
      </x:c>
      <x:c r="C114" s="66"/>
      <x:c r="D114" s="6"/>
      <x:c r="E114" s="6"/>
      <x:c r="F114" s="6"/>
      <x:c r="G114" s="6"/>
      <x:c r="H114" s="6"/>
      <x:c r="I114" s="6"/>
      <x:c r="J114" s="6"/>
    </x:row>
    <x:row r="115" s="1" customFormat="1" ht="13.5" hidden="0" customHeight="1">
      <x:c r="A115" s="41" t="s">
        <x:v>2635</x:v>
      </x:c>
      <x:c r="B115" s="67" t="s">
        <x:v>2636</x:v>
      </x:c>
      <x:c r="C115" s="66"/>
      <x:c r="D115" s="6"/>
      <x:c r="E115" s="6"/>
      <x:c r="F115" s="6"/>
      <x:c r="G115" s="6"/>
      <x:c r="H115" s="6"/>
      <x:c r="I115" s="6"/>
      <x:c r="J115" s="6"/>
    </x:row>
    <x:row r="116" s="1" customFormat="1" ht="14.25" hidden="0" customHeight="1">
      <x:c r="A116" s="41" t="s">
        <x:v>2637</x:v>
      </x:c>
      <x:c r="B116" s="40" t="s">
        <x:v>2638</x:v>
      </x:c>
      <x:c r="C116" s="66"/>
      <x:c r="D116" s="6"/>
      <x:c r="E116" s="6"/>
      <x:c r="F116" s="6"/>
      <x:c r="G116" s="6"/>
      <x:c r="H116" s="6"/>
      <x:c r="I116" s="6"/>
      <x:c r="J116" s="6"/>
    </x:row>
    <x:row r="117" s="1" customFormat="1" ht="13.5" hidden="0" customHeight="1">
      <x:c r="A117" s="41" t="s">
        <x:v>2639</x:v>
      </x:c>
      <x:c r="B117" s="67" t="s">
        <x:v>2640</x:v>
      </x:c>
      <x:c r="C117" s="66"/>
      <x:c r="D117" s="6"/>
      <x:c r="E117" s="6"/>
      <x:c r="F117" s="6"/>
      <x:c r="G117" s="6"/>
      <x:c r="H117" s="6"/>
      <x:c r="I117" s="6"/>
      <x:c r="J117" s="6"/>
    </x:row>
    <x:row r="118" s="1" customFormat="1" ht="13.5" hidden="0" customHeight="1">
      <x:c r="A118" s="6"/>
      <x:c r="B118" s="6"/>
      <x:c r="C118" s="6"/>
      <x:c r="D118" s="6"/>
      <x:c r="E118" s="6"/>
      <x:c r="F118" s="6"/>
      <x:c r="G118" s="6"/>
      <x:c r="H118" s="6"/>
      <x:c r="I118" s="6"/>
      <x:c r="J118" s="6"/>
    </x:row>
    <x:row r="119" s="1" customFormat="1" ht="14.25" hidden="0" customHeight="1">
      <x:c r="A119" s="41" t="s">
        <x:v>2641</x:v>
      </x:c>
      <x:c r="B119" s="6"/>
      <x:c r="C119" s="6"/>
      <x:c r="D119" s="6"/>
      <x:c r="E119" s="6"/>
      <x:c r="F119" s="6"/>
      <x:c r="G119" s="6"/>
      <x:c r="H119" s="6"/>
      <x:c r="I119" s="6"/>
      <x:c r="J119" s="6"/>
    </x:row>
    <x:row r="120" s="1" customFormat="1" ht="15" hidden="0" customHeight="1">
      <x:c r="A120" s="41" t="s">
        <x:v>2642</x:v>
      </x:c>
      <x:c r="B120" s="6"/>
      <x:c r="C120" s="6"/>
      <x:c r="D120" s="6"/>
      <x:c r="E120" s="6"/>
      <x:c r="F120" s="6"/>
      <x:c r="G120" s="6"/>
      <x:c r="H120" s="6"/>
      <x:c r="I120" s="6"/>
      <x:c r="J120" s="6"/>
    </x:row>
    <x:row r="121" s="1" customFormat="1" ht="13.5" hidden="0" customHeight="1">
      <x:c r="A121" s="6"/>
      <x:c r="B121" s="6"/>
      <x:c r="C121" s="6"/>
      <x:c r="D121" s="6"/>
      <x:c r="E121" s="6"/>
      <x:c r="F121" s="6"/>
      <x:c r="G121" s="6"/>
      <x:c r="H121" s="6"/>
      <x:c r="I121" s="6"/>
      <x:c r="J121" s="6"/>
    </x:row>
    <x:row r="122" s="1" customFormat="1" ht="13.5" hidden="0" customHeight="1">
      <x:c r="A122" s="41" t="s">
        <x:v>2643</x:v>
      </x:c>
      <x:c r="B122" s="6"/>
      <x:c r="C122" s="6"/>
      <x:c r="D122" s="6"/>
      <x:c r="E122" s="6"/>
      <x:c r="F122" s="6"/>
      <x:c r="G122" s="6"/>
      <x:c r="H122" s="6"/>
      <x:c r="I122" s="6"/>
      <x:c r="J122" s="6"/>
    </x:row>
    <x:row r="123" s="1" customFormat="1" ht="14.25" hidden="0" customHeight="1">
      <x:c r="A123" s="41" t="str">
        <x:v>Reference: RippleLogic v13.0 Section 2.2A + Appendix H</x:v>
      </x:c>
      <x:c r="B123" s="44" t="str">
        <x:v>Reference: RippleLogic v13.0 Section 2.2A + Appendix H</x:v>
      </x:c>
      <x:c r="C123" s="6"/>
      <x:c r="D123" s="6"/>
      <x:c r="E123" s="6"/>
      <x:c r="F123" s="6"/>
      <x:c r="G123" s="6"/>
      <x:c r="H123" s="6"/>
      <x:c r="I123" s="6"/>
      <x:c r="J123" s="6"/>
    </x:row>
    <x:row r="124" s="1" customFormat="1" ht="13.5" hidden="0" customHeight="1">
      <x:c r="A124" s="41" t="s">
        <x:v>2645</x:v>
      </x:c>
      <x:c r="B124" s="6"/>
      <x:c r="C124" s="6"/>
      <x:c r="D124" s="6"/>
      <x:c r="E124" s="6"/>
      <x:c r="F124" s="6"/>
      <x:c r="G124" s="6"/>
      <x:c r="H124" s="6"/>
      <x:c r="I124" s="6"/>
      <x:c r="J124" s="6"/>
    </x:row>
    <x:row r="125" s="1" customFormat="1" ht="13.5" hidden="0" customHeight="1">
      <x:c r="A125" s="6"/>
      <x:c r="B125" s="6"/>
      <x:c r="C125" s="6"/>
      <x:c r="D125" s="6"/>
      <x:c r="E125" s="6"/>
      <x:c r="F125" s="6"/>
      <x:c r="G125" s="6"/>
      <x:c r="H125" s="6"/>
      <x:c r="I125" s="6"/>
      <x:c r="J125" s="6"/>
    </x:row>
    <x:row r="126" s="1" customFormat="1" ht="13.5" hidden="0" customHeight="1">
      <x:c r="A126" s="41" t="s">
        <x:v>2646</x:v>
      </x:c>
      <x:c r="B126" s="40" t="s">
        <x:v>2647</x:v>
      </x:c>
      <x:c r="C126" s="40" t="s">
        <x:v>2648</x:v>
      </x:c>
      <x:c r="D126" s="40" t="s">
        <x:v>2649</x:v>
      </x:c>
      <x:c r="E126" s="40" t="s">
        <x:v>2650</x:v>
      </x:c>
      <x:c r="F126" s="40" t="s">
        <x:v>2651</x:v>
      </x:c>
      <x:c r="G126" s="40" t="s">
        <x:v>2652</x:v>
      </x:c>
      <x:c r="H126" s="40" t="s">
        <x:v>2653</x:v>
      </x:c>
      <x:c r="I126" s="6"/>
      <x:c r="J126" s="6"/>
    </x:row>
    <x:row r="127" s="1" customFormat="1" ht="13.5" hidden="0" customHeight="1">
      <x:c r="A127" s="41" t="s">
        <x:v>2654</x:v>
      </x:c>
      <x:c r="B127" s="67" t="s">
        <x:v>2655</x:v>
      </x:c>
      <x:c r="C127" s="67" t="s">
        <x:v>2656</x:v>
      </x:c>
      <x:c r="D127" s="67" t="s">
        <x:v>2657</x:v>
      </x:c>
      <x:c r="E127" s="67" t="s">
        <x:v>2658</x:v>
      </x:c>
      <x:c r="F127" s="67" t="s">
        <x:v>2659</x:v>
      </x:c>
      <x:c r="G127" s="67" t="s">
        <x:v>2660</x:v>
      </x:c>
      <x:c r="H127" s="67" t="s">
        <x:v>1234</x:v>
      </x:c>
      <x:c r="I127" s="6"/>
      <x:c r="J127" s="6"/>
    </x:row>
    <x:row r="128" s="1" customFormat="1" ht="13.5" hidden="0" customHeight="1">
      <x:c r="A128" s="41" t="s">
        <x:v>2661</x:v>
      </x:c>
      <x:c r="B128" s="40" t="s">
        <x:v>2662</x:v>
      </x:c>
      <x:c r="C128" s="40" t="s">
        <x:v>2663</x:v>
      </x:c>
      <x:c r="D128" s="40" t="s">
        <x:v>2664</x:v>
      </x:c>
      <x:c r="E128" s="40" t="s">
        <x:v>1019</x:v>
      </x:c>
      <x:c r="F128" s="40" t="s">
        <x:v>2665</x:v>
      </x:c>
      <x:c r="G128" s="40" t="s">
        <x:v>2666</x:v>
      </x:c>
      <x:c r="H128" s="40" t="s">
        <x:v>1234</x:v>
      </x:c>
      <x:c r="I128" s="6"/>
      <x:c r="J128" s="6"/>
    </x:row>
    <x:row r="129" s="1" customFormat="1" ht="13.5" hidden="0" customHeight="1">
      <x:c r="A129" s="41" t="s">
        <x:v>2667</x:v>
      </x:c>
      <x:c r="B129" s="67" t="s">
        <x:v>2668</x:v>
      </x:c>
      <x:c r="C129" s="67" t="s">
        <x:v>2669</x:v>
      </x:c>
      <x:c r="D129" s="67" t="s">
        <x:v>2670</x:v>
      </x:c>
      <x:c r="E129" s="67" t="s">
        <x:v>1020</x:v>
      </x:c>
      <x:c r="F129" s="67" t="s">
        <x:v>2671</x:v>
      </x:c>
      <x:c r="G129" s="67" t="s">
        <x:v>2672</x:v>
      </x:c>
      <x:c r="H129" s="67" t="s">
        <x:v>1234</x:v>
      </x:c>
      <x:c r="I129" s="6"/>
      <x:c r="J129" s="6"/>
    </x:row>
    <x:row r="130" s="1" customFormat="1" ht="14.25" hidden="0" customHeight="1">
      <x:c r="A130" s="41" t="s">
        <x:v>2673</x:v>
      </x:c>
      <x:c r="B130" s="40" t="s">
        <x:v>2674</x:v>
      </x:c>
      <x:c r="C130" s="40" t="s">
        <x:v>2675</x:v>
      </x:c>
      <x:c r="D130" s="40" t="s">
        <x:v>2676</x:v>
      </x:c>
      <x:c r="E130" s="40" t="s">
        <x:v>1021</x:v>
      </x:c>
      <x:c r="F130" s="40" t="s">
        <x:v>2677</x:v>
      </x:c>
      <x:c r="G130" s="40" t="s">
        <x:v>2678</x:v>
      </x:c>
      <x:c r="H130" s="40" t="s">
        <x:v>1234</x:v>
      </x:c>
      <x:c r="I130" s="6"/>
      <x:c r="J130" s="6"/>
    </x:row>
    <x:row r="131" s="1" customFormat="1" ht="13.5" hidden="0" customHeight="1">
      <x:c r="A131" s="41" t="s">
        <x:v>2679</x:v>
      </x:c>
      <x:c r="B131" s="67" t="s">
        <x:v>2680</x:v>
      </x:c>
      <x:c r="C131" s="67" t="s">
        <x:v>2669</x:v>
      </x:c>
      <x:c r="D131" s="67" t="s">
        <x:v>2681</x:v>
      </x:c>
      <x:c r="E131" s="67" t="s">
        <x:v>2682</x:v>
      </x:c>
      <x:c r="F131" s="67" t="s">
        <x:v>2683</x:v>
      </x:c>
      <x:c r="G131" s="67" t="s">
        <x:v>2684</x:v>
      </x:c>
      <x:c r="H131" s="67" t="s">
        <x:v>2685</x:v>
      </x:c>
      <x:c r="I131" s="6"/>
      <x:c r="J131" s="6"/>
    </x:row>
    <x:row r="132" s="1" customFormat="1" ht="13.5" hidden="0" customHeight="1">
      <x:c r="A132" s="6"/>
      <x:c r="B132" s="6"/>
      <x:c r="C132" s="6"/>
      <x:c r="D132" s="6"/>
      <x:c r="E132" s="6"/>
      <x:c r="F132" s="6"/>
      <x:c r="G132" s="6"/>
      <x:c r="H132" s="6"/>
      <x:c r="I132" s="6"/>
      <x:c r="J132" s="6"/>
    </x:row>
    <x:row r="133" s="1" customFormat="1" ht="14.25" hidden="0" customHeight="1">
      <x:c r="A133" s="41" t="s">
        <x:v>2686</x:v>
      </x:c>
      <x:c r="B133" s="6"/>
      <x:c r="C133" s="6"/>
      <x:c r="D133" s="6"/>
      <x:c r="E133" s="6"/>
      <x:c r="F133" s="6"/>
      <x:c r="G133" s="6"/>
      <x:c r="H133" s="6"/>
      <x:c r="I133" s="6"/>
      <x:c r="J133" s="6"/>
    </x:row>
    <x:row r="134" s="1" customFormat="1" ht="15" hidden="0" customHeight="1">
      <x:c r="A134" s="41" t="s">
        <x:v>2687</x:v>
      </x:c>
      <x:c r="B134" s="6"/>
      <x:c r="C134" s="6"/>
      <x:c r="D134" s="6"/>
      <x:c r="E134" s="6"/>
      <x:c r="F134" s="6"/>
      <x:c r="G134" s="6"/>
      <x:c r="H134" s="6"/>
      <x:c r="I134" s="6"/>
      <x:c r="J134" s="6"/>
    </x:row>
    <x:row r="135" s="1" customFormat="1" ht="13.5" hidden="0" customHeight="1">
      <x:c r="A135" s="6"/>
      <x:c r="B135" s="6"/>
      <x:c r="C135" s="6"/>
      <x:c r="D135" s="6"/>
      <x:c r="E135" s="6"/>
      <x:c r="F135" s="6"/>
      <x:c r="G135" s="6"/>
      <x:c r="H135" s="6"/>
      <x:c r="I135" s="6"/>
      <x:c r="J135" s="6"/>
    </x:row>
    <x:row r="136" s="1" customFormat="1" ht="13.5" hidden="0" customHeight="1">
      <x:c r="A136" s="41" t="s">
        <x:v>2688</x:v>
      </x:c>
      <x:c r="B136" s="6"/>
      <x:c r="C136" s="6"/>
      <x:c r="D136" s="6"/>
      <x:c r="E136" s="6"/>
      <x:c r="F136" s="6"/>
      <x:c r="G136" s="6"/>
      <x:c r="H136" s="6"/>
      <x:c r="I136" s="6"/>
      <x:c r="J136" s="6"/>
    </x:row>
    <x:row r="137" s="1" customFormat="1" ht="13.5" hidden="0" customHeight="1">
      <x:c r="A137" s="41" t="str">
        <x:v>Reference: RippleLogic v13.0 Section 5.0.1</x:v>
      </x:c>
      <x:c r="B137" s="44" t="str">
        <x:v>Reference: RippleLogic v13.0 Section 5.0.1</x:v>
      </x:c>
      <x:c r="C137" s="6"/>
      <x:c r="D137" s="6"/>
      <x:c r="E137" s="6"/>
      <x:c r="F137" s="6"/>
      <x:c r="G137" s="6"/>
      <x:c r="H137" s="6"/>
      <x:c r="I137" s="6"/>
      <x:c r="J137" s="6"/>
    </x:row>
    <x:row r="138" s="1" customFormat="1" ht="13.5" hidden="0" customHeight="1">
      <x:c r="A138" s="41" t="s">
        <x:v>2690</x:v>
      </x:c>
      <x:c r="B138" s="40" t="n">
        <x:v>1</x:v>
      </x:c>
      <x:c r="C138" s="40" t="s">
        <x:v>2691</x:v>
      </x:c>
      <x:c r="D138" s="6"/>
      <x:c r="E138" s="6"/>
      <x:c r="F138" s="6"/>
      <x:c r="G138" s="6"/>
      <x:c r="H138" s="6"/>
      <x:c r="I138" s="6"/>
      <x:c r="J138" s="6"/>
    </x:row>
    <x:row r="139" s="1" customFormat="1" ht="13.5" hidden="0" customHeight="1">
      <x:c r="A139" s="41" t="s">
        <x:v>2692</x:v>
      </x:c>
      <x:c r="B139" s="67" t="s">
        <x:v>416</x:v>
      </x:c>
      <x:c r="C139" s="66"/>
      <x:c r="D139" s="6"/>
      <x:c r="E139" s="6"/>
      <x:c r="F139" s="6"/>
      <x:c r="G139" s="6"/>
      <x:c r="H139" s="6"/>
      <x:c r="I139" s="6"/>
      <x:c r="J139" s="6"/>
    </x:row>
    <x:row r="140" s="1" customFormat="1" ht="13.5" hidden="0" customHeight="1">
      <x:c r="A140" s="41" t="s">
        <x:v>2693</x:v>
      </x:c>
      <x:c r="B140" s="40" t="s">
        <x:v>418</x:v>
      </x:c>
      <x:c r="C140" s="40" t="s">
        <x:v>2694</x:v>
      </x:c>
      <x:c r="D140" s="6"/>
      <x:c r="E140" s="6"/>
      <x:c r="F140" s="6"/>
      <x:c r="G140" s="6"/>
      <x:c r="H140" s="6"/>
      <x:c r="I140" s="6"/>
      <x:c r="J140" s="6"/>
    </x:row>
    <x:row r="141" s="1" customFormat="1" ht="14.25" hidden="0" customHeight="1">
      <x:c r="A141" s="41" t="s">
        <x:v>2695</x:v>
      </x:c>
      <x:c r="B141" s="67" t="s">
        <x:v>2696</x:v>
      </x:c>
      <x:c r="C141" s="66"/>
      <x:c r="D141" s="6"/>
      <x:c r="E141" s="6"/>
      <x:c r="F141" s="6"/>
      <x:c r="G141" s="6"/>
      <x:c r="H141" s="6"/>
      <x:c r="I141" s="6"/>
      <x:c r="J141" s="6"/>
    </x:row>
    <x:row r="142" s="1" customFormat="1" ht="15" hidden="0" customHeight="1">
      <x:c r="A142" s="41" t="s">
        <x:v>2697</x:v>
      </x:c>
      <x:c r="B142" s="40" t="s">
        <x:v>306</x:v>
      </x:c>
      <x:c r="C142" s="66"/>
      <x:c r="D142" s="6"/>
      <x:c r="E142" s="6"/>
      <x:c r="F142" s="6"/>
      <x:c r="G142" s="6"/>
      <x:c r="H142" s="6"/>
      <x:c r="I142" s="6"/>
      <x:c r="J142" s="6"/>
    </x:row>
    <x:row r="143" s="1" customFormat="1" ht="13.5" hidden="0" customHeight="1">
      <x:c r="A143" s="6"/>
      <x:c r="B143" s="6"/>
      <x:c r="C143" s="6"/>
      <x:c r="D143" s="6"/>
      <x:c r="E143" s="6"/>
      <x:c r="F143" s="6"/>
      <x:c r="G143" s="6"/>
      <x:c r="H143" s="6"/>
      <x:c r="I143" s="6"/>
      <x:c r="J143" s="6"/>
    </x:row>
    <x:row r="144" s="1" customFormat="1" ht="13.5" hidden="0" customHeight="1">
      <x:c r="A144" s="41" t="s">
        <x:v>2698</x:v>
      </x:c>
      <x:c r="B144" s="6"/>
      <x:c r="C144" s="6"/>
      <x:c r="D144" s="6"/>
      <x:c r="E144" s="6"/>
      <x:c r="F144" s="6"/>
      <x:c r="G144" s="6"/>
      <x:c r="H144" s="6"/>
      <x:c r="I144" s="6"/>
      <x:c r="J144" s="6"/>
    </x:row>
    <x:row r="145" s="1" customFormat="1" ht="13.5" hidden="0" customHeight="1">
      <x:c r="A145" s="41" t="s">
        <x:v>2699</x:v>
      </x:c>
      <x:c r="B145" s="6"/>
      <x:c r="C145" s="6"/>
      <x:c r="D145" s="6"/>
      <x:c r="E145" s="6"/>
      <x:c r="F145" s="6"/>
      <x:c r="G145" s="6"/>
      <x:c r="H145" s="6"/>
      <x:c r="I145" s="6"/>
      <x:c r="J145" s="6"/>
    </x:row>
    <x:row r="146" s="1" customFormat="1" ht="13.5" hidden="0" customHeight="1">
      <x:c r="A146" s="41" t="s">
        <x:v>2700</x:v>
      </x:c>
      <x:c r="B146" s="6"/>
      <x:c r="C146" s="6"/>
      <x:c r="D146" s="6"/>
      <x:c r="E146" s="6"/>
      <x:c r="F146" s="6"/>
      <x:c r="G146" s="6"/>
      <x:c r="H146" s="6"/>
      <x:c r="I146" s="6"/>
      <x:c r="J146" s="6"/>
    </x:row>
    <x:row r="147" s="1" customFormat="1" ht="13.5" hidden="0" customHeight="1">
      <x:c r="A147" s="41" t="s">
        <x:v>2701</x:v>
      </x:c>
      <x:c r="B147" s="6"/>
      <x:c r="C147" s="6"/>
      <x:c r="D147" s="6"/>
      <x:c r="E147" s="6"/>
      <x:c r="F147" s="6"/>
      <x:c r="G147" s="6"/>
      <x:c r="H147" s="6"/>
      <x:c r="I147" s="6"/>
      <x:c r="J147" s="6"/>
    </x:row>
    <x:row r="148" s="1" customFormat="1" ht="14.25" hidden="0" customHeight="1">
      <x:c r="A148" s="41" t="s">
        <x:v>2702</x:v>
      </x:c>
      <x:c r="B148" s="6"/>
      <x:c r="C148" s="6"/>
      <x:c r="D148" s="6"/>
      <x:c r="E148" s="6"/>
      <x:c r="F148" s="6"/>
      <x:c r="G148" s="6"/>
      <x:c r="H148" s="6"/>
      <x:c r="I148" s="6"/>
      <x:c r="J148" s="6"/>
    </x:row>
    <x:row r="149" s="1" customFormat="1" ht="14.25" hidden="0" customHeight="1">
      <x:c r="A149" s="41" t="str">
        <x:v>Uncertainty MUST be estimated for all active cells (Tier 2+ per Canon v13.0).</x:v>
      </x:c>
      <x:c r="B149" s="6"/>
      <x:c r="C149" s="6"/>
      <x:c r="D149" s="6"/>
      <x:c r="E149" s="6"/>
      <x:c r="F149" s="6"/>
      <x:c r="G149" s="6"/>
      <x:c r="H149" s="6"/>
      <x:c r="I149" s="6"/>
      <x:c r="J149" s="6"/>
    </x:row>
    <x:row r="150" s="1" customFormat="1" ht="12.75" hidden="0" customHeight="1">
      <x:c r="A150" s="6"/>
      <x:c r="B150" s="6"/>
      <x:c r="C150" s="6"/>
      <x:c r="D150" s="6"/>
      <x:c r="E150" s="6"/>
      <x:c r="F150" s="6"/>
      <x:c r="G150" s="6"/>
      <x:c r="H150" s="6"/>
      <x:c r="I150" s="6"/>
      <x:c r="J150" s="6"/>
    </x:row>
    <x:row r="151" s="1" customFormat="1" ht="15" hidden="0" customHeight="1">
      <x:c r="A151" s="41" t="s">
        <x:v>2704</x:v>
      </x:c>
      <x:c r="B151" s="41"/>
      <x:c r="C151" s="6"/>
      <x:c r="D151" s="6"/>
      <x:c r="E151" s="6"/>
      <x:c r="F151" s="6"/>
      <x:c r="G151" s="6"/>
      <x:c r="H151" s="6"/>
      <x:c r="I151" s="6"/>
      <x:c r="J151" s="6"/>
    </x:row>
    <x:row r="152" s="1" customFormat="1" ht="31.5" hidden="0" customHeight="1">
      <x:c r="A152" s="41" t="s">
        <x:v>2705</x:v>
      </x:c>
      <x:c r="B152" s="40" t="s">
        <x:v>2706</x:v>
      </x:c>
      <x:c r="C152" s="6"/>
      <x:c r="D152" s="6"/>
      <x:c r="E152" s="6"/>
      <x:c r="F152" s="6"/>
      <x:c r="G152" s="6"/>
      <x:c r="H152" s="6"/>
      <x:c r="I152" s="6"/>
      <x:c r="J152" s="6"/>
    </x:row>
    <x:row r="153" s="1" customFormat="1" ht="31.5" hidden="0" customHeight="1">
      <x:c r="A153" s="41" t="s">
        <x:v>2707</x:v>
      </x:c>
      <x:c r="B153" s="67" t="s">
        <x:v>2708</x:v>
      </x:c>
      <x:c r="C153" s="6"/>
      <x:c r="D153" s="6"/>
      <x:c r="E153" s="6"/>
      <x:c r="F153" s="6"/>
      <x:c r="G153" s="6"/>
      <x:c r="H153" s="6"/>
      <x:c r="I153" s="6"/>
      <x:c r="J153" s="6"/>
    </x:row>
    <x:row r="154" s="1" customFormat="1" ht="31.5" hidden="0" customHeight="1">
      <x:c r="A154" s="41" t="s">
        <x:v>2709</x:v>
      </x:c>
      <x:c r="B154" s="40" t="s">
        <x:v>966</x:v>
      </x:c>
      <x:c r="C154" s="6"/>
      <x:c r="D154" s="6"/>
      <x:c r="E154" s="6"/>
      <x:c r="F154" s="6"/>
      <x:c r="G154" s="6"/>
      <x:c r="H154" s="6"/>
      <x:c r="I154" s="6"/>
      <x:c r="J154" s="6"/>
    </x:row>
    <x:row r="155" s="1" customFormat="1" ht="31.5" hidden="0" customHeight="1">
      <x:c r="A155" s="41" t="s">
        <x:v>2710</x:v>
      </x:c>
      <x:c r="B155" s="67" t="s">
        <x:v>968</x:v>
      </x:c>
      <x:c r="C155" s="6"/>
      <x:c r="D155" s="6"/>
      <x:c r="E155" s="6"/>
      <x:c r="F155" s="6"/>
      <x:c r="G155" s="6"/>
      <x:c r="H155" s="6"/>
      <x:c r="I155" s="6"/>
      <x:c r="J155" s="6"/>
    </x:row>
    <x:row r="156" s="1" customFormat="1" ht="31.5" hidden="0" customHeight="1">
      <x:c r="A156" s="41" t="s">
        <x:v>2711</x:v>
      </x:c>
      <x:c r="B156" s="40" t="s">
        <x:v>970</x:v>
      </x:c>
      <x:c r="C156" s="6"/>
      <x:c r="D156" s="6"/>
      <x:c r="E156" s="6"/>
      <x:c r="F156" s="6"/>
      <x:c r="G156" s="6"/>
      <x:c r="H156" s="6"/>
      <x:c r="I156" s="6"/>
      <x:c r="J156" s="6"/>
    </x:row>
    <x:row r="157" s="1" customFormat="1" ht="45.75" hidden="0" customHeight="1">
      <x:c r="A157" s="41" t="s">
        <x:v>2712</x:v>
      </x:c>
      <x:c r="B157" s="67" t="s">
        <x:v>972</x:v>
      </x:c>
      <x:c r="C157" s="6"/>
      <x:c r="D157" s="6"/>
      <x:c r="E157" s="6"/>
      <x:c r="F157" s="6"/>
      <x:c r="G157" s="6"/>
      <x:c r="H157" s="6"/>
      <x:c r="I157" s="6"/>
      <x:c r="J157" s="6"/>
    </x:row>
    <x:row r="158" s="1" customFormat="1" ht="31.5" hidden="0" customHeight="1">
      <x:c r="A158" s="41" t="s">
        <x:v>2713</x:v>
      </x:c>
      <x:c r="B158" s="40" t="s">
        <x:v>974</x:v>
      </x:c>
      <x:c r="C158" s="6"/>
      <x:c r="D158" s="6"/>
      <x:c r="E158" s="6"/>
      <x:c r="F158" s="6"/>
      <x:c r="G158" s="6"/>
      <x:c r="H158" s="6"/>
      <x:c r="I158" s="6"/>
      <x:c r="J158" s="6"/>
    </x:row>
    <x:row r="159" s="1" customFormat="1" ht="45.75" hidden="0" customHeight="1">
      <x:c r="A159" s="41" t="s">
        <x:v>2714</x:v>
      </x:c>
      <x:c r="B159" s="67" t="str">
        <x:v>Current worked-run exemplar companion aligned to RippleLogic v13.0 and SGP v8.8; useful for Tier-2 replay and audit illustration, but not a substitute for repository-level schemas, validators, reference calculators, semantic validators, ProofPack assets, empirical validation, verified reality-grounding, or canonical source artifacts.</x:v>
      </x:c>
      <x:c r="C159" s="6"/>
      <x:c r="D159" s="6"/>
      <x:c r="E159" s="6"/>
      <x:c r="F159" s="6"/>
      <x:c r="G159" s="6"/>
      <x:c r="H159" s="6"/>
      <x:c r="I159" s="6"/>
      <x:c r="J159" s="6"/>
    </x:row>
    <x:row r="160" s="1" customFormat="1" ht="12.75" hidden="0" customHeight="1">
      <x:c r="A160" s="6"/>
      <x:c r="B160" s="6"/>
      <x:c r="C160" s="6"/>
      <x:c r="D160" s="6"/>
      <x:c r="E160" s="6"/>
      <x:c r="F160" s="6"/>
      <x:c r="G160" s="6"/>
      <x:c r="H160" s="6"/>
      <x:c r="I160" s="6"/>
      <x:c r="J160" s="6"/>
    </x:row>
    <x:row r="161" s="1" customFormat="1" ht="24" hidden="0" customHeight="1">
      <x:c r="A161" s="41" t="s">
        <x:v>2716</x:v>
      </x:c>
      <x:c r="B161" s="6"/>
      <x:c r="C161" s="6"/>
      <x:c r="D161" s="6"/>
      <x:c r="E161" s="6"/>
      <x:c r="F161" s="6"/>
      <x:c r="G161" s="6"/>
      <x:c r="H161" s="6"/>
      <x:c r="I161" s="6"/>
      <x:c r="J161" s="6"/>
    </x:row>
    <x:row r="162" s="1" customFormat="1" ht="21.75" hidden="0" customHeight="1">
      <x:c r="A162" s="41" t="s">
        <x:v>2717</x:v>
      </x:c>
      <x:c r="B162" s="40" t="s">
        <x:v>2718</x:v>
      </x:c>
      <x:c r="C162" s="40" t="s">
        <x:v>2719</x:v>
      </x:c>
      <x:c r="D162" s="6"/>
      <x:c r="E162" s="6"/>
      <x:c r="F162" s="6"/>
      <x:c r="G162" s="6"/>
      <x:c r="H162" s="6"/>
      <x:c r="I162" s="6"/>
      <x:c r="J162" s="6"/>
    </x:row>
    <x:row r="163" s="1" customFormat="1" ht="21.75" hidden="0" customHeight="1">
      <x:c r="A163" s="41" t="s">
        <x:v>2720</x:v>
      </x:c>
      <x:c r="B163" s="67" t="s">
        <x:v>2721</x:v>
      </x:c>
      <x:c r="C163" s="6"/>
      <x:c r="D163" s="6"/>
      <x:c r="E163" s="6"/>
      <x:c r="F163" s="6"/>
      <x:c r="G163" s="6"/>
      <x:c r="H163" s="6"/>
      <x:c r="I163" s="6"/>
      <x:c r="J163" s="6"/>
    </x:row>
    <x:row r="164" s="1" customFormat="1" ht="21.75" hidden="0" customHeight="1">
      <x:c r="A164" s="41" t="s">
        <x:v>2722</x:v>
      </x:c>
      <x:c r="B164" s="40" t="s">
        <x:v>2723</x:v>
      </x:c>
      <x:c r="C164" s="40" t="s">
        <x:v>2724</x:v>
      </x:c>
      <x:c r="D164" s="6"/>
      <x:c r="E164" s="6"/>
      <x:c r="F164" s="6"/>
      <x:c r="G164" s="6"/>
      <x:c r="H164" s="6"/>
      <x:c r="I164" s="6"/>
      <x:c r="J164" s="6"/>
    </x:row>
    <x:row r="165" s="1" customFormat="1" ht="21.75" hidden="0" customHeight="1">
      <x:c r="A165" s="41" t="s">
        <x:v>2725</x:v>
      </x:c>
      <x:c r="B165" s="67" t="s">
        <x:v>2726</x:v>
      </x:c>
      <x:c r="C165" s="44" t="s">
        <x:v>2727</x:v>
      </x:c>
      <x:c r="D165" s="6"/>
      <x:c r="E165" s="6"/>
      <x:c r="F165" s="6"/>
      <x:c r="G165" s="6"/>
      <x:c r="H165" s="6"/>
      <x:c r="I165" s="6"/>
      <x:c r="J165" s="6"/>
    </x:row>
    <x:row r="166" s="1" customFormat="1" ht="21.75" hidden="0" customHeight="1">
      <x:c r="A166" s="41" t="s">
        <x:v>2728</x:v>
      </x:c>
      <x:c r="B166" s="40" t="s">
        <x:v>2729</x:v>
      </x:c>
      <x:c r="C166" s="40" t="s">
        <x:v>2730</x:v>
      </x:c>
      <x:c r="D166" s="6"/>
      <x:c r="E166" s="6"/>
      <x:c r="F166" s="6"/>
      <x:c r="G166" s="6"/>
      <x:c r="H166" s="6"/>
      <x:c r="I166" s="6"/>
      <x:c r="J166" s="6"/>
    </x:row>
    <x:row r="167" s="1" customFormat="1" ht="21.75" hidden="0" customHeight="1">
      <x:c r="A167" s="41" t="s">
        <x:v>2731</x:v>
      </x:c>
      <x:c r="B167" s="67" t="s">
        <x:v>2732</x:v>
      </x:c>
      <x:c r="C167" s="44" t="s">
        <x:v>2733</x:v>
      </x:c>
      <x:c r="D167" s="6"/>
      <x:c r="E167" s="6"/>
      <x:c r="F167" s="6"/>
      <x:c r="G167" s="6"/>
      <x:c r="H167" s="6"/>
      <x:c r="I167" s="6"/>
      <x:c r="J167" s="6"/>
    </x:row>
    <x:row r="168" s="1" customFormat="1" ht="21.75" hidden="0" customHeight="1">
      <x:c r="A168" s="41" t="s">
        <x:v>2734</x:v>
      </x:c>
      <x:c r="B168" s="40" t="s">
        <x:v>2735</x:v>
      </x:c>
      <x:c r="C168" s="6"/>
      <x:c r="D168" s="6"/>
      <x:c r="E168" s="6"/>
      <x:c r="F168" s="6"/>
      <x:c r="G168" s="6"/>
      <x:c r="H168" s="6"/>
      <x:c r="I168" s="6"/>
      <x:c r="J168" s="6"/>
    </x:row>
    <x:row r="169" s="1" customFormat="1" ht="27.75" hidden="0" customHeight="1">
      <x:c r="A169" s="41" t="s">
        <x:v>2736</x:v>
      </x:c>
      <x:c r="B169" s="67" t="s">
        <x:v>2737</x:v>
      </x:c>
      <x:c r="C169" s="44" t="s">
        <x:v>2738</x:v>
      </x:c>
      <x:c r="D169" s="6"/>
      <x:c r="E169" s="6"/>
      <x:c r="F169" s="6"/>
      <x:c r="G169" s="6"/>
      <x:c r="H169" s="6"/>
      <x:c r="I169" s="6"/>
      <x:c r="J169" s="6"/>
    </x:row>
    <x:row r="170" s="1" customFormat="1" ht="27.75" hidden="0" customHeight="1">
      <x:c r="A170" s="41" t="s">
        <x:v>2739</x:v>
      </x:c>
      <x:c r="B170" s="40" t="s">
        <x:v>2740</x:v>
      </x:c>
      <x:c r="C170" s="40" t="s">
        <x:v>2741</x:v>
      </x:c>
      <x:c r="D170" s="6"/>
      <x:c r="E170" s="6"/>
      <x:c r="F170" s="6"/>
      <x:c r="G170" s="6"/>
      <x:c r="H170" s="6"/>
      <x:c r="I170" s="6"/>
      <x:c r="J170" s="6"/>
    </x:row>
    <x:row r="171" s="1" customFormat="1" ht="57" hidden="0" customHeight="1">
      <x:c r="A171" s="41" t="s">
        <x:v>2742</x:v>
      </x:c>
      <x:c r="B171" s="67" t="s">
        <x:v>2743</x:v>
      </x:c>
      <x:c r="C171" s="6"/>
      <x:c r="D171" s="6"/>
      <x:c r="E171" s="6"/>
      <x:c r="F171" s="6"/>
      <x:c r="G171" s="6"/>
      <x:c r="H171" s="6"/>
      <x:c r="I171" s="6"/>
      <x:c r="J171" s="6"/>
    </x:row>
    <x:row r="172" s="1" customFormat="1" ht="12.75" hidden="0" customHeight="1">
      <x:c r="A172" s="41" t="s">
        <x:v>2744</x:v>
      </x:c>
      <x:c r="B172" s="6"/>
      <x:c r="C172" s="6"/>
      <x:c r="D172" s="6"/>
      <x:c r="E172" s="6"/>
      <x:c r="F172" s="6"/>
      <x:c r="G172" s="6"/>
      <x:c r="H172" s="6"/>
      <x:c r="I172" s="6"/>
      <x:c r="J172" s="6"/>
    </x:row>
    <x:row r="173" s="1" customFormat="1" ht="12.75" hidden="0" customHeight="1">
      <x:c r="A173" s="41" t="s">
        <x:v>2745</x:v>
      </x:c>
      <x:c r="B173" s="44" t="s">
        <x:v>306</x:v>
      </x:c>
      <x:c r="C173" s="6"/>
      <x:c r="D173" s="6"/>
      <x:c r="E173" s="6"/>
      <x:c r="F173" s="6"/>
      <x:c r="G173" s="6"/>
      <x:c r="H173" s="6"/>
      <x:c r="I173" s="6"/>
      <x:c r="J173" s="6"/>
    </x:row>
    <x:row r="174" s="1" customFormat="1" ht="12.75" hidden="0" customHeight="1">
      <x:c r="A174" s="41" t="s">
        <x:v>2746</x:v>
      </x:c>
      <x:c r="B174" s="40" t="s">
        <x:v>2747</x:v>
      </x:c>
      <x:c r="C174" s="6"/>
      <x:c r="D174" s="6"/>
      <x:c r="E174" s="6"/>
      <x:c r="F174" s="6"/>
      <x:c r="G174" s="6"/>
      <x:c r="H174" s="6"/>
      <x:c r="I174" s="6"/>
      <x:c r="J174" s="6"/>
    </x:row>
    <x:row r="175" s="1" customFormat="1" ht="12.75" hidden="0" customHeight="1">
      <x:c r="A175" s="41" t="s">
        <x:v>2748</x:v>
      </x:c>
      <x:c r="B175" s="44" t="s">
        <x:v>2749</x:v>
      </x:c>
      <x:c r="C175" s="6"/>
      <x:c r="D175" s="6"/>
      <x:c r="E175" s="6"/>
      <x:c r="F175" s="6"/>
      <x:c r="G175" s="6"/>
      <x:c r="H175" s="6"/>
      <x:c r="I175" s="6"/>
      <x:c r="J175" s="6"/>
    </x:row>
    <x:row r="176" s="1" customFormat="1" ht="12.75" hidden="0" customHeight="1">
      <x:c r="A176" s="41" t="s">
        <x:v>2750</x:v>
      </x:c>
      <x:c r="B176" s="40" t="s">
        <x:v>2751</x:v>
      </x:c>
      <x:c r="C176" s="6"/>
      <x:c r="D176" s="6"/>
      <x:c r="E176" s="6"/>
      <x:c r="F176" s="6"/>
      <x:c r="G176" s="6"/>
      <x:c r="H176" s="6"/>
      <x:c r="I176" s="6"/>
      <x:c r="J176" s="6"/>
    </x:row>
    <x:row r="177" s="1" customFormat="1" ht="12.75" hidden="0" customHeight="1">
      <x:c r="A177" s="41" t="s">
        <x:v>2752</x:v>
      </x:c>
      <x:c r="B177" s="44" t="s">
        <x:v>2753</x:v>
      </x:c>
      <x:c r="C177" s="6"/>
      <x:c r="D177" s="6"/>
      <x:c r="E177" s="6"/>
      <x:c r="F177" s="6"/>
      <x:c r="G177" s="6"/>
      <x:c r="H177" s="6"/>
      <x:c r="I177" s="6"/>
      <x:c r="J177" s="6"/>
    </x:row>
    <x:row r="178" s="1" customFormat="1" ht="12.75" hidden="0" customHeight="1">
      <x:c r="A178" s="41" t="s">
        <x:v>2754</x:v>
      </x:c>
      <x:c r="B178" s="40" t="s">
        <x:v>2755</x:v>
      </x:c>
      <x:c r="C178" s="6"/>
      <x:c r="D178" s="6"/>
      <x:c r="E178" s="6"/>
      <x:c r="F178" s="6"/>
      <x:c r="G178" s="6"/>
      <x:c r="H178" s="6"/>
      <x:c r="I178" s="6"/>
      <x:c r="J178" s="6"/>
    </x:row>
    <x:row r="179" s="1" customFormat="1" ht="12.75" hidden="0" customHeight="1">
      <x:c r="A179" s="41" t="s">
        <x:v>2756</x:v>
      </x:c>
      <x:c r="B179" s="44" t="str">
        <x:v>RippleLogic v13.0 §10.2A, §14.3A, Appendix H; workbook Scenario_Impacts / PLSS_Local_Scope / CANON / PCC Section 17</x:v>
      </x:c>
      <x:c r="C179" s="6"/>
      <x:c r="D179" s="6"/>
      <x:c r="E179" s="6"/>
      <x:c r="F179" s="6"/>
      <x:c r="G179" s="6"/>
      <x:c r="H179" s="6"/>
      <x:c r="I179" s="6"/>
      <x:c r="J179" s="6"/>
    </x:row>
    <x:row r="180" s="1" customFormat="1" ht="12.75" hidden="0" customHeight="1">
      <x:c r="A180" s="41" t="s">
        <x:v>2758</x:v>
      </x:c>
      <x:c r="B180" s="40" t="s">
        <x:v>2759</x:v>
      </x:c>
      <x:c r="C180" s="6"/>
      <x:c r="D180" s="6"/>
      <x:c r="E180" s="6"/>
      <x:c r="F180" s="6"/>
      <x:c r="G180" s="6"/>
      <x:c r="H180" s="6"/>
      <x:c r="I180" s="6"/>
      <x:c r="J180" s="6"/>
    </x:row>
    <x:row r="181" s="1" customFormat="1" ht="12.75" hidden="0" customHeight="1">
      <x:c r="A181" s="41" t="s">
        <x:v>2760</x:v>
      </x:c>
      <x:c r="B181" s="44" t="s">
        <x:v>2761</x:v>
      </x:c>
      <x:c r="C181" s="6"/>
      <x:c r="D181" s="6"/>
      <x:c r="E181" s="6"/>
      <x:c r="F181" s="6"/>
      <x:c r="G181" s="6"/>
      <x:c r="H181" s="6"/>
      <x:c r="I181" s="6"/>
      <x:c r="J181" s="6"/>
    </x:row>
    <x:row r="182" s="1" customFormat="1" ht="12.75" hidden="0" customHeight="1">
      <x:c r="A182" s="41" t="s">
        <x:v>2762</x:v>
      </x:c>
      <x:c r="B182" s="40" t="str">
        <x:v>Canon-governed worked-run interpretation anchored in RippleLogic v13.0 §10.2A, §14.3A, and Appendix H</x:v>
      </x:c>
      <x:c r="C182" s="6"/>
      <x:c r="D182" s="6"/>
      <x:c r="E182" s="6"/>
      <x:c r="F182" s="6"/>
      <x:c r="G182" s="6"/>
      <x:c r="H182" s="6"/>
      <x:c r="I182" s="6"/>
      <x:c r="J182" s="6"/>
    </x:row>
    <x:row r="183" s="1" customFormat="1" ht="12.75" hidden="0" customHeight="1">
      <x:c r="A183" s="41" t="s">
        <x:v>2764</x:v>
      </x:c>
      <x:c r="B183" s="44" t="s">
        <x:v>2765</x:v>
      </x:c>
      <x:c r="C183" s="6"/>
      <x:c r="D183" s="6"/>
      <x:c r="E183" s="6"/>
      <x:c r="F183" s="6"/>
      <x:c r="G183" s="6"/>
      <x:c r="H183" s="6"/>
      <x:c r="I183" s="6"/>
      <x:c r="J183" s="6"/>
    </x:row>
    <x:row r="184" s="1" customFormat="1" ht="12.75" hidden="0" customHeight="1">
      <x:c r="A184" s="41" t="s">
        <x:v>2766</x:v>
      </x:c>
      <x:c r="B184" s="40" t="s">
        <x:v>2767</x:v>
      </x:c>
      <x:c r="C184" s="6"/>
      <x:c r="D184" s="6"/>
      <x:c r="E184" s="6"/>
      <x:c r="F184" s="6"/>
      <x:c r="G184" s="6"/>
      <x:c r="H184" s="6"/>
      <x:c r="I184" s="6"/>
      <x:c r="J184" s="6"/>
    </x:row>
    <x:row r="185" s="1" customFormat="1" ht="12.75" hidden="0" customHeight="1">
      <x:c r="A185" s="41" t="s">
        <x:v>2768</x:v>
      </x:c>
      <x:c r="B185" s="44" t="s">
        <x:v>2769</x:v>
      </x:c>
      <x:c r="C185" s="6"/>
      <x:c r="D185" s="6"/>
      <x:c r="E185" s="6"/>
      <x:c r="F185" s="6"/>
      <x:c r="G185" s="6"/>
      <x:c r="H185" s="6"/>
      <x:c r="I185" s="6"/>
      <x:c r="J185" s="6"/>
    </x:row>
    <x:row r="186" s="1" customFormat="1" ht="12.75" hidden="0" customHeight="1">
      <x:c r="A186" s="41" t="s">
        <x:v>2770</x:v>
      </x:c>
      <x:c r="B186" s="40" t="s">
        <x:v>2771</x:v>
      </x:c>
      <x:c r="C186" s="6"/>
      <x:c r="D186" s="6"/>
      <x:c r="E186" s="6"/>
      <x:c r="F186" s="6"/>
      <x:c r="G186" s="6"/>
      <x:c r="H186" s="6"/>
      <x:c r="I186" s="6"/>
      <x:c r="J186" s="6"/>
    </x:row>
    <x:row r="187" s="1" customFormat="1" ht="12.75" hidden="0" customHeight="1">
      <x:c r="A187" s="6"/>
      <x:c r="B187" s="6"/>
      <x:c r="C187" s="6"/>
      <x:c r="D187" s="6"/>
      <x:c r="E187" s="6"/>
      <x:c r="F187" s="6"/>
      <x:c r="G187" s="6"/>
      <x:c r="H187" s="6"/>
      <x:c r="I187" s="6"/>
      <x:c r="J187" s="6"/>
    </x:row>
    <x:row r="188" s="1" customFormat="1" ht="12.75" hidden="0" customHeight="1">
      <x:c r="A188" s="41" t="s">
        <x:v>2772</x:v>
      </x:c>
      <x:c r="B188" s="6"/>
      <x:c r="C188" s="6"/>
      <x:c r="D188" s="6"/>
      <x:c r="E188" s="6"/>
      <x:c r="F188" s="6"/>
      <x:c r="G188" s="6"/>
      <x:c r="H188" s="6"/>
      <x:c r="I188" s="6"/>
      <x:c r="J188" s="6"/>
    </x:row>
    <x:row r="189" s="1" customFormat="1" ht="12.75" hidden="0" customHeight="1">
      <x:c r="A189" s="41" t="s">
        <x:v>2773</x:v>
      </x:c>
      <x:c r="B189" s="44" t="s">
        <x:v>2774</x:v>
      </x:c>
      <x:c r="C189" s="6"/>
      <x:c r="D189" s="6"/>
      <x:c r="E189" s="6"/>
      <x:c r="F189" s="6"/>
      <x:c r="G189" s="6"/>
      <x:c r="H189" s="6"/>
      <x:c r="I189" s="6"/>
      <x:c r="J189" s="6"/>
    </x:row>
    <x:row r="190" s="1" customFormat="1" ht="12.75" hidden="0" customHeight="1">
      <x:c r="A190" s="41" t="s">
        <x:v>2775</x:v>
      </x:c>
      <x:c r="B190" s="6"/>
      <x:c r="C190" s="6"/>
      <x:c r="D190" s="6"/>
      <x:c r="E190" s="6"/>
      <x:c r="F190" s="6"/>
      <x:c r="G190" s="6"/>
      <x:c r="H190" s="6"/>
      <x:c r="I190" s="6"/>
      <x:c r="J190" s="6"/>
    </x:row>
    <x:row r="191" s="1" customFormat="1" ht="12.75" hidden="0" customHeight="1">
      <x:c r="A191" s="41" t="s">
        <x:v>2776</x:v>
      </x:c>
      <x:c r="B191" s="44" t="s">
        <x:v>2777</x:v>
      </x:c>
      <x:c r="C191" s="44" t="s">
        <x:v>2778</x:v>
      </x:c>
      <x:c r="D191" s="6"/>
      <x:c r="E191" s="6"/>
      <x:c r="F191" s="6"/>
      <x:c r="G191" s="6"/>
      <x:c r="H191" s="6"/>
      <x:c r="I191" s="6"/>
      <x:c r="J191" s="6"/>
    </x:row>
    <x:row r="192" s="1" customFormat="1" ht="12.75" hidden="0" customHeight="1">
      <x:c r="A192" s="41" t="s">
        <x:v>2779</x:v>
      </x:c>
      <x:c r="B192" s="40" t="s">
        <x:v>2780</x:v>
      </x:c>
      <x:c r="C192" s="40" t="s">
        <x:v>2781</x:v>
      </x:c>
      <x:c r="D192" s="6"/>
      <x:c r="E192" s="6"/>
      <x:c r="F192" s="6"/>
      <x:c r="G192" s="6"/>
      <x:c r="H192" s="6"/>
      <x:c r="I192" s="6"/>
      <x:c r="J192" s="6"/>
    </x:row>
    <x:row r="193" s="1" customFormat="1" ht="32" hidden="0" customHeight="1">
      <x:c r="A193" s="41" t="s">
        <x:v>2782</x:v>
      </x:c>
      <x:c r="B193" s="44" t="str">
        <x:f>IF('Build_Integrity'!$B$14=0,IF(COUNTIF('SGP_Input'!$D$13:$D$18,"NOT_EVALUATED")=6,'SGP_Input'!D13,"MIXED_REVIEW_REQUIRED"),Build_Integrity!$C$14)</x:f>
        <x:v>NOT_EVALUATED</x:v>
      </x:c>
      <x:c r="C193" s="44" t="str">
        <x:v>From SGP_Input!D13; all six human records checked</x:v>
      </x:c>
      <x:c r="D193" s="6"/>
      <x:c r="E193" s="6"/>
      <x:c r="F193" s="6"/>
      <x:c r="G193" s="6"/>
      <x:c r="H193" s="6"/>
      <x:c r="I193" s="6"/>
      <x:c r="J193" s="6"/>
    </x:row>
    <x:row r="194" s="1" customFormat="1" ht="32" hidden="0" customHeight="1">
      <x:c r="A194" s="41" t="s">
        <x:v>2784</x:v>
      </x:c>
      <x:c r="B194" s="40" t="str">
        <x:f>IF('Build_Integrity'!$B$14=0,'SGP_Split_Guardrail'!E5,Build_Integrity!$C$14)</x:f>
        <x:v>NOT_EVALUATED</x:v>
      </x:c>
      <x:c r="C194" s="40" t="str">
        <x:v>From SGP_Split_Guardrail!E5</x:v>
      </x:c>
      <x:c r="D194" s="6"/>
      <x:c r="E194" s="6"/>
      <x:c r="F194" s="6"/>
      <x:c r="G194" s="6"/>
      <x:c r="H194" s="6"/>
      <x:c r="I194" s="6"/>
      <x:c r="J194" s="6"/>
    </x:row>
    <x:row r="195" s="1" customFormat="1" ht="32" hidden="0" customHeight="1">
      <x:c r="A195" s="41" t="s">
        <x:v>2787</x:v>
      </x:c>
      <x:c r="B195" s="44" t="str">
        <x:f>IF('Build_Integrity'!$B$14=0,'SGP_Split_Guardrail'!E6,Build_Integrity!$C$14)</x:f>
        <x:v>NOT_EVALUATED</x:v>
      </x:c>
      <x:c r="C195" s="44" t="str">
        <x:v>From SGP_Split_Guardrail!E6</x:v>
      </x:c>
      <x:c r="D195" s="6"/>
      <x:c r="E195" s="6"/>
      <x:c r="F195" s="6"/>
      <x:c r="G195" s="6"/>
      <x:c r="H195" s="6"/>
      <x:c r="I195" s="6"/>
      <x:c r="J195" s="6"/>
    </x:row>
    <x:row r="196" s="1" customFormat="1" ht="12.75" hidden="0" customHeight="1">
      <x:c r="A196" s="41" t="s">
        <x:v>2790</x:v>
      </x:c>
      <x:c r="B196" s="40" t="s">
        <x:v>372</x:v>
      </x:c>
      <x:c r="C196" s="40" t="s">
        <x:v>2791</x:v>
      </x:c>
      <x:c r="D196" s="6"/>
      <x:c r="E196" s="6"/>
      <x:c r="F196" s="6"/>
      <x:c r="G196" s="6"/>
      <x:c r="H196" s="6"/>
      <x:c r="I196" s="6"/>
      <x:c r="J196" s="6"/>
    </x:row>
    <x:row r="197" s="1" customFormat="1" ht="12.75" hidden="0" customHeight="1">
      <x:c r="A197" s="41" t="s">
        <x:v>2792</x:v>
      </x:c>
      <x:c r="B197" s="44" t="s">
        <x:v>2777</x:v>
      </x:c>
      <x:c r="C197" s="44" t="s">
        <x:v>2793</x:v>
      </x:c>
      <x:c r="D197" s="6"/>
      <x:c r="E197" s="6"/>
      <x:c r="F197" s="6"/>
      <x:c r="G197" s="6"/>
      <x:c r="H197" s="6"/>
      <x:c r="I197" s="6"/>
      <x:c r="J197" s="6"/>
    </x:row>
    <x:row r="198" s="1" customFormat="1" ht="12.75" hidden="0" customHeight="1">
      <x:c r="A198" s="41" t="s">
        <x:v>2794</x:v>
      </x:c>
      <x:c r="B198" s="40" t="s">
        <x:v>2777</x:v>
      </x:c>
      <x:c r="C198" s="40" t="s">
        <x:v>2795</x:v>
      </x:c>
      <x:c r="D198" s="6"/>
      <x:c r="E198" s="6"/>
      <x:c r="F198" s="6"/>
      <x:c r="G198" s="6"/>
      <x:c r="H198" s="6"/>
      <x:c r="I198" s="6"/>
      <x:c r="J198" s="6"/>
    </x:row>
    <x:row r="199" s="1" customFormat="1" ht="12.75" hidden="0" customHeight="1">
      <x:c r="A199" s="41" t="s">
        <x:v>2796</x:v>
      </x:c>
      <x:c r="B199" s="44" t="s">
        <x:v>372</x:v>
      </x:c>
      <x:c r="C199" s="44" t="s">
        <x:v>2797</x:v>
      </x:c>
      <x:c r="D199" s="6"/>
      <x:c r="E199" s="6"/>
      <x:c r="F199" s="6"/>
      <x:c r="G199" s="6"/>
      <x:c r="H199" s="6"/>
      <x:c r="I199" s="6"/>
      <x:c r="J199" s="6"/>
    </x:row>
    <x:row r="200" s="1" customFormat="1" ht="12.75" hidden="0" customHeight="1">
      <x:c r="A200" s="41" t="s">
        <x:v>2798</x:v>
      </x:c>
      <x:c r="B200" s="40" t="s">
        <x:v>2799</x:v>
      </x:c>
      <x:c r="C200" s="6"/>
      <x:c r="D200" s="6"/>
      <x:c r="E200" s="6"/>
      <x:c r="F200" s="6"/>
      <x:c r="G200" s="6"/>
      <x:c r="H200" s="6"/>
      <x:c r="I200" s="6"/>
      <x:c r="J200" s="6"/>
    </x:row>
    <x:row r="201" s="1" customFormat="1" ht="12.75" hidden="0" customHeight="1">
      <x:c r="A201" s="41" t="s">
        <x:v>2800</x:v>
      </x:c>
      <x:c r="B201" s="44" t="s">
        <x:v>2801</x:v>
      </x:c>
      <x:c r="C201" s="6"/>
      <x:c r="D201" s="6"/>
      <x:c r="E201" s="6"/>
      <x:c r="F201" s="6"/>
      <x:c r="G201" s="6"/>
      <x:c r="H201" s="6"/>
      <x:c r="I201" s="6"/>
      <x:c r="J201" s="6"/>
    </x:row>
    <x:row r="202" s="1" customFormat="1" ht="32" hidden="0" customHeight="1">
      <x:c r="A202" s="41" t="s">
        <x:v>2802</x:v>
      </x:c>
      <x:c r="B202" s="40" t="str">
        <x:f>IF('Build_Integrity'!$B$14=0,'Qualification_Continuity'!F28,Build_Integrity!$C$14)</x:f>
        <x:v>BLOCK_OR_REQUALIFY</x:v>
      </x:c>
      <x:c r="C202" s="6"/>
      <x:c r="D202" s="6"/>
      <x:c r="E202" s="6"/>
      <x:c r="F202" s="6"/>
      <x:c r="G202" s="6"/>
      <x:c r="H202" s="6"/>
      <x:c r="I202" s="6"/>
      <x:c r="J202" s="6"/>
    </x:row>
    <x:row r="203" s="1" customFormat="1" ht="12.75" hidden="0" customHeight="1">
      <x:c r="A203" s="41" t="s">
        <x:v>2803</x:v>
      </x:c>
      <x:c r="B203" s="44" t="s">
        <x:v>2804</x:v>
      </x:c>
      <x:c r="C203" s="6"/>
      <x:c r="D203" s="6"/>
      <x:c r="E203" s="6"/>
      <x:c r="F203" s="6"/>
      <x:c r="G203" s="6"/>
      <x:c r="H203" s="6"/>
      <x:c r="I203" s="6"/>
      <x:c r="J203" s="6"/>
    </x:row>
    <x:row r="204" s="1" customFormat="1" ht="12.75" hidden="0" customHeight="1">
      <x:c r="A204" s="41" t="s">
        <x:v>2805</x:v>
      </x:c>
      <x:c r="B204" s="40" t="s">
        <x:v>2806</x:v>
      </x:c>
      <x:c r="C204" s="6"/>
      <x:c r="D204" s="6"/>
      <x:c r="E204" s="6"/>
      <x:c r="F204" s="6"/>
      <x:c r="G204" s="6"/>
      <x:c r="H204" s="6"/>
      <x:c r="I204" s="6"/>
      <x:c r="J204" s="6"/>
    </x:row>
    <x:row r="205" s="1" customFormat="1" ht="12.75" hidden="0" customHeight="1">
      <x:c r="A205" s="41" t="s">
        <x:v>2807</x:v>
      </x:c>
      <x:c r="B205" s="6"/>
      <x:c r="C205" s="6"/>
      <x:c r="D205" s="6"/>
      <x:c r="E205" s="6"/>
      <x:c r="F205" s="6"/>
      <x:c r="G205" s="6"/>
      <x:c r="H205" s="6"/>
      <x:c r="I205" s="6"/>
      <x:c r="J205" s="6"/>
    </x:row>
    <x:row r="206" s="1" customFormat="1" ht="12.75" hidden="0" customHeight="1">
      <x:c r="A206" s="41" t="s">
        <x:v>2808</x:v>
      </x:c>
      <x:c r="B206" s="40" t="s">
        <x:v>2809</x:v>
      </x:c>
      <x:c r="C206" s="40" t="s">
        <x:v>646</x:v>
      </x:c>
      <x:c r="D206" s="6"/>
      <x:c r="E206" s="6"/>
      <x:c r="F206" s="6"/>
      <x:c r="G206" s="6"/>
      <x:c r="H206" s="6"/>
      <x:c r="I206" s="6"/>
      <x:c r="J206" s="6"/>
    </x:row>
    <x:row r="207" s="1" customFormat="1" ht="12.75" hidden="0" customHeight="1">
      <x:c r="A207" s="41" t="s">
        <x:v>2810</x:v>
      </x:c>
      <x:c r="B207" s="44" t="s">
        <x:v>443</x:v>
      </x:c>
      <x:c r="C207" s="44" t="s">
        <x:v>649</x:v>
      </x:c>
      <x:c r="D207" s="6"/>
      <x:c r="E207" s="6"/>
      <x:c r="F207" s="6"/>
      <x:c r="G207" s="6"/>
      <x:c r="H207" s="6"/>
      <x:c r="I207" s="6"/>
      <x:c r="J207" s="6"/>
    </x:row>
    <x:row r="208" s="1" customFormat="1" ht="12.75" hidden="0" customHeight="1">
      <x:c r="A208" s="41" t="s">
        <x:v>652</x:v>
      </x:c>
      <x:c r="B208" s="40" t="s">
        <x:v>446</x:v>
      </x:c>
      <x:c r="C208" s="40" t="s">
        <x:v>652</x:v>
      </x:c>
      <x:c r="D208" s="6"/>
      <x:c r="E208" s="6"/>
      <x:c r="F208" s="6"/>
      <x:c r="G208" s="6"/>
      <x:c r="H208" s="6"/>
      <x:c r="I208" s="6"/>
      <x:c r="J208" s="6"/>
    </x:row>
    <x:row r="209" s="1" customFormat="1" ht="12.75" hidden="0" customHeight="1">
      <x:c r="A209" s="41" t="s">
        <x:v>2811</x:v>
      </x:c>
      <x:c r="B209" s="44" t="s">
        <x:v>446</x:v>
      </x:c>
      <x:c r="C209" s="44" t="s">
        <x:v>655</x:v>
      </x:c>
      <x:c r="D209" s="6"/>
      <x:c r="E209" s="6"/>
      <x:c r="F209" s="6"/>
      <x:c r="G209" s="6"/>
      <x:c r="H209" s="6"/>
      <x:c r="I209" s="6"/>
      <x:c r="J209" s="6"/>
    </x:row>
    <x:row r="210" s="1" customFormat="1" ht="12.75" hidden="0" customHeight="1">
      <x:c r="A210" s="41" t="s">
        <x:v>2812</x:v>
      </x:c>
      <x:c r="B210" s="40" t="s">
        <x:v>2813</x:v>
      </x:c>
      <x:c r="C210" s="40" t="s">
        <x:v>658</x:v>
      </x:c>
      <x:c r="D210" s="6"/>
      <x:c r="E210" s="6"/>
      <x:c r="F210" s="6"/>
      <x:c r="G210" s="6"/>
      <x:c r="H210" s="6"/>
      <x:c r="I210" s="6"/>
      <x:c r="J210" s="6"/>
    </x:row>
    <x:row r="211" s="1" customFormat="1" ht="12.75" hidden="0" customHeight="1">
      <x:c r="A211" s="41" t="s">
        <x:v>2814</x:v>
      </x:c>
      <x:c r="B211" s="44" t="s">
        <x:v>454</x:v>
      </x:c>
      <x:c r="C211" s="44" t="s">
        <x:v>661</x:v>
      </x:c>
      <x:c r="D211" s="6"/>
      <x:c r="E211" s="6"/>
      <x:c r="F211" s="6"/>
      <x:c r="G211" s="6"/>
      <x:c r="H211" s="6"/>
      <x:c r="I211" s="6"/>
      <x:c r="J211" s="6"/>
    </x:row>
    <x:row r="212" s="1" customFormat="1" ht="12.75" hidden="0" customHeight="1">
      <x:c r="A212" s="41" t="s">
        <x:v>2815</x:v>
      </x:c>
      <x:c r="B212" s="40" t="s">
        <x:v>2816</x:v>
      </x:c>
      <x:c r="C212" s="6"/>
      <x:c r="D212" s="6"/>
      <x:c r="E212" s="6"/>
      <x:c r="F212" s="6"/>
      <x:c r="G212" s="6"/>
      <x:c r="H212" s="6"/>
      <x:c r="I212" s="6"/>
      <x:c r="J212" s="6"/>
    </x:row>
    <x:row r="213" s="1" customFormat="1" ht="12.75" hidden="0" customHeight="1">
      <x:c r="A213" s="6"/>
      <x:c r="B213" s="6"/>
      <x:c r="C213" s="6"/>
      <x:c r="D213" s="6"/>
      <x:c r="E213" s="6"/>
      <x:c r="F213" s="6"/>
      <x:c r="G213" s="6"/>
      <x:c r="H213" s="6"/>
      <x:c r="I213" s="6"/>
      <x:c r="J213" s="6"/>
    </x:row>
    <x:row r="214" s="1" customFormat="1" ht="26.25" hidden="0" customHeight="1">
      <x:c r="A214" s="41" t="s">
        <x:v>2817</x:v>
      </x:c>
      <x:c r="B214" s="177"/>
      <x:c r="C214" s="177"/>
      <x:c r="D214" s="177"/>
      <x:c r="E214" s="177"/>
      <x:c r="F214" s="177"/>
      <x:c r="G214" s="177"/>
      <x:c r="H214" s="177"/>
      <x:c r="I214" s="6"/>
      <x:c r="J214" s="6"/>
    </x:row>
    <x:row r="215" s="1" customFormat="1" ht="12.75" hidden="0" customHeight="1">
      <x:c r="A215" s="41" t="s">
        <x:v>2818</x:v>
      </x:c>
      <x:c r="B215" s="44" t="s">
        <x:v>446</x:v>
      </x:c>
      <x:c r="C215" s="44" t="s">
        <x:v>676</x:v>
      </x:c>
      <x:c r="D215" s="6"/>
      <x:c r="E215" s="6"/>
      <x:c r="F215" s="6"/>
      <x:c r="G215" s="6"/>
      <x:c r="H215" s="6"/>
      <x:c r="I215" s="6"/>
      <x:c r="J215" s="6"/>
    </x:row>
    <x:row r="216" s="1" customFormat="1" ht="12.75" hidden="0" customHeight="1">
      <x:c r="A216" s="41" t="s">
        <x:v>2819</x:v>
      </x:c>
      <x:c r="B216" s="40" t="s">
        <x:v>446</x:v>
      </x:c>
      <x:c r="C216" s="40" t="s">
        <x:v>676</x:v>
      </x:c>
      <x:c r="D216" s="6"/>
      <x:c r="E216" s="6"/>
      <x:c r="F216" s="6"/>
      <x:c r="G216" s="6"/>
      <x:c r="H216" s="6"/>
      <x:c r="I216" s="6"/>
      <x:c r="J216" s="6"/>
    </x:row>
    <x:row r="217" s="1" customFormat="1" ht="12.75" hidden="0" customHeight="1">
      <x:c r="A217" s="41" t="s">
        <x:v>2820</x:v>
      </x:c>
      <x:c r="B217" s="44" t="s">
        <x:v>2821</x:v>
      </x:c>
      <x:c r="C217" s="44" t="s">
        <x:v>676</x:v>
      </x:c>
      <x:c r="D217" s="6"/>
      <x:c r="E217" s="6"/>
      <x:c r="F217" s="6"/>
      <x:c r="G217" s="6"/>
      <x:c r="H217" s="6"/>
      <x:c r="I217" s="6"/>
      <x:c r="J217" s="6"/>
    </x:row>
    <x:row r="218" s="1" customFormat="1" ht="12.75" hidden="0" customHeight="1">
      <x:c r="A218" s="41" t="s">
        <x:v>2822</x:v>
      </x:c>
      <x:c r="B218" s="40" t="s">
        <x:v>2821</x:v>
      </x:c>
      <x:c r="C218" s="40" t="s">
        <x:v>676</x:v>
      </x:c>
      <x:c r="D218" s="6"/>
      <x:c r="E218" s="6"/>
      <x:c r="F218" s="6"/>
      <x:c r="G218" s="6"/>
      <x:c r="H218" s="6"/>
      <x:c r="I218" s="6"/>
      <x:c r="J218" s="6"/>
    </x:row>
    <x:row r="219" s="1" customFormat="1" ht="12.75" hidden="0" customHeight="1">
      <x:c r="A219" s="41" t="s">
        <x:v>2823</x:v>
      </x:c>
      <x:c r="B219" s="44" t="s">
        <x:v>2821</x:v>
      </x:c>
      <x:c r="C219" s="44" t="s">
        <x:v>676</x:v>
      </x:c>
      <x:c r="D219" s="6"/>
      <x:c r="E219" s="6"/>
      <x:c r="F219" s="6"/>
      <x:c r="G219" s="6"/>
      <x:c r="H219" s="6"/>
      <x:c r="I219" s="6"/>
      <x:c r="J219" s="6"/>
    </x:row>
    <x:row r="220" s="1" customFormat="1" ht="12.75" hidden="0" customHeight="1">
      <x:c r="A220" s="41" t="s">
        <x:v>2824</x:v>
      </x:c>
      <x:c r="B220" s="40" t="s">
        <x:v>2821</x:v>
      </x:c>
      <x:c r="C220" s="40" t="s">
        <x:v>676</x:v>
      </x:c>
      <x:c r="D220" s="6"/>
      <x:c r="E220" s="6"/>
      <x:c r="F220" s="6"/>
      <x:c r="G220" s="6"/>
      <x:c r="H220" s="6"/>
      <x:c r="I220" s="6"/>
      <x:c r="J220" s="6"/>
    </x:row>
    <x:row r="221" s="1" customFormat="1" ht="12.75" hidden="0" customHeight="1">
      <x:c r="A221" s="41" t="s">
        <x:v>2825</x:v>
      </x:c>
      <x:c r="B221" s="44" t="s">
        <x:v>2826</x:v>
      </x:c>
      <x:c r="C221" s="44" t="s">
        <x:v>676</x:v>
      </x:c>
      <x:c r="D221" s="6"/>
      <x:c r="E221" s="6"/>
      <x:c r="F221" s="6"/>
      <x:c r="G221" s="6"/>
      <x:c r="H221" s="6"/>
      <x:c r="I221" s="6"/>
      <x:c r="J221" s="6"/>
    </x:row>
    <x:row r="222" s="1" customFormat="1" ht="52.5" hidden="0" customHeight="1">
      <x:c r="A222" s="41" t="s">
        <x:v>2827</x:v>
      </x:c>
      <x:c r="B222" s="40" t="s">
        <x:v>2828</x:v>
      </x:c>
      <x:c r="C222" s="6"/>
      <x:c r="D222" s="6"/>
      <x:c r="E222" s="6"/>
      <x:c r="F222" s="6"/>
      <x:c r="G222" s="6"/>
      <x:c r="H222" s="6"/>
      <x:c r="I222" s="6"/>
      <x:c r="J222" s="6"/>
    </x:row>
    <x:row r="223" s="1" customFormat="1" ht="12.75" hidden="0" customHeight="1">
      <x:c r="A223" s="6"/>
      <x:c r="B223" s="6"/>
      <x:c r="C223" s="6"/>
      <x:c r="D223" s="6"/>
      <x:c r="E223" s="6"/>
      <x:c r="F223" s="6"/>
      <x:c r="G223" s="6"/>
      <x:c r="H223" s="6"/>
      <x:c r="I223" s="6"/>
      <x:c r="J223" s="6"/>
    </x:row>
    <x:row r="224" s="1" customFormat="1" ht="12.75" hidden="0" customHeight="1">
      <x:c r="A224" s="41" t="s">
        <x:v>2829</x:v>
      </x:c>
      <x:c r="B224" s="178"/>
      <x:c r="C224" s="178"/>
      <x:c r="D224" s="178"/>
      <x:c r="E224" s="178"/>
      <x:c r="F224" s="178"/>
      <x:c r="G224" s="178"/>
      <x:c r="H224" s="178"/>
      <x:c r="I224" s="6"/>
      <x:c r="J224" s="6"/>
    </x:row>
    <x:row r="225" s="1" customFormat="1" ht="12.75" hidden="0" customHeight="1">
      <x:c r="A225" s="41" t="s">
        <x:v>2830</x:v>
      </x:c>
      <x:c r="B225" s="44" t="s">
        <x:v>446</x:v>
      </x:c>
      <x:c r="C225" s="44" t="s">
        <x:v>664</x:v>
      </x:c>
      <x:c r="D225" s="6"/>
      <x:c r="E225" s="6"/>
      <x:c r="F225" s="6"/>
      <x:c r="G225" s="6"/>
      <x:c r="H225" s="6"/>
      <x:c r="I225" s="6"/>
      <x:c r="J225" s="6"/>
    </x:row>
    <x:row r="226" s="1" customFormat="1" ht="12.75" hidden="0" customHeight="1">
      <x:c r="A226" s="41" t="s">
        <x:v>2796</x:v>
      </x:c>
      <x:c r="B226" s="40" t="s">
        <x:v>2831</x:v>
      </x:c>
      <x:c r="C226" s="40" t="s">
        <x:v>2832</x:v>
      </x:c>
      <x:c r="D226" s="6"/>
      <x:c r="E226" s="6"/>
      <x:c r="F226" s="6"/>
      <x:c r="G226" s="6"/>
      <x:c r="H226" s="6"/>
      <x:c r="I226" s="6"/>
      <x:c r="J226" s="6"/>
    </x:row>
    <x:row r="227" s="1" customFormat="1" ht="12.75" hidden="0" customHeight="1">
      <x:c r="A227" s="41" t="s">
        <x:v>2833</x:v>
      </x:c>
      <x:c r="B227" s="44" t="s">
        <x:v>2834</x:v>
      </x:c>
      <x:c r="C227" s="44" t="s">
        <x:v>667</x:v>
      </x:c>
      <x:c r="D227" s="6"/>
      <x:c r="E227" s="6"/>
      <x:c r="F227" s="6"/>
      <x:c r="G227" s="6"/>
      <x:c r="H227" s="6"/>
      <x:c r="I227" s="6"/>
      <x:c r="J227" s="6"/>
    </x:row>
    <x:row r="228" s="1" customFormat="1" ht="12.75" hidden="0" customHeight="1">
      <x:c r="A228" s="41" t="s">
        <x:v>2835</x:v>
      </x:c>
      <x:c r="B228" s="40" t="s">
        <x:v>446</x:v>
      </x:c>
      <x:c r="C228" s="40" t="s">
        <x:v>670</x:v>
      </x:c>
      <x:c r="D228" s="6"/>
      <x:c r="E228" s="6"/>
      <x:c r="F228" s="6"/>
      <x:c r="G228" s="6"/>
      <x:c r="H228" s="6"/>
      <x:c r="I228" s="6"/>
      <x:c r="J228" s="6"/>
    </x:row>
    <x:row r="229" s="1" customFormat="1" ht="12.75" hidden="0" customHeight="1">
      <x:c r="A229" s="41" t="s">
        <x:v>2836</x:v>
      </x:c>
      <x:c r="B229" s="44" t="s">
        <x:v>2837</x:v>
      </x:c>
      <x:c r="C229" s="44" t="s">
        <x:v>673</x:v>
      </x:c>
      <x:c r="D229" s="6"/>
      <x:c r="E229" s="6"/>
      <x:c r="F229" s="6"/>
      <x:c r="G229" s="6"/>
      <x:c r="H229" s="6"/>
      <x:c r="I229" s="6"/>
      <x:c r="J229" s="6"/>
    </x:row>
    <x:row r="230" s="1" customFormat="1" ht="12.75" hidden="0" customHeight="1">
      <x:c r="A230" s="41" t="s">
        <x:v>2838</x:v>
      </x:c>
      <x:c r="B230" s="40" t="s">
        <x:v>2839</x:v>
      </x:c>
      <x:c r="C230" s="6"/>
      <x:c r="D230" s="6"/>
      <x:c r="E230" s="6"/>
      <x:c r="F230" s="6"/>
      <x:c r="G230" s="6"/>
      <x:c r="H230" s="6"/>
      <x:c r="I230" s="6"/>
      <x:c r="J230" s="6"/>
    </x:row>
    <x:row r="231" s="1" customFormat="1" ht="12.75" hidden="0" customHeight="1">
      <x:c r="A231" s="6"/>
      <x:c r="B231" s="6"/>
      <x:c r="C231" s="6"/>
      <x:c r="D231" s="6"/>
      <x:c r="E231" s="6"/>
      <x:c r="F231" s="6"/>
      <x:c r="G231" s="6"/>
      <x:c r="H231" s="6"/>
      <x:c r="I231" s="6"/>
      <x:c r="J231" s="6"/>
    </x:row>
    <x:row r="232" s="1" customFormat="1" ht="12.75" hidden="0" customHeight="1">
      <x:c r="A232" s="41" t="s">
        <x:v>2840</x:v>
      </x:c>
      <x:c r="B232" s="6"/>
      <x:c r="C232" s="6"/>
      <x:c r="D232" s="6"/>
      <x:c r="E232" s="6"/>
      <x:c r="F232" s="6"/>
      <x:c r="G232" s="6"/>
      <x:c r="H232" s="6"/>
      <x:c r="I232" s="6"/>
      <x:c r="J232" s="6"/>
    </x:row>
    <x:row r="233" s="1" customFormat="1" ht="12.75" hidden="0" customHeight="1">
      <x:c r="A233" s="41" t="s">
        <x:v>2841</x:v>
      </x:c>
      <x:c r="B233" s="44" t="s">
        <x:v>2482</x:v>
      </x:c>
      <x:c r="C233" s="44" t="s">
        <x:v>710</x:v>
      </x:c>
      <x:c r="D233" s="6"/>
      <x:c r="E233" s="6"/>
      <x:c r="F233" s="6"/>
      <x:c r="G233" s="6"/>
      <x:c r="H233" s="6"/>
      <x:c r="I233" s="6"/>
      <x:c r="J233" s="6"/>
    </x:row>
    <x:row r="234" s="1" customFormat="1" ht="12.75" hidden="0" customHeight="1">
      <x:c r="A234" s="41" t="s">
        <x:v>2842</x:v>
      </x:c>
      <x:c r="B234" s="40" t="s">
        <x:v>713</x:v>
      </x:c>
      <x:c r="C234" s="40" t="s">
        <x:v>714</x:v>
      </x:c>
      <x:c r="D234" s="6"/>
      <x:c r="E234" s="6"/>
      <x:c r="F234" s="6"/>
      <x:c r="G234" s="6"/>
      <x:c r="H234" s="6"/>
      <x:c r="I234" s="6"/>
      <x:c r="J234" s="6"/>
    </x:row>
    <x:row r="235" s="1" customFormat="1" ht="12.75" hidden="0" customHeight="1">
      <x:c r="A235" s="41" t="s">
        <x:v>2843</x:v>
      </x:c>
      <x:c r="B235" s="44" t="str">
        <x:v>Remote work policy implementation decision evaluated against RippleLogic v13.0 RCR/RSP, RF/NCRC and TRC/CSV/RLS/UCI-HOI, PCC, and workbook evidence surfaces.</x:v>
      </x:c>
      <x:c r="C235" s="44" t="s">
        <x:v>2844</x:v>
      </x:c>
      <x:c r="D235" s="6"/>
      <x:c r="E235" s="6"/>
      <x:c r="F235" s="6"/>
      <x:c r="G235" s="6"/>
      <x:c r="H235" s="6"/>
      <x:c r="I235" s="6"/>
      <x:c r="J235" s="6"/>
    </x:row>
    <x:row r="236" s="1" customFormat="1" ht="12.75" hidden="0" customHeight="1">
      <x:c r="A236" s="41" t="s">
        <x:v>2845</x:v>
      </x:c>
      <x:c r="B236" s="40" t="s">
        <x:v>2846</x:v>
      </x:c>
      <x:c r="C236" s="40" t="s">
        <x:v>2847</x:v>
      </x:c>
      <x:c r="D236" s="6"/>
      <x:c r="E236" s="6"/>
      <x:c r="F236" s="6"/>
      <x:c r="G236" s="6"/>
      <x:c r="H236" s="6"/>
      <x:c r="I236" s="6"/>
      <x:c r="J236" s="6"/>
    </x:row>
    <x:row r="237" s="1" customFormat="1" ht="12.75" hidden="0" customHeight="1">
      <x:c r="A237" s="41" t="s">
        <x:v>2848</x:v>
      </x:c>
      <x:c r="B237" s="44" t="s">
        <x:v>2849</x:v>
      </x:c>
      <x:c r="C237" s="44" t="s">
        <x:v>2850</x:v>
      </x:c>
      <x:c r="D237" s="6"/>
      <x:c r="E237" s="6"/>
      <x:c r="F237" s="6"/>
      <x:c r="G237" s="6"/>
      <x:c r="H237" s="6"/>
      <x:c r="I237" s="6"/>
      <x:c r="J237" s="6"/>
    </x:row>
    <x:row r="238" s="1" customFormat="1" ht="12.75" hidden="0" customHeight="1">
      <x:c r="A238" s="41" t="s">
        <x:v>2851</x:v>
      </x:c>
      <x:c r="B238" s="40" t="s">
        <x:v>2852</x:v>
      </x:c>
      <x:c r="C238" s="40" t="s">
        <x:v>2853</x:v>
      </x:c>
      <x:c r="D238" s="6"/>
      <x:c r="E238" s="6"/>
      <x:c r="F238" s="6"/>
      <x:c r="G238" s="6"/>
      <x:c r="H238" s="6"/>
      <x:c r="I238" s="6"/>
      <x:c r="J238" s="6"/>
    </x:row>
    <x:row r="239" s="1" customFormat="1" ht="12.75" hidden="0" customHeight="1">
      <x:c r="A239" s="41" t="s">
        <x:v>2854</x:v>
      </x:c>
      <x:c r="B239" s="44" t="s">
        <x:v>2855</x:v>
      </x:c>
      <x:c r="C239" s="6"/>
      <x:c r="D239" s="6"/>
      <x:c r="E239" s="6"/>
      <x:c r="F239" s="6"/>
      <x:c r="G239" s="6"/>
      <x:c r="H239" s="6"/>
      <x:c r="I239" s="6"/>
      <x:c r="J239" s="6"/>
    </x:row>
    <x:row r="240" s="1" customFormat="1" ht="68.25" hidden="0" customHeight="1">
      <x:c r="A240" s="41" t="s">
        <x:v>2856</x:v>
      </x:c>
      <x:c r="B240" s="40" t="s">
        <x:v>2857</x:v>
      </x:c>
      <x:c r="C240" s="40" t="s">
        <x:v>2858</x:v>
      </x:c>
      <x:c r="D240" s="6"/>
      <x:c r="E240" s="6"/>
      <x:c r="F240" s="6"/>
      <x:c r="G240" s="6"/>
      <x:c r="H240" s="6"/>
      <x:c r="I240" s="6"/>
      <x:c r="J240" s="6"/>
    </x:row>
    <x:row r="242" ht="35.04999923706055" hidden="0">
      <x:c r="A242" s="135" t="s">
        <x:v>2859</x:v>
      </x:c>
      <x:c r="B242" s="135"/>
      <x:c r="C242" s="135"/>
      <x:c r="D242" s="135"/>
      <x:c r="E242" s="135"/>
      <x:c r="F242" s="135"/>
      <x:c r="G242" s="135"/>
      <x:c r="H242" s="135"/>
    </x:row>
    <x:row r="243" ht="12.75" hidden="0">
      <x:c r="A243" s="130" t="s">
        <x:v>2860</x:v>
      </x:c>
      <x:c r="B243" s="130" t="s">
        <x:v>446</x:v>
      </x:c>
      <x:c r="C243" s="130" t="s">
        <x:v>2861</x:v>
      </x:c>
      <x:c r="D243" s="130"/>
      <x:c r="E243" s="130"/>
      <x:c r="F243" s="130"/>
      <x:c r="G243" s="130"/>
      <x:c r="H243" s="130"/>
    </x:row>
    <x:row r="244" ht="12.75" hidden="0">
      <x:c r="A244" s="130" t="s">
        <x:v>2862</x:v>
      </x:c>
      <x:c r="B244" s="130" t="s">
        <x:v>2863</x:v>
      </x:c>
      <x:c r="C244" s="130" t="s">
        <x:v>2864</x:v>
      </x:c>
      <x:c r="D244" s="130"/>
      <x:c r="E244" s="130"/>
      <x:c r="F244" s="130"/>
      <x:c r="G244" s="130"/>
      <x:c r="H244" s="130"/>
    </x:row>
    <x:row r="245" ht="12.75" hidden="0">
      <x:c r="A245" s="130" t="s">
        <x:v>2865</x:v>
      </x:c>
      <x:c r="B245" s="130" t="s">
        <x:v>446</x:v>
      </x:c>
      <x:c r="C245" s="130" t="s">
        <x:v>2866</x:v>
      </x:c>
      <x:c r="D245" s="130"/>
      <x:c r="E245" s="130"/>
      <x:c r="F245" s="130"/>
      <x:c r="G245" s="130"/>
      <x:c r="H245" s="130"/>
    </x:row>
    <x:row r="246" ht="12.75" hidden="0">
      <x:c r="A246" s="130" t="s">
        <x:v>2867</x:v>
      </x:c>
      <x:c r="B246" s="130" t="s">
        <x:v>446</x:v>
      </x:c>
      <x:c r="C246" s="130" t="s">
        <x:v>2868</x:v>
      </x:c>
      <x:c r="D246" s="130"/>
      <x:c r="E246" s="130"/>
      <x:c r="F246" s="130"/>
      <x:c r="G246" s="130"/>
      <x:c r="H246" s="130"/>
    </x:row>
    <x:row r="247" ht="12.75" hidden="0">
      <x:c r="A247" s="130" t="s">
        <x:v>2869</x:v>
      </x:c>
      <x:c r="B247" s="130" t="s">
        <x:v>2870</x:v>
      </x:c>
      <x:c r="C247" s="130" t="s">
        <x:v>2871</x:v>
      </x:c>
      <x:c r="D247" s="130"/>
      <x:c r="E247" s="130"/>
      <x:c r="F247" s="130"/>
      <x:c r="G247" s="130"/>
      <x:c r="H247" s="130"/>
    </x:row>
    <x:row r="248" ht="23.850000381469727" hidden="0">
      <x:c r="A248" s="130" t="s">
        <x:v>2872</x:v>
      </x:c>
      <x:c r="B248" s="130" t="s">
        <x:v>776</x:v>
      </x:c>
      <x:c r="C248" s="130" t="s">
        <x:v>2873</x:v>
      </x:c>
      <x:c r="D248" s="130"/>
      <x:c r="E248" s="130"/>
      <x:c r="F248" s="130"/>
      <x:c r="G248" s="130"/>
      <x:c r="H248" s="130"/>
    </x:row>
    <x:row r="249" ht="46.25" hidden="0">
      <x:c r="A249" s="130" t="s">
        <x:v>2874</x:v>
      </x:c>
      <x:c r="B249" s="130" t="s">
        <x:v>2875</x:v>
      </x:c>
      <x:c r="C249" s="130"/>
      <x:c r="D249" s="130"/>
      <x:c r="E249" s="130"/>
      <x:c r="F249" s="130"/>
      <x:c r="G249" s="130"/>
      <x:c r="H249" s="130"/>
    </x:row>
  </x:sheetData>
  <x:mergeCells>
    <x:mergeCell ref="A1:J1"/>
    <x:mergeCell ref="A151:B151"/>
  </x:mergeCells>
  <x:pageMargins left="0.7" right="0.7" top="0.75" bottom="0.75" header="0.3" footer="0.3"/>
</x:worksheet>
</file>

<file path=xl/worksheets/sheet33.xml><?xml version="1.0" encoding="utf-8"?>
<x:worksheet xmlns:x="http://schemas.openxmlformats.org/spreadsheetml/2006/main">
  <x:sheetViews>
    <x:sheetView showGridLines="1" workbookViewId="0"/>
  </x:sheetViews>
  <x:sheetFormatPr defaultColWidth="8.66796875" defaultRowHeight="14.25"/>
  <x:cols>
    <x:col min="1" max="3" width="36" style="72" hidden="0" customWidth="1"/>
    <x:col min="4" max="4" width="23" style="72" hidden="0" customWidth="1"/>
    <x:col min="5" max="6" width="36" style="72" hidden="0" customWidth="1"/>
    <x:col min="7" max="8" width="16" style="1" hidden="0" customWidth="1"/>
    <x:col min="9" max="19" width="16" style="72" hidden="0" customWidth="1"/>
  </x:cols>
  <x:sheetData>
    <x:row r="1" s="1" customFormat="1" ht="14.25" hidden="0" customHeight="1">
      <x:c r="A1" s="36" t="s">
        <x:v>2876</x:v>
      </x:c>
      <x:c r="B1" s="3"/>
      <x:c r="C1" s="3"/>
      <x:c r="D1" s="3"/>
      <x:c r="E1" s="3"/>
      <x:c r="F1" s="3"/>
      <x:c r="G1" s="3"/>
      <x:c r="H1" s="3"/>
      <x:c r="I1" s="3"/>
      <x:c r="J1" s="3"/>
      <x:c r="K1" s="3"/>
      <x:c r="L1" s="3"/>
      <x:c r="M1" s="3"/>
      <x:c r="N1" s="3"/>
      <x:c r="O1" s="3"/>
      <x:c r="P1" s="3"/>
      <x:c r="Q1" s="3"/>
      <x:c r="R1" s="3"/>
      <x:c r="S1" s="3"/>
    </x:row>
    <x:row r="2" s="1" customFormat="1" ht="13.5" hidden="0" customHeight="1">
      <x:c r="A2" s="6"/>
      <x:c r="B2" s="6"/>
      <x:c r="C2" s="6"/>
      <x:c r="D2" s="6"/>
      <x:c r="E2" s="6"/>
      <x:c r="F2" s="6"/>
      <x:c r="G2" s="6"/>
      <x:c r="H2" s="6"/>
      <x:c r="I2" s="6"/>
      <x:c r="J2" s="6"/>
      <x:c r="K2" s="6"/>
      <x:c r="L2" s="6"/>
      <x:c r="M2" s="6"/>
      <x:c r="N2" s="6"/>
      <x:c r="O2" s="6"/>
      <x:c r="P2" s="6"/>
      <x:c r="Q2" s="6"/>
      <x:c r="R2" s="6"/>
      <x:c r="S2" s="6"/>
    </x:row>
    <x:row r="3" s="1" customFormat="1" ht="14.25" hidden="0" customHeight="1">
      <x:c r="A3" s="41" t="s">
        <x:v>2877</x:v>
      </x:c>
      <x:c r="B3" s="179" t="s">
        <x:v>2878</x:v>
      </x:c>
      <x:c r="C3" s="6"/>
      <x:c r="D3" s="6"/>
      <x:c r="E3" s="6"/>
      <x:c r="F3" s="6"/>
      <x:c r="G3" s="6"/>
      <x:c r="H3" s="6"/>
      <x:c r="I3" s="6"/>
      <x:c r="J3" s="6"/>
      <x:c r="K3" s="6"/>
      <x:c r="L3" s="6"/>
      <x:c r="M3" s="6"/>
      <x:c r="N3" s="6"/>
      <x:c r="O3" s="6"/>
      <x:c r="P3" s="6"/>
      <x:c r="Q3" s="6"/>
      <x:c r="R3" s="6"/>
      <x:c r="S3" s="6"/>
    </x:row>
    <x:row r="4" s="1" customFormat="1" ht="14.25" hidden="0" customHeight="1">
      <x:c r="A4" s="41" t="s">
        <x:v>2879</x:v>
      </x:c>
      <x:c r="B4" s="40" t="s">
        <x:v>2880</x:v>
      </x:c>
      <x:c r="C4" s="6"/>
      <x:c r="D4" s="6"/>
      <x:c r="E4" s="6"/>
      <x:c r="F4" s="6"/>
      <x:c r="G4" s="6"/>
      <x:c r="H4" s="6"/>
      <x:c r="I4" s="6"/>
      <x:c r="J4" s="6"/>
      <x:c r="K4" s="6"/>
      <x:c r="L4" s="6"/>
      <x:c r="M4" s="6"/>
      <x:c r="N4" s="6"/>
      <x:c r="O4" s="6"/>
      <x:c r="P4" s="6"/>
      <x:c r="Q4" s="6"/>
      <x:c r="R4" s="6"/>
      <x:c r="S4" s="6"/>
    </x:row>
    <x:row r="5" s="1" customFormat="1" ht="14.25" hidden="0" customHeight="1">
      <x:c r="A5" s="41" t="s">
        <x:v>2881</x:v>
      </x:c>
      <x:c r="B5" s="44" t="str">
        <x:f aca="0">"SENSITIVITY_NOT_RUN = "&amp;IF(B3="NOT PERFORMED","YES","NO")&amp;" (REVIEW severity)"</x:f>
        <x:v>SENSITIVITY_NOT_RUN = NO (REVIEW severity)</x:v>
      </x:c>
      <x:c r="C5" s="6"/>
      <x:c r="D5" s="6"/>
      <x:c r="E5" s="6"/>
      <x:c r="F5" s="6"/>
      <x:c r="G5" s="6"/>
      <x:c r="H5" s="6"/>
      <x:c r="I5" s="6"/>
      <x:c r="J5" s="6"/>
      <x:c r="K5" s="6"/>
      <x:c r="L5" s="6"/>
      <x:c r="M5" s="6"/>
      <x:c r="N5" s="6"/>
      <x:c r="O5" s="6"/>
      <x:c r="P5" s="6"/>
      <x:c r="Q5" s="6"/>
      <x:c r="R5" s="6"/>
      <x:c r="S5" s="6"/>
    </x:row>
    <x:row r="6" s="1" customFormat="1" ht="13.5" hidden="0" customHeight="1">
      <x:c r="A6" s="6"/>
      <x:c r="B6" s="6"/>
      <x:c r="C6" s="6"/>
      <x:c r="D6" s="6"/>
      <x:c r="E6" s="6"/>
      <x:c r="F6" s="6"/>
      <x:c r="G6" s="6"/>
      <x:c r="H6" s="6"/>
      <x:c r="I6" s="6"/>
      <x:c r="J6" s="6"/>
      <x:c r="K6" s="6"/>
      <x:c r="L6" s="6"/>
      <x:c r="M6" s="6"/>
      <x:c r="N6" s="6"/>
      <x:c r="O6" s="6"/>
      <x:c r="P6" s="6"/>
      <x:c r="Q6" s="6"/>
      <x:c r="R6" s="6"/>
      <x:c r="S6" s="6"/>
    </x:row>
    <x:row r="7" s="1" customFormat="1" ht="14.25" hidden="0" customHeight="1">
      <x:c r="A7" s="41" t="s">
        <x:v>2882</x:v>
      </x:c>
      <x:c r="B7" s="6"/>
      <x:c r="C7" s="6"/>
      <x:c r="D7" s="6"/>
      <x:c r="E7" s="6"/>
      <x:c r="F7" s="6"/>
      <x:c r="G7" s="6"/>
      <x:c r="H7" s="6"/>
      <x:c r="I7" s="6"/>
      <x:c r="J7" s="6"/>
      <x:c r="K7" s="6"/>
      <x:c r="L7" s="6"/>
      <x:c r="M7" s="6"/>
      <x:c r="N7" s="6"/>
      <x:c r="O7" s="6"/>
      <x:c r="P7" s="6"/>
      <x:c r="Q7" s="6"/>
      <x:c r="R7" s="6"/>
      <x:c r="S7" s="6"/>
    </x:row>
    <x:row r="8" s="1" customFormat="1" ht="14.25" hidden="0" customHeight="1">
      <x:c r="A8" s="41" t="s">
        <x:v>2883</x:v>
      </x:c>
      <x:c r="B8" s="40" t="s">
        <x:v>2884</x:v>
      </x:c>
      <x:c r="C8" s="40" t="s">
        <x:v>2885</x:v>
      </x:c>
      <x:c r="D8" s="40" t="s">
        <x:v>2785</x:v>
      </x:c>
      <x:c r="E8" s="40" t="s">
        <x:v>2886</x:v>
      </x:c>
      <x:c r="F8" s="40" t="s">
        <x:v>1258</x:v>
      </x:c>
      <x:c r="G8" s="6"/>
      <x:c r="H8" s="6"/>
      <x:c r="I8" s="6"/>
      <x:c r="J8" s="6"/>
      <x:c r="K8" s="6"/>
      <x:c r="L8" s="6"/>
      <x:c r="M8" s="6"/>
      <x:c r="N8" s="6"/>
      <x:c r="O8" s="6"/>
      <x:c r="P8" s="6"/>
      <x:c r="Q8" s="6"/>
      <x:c r="R8" s="6"/>
      <x:c r="S8" s="6"/>
    </x:row>
    <x:row r="9" s="1" customFormat="1" ht="58" hidden="0" customHeight="1">
      <x:c r="A9" s="41" t="s">
        <x:v>2887</x:v>
      </x:c>
      <x:c r="B9" s="44" t="s">
        <x:v>2888</x:v>
      </x:c>
      <x:c r="C9" s="44" t="str">
        <x:v>Higher point-score option only; this row does not test uncertainty-based decisiveness.</x:v>
      </x:c>
      <x:c r="D9" s="44" t="str">
        <x:f aca="0">D34</x:f>
        <x:v>A</x:v>
      </x:c>
      <x:c r="E9" s="44" t="str">
        <x:f aca="0">IF(D9=$D$14,"YES","NO")</x:f>
        <x:v>YES</x:v>
      </x:c>
      <x:c r="F9" s="44" t="s">
        <x:v>2890</x:v>
      </x:c>
      <x:c r="G9" s="6"/>
      <x:c r="H9" s="6"/>
      <x:c r="I9" s="6"/>
      <x:c r="J9" s="6"/>
      <x:c r="K9" s="6"/>
      <x:c r="L9" s="6"/>
      <x:c r="M9" s="6"/>
      <x:c r="N9" s="6"/>
      <x:c r="O9" s="6"/>
      <x:c r="P9" s="6"/>
      <x:c r="Q9" s="6"/>
      <x:c r="R9" s="6"/>
      <x:c r="S9" s="6"/>
    </x:row>
    <x:row r="10" s="1" customFormat="1" ht="58" hidden="0" customHeight="1">
      <x:c r="A10" s="41" t="s">
        <x:v>2891</x:v>
      </x:c>
      <x:c r="B10" s="40" t="s">
        <x:v>2892</x:v>
      </x:c>
      <x:c r="C10" s="40" t="str">
        <x:v>Higher point-score option only; this row does not test uncertainty-based decisiveness.</x:v>
      </x:c>
      <x:c r="D10" s="40" t="str">
        <x:f aca="0">D35</x:f>
        <x:v>A</x:v>
      </x:c>
      <x:c r="E10" s="40" t="str">
        <x:f aca="0">IF(D10=$D$14,"YES","NO")</x:f>
        <x:v>YES</x:v>
      </x:c>
      <x:c r="F10" s="40" t="s">
        <x:v>2890</x:v>
      </x:c>
      <x:c r="G10" s="6"/>
      <x:c r="H10" s="6"/>
      <x:c r="I10" s="6"/>
      <x:c r="J10" s="6"/>
      <x:c r="K10" s="6"/>
      <x:c r="L10" s="6"/>
      <x:c r="M10" s="6"/>
      <x:c r="N10" s="6"/>
      <x:c r="O10" s="6"/>
      <x:c r="P10" s="6"/>
      <x:c r="Q10" s="6"/>
      <x:c r="R10" s="6"/>
      <x:c r="S10" s="6"/>
    </x:row>
    <x:row r="11" s="1" customFormat="1" ht="58" hidden="0" customHeight="1">
      <x:c r="A11" s="41" t="s">
        <x:v>2893</x:v>
      </x:c>
      <x:c r="B11" s="44" t="s">
        <x:v>2894</x:v>
      </x:c>
      <x:c r="C11" s="44" t="str">
        <x:v>Higher point-score option only; this row does not test uncertainty-based decisiveness.</x:v>
      </x:c>
      <x:c r="D11" s="44" t="str">
        <x:f aca="0">D36</x:f>
        <x:v>A</x:v>
      </x:c>
      <x:c r="E11" s="44" t="str">
        <x:f aca="0">IF(D11=$D$14,"YES","NO")</x:f>
        <x:v>YES</x:v>
      </x:c>
      <x:c r="F11" s="44" t="s">
        <x:v>2890</x:v>
      </x:c>
      <x:c r="G11" s="6"/>
      <x:c r="H11" s="6"/>
      <x:c r="I11" s="6"/>
      <x:c r="J11" s="6"/>
      <x:c r="K11" s="6"/>
      <x:c r="L11" s="6"/>
      <x:c r="M11" s="6"/>
      <x:c r="N11" s="6"/>
      <x:c r="O11" s="6"/>
      <x:c r="P11" s="6"/>
      <x:c r="Q11" s="6"/>
      <x:c r="R11" s="6"/>
      <x:c r="S11" s="6"/>
    </x:row>
    <x:row r="12" s="1" customFormat="1" ht="14.25" hidden="0" customHeight="1">
      <x:c r="A12" s="41" t="s">
        <x:v>2895</x:v>
      </x:c>
      <x:c r="B12" s="40" t="s">
        <x:v>2896</x:v>
      </x:c>
      <x:c r="C12" s="40" t="s">
        <x:v>2897</x:v>
      </x:c>
      <x:c r="D12" s="40" t="str">
        <x:f aca="0">N122&amp;", "&amp;N123</x:f>
        <x:v>PASS, PASS</x:v>
      </x:c>
      <x:c r="E12" s="40" t="str">
        <x:f aca="0">IF(AND(N122="PASS",N123="PASS"),"YES","NO")</x:f>
        <x:v>YES</x:v>
      </x:c>
      <x:c r="F12" s="40" t="s">
        <x:v>2898</x:v>
      </x:c>
      <x:c r="G12" s="6"/>
      <x:c r="H12" s="6"/>
      <x:c r="I12" s="6"/>
      <x:c r="J12" s="6"/>
      <x:c r="K12" s="6"/>
      <x:c r="L12" s="6"/>
      <x:c r="M12" s="6"/>
      <x:c r="N12" s="6"/>
      <x:c r="O12" s="6"/>
      <x:c r="P12" s="6"/>
      <x:c r="Q12" s="6"/>
      <x:c r="R12" s="6"/>
      <x:c r="S12" s="6"/>
    </x:row>
    <x:row r="13" s="1" customFormat="1" ht="14.25" hidden="0" customHeight="1">
      <x:c r="A13" s="41" t="s">
        <x:v>2899</x:v>
      </x:c>
      <x:c r="B13" s="44" t="s">
        <x:v>329</x:v>
      </x:c>
      <x:c r="C13" s="44" t="s">
        <x:v>330</x:v>
      </x:c>
      <x:c r="D13" s="44" t="s">
        <x:v>2900</x:v>
      </x:c>
      <x:c r="E13" s="44" t="inlineStr">
        <x:is>
          <x:t>ΔRLS (raw)</x:t>
        </x:is>
      </x:c>
      <x:c r="F13" s="6"/>
      <x:c r="G13" s="6"/>
      <x:c r="H13" s="6"/>
      <x:c r="I13" s="6"/>
      <x:c r="J13" s="6"/>
      <x:c r="K13" s="6"/>
      <x:c r="L13" s="6"/>
      <x:c r="M13" s="6"/>
      <x:c r="N13" s="6"/>
      <x:c r="O13" s="6"/>
      <x:c r="P13" s="6"/>
      <x:c r="Q13" s="6"/>
      <x:c r="R13" s="6"/>
      <x:c r="S13" s="6"/>
    </x:row>
    <x:row r="14" s="1" customFormat="1" ht="14.25" hidden="0" customHeight="1">
      <x:c r="A14" s="41" t="str">
        <x:v>Baseline point-score comparison; required uncertainty stress remains separate.</x:v>
      </x:c>
      <x:c r="B14" s="98" t="n">
        <x:f aca="0">RLS!B61</x:f>
        <x:v>0.0153129427168233</x:v>
      </x:c>
      <x:c r="C14" s="98" t="n">
        <x:f aca="0">RLS!B62</x:f>
        <x:v>-0.00112238738505248</x:v>
      </x:c>
      <x:c r="D14" s="40" t="str">
        <x:f aca="0">IF(B14&gt;=C14,"A","B")</x:f>
        <x:v>A</x:v>
      </x:c>
      <x:c r="E14" s="40" t="n">
        <x:f aca="0">B14-C14</x:f>
        <x:v>0.01643533010187578</x:v>
      </x:c>
      <x:c r="F14" s="6"/>
      <x:c r="G14" s="6"/>
      <x:c r="H14" s="6"/>
      <x:c r="I14" s="6"/>
      <x:c r="J14" s="6"/>
      <x:c r="K14" s="6"/>
      <x:c r="L14" s="6"/>
      <x:c r="M14" s="6"/>
      <x:c r="N14" s="6"/>
      <x:c r="O14" s="6"/>
      <x:c r="P14" s="6"/>
      <x:c r="Q14" s="6"/>
      <x:c r="R14" s="6"/>
      <x:c r="S14" s="6"/>
    </x:row>
    <x:row r="15" s="1" customFormat="1" ht="14.25" hidden="0" customHeight="1">
      <x:c r="A15" s="41" t="s">
        <x:v>2902</x:v>
      </x:c>
      <x:c r="B15" s="6"/>
      <x:c r="C15" s="6"/>
      <x:c r="D15" s="6"/>
      <x:c r="E15" s="6"/>
      <x:c r="F15" s="6"/>
      <x:c r="G15" s="6"/>
      <x:c r="H15" s="6"/>
      <x:c r="I15" s="6"/>
      <x:c r="J15" s="6"/>
      <x:c r="K15" s="6"/>
      <x:c r="L15" s="6"/>
      <x:c r="M15" s="6"/>
      <x:c r="N15" s="6"/>
      <x:c r="O15" s="6"/>
      <x:c r="P15" s="6"/>
      <x:c r="Q15" s="6"/>
      <x:c r="R15" s="6"/>
      <x:c r="S15" s="6"/>
    </x:row>
    <x:row r="16" s="1" customFormat="1" ht="96" hidden="0" customHeight="1">
      <x:c r="A16" s="41" t="s">
        <x:v>83</x:v>
      </x:c>
      <x:c r="B16" s="70" t="str">
        <x:v>PERFORMED — normalized weight and scenario stress calculations. Point-leader stability does not establish robust decisiveness; sigma stress remains non-decisive.</x:v>
      </x:c>
      <x:c r="C16" s="6"/>
      <x:c r="D16" s="6"/>
      <x:c r="E16" s="6"/>
      <x:c r="F16" s="6"/>
      <x:c r="G16" s="6"/>
      <x:c r="H16" s="6"/>
      <x:c r="I16" s="6"/>
      <x:c r="J16" s="6"/>
      <x:c r="K16" s="6"/>
      <x:c r="L16" s="6"/>
      <x:c r="M16" s="6"/>
      <x:c r="N16" s="6"/>
      <x:c r="O16" s="6"/>
      <x:c r="P16" s="6"/>
      <x:c r="Q16" s="6"/>
      <x:c r="R16" s="6"/>
      <x:c r="S16" s="6"/>
    </x:row>
    <x:row r="17" s="1" customFormat="1" ht="13.5" hidden="0" customHeight="1">
      <x:c r="A17" s="41" t="s">
        <x:v>2904</x:v>
      </x:c>
      <x:c r="B17" s="44" t="s">
        <x:v>2905</x:v>
      </x:c>
      <x:c r="C17" s="6"/>
      <x:c r="D17" s="6"/>
      <x:c r="E17" s="6"/>
      <x:c r="F17" s="6"/>
      <x:c r="G17" s="6"/>
      <x:c r="H17" s="6"/>
      <x:c r="I17" s="6"/>
      <x:c r="J17" s="6"/>
      <x:c r="K17" s="6"/>
      <x:c r="L17" s="6"/>
      <x:c r="M17" s="6"/>
      <x:c r="N17" s="6"/>
      <x:c r="O17" s="6"/>
      <x:c r="P17" s="6"/>
      <x:c r="Q17" s="6"/>
      <x:c r="R17" s="6"/>
      <x:c r="S17" s="6"/>
    </x:row>
    <x:row r="18" s="1" customFormat="1" ht="14.25" hidden="0" customHeight="1">
      <x:c r="A18" s="60" t="s">
        <x:v>2906</x:v>
      </x:c>
      <x:c r="B18" s="6" t="s">
        <x:v>2907</x:v>
      </x:c>
      <x:c r="C18" s="6" t="s">
        <x:v>2908</x:v>
      </x:c>
      <x:c r="D18" s="6" t="str">
        <x:f aca="0">"SENSITIVE"</x:f>
        <x:v>SENSITIVE</x:v>
      </x:c>
      <x:c r="E18" s="6" t="str">
        <x:f aca="0">"NO"</x:f>
        <x:v>NO</x:v>
      </x:c>
      <x:c r="F18" s="6" t="s">
        <x:v>2909</x:v>
      </x:c>
      <x:c r="G18" s="6"/>
      <x:c r="H18" s="6"/>
      <x:c r="I18" s="6"/>
      <x:c r="J18" s="6"/>
      <x:c r="K18" s="6"/>
      <x:c r="L18" s="6"/>
      <x:c r="M18" s="6"/>
      <x:c r="N18" s="6"/>
      <x:c r="O18" s="6"/>
      <x:c r="P18" s="6"/>
      <x:c r="Q18" s="6"/>
      <x:c r="R18" s="6"/>
      <x:c r="S18" s="6"/>
    </x:row>
    <x:row r="19" s="1" customFormat="1" ht="13.5" hidden="0" customHeight="1">
      <x:c r="A19" s="6" t="s">
        <x:v>2910</x:v>
      </x:c>
      <x:c r="B19" s="6" t="s">
        <x:v>2911</x:v>
      </x:c>
      <x:c r="C19" s="6" t="s">
        <x:v>2097</x:v>
      </x:c>
      <x:c r="D19" s="56" t="n">
        <x:f aca="0">RLS!B46</x:f>
        <x:v>1.81508102477079</x:v>
      </x:c>
      <x:c r="E19" s="6"/>
      <x:c r="F19" s="6" t="s">
        <x:v>2912</x:v>
      </x:c>
      <x:c r="G19" s="6"/>
      <x:c r="H19" s="6"/>
      <x:c r="I19" s="6"/>
      <x:c r="J19" s="6"/>
      <x:c r="K19" s="6"/>
      <x:c r="L19" s="6"/>
      <x:c r="M19" s="6"/>
      <x:c r="N19" s="6"/>
      <x:c r="O19" s="6"/>
      <x:c r="P19" s="6"/>
      <x:c r="Q19" s="6"/>
      <x:c r="R19" s="6"/>
      <x:c r="S19" s="6"/>
    </x:row>
    <x:row r="20" s="1" customFormat="1" ht="14.25" hidden="0" customHeight="1">
      <x:c r="A20" s="118" t="s">
        <x:v>2913</x:v>
      </x:c>
      <x:c r="B20" s="6" t="s">
        <x:v>2914</x:v>
      </x:c>
      <x:c r="C20" s="6" t="s">
        <x:v>2915</x:v>
      </x:c>
      <x:c r="D20" s="56" t="n">
        <x:f aca="0">RLS!B47</x:f>
        <x:v>1.8126799195478</x:v>
      </x:c>
      <x:c r="E20" s="6"/>
      <x:c r="F20" s="6" t="s">
        <x:v>2916</x:v>
      </x:c>
      <x:c r="G20" s="6"/>
      <x:c r="H20" s="6"/>
      <x:c r="I20" s="6"/>
      <x:c r="J20" s="6"/>
      <x:c r="K20" s="40" t="s">
        <x:v>1028</x:v>
      </x:c>
      <x:c r="L20" s="40" t="s">
        <x:v>1018</x:v>
      </x:c>
      <x:c r="M20" s="40" t="s">
        <x:v>1027</x:v>
      </x:c>
      <x:c r="N20" s="40" t="s">
        <x:v>1029</x:v>
      </x:c>
      <x:c r="O20" s="40" t="s">
        <x:v>1026</x:v>
      </x:c>
      <x:c r="P20" s="40" t="s">
        <x:v>1154</x:v>
      </x:c>
      <x:c r="Q20" s="40" t="s">
        <x:v>1024</x:v>
      </x:c>
      <x:c r="R20" s="6"/>
      <x:c r="S20" s="6"/>
    </x:row>
    <x:row r="21" s="1" customFormat="1" ht="14.25" hidden="0" customHeight="1">
      <x:c r="A21" s="6"/>
      <x:c r="B21" s="6"/>
      <x:c r="C21" s="6"/>
      <x:c r="D21" s="6"/>
      <x:c r="E21" s="6"/>
      <x:c r="F21" s="6"/>
      <x:c r="G21" s="6"/>
      <x:c r="H21" s="6"/>
      <x:c r="I21" s="6"/>
      <x:c r="J21" s="44" t="s">
        <x:v>2917</x:v>
      </x:c>
      <x:c r="K21" s="84" t="n">
        <x:f aca="0">Parameters!$B$48</x:f>
        <x:v>0.142857142857143</x:v>
      </x:c>
      <x:c r="L21" s="84" t="n">
        <x:f aca="0">Parameters!$B$49</x:f>
        <x:v>0.142857142857143</x:v>
      </x:c>
      <x:c r="M21" s="84" t="n">
        <x:f aca="0">Parameters!$B$50</x:f>
        <x:v>0.142857142857143</x:v>
      </x:c>
      <x:c r="N21" s="84" t="n">
        <x:f aca="0">Parameters!$B$51</x:f>
        <x:v>0.142857142857143</x:v>
      </x:c>
      <x:c r="O21" s="84" t="n">
        <x:f aca="0">Parameters!$B$52</x:f>
        <x:v>0.142857142857143</x:v>
      </x:c>
      <x:c r="P21" s="84" t="n">
        <x:f aca="0">Parameters!$B$53</x:f>
        <x:v>0.142857142857143</x:v>
      </x:c>
      <x:c r="Q21" s="84" t="n">
        <x:f aca="0">Parameters!$B$54</x:f>
        <x:v>0.142857142857143</x:v>
      </x:c>
      <x:c r="R21" s="6"/>
      <x:c r="S21" s="6"/>
    </x:row>
    <x:row r="22" s="1" customFormat="1" ht="14.25" hidden="0" customHeight="1">
      <x:c r="A22" s="6"/>
      <x:c r="B22" s="6"/>
      <x:c r="C22" s="6"/>
      <x:c r="D22" s="6"/>
      <x:c r="E22" s="6"/>
      <x:c r="F22" s="6"/>
      <x:c r="G22" s="6"/>
      <x:c r="H22" s="6"/>
      <x:c r="I22" s="6"/>
      <x:c r="J22" s="40" t="s">
        <x:v>2918</x:v>
      </x:c>
      <x:c r="K22" s="40" t="n">
        <x:v>1.1</x:v>
      </x:c>
      <x:c r="L22" s="40" t="n">
        <x:v>1</x:v>
      </x:c>
      <x:c r="M22" s="40" t="n">
        <x:v>1</x:v>
      </x:c>
      <x:c r="N22" s="40" t="n">
        <x:v>1</x:v>
      </x:c>
      <x:c r="O22" s="40" t="n">
        <x:v>1</x:v>
      </x:c>
      <x:c r="P22" s="40" t="n">
        <x:v>1</x:v>
      </x:c>
      <x:c r="Q22" s="40" t="n">
        <x:v>1</x:v>
      </x:c>
      <x:c r="R22" s="6"/>
      <x:c r="S22" s="6"/>
    </x:row>
    <x:row r="23" s="1" customFormat="1" ht="14.25" hidden="0" customHeight="1">
      <x:c r="A23" s="6"/>
      <x:c r="B23" s="6"/>
      <x:c r="C23" s="6"/>
      <x:c r="D23" s="6"/>
      <x:c r="E23" s="6"/>
      <x:c r="F23" s="6"/>
      <x:c r="G23" s="6"/>
      <x:c r="H23" s="6"/>
      <x:c r="I23" s="6"/>
      <x:c r="J23" s="44" t="s">
        <x:v>2919</x:v>
      </x:c>
      <x:c r="K23" s="44" t="n">
        <x:f aca="0">K$21*K$22/SUMPRODUCT($K$21:$Q$21,$K$22:$Q$22)</x:f>
        <x:v>0.15492957746478872</x:v>
      </x:c>
      <x:c r="L23" s="44" t="n">
        <x:f aca="0">L$21*L$22/SUMPRODUCT($K$21:$Q$21,$K$22:$Q$22)</x:f>
        <x:v>0.1408450704225352</x:v>
      </x:c>
      <x:c r="M23" s="44" t="n">
        <x:f aca="0">M$21*M$22/SUMPRODUCT($K$21:$Q$21,$K$22:$Q$22)</x:f>
        <x:v>0.1408450704225352</x:v>
      </x:c>
      <x:c r="N23" s="44" t="n">
        <x:f aca="0">N$21*N$22/SUMPRODUCT($K$21:$Q$21,$K$22:$Q$22)</x:f>
        <x:v>0.1408450704225352</x:v>
      </x:c>
      <x:c r="O23" s="44" t="n">
        <x:f aca="0">O$21*O$22/SUMPRODUCT($K$21:$Q$21,$K$22:$Q$22)</x:f>
        <x:v>0.1408450704225352</x:v>
      </x:c>
      <x:c r="P23" s="44" t="n">
        <x:f aca="0">P$21*P$22/SUMPRODUCT($K$21:$Q$21,$K$22:$Q$22)</x:f>
        <x:v>0.1408450704225352</x:v>
      </x:c>
      <x:c r="Q23" s="44" t="n">
        <x:f aca="0">Q$21*Q$22/SUMPRODUCT($K$21:$Q$21,$K$22:$Q$22)</x:f>
        <x:v>0.1408450704225352</x:v>
      </x:c>
      <x:c r="R23" s="6"/>
      <x:c r="S23" s="6"/>
    </x:row>
    <x:row r="24" s="1" customFormat="1" ht="14.25" hidden="0" customHeight="1">
      <x:c r="A24" s="6"/>
      <x:c r="B24" s="6"/>
      <x:c r="C24" s="6"/>
      <x:c r="D24" s="6"/>
      <x:c r="E24" s="6"/>
      <x:c r="F24" s="6"/>
      <x:c r="G24" s="6"/>
      <x:c r="H24" s="6"/>
      <x:c r="I24" s="6"/>
      <x:c r="J24" s="40" t="s">
        <x:v>2920</x:v>
      </x:c>
      <x:c r="K24" s="40" t="n">
        <x:v>1</x:v>
      </x:c>
      <x:c r="L24" s="40" t="n">
        <x:v>1</x:v>
      </x:c>
      <x:c r="M24" s="40" t="n">
        <x:v>1</x:v>
      </x:c>
      <x:c r="N24" s="40" t="n">
        <x:v>1</x:v>
      </x:c>
      <x:c r="O24" s="40" t="n">
        <x:v>1</x:v>
      </x:c>
      <x:c r="P24" s="40" t="n">
        <x:v>1</x:v>
      </x:c>
      <x:c r="Q24" s="40" t="n">
        <x:v>1.1</x:v>
      </x:c>
      <x:c r="R24" s="6"/>
      <x:c r="S24" s="6"/>
    </x:row>
    <x:row r="25" s="1" customFormat="1" ht="14.25" hidden="0" customHeight="1">
      <x:c r="A25" s="41" t="str">
        <x:v>Point-leader stability is recorded below; no unique deterministic selection is established.</x:v>
      </x:c>
      <x:c r="B25" s="6"/>
      <x:c r="C25" s="6"/>
      <x:c r="D25" s="6"/>
      <x:c r="E25" s="6"/>
      <x:c r="F25" s="6"/>
      <x:c r="G25" s="6"/>
      <x:c r="H25" s="6"/>
      <x:c r="I25" s="6"/>
      <x:c r="J25" s="44" t="s">
        <x:v>2922</x:v>
      </x:c>
      <x:c r="K25" s="44" t="n">
        <x:f aca="0">K$21*K$24/SUMPRODUCT($K$21:$Q$21,$K$24:$Q$24)</x:f>
        <x:v>0.1408450704225352</x:v>
      </x:c>
      <x:c r="L25" s="44" t="n">
        <x:f aca="0">L$21*L$24/SUMPRODUCT($K$21:$Q$21,$K$24:$Q$24)</x:f>
        <x:v>0.1408450704225352</x:v>
      </x:c>
      <x:c r="M25" s="44" t="n">
        <x:f aca="0">M$21*M$24/SUMPRODUCT($K$21:$Q$21,$K$24:$Q$24)</x:f>
        <x:v>0.1408450704225352</x:v>
      </x:c>
      <x:c r="N25" s="44" t="n">
        <x:f aca="0">N$21*N$24/SUMPRODUCT($K$21:$Q$21,$K$24:$Q$24)</x:f>
        <x:v>0.1408450704225352</x:v>
      </x:c>
      <x:c r="O25" s="44" t="n">
        <x:f aca="0">O$21*O$24/SUMPRODUCT($K$21:$Q$21,$K$24:$Q$24)</x:f>
        <x:v>0.1408450704225352</x:v>
      </x:c>
      <x:c r="P25" s="44" t="n">
        <x:f aca="0">P$21*P$24/SUMPRODUCT($K$21:$Q$21,$K$24:$Q$24)</x:f>
        <x:v>0.1408450704225352</x:v>
      </x:c>
      <x:c r="Q25" s="44" t="n">
        <x:f aca="0">Q$21*Q$24/SUMPRODUCT($K$21:$Q$21,$K$24:$Q$24)</x:f>
        <x:v>0.15492957746478872</x:v>
      </x:c>
      <x:c r="R25" s="6"/>
      <x:c r="S25" s="6"/>
    </x:row>
    <x:row r="26" s="1" customFormat="1" ht="13.5" hidden="0" customHeight="1">
      <x:c r="A26" s="6"/>
      <x:c r="B26" s="6"/>
      <x:c r="C26" s="6"/>
      <x:c r="D26" s="6"/>
      <x:c r="E26" s="6"/>
      <x:c r="F26" s="6"/>
      <x:c r="G26" s="6"/>
      <x:c r="H26" s="6"/>
      <x:c r="I26" s="6"/>
      <x:c r="J26" s="40" t="s">
        <x:v>2923</x:v>
      </x:c>
      <x:c r="K26" s="40" t="n">
        <x:v>1</x:v>
      </x:c>
      <x:c r="L26" s="40" t="n">
        <x:v>1</x:v>
      </x:c>
      <x:c r="M26" s="40" t="n">
        <x:v>1.1</x:v>
      </x:c>
      <x:c r="N26" s="40" t="n">
        <x:v>1</x:v>
      </x:c>
      <x:c r="O26" s="40" t="n">
        <x:v>1.1</x:v>
      </x:c>
      <x:c r="P26" s="40" t="n">
        <x:v>1</x:v>
      </x:c>
      <x:c r="Q26" s="40" t="n">
        <x:v>1</x:v>
      </x:c>
      <x:c r="R26" s="6"/>
      <x:c r="S26" s="6"/>
    </x:row>
    <x:row r="27" s="1" customFormat="1" ht="14.25" hidden="0" customHeight="1">
      <x:c r="A27" s="41" t="s">
        <x:v>2924</x:v>
      </x:c>
      <x:c r="B27" s="6"/>
      <x:c r="C27" s="6"/>
      <x:c r="D27" s="6"/>
      <x:c r="E27" s="6"/>
      <x:c r="F27" s="6"/>
      <x:c r="G27" s="6"/>
      <x:c r="H27" s="6"/>
      <x:c r="I27" s="6"/>
      <x:c r="J27" s="44" t="s">
        <x:v>2925</x:v>
      </x:c>
      <x:c r="K27" s="44" t="n">
        <x:f aca="0">K$21*K$26/SUMPRODUCT($K$21:$Q$21,$K$26:$Q$26)</x:f>
        <x:v>0.13888888888888887</x:v>
      </x:c>
      <x:c r="L27" s="44" t="n">
        <x:f aca="0">L$21*L$26/SUMPRODUCT($K$21:$Q$21,$K$26:$Q$26)</x:f>
        <x:v>0.13888888888888887</x:v>
      </x:c>
      <x:c r="M27" s="44" t="n">
        <x:f aca="0">M$21*M$26/SUMPRODUCT($K$21:$Q$21,$K$26:$Q$26)</x:f>
        <x:v>0.1527777777777778</x:v>
      </x:c>
      <x:c r="N27" s="44" t="n">
        <x:f aca="0">N$21*N$26/SUMPRODUCT($K$21:$Q$21,$K$26:$Q$26)</x:f>
        <x:v>0.13888888888888887</x:v>
      </x:c>
      <x:c r="O27" s="44" t="n">
        <x:f aca="0">O$21*O$26/SUMPRODUCT($K$21:$Q$21,$K$26:$Q$26)</x:f>
        <x:v>0.1527777777777778</x:v>
      </x:c>
      <x:c r="P27" s="44" t="n">
        <x:f aca="0">P$21*P$26/SUMPRODUCT($K$21:$Q$21,$K$26:$Q$26)</x:f>
        <x:v>0.13888888888888887</x:v>
      </x:c>
      <x:c r="Q27" s="44" t="n">
        <x:f aca="0">Q$21*Q$26/SUMPRODUCT($K$21:$Q$21,$K$26:$Q$26)</x:f>
        <x:v>0.13888888888888887</x:v>
      </x:c>
      <x:c r="R27" s="6"/>
      <x:c r="S27" s="6"/>
    </x:row>
    <x:row r="28" s="1" customFormat="1" ht="14.25" hidden="0" customHeight="1">
      <x:c r="A28" s="41" t="s">
        <x:v>2926</x:v>
      </x:c>
      <x:c r="B28" s="6"/>
      <x:c r="C28" s="6"/>
      <x:c r="D28" s="6"/>
      <x:c r="E28" s="6"/>
      <x:c r="F28" s="6"/>
      <x:c r="G28" s="6"/>
      <x:c r="H28" s="6"/>
      <x:c r="I28" s="6"/>
      <x:c r="J28" s="6"/>
      <x:c r="K28" s="6"/>
      <x:c r="L28" s="6"/>
      <x:c r="M28" s="6"/>
      <x:c r="N28" s="6"/>
      <x:c r="O28" s="6"/>
      <x:c r="P28" s="6"/>
      <x:c r="Q28" s="6"/>
      <x:c r="R28" s="6"/>
      <x:c r="S28" s="6"/>
    </x:row>
    <x:row r="29" s="1" customFormat="1" ht="14.25" hidden="0" customHeight="1">
      <x:c r="A29" s="41" t="s">
        <x:v>2927</x:v>
      </x:c>
      <x:c r="B29" s="6"/>
      <x:c r="C29" s="6"/>
      <x:c r="D29" s="6"/>
      <x:c r="E29" s="6"/>
      <x:c r="F29" s="6"/>
      <x:c r="G29" s="6"/>
      <x:c r="H29" s="6"/>
      <x:c r="I29" s="6"/>
      <x:c r="J29" s="44" t="s">
        <x:v>2928</x:v>
      </x:c>
      <x:c r="K29" s="6"/>
      <x:c r="L29" s="6"/>
      <x:c r="M29" s="6"/>
      <x:c r="N29" s="6"/>
      <x:c r="O29" s="6"/>
      <x:c r="P29" s="6"/>
      <x:c r="Q29" s="6"/>
      <x:c r="R29" s="6"/>
      <x:c r="S29" s="6"/>
    </x:row>
    <x:row r="30" s="1" customFormat="1" ht="14.25" hidden="0" customHeight="1">
      <x:c r="A30" s="6"/>
      <x:c r="B30" s="6"/>
      <x:c r="C30" s="6"/>
      <x:c r="D30" s="6"/>
      <x:c r="E30" s="6"/>
      <x:c r="F30" s="6"/>
      <x:c r="G30" s="6"/>
      <x:c r="H30" s="6"/>
      <x:c r="I30" s="40" t="s">
        <x:v>1017</x:v>
      </x:c>
      <x:c r="J30" s="85" t="n">
        <x:f aca="0">'PLSS_Local_Scope'!$E$12</x:f>
        <x:v>0.307666666666667</x:v>
      </x:c>
      <x:c r="K30" s="40" t="n">
        <x:f aca="0">$J30*K$23</x:f>
        <x:v>0.04766666666666671</x:v>
      </x:c>
      <x:c r="L30" s="40" t="n">
        <x:f aca="0">$J30*L$23</x:f>
        <x:v>0.04333333333333337</x:v>
      </x:c>
      <x:c r="M30" s="40" t="n">
        <x:f aca="0">$J30*M$23</x:f>
        <x:v>0.04333333333333337</x:v>
      </x:c>
      <x:c r="N30" s="40" t="n">
        <x:f aca="0">$J30*N$23</x:f>
        <x:v>0.04333333333333337</x:v>
      </x:c>
      <x:c r="O30" s="40" t="n">
        <x:f aca="0">$J30*O$23</x:f>
        <x:v>0.04333333333333337</x:v>
      </x:c>
      <x:c r="P30" s="40" t="n">
        <x:f aca="0">$J30*P$23</x:f>
        <x:v>0.04333333333333337</x:v>
      </x:c>
      <x:c r="Q30" s="40" t="n">
        <x:f aca="0">$J30*Q$23</x:f>
        <x:v>0.04333333333333337</x:v>
      </x:c>
      <x:c r="R30" s="6"/>
      <x:c r="S30" s="6"/>
    </x:row>
    <x:row r="31" s="1" customFormat="1" ht="13.5" hidden="0" customHeight="1">
      <x:c r="A31" s="6"/>
      <x:c r="B31" s="6"/>
      <x:c r="C31" s="6"/>
      <x:c r="D31" s="6"/>
      <x:c r="E31" s="6"/>
      <x:c r="F31" s="6"/>
      <x:c r="G31" s="6"/>
      <x:c r="H31" s="6"/>
      <x:c r="I31" s="44" t="s">
        <x:v>1019</x:v>
      </x:c>
      <x:c r="J31" s="84" t="n">
        <x:f aca="0">'PLSS_Local_Scope'!$E$13</x:f>
        <x:v>0.156333333333333</x:v>
      </x:c>
      <x:c r="K31" s="44" t="n">
        <x:f aca="0">$J31*K$23</x:f>
        <x:v>0.02422065727699525</x:v>
      </x:c>
      <x:c r="L31" s="44" t="n">
        <x:f aca="0">$J31*L$23</x:f>
        <x:v>0.022018779342722953</x:v>
      </x:c>
      <x:c r="M31" s="44" t="n">
        <x:f aca="0">$J31*M$23</x:f>
        <x:v>0.022018779342722953</x:v>
      </x:c>
      <x:c r="N31" s="44" t="n">
        <x:f aca="0">$J31*N$23</x:f>
        <x:v>0.022018779342722953</x:v>
      </x:c>
      <x:c r="O31" s="44" t="n">
        <x:f aca="0">$J31*O$23</x:f>
        <x:v>0.022018779342722953</x:v>
      </x:c>
      <x:c r="P31" s="44" t="n">
        <x:f aca="0">$J31*P$23</x:f>
        <x:v>0.022018779342722953</x:v>
      </x:c>
      <x:c r="Q31" s="44" t="n">
        <x:f aca="0">$J31*Q$23</x:f>
        <x:v>0.022018779342722953</x:v>
      </x:c>
      <x:c r="R31" s="6"/>
      <x:c r="S31" s="6"/>
    </x:row>
    <x:row r="32" s="1" customFormat="1" ht="14.25" hidden="0" customHeight="1">
      <x:c r="A32" s="41" t="s">
        <x:v>2929</x:v>
      </x:c>
      <x:c r="B32" s="6"/>
      <x:c r="C32" s="6"/>
      <x:c r="D32" s="6"/>
      <x:c r="E32" s="6"/>
      <x:c r="F32" s="6"/>
      <x:c r="G32" s="6"/>
      <x:c r="H32" s="6"/>
      <x:c r="I32" s="40" t="s">
        <x:v>1020</x:v>
      </x:c>
      <x:c r="J32" s="85" t="n">
        <x:f aca="0">'PLSS_Local_Scope'!$E$14</x:f>
        <x:v>0.122333333333333</x:v>
      </x:c>
      <x:c r="K32" s="40" t="n">
        <x:f aca="0">$J32*K$23</x:f>
        <x:v>0.018953051643192435</x:v>
      </x:c>
      <x:c r="L32" s="40" t="n">
        <x:f aca="0">$J32*L$23</x:f>
        <x:v>0.01723004694835676</x:v>
      </x:c>
      <x:c r="M32" s="40" t="n">
        <x:f aca="0">$J32*M$23</x:f>
        <x:v>0.01723004694835676</x:v>
      </x:c>
      <x:c r="N32" s="40" t="n">
        <x:f aca="0">$J32*N$23</x:f>
        <x:v>0.01723004694835676</x:v>
      </x:c>
      <x:c r="O32" s="40" t="n">
        <x:f aca="0">$J32*O$23</x:f>
        <x:v>0.01723004694835676</x:v>
      </x:c>
      <x:c r="P32" s="40" t="n">
        <x:f aca="0">$J32*P$23</x:f>
        <x:v>0.01723004694835676</x:v>
      </x:c>
      <x:c r="Q32" s="40" t="n">
        <x:f aca="0">$J32*Q$23</x:f>
        <x:v>0.01723004694835676</x:v>
      </x:c>
      <x:c r="R32" s="6"/>
      <x:c r="S32" s="6"/>
    </x:row>
    <x:row r="33" s="1" customFormat="1" ht="14.25" hidden="0" customHeight="1">
      <x:c r="A33" s="41" t="s">
        <x:v>2930</x:v>
      </x:c>
      <x:c r="B33" s="180"/>
      <x:c r="C33" s="180"/>
      <x:c r="D33" s="180"/>
      <x:c r="E33" s="180"/>
      <x:c r="F33" s="6"/>
      <x:c r="G33" s="6"/>
      <x:c r="H33" s="6"/>
      <x:c r="I33" s="44" t="s">
        <x:v>1021</x:v>
      </x:c>
      <x:c r="J33" s="84" t="n">
        <x:f aca="0">'PLSS_Local_Scope'!$E$15</x:f>
        <x:v>0.116666666666667</x:v>
      </x:c>
      <x:c r="K33" s="44" t="n">
        <x:f aca="0">$J33*K$23</x:f>
        <x:v>0.01807511737089207</x:v>
      </x:c>
      <x:c r="L33" s="44" t="n">
        <x:f aca="0">$J33*L$23</x:f>
        <x:v>0.016431924882629154</x:v>
      </x:c>
      <x:c r="M33" s="44" t="n">
        <x:f aca="0">$J33*M$23</x:f>
        <x:v>0.016431924882629154</x:v>
      </x:c>
      <x:c r="N33" s="44" t="n">
        <x:f aca="0">$J33*N$23</x:f>
        <x:v>0.016431924882629154</x:v>
      </x:c>
      <x:c r="O33" s="44" t="n">
        <x:f aca="0">$J33*O$23</x:f>
        <x:v>0.016431924882629154</x:v>
      </x:c>
      <x:c r="P33" s="44" t="n">
        <x:f aca="0">$J33*P$23</x:f>
        <x:v>0.016431924882629154</x:v>
      </x:c>
      <x:c r="Q33" s="44" t="n">
        <x:f aca="0">$J33*Q$23</x:f>
        <x:v>0.016431924882629154</x:v>
      </x:c>
      <x:c r="R33" s="6"/>
      <x:c r="S33" s="6"/>
    </x:row>
    <x:row r="34" s="1" customFormat="1" ht="14.25" hidden="0" customHeight="1">
      <x:c r="A34" s="41" t="s">
        <x:v>2931</x:v>
      </x:c>
      <x:c r="B34" s="40" t="n">
        <x:f aca="0">IF(SUM($K$30:$Q$36)&gt;0,SUMPRODUCT('I_prop'!$B$7:$H$13,$K$30:$Q$36)/SUM($K$30:$Q$36),"Q0_UNDEFINED")</x:f>
        <x:v>0.015024196538999472</x:v>
      </x:c>
      <x:c r="C34" s="40" t="n">
        <x:f aca="0">IF(SUM($K$30:$Q$36)&gt;0,SUMPRODUCT('I_prop'!$B$18:$H$24,$K$30:$Q$36)/SUM($K$30:$Q$36),"Q0_UNDEFINED")</x:f>
        <x:v>-0.0011077415183357985</x:v>
      </x:c>
      <x:c r="D34" s="40" t="str">
        <x:f aca="0">IF(B34&gt;=C34,"A","B")</x:f>
        <x:v>A</x:v>
      </x:c>
      <x:c r="E34" s="40" t="n">
        <x:f aca="0">B34-C34</x:f>
        <x:v>0.01613193805733527</x:v>
      </x:c>
      <x:c r="F34" s="6"/>
      <x:c r="G34" s="6"/>
      <x:c r="H34" s="6"/>
      <x:c r="I34" s="40" t="s">
        <x:v>1022</x:v>
      </x:c>
      <x:c r="J34" s="85" t="n">
        <x:f aca="0">'PLSS_Local_Scope'!$E$16</x:f>
        <x:v>0.0913333333333333</x:v>
      </x:c>
      <x:c r="K34" s="40" t="n">
        <x:f aca="0">$J34*K$23</x:f>
        <x:v>0.014150234741784031</x:v>
      </x:c>
      <x:c r="L34" s="40" t="n">
        <x:f aca="0">$J34*L$23</x:f>
        <x:v>0.01286384976525821</x:v>
      </x:c>
      <x:c r="M34" s="40" t="n">
        <x:f aca="0">$J34*M$23</x:f>
        <x:v>0.01286384976525821</x:v>
      </x:c>
      <x:c r="N34" s="40" t="n">
        <x:f aca="0">$J34*N$23</x:f>
        <x:v>0.01286384976525821</x:v>
      </x:c>
      <x:c r="O34" s="40" t="n">
        <x:f aca="0">$J34*O$23</x:f>
        <x:v>0.01286384976525821</x:v>
      </x:c>
      <x:c r="P34" s="40" t="n">
        <x:f aca="0">$J34*P$23</x:f>
        <x:v>0.01286384976525821</x:v>
      </x:c>
      <x:c r="Q34" s="40" t="n">
        <x:f aca="0">$J34*Q$23</x:f>
        <x:v>0.01286384976525821</x:v>
      </x:c>
      <x:c r="R34" s="6"/>
      <x:c r="S34" s="6"/>
    </x:row>
    <x:row r="35" s="1" customFormat="1" ht="14.25" hidden="0" customHeight="1">
      <x:c r="A35" s="41" t="s">
        <x:v>2932</x:v>
      </x:c>
      <x:c r="B35" s="44" t="n">
        <x:f aca="0">IF(SUM($K$40:$Q$46)&gt;0,SUMPRODUCT('I_prop'!$B$7:$H$13,$K$40:$Q$46)/SUM($K$40:$Q$46),"Q0_UNDEFINED")</x:f>
        <x:v>0.01511932900583199</x:v>
      </x:c>
      <x:c r="C35" s="44" t="n">
        <x:f aca="0">IF(SUM($K$40:$Q$46)&gt;0,SUMPRODUCT('I_prop'!$B$18:$H$24,$K$40:$Q$46)/SUM($K$40:$Q$46),"Q0_UNDEFINED")</x:f>
        <x:v>-0.0011212874434036804</x:v>
      </x:c>
      <x:c r="D35" s="44" t="str">
        <x:f aca="0">IF(B35&gt;=C35,"A","B")</x:f>
        <x:v>A</x:v>
      </x:c>
      <x:c r="E35" s="44" t="n">
        <x:f aca="0">B35-C35</x:f>
        <x:v>0.01624061644923567</x:v>
      </x:c>
      <x:c r="F35" s="6"/>
      <x:c r="G35" s="6"/>
      <x:c r="H35" s="6"/>
      <x:c r="I35" s="44" t="s">
        <x:v>1023</x:v>
      </x:c>
      <x:c r="J35" s="84" t="n">
        <x:f aca="0">'PLSS_Local_Scope'!$E$17</x:f>
        <x:v>0.1034</x:v>
      </x:c>
      <x:c r="K35" s="44" t="n">
        <x:f aca="0">$J35*K$23</x:f>
        <x:v>0.016019718309859154</x:v>
      </x:c>
      <x:c r="L35" s="44" t="n">
        <x:f aca="0">$J35*L$23</x:f>
        <x:v>0.014563380281690139</x:v>
      </x:c>
      <x:c r="M35" s="44" t="n">
        <x:f aca="0">$J35*M$23</x:f>
        <x:v>0.014563380281690139</x:v>
      </x:c>
      <x:c r="N35" s="44" t="n">
        <x:f aca="0">$J35*N$23</x:f>
        <x:v>0.014563380281690139</x:v>
      </x:c>
      <x:c r="O35" s="44" t="n">
        <x:f aca="0">$J35*O$23</x:f>
        <x:v>0.014563380281690139</x:v>
      </x:c>
      <x:c r="P35" s="44" t="n">
        <x:f aca="0">$J35*P$23</x:f>
        <x:v>0.014563380281690139</x:v>
      </x:c>
      <x:c r="Q35" s="44" t="n">
        <x:f aca="0">$J35*Q$23</x:f>
        <x:v>0.014563380281690139</x:v>
      </x:c>
      <x:c r="R35" s="6"/>
      <x:c r="S35" s="6"/>
    </x:row>
    <x:row r="36" s="1" customFormat="1" ht="13.5" hidden="0" customHeight="1">
      <x:c r="A36" s="41" t="s">
        <x:v>2933</x:v>
      </x:c>
      <x:c r="B36" s="40" t="n">
        <x:f aca="0">IF(SUM($K$50:$Q$56)&gt;0,SUMPRODUCT('I_prop'!$B$7:$H$13,$K$50:$Q$56)/SUM($K$50:$Q$56),"Q0_UNDEFINED")</x:f>
        <x:v>0.01581447185511947</x:v>
      </x:c>
      <x:c r="C36" s="40" t="n">
        <x:f aca="0">IF(SUM($K$50:$Q$56)&gt;0,SUMPRODUCT('I_prop'!$B$18:$H$24,$K$50:$Q$56)/SUM($K$50:$Q$56),"Q0_UNDEFINED")</x:f>
        <x:v>-0.0011846806426789767</x:v>
      </x:c>
      <x:c r="D36" s="40" t="str">
        <x:f aca="0">IF(B36&gt;=C36,"A","B")</x:f>
        <x:v>A</x:v>
      </x:c>
      <x:c r="E36" s="40" t="n">
        <x:f aca="0">B36-C36</x:f>
        <x:v>0.016999152497798445</x:v>
      </x:c>
      <x:c r="F36" s="6"/>
      <x:c r="G36" s="6"/>
      <x:c r="H36" s="6"/>
      <x:c r="I36" s="40" t="s">
        <x:v>1025</x:v>
      </x:c>
      <x:c r="J36" s="85" t="n">
        <x:f aca="0">'PLSS_Local_Scope'!$E$18</x:f>
        <x:v>0.102266666666667</x:v>
      </x:c>
      <x:c r="K36" s="40" t="n">
        <x:f aca="0">$J36*K$23</x:f>
        <x:v>0.01584413145539911</x:v>
      </x:c>
      <x:c r="L36" s="40" t="n">
        <x:f aca="0">$J36*L$23</x:f>
        <x:v>0.014403755868544647</x:v>
      </x:c>
      <x:c r="M36" s="40" t="n">
        <x:f aca="0">$J36*M$23</x:f>
        <x:v>0.014403755868544647</x:v>
      </x:c>
      <x:c r="N36" s="40" t="n">
        <x:f aca="0">$J36*N$23</x:f>
        <x:v>0.014403755868544647</x:v>
      </x:c>
      <x:c r="O36" s="40" t="n">
        <x:f aca="0">$J36*O$23</x:f>
        <x:v>0.014403755868544647</x:v>
      </x:c>
      <x:c r="P36" s="40" t="n">
        <x:f aca="0">$J36*P$23</x:f>
        <x:v>0.014403755868544647</x:v>
      </x:c>
      <x:c r="Q36" s="40" t="n">
        <x:f aca="0">$J36*Q$23</x:f>
        <x:v>0.014403755868544647</x:v>
      </x:c>
      <x:c r="R36" s="6"/>
      <x:c r="S36" s="6"/>
    </x:row>
    <x:row r="37" s="1" customFormat="1" ht="14.25" hidden="0" customHeight="1">
      <x:c r="A37" s="41" t="s">
        <x:v>2934</x:v>
      </x:c>
      <x:c r="B37" s="6"/>
      <x:c r="C37" s="6"/>
      <x:c r="D37" s="6"/>
      <x:c r="E37" s="6"/>
      <x:c r="F37" s="6"/>
      <x:c r="G37" s="6"/>
      <x:c r="H37" s="6"/>
      <x:c r="I37" s="6"/>
      <x:c r="J37" s="6"/>
      <x:c r="K37" s="6"/>
      <x:c r="L37" s="6"/>
      <x:c r="M37" s="6"/>
      <x:c r="N37" s="6"/>
      <x:c r="O37" s="6"/>
      <x:c r="P37" s="6"/>
      <x:c r="Q37" s="6"/>
      <x:c r="R37" s="6"/>
      <x:c r="S37" s="6"/>
    </x:row>
    <x:row r="38" s="1" customFormat="1" ht="13.5" hidden="0" customHeight="1">
      <x:c r="A38" s="6"/>
      <x:c r="B38" s="6"/>
      <x:c r="C38" s="6"/>
      <x:c r="D38" s="6"/>
      <x:c r="E38" s="6"/>
      <x:c r="F38" s="6"/>
      <x:c r="G38" s="6"/>
      <x:c r="H38" s="6"/>
      <x:c r="I38" s="6"/>
      <x:c r="J38" s="6"/>
      <x:c r="K38" s="6"/>
      <x:c r="L38" s="6"/>
      <x:c r="M38" s="6"/>
      <x:c r="N38" s="6"/>
      <x:c r="O38" s="6"/>
      <x:c r="P38" s="6"/>
      <x:c r="Q38" s="6"/>
      <x:c r="R38" s="6"/>
      <x:c r="S38" s="6"/>
    </x:row>
    <x:row r="39" s="1" customFormat="1" ht="13.5" hidden="0" customHeight="1">
      <x:c r="A39" s="6"/>
      <x:c r="B39" s="6"/>
      <x:c r="C39" s="6"/>
      <x:c r="D39" s="6"/>
      <x:c r="E39" s="6"/>
      <x:c r="F39" s="6"/>
      <x:c r="G39" s="6"/>
      <x:c r="H39" s="6"/>
      <x:c r="I39" s="6"/>
      <x:c r="J39" s="6"/>
      <x:c r="K39" s="6"/>
      <x:c r="L39" s="6"/>
      <x:c r="M39" s="6"/>
      <x:c r="N39" s="6"/>
      <x:c r="O39" s="6"/>
      <x:c r="P39" s="6"/>
      <x:c r="Q39" s="6"/>
      <x:c r="R39" s="6"/>
      <x:c r="S39" s="6"/>
    </x:row>
    <x:row r="40" s="1" customFormat="1" ht="13.5" hidden="0" customHeight="1">
      <x:c r="A40" s="6"/>
      <x:c r="B40" s="6"/>
      <x:c r="C40" s="6"/>
      <x:c r="D40" s="6"/>
      <x:c r="E40" s="6"/>
      <x:c r="F40" s="6"/>
      <x:c r="G40" s="6"/>
      <x:c r="H40" s="6"/>
      <x:c r="I40" s="40" t="s">
        <x:v>1017</x:v>
      </x:c>
      <x:c r="J40" s="85" t="n">
        <x:f aca="0">'PLSS_Local_Scope'!$E$12</x:f>
        <x:v>0.307666666666667</x:v>
      </x:c>
      <x:c r="K40" s="40" t="n">
        <x:f aca="0">$J40*K$25</x:f>
        <x:v>0.04333333333333337</x:v>
      </x:c>
      <x:c r="L40" s="40" t="n">
        <x:f aca="0">$J40*L$25</x:f>
        <x:v>0.04333333333333337</x:v>
      </x:c>
      <x:c r="M40" s="40" t="n">
        <x:f aca="0">$J40*M$25</x:f>
        <x:v>0.04333333333333337</x:v>
      </x:c>
      <x:c r="N40" s="40" t="n">
        <x:f aca="0">$J40*N$25</x:f>
        <x:v>0.04333333333333337</x:v>
      </x:c>
      <x:c r="O40" s="40" t="n">
        <x:f aca="0">$J40*O$25</x:f>
        <x:v>0.04333333333333337</x:v>
      </x:c>
      <x:c r="P40" s="40" t="n">
        <x:f aca="0">$J40*P$25</x:f>
        <x:v>0.04333333333333337</x:v>
      </x:c>
      <x:c r="Q40" s="40" t="n">
        <x:f aca="0">$J40*Q$25</x:f>
        <x:v>0.04766666666666671</x:v>
      </x:c>
      <x:c r="R40" s="6"/>
      <x:c r="S40" s="6"/>
    </x:row>
    <x:row r="41" s="1" customFormat="1" ht="13.5" hidden="0" customHeight="1">
      <x:c r="A41" s="6"/>
      <x:c r="B41" s="6"/>
      <x:c r="C41" s="6"/>
      <x:c r="D41" s="6"/>
      <x:c r="E41" s="6"/>
      <x:c r="F41" s="6"/>
      <x:c r="G41" s="6"/>
      <x:c r="H41" s="6"/>
      <x:c r="I41" s="44" t="s">
        <x:v>1019</x:v>
      </x:c>
      <x:c r="J41" s="84" t="n">
        <x:f aca="0">'PLSS_Local_Scope'!$E$13</x:f>
        <x:v>0.156333333333333</x:v>
      </x:c>
      <x:c r="K41" s="44" t="n">
        <x:f aca="0">$J41*K$25</x:f>
        <x:v>0.022018779342722953</x:v>
      </x:c>
      <x:c r="L41" s="44" t="n">
        <x:f aca="0">$J41*L$25</x:f>
        <x:v>0.022018779342722953</x:v>
      </x:c>
      <x:c r="M41" s="44" t="n">
        <x:f aca="0">$J41*M$25</x:f>
        <x:v>0.022018779342722953</x:v>
      </x:c>
      <x:c r="N41" s="44" t="n">
        <x:f aca="0">$J41*N$25</x:f>
        <x:v>0.022018779342722953</x:v>
      </x:c>
      <x:c r="O41" s="44" t="n">
        <x:f aca="0">$J41*O$25</x:f>
        <x:v>0.022018779342722953</x:v>
      </x:c>
      <x:c r="P41" s="44" t="n">
        <x:f aca="0">$J41*P$25</x:f>
        <x:v>0.022018779342722953</x:v>
      </x:c>
      <x:c r="Q41" s="44" t="n">
        <x:f aca="0">$J41*Q$25</x:f>
        <x:v>0.02422065727699525</x:v>
      </x:c>
      <x:c r="R41" s="6"/>
      <x:c r="S41" s="6"/>
    </x:row>
    <x:row r="42" s="1" customFormat="1" ht="13.5" hidden="0" customHeight="1">
      <x:c r="A42" s="6"/>
      <x:c r="B42" s="6"/>
      <x:c r="C42" s="6"/>
      <x:c r="D42" s="6"/>
      <x:c r="E42" s="6"/>
      <x:c r="F42" s="6"/>
      <x:c r="G42" s="6"/>
      <x:c r="H42" s="6"/>
      <x:c r="I42" s="40" t="s">
        <x:v>1020</x:v>
      </x:c>
      <x:c r="J42" s="85" t="n">
        <x:f aca="0">'PLSS_Local_Scope'!$E$14</x:f>
        <x:v>0.122333333333333</x:v>
      </x:c>
      <x:c r="K42" s="40" t="n">
        <x:f aca="0">$J42*K$25</x:f>
        <x:v>0.01723004694835676</x:v>
      </x:c>
      <x:c r="L42" s="40" t="n">
        <x:f aca="0">$J42*L$25</x:f>
        <x:v>0.01723004694835676</x:v>
      </x:c>
      <x:c r="M42" s="40" t="n">
        <x:f aca="0">$J42*M$25</x:f>
        <x:v>0.01723004694835676</x:v>
      </x:c>
      <x:c r="N42" s="40" t="n">
        <x:f aca="0">$J42*N$25</x:f>
        <x:v>0.01723004694835676</x:v>
      </x:c>
      <x:c r="O42" s="40" t="n">
        <x:f aca="0">$J42*O$25</x:f>
        <x:v>0.01723004694835676</x:v>
      </x:c>
      <x:c r="P42" s="40" t="n">
        <x:f aca="0">$J42*P$25</x:f>
        <x:v>0.01723004694835676</x:v>
      </x:c>
      <x:c r="Q42" s="40" t="n">
        <x:f aca="0">$J42*Q$25</x:f>
        <x:v>0.018953051643192435</x:v>
      </x:c>
      <x:c r="R42" s="6"/>
      <x:c r="S42" s="6"/>
    </x:row>
    <x:row r="43" s="1" customFormat="1" ht="13.5" hidden="0" customHeight="1">
      <x:c r="A43" s="6"/>
      <x:c r="B43" s="6"/>
      <x:c r="C43" s="6"/>
      <x:c r="D43" s="6"/>
      <x:c r="E43" s="6"/>
      <x:c r="F43" s="6"/>
      <x:c r="G43" s="6"/>
      <x:c r="H43" s="6"/>
      <x:c r="I43" s="44" t="s">
        <x:v>1021</x:v>
      </x:c>
      <x:c r="J43" s="84" t="n">
        <x:f aca="0">'PLSS_Local_Scope'!$E$15</x:f>
        <x:v>0.116666666666667</x:v>
      </x:c>
      <x:c r="K43" s="44" t="n">
        <x:f aca="0">$J43*K$25</x:f>
        <x:v>0.016431924882629154</x:v>
      </x:c>
      <x:c r="L43" s="44" t="n">
        <x:f aca="0">$J43*L$25</x:f>
        <x:v>0.016431924882629154</x:v>
      </x:c>
      <x:c r="M43" s="44" t="n">
        <x:f aca="0">$J43*M$25</x:f>
        <x:v>0.016431924882629154</x:v>
      </x:c>
      <x:c r="N43" s="44" t="n">
        <x:f aca="0">$J43*N$25</x:f>
        <x:v>0.016431924882629154</x:v>
      </x:c>
      <x:c r="O43" s="44" t="n">
        <x:f aca="0">$J43*O$25</x:f>
        <x:v>0.016431924882629154</x:v>
      </x:c>
      <x:c r="P43" s="44" t="n">
        <x:f aca="0">$J43*P$25</x:f>
        <x:v>0.016431924882629154</x:v>
      </x:c>
      <x:c r="Q43" s="44" t="n">
        <x:f aca="0">$J43*Q$25</x:f>
        <x:v>0.01807511737089207</x:v>
      </x:c>
      <x:c r="R43" s="6"/>
      <x:c r="S43" s="6"/>
    </x:row>
    <x:row r="44" s="1" customFormat="1" ht="13.5" hidden="0" customHeight="1">
      <x:c r="A44" s="6"/>
      <x:c r="B44" s="6"/>
      <x:c r="C44" s="6"/>
      <x:c r="D44" s="6"/>
      <x:c r="E44" s="6"/>
      <x:c r="F44" s="6"/>
      <x:c r="G44" s="6"/>
      <x:c r="H44" s="6"/>
      <x:c r="I44" s="40" t="s">
        <x:v>1022</x:v>
      </x:c>
      <x:c r="J44" s="85" t="n">
        <x:f aca="0">'PLSS_Local_Scope'!$E$16</x:f>
        <x:v>0.0913333333333333</x:v>
      </x:c>
      <x:c r="K44" s="40" t="n">
        <x:f aca="0">$J44*K$25</x:f>
        <x:v>0.01286384976525821</x:v>
      </x:c>
      <x:c r="L44" s="40" t="n">
        <x:f aca="0">$J44*L$25</x:f>
        <x:v>0.01286384976525821</x:v>
      </x:c>
      <x:c r="M44" s="40" t="n">
        <x:f aca="0">$J44*M$25</x:f>
        <x:v>0.01286384976525821</x:v>
      </x:c>
      <x:c r="N44" s="40" t="n">
        <x:f aca="0">$J44*N$25</x:f>
        <x:v>0.01286384976525821</x:v>
      </x:c>
      <x:c r="O44" s="40" t="n">
        <x:f aca="0">$J44*O$25</x:f>
        <x:v>0.01286384976525821</x:v>
      </x:c>
      <x:c r="P44" s="40" t="n">
        <x:f aca="0">$J44*P$25</x:f>
        <x:v>0.01286384976525821</x:v>
      </x:c>
      <x:c r="Q44" s="40" t="n">
        <x:f aca="0">$J44*Q$25</x:f>
        <x:v>0.014150234741784031</x:v>
      </x:c>
      <x:c r="R44" s="6"/>
      <x:c r="S44" s="6"/>
    </x:row>
    <x:row r="45" s="1" customFormat="1" ht="13.5" hidden="0" customHeight="1">
      <x:c r="A45" s="6"/>
      <x:c r="B45" s="6"/>
      <x:c r="C45" s="6"/>
      <x:c r="D45" s="6"/>
      <x:c r="E45" s="6"/>
      <x:c r="F45" s="6"/>
      <x:c r="G45" s="6"/>
      <x:c r="H45" s="6"/>
      <x:c r="I45" s="44" t="s">
        <x:v>1023</x:v>
      </x:c>
      <x:c r="J45" s="84" t="n">
        <x:f aca="0">'PLSS_Local_Scope'!$E$17</x:f>
        <x:v>0.1034</x:v>
      </x:c>
      <x:c r="K45" s="44" t="n">
        <x:f aca="0">$J45*K$25</x:f>
        <x:v>0.014563380281690139</x:v>
      </x:c>
      <x:c r="L45" s="44" t="n">
        <x:f aca="0">$J45*L$25</x:f>
        <x:v>0.014563380281690139</x:v>
      </x:c>
      <x:c r="M45" s="44" t="n">
        <x:f aca="0">$J45*M$25</x:f>
        <x:v>0.014563380281690139</x:v>
      </x:c>
      <x:c r="N45" s="44" t="n">
        <x:f aca="0">$J45*N$25</x:f>
        <x:v>0.014563380281690139</x:v>
      </x:c>
      <x:c r="O45" s="44" t="n">
        <x:f aca="0">$J45*O$25</x:f>
        <x:v>0.014563380281690139</x:v>
      </x:c>
      <x:c r="P45" s="44" t="n">
        <x:f aca="0">$J45*P$25</x:f>
        <x:v>0.014563380281690139</x:v>
      </x:c>
      <x:c r="Q45" s="44" t="n">
        <x:f aca="0">$J45*Q$25</x:f>
        <x:v>0.016019718309859154</x:v>
      </x:c>
      <x:c r="R45" s="6"/>
      <x:c r="S45" s="6"/>
    </x:row>
    <x:row r="46" s="1" customFormat="1" ht="13.5" hidden="0" customHeight="1">
      <x:c r="A46" s="6"/>
      <x:c r="B46" s="6"/>
      <x:c r="C46" s="6"/>
      <x:c r="D46" s="6"/>
      <x:c r="E46" s="6"/>
      <x:c r="F46" s="6"/>
      <x:c r="G46" s="6"/>
      <x:c r="H46" s="6"/>
      <x:c r="I46" s="40" t="s">
        <x:v>1025</x:v>
      </x:c>
      <x:c r="J46" s="85" t="n">
        <x:f aca="0">'PLSS_Local_Scope'!$E$18</x:f>
        <x:v>0.102266666666667</x:v>
      </x:c>
      <x:c r="K46" s="40" t="n">
        <x:f aca="0">$J46*K$25</x:f>
        <x:v>0.014403755868544647</x:v>
      </x:c>
      <x:c r="L46" s="40" t="n">
        <x:f aca="0">$J46*L$25</x:f>
        <x:v>0.014403755868544647</x:v>
      </x:c>
      <x:c r="M46" s="40" t="n">
        <x:f aca="0">$J46*M$25</x:f>
        <x:v>0.014403755868544647</x:v>
      </x:c>
      <x:c r="N46" s="40" t="n">
        <x:f aca="0">$J46*N$25</x:f>
        <x:v>0.014403755868544647</x:v>
      </x:c>
      <x:c r="O46" s="40" t="n">
        <x:f aca="0">$J46*O$25</x:f>
        <x:v>0.014403755868544647</x:v>
      </x:c>
      <x:c r="P46" s="40" t="n">
        <x:f aca="0">$J46*P$25</x:f>
        <x:v>0.014403755868544647</x:v>
      </x:c>
      <x:c r="Q46" s="40" t="n">
        <x:f aca="0">$J46*Q$25</x:f>
        <x:v>0.01584413145539911</x:v>
      </x:c>
      <x:c r="R46" s="6"/>
      <x:c r="S46" s="6"/>
    </x:row>
    <x:row r="47" s="1" customFormat="1" ht="13.5" hidden="0" customHeight="1">
      <x:c r="A47" s="6"/>
      <x:c r="B47" s="6"/>
      <x:c r="C47" s="6"/>
      <x:c r="D47" s="6"/>
      <x:c r="E47" s="6"/>
      <x:c r="F47" s="6"/>
      <x:c r="G47" s="6"/>
      <x:c r="H47" s="6"/>
      <x:c r="I47" s="6"/>
      <x:c r="J47" s="6"/>
      <x:c r="K47" s="6"/>
      <x:c r="L47" s="6"/>
      <x:c r="M47" s="6"/>
      <x:c r="N47" s="6"/>
      <x:c r="O47" s="6"/>
      <x:c r="P47" s="6"/>
      <x:c r="Q47" s="6"/>
      <x:c r="R47" s="6"/>
      <x:c r="S47" s="6"/>
    </x:row>
    <x:row r="48" s="1" customFormat="1" ht="13.5" hidden="0" customHeight="1">
      <x:c r="A48" s="6"/>
      <x:c r="B48" s="6"/>
      <x:c r="C48" s="6"/>
      <x:c r="D48" s="6"/>
      <x:c r="E48" s="6"/>
      <x:c r="F48" s="6"/>
      <x:c r="G48" s="6"/>
      <x:c r="H48" s="6"/>
      <x:c r="I48" s="6"/>
      <x:c r="J48" s="6"/>
      <x:c r="K48" s="6"/>
      <x:c r="L48" s="6"/>
      <x:c r="M48" s="6"/>
      <x:c r="N48" s="6"/>
      <x:c r="O48" s="6"/>
      <x:c r="P48" s="6"/>
      <x:c r="Q48" s="6"/>
      <x:c r="R48" s="6"/>
      <x:c r="S48" s="6"/>
    </x:row>
    <x:row r="49" s="1" customFormat="1" ht="13.5" hidden="0" customHeight="1">
      <x:c r="A49" s="6"/>
      <x:c r="B49" s="6"/>
      <x:c r="C49" s="6"/>
      <x:c r="D49" s="6"/>
      <x:c r="E49" s="6"/>
      <x:c r="F49" s="6"/>
      <x:c r="G49" s="6"/>
      <x:c r="H49" s="6"/>
      <x:c r="I49" s="6"/>
      <x:c r="J49" s="6"/>
      <x:c r="K49" s="6"/>
      <x:c r="L49" s="6"/>
      <x:c r="M49" s="6"/>
      <x:c r="N49" s="6"/>
      <x:c r="O49" s="6"/>
      <x:c r="P49" s="6"/>
      <x:c r="Q49" s="6"/>
      <x:c r="R49" s="6"/>
      <x:c r="S49" s="6"/>
    </x:row>
    <x:row r="50" s="1" customFormat="1" ht="13.5" hidden="0" customHeight="1">
      <x:c r="A50" s="6"/>
      <x:c r="B50" s="6"/>
      <x:c r="C50" s="6"/>
      <x:c r="D50" s="6"/>
      <x:c r="E50" s="6"/>
      <x:c r="F50" s="6"/>
      <x:c r="G50" s="6"/>
      <x:c r="H50" s="6"/>
      <x:c r="I50" s="40" t="s">
        <x:v>1017</x:v>
      </x:c>
      <x:c r="J50" s="85" t="n">
        <x:f aca="0">'PLSS_Local_Scope'!$E$12</x:f>
        <x:v>0.307666666666667</x:v>
      </x:c>
      <x:c r="K50" s="40" t="n">
        <x:f aca="0">$J50*K$27</x:f>
        <x:v>0.042731481481481516</x:v>
      </x:c>
      <x:c r="L50" s="40" t="n">
        <x:f aca="0">$J50*L$27</x:f>
        <x:v>0.042731481481481516</x:v>
      </x:c>
      <x:c r="M50" s="40" t="n">
        <x:f aca="0">$J50*M$27</x:f>
        <x:v>0.04700462962962968</x:v>
      </x:c>
      <x:c r="N50" s="40" t="n">
        <x:f aca="0">$J50*N$27</x:f>
        <x:v>0.042731481481481516</x:v>
      </x:c>
      <x:c r="O50" s="40" t="n">
        <x:f aca="0">$J50*O$27</x:f>
        <x:v>0.04700462962962968</x:v>
      </x:c>
      <x:c r="P50" s="40" t="n">
        <x:f aca="0">$J50*P$27</x:f>
        <x:v>0.042731481481481516</x:v>
      </x:c>
      <x:c r="Q50" s="40" t="n">
        <x:f aca="0">$J50*Q$27</x:f>
        <x:v>0.042731481481481516</x:v>
      </x:c>
      <x:c r="R50" s="6"/>
      <x:c r="S50" s="6"/>
    </x:row>
    <x:row r="51" s="1" customFormat="1" ht="13.5" hidden="0" customHeight="1">
      <x:c r="A51" s="6"/>
      <x:c r="B51" s="6"/>
      <x:c r="C51" s="6"/>
      <x:c r="D51" s="6"/>
      <x:c r="E51" s="6"/>
      <x:c r="F51" s="6"/>
      <x:c r="G51" s="6"/>
      <x:c r="H51" s="6"/>
      <x:c r="I51" s="44" t="s">
        <x:v>1019</x:v>
      </x:c>
      <x:c r="J51" s="84" t="n">
        <x:f aca="0">'PLSS_Local_Scope'!$E$13</x:f>
        <x:v>0.156333333333333</x:v>
      </x:c>
      <x:c r="K51" s="44" t="n">
        <x:f aca="0">$J51*K$27</x:f>
        <x:v>0.021712962962962913</x:v>
      </x:c>
      <x:c r="L51" s="44" t="n">
        <x:f aca="0">$J51*L$27</x:f>
        <x:v>0.021712962962962913</x:v>
      </x:c>
      <x:c r="M51" s="44" t="n">
        <x:f aca="0">$J51*M$27</x:f>
        <x:v>0.02388425925925921</x:v>
      </x:c>
      <x:c r="N51" s="44" t="n">
        <x:f aca="0">$J51*N$27</x:f>
        <x:v>0.021712962962962913</x:v>
      </x:c>
      <x:c r="O51" s="44" t="n">
        <x:f aca="0">$J51*O$27</x:f>
        <x:v>0.02388425925925921</x:v>
      </x:c>
      <x:c r="P51" s="44" t="n">
        <x:f aca="0">$J51*P$27</x:f>
        <x:v>0.021712962962962913</x:v>
      </x:c>
      <x:c r="Q51" s="44" t="n">
        <x:f aca="0">$J51*Q$27</x:f>
        <x:v>0.021712962962962913</x:v>
      </x:c>
      <x:c r="R51" s="6"/>
      <x:c r="S51" s="6"/>
    </x:row>
    <x:row r="52" s="1" customFormat="1" ht="13.5" hidden="0" customHeight="1">
      <x:c r="A52" s="6"/>
      <x:c r="B52" s="6"/>
      <x:c r="C52" s="6"/>
      <x:c r="D52" s="6"/>
      <x:c r="E52" s="6"/>
      <x:c r="F52" s="6"/>
      <x:c r="G52" s="6"/>
      <x:c r="H52" s="6"/>
      <x:c r="I52" s="40" t="s">
        <x:v>1020</x:v>
      </x:c>
      <x:c r="J52" s="85" t="n">
        <x:f aca="0">'PLSS_Local_Scope'!$E$14</x:f>
        <x:v>0.122333333333333</x:v>
      </x:c>
      <x:c r="K52" s="40" t="n">
        <x:f aca="0">$J52*K$27</x:f>
        <x:v>0.01699074074074069</x:v>
      </x:c>
      <x:c r="L52" s="40" t="n">
        <x:f aca="0">$J52*L$27</x:f>
        <x:v>0.01699074074074069</x:v>
      </x:c>
      <x:c r="M52" s="40" t="n">
        <x:f aca="0">$J52*M$27</x:f>
        <x:v>0.018689814814814767</x:v>
      </x:c>
      <x:c r="N52" s="40" t="n">
        <x:f aca="0">$J52*N$27</x:f>
        <x:v>0.01699074074074069</x:v>
      </x:c>
      <x:c r="O52" s="40" t="n">
        <x:f aca="0">$J52*O$27</x:f>
        <x:v>0.018689814814814767</x:v>
      </x:c>
      <x:c r="P52" s="40" t="n">
        <x:f aca="0">$J52*P$27</x:f>
        <x:v>0.01699074074074069</x:v>
      </x:c>
      <x:c r="Q52" s="40" t="n">
        <x:f aca="0">$J52*Q$27</x:f>
        <x:v>0.01699074074074069</x:v>
      </x:c>
      <x:c r="R52" s="6"/>
      <x:c r="S52" s="6"/>
    </x:row>
    <x:row r="53" s="1" customFormat="1" ht="13.5" hidden="0" customHeight="1">
      <x:c r="A53" s="6"/>
      <x:c r="B53" s="6"/>
      <x:c r="C53" s="6"/>
      <x:c r="D53" s="6"/>
      <x:c r="E53" s="6"/>
      <x:c r="F53" s="6"/>
      <x:c r="G53" s="6"/>
      <x:c r="H53" s="6"/>
      <x:c r="I53" s="44" t="s">
        <x:v>1021</x:v>
      </x:c>
      <x:c r="J53" s="84" t="n">
        <x:f aca="0">'PLSS_Local_Scope'!$E$15</x:f>
        <x:v>0.116666666666667</x:v>
      </x:c>
      <x:c r="K53" s="44" t="n">
        <x:f aca="0">$J53*K$27</x:f>
        <x:v>0.016203703703703748</x:v>
      </x:c>
      <x:c r="L53" s="44" t="n">
        <x:f aca="0">$J53*L$27</x:f>
        <x:v>0.016203703703703748</x:v>
      </x:c>
      <x:c r="M53" s="44" t="n">
        <x:f aca="0">$J53*M$27</x:f>
        <x:v>0.017824074074074128</x:v>
      </x:c>
      <x:c r="N53" s="44" t="n">
        <x:f aca="0">$J53*N$27</x:f>
        <x:v>0.016203703703703748</x:v>
      </x:c>
      <x:c r="O53" s="44" t="n">
        <x:f aca="0">$J53*O$27</x:f>
        <x:v>0.017824074074074128</x:v>
      </x:c>
      <x:c r="P53" s="44" t="n">
        <x:f aca="0">$J53*P$27</x:f>
        <x:v>0.016203703703703748</x:v>
      </x:c>
      <x:c r="Q53" s="44" t="n">
        <x:f aca="0">$J53*Q$27</x:f>
        <x:v>0.016203703703703748</x:v>
      </x:c>
      <x:c r="R53" s="6"/>
      <x:c r="S53" s="6"/>
    </x:row>
    <x:row r="54" s="1" customFormat="1" ht="13.5" hidden="0" customHeight="1">
      <x:c r="A54" s="6"/>
      <x:c r="B54" s="6"/>
      <x:c r="C54" s="6"/>
      <x:c r="D54" s="6"/>
      <x:c r="E54" s="6"/>
      <x:c r="F54" s="6"/>
      <x:c r="G54" s="6"/>
      <x:c r="H54" s="6"/>
      <x:c r="I54" s="40" t="s">
        <x:v>1022</x:v>
      </x:c>
      <x:c r="J54" s="85" t="n">
        <x:f aca="0">'PLSS_Local_Scope'!$E$16</x:f>
        <x:v>0.0913333333333333</x:v>
      </x:c>
      <x:c r="K54" s="40" t="n">
        <x:f aca="0">$J54*K$27</x:f>
        <x:v>0.012685185185185178</x:v>
      </x:c>
      <x:c r="L54" s="40" t="n">
        <x:f aca="0">$J54*L$27</x:f>
        <x:v>0.012685185185185178</x:v>
      </x:c>
      <x:c r="M54" s="40" t="n">
        <x:f aca="0">$J54*M$27</x:f>
        <x:v>0.013953703703703699</x:v>
      </x:c>
      <x:c r="N54" s="40" t="n">
        <x:f aca="0">$J54*N$27</x:f>
        <x:v>0.012685185185185178</x:v>
      </x:c>
      <x:c r="O54" s="40" t="n">
        <x:f aca="0">$J54*O$27</x:f>
        <x:v>0.013953703703703699</x:v>
      </x:c>
      <x:c r="P54" s="40" t="n">
        <x:f aca="0">$J54*P$27</x:f>
        <x:v>0.012685185185185178</x:v>
      </x:c>
      <x:c r="Q54" s="40" t="n">
        <x:f aca="0">$J54*Q$27</x:f>
        <x:v>0.012685185185185178</x:v>
      </x:c>
      <x:c r="R54" s="6"/>
      <x:c r="S54" s="6"/>
    </x:row>
    <x:row r="55" s="1" customFormat="1" ht="13.5" hidden="0" customHeight="1">
      <x:c r="A55" s="6"/>
      <x:c r="B55" s="6"/>
      <x:c r="C55" s="6"/>
      <x:c r="D55" s="6"/>
      <x:c r="E55" s="6"/>
      <x:c r="F55" s="6"/>
      <x:c r="G55" s="6"/>
      <x:c r="H55" s="6"/>
      <x:c r="I55" s="44" t="s">
        <x:v>1023</x:v>
      </x:c>
      <x:c r="J55" s="84" t="n">
        <x:f aca="0">'PLSS_Local_Scope'!$E$17</x:f>
        <x:v>0.1034</x:v>
      </x:c>
      <x:c r="K55" s="44" t="n">
        <x:f aca="0">$J55*K$27</x:f>
        <x:v>0.01436111111111111</x:v>
      </x:c>
      <x:c r="L55" s="44" t="n">
        <x:f aca="0">$J55*L$27</x:f>
        <x:v>0.01436111111111111</x:v>
      </x:c>
      <x:c r="M55" s="44" t="n">
        <x:f aca="0">$J55*M$27</x:f>
        <x:v>0.015797222222222223</x:v>
      </x:c>
      <x:c r="N55" s="44" t="n">
        <x:f aca="0">$J55*N$27</x:f>
        <x:v>0.01436111111111111</x:v>
      </x:c>
      <x:c r="O55" s="44" t="n">
        <x:f aca="0">$J55*O$27</x:f>
        <x:v>0.015797222222222223</x:v>
      </x:c>
      <x:c r="P55" s="44" t="n">
        <x:f aca="0">$J55*P$27</x:f>
        <x:v>0.01436111111111111</x:v>
      </x:c>
      <x:c r="Q55" s="44" t="n">
        <x:f aca="0">$J55*Q$27</x:f>
        <x:v>0.01436111111111111</x:v>
      </x:c>
      <x:c r="R55" s="6"/>
      <x:c r="S55" s="6"/>
    </x:row>
    <x:row r="56" s="1" customFormat="1" ht="13.5" hidden="0" customHeight="1">
      <x:c r="A56" s="6"/>
      <x:c r="B56" s="6"/>
      <x:c r="C56" s="6"/>
      <x:c r="D56" s="6"/>
      <x:c r="E56" s="6"/>
      <x:c r="F56" s="6"/>
      <x:c r="G56" s="6"/>
      <x:c r="H56" s="6"/>
      <x:c r="I56" s="40" t="s">
        <x:v>1025</x:v>
      </x:c>
      <x:c r="J56" s="85" t="n">
        <x:f aca="0">'PLSS_Local_Scope'!$E$18</x:f>
        <x:v>0.102266666666667</x:v>
      </x:c>
      <x:c r="K56" s="40" t="n">
        <x:f aca="0">$J56*K$27</x:f>
        <x:v>0.014203703703703748</x:v>
      </x:c>
      <x:c r="L56" s="40" t="n">
        <x:f aca="0">$J56*L$27</x:f>
        <x:v>0.014203703703703748</x:v>
      </x:c>
      <x:c r="M56" s="40" t="n">
        <x:f aca="0">$J56*M$27</x:f>
        <x:v>0.015624074074074127</x:v>
      </x:c>
      <x:c r="N56" s="40" t="n">
        <x:f aca="0">$J56*N$27</x:f>
        <x:v>0.014203703703703748</x:v>
      </x:c>
      <x:c r="O56" s="40" t="n">
        <x:f aca="0">$J56*O$27</x:f>
        <x:v>0.015624074074074127</x:v>
      </x:c>
      <x:c r="P56" s="40" t="n">
        <x:f aca="0">$J56*P$27</x:f>
        <x:v>0.014203703703703748</x:v>
      </x:c>
      <x:c r="Q56" s="40" t="n">
        <x:f aca="0">$J56*Q$27</x:f>
        <x:v>0.014203703703703748</x:v>
      </x:c>
      <x:c r="R56" s="6"/>
      <x:c r="S56" s="6"/>
    </x:row>
    <x:row r="57" s="1" customFormat="1" ht="13.5" hidden="0" customHeight="1">
      <x:c r="A57" s="6"/>
      <x:c r="B57" s="6"/>
      <x:c r="C57" s="6"/>
      <x:c r="D57" s="6"/>
      <x:c r="E57" s="6"/>
      <x:c r="F57" s="6"/>
      <x:c r="G57" s="6"/>
      <x:c r="H57" s="6"/>
      <x:c r="I57" s="6"/>
      <x:c r="J57" s="6"/>
      <x:c r="K57" s="6"/>
      <x:c r="L57" s="6"/>
      <x:c r="M57" s="6"/>
      <x:c r="N57" s="6"/>
      <x:c r="O57" s="6"/>
      <x:c r="P57" s="6"/>
      <x:c r="Q57" s="6"/>
      <x:c r="R57" s="6"/>
      <x:c r="S57" s="6"/>
    </x:row>
    <x:row r="58" s="1" customFormat="1" ht="13.5" hidden="0" customHeight="1">
      <x:c r="A58" s="6"/>
      <x:c r="B58" s="6"/>
      <x:c r="C58" s="6"/>
      <x:c r="D58" s="6"/>
      <x:c r="E58" s="6"/>
      <x:c r="F58" s="6"/>
      <x:c r="G58" s="6"/>
      <x:c r="H58" s="6"/>
      <x:c r="I58" s="6"/>
      <x:c r="J58" s="6"/>
      <x:c r="K58" s="6"/>
      <x:c r="L58" s="6"/>
      <x:c r="M58" s="6"/>
      <x:c r="N58" s="6"/>
      <x:c r="O58" s="6"/>
      <x:c r="P58" s="6"/>
      <x:c r="Q58" s="6"/>
      <x:c r="R58" s="6"/>
      <x:c r="S58" s="6"/>
    </x:row>
    <x:row r="59" s="1" customFormat="1" ht="13.5" hidden="0" customHeight="1">
      <x:c r="A59" s="6"/>
      <x:c r="B59" s="6"/>
      <x:c r="C59" s="6"/>
      <x:c r="D59" s="6"/>
      <x:c r="E59" s="6"/>
      <x:c r="F59" s="6"/>
      <x:c r="G59" s="6"/>
      <x:c r="H59" s="6"/>
      <x:c r="I59" s="6"/>
      <x:c r="J59" s="6"/>
      <x:c r="K59" s="6"/>
      <x:c r="L59" s="6"/>
      <x:c r="M59" s="6"/>
      <x:c r="N59" s="6"/>
      <x:c r="O59" s="6"/>
      <x:c r="P59" s="6"/>
      <x:c r="Q59" s="6"/>
      <x:c r="R59" s="6"/>
      <x:c r="S59" s="6"/>
    </x:row>
    <x:row r="60" s="1" customFormat="1" ht="13.5" hidden="0" customHeight="1">
      <x:c r="A60" s="6"/>
      <x:c r="B60" s="6"/>
      <x:c r="C60" s="6"/>
      <x:c r="D60" s="6"/>
      <x:c r="E60" s="6"/>
      <x:c r="F60" s="6"/>
      <x:c r="G60" s="6"/>
      <x:c r="H60" s="6"/>
      <x:c r="I60" s="6"/>
      <x:c r="J60" s="6"/>
      <x:c r="K60" s="6"/>
      <x:c r="L60" s="6"/>
      <x:c r="M60" s="6"/>
      <x:c r="N60" s="6"/>
      <x:c r="O60" s="6"/>
      <x:c r="P60" s="6"/>
      <x:c r="Q60" s="6"/>
      <x:c r="R60" s="6"/>
      <x:c r="S60" s="6"/>
    </x:row>
    <x:row r="61" s="1" customFormat="1" ht="13.5" hidden="0" customHeight="1">
      <x:c r="A61" s="6"/>
      <x:c r="B61" s="6"/>
      <x:c r="C61" s="6"/>
      <x:c r="D61" s="6"/>
      <x:c r="E61" s="6"/>
      <x:c r="F61" s="6"/>
      <x:c r="G61" s="6"/>
      <x:c r="H61" s="6"/>
      <x:c r="I61" s="6"/>
      <x:c r="J61" s="6"/>
      <x:c r="K61" s="6"/>
      <x:c r="L61" s="6"/>
      <x:c r="M61" s="6"/>
      <x:c r="N61" s="6"/>
      <x:c r="O61" s="6"/>
      <x:c r="P61" s="6"/>
      <x:c r="Q61" s="6"/>
      <x:c r="R61" s="6"/>
      <x:c r="S61" s="6"/>
    </x:row>
    <x:row r="62" s="1" customFormat="1" ht="13.5" hidden="0" customHeight="1">
      <x:c r="A62" s="6"/>
      <x:c r="B62" s="6"/>
      <x:c r="C62" s="6"/>
      <x:c r="D62" s="6"/>
      <x:c r="E62" s="6"/>
      <x:c r="F62" s="6"/>
      <x:c r="G62" s="6"/>
      <x:c r="H62" s="6"/>
      <x:c r="I62" s="6"/>
      <x:c r="J62" s="6"/>
      <x:c r="K62" s="6"/>
      <x:c r="L62" s="6"/>
      <x:c r="M62" s="6"/>
      <x:c r="N62" s="6"/>
      <x:c r="O62" s="6"/>
      <x:c r="P62" s="6"/>
      <x:c r="Q62" s="6"/>
      <x:c r="R62" s="6"/>
      <x:c r="S62" s="6"/>
    </x:row>
    <x:row r="63" s="1" customFormat="1" ht="13.5" hidden="0" customHeight="1">
      <x:c r="A63" s="6"/>
      <x:c r="B63" s="6"/>
      <x:c r="C63" s="6"/>
      <x:c r="D63" s="6"/>
      <x:c r="E63" s="6"/>
      <x:c r="F63" s="6"/>
      <x:c r="G63" s="6"/>
      <x:c r="H63" s="6"/>
      <x:c r="I63" s="6"/>
      <x:c r="J63" s="6"/>
      <x:c r="K63" s="6"/>
      <x:c r="L63" s="6"/>
      <x:c r="M63" s="6"/>
      <x:c r="N63" s="6"/>
      <x:c r="O63" s="6"/>
      <x:c r="P63" s="6"/>
      <x:c r="Q63" s="6"/>
      <x:c r="R63" s="6"/>
      <x:c r="S63" s="6"/>
    </x:row>
    <x:row r="64" s="1" customFormat="1" ht="13.5" hidden="0" customHeight="1">
      <x:c r="A64" s="6"/>
      <x:c r="B64" s="6"/>
      <x:c r="C64" s="6"/>
      <x:c r="D64" s="6"/>
      <x:c r="E64" s="6"/>
      <x:c r="F64" s="6"/>
      <x:c r="G64" s="6"/>
      <x:c r="H64" s="6"/>
      <x:c r="I64" s="6"/>
      <x:c r="J64" s="6"/>
      <x:c r="K64" s="6"/>
      <x:c r="L64" s="6"/>
      <x:c r="M64" s="6"/>
      <x:c r="N64" s="6"/>
      <x:c r="O64" s="6"/>
      <x:c r="P64" s="6"/>
      <x:c r="Q64" s="6"/>
      <x:c r="R64" s="6"/>
      <x:c r="S64" s="6"/>
    </x:row>
    <x:row r="65" s="1" customFormat="1" ht="13.5" hidden="0" customHeight="1">
      <x:c r="A65" s="6"/>
      <x:c r="B65" s="6"/>
      <x:c r="C65" s="6"/>
      <x:c r="D65" s="6"/>
      <x:c r="E65" s="6"/>
      <x:c r="F65" s="6"/>
      <x:c r="G65" s="6"/>
      <x:c r="H65" s="6"/>
      <x:c r="I65" s="6"/>
      <x:c r="J65" s="6"/>
      <x:c r="K65" s="6"/>
      <x:c r="L65" s="6"/>
      <x:c r="M65" s="6"/>
      <x:c r="N65" s="6"/>
      <x:c r="O65" s="6"/>
      <x:c r="P65" s="6"/>
      <x:c r="Q65" s="6"/>
      <x:c r="R65" s="6"/>
      <x:c r="S65" s="6"/>
    </x:row>
    <x:row r="66" s="1" customFormat="1" ht="13.5" hidden="0" customHeight="1">
      <x:c r="A66" s="6"/>
      <x:c r="B66" s="6"/>
      <x:c r="C66" s="6"/>
      <x:c r="D66" s="6"/>
      <x:c r="E66" s="6"/>
      <x:c r="F66" s="6"/>
      <x:c r="G66" s="6"/>
      <x:c r="H66" s="6"/>
      <x:c r="I66" s="6"/>
      <x:c r="J66" s="6"/>
      <x:c r="K66" s="6"/>
      <x:c r="L66" s="6"/>
      <x:c r="M66" s="6"/>
      <x:c r="N66" s="6"/>
      <x:c r="O66" s="6"/>
      <x:c r="P66" s="6"/>
      <x:c r="Q66" s="6"/>
      <x:c r="R66" s="6"/>
      <x:c r="S66" s="6"/>
    </x:row>
    <x:row r="67" s="1" customFormat="1" ht="13.5" hidden="0" customHeight="1">
      <x:c r="A67" s="6"/>
      <x:c r="B67" s="6"/>
      <x:c r="C67" s="6"/>
      <x:c r="D67" s="6"/>
      <x:c r="E67" s="6"/>
      <x:c r="F67" s="6"/>
      <x:c r="G67" s="6"/>
      <x:c r="H67" s="6"/>
      <x:c r="I67" s="6"/>
      <x:c r="J67" s="6"/>
      <x:c r="K67" s="6"/>
      <x:c r="L67" s="6"/>
      <x:c r="M67" s="6"/>
      <x:c r="N67" s="6"/>
      <x:c r="O67" s="6"/>
      <x:c r="P67" s="6"/>
      <x:c r="Q67" s="6"/>
      <x:c r="R67" s="6"/>
      <x:c r="S67" s="6"/>
    </x:row>
    <x:row r="68" s="1" customFormat="1" ht="13.5" hidden="0" customHeight="1">
      <x:c r="A68" s="6"/>
      <x:c r="B68" s="6"/>
      <x:c r="C68" s="6"/>
      <x:c r="D68" s="6"/>
      <x:c r="E68" s="6"/>
      <x:c r="F68" s="6"/>
      <x:c r="G68" s="6"/>
      <x:c r="H68" s="6"/>
      <x:c r="I68" s="6"/>
      <x:c r="J68" s="6"/>
      <x:c r="K68" s="6"/>
      <x:c r="L68" s="6"/>
      <x:c r="M68" s="6"/>
      <x:c r="N68" s="6"/>
      <x:c r="O68" s="6"/>
      <x:c r="P68" s="6"/>
      <x:c r="Q68" s="6"/>
      <x:c r="R68" s="6"/>
      <x:c r="S68" s="6"/>
    </x:row>
    <x:row r="69" s="1" customFormat="1" ht="13.5" hidden="0" customHeight="1">
      <x:c r="A69" s="6"/>
      <x:c r="B69" s="6"/>
      <x:c r="C69" s="6"/>
      <x:c r="D69" s="6"/>
      <x:c r="E69" s="6"/>
      <x:c r="F69" s="6"/>
      <x:c r="G69" s="6"/>
      <x:c r="H69" s="6"/>
      <x:c r="I69" s="6"/>
      <x:c r="J69" s="6"/>
      <x:c r="K69" s="6"/>
      <x:c r="L69" s="6"/>
      <x:c r="M69" s="6"/>
      <x:c r="N69" s="6"/>
      <x:c r="O69" s="6"/>
      <x:c r="P69" s="6"/>
      <x:c r="Q69" s="6"/>
      <x:c r="R69" s="6"/>
      <x:c r="S69" s="6"/>
    </x:row>
    <x:row r="70" s="1" customFormat="1" ht="13.5" hidden="0" customHeight="1">
      <x:c r="A70" s="6"/>
      <x:c r="B70" s="6"/>
      <x:c r="C70" s="6"/>
      <x:c r="D70" s="6"/>
      <x:c r="E70" s="6"/>
      <x:c r="F70" s="6"/>
      <x:c r="G70" s="6"/>
      <x:c r="H70" s="6"/>
      <x:c r="I70" s="6"/>
      <x:c r="J70" s="6"/>
      <x:c r="K70" s="6"/>
      <x:c r="L70" s="6"/>
      <x:c r="M70" s="6"/>
      <x:c r="N70" s="6"/>
      <x:c r="O70" s="6"/>
      <x:c r="P70" s="6"/>
      <x:c r="Q70" s="6"/>
      <x:c r="R70" s="6"/>
      <x:c r="S70" s="6"/>
    </x:row>
    <x:row r="71" s="1" customFormat="1" ht="13.5" hidden="0" customHeight="1">
      <x:c r="A71" s="6"/>
      <x:c r="B71" s="6"/>
      <x:c r="C71" s="6"/>
      <x:c r="D71" s="6"/>
      <x:c r="E71" s="6"/>
      <x:c r="F71" s="6"/>
      <x:c r="G71" s="6"/>
      <x:c r="H71" s="6"/>
      <x:c r="I71" s="6"/>
      <x:c r="J71" s="6"/>
      <x:c r="K71" s="6"/>
      <x:c r="L71" s="6"/>
      <x:c r="M71" s="6"/>
      <x:c r="N71" s="6"/>
      <x:c r="O71" s="6"/>
      <x:c r="P71" s="6"/>
      <x:c r="Q71" s="6"/>
      <x:c r="R71" s="6"/>
      <x:c r="S71" s="6"/>
    </x:row>
    <x:row r="72" s="1" customFormat="1" ht="13.5" hidden="0" customHeight="1">
      <x:c r="A72" s="6"/>
      <x:c r="B72" s="6"/>
      <x:c r="C72" s="6"/>
      <x:c r="D72" s="6"/>
      <x:c r="E72" s="6"/>
      <x:c r="F72" s="6"/>
      <x:c r="G72" s="6"/>
      <x:c r="H72" s="6"/>
      <x:c r="I72" s="6"/>
      <x:c r="J72" s="6"/>
      <x:c r="K72" s="6"/>
      <x:c r="L72" s="6"/>
      <x:c r="M72" s="6"/>
      <x:c r="N72" s="6"/>
      <x:c r="O72" s="6"/>
      <x:c r="P72" s="6"/>
      <x:c r="Q72" s="6"/>
      <x:c r="R72" s="6"/>
      <x:c r="S72" s="6"/>
    </x:row>
    <x:row r="73" s="1" customFormat="1" ht="13.5" hidden="0" customHeight="1">
      <x:c r="A73" s="6"/>
      <x:c r="B73" s="6"/>
      <x:c r="C73" s="6"/>
      <x:c r="D73" s="6"/>
      <x:c r="E73" s="6"/>
      <x:c r="F73" s="6"/>
      <x:c r="G73" s="6"/>
      <x:c r="H73" s="6"/>
      <x:c r="I73" s="6"/>
      <x:c r="J73" s="6"/>
      <x:c r="K73" s="6"/>
      <x:c r="L73" s="6"/>
      <x:c r="M73" s="6"/>
      <x:c r="N73" s="6"/>
      <x:c r="O73" s="6"/>
      <x:c r="P73" s="6"/>
      <x:c r="Q73" s="6"/>
      <x:c r="R73" s="6"/>
      <x:c r="S73" s="6"/>
    </x:row>
    <x:row r="74" s="1" customFormat="1" ht="13.5" hidden="0" customHeight="1">
      <x:c r="A74" s="6"/>
      <x:c r="B74" s="6"/>
      <x:c r="C74" s="6"/>
      <x:c r="D74" s="6"/>
      <x:c r="E74" s="6"/>
      <x:c r="F74" s="6"/>
      <x:c r="G74" s="6"/>
      <x:c r="H74" s="6"/>
      <x:c r="I74" s="6"/>
      <x:c r="J74" s="6"/>
      <x:c r="K74" s="6"/>
      <x:c r="L74" s="6"/>
      <x:c r="M74" s="6"/>
      <x:c r="N74" s="6"/>
      <x:c r="O74" s="6"/>
      <x:c r="P74" s="6"/>
      <x:c r="Q74" s="6"/>
      <x:c r="R74" s="6"/>
      <x:c r="S74" s="6"/>
    </x:row>
    <x:row r="75" s="1" customFormat="1" ht="13.5" hidden="0" customHeight="1">
      <x:c r="A75" s="6"/>
      <x:c r="B75" s="6"/>
      <x:c r="C75" s="6"/>
      <x:c r="D75" s="6"/>
      <x:c r="E75" s="6"/>
      <x:c r="F75" s="6"/>
      <x:c r="G75" s="6"/>
      <x:c r="H75" s="6"/>
      <x:c r="I75" s="6"/>
      <x:c r="J75" s="6"/>
      <x:c r="K75" s="6"/>
      <x:c r="L75" s="6"/>
      <x:c r="M75" s="6"/>
      <x:c r="N75" s="6"/>
      <x:c r="O75" s="6"/>
      <x:c r="P75" s="6"/>
      <x:c r="Q75" s="6"/>
      <x:c r="R75" s="6"/>
      <x:c r="S75" s="6"/>
    </x:row>
    <x:row r="76" s="1" customFormat="1" ht="13.5" hidden="0" customHeight="1">
      <x:c r="A76" s="6"/>
      <x:c r="B76" s="6"/>
      <x:c r="C76" s="6"/>
      <x:c r="D76" s="6"/>
      <x:c r="E76" s="6"/>
      <x:c r="F76" s="6"/>
      <x:c r="G76" s="6"/>
      <x:c r="H76" s="6"/>
      <x:c r="I76" s="6"/>
      <x:c r="J76" s="6"/>
      <x:c r="K76" s="6"/>
      <x:c r="L76" s="6"/>
      <x:c r="M76" s="6"/>
      <x:c r="N76" s="6"/>
      <x:c r="O76" s="6"/>
      <x:c r="P76" s="6"/>
      <x:c r="Q76" s="6"/>
      <x:c r="R76" s="6"/>
      <x:c r="S76" s="6"/>
    </x:row>
    <x:row r="77" s="1" customFormat="1" ht="13.5" hidden="0" customHeight="1">
      <x:c r="A77" s="6"/>
      <x:c r="B77" s="6"/>
      <x:c r="C77" s="6"/>
      <x:c r="D77" s="6"/>
      <x:c r="E77" s="6"/>
      <x:c r="F77" s="6"/>
      <x:c r="G77" s="6"/>
      <x:c r="H77" s="6"/>
      <x:c r="I77" s="6"/>
      <x:c r="J77" s="6"/>
      <x:c r="K77" s="6"/>
      <x:c r="L77" s="6"/>
      <x:c r="M77" s="6"/>
      <x:c r="N77" s="6"/>
      <x:c r="O77" s="6"/>
      <x:c r="P77" s="6"/>
      <x:c r="Q77" s="6"/>
      <x:c r="R77" s="6"/>
      <x:c r="S77" s="6"/>
    </x:row>
    <x:row r="78" s="1" customFormat="1" ht="13.5" hidden="0" customHeight="1">
      <x:c r="A78" s="6"/>
      <x:c r="B78" s="6"/>
      <x:c r="C78" s="6"/>
      <x:c r="D78" s="6"/>
      <x:c r="E78" s="6"/>
      <x:c r="F78" s="6"/>
      <x:c r="G78" s="6"/>
      <x:c r="H78" s="6"/>
      <x:c r="I78" s="6"/>
      <x:c r="J78" s="6"/>
      <x:c r="K78" s="6"/>
      <x:c r="L78" s="6"/>
      <x:c r="M78" s="6"/>
      <x:c r="N78" s="6"/>
      <x:c r="O78" s="6"/>
      <x:c r="P78" s="6"/>
      <x:c r="Q78" s="6"/>
      <x:c r="R78" s="6"/>
      <x:c r="S78" s="6"/>
    </x:row>
    <x:row r="79" s="1" customFormat="1" ht="13.5" hidden="0" customHeight="1">
      <x:c r="A79" s="6"/>
      <x:c r="B79" s="6"/>
      <x:c r="C79" s="6"/>
      <x:c r="D79" s="6"/>
      <x:c r="E79" s="6"/>
      <x:c r="F79" s="6"/>
      <x:c r="G79" s="6"/>
      <x:c r="H79" s="6"/>
      <x:c r="I79" s="6"/>
      <x:c r="J79" s="6"/>
      <x:c r="K79" s="6"/>
      <x:c r="L79" s="6"/>
      <x:c r="M79" s="6"/>
      <x:c r="N79" s="6"/>
      <x:c r="O79" s="6"/>
      <x:c r="P79" s="6"/>
      <x:c r="Q79" s="6"/>
      <x:c r="R79" s="6"/>
      <x:c r="S79" s="6"/>
    </x:row>
    <x:row r="80" s="1" customFormat="1" ht="13.5" hidden="0" customHeight="1">
      <x:c r="A80" s="6"/>
      <x:c r="B80" s="6"/>
      <x:c r="C80" s="6"/>
      <x:c r="D80" s="6"/>
      <x:c r="E80" s="6"/>
      <x:c r="F80" s="6"/>
      <x:c r="G80" s="6"/>
      <x:c r="H80" s="6"/>
      <x:c r="I80" s="6"/>
      <x:c r="J80" s="6"/>
      <x:c r="K80" s="6"/>
      <x:c r="L80" s="6"/>
      <x:c r="M80" s="6"/>
      <x:c r="N80" s="6"/>
      <x:c r="O80" s="6"/>
      <x:c r="P80" s="6"/>
      <x:c r="Q80" s="6"/>
      <x:c r="R80" s="6"/>
      <x:c r="S80" s="6"/>
    </x:row>
    <x:row r="81" s="1" customFormat="1" ht="13.5" hidden="0" customHeight="1">
      <x:c r="A81" s="6"/>
      <x:c r="B81" s="6"/>
      <x:c r="C81" s="6"/>
      <x:c r="D81" s="6"/>
      <x:c r="E81" s="6"/>
      <x:c r="F81" s="6"/>
      <x:c r="G81" s="6"/>
      <x:c r="H81" s="6"/>
      <x:c r="I81" s="6"/>
      <x:c r="J81" s="6"/>
      <x:c r="K81" s="6"/>
      <x:c r="L81" s="6"/>
      <x:c r="M81" s="6"/>
      <x:c r="N81" s="6"/>
      <x:c r="O81" s="6"/>
      <x:c r="P81" s="6"/>
      <x:c r="Q81" s="6"/>
      <x:c r="R81" s="6"/>
      <x:c r="S81" s="6"/>
    </x:row>
    <x:row r="82" s="1" customFormat="1" ht="13.5" hidden="0" customHeight="1">
      <x:c r="A82" s="6"/>
      <x:c r="B82" s="6"/>
      <x:c r="C82" s="6"/>
      <x:c r="D82" s="6"/>
      <x:c r="E82" s="6"/>
      <x:c r="F82" s="6"/>
      <x:c r="G82" s="6"/>
      <x:c r="H82" s="6"/>
      <x:c r="I82" s="6"/>
      <x:c r="J82" s="6"/>
      <x:c r="K82" s="6"/>
      <x:c r="L82" s="6"/>
      <x:c r="M82" s="6"/>
      <x:c r="N82" s="6"/>
      <x:c r="O82" s="6"/>
      <x:c r="P82" s="6"/>
      <x:c r="Q82" s="6"/>
      <x:c r="R82" s="6"/>
      <x:c r="S82" s="6"/>
    </x:row>
    <x:row r="83" s="1" customFormat="1" ht="13.5" hidden="0" customHeight="1">
      <x:c r="A83" s="6"/>
      <x:c r="B83" s="6"/>
      <x:c r="C83" s="6"/>
      <x:c r="D83" s="6"/>
      <x:c r="E83" s="6"/>
      <x:c r="F83" s="6"/>
      <x:c r="G83" s="6"/>
      <x:c r="H83" s="6"/>
      <x:c r="I83" s="6"/>
      <x:c r="J83" s="6"/>
      <x:c r="K83" s="6"/>
      <x:c r="L83" s="6"/>
      <x:c r="M83" s="6"/>
      <x:c r="N83" s="6"/>
      <x:c r="O83" s="6"/>
      <x:c r="P83" s="6"/>
      <x:c r="Q83" s="6"/>
      <x:c r="R83" s="6"/>
      <x:c r="S83" s="6"/>
    </x:row>
    <x:row r="84" s="1" customFormat="1" ht="13.5" hidden="0" customHeight="1">
      <x:c r="A84" s="6"/>
      <x:c r="B84" s="6"/>
      <x:c r="C84" s="6"/>
      <x:c r="D84" s="6"/>
      <x:c r="E84" s="6"/>
      <x:c r="F84" s="6"/>
      <x:c r="G84" s="6"/>
      <x:c r="H84" s="6"/>
      <x:c r="I84" s="6"/>
      <x:c r="J84" s="6"/>
      <x:c r="K84" s="6"/>
      <x:c r="L84" s="6"/>
      <x:c r="M84" s="6"/>
      <x:c r="N84" s="6"/>
      <x:c r="O84" s="6"/>
      <x:c r="P84" s="6"/>
      <x:c r="Q84" s="6"/>
      <x:c r="R84" s="6"/>
      <x:c r="S84" s="6"/>
    </x:row>
    <x:row r="85" s="1" customFormat="1" ht="13.5" hidden="0" customHeight="1">
      <x:c r="A85" s="6"/>
      <x:c r="B85" s="6"/>
      <x:c r="C85" s="6"/>
      <x:c r="D85" s="6"/>
      <x:c r="E85" s="6"/>
      <x:c r="F85" s="6"/>
      <x:c r="G85" s="6"/>
      <x:c r="H85" s="6"/>
      <x:c r="I85" s="6"/>
      <x:c r="J85" s="6"/>
      <x:c r="K85" s="6"/>
      <x:c r="L85" s="6"/>
      <x:c r="M85" s="6"/>
      <x:c r="N85" s="6"/>
      <x:c r="O85" s="6"/>
      <x:c r="P85" s="6"/>
      <x:c r="Q85" s="6"/>
      <x:c r="R85" s="6"/>
      <x:c r="S85" s="6"/>
    </x:row>
    <x:row r="86" s="1" customFormat="1" ht="13.5" hidden="0" customHeight="1">
      <x:c r="A86" s="6"/>
      <x:c r="B86" s="6"/>
      <x:c r="C86" s="6"/>
      <x:c r="D86" s="6"/>
      <x:c r="E86" s="6"/>
      <x:c r="F86" s="6"/>
      <x:c r="G86" s="6"/>
      <x:c r="H86" s="6"/>
      <x:c r="I86" s="6"/>
      <x:c r="J86" s="6"/>
      <x:c r="K86" s="6"/>
      <x:c r="L86" s="6"/>
      <x:c r="M86" s="6"/>
      <x:c r="N86" s="6"/>
      <x:c r="O86" s="6"/>
      <x:c r="P86" s="6"/>
      <x:c r="Q86" s="6"/>
      <x:c r="R86" s="6"/>
      <x:c r="S86" s="6"/>
    </x:row>
    <x:row r="87" s="1" customFormat="1" ht="13.5" hidden="0" customHeight="1">
      <x:c r="A87" s="6"/>
      <x:c r="B87" s="6"/>
      <x:c r="C87" s="6"/>
      <x:c r="D87" s="6"/>
      <x:c r="E87" s="6"/>
      <x:c r="F87" s="6"/>
      <x:c r="G87" s="6"/>
      <x:c r="H87" s="6"/>
      <x:c r="I87" s="6"/>
      <x:c r="J87" s="6"/>
      <x:c r="K87" s="6"/>
      <x:c r="L87" s="6"/>
      <x:c r="M87" s="6"/>
      <x:c r="N87" s="6"/>
      <x:c r="O87" s="6"/>
      <x:c r="P87" s="6"/>
      <x:c r="Q87" s="6"/>
      <x:c r="R87" s="6"/>
      <x:c r="S87" s="6"/>
    </x:row>
    <x:row r="88" s="1" customFormat="1" ht="13.5" hidden="0" customHeight="1">
      <x:c r="A88" s="6"/>
      <x:c r="B88" s="6"/>
      <x:c r="C88" s="6"/>
      <x:c r="D88" s="6"/>
      <x:c r="E88" s="6"/>
      <x:c r="F88" s="6"/>
      <x:c r="G88" s="6"/>
      <x:c r="H88" s="6"/>
      <x:c r="I88" s="6"/>
      <x:c r="J88" s="6"/>
      <x:c r="K88" s="6"/>
      <x:c r="L88" s="6"/>
      <x:c r="M88" s="6"/>
      <x:c r="N88" s="6"/>
      <x:c r="O88" s="6"/>
      <x:c r="P88" s="6"/>
      <x:c r="Q88" s="6"/>
      <x:c r="R88" s="6"/>
      <x:c r="S88" s="6"/>
    </x:row>
    <x:row r="89" s="1" customFormat="1" ht="13.5" hidden="0" customHeight="1">
      <x:c r="A89" s="6"/>
      <x:c r="B89" s="6"/>
      <x:c r="C89" s="6"/>
      <x:c r="D89" s="6"/>
      <x:c r="E89" s="6"/>
      <x:c r="F89" s="6"/>
      <x:c r="G89" s="6"/>
      <x:c r="H89" s="6"/>
      <x:c r="I89" s="6"/>
      <x:c r="J89" s="6"/>
      <x:c r="K89" s="6"/>
      <x:c r="L89" s="6"/>
      <x:c r="M89" s="6"/>
      <x:c r="N89" s="6"/>
      <x:c r="O89" s="6"/>
      <x:c r="P89" s="6"/>
      <x:c r="Q89" s="6"/>
      <x:c r="R89" s="6"/>
      <x:c r="S89" s="6"/>
    </x:row>
    <x:row r="90" s="1" customFormat="1" ht="13.5" hidden="0" customHeight="1">
      <x:c r="A90" s="6"/>
      <x:c r="B90" s="6"/>
      <x:c r="C90" s="6"/>
      <x:c r="D90" s="6"/>
      <x:c r="E90" s="6"/>
      <x:c r="F90" s="6"/>
      <x:c r="G90" s="6"/>
      <x:c r="H90" s="6"/>
      <x:c r="I90" s="6"/>
      <x:c r="J90" s="6"/>
      <x:c r="K90" s="6"/>
      <x:c r="L90" s="6"/>
      <x:c r="M90" s="6"/>
      <x:c r="N90" s="6"/>
      <x:c r="O90" s="6"/>
      <x:c r="P90" s="6"/>
      <x:c r="Q90" s="6"/>
      <x:c r="R90" s="6"/>
      <x:c r="S90" s="6"/>
    </x:row>
    <x:row r="91" s="1" customFormat="1" ht="13.5" hidden="0" customHeight="1">
      <x:c r="A91" s="6"/>
      <x:c r="B91" s="6"/>
      <x:c r="C91" s="6"/>
      <x:c r="D91" s="6"/>
      <x:c r="E91" s="6"/>
      <x:c r="F91" s="6"/>
      <x:c r="G91" s="6"/>
      <x:c r="H91" s="6"/>
      <x:c r="I91" s="6"/>
      <x:c r="J91" s="6"/>
      <x:c r="K91" s="6"/>
      <x:c r="L91" s="6"/>
      <x:c r="M91" s="6"/>
      <x:c r="N91" s="6"/>
      <x:c r="O91" s="6"/>
      <x:c r="P91" s="6"/>
      <x:c r="Q91" s="6"/>
      <x:c r="R91" s="6"/>
      <x:c r="S91" s="6"/>
    </x:row>
    <x:row r="92" s="1" customFormat="1" ht="13.5" hidden="0" customHeight="1">
      <x:c r="A92" s="6"/>
      <x:c r="B92" s="6"/>
      <x:c r="C92" s="6"/>
      <x:c r="D92" s="6"/>
      <x:c r="E92" s="6"/>
      <x:c r="F92" s="6"/>
      <x:c r="G92" s="6"/>
      <x:c r="H92" s="6"/>
      <x:c r="I92" s="6"/>
      <x:c r="J92" s="6"/>
      <x:c r="K92" s="6"/>
      <x:c r="L92" s="6"/>
      <x:c r="M92" s="6"/>
      <x:c r="N92" s="6"/>
      <x:c r="O92" s="6"/>
      <x:c r="P92" s="6"/>
      <x:c r="Q92" s="6"/>
      <x:c r="R92" s="6"/>
      <x:c r="S92" s="6"/>
    </x:row>
    <x:row r="93" s="1" customFormat="1" ht="13.5" hidden="0" customHeight="1">
      <x:c r="A93" s="6"/>
      <x:c r="B93" s="6"/>
      <x:c r="C93" s="6"/>
      <x:c r="D93" s="6"/>
      <x:c r="E93" s="6"/>
      <x:c r="F93" s="6"/>
      <x:c r="G93" s="6"/>
      <x:c r="H93" s="6"/>
      <x:c r="I93" s="6"/>
      <x:c r="J93" s="6"/>
      <x:c r="K93" s="6"/>
      <x:c r="L93" s="6"/>
      <x:c r="M93" s="6"/>
      <x:c r="N93" s="6"/>
      <x:c r="O93" s="6"/>
      <x:c r="P93" s="6"/>
      <x:c r="Q93" s="6"/>
      <x:c r="R93" s="6"/>
      <x:c r="S93" s="6"/>
    </x:row>
    <x:row r="94" s="1" customFormat="1" ht="13.5" hidden="0" customHeight="1">
      <x:c r="A94" s="6"/>
      <x:c r="B94" s="6"/>
      <x:c r="C94" s="6"/>
      <x:c r="D94" s="6"/>
      <x:c r="E94" s="6"/>
      <x:c r="F94" s="6"/>
      <x:c r="G94" s="6"/>
      <x:c r="H94" s="6"/>
      <x:c r="I94" s="6"/>
      <x:c r="J94" s="6"/>
      <x:c r="K94" s="6"/>
      <x:c r="L94" s="6"/>
      <x:c r="M94" s="6"/>
      <x:c r="N94" s="6"/>
      <x:c r="O94" s="6"/>
      <x:c r="P94" s="6"/>
      <x:c r="Q94" s="6"/>
      <x:c r="R94" s="6"/>
      <x:c r="S94" s="6"/>
    </x:row>
    <x:row r="95" s="1" customFormat="1" ht="13.5" hidden="0" customHeight="1">
      <x:c r="A95" s="6"/>
      <x:c r="B95" s="6"/>
      <x:c r="C95" s="6"/>
      <x:c r="D95" s="6"/>
      <x:c r="E95" s="6"/>
      <x:c r="F95" s="6"/>
      <x:c r="G95" s="6"/>
      <x:c r="H95" s="6"/>
      <x:c r="I95" s="6"/>
      <x:c r="J95" s="6"/>
      <x:c r="K95" s="6"/>
      <x:c r="L95" s="6"/>
      <x:c r="M95" s="6"/>
      <x:c r="N95" s="6"/>
      <x:c r="O95" s="6"/>
      <x:c r="P95" s="6"/>
      <x:c r="Q95" s="6"/>
      <x:c r="R95" s="6"/>
      <x:c r="S95" s="6"/>
    </x:row>
    <x:row r="96" s="1" customFormat="1" ht="13.5" hidden="0" customHeight="1">
      <x:c r="A96" s="6"/>
      <x:c r="B96" s="6"/>
      <x:c r="C96" s="6"/>
      <x:c r="D96" s="6"/>
      <x:c r="E96" s="6"/>
      <x:c r="F96" s="6"/>
      <x:c r="G96" s="6"/>
      <x:c r="H96" s="6"/>
      <x:c r="I96" s="6"/>
      <x:c r="J96" s="6"/>
      <x:c r="K96" s="6"/>
      <x:c r="L96" s="6"/>
      <x:c r="M96" s="6"/>
      <x:c r="N96" s="6"/>
      <x:c r="O96" s="6"/>
      <x:c r="P96" s="6"/>
      <x:c r="Q96" s="6"/>
      <x:c r="R96" s="6"/>
      <x:c r="S96" s="6"/>
    </x:row>
    <x:row r="97" s="1" customFormat="1" ht="13.5" hidden="0" customHeight="1">
      <x:c r="A97" s="6"/>
      <x:c r="B97" s="6"/>
      <x:c r="C97" s="6"/>
      <x:c r="D97" s="6"/>
      <x:c r="E97" s="6"/>
      <x:c r="F97" s="6"/>
      <x:c r="G97" s="6"/>
      <x:c r="H97" s="6"/>
      <x:c r="I97" s="6"/>
      <x:c r="J97" s="6"/>
      <x:c r="K97" s="6"/>
      <x:c r="L97" s="6"/>
      <x:c r="M97" s="6"/>
      <x:c r="N97" s="6"/>
      <x:c r="O97" s="6"/>
      <x:c r="P97" s="6"/>
      <x:c r="Q97" s="6"/>
      <x:c r="R97" s="6"/>
      <x:c r="S97" s="6"/>
    </x:row>
    <x:row r="98" s="1" customFormat="1" ht="13.5" hidden="0" customHeight="1">
      <x:c r="A98" s="6"/>
      <x:c r="B98" s="6"/>
      <x:c r="C98" s="6"/>
      <x:c r="D98" s="6"/>
      <x:c r="E98" s="6"/>
      <x:c r="F98" s="6"/>
      <x:c r="G98" s="6"/>
      <x:c r="H98" s="6"/>
      <x:c r="I98" s="6"/>
      <x:c r="J98" s="6"/>
      <x:c r="K98" s="6"/>
      <x:c r="L98" s="6"/>
      <x:c r="M98" s="6"/>
      <x:c r="N98" s="6"/>
      <x:c r="O98" s="6"/>
      <x:c r="P98" s="6"/>
      <x:c r="Q98" s="6"/>
      <x:c r="R98" s="6"/>
      <x:c r="S98" s="6"/>
    </x:row>
    <x:row r="99" s="1" customFormat="1" ht="13.5" hidden="0" customHeight="1">
      <x:c r="A99" s="6"/>
      <x:c r="B99" s="6"/>
      <x:c r="C99" s="6"/>
      <x:c r="D99" s="6"/>
      <x:c r="E99" s="6"/>
      <x:c r="F99" s="6"/>
      <x:c r="G99" s="6"/>
      <x:c r="H99" s="6"/>
      <x:c r="I99" s="6"/>
      <x:c r="J99" s="6"/>
      <x:c r="K99" s="6"/>
      <x:c r="L99" s="6"/>
      <x:c r="M99" s="6"/>
      <x:c r="N99" s="6"/>
      <x:c r="O99" s="6"/>
      <x:c r="P99" s="6"/>
      <x:c r="Q99" s="6"/>
      <x:c r="R99" s="6"/>
      <x:c r="S99" s="6"/>
    </x:row>
    <x:row r="100" s="1" customFormat="1" ht="13.5" hidden="0" customHeight="1">
      <x:c r="A100" s="6"/>
      <x:c r="B100" s="6"/>
      <x:c r="C100" s="6"/>
      <x:c r="D100" s="6"/>
      <x:c r="E100" s="6"/>
      <x:c r="F100" s="6"/>
      <x:c r="G100" s="6"/>
      <x:c r="H100" s="6"/>
      <x:c r="I100" s="6"/>
      <x:c r="J100" s="40" t="s">
        <x:v>1190</x:v>
      </x:c>
      <x:c r="K100" s="40" t="s">
        <x:v>2935</x:v>
      </x:c>
      <x:c r="L100" s="40" t="s">
        <x:v>2936</x:v>
      </x:c>
      <x:c r="M100" s="40" t="s">
        <x:v>2937</x:v>
      </x:c>
      <x:c r="N100" s="40" t="s">
        <x:v>2938</x:v>
      </x:c>
      <x:c r="O100" s="40" t="s">
        <x:v>2939</x:v>
      </x:c>
      <x:c r="P100" s="6"/>
      <x:c r="Q100" s="6"/>
      <x:c r="R100" s="6"/>
      <x:c r="S100" s="6"/>
    </x:row>
    <x:row r="101" s="1" customFormat="1" ht="13.5" hidden="0" customHeight="1">
      <x:c r="A101" s="6"/>
      <x:c r="B101" s="6"/>
      <x:c r="C101" s="6"/>
      <x:c r="D101" s="6"/>
      <x:c r="E101" s="6"/>
      <x:c r="F101" s="6"/>
      <x:c r="G101" s="6"/>
      <x:c r="H101" s="6"/>
      <x:c r="I101" s="6"/>
      <x:c r="J101" s="44" t="str">
        <x:f aca="0">TRC!B15</x:f>
        <x:v>S06</x:v>
      </x:c>
      <x:c r="K101" s="44" t="n">
        <x:f aca="0">TRC!D15</x:f>
        <x:v>0.03</x:v>
      </x:c>
      <x:c r="L101" s="44" t="n">
        <x:f aca="0">IF(OR(J101="S06",J101="S04",J101="S03"),1.2,1)</x:f>
        <x:v>1.2</x:v>
      </x:c>
      <x:c r="M101" s="44" t="n">
        <x:f aca="0">K101*L101/SUMPRODUCT($K$101:$K$107,$L$101:$L$107)</x:f>
        <x:v>0.03474903474903474</x:v>
      </x:c>
      <x:c r="N101" s="44" t="n">
        <x:f aca="0">IF(OR(J101="S06",J101="S04",J101="S03"),0.8,1)</x:f>
        <x:v>0.8</x:v>
      </x:c>
      <x:c r="O101" s="44" t="n">
        <x:f aca="0">K101*N101/SUMPRODUCT($K$101:$K$107,$N$101:$N$107)</x:f>
        <x:v>0.024896265560165977</x:v>
      </x:c>
      <x:c r="P101" s="6"/>
      <x:c r="Q101" s="6"/>
      <x:c r="R101" s="6"/>
      <x:c r="S101" s="6"/>
    </x:row>
    <x:row r="102" s="1" customFormat="1" ht="13.5" hidden="0" customHeight="1">
      <x:c r="A102" s="6"/>
      <x:c r="B102" s="6"/>
      <x:c r="C102" s="6"/>
      <x:c r="D102" s="6"/>
      <x:c r="E102" s="6"/>
      <x:c r="F102" s="6"/>
      <x:c r="G102" s="6"/>
      <x:c r="H102" s="6"/>
      <x:c r="I102" s="6"/>
      <x:c r="J102" s="40" t="str">
        <x:f aca="0">TRC!B16</x:f>
        <x:v>S04</x:v>
      </x:c>
      <x:c r="K102" s="40" t="n">
        <x:f aca="0">TRC!D16</x:f>
        <x:v>0.07</x:v>
      </x:c>
      <x:c r="L102" s="40" t="n">
        <x:f aca="0">IF(OR(J102="S06",J102="S04",J102="S03"),1.2,1)</x:f>
        <x:v>1.2</x:v>
      </x:c>
      <x:c r="M102" s="40" t="n">
        <x:f aca="0">K102*L102/SUMPRODUCT($K$101:$K$107,$L$101:$L$107)</x:f>
        <x:v>0.08108108108108109</x:v>
      </x:c>
      <x:c r="N102" s="40" t="n">
        <x:f aca="0">IF(OR(J102="S06",J102="S04",J102="S03"),0.8,1)</x:f>
        <x:v>0.8</x:v>
      </x:c>
      <x:c r="O102" s="40" t="n">
        <x:f aca="0">K102*N102/SUMPRODUCT($K$101:$K$107,$N$101:$N$107)</x:f>
        <x:v>0.05809128630705395</x:v>
      </x:c>
      <x:c r="P102" s="6"/>
      <x:c r="Q102" s="6"/>
      <x:c r="R102" s="6"/>
      <x:c r="S102" s="6"/>
    </x:row>
    <x:row r="103" s="1" customFormat="1" ht="13.5" hidden="0" customHeight="1">
      <x:c r="A103" s="6"/>
      <x:c r="B103" s="6"/>
      <x:c r="C103" s="6"/>
      <x:c r="D103" s="6"/>
      <x:c r="E103" s="6"/>
      <x:c r="F103" s="6"/>
      <x:c r="G103" s="6"/>
      <x:c r="H103" s="6"/>
      <x:c r="I103" s="6"/>
      <x:c r="J103" s="44" t="str">
        <x:f aca="0">TRC!B17</x:f>
        <x:v>S03</x:v>
      </x:c>
      <x:c r="K103" s="44" t="n">
        <x:f aca="0">TRC!D17</x:f>
        <x:v>0.08</x:v>
      </x:c>
      <x:c r="L103" s="44" t="n">
        <x:f aca="0">IF(OR(J103="S06",J103="S04",J103="S03"),1.2,1)</x:f>
        <x:v>1.2</x:v>
      </x:c>
      <x:c r="M103" s="44" t="n">
        <x:f aca="0">K103*L103/SUMPRODUCT($K$101:$K$107,$L$101:$L$107)</x:f>
        <x:v>0.09266409266409266</x:v>
      </x:c>
      <x:c r="N103" s="44" t="n">
        <x:f aca="0">IF(OR(J103="S06",J103="S04",J103="S03"),0.8,1)</x:f>
        <x:v>0.8</x:v>
      </x:c>
      <x:c r="O103" s="44" t="n">
        <x:f aca="0">K103*N103/SUMPRODUCT($K$101:$K$107,$N$101:$N$107)</x:f>
        <x:v>0.06639004149377593</x:v>
      </x:c>
      <x:c r="P103" s="6"/>
      <x:c r="Q103" s="6"/>
      <x:c r="R103" s="6"/>
      <x:c r="S103" s="6"/>
    </x:row>
    <x:row r="104" s="1" customFormat="1" ht="13.5" hidden="0" customHeight="1">
      <x:c r="A104" s="6"/>
      <x:c r="B104" s="6"/>
      <x:c r="C104" s="6"/>
      <x:c r="D104" s="6"/>
      <x:c r="E104" s="6"/>
      <x:c r="F104" s="6"/>
      <x:c r="G104" s="6"/>
      <x:c r="H104" s="6"/>
      <x:c r="I104" s="6"/>
      <x:c r="J104" s="40" t="str">
        <x:f aca="0">TRC!B18</x:f>
        <x:v>S05</x:v>
      </x:c>
      <x:c r="K104" s="40" t="n">
        <x:f aca="0">TRC!D18</x:f>
        <x:v>0.05</x:v>
      </x:c>
      <x:c r="L104" s="40" t="n">
        <x:f aca="0">IF(OR(J104="S06",J104="S04",J104="S03"),1.2,1)</x:f>
        <x:v>1</x:v>
      </x:c>
      <x:c r="M104" s="40" t="n">
        <x:f aca="0">K104*L104/SUMPRODUCT($K$101:$K$107,$L$101:$L$107)</x:f>
        <x:v>0.04826254826254826</x:v>
      </x:c>
      <x:c r="N104" s="40" t="n">
        <x:f aca="0">IF(OR(J104="S06",J104="S04",J104="S03"),0.8,1)</x:f>
        <x:v>1</x:v>
      </x:c>
      <x:c r="O104" s="40" t="n">
        <x:f aca="0">K104*N104/SUMPRODUCT($K$101:$K$107,$N$101:$N$107)</x:f>
        <x:v>0.05186721991701245</x:v>
      </x:c>
      <x:c r="P104" s="6"/>
      <x:c r="Q104" s="6"/>
      <x:c r="R104" s="6"/>
      <x:c r="S104" s="6"/>
    </x:row>
    <x:row r="105" s="1" customFormat="1" ht="13.5" hidden="0" customHeight="1">
      <x:c r="A105" s="6"/>
      <x:c r="B105" s="6"/>
      <x:c r="C105" s="6"/>
      <x:c r="D105" s="6"/>
      <x:c r="E105" s="6"/>
      <x:c r="F105" s="6"/>
      <x:c r="G105" s="6"/>
      <x:c r="H105" s="6"/>
      <x:c r="I105" s="6"/>
      <x:c r="J105" s="44" t="str">
        <x:f aca="0">TRC!B19</x:f>
        <x:v>S07</x:v>
      </x:c>
      <x:c r="K105" s="44" t="n">
        <x:f aca="0">TRC!D19</x:f>
        <x:v>0.02</x:v>
      </x:c>
      <x:c r="L105" s="44" t="n">
        <x:f aca="0">IF(OR(J105="S06",J105="S04",J105="S03"),1.2,1)</x:f>
        <x:v>1</x:v>
      </x:c>
      <x:c r="M105" s="44" t="n">
        <x:f aca="0">K105*L105/SUMPRODUCT($K$101:$K$107,$L$101:$L$107)</x:f>
        <x:v>0.019305019305019305</x:v>
      </x:c>
      <x:c r="N105" s="44" t="n">
        <x:f aca="0">IF(OR(J105="S06",J105="S04",J105="S03"),0.8,1)</x:f>
        <x:v>1</x:v>
      </x:c>
      <x:c r="O105" s="44" t="n">
        <x:f aca="0">K105*N105/SUMPRODUCT($K$101:$K$107,$N$101:$N$107)</x:f>
        <x:v>0.020746887966804982</x:v>
      </x:c>
      <x:c r="P105" s="6"/>
      <x:c r="Q105" s="6"/>
      <x:c r="R105" s="6"/>
      <x:c r="S105" s="6"/>
    </x:row>
    <x:row r="106" s="1" customFormat="1" ht="13.5" hidden="0" customHeight="1">
      <x:c r="A106" s="6"/>
      <x:c r="B106" s="6"/>
      <x:c r="C106" s="6"/>
      <x:c r="D106" s="6"/>
      <x:c r="E106" s="6"/>
      <x:c r="F106" s="6"/>
      <x:c r="G106" s="6"/>
      <x:c r="H106" s="6"/>
      <x:c r="I106" s="6"/>
      <x:c r="J106" s="40" t="str">
        <x:f aca="0">TRC!B20</x:f>
        <x:v>S02</x:v>
      </x:c>
      <x:c r="K106" s="40" t="n">
        <x:f aca="0">TRC!D20</x:f>
        <x:v>0.15</x:v>
      </x:c>
      <x:c r="L106" s="40" t="n">
        <x:f aca="0">IF(OR(J106="S06",J106="S04",J106="S03"),1.2,1)</x:f>
        <x:v>1</x:v>
      </x:c>
      <x:c r="M106" s="40" t="n">
        <x:f aca="0">K106*L106/SUMPRODUCT($K$101:$K$107,$L$101:$L$107)</x:f>
        <x:v>0.14478764478764478</x:v>
      </x:c>
      <x:c r="N106" s="40" t="n">
        <x:f aca="0">IF(OR(J106="S06",J106="S04",J106="S03"),0.8,1)</x:f>
        <x:v>1</x:v>
      </x:c>
      <x:c r="O106" s="40" t="n">
        <x:f aca="0">K106*N106/SUMPRODUCT($K$101:$K$107,$N$101:$N$107)</x:f>
        <x:v>0.15560165975103735</x:v>
      </x:c>
      <x:c r="P106" s="6"/>
      <x:c r="Q106" s="6"/>
      <x:c r="R106" s="6"/>
      <x:c r="S106" s="6"/>
    </x:row>
    <x:row r="107" s="1" customFormat="1" ht="13.5" hidden="0" customHeight="1">
      <x:c r="A107" s="6"/>
      <x:c r="B107" s="6"/>
      <x:c r="C107" s="6"/>
      <x:c r="D107" s="6"/>
      <x:c r="E107" s="6"/>
      <x:c r="F107" s="6"/>
      <x:c r="G107" s="6"/>
      <x:c r="H107" s="6"/>
      <x:c r="I107" s="6"/>
      <x:c r="J107" s="44" t="str">
        <x:f aca="0">TRC!B21</x:f>
        <x:v>S01</x:v>
      </x:c>
      <x:c r="K107" s="44" t="n">
        <x:f aca="0">TRC!D21</x:f>
        <x:v>0.6</x:v>
      </x:c>
      <x:c r="L107" s="44" t="n">
        <x:f aca="0">IF(OR(J107="S06",J107="S04",J107="S03"),1.2,1)</x:f>
        <x:v>1</x:v>
      </x:c>
      <x:c r="M107" s="44" t="n">
        <x:f aca="0">K107*L107/SUMPRODUCT($K$101:$K$107,$L$101:$L$107)</x:f>
        <x:v>0.5791505791505791</x:v>
      </x:c>
      <x:c r="N107" s="44" t="n">
        <x:f aca="0">IF(OR(J107="S06",J107="S04",J107="S03"),0.8,1)</x:f>
        <x:v>1</x:v>
      </x:c>
      <x:c r="O107" s="44" t="n">
        <x:f aca="0">K107*N107/SUMPRODUCT($K$101:$K$107,$N$101:$N$107)</x:f>
        <x:v>0.6224066390041494</x:v>
      </x:c>
      <x:c r="P107" s="6"/>
      <x:c r="Q107" s="6"/>
      <x:c r="R107" s="6"/>
      <x:c r="S107" s="6"/>
    </x:row>
    <x:row r="108" s="1" customFormat="1" ht="13.5" hidden="0" customHeight="1">
      <x:c r="A108" s="6"/>
      <x:c r="B108" s="6"/>
      <x:c r="C108" s="6"/>
      <x:c r="D108" s="6"/>
      <x:c r="E108" s="6"/>
      <x:c r="F108" s="6"/>
      <x:c r="G108" s="6"/>
      <x:c r="H108" s="6"/>
      <x:c r="I108" s="6"/>
      <x:c r="J108" s="6"/>
      <x:c r="K108" s="6"/>
      <x:c r="L108" s="6"/>
      <x:c r="M108" s="6"/>
      <x:c r="N108" s="6"/>
      <x:c r="O108" s="6"/>
      <x:c r="P108" s="6"/>
      <x:c r="Q108" s="6"/>
      <x:c r="R108" s="6"/>
      <x:c r="S108" s="6"/>
    </x:row>
    <x:row r="109" s="1" customFormat="1" ht="13.5" hidden="0" customHeight="1">
      <x:c r="A109" s="6"/>
      <x:c r="B109" s="6"/>
      <x:c r="C109" s="6"/>
      <x:c r="D109" s="6"/>
      <x:c r="E109" s="6"/>
      <x:c r="F109" s="6"/>
      <x:c r="G109" s="6"/>
      <x:c r="H109" s="6"/>
      <x:c r="I109" s="6"/>
      <x:c r="J109" s="44" t="s">
        <x:v>2940</x:v>
      </x:c>
      <x:c r="K109" s="6"/>
      <x:c r="L109" s="6"/>
      <x:c r="M109" s="6"/>
      <x:c r="N109" s="6"/>
      <x:c r="O109" s="6"/>
      <x:c r="P109" s="6"/>
      <x:c r="Q109" s="6"/>
      <x:c r="R109" s="6"/>
      <x:c r="S109" s="6"/>
    </x:row>
    <x:row r="110" s="1" customFormat="1" ht="13.5" hidden="0" customHeight="1">
      <x:c r="A110" s="6"/>
      <x:c r="B110" s="6"/>
      <x:c r="C110" s="6"/>
      <x:c r="D110" s="6"/>
      <x:c r="E110" s="6"/>
      <x:c r="F110" s="6"/>
      <x:c r="G110" s="6"/>
      <x:c r="H110" s="6"/>
      <x:c r="I110" s="6"/>
      <x:c r="J110" s="40" t="s">
        <x:v>1808</x:v>
      </x:c>
      <x:c r="K110" s="40" t="s">
        <x:v>1190</x:v>
      </x:c>
      <x:c r="L110" s="40" t="s">
        <x:v>1192</x:v>
      </x:c>
      <x:c r="M110" s="40" t="s">
        <x:v>2941</x:v>
      </x:c>
      <x:c r="N110" s="40" t="s">
        <x:v>1811</x:v>
      </x:c>
      <x:c r="O110" s="40" t="s">
        <x:v>1812</x:v>
      </x:c>
      <x:c r="P110" s="40" t="s">
        <x:v>1127</x:v>
      </x:c>
      <x:c r="Q110" s="6"/>
      <x:c r="R110" s="40" t="s">
        <x:v>2942</x:v>
      </x:c>
      <x:c r="S110" s="40" t="n">
        <x:f aca="0">TRC!B8</x:f>
        <x:v>0.05</x:v>
      </x:c>
    </x:row>
    <x:row r="111" s="1" customFormat="1" ht="13.5" hidden="0" customHeight="1">
      <x:c r="A111" s="6"/>
      <x:c r="B111" s="6"/>
      <x:c r="C111" s="6"/>
      <x:c r="D111" s="6"/>
      <x:c r="E111" s="6"/>
      <x:c r="F111" s="6"/>
      <x:c r="G111" s="6"/>
      <x:c r="H111" s="6"/>
      <x:c r="I111" s="6"/>
      <x:c r="J111" s="44" t="n">
        <x:v>1</x:v>
      </x:c>
      <x:c r="K111" s="44" t="str">
        <x:f aca="0">TRC!B15</x:f>
        <x:v>S06</x:v>
      </x:c>
      <x:c r="L111" s="44" t="n">
        <x:f aca="0">TRC!C15</x:f>
        <x:v>0.0235</x:v>
      </x:c>
      <x:c r="M111" s="44" t="n">
        <x:f aca="0">VLOOKUP(K111,$J$101:$M$107,4,FALSE())</x:f>
        <x:v>0.03474903474903474</x:v>
      </x:c>
      <x:c r="N111" s="44" t="n">
        <x:f aca="0">M111</x:f>
        <x:v>0.03474903474903474</x:v>
      </x:c>
      <x:c r="O111" s="44" t="n">
        <x:f aca="0">MIN(M111,$S$110)</x:f>
        <x:v>0.03474903474903474</x:v>
      </x:c>
      <x:c r="P111" s="44" t="n">
        <x:f aca="0">O111*L111</x:f>
        <x:v>0.0008166023166023165</x:v>
      </x:c>
      <x:c r="Q111" s="6"/>
      <x:c r="R111" s="44" t="s">
        <x:v>2510</x:v>
      </x:c>
      <x:c r="S111" s="44" t="n">
        <x:f aca="0">TRC!B9</x:f>
        <x:v>0.2</x:v>
      </x:c>
    </x:row>
    <x:row r="112" s="1" customFormat="1" ht="13.5" hidden="0" customHeight="1">
      <x:c r="A112" s="6"/>
      <x:c r="B112" s="6"/>
      <x:c r="C112" s="6"/>
      <x:c r="D112" s="6"/>
      <x:c r="E112" s="6"/>
      <x:c r="F112" s="6"/>
      <x:c r="G112" s="6"/>
      <x:c r="H112" s="6"/>
      <x:c r="I112" s="6"/>
      <x:c r="J112" s="40" t="n">
        <x:v>2</x:v>
      </x:c>
      <x:c r="K112" s="40" t="str">
        <x:f aca="0">TRC!B16</x:f>
        <x:v>S04</x:v>
      </x:c>
      <x:c r="L112" s="40" t="n">
        <x:f aca="0">TRC!C16</x:f>
        <x:v>0.0195</x:v>
      </x:c>
      <x:c r="M112" s="40" t="n">
        <x:f aca="0">VLOOKUP(K112,$J$101:$M$107,4,FALSE())</x:f>
        <x:v>0.08108108108108109</x:v>
      </x:c>
      <x:c r="N112" s="40" t="n">
        <x:f aca="0">N111+M112</x:f>
        <x:v>0.11583011583011582</x:v>
      </x:c>
      <x:c r="O112" s="40" t="n">
        <x:f aca="0">MAX(0,MIN(M112,$S$110-N111))</x:f>
        <x:v>0.01525096525096526</x:v>
      </x:c>
      <x:c r="P112" s="40" t="n">
        <x:f aca="0">O112*L112</x:f>
        <x:v>0.0002973938223938226</x:v>
      </x:c>
      <x:c r="Q112" s="6"/>
      <x:c r="R112" s="6"/>
      <x:c r="S112" s="6"/>
    </x:row>
    <x:row r="113" s="1" customFormat="1" ht="13.5" hidden="0" customHeight="1">
      <x:c r="A113" s="6"/>
      <x:c r="B113" s="6"/>
      <x:c r="C113" s="6"/>
      <x:c r="D113" s="6"/>
      <x:c r="E113" s="6"/>
      <x:c r="F113" s="6"/>
      <x:c r="G113" s="6"/>
      <x:c r="H113" s="6"/>
      <x:c r="I113" s="6"/>
      <x:c r="J113" s="44" t="n">
        <x:v>3</x:v>
      </x:c>
      <x:c r="K113" s="44" t="str">
        <x:f aca="0">TRC!B17</x:f>
        <x:v>S03</x:v>
      </x:c>
      <x:c r="L113" s="44" t="n">
        <x:f aca="0">TRC!C17</x:f>
        <x:v>0.0175</x:v>
      </x:c>
      <x:c r="M113" s="44" t="n">
        <x:f aca="0">VLOOKUP(K113,$J$101:$M$107,4,FALSE())</x:f>
        <x:v>0.09266409266409266</x:v>
      </x:c>
      <x:c r="N113" s="44" t="n">
        <x:f aca="0">N112+M113</x:f>
        <x:v>0.20849420849420847</x:v>
      </x:c>
      <x:c r="O113" s="44" t="n">
        <x:f aca="0">MAX(0,MIN(M113,$S$110-N112))</x:f>
        <x:v>0</x:v>
      </x:c>
      <x:c r="P113" s="44" t="n">
        <x:f aca="0">O113*L113</x:f>
        <x:v>0</x:v>
      </x:c>
      <x:c r="Q113" s="6"/>
      <x:c r="R113" s="6"/>
      <x:c r="S113" s="6"/>
    </x:row>
    <x:row r="114" s="1" customFormat="1" ht="13.5" hidden="0" customHeight="1">
      <x:c r="A114" s="6"/>
      <x:c r="B114" s="6"/>
      <x:c r="C114" s="6"/>
      <x:c r="D114" s="6"/>
      <x:c r="E114" s="6"/>
      <x:c r="F114" s="6"/>
      <x:c r="G114" s="6"/>
      <x:c r="H114" s="6"/>
      <x:c r="I114" s="6"/>
      <x:c r="J114" s="40" t="n">
        <x:v>4</x:v>
      </x:c>
      <x:c r="K114" s="40" t="str">
        <x:f aca="0">TRC!B18</x:f>
        <x:v>S05</x:v>
      </x:c>
      <x:c r="L114" s="40" t="n">
        <x:f aca="0">TRC!C18</x:f>
        <x:v>0.0135</x:v>
      </x:c>
      <x:c r="M114" s="40" t="n">
        <x:f aca="0">VLOOKUP(K114,$J$101:$M$107,4,FALSE())</x:f>
        <x:v>0.04826254826254826</x:v>
      </x:c>
      <x:c r="N114" s="40" t="n">
        <x:f aca="0">N113+M114</x:f>
        <x:v>0.25675675675675674</x:v>
      </x:c>
      <x:c r="O114" s="40" t="n">
        <x:f aca="0">MAX(0,MIN(M114,$S$110-N113))</x:f>
        <x:v>0</x:v>
      </x:c>
      <x:c r="P114" s="40" t="n">
        <x:f aca="0">O114*L114</x:f>
        <x:v>0</x:v>
      </x:c>
      <x:c r="Q114" s="6"/>
      <x:c r="R114" s="6"/>
      <x:c r="S114" s="6"/>
    </x:row>
    <x:row r="115" s="1" customFormat="1" ht="13.5" hidden="0" customHeight="1">
      <x:c r="A115" s="6"/>
      <x:c r="B115" s="6"/>
      <x:c r="C115" s="6"/>
      <x:c r="D115" s="6"/>
      <x:c r="E115" s="6"/>
      <x:c r="F115" s="6"/>
      <x:c r="G115" s="6"/>
      <x:c r="H115" s="6"/>
      <x:c r="I115" s="6"/>
      <x:c r="J115" s="44" t="n">
        <x:v>5</x:v>
      </x:c>
      <x:c r="K115" s="44" t="str">
        <x:f aca="0">TRC!B19</x:f>
        <x:v>S07</x:v>
      </x:c>
      <x:c r="L115" s="44" t="n">
        <x:f aca="0">TRC!C19</x:f>
        <x:v>0.01</x:v>
      </x:c>
      <x:c r="M115" s="44" t="n">
        <x:f aca="0">VLOOKUP(K115,$J$101:$M$107,4,FALSE())</x:f>
        <x:v>0.019305019305019305</x:v>
      </x:c>
      <x:c r="N115" s="44" t="n">
        <x:f aca="0">N114+M115</x:f>
        <x:v>0.27606177606177607</x:v>
      </x:c>
      <x:c r="O115" s="44" t="n">
        <x:f aca="0">MAX(0,MIN(M115,$S$110-N114))</x:f>
        <x:v>0</x:v>
      </x:c>
      <x:c r="P115" s="44" t="n">
        <x:f aca="0">O115*L115</x:f>
        <x:v>0</x:v>
      </x:c>
      <x:c r="Q115" s="6"/>
      <x:c r="R115" s="6"/>
      <x:c r="S115" s="6"/>
    </x:row>
    <x:row r="116" s="1" customFormat="1" ht="13.5" hidden="0" customHeight="1">
      <x:c r="A116" s="6"/>
      <x:c r="B116" s="6"/>
      <x:c r="C116" s="6"/>
      <x:c r="D116" s="6"/>
      <x:c r="E116" s="6"/>
      <x:c r="F116" s="6"/>
      <x:c r="G116" s="6"/>
      <x:c r="H116" s="6"/>
      <x:c r="I116" s="6"/>
      <x:c r="J116" s="40" t="n">
        <x:v>6</x:v>
      </x:c>
      <x:c r="K116" s="40" t="str">
        <x:f aca="0">TRC!B20</x:f>
        <x:v>S02</x:v>
      </x:c>
      <x:c r="L116" s="40" t="n">
        <x:f aca="0">TRC!C20</x:f>
        <x:v>0.007</x:v>
      </x:c>
      <x:c r="M116" s="40" t="n">
        <x:f aca="0">VLOOKUP(K116,$J$101:$M$107,4,FALSE())</x:f>
        <x:v>0.14478764478764478</x:v>
      </x:c>
      <x:c r="N116" s="40" t="n">
        <x:f aca="0">N115+M116</x:f>
        <x:v>0.42084942084942084</x:v>
      </x:c>
      <x:c r="O116" s="40" t="n">
        <x:f aca="0">MAX(0,MIN(M116,$S$110-N115))</x:f>
        <x:v>0</x:v>
      </x:c>
      <x:c r="P116" s="40" t="n">
        <x:f aca="0">O116*L116</x:f>
        <x:v>0</x:v>
      </x:c>
      <x:c r="Q116" s="6"/>
      <x:c r="R116" s="6"/>
      <x:c r="S116" s="6"/>
    </x:row>
    <x:row r="117" s="1" customFormat="1" ht="13.5" hidden="0" customHeight="1">
      <x:c r="A117" s="6"/>
      <x:c r="B117" s="6"/>
      <x:c r="C117" s="6"/>
      <x:c r="D117" s="6"/>
      <x:c r="E117" s="6"/>
      <x:c r="F117" s="6"/>
      <x:c r="G117" s="6"/>
      <x:c r="H117" s="6"/>
      <x:c r="I117" s="6"/>
      <x:c r="J117" s="44" t="n">
        <x:v>7</x:v>
      </x:c>
      <x:c r="K117" s="44" t="str">
        <x:f aca="0">TRC!B21</x:f>
        <x:v>S01</x:v>
      </x:c>
      <x:c r="L117" s="44" t="n">
        <x:f aca="0">TRC!C21</x:f>
        <x:v>0</x:v>
      </x:c>
      <x:c r="M117" s="44" t="n">
        <x:f aca="0">VLOOKUP(K117,$J$101:$M$107,4,FALSE())</x:f>
        <x:v>0.5791505791505791</x:v>
      </x:c>
      <x:c r="N117" s="44" t="n">
        <x:f aca="0">N116+M117</x:f>
        <x:v>1</x:v>
      </x:c>
      <x:c r="O117" s="44" t="n">
        <x:f aca="0">MAX(0,MIN(M117,$S$110-N116))</x:f>
        <x:v>0</x:v>
      </x:c>
      <x:c r="P117" s="44" t="n">
        <x:f aca="0">O117*L117</x:f>
        <x:v>0</x:v>
      </x:c>
      <x:c r="Q117" s="6"/>
      <x:c r="R117" s="6"/>
      <x:c r="S117" s="6"/>
    </x:row>
    <x:row r="118" s="1" customFormat="1" ht="13.5" hidden="0" customHeight="1">
      <x:c r="A118" s="6"/>
      <x:c r="B118" s="6"/>
      <x:c r="C118" s="6"/>
      <x:c r="D118" s="6"/>
      <x:c r="E118" s="6"/>
      <x:c r="F118" s="6"/>
      <x:c r="G118" s="6"/>
      <x:c r="H118" s="6"/>
      <x:c r="I118" s="6"/>
      <x:c r="J118" s="6"/>
      <x:c r="K118" s="6"/>
      <x:c r="L118" s="6"/>
      <x:c r="M118" s="6"/>
      <x:c r="N118" s="6"/>
      <x:c r="O118" s="6"/>
      <x:c r="P118" s="6"/>
      <x:c r="Q118" s="6"/>
      <x:c r="R118" s="6"/>
      <x:c r="S118" s="6"/>
    </x:row>
    <x:row r="119" s="1" customFormat="1" ht="13.5" hidden="0" customHeight="1">
      <x:c r="A119" s="6"/>
      <x:c r="B119" s="6"/>
      <x:c r="C119" s="6"/>
      <x:c r="D119" s="6"/>
      <x:c r="E119" s="6"/>
      <x:c r="F119" s="6"/>
      <x:c r="G119" s="6"/>
      <x:c r="H119" s="6"/>
      <x:c r="I119" s="6"/>
      <x:c r="J119" s="6"/>
      <x:c r="K119" s="6"/>
      <x:c r="L119" s="6"/>
      <x:c r="M119" s="6"/>
      <x:c r="N119" s="6"/>
      <x:c r="O119" s="6"/>
      <x:c r="P119" s="6"/>
      <x:c r="Q119" s="6"/>
      <x:c r="R119" s="44" t="s">
        <x:v>2943</x:v>
      </x:c>
      <x:c r="S119" s="44" t="n">
        <x:f aca="0">SUM(P111:P117)/$S$110</x:f>
        <x:v>0.022279922779922783</x:v>
      </x:c>
    </x:row>
    <x:row r="120" s="1" customFormat="1" ht="13.5" hidden="0" customHeight="1">
      <x:c r="A120" s="6"/>
      <x:c r="B120" s="6"/>
      <x:c r="C120" s="6"/>
      <x:c r="D120" s="6"/>
      <x:c r="E120" s="6"/>
      <x:c r="F120" s="6"/>
      <x:c r="G120" s="6"/>
      <x:c r="H120" s="6"/>
      <x:c r="I120" s="6"/>
      <x:c r="J120" s="6"/>
      <x:c r="K120" s="6"/>
      <x:c r="L120" s="6"/>
      <x:c r="M120" s="6"/>
      <x:c r="N120" s="6"/>
      <x:c r="O120" s="6"/>
      <x:c r="P120" s="6"/>
      <x:c r="Q120" s="6"/>
      <x:c r="R120" s="40" t="s">
        <x:v>2944</x:v>
      </x:c>
      <x:c r="S120" s="40" t="str">
        <x:f aca="0">IF(S119&lt;=$S$111,"PASS","FAIL")</x:f>
        <x:v>PASS</x:v>
      </x:c>
    </x:row>
    <x:row r="121" s="1" customFormat="1" ht="13.5" hidden="0" customHeight="1">
      <x:c r="A121" s="6"/>
      <x:c r="B121" s="6"/>
      <x:c r="C121" s="6"/>
      <x:c r="D121" s="6"/>
      <x:c r="E121" s="6"/>
      <x:c r="F121" s="6"/>
      <x:c r="G121" s="6"/>
      <x:c r="H121" s="6"/>
      <x:c r="I121" s="6"/>
      <x:c r="J121" s="6"/>
      <x:c r="K121" s="6"/>
      <x:c r="L121" s="6"/>
      <x:c r="M121" s="44" t="s">
        <x:v>2945</x:v>
      </x:c>
      <x:c r="N121" s="44" t="s">
        <x:v>342</x:v>
      </x:c>
      <x:c r="O121" s="44" t="s">
        <x:v>1163</x:v>
      </x:c>
      <x:c r="P121" s="6"/>
      <x:c r="Q121" s="6"/>
      <x:c r="R121" s="6"/>
      <x:c r="S121" s="6"/>
    </x:row>
    <x:row r="122" s="1" customFormat="1" ht="13.5" hidden="0" customHeight="1">
      <x:c r="A122" s="6"/>
      <x:c r="B122" s="6"/>
      <x:c r="C122" s="6"/>
      <x:c r="D122" s="6"/>
      <x:c r="E122" s="6"/>
      <x:c r="F122" s="6"/>
      <x:c r="G122" s="6"/>
      <x:c r="H122" s="6"/>
      <x:c r="I122" s="6"/>
      <x:c r="J122" s="6"/>
      <x:c r="K122" s="6"/>
      <x:c r="L122" s="6"/>
      <x:c r="M122" s="40" t="s">
        <x:v>2946</x:v>
      </x:c>
      <x:c r="N122" s="40" t="str">
        <x:f aca="0">S120</x:f>
        <x:v>PASS</x:v>
      </x:c>
      <x:c r="O122" s="40" t="str">
        <x:f aca="0">S142</x:f>
        <x:v>PASS</x:v>
      </x:c>
      <x:c r="P122" s="6"/>
      <x:c r="Q122" s="6"/>
      <x:c r="R122" s="6"/>
      <x:c r="S122" s="6"/>
    </x:row>
    <x:row r="123" s="1" customFormat="1" ht="13.5" hidden="0" customHeight="1">
      <x:c r="A123" s="6"/>
      <x:c r="B123" s="6"/>
      <x:c r="C123" s="6"/>
      <x:c r="D123" s="6"/>
      <x:c r="E123" s="6"/>
      <x:c r="F123" s="6"/>
      <x:c r="G123" s="6"/>
      <x:c r="H123" s="6"/>
      <x:c r="I123" s="6"/>
      <x:c r="J123" s="6"/>
      <x:c r="K123" s="6"/>
      <x:c r="L123" s="6"/>
      <x:c r="M123" s="6"/>
      <x:c r="N123" s="44" t="str">
        <x:f aca="0">S162</x:f>
        <x:v>PASS</x:v>
      </x:c>
      <x:c r="O123" s="44" t="str">
        <x:f aca="0">S175</x:f>
        <x:v>PASS</x:v>
      </x:c>
      <x:c r="P123" s="6"/>
      <x:c r="Q123" s="6"/>
      <x:c r="R123" s="6"/>
      <x:c r="S123" s="6"/>
    </x:row>
    <x:row r="124" s="1" customFormat="1" ht="13.5" hidden="0" customHeight="1">
      <x:c r="A124" s="6"/>
      <x:c r="B124" s="6"/>
      <x:c r="C124" s="6"/>
      <x:c r="D124" s="6"/>
      <x:c r="E124" s="6"/>
      <x:c r="F124" s="6"/>
      <x:c r="G124" s="6"/>
      <x:c r="H124" s="6"/>
      <x:c r="I124" s="6"/>
      <x:c r="J124" s="6"/>
      <x:c r="K124" s="6"/>
      <x:c r="L124" s="6"/>
      <x:c r="M124" s="6"/>
      <x:c r="N124" s="6"/>
      <x:c r="O124" s="6"/>
      <x:c r="P124" s="6"/>
      <x:c r="Q124" s="6"/>
      <x:c r="R124" s="6"/>
      <x:c r="S124" s="6"/>
    </x:row>
    <x:row r="125" s="1" customFormat="1" ht="13.5" hidden="0" customHeight="1">
      <x:c r="A125" s="6"/>
      <x:c r="B125" s="6"/>
      <x:c r="C125" s="6"/>
      <x:c r="D125" s="6"/>
      <x:c r="E125" s="6"/>
      <x:c r="F125" s="6"/>
      <x:c r="G125" s="6"/>
      <x:c r="H125" s="6"/>
      <x:c r="I125" s="6"/>
      <x:c r="J125" s="6"/>
      <x:c r="K125" s="6"/>
      <x:c r="L125" s="6"/>
      <x:c r="M125" s="6"/>
      <x:c r="N125" s="6"/>
      <x:c r="O125" s="6"/>
      <x:c r="P125" s="6"/>
      <x:c r="Q125" s="6"/>
      <x:c r="R125" s="6"/>
      <x:c r="S125" s="6"/>
    </x:row>
    <x:row r="126" s="1" customFormat="1" ht="13.5" hidden="0" customHeight="1">
      <x:c r="A126" s="6"/>
      <x:c r="B126" s="6"/>
      <x:c r="C126" s="6"/>
      <x:c r="D126" s="6"/>
      <x:c r="E126" s="6"/>
      <x:c r="F126" s="6"/>
      <x:c r="G126" s="6"/>
      <x:c r="H126" s="6"/>
      <x:c r="I126" s="6"/>
      <x:c r="J126" s="6"/>
      <x:c r="K126" s="6"/>
      <x:c r="L126" s="6"/>
      <x:c r="M126" s="6"/>
      <x:c r="N126" s="6"/>
      <x:c r="O126" s="6"/>
      <x:c r="P126" s="6"/>
      <x:c r="Q126" s="6"/>
      <x:c r="R126" s="6"/>
      <x:c r="S126" s="6"/>
    </x:row>
    <x:row r="127" s="1" customFormat="1" ht="13.5" hidden="0" customHeight="1">
      <x:c r="A127" s="6"/>
      <x:c r="B127" s="6"/>
      <x:c r="C127" s="6"/>
      <x:c r="D127" s="6"/>
      <x:c r="E127" s="6"/>
      <x:c r="F127" s="6"/>
      <x:c r="G127" s="6"/>
      <x:c r="H127" s="6"/>
      <x:c r="I127" s="6"/>
      <x:c r="J127" s="6"/>
      <x:c r="K127" s="6"/>
      <x:c r="L127" s="6"/>
      <x:c r="M127" s="6"/>
      <x:c r="N127" s="6"/>
      <x:c r="O127" s="6"/>
      <x:c r="P127" s="6"/>
      <x:c r="Q127" s="6"/>
      <x:c r="R127" s="6"/>
      <x:c r="S127" s="6"/>
    </x:row>
    <x:row r="128" s="1" customFormat="1" ht="13.5" hidden="0" customHeight="1">
      <x:c r="A128" s="6"/>
      <x:c r="B128" s="6"/>
      <x:c r="C128" s="6"/>
      <x:c r="D128" s="6"/>
      <x:c r="E128" s="6"/>
      <x:c r="F128" s="6"/>
      <x:c r="G128" s="6"/>
      <x:c r="H128" s="6"/>
      <x:c r="I128" s="6"/>
      <x:c r="J128" s="6"/>
      <x:c r="K128" s="6"/>
      <x:c r="L128" s="6"/>
      <x:c r="M128" s="6"/>
      <x:c r="N128" s="6"/>
      <x:c r="O128" s="6"/>
      <x:c r="P128" s="6"/>
      <x:c r="Q128" s="6"/>
      <x:c r="R128" s="6"/>
      <x:c r="S128" s="6"/>
    </x:row>
    <x:row r="129" s="1" customFormat="1" ht="13.5" hidden="0" customHeight="1">
      <x:c r="A129" s="6"/>
      <x:c r="B129" s="6"/>
      <x:c r="C129" s="6"/>
      <x:c r="D129" s="6"/>
      <x:c r="E129" s="6"/>
      <x:c r="F129" s="6"/>
      <x:c r="G129" s="6"/>
      <x:c r="H129" s="6"/>
      <x:c r="I129" s="6"/>
      <x:c r="J129" s="6"/>
      <x:c r="K129" s="6"/>
      <x:c r="L129" s="6"/>
      <x:c r="M129" s="6"/>
      <x:c r="N129" s="6"/>
      <x:c r="O129" s="6"/>
      <x:c r="P129" s="6"/>
      <x:c r="Q129" s="6"/>
      <x:c r="R129" s="6"/>
      <x:c r="S129" s="6"/>
    </x:row>
    <x:row r="130" s="1" customFormat="1" ht="13.5" hidden="0" customHeight="1">
      <x:c r="A130" s="6"/>
      <x:c r="B130" s="6"/>
      <x:c r="C130" s="6"/>
      <x:c r="D130" s="6"/>
      <x:c r="E130" s="6"/>
      <x:c r="F130" s="6"/>
      <x:c r="G130" s="6"/>
      <x:c r="H130" s="6"/>
      <x:c r="I130" s="6"/>
      <x:c r="J130" s="6"/>
      <x:c r="K130" s="6"/>
      <x:c r="L130" s="6"/>
      <x:c r="M130" s="6"/>
      <x:c r="N130" s="6"/>
      <x:c r="O130" s="6"/>
      <x:c r="P130" s="6"/>
      <x:c r="Q130" s="6"/>
      <x:c r="R130" s="6"/>
      <x:c r="S130" s="6"/>
    </x:row>
    <x:row r="131" s="1" customFormat="1" ht="13.5" hidden="0" customHeight="1">
      <x:c r="A131" s="6"/>
      <x:c r="B131" s="6"/>
      <x:c r="C131" s="6"/>
      <x:c r="D131" s="6"/>
      <x:c r="E131" s="6"/>
      <x:c r="F131" s="6"/>
      <x:c r="G131" s="6"/>
      <x:c r="H131" s="6"/>
      <x:c r="I131" s="6"/>
      <x:c r="J131" s="44" t="s">
        <x:v>2947</x:v>
      </x:c>
      <x:c r="K131" s="6"/>
      <x:c r="L131" s="6"/>
      <x:c r="M131" s="6"/>
      <x:c r="N131" s="6"/>
      <x:c r="O131" s="6"/>
      <x:c r="P131" s="6"/>
      <x:c r="Q131" s="6"/>
      <x:c r="R131" s="6"/>
      <x:c r="S131" s="6"/>
    </x:row>
    <x:row r="132" s="1" customFormat="1" ht="13.5" hidden="0" customHeight="1">
      <x:c r="A132" s="6"/>
      <x:c r="B132" s="6"/>
      <x:c r="C132" s="6"/>
      <x:c r="D132" s="6"/>
      <x:c r="E132" s="6"/>
      <x:c r="F132" s="6"/>
      <x:c r="G132" s="6"/>
      <x:c r="H132" s="6"/>
      <x:c r="I132" s="6"/>
      <x:c r="J132" s="40" t="s">
        <x:v>1808</x:v>
      </x:c>
      <x:c r="K132" s="40" t="s">
        <x:v>1190</x:v>
      </x:c>
      <x:c r="L132" s="40" t="s">
        <x:v>1192</x:v>
      </x:c>
      <x:c r="M132" s="40" t="s">
        <x:v>2941</x:v>
      </x:c>
      <x:c r="N132" s="40" t="s">
        <x:v>1811</x:v>
      </x:c>
      <x:c r="O132" s="40" t="s">
        <x:v>1812</x:v>
      </x:c>
      <x:c r="P132" s="40" t="s">
        <x:v>1127</x:v>
      </x:c>
      <x:c r="Q132" s="6"/>
      <x:c r="R132" s="6"/>
      <x:c r="S132" s="6"/>
    </x:row>
    <x:row r="133" s="1" customFormat="1" ht="13.5" hidden="0" customHeight="1">
      <x:c r="A133" s="6"/>
      <x:c r="B133" s="6"/>
      <x:c r="C133" s="6"/>
      <x:c r="D133" s="6"/>
      <x:c r="E133" s="6"/>
      <x:c r="F133" s="6"/>
      <x:c r="G133" s="6"/>
      <x:c r="H133" s="6"/>
      <x:c r="I133" s="6"/>
      <x:c r="J133" s="44" t="n">
        <x:v>1</x:v>
      </x:c>
      <x:c r="K133" s="44" t="str">
        <x:f aca="0">TRC!B31</x:f>
        <x:v>S03</x:v>
      </x:c>
      <x:c r="L133" s="44" t="n">
        <x:f aca="0">TRC!C31</x:f>
        <x:v>0.0315</x:v>
      </x:c>
      <x:c r="M133" s="44" t="n">
        <x:f aca="0">VLOOKUP(K133,$J$101:$M$107,4,FALSE())</x:f>
        <x:v>0.09266409266409266</x:v>
      </x:c>
      <x:c r="N133" s="44" t="n">
        <x:f aca="0">M133</x:f>
        <x:v>0.09266409266409266</x:v>
      </x:c>
      <x:c r="O133" s="44" t="n">
        <x:f aca="0">MIN(M133,$S$110)</x:f>
        <x:v>0.05</x:v>
      </x:c>
      <x:c r="P133" s="44" t="n">
        <x:f aca="0">O133*L133</x:f>
        <x:v>0.001575</x:v>
      </x:c>
      <x:c r="Q133" s="6"/>
      <x:c r="R133" s="6"/>
      <x:c r="S133" s="6"/>
    </x:row>
    <x:row r="134" s="1" customFormat="1" ht="13.5" hidden="0" customHeight="1">
      <x:c r="A134" s="6"/>
      <x:c r="B134" s="6"/>
      <x:c r="C134" s="6"/>
      <x:c r="D134" s="6"/>
      <x:c r="E134" s="6"/>
      <x:c r="F134" s="6"/>
      <x:c r="G134" s="6"/>
      <x:c r="H134" s="6"/>
      <x:c r="I134" s="6"/>
      <x:c r="J134" s="40" t="n">
        <x:v>2</x:v>
      </x:c>
      <x:c r="K134" s="40" t="str">
        <x:f aca="0">TRC!B32</x:f>
        <x:v>S04</x:v>
      </x:c>
      <x:c r="L134" s="40" t="n">
        <x:f aca="0">TRC!C32</x:f>
        <x:v>0.0235</x:v>
      </x:c>
      <x:c r="M134" s="40" t="n">
        <x:f aca="0">VLOOKUP(K134,$J$101:$M$107,4,FALSE())</x:f>
        <x:v>0.08108108108108109</x:v>
      </x:c>
      <x:c r="N134" s="40" t="n">
        <x:f aca="0">N133+M134</x:f>
        <x:v>0.17374517374517373</x:v>
      </x:c>
      <x:c r="O134" s="40" t="n">
        <x:f aca="0">MAX(0,MIN(M134,$S$110-N133))</x:f>
        <x:v>0</x:v>
      </x:c>
      <x:c r="P134" s="40" t="n">
        <x:f aca="0">O134*L134</x:f>
        <x:v>0</x:v>
      </x:c>
      <x:c r="Q134" s="6"/>
      <x:c r="R134" s="6"/>
      <x:c r="S134" s="6"/>
    </x:row>
    <x:row r="135" s="1" customFormat="1" ht="13.5" hidden="0" customHeight="1">
      <x:c r="A135" s="6"/>
      <x:c r="B135" s="6"/>
      <x:c r="C135" s="6"/>
      <x:c r="D135" s="6"/>
      <x:c r="E135" s="6"/>
      <x:c r="F135" s="6"/>
      <x:c r="G135" s="6"/>
      <x:c r="H135" s="6"/>
      <x:c r="I135" s="6"/>
      <x:c r="J135" s="44" t="n">
        <x:v>3</x:v>
      </x:c>
      <x:c r="K135" s="44" t="str">
        <x:f aca="0">TRC!B33</x:f>
        <x:v>S06</x:v>
      </x:c>
      <x:c r="L135" s="44" t="n">
        <x:f aca="0">TRC!C33</x:f>
        <x:v>0.02175</x:v>
      </x:c>
      <x:c r="M135" s="44" t="n">
        <x:f aca="0">VLOOKUP(K135,$J$101:$M$107,4,FALSE())</x:f>
        <x:v>0.03474903474903474</x:v>
      </x:c>
      <x:c r="N135" s="44" t="n">
        <x:f aca="0">N134+M135</x:f>
        <x:v>0.20849420849420847</x:v>
      </x:c>
      <x:c r="O135" s="44" t="n">
        <x:f aca="0">MAX(0,MIN(M135,$S$110-N134))</x:f>
        <x:v>0</x:v>
      </x:c>
      <x:c r="P135" s="44" t="n">
        <x:f aca="0">O135*L135</x:f>
        <x:v>0</x:v>
      </x:c>
      <x:c r="Q135" s="6"/>
      <x:c r="R135" s="6"/>
      <x:c r="S135" s="6"/>
    </x:row>
    <x:row r="136" s="1" customFormat="1" ht="13.5" hidden="0" customHeight="1">
      <x:c r="A136" s="6"/>
      <x:c r="B136" s="6"/>
      <x:c r="C136" s="6"/>
      <x:c r="D136" s="6"/>
      <x:c r="E136" s="6"/>
      <x:c r="F136" s="6"/>
      <x:c r="G136" s="6"/>
      <x:c r="H136" s="6"/>
      <x:c r="I136" s="6"/>
      <x:c r="J136" s="40" t="n">
        <x:v>4</x:v>
      </x:c>
      <x:c r="K136" s="40" t="str">
        <x:f aca="0">TRC!B34</x:f>
        <x:v>S05</x:v>
      </x:c>
      <x:c r="L136" s="40" t="n">
        <x:f aca="0">TRC!C34</x:f>
        <x:v>0.0135</x:v>
      </x:c>
      <x:c r="M136" s="40" t="n">
        <x:f aca="0">VLOOKUP(K136,$J$101:$M$107,4,FALSE())</x:f>
        <x:v>0.04826254826254826</x:v>
      </x:c>
      <x:c r="N136" s="40" t="n">
        <x:f aca="0">N135+M136</x:f>
        <x:v>0.25675675675675674</x:v>
      </x:c>
      <x:c r="O136" s="40" t="n">
        <x:f aca="0">MAX(0,MIN(M136,$S$110-N135))</x:f>
        <x:v>0</x:v>
      </x:c>
      <x:c r="P136" s="40" t="n">
        <x:f aca="0">O136*L136</x:f>
        <x:v>0</x:v>
      </x:c>
      <x:c r="Q136" s="6"/>
      <x:c r="R136" s="6"/>
      <x:c r="S136" s="6"/>
    </x:row>
    <x:row r="137" s="1" customFormat="1" ht="13.5" hidden="0" customHeight="1">
      <x:c r="A137" s="6"/>
      <x:c r="B137" s="6"/>
      <x:c r="C137" s="6"/>
      <x:c r="D137" s="6"/>
      <x:c r="E137" s="6"/>
      <x:c r="F137" s="6"/>
      <x:c r="G137" s="6"/>
      <x:c r="H137" s="6"/>
      <x:c r="I137" s="6"/>
      <x:c r="J137" s="44" t="n">
        <x:v>5</x:v>
      </x:c>
      <x:c r="K137" s="44" t="str">
        <x:f aca="0">TRC!B35</x:f>
        <x:v>S01</x:v>
      </x:c>
      <x:c r="L137" s="44">
        <x:f aca="0">TRC!C35</x:f>
        <x:v>0.011909179716972222</x:v>
      </x:c>
      <x:c r="M137" s="44">
        <x:f aca="0">VLOOKUP(K137,$J$101:$M$107,4,FALSE())</x:f>
        <x:v>0.5791505791505791</x:v>
      </x:c>
      <x:c r="N137" s="44">
        <x:f aca="0">N136+M137</x:f>
        <x:v>0.8359073359073359</x:v>
      </x:c>
      <x:c r="O137" s="44" t="n">
        <x:f aca="0">MAX(0,MIN(M137,$S$110-N136))</x:f>
        <x:v>0</x:v>
      </x:c>
      <x:c r="P137" s="44" t="n">
        <x:f aca="0">O137*L137</x:f>
        <x:v>0</x:v>
      </x:c>
      <x:c r="Q137" s="6"/>
      <x:c r="R137" s="6"/>
      <x:c r="S137" s="6"/>
    </x:row>
    <x:row r="138" s="1" customFormat="1" ht="13.5" hidden="0" customHeight="1">
      <x:c r="A138" s="6"/>
      <x:c r="B138" s="6"/>
      <x:c r="C138" s="6"/>
      <x:c r="D138" s="6"/>
      <x:c r="E138" s="6"/>
      <x:c r="F138" s="6"/>
      <x:c r="G138" s="6"/>
      <x:c r="H138" s="6"/>
      <x:c r="I138" s="6"/>
      <x:c r="J138" s="40" t="n">
        <x:v>6</x:v>
      </x:c>
      <x:c r="K138" s="40" t="str">
        <x:f aca="0">TRC!B36</x:f>
        <x:v>S02</x:v>
      </x:c>
      <x:c r="L138" s="40">
        <x:f aca="0">TRC!C36</x:f>
        <x:v>0.0105</x:v>
      </x:c>
      <x:c r="M138" s="40">
        <x:f aca="0">VLOOKUP(K138,$J$101:$M$107,4,FALSE())</x:f>
        <x:v>0.14478764478764478</x:v>
      </x:c>
      <x:c r="N138" s="40">
        <x:f aca="0">N137+M138</x:f>
        <x:v>0.9806949806949807</x:v>
      </x:c>
      <x:c r="O138" s="40" t="n">
        <x:f aca="0">MAX(0,MIN(M138,$S$110-N137))</x:f>
        <x:v>0</x:v>
      </x:c>
      <x:c r="P138" s="40" t="n">
        <x:f aca="0">O138*L138</x:f>
        <x:v>0</x:v>
      </x:c>
      <x:c r="Q138" s="6"/>
      <x:c r="R138" s="6"/>
      <x:c r="S138" s="6"/>
    </x:row>
    <x:row r="139" s="1" customFormat="1" ht="13.5" hidden="0" customHeight="1">
      <x:c r="A139" s="6"/>
      <x:c r="B139" s="6"/>
      <x:c r="C139" s="6"/>
      <x:c r="D139" s="6"/>
      <x:c r="E139" s="6"/>
      <x:c r="F139" s="6"/>
      <x:c r="G139" s="6"/>
      <x:c r="H139" s="6"/>
      <x:c r="I139" s="6"/>
      <x:c r="J139" s="44" t="n">
        <x:v>7</x:v>
      </x:c>
      <x:c r="K139" s="44" t="str">
        <x:f aca="0">TRC!B37</x:f>
        <x:v>S07</x:v>
      </x:c>
      <x:c r="L139" s="44">
        <x:f aca="0">TRC!C37</x:f>
        <x:v>0.007</x:v>
      </x:c>
      <x:c r="M139" s="44">
        <x:f aca="0">VLOOKUP(K139,$J$101:$M$107,4,FALSE())</x:f>
        <x:v>0.019305019305019305</x:v>
      </x:c>
      <x:c r="N139" s="44" t="n">
        <x:f aca="0">N138+M139</x:f>
        <x:v>1</x:v>
      </x:c>
      <x:c r="O139" s="44" t="n">
        <x:f aca="0">MAX(0,MIN(M139,$S$110-N138))</x:f>
        <x:v>0</x:v>
      </x:c>
      <x:c r="P139" s="44" t="n">
        <x:f aca="0">O139*L139</x:f>
        <x:v>0</x:v>
      </x:c>
      <x:c r="Q139" s="6"/>
      <x:c r="R139" s="6"/>
      <x:c r="S139" s="6"/>
    </x:row>
    <x:row r="140" s="1" customFormat="1" ht="13.5" hidden="0" customHeight="1">
      <x:c r="A140" s="6"/>
      <x:c r="B140" s="6"/>
      <x:c r="C140" s="6"/>
      <x:c r="D140" s="6"/>
      <x:c r="E140" s="6"/>
      <x:c r="F140" s="6"/>
      <x:c r="G140" s="6"/>
      <x:c r="H140" s="6"/>
      <x:c r="I140" s="6"/>
      <x:c r="J140" s="6"/>
      <x:c r="K140" s="6"/>
      <x:c r="L140" s="6"/>
      <x:c r="M140" s="6"/>
      <x:c r="N140" s="6"/>
      <x:c r="O140" s="6"/>
      <x:c r="P140" s="6"/>
      <x:c r="Q140" s="6"/>
      <x:c r="R140" s="6"/>
      <x:c r="S140" s="6"/>
    </x:row>
    <x:row r="141" s="1" customFormat="1" ht="13.5" hidden="0" customHeight="1">
      <x:c r="A141" s="6"/>
      <x:c r="B141" s="6"/>
      <x:c r="C141" s="6"/>
      <x:c r="D141" s="6"/>
      <x:c r="E141" s="6"/>
      <x:c r="F141" s="6"/>
      <x:c r="G141" s="6"/>
      <x:c r="H141" s="6"/>
      <x:c r="I141" s="6"/>
      <x:c r="J141" s="6"/>
      <x:c r="K141" s="6"/>
      <x:c r="L141" s="6"/>
      <x:c r="M141" s="6"/>
      <x:c r="N141" s="6"/>
      <x:c r="O141" s="6"/>
      <x:c r="P141" s="6"/>
      <x:c r="Q141" s="6"/>
      <x:c r="R141" s="44" t="s">
        <x:v>2948</x:v>
      </x:c>
      <x:c r="S141" s="44" t="n">
        <x:f aca="0">SUM(P133:P139)/$S$110</x:f>
        <x:v>0.0315</x:v>
      </x:c>
    </x:row>
    <x:row r="142" s="1" customFormat="1" ht="13.5" hidden="0" customHeight="1">
      <x:c r="A142" s="6"/>
      <x:c r="B142" s="6"/>
      <x:c r="C142" s="6"/>
      <x:c r="D142" s="6"/>
      <x:c r="E142" s="6"/>
      <x:c r="F142" s="6"/>
      <x:c r="G142" s="6"/>
      <x:c r="H142" s="6"/>
      <x:c r="I142" s="6"/>
      <x:c r="J142" s="6"/>
      <x:c r="K142" s="6"/>
      <x:c r="L142" s="6"/>
      <x:c r="M142" s="6"/>
      <x:c r="N142" s="6"/>
      <x:c r="O142" s="6"/>
      <x:c r="P142" s="6"/>
      <x:c r="Q142" s="6"/>
      <x:c r="R142" s="40" t="s">
        <x:v>2949</x:v>
      </x:c>
      <x:c r="S142" s="40" t="str">
        <x:f aca="0">IF(S141&lt;=$S$111,"PASS","FAIL")</x:f>
        <x:v>PASS</x:v>
      </x:c>
    </x:row>
    <x:row r="143" s="1" customFormat="1" ht="13.5" hidden="0" customHeight="1">
      <x:c r="A143" s="6"/>
      <x:c r="B143" s="6"/>
      <x:c r="C143" s="6"/>
      <x:c r="D143" s="6"/>
      <x:c r="E143" s="6"/>
      <x:c r="F143" s="6"/>
      <x:c r="G143" s="6"/>
      <x:c r="H143" s="6"/>
      <x:c r="I143" s="6"/>
      <x:c r="J143" s="6"/>
      <x:c r="K143" s="6"/>
      <x:c r="L143" s="6"/>
      <x:c r="M143" s="6"/>
      <x:c r="N143" s="6"/>
      <x:c r="O143" s="6"/>
      <x:c r="P143" s="6"/>
      <x:c r="Q143" s="6"/>
      <x:c r="R143" s="6"/>
      <x:c r="S143" s="6"/>
    </x:row>
    <x:row r="144" s="1" customFormat="1" ht="13.5" hidden="0" customHeight="1">
      <x:c r="A144" s="6"/>
      <x:c r="B144" s="6"/>
      <x:c r="C144" s="6"/>
      <x:c r="D144" s="6"/>
      <x:c r="E144" s="6"/>
      <x:c r="F144" s="6"/>
      <x:c r="G144" s="6"/>
      <x:c r="H144" s="6"/>
      <x:c r="I144" s="6"/>
      <x:c r="J144" s="6"/>
      <x:c r="K144" s="6"/>
      <x:c r="L144" s="6"/>
      <x:c r="M144" s="6"/>
      <x:c r="N144" s="6"/>
      <x:c r="O144" s="6"/>
      <x:c r="P144" s="6"/>
      <x:c r="Q144" s="6"/>
      <x:c r="R144" s="6"/>
      <x:c r="S144" s="6"/>
    </x:row>
    <x:row r="145" s="1" customFormat="1" ht="13.5" hidden="0" customHeight="1">
      <x:c r="A145" s="6"/>
      <x:c r="B145" s="6"/>
      <x:c r="C145" s="6"/>
      <x:c r="D145" s="6"/>
      <x:c r="E145" s="6"/>
      <x:c r="F145" s="6"/>
      <x:c r="G145" s="6"/>
      <x:c r="H145" s="6"/>
      <x:c r="I145" s="6"/>
      <x:c r="J145" s="6"/>
      <x:c r="K145" s="6"/>
      <x:c r="L145" s="6"/>
      <x:c r="M145" s="6"/>
      <x:c r="N145" s="6"/>
      <x:c r="O145" s="6"/>
      <x:c r="P145" s="6"/>
      <x:c r="Q145" s="6"/>
      <x:c r="R145" s="6"/>
      <x:c r="S145" s="6"/>
    </x:row>
    <x:row r="146" s="1" customFormat="1" ht="13.5" hidden="0" customHeight="1">
      <x:c r="A146" s="6"/>
      <x:c r="B146" s="6"/>
      <x:c r="C146" s="6"/>
      <x:c r="D146" s="6"/>
      <x:c r="E146" s="6"/>
      <x:c r="F146" s="6"/>
      <x:c r="G146" s="6"/>
      <x:c r="H146" s="6"/>
      <x:c r="I146" s="6"/>
      <x:c r="J146" s="6"/>
      <x:c r="K146" s="6"/>
      <x:c r="L146" s="6"/>
      <x:c r="M146" s="6"/>
      <x:c r="N146" s="6"/>
      <x:c r="O146" s="6"/>
      <x:c r="P146" s="6"/>
      <x:c r="Q146" s="6"/>
      <x:c r="R146" s="6"/>
      <x:c r="S146" s="6"/>
    </x:row>
    <x:row r="147" s="1" customFormat="1" ht="13.5" hidden="0" customHeight="1">
      <x:c r="A147" s="6"/>
      <x:c r="B147" s="6"/>
      <x:c r="C147" s="6"/>
      <x:c r="D147" s="6"/>
      <x:c r="E147" s="6"/>
      <x:c r="F147" s="6"/>
      <x:c r="G147" s="6"/>
      <x:c r="H147" s="6"/>
      <x:c r="I147" s="6"/>
      <x:c r="J147" s="6"/>
      <x:c r="K147" s="6"/>
      <x:c r="L147" s="6"/>
      <x:c r="M147" s="6"/>
      <x:c r="N147" s="6"/>
      <x:c r="O147" s="6"/>
      <x:c r="P147" s="6"/>
      <x:c r="Q147" s="6"/>
      <x:c r="R147" s="6"/>
      <x:c r="S147" s="6"/>
    </x:row>
    <x:row r="148" s="1" customFormat="1" ht="13.5" hidden="0" customHeight="1">
      <x:c r="A148" s="6"/>
      <x:c r="B148" s="6"/>
      <x:c r="C148" s="6"/>
      <x:c r="D148" s="6"/>
      <x:c r="E148" s="6"/>
      <x:c r="F148" s="6"/>
      <x:c r="G148" s="6"/>
      <x:c r="H148" s="6"/>
      <x:c r="I148" s="6"/>
      <x:c r="J148" s="6"/>
      <x:c r="K148" s="6"/>
      <x:c r="L148" s="6"/>
      <x:c r="M148" s="6"/>
      <x:c r="N148" s="6"/>
      <x:c r="O148" s="6"/>
      <x:c r="P148" s="6"/>
      <x:c r="Q148" s="6"/>
      <x:c r="R148" s="6"/>
      <x:c r="S148" s="6"/>
    </x:row>
    <x:row r="149" s="1" customFormat="1" ht="13.5" hidden="0" customHeight="1">
      <x:c r="A149" s="6"/>
      <x:c r="B149" s="6"/>
      <x:c r="C149" s="6"/>
      <x:c r="D149" s="6"/>
      <x:c r="E149" s="6"/>
      <x:c r="F149" s="6"/>
      <x:c r="G149" s="6"/>
      <x:c r="H149" s="6"/>
      <x:c r="I149" s="6"/>
      <x:c r="J149" s="6"/>
      <x:c r="K149" s="6"/>
      <x:c r="L149" s="6"/>
      <x:c r="M149" s="6"/>
      <x:c r="N149" s="6"/>
      <x:c r="O149" s="6"/>
      <x:c r="P149" s="6"/>
      <x:c r="Q149" s="6"/>
      <x:c r="R149" s="6"/>
      <x:c r="S149" s="6"/>
    </x:row>
    <x:row r="150" s="1" customFormat="1" ht="13.5" hidden="0" customHeight="1">
      <x:c r="A150" s="6"/>
      <x:c r="B150" s="6"/>
      <x:c r="C150" s="6"/>
      <x:c r="D150" s="6"/>
      <x:c r="E150" s="6"/>
      <x:c r="F150" s="6"/>
      <x:c r="G150" s="6"/>
      <x:c r="H150" s="6"/>
      <x:c r="I150" s="6"/>
      <x:c r="J150" s="6"/>
      <x:c r="K150" s="6"/>
      <x:c r="L150" s="6"/>
      <x:c r="M150" s="6"/>
      <x:c r="N150" s="6"/>
      <x:c r="O150" s="6"/>
      <x:c r="P150" s="6"/>
      <x:c r="Q150" s="6"/>
      <x:c r="R150" s="6"/>
      <x:c r="S150" s="6"/>
    </x:row>
    <x:row r="151" s="1" customFormat="1" ht="13.5" hidden="0" customHeight="1">
      <x:c r="A151" s="6"/>
      <x:c r="B151" s="6"/>
      <x:c r="C151" s="6"/>
      <x:c r="D151" s="6"/>
      <x:c r="E151" s="6"/>
      <x:c r="F151" s="6"/>
      <x:c r="G151" s="6"/>
      <x:c r="H151" s="6"/>
      <x:c r="I151" s="6"/>
      <x:c r="J151" s="44" t="s">
        <x:v>2950</x:v>
      </x:c>
      <x:c r="K151" s="6"/>
      <x:c r="L151" s="6"/>
      <x:c r="M151" s="6"/>
      <x:c r="N151" s="6"/>
      <x:c r="O151" s="6"/>
      <x:c r="P151" s="6"/>
      <x:c r="Q151" s="6"/>
      <x:c r="R151" s="6"/>
      <x:c r="S151" s="6"/>
    </x:row>
    <x:row r="152" s="1" customFormat="1" ht="13.5" hidden="0" customHeight="1">
      <x:c r="A152" s="6"/>
      <x:c r="B152" s="6"/>
      <x:c r="C152" s="6"/>
      <x:c r="D152" s="6"/>
      <x:c r="E152" s="6"/>
      <x:c r="F152" s="6"/>
      <x:c r="G152" s="6"/>
      <x:c r="H152" s="6"/>
      <x:c r="I152" s="6"/>
      <x:c r="J152" s="40" t="s">
        <x:v>1808</x:v>
      </x:c>
      <x:c r="K152" s="40" t="s">
        <x:v>1190</x:v>
      </x:c>
      <x:c r="L152" s="40" t="s">
        <x:v>1192</x:v>
      </x:c>
      <x:c r="M152" s="40" t="s">
        <x:v>2941</x:v>
      </x:c>
      <x:c r="N152" s="40" t="s">
        <x:v>1811</x:v>
      </x:c>
      <x:c r="O152" s="40" t="s">
        <x:v>1812</x:v>
      </x:c>
      <x:c r="P152" s="40" t="s">
        <x:v>1127</x:v>
      </x:c>
      <x:c r="Q152" s="6"/>
      <x:c r="R152" s="6"/>
      <x:c r="S152" s="6"/>
    </x:row>
    <x:row r="153" s="1" customFormat="1" ht="13.5" hidden="0" customHeight="1">
      <x:c r="A153" s="6"/>
      <x:c r="B153" s="6"/>
      <x:c r="C153" s="6"/>
      <x:c r="D153" s="6"/>
      <x:c r="E153" s="6"/>
      <x:c r="F153" s="6"/>
      <x:c r="G153" s="6"/>
      <x:c r="H153" s="6"/>
      <x:c r="I153" s="6"/>
      <x:c r="J153" s="44" t="n">
        <x:v>1</x:v>
      </x:c>
      <x:c r="K153" s="44" t="str">
        <x:f aca="0">TRC!B15</x:f>
        <x:v>S06</x:v>
      </x:c>
      <x:c r="L153" s="44" t="n">
        <x:f aca="0">TRC!C15</x:f>
        <x:v>0.0235</x:v>
      </x:c>
      <x:c r="M153" s="44" t="n">
        <x:f aca="0">VLOOKUP(K153,$J$101:$O$107,6,FALSE())</x:f>
        <x:v>0.024896265560165977</x:v>
      </x:c>
      <x:c r="N153" s="44" t="n">
        <x:f aca="0">M153</x:f>
        <x:v>0.024896265560165977</x:v>
      </x:c>
      <x:c r="O153" s="44" t="n">
        <x:f aca="0">MIN(M153,$S$110)</x:f>
        <x:v>0.024896265560165977</x:v>
      </x:c>
      <x:c r="P153" s="44" t="n">
        <x:f aca="0">O153*L153</x:f>
        <x:v>0.0005850622406639005</x:v>
      </x:c>
      <x:c r="Q153" s="6"/>
      <x:c r="R153" s="6"/>
      <x:c r="S153" s="6"/>
    </x:row>
    <x:row r="154" s="1" customFormat="1" ht="13.5" hidden="0" customHeight="1">
      <x:c r="A154" s="6"/>
      <x:c r="B154" s="6"/>
      <x:c r="C154" s="6"/>
      <x:c r="D154" s="6"/>
      <x:c r="E154" s="6"/>
      <x:c r="F154" s="6"/>
      <x:c r="G154" s="6"/>
      <x:c r="H154" s="6"/>
      <x:c r="I154" s="6"/>
      <x:c r="J154" s="40" t="n">
        <x:v>2</x:v>
      </x:c>
      <x:c r="K154" s="40" t="str">
        <x:f aca="0">TRC!B16</x:f>
        <x:v>S04</x:v>
      </x:c>
      <x:c r="L154" s="40" t="n">
        <x:f aca="0">TRC!C16</x:f>
        <x:v>0.0195</x:v>
      </x:c>
      <x:c r="M154" s="40" t="n">
        <x:f aca="0">VLOOKUP(K154,$J$101:$O$107,6,FALSE())</x:f>
        <x:v>0.05809128630705395</x:v>
      </x:c>
      <x:c r="N154" s="40" t="n">
        <x:f aca="0">N153+M154</x:f>
        <x:v>0.08298755186721993</x:v>
      </x:c>
      <x:c r="O154" s="40" t="n">
        <x:f aca="0">MAX(0,MIN(M154,$S$110-N153))</x:f>
        <x:v>0.025103734439834026</x:v>
      </x:c>
      <x:c r="P154" s="40" t="n">
        <x:f aca="0">O154*L154</x:f>
        <x:v>0.0004895228215767635</x:v>
      </x:c>
      <x:c r="Q154" s="6"/>
      <x:c r="R154" s="6"/>
      <x:c r="S154" s="6"/>
    </x:row>
    <x:row r="155" s="1" customFormat="1" ht="13.5" hidden="0" customHeight="1">
      <x:c r="A155" s="6"/>
      <x:c r="B155" s="6"/>
      <x:c r="C155" s="6"/>
      <x:c r="D155" s="6"/>
      <x:c r="E155" s="6"/>
      <x:c r="F155" s="6"/>
      <x:c r="G155" s="6"/>
      <x:c r="H155" s="6"/>
      <x:c r="I155" s="6"/>
      <x:c r="J155" s="44" t="n">
        <x:v>3</x:v>
      </x:c>
      <x:c r="K155" s="44" t="str">
        <x:f aca="0">TRC!B17</x:f>
        <x:v>S03</x:v>
      </x:c>
      <x:c r="L155" s="44" t="n">
        <x:f aca="0">TRC!C17</x:f>
        <x:v>0.0175</x:v>
      </x:c>
      <x:c r="M155" s="44" t="n">
        <x:f aca="0">VLOOKUP(K155,$J$101:$O$107,6,FALSE())</x:f>
        <x:v>0.06639004149377593</x:v>
      </x:c>
      <x:c r="N155" s="44" t="n">
        <x:f aca="0">N154+M155</x:f>
        <x:v>0.14937759336099588</x:v>
      </x:c>
      <x:c r="O155" s="44" t="n">
        <x:f aca="0">MAX(0,MIN(M155,$S$110-N154))</x:f>
        <x:v>0</x:v>
      </x:c>
      <x:c r="P155" s="44" t="n">
        <x:f aca="0">O155*L155</x:f>
        <x:v>0</x:v>
      </x:c>
      <x:c r="Q155" s="6"/>
      <x:c r="R155" s="6"/>
      <x:c r="S155" s="6"/>
    </x:row>
    <x:row r="156" s="1" customFormat="1" ht="13.5" hidden="0" customHeight="1">
      <x:c r="A156" s="6"/>
      <x:c r="B156" s="6"/>
      <x:c r="C156" s="6"/>
      <x:c r="D156" s="6"/>
      <x:c r="E156" s="6"/>
      <x:c r="F156" s="6"/>
      <x:c r="G156" s="6"/>
      <x:c r="H156" s="6"/>
      <x:c r="I156" s="6"/>
      <x:c r="J156" s="40" t="n">
        <x:v>4</x:v>
      </x:c>
      <x:c r="K156" s="40" t="str">
        <x:f aca="0">TRC!B18</x:f>
        <x:v>S05</x:v>
      </x:c>
      <x:c r="L156" s="40" t="n">
        <x:f aca="0">TRC!C18</x:f>
        <x:v>0.0135</x:v>
      </x:c>
      <x:c r="M156" s="40" t="n">
        <x:f aca="0">VLOOKUP(K156,$J$101:$O$107,6,FALSE())</x:f>
        <x:v>0.05186721991701245</x:v>
      </x:c>
      <x:c r="N156" s="40" t="n">
        <x:f aca="0">N155+M156</x:f>
        <x:v>0.20124481327800833</x:v>
      </x:c>
      <x:c r="O156" s="40" t="n">
        <x:f aca="0">MAX(0,MIN(M156,$S$110-N155))</x:f>
        <x:v>0</x:v>
      </x:c>
      <x:c r="P156" s="40" t="n">
        <x:f aca="0">O156*L156</x:f>
        <x:v>0</x:v>
      </x:c>
      <x:c r="Q156" s="6"/>
      <x:c r="R156" s="6"/>
      <x:c r="S156" s="6"/>
    </x:row>
    <x:row r="157" s="1" customFormat="1" ht="13.5" hidden="0" customHeight="1">
      <x:c r="A157" s="6"/>
      <x:c r="B157" s="6"/>
      <x:c r="C157" s="6"/>
      <x:c r="D157" s="6"/>
      <x:c r="E157" s="6"/>
      <x:c r="F157" s="6"/>
      <x:c r="G157" s="6"/>
      <x:c r="H157" s="6"/>
      <x:c r="I157" s="6"/>
      <x:c r="J157" s="44" t="n">
        <x:v>5</x:v>
      </x:c>
      <x:c r="K157" s="44" t="str">
        <x:f aca="0">TRC!B19</x:f>
        <x:v>S07</x:v>
      </x:c>
      <x:c r="L157" s="44" t="n">
        <x:f aca="0">TRC!C19</x:f>
        <x:v>0.01</x:v>
      </x:c>
      <x:c r="M157" s="44" t="n">
        <x:f aca="0">VLOOKUP(K157,$J$101:$O$107,6,FALSE())</x:f>
        <x:v>0.020746887966804982</x:v>
      </x:c>
      <x:c r="N157" s="44" t="n">
        <x:f aca="0">N156+M157</x:f>
        <x:v>0.22199170124481332</x:v>
      </x:c>
      <x:c r="O157" s="44" t="n">
        <x:f aca="0">MAX(0,MIN(M157,$S$110-N156))</x:f>
        <x:v>0</x:v>
      </x:c>
      <x:c r="P157" s="44" t="n">
        <x:f aca="0">O157*L157</x:f>
        <x:v>0</x:v>
      </x:c>
      <x:c r="Q157" s="6"/>
      <x:c r="R157" s="6"/>
      <x:c r="S157" s="6"/>
    </x:row>
    <x:row r="158" s="1" customFormat="1" ht="13.5" hidden="0" customHeight="1">
      <x:c r="A158" s="6"/>
      <x:c r="B158" s="6"/>
      <x:c r="C158" s="6"/>
      <x:c r="D158" s="6"/>
      <x:c r="E158" s="6"/>
      <x:c r="F158" s="6"/>
      <x:c r="G158" s="6"/>
      <x:c r="H158" s="6"/>
      <x:c r="I158" s="6"/>
      <x:c r="J158" s="40" t="n">
        <x:v>6</x:v>
      </x:c>
      <x:c r="K158" s="40" t="str">
        <x:f aca="0">TRC!B20</x:f>
        <x:v>S02</x:v>
      </x:c>
      <x:c r="L158" s="40" t="n">
        <x:f aca="0">TRC!C20</x:f>
        <x:v>0.007</x:v>
      </x:c>
      <x:c r="M158" s="40" t="n">
        <x:f aca="0">VLOOKUP(K158,$J$101:$O$107,6,FALSE())</x:f>
        <x:v>0.15560165975103735</x:v>
      </x:c>
      <x:c r="N158" s="40" t="n">
        <x:f aca="0">N157+M158</x:f>
        <x:v>0.37759336099585067</x:v>
      </x:c>
      <x:c r="O158" s="40" t="n">
        <x:f aca="0">MAX(0,MIN(M158,$S$110-N157))</x:f>
        <x:v>0</x:v>
      </x:c>
      <x:c r="P158" s="40" t="n">
        <x:f aca="0">O158*L158</x:f>
        <x:v>0</x:v>
      </x:c>
      <x:c r="Q158" s="6"/>
      <x:c r="R158" s="6"/>
      <x:c r="S158" s="6"/>
    </x:row>
    <x:row r="159" s="1" customFormat="1" ht="13.5" hidden="0" customHeight="1">
      <x:c r="A159" s="6"/>
      <x:c r="B159" s="6"/>
      <x:c r="C159" s="6"/>
      <x:c r="D159" s="6"/>
      <x:c r="E159" s="6"/>
      <x:c r="F159" s="6"/>
      <x:c r="G159" s="6"/>
      <x:c r="H159" s="6"/>
      <x:c r="I159" s="6"/>
      <x:c r="J159" s="44" t="n">
        <x:v>7</x:v>
      </x:c>
      <x:c r="K159" s="44" t="str">
        <x:f aca="0">TRC!B21</x:f>
        <x:v>S01</x:v>
      </x:c>
      <x:c r="L159" s="44" t="n">
        <x:f aca="0">TRC!C21</x:f>
        <x:v>0</x:v>
      </x:c>
      <x:c r="M159" s="44" t="n">
        <x:f aca="0">VLOOKUP(K159,$J$101:$O$107,6,FALSE())</x:f>
        <x:v>0.6224066390041494</x:v>
      </x:c>
      <x:c r="N159" s="44" t="n">
        <x:f aca="0">N158+M159</x:f>
        <x:v>1</x:v>
      </x:c>
      <x:c r="O159" s="44" t="n">
        <x:f aca="0">MAX(0,MIN(M159,$S$110-N158))</x:f>
        <x:v>0</x:v>
      </x:c>
      <x:c r="P159" s="44" t="n">
        <x:f aca="0">O159*L159</x:f>
        <x:v>0</x:v>
      </x:c>
      <x:c r="Q159" s="6"/>
      <x:c r="R159" s="6"/>
      <x:c r="S159" s="6"/>
    </x:row>
    <x:row r="160" s="1" customFormat="1" ht="13.5" hidden="0" customHeight="1">
      <x:c r="A160" s="6"/>
      <x:c r="B160" s="6"/>
      <x:c r="C160" s="6"/>
      <x:c r="D160" s="6"/>
      <x:c r="E160" s="6"/>
      <x:c r="F160" s="6"/>
      <x:c r="G160" s="6"/>
      <x:c r="H160" s="6"/>
      <x:c r="I160" s="6"/>
      <x:c r="J160" s="6"/>
      <x:c r="K160" s="6"/>
      <x:c r="L160" s="6"/>
      <x:c r="M160" s="6"/>
      <x:c r="N160" s="6"/>
      <x:c r="O160" s="6"/>
      <x:c r="P160" s="6"/>
      <x:c r="Q160" s="6"/>
      <x:c r="R160" s="6"/>
      <x:c r="S160" s="6"/>
    </x:row>
    <x:row r="161" s="1" customFormat="1" ht="13.5" hidden="0" customHeight="1">
      <x:c r="A161" s="6"/>
      <x:c r="B161" s="6"/>
      <x:c r="C161" s="6"/>
      <x:c r="D161" s="6"/>
      <x:c r="E161" s="6"/>
      <x:c r="F161" s="6"/>
      <x:c r="G161" s="6"/>
      <x:c r="H161" s="6"/>
      <x:c r="I161" s="6"/>
      <x:c r="J161" s="6"/>
      <x:c r="K161" s="6"/>
      <x:c r="L161" s="6"/>
      <x:c r="M161" s="6"/>
      <x:c r="N161" s="6"/>
      <x:c r="O161" s="6"/>
      <x:c r="P161" s="6"/>
      <x:c r="Q161" s="6"/>
      <x:c r="R161" s="44" t="s">
        <x:v>2951</x:v>
      </x:c>
      <x:c r="S161" s="44" t="n">
        <x:f aca="0">SUM(P153:P159)/$S$110</x:f>
        <x:v>0.021491701244813276</x:v>
      </x:c>
    </x:row>
    <x:row r="162" s="1" customFormat="1" ht="13.5" hidden="0" customHeight="1">
      <x:c r="A162" s="6"/>
      <x:c r="B162" s="6"/>
      <x:c r="C162" s="6"/>
      <x:c r="D162" s="6"/>
      <x:c r="E162" s="6"/>
      <x:c r="F162" s="6"/>
      <x:c r="G162" s="6"/>
      <x:c r="H162" s="6"/>
      <x:c r="I162" s="6"/>
      <x:c r="J162" s="6"/>
      <x:c r="K162" s="6"/>
      <x:c r="L162" s="6"/>
      <x:c r="M162" s="6"/>
      <x:c r="N162" s="6"/>
      <x:c r="O162" s="6"/>
      <x:c r="P162" s="6"/>
      <x:c r="Q162" s="6"/>
      <x:c r="R162" s="40" t="s">
        <x:v>2952</x:v>
      </x:c>
      <x:c r="S162" s="40" t="str">
        <x:f aca="0">IF(S161&lt;=$S$111,"PASS","FAIL")</x:f>
        <x:v>PASS</x:v>
      </x:c>
    </x:row>
    <x:row r="163" s="1" customFormat="1" ht="13.5" hidden="0" customHeight="1">
      <x:c r="A163" s="6"/>
      <x:c r="B163" s="6"/>
      <x:c r="C163" s="6"/>
      <x:c r="D163" s="6"/>
      <x:c r="E163" s="6"/>
      <x:c r="F163" s="6"/>
      <x:c r="G163" s="6"/>
      <x:c r="H163" s="6"/>
      <x:c r="I163" s="6"/>
      <x:c r="J163" s="6"/>
      <x:c r="K163" s="6"/>
      <x:c r="L163" s="6"/>
      <x:c r="M163" s="6"/>
      <x:c r="N163" s="6"/>
      <x:c r="O163" s="6"/>
      <x:c r="P163" s="6"/>
      <x:c r="Q163" s="6"/>
      <x:c r="R163" s="6"/>
      <x:c r="S163" s="6"/>
    </x:row>
    <x:row r="164" s="1" customFormat="1" ht="13.5" hidden="0" customHeight="1">
      <x:c r="A164" s="6"/>
      <x:c r="B164" s="6"/>
      <x:c r="C164" s="6"/>
      <x:c r="D164" s="6"/>
      <x:c r="E164" s="6"/>
      <x:c r="F164" s="6"/>
      <x:c r="G164" s="6"/>
      <x:c r="H164" s="6"/>
      <x:c r="I164" s="6"/>
      <x:c r="J164" s="40" t="s">
        <x:v>2953</x:v>
      </x:c>
      <x:c r="K164" s="6"/>
      <x:c r="L164" s="6"/>
      <x:c r="M164" s="6"/>
      <x:c r="N164" s="6"/>
      <x:c r="O164" s="6"/>
      <x:c r="P164" s="6"/>
      <x:c r="Q164" s="6"/>
      <x:c r="R164" s="6"/>
      <x:c r="S164" s="6"/>
    </x:row>
    <x:row r="165" s="1" customFormat="1" ht="13.5" hidden="0" customHeight="1">
      <x:c r="A165" s="6"/>
      <x:c r="B165" s="6"/>
      <x:c r="C165" s="6"/>
      <x:c r="D165" s="6"/>
      <x:c r="E165" s="6"/>
      <x:c r="F165" s="6"/>
      <x:c r="G165" s="6"/>
      <x:c r="H165" s="6"/>
      <x:c r="I165" s="6"/>
      <x:c r="J165" s="44" t="s">
        <x:v>1808</x:v>
      </x:c>
      <x:c r="K165" s="44" t="s">
        <x:v>1190</x:v>
      </x:c>
      <x:c r="L165" s="44" t="s">
        <x:v>1192</x:v>
      </x:c>
      <x:c r="M165" s="44" t="s">
        <x:v>2941</x:v>
      </x:c>
      <x:c r="N165" s="44" t="s">
        <x:v>1811</x:v>
      </x:c>
      <x:c r="O165" s="44" t="s">
        <x:v>1812</x:v>
      </x:c>
      <x:c r="P165" s="44" t="s">
        <x:v>1127</x:v>
      </x:c>
      <x:c r="Q165" s="6"/>
      <x:c r="R165" s="6"/>
      <x:c r="S165" s="6"/>
    </x:row>
    <x:row r="166" s="1" customFormat="1" ht="13.5" hidden="0" customHeight="1">
      <x:c r="A166" s="6"/>
      <x:c r="B166" s="6"/>
      <x:c r="C166" s="6"/>
      <x:c r="D166" s="6"/>
      <x:c r="E166" s="6"/>
      <x:c r="F166" s="6"/>
      <x:c r="G166" s="6"/>
      <x:c r="H166" s="6"/>
      <x:c r="I166" s="6"/>
      <x:c r="J166" s="40" t="n">
        <x:v>1</x:v>
      </x:c>
      <x:c r="K166" s="40" t="str">
        <x:f aca="0">TRC!B31</x:f>
        <x:v>S03</x:v>
      </x:c>
      <x:c r="L166" s="40" t="n">
        <x:f aca="0">TRC!C31</x:f>
        <x:v>0.0315</x:v>
      </x:c>
      <x:c r="M166" s="40" t="n">
        <x:f aca="0">VLOOKUP(K166,$J$101:$O$107,6,FALSE())</x:f>
        <x:v>0.06639004149377593</x:v>
      </x:c>
      <x:c r="N166" s="40" t="n">
        <x:f aca="0">M166</x:f>
        <x:v>0.06639004149377593</x:v>
      </x:c>
      <x:c r="O166" s="40" t="n">
        <x:f aca="0">MIN(M166,$S$110)</x:f>
        <x:v>0.05</x:v>
      </x:c>
      <x:c r="P166" s="40" t="n">
        <x:f aca="0">O166*L166</x:f>
        <x:v>0.001575</x:v>
      </x:c>
      <x:c r="Q166" s="6"/>
      <x:c r="R166" s="6"/>
      <x:c r="S166" s="6"/>
    </x:row>
    <x:row r="167" s="1" customFormat="1" ht="13.5" hidden="0" customHeight="1">
      <x:c r="A167" s="6"/>
      <x:c r="B167" s="6"/>
      <x:c r="C167" s="6"/>
      <x:c r="D167" s="6"/>
      <x:c r="E167" s="6"/>
      <x:c r="F167" s="6"/>
      <x:c r="G167" s="6"/>
      <x:c r="H167" s="6"/>
      <x:c r="I167" s="6"/>
      <x:c r="J167" s="44" t="n">
        <x:v>2</x:v>
      </x:c>
      <x:c r="K167" s="44" t="str">
        <x:f aca="0">TRC!B32</x:f>
        <x:v>S04</x:v>
      </x:c>
      <x:c r="L167" s="44" t="n">
        <x:f aca="0">TRC!C32</x:f>
        <x:v>0.0235</x:v>
      </x:c>
      <x:c r="M167" s="44" t="n">
        <x:f aca="0">VLOOKUP(K167,$J$101:$O$107,6,FALSE())</x:f>
        <x:v>0.05809128630705395</x:v>
      </x:c>
      <x:c r="N167" s="44" t="n">
        <x:f aca="0">N166+M167</x:f>
        <x:v>0.12448132780082988</x:v>
      </x:c>
      <x:c r="O167" s="44" t="n">
        <x:f aca="0">MAX(0,MIN(M167,$S$110-N166))</x:f>
        <x:v>0</x:v>
      </x:c>
      <x:c r="P167" s="44" t="n">
        <x:f aca="0">O167*L167</x:f>
        <x:v>0</x:v>
      </x:c>
      <x:c r="Q167" s="6"/>
      <x:c r="R167" s="6"/>
      <x:c r="S167" s="6"/>
    </x:row>
    <x:row r="168" s="1" customFormat="1" ht="13.5" hidden="0" customHeight="1">
      <x:c r="A168" s="6"/>
      <x:c r="B168" s="6"/>
      <x:c r="C168" s="6"/>
      <x:c r="D168" s="6"/>
      <x:c r="E168" s="6"/>
      <x:c r="F168" s="6"/>
      <x:c r="G168" s="6"/>
      <x:c r="H168" s="6"/>
      <x:c r="I168" s="6"/>
      <x:c r="J168" s="40" t="n">
        <x:v>3</x:v>
      </x:c>
      <x:c r="K168" s="40" t="str">
        <x:f aca="0">TRC!B33</x:f>
        <x:v>S06</x:v>
      </x:c>
      <x:c r="L168" s="40" t="n">
        <x:f aca="0">TRC!C33</x:f>
        <x:v>0.02175</x:v>
      </x:c>
      <x:c r="M168" s="40" t="n">
        <x:f aca="0">VLOOKUP(K168,$J$101:$O$107,6,FALSE())</x:f>
        <x:v>0.024896265560165977</x:v>
      </x:c>
      <x:c r="N168" s="40" t="n">
        <x:f aca="0">N167+M168</x:f>
        <x:v>0.14937759336099585</x:v>
      </x:c>
      <x:c r="O168" s="40" t="n">
        <x:f aca="0">MAX(0,MIN(M168,$S$110-N167))</x:f>
        <x:v>0</x:v>
      </x:c>
      <x:c r="P168" s="40" t="n">
        <x:f aca="0">O168*L168</x:f>
        <x:v>0</x:v>
      </x:c>
      <x:c r="Q168" s="6"/>
      <x:c r="R168" s="6"/>
      <x:c r="S168" s="6"/>
    </x:row>
    <x:row r="169" s="1" customFormat="1" ht="13.5" hidden="0" customHeight="1">
      <x:c r="A169" s="6"/>
      <x:c r="B169" s="6"/>
      <x:c r="C169" s="6"/>
      <x:c r="D169" s="6"/>
      <x:c r="E169" s="6"/>
      <x:c r="F169" s="6"/>
      <x:c r="G169" s="6"/>
      <x:c r="H169" s="6"/>
      <x:c r="I169" s="6"/>
      <x:c r="J169" s="44" t="n">
        <x:v>4</x:v>
      </x:c>
      <x:c r="K169" s="44" t="str">
        <x:f aca="0">TRC!B34</x:f>
        <x:v>S05</x:v>
      </x:c>
      <x:c r="L169" s="44" t="n">
        <x:f aca="0">TRC!C34</x:f>
        <x:v>0.0135</x:v>
      </x:c>
      <x:c r="M169" s="44" t="n">
        <x:f aca="0">VLOOKUP(K169,$J$101:$O$107,6,FALSE())</x:f>
        <x:v>0.05186721991701245</x:v>
      </x:c>
      <x:c r="N169" s="44" t="n">
        <x:f aca="0">N168+M169</x:f>
        <x:v>0.2012448132780083</x:v>
      </x:c>
      <x:c r="O169" s="44" t="n">
        <x:f aca="0">MAX(0,MIN(M169,$S$110-N168))</x:f>
        <x:v>0</x:v>
      </x:c>
      <x:c r="P169" s="44" t="n">
        <x:f aca="0">O169*L169</x:f>
        <x:v>0</x:v>
      </x:c>
      <x:c r="Q169" s="6"/>
      <x:c r="R169" s="6"/>
      <x:c r="S169" s="6"/>
    </x:row>
    <x:row r="170" s="1" customFormat="1" ht="13.5" hidden="0" customHeight="1">
      <x:c r="A170" s="6"/>
      <x:c r="B170" s="6"/>
      <x:c r="C170" s="6"/>
      <x:c r="D170" s="6"/>
      <x:c r="E170" s="6"/>
      <x:c r="F170" s="6"/>
      <x:c r="G170" s="6"/>
      <x:c r="H170" s="6"/>
      <x:c r="I170" s="6"/>
      <x:c r="J170" s="40" t="n">
        <x:v>5</x:v>
      </x:c>
      <x:c r="K170" s="40" t="str">
        <x:f aca="0">TRC!B35</x:f>
        <x:v>S01</x:v>
      </x:c>
      <x:c r="L170" s="40">
        <x:f aca="0">TRC!C35</x:f>
        <x:v>0.011909179716972222</x:v>
      </x:c>
      <x:c r="M170" s="40">
        <x:f aca="0">VLOOKUP(K170,$J$101:$O$107,6,FALSE())</x:f>
        <x:v>0.6224066390041494</x:v>
      </x:c>
      <x:c r="N170" s="40">
        <x:f aca="0">N169+M170</x:f>
        <x:v>0.8236514522821576</x:v>
      </x:c>
      <x:c r="O170" s="40" t="n">
        <x:f aca="0">MAX(0,MIN(M170,$S$110-N169))</x:f>
        <x:v>0</x:v>
      </x:c>
      <x:c r="P170" s="40" t="n">
        <x:f aca="0">O170*L170</x:f>
        <x:v>0</x:v>
      </x:c>
      <x:c r="Q170" s="6"/>
      <x:c r="R170" s="6"/>
      <x:c r="S170" s="6"/>
    </x:row>
    <x:row r="171" s="1" customFormat="1" ht="13.5" hidden="0" customHeight="1">
      <x:c r="A171" s="6"/>
      <x:c r="B171" s="6"/>
      <x:c r="C171" s="6"/>
      <x:c r="D171" s="6"/>
      <x:c r="E171" s="6"/>
      <x:c r="F171" s="6"/>
      <x:c r="G171" s="6"/>
      <x:c r="H171" s="6"/>
      <x:c r="I171" s="6"/>
      <x:c r="J171" s="44" t="n">
        <x:v>6</x:v>
      </x:c>
      <x:c r="K171" s="44" t="str">
        <x:f aca="0">TRC!B36</x:f>
        <x:v>S02</x:v>
      </x:c>
      <x:c r="L171" s="44">
        <x:f aca="0">TRC!C36</x:f>
        <x:v>0.0105</x:v>
      </x:c>
      <x:c r="M171" s="44">
        <x:f aca="0">VLOOKUP(K171,$J$101:$O$107,6,FALSE())</x:f>
        <x:v>0.15560165975103735</x:v>
      </x:c>
      <x:c r="N171" s="44">
        <x:f aca="0">N170+M171</x:f>
        <x:v>0.979253112033195</x:v>
      </x:c>
      <x:c r="O171" s="44" t="n">
        <x:f aca="0">MAX(0,MIN(M171,$S$110-N170))</x:f>
        <x:v>0</x:v>
      </x:c>
      <x:c r="P171" s="44" t="n">
        <x:f aca="0">O171*L171</x:f>
        <x:v>0</x:v>
      </x:c>
      <x:c r="Q171" s="6"/>
      <x:c r="R171" s="6"/>
      <x:c r="S171" s="6"/>
    </x:row>
    <x:row r="172" s="1" customFormat="1" ht="13.5" hidden="0" customHeight="1">
      <x:c r="A172" s="6"/>
      <x:c r="B172" s="6"/>
      <x:c r="C172" s="6"/>
      <x:c r="D172" s="6"/>
      <x:c r="E172" s="6"/>
      <x:c r="F172" s="6"/>
      <x:c r="G172" s="6"/>
      <x:c r="H172" s="6"/>
      <x:c r="I172" s="6"/>
      <x:c r="J172" s="40" t="n">
        <x:v>7</x:v>
      </x:c>
      <x:c r="K172" s="40" t="str">
        <x:f aca="0">TRC!B37</x:f>
        <x:v>S07</x:v>
      </x:c>
      <x:c r="L172" s="40">
        <x:f aca="0">TRC!C37</x:f>
        <x:v>0.007</x:v>
      </x:c>
      <x:c r="M172" s="40">
        <x:f aca="0">VLOOKUP(K172,$J$101:$O$107,6,FALSE())</x:f>
        <x:v>0.020746887966804982</x:v>
      </x:c>
      <x:c r="N172" s="40" t="n">
        <x:f aca="0">N171+M172</x:f>
        <x:v>1</x:v>
      </x:c>
      <x:c r="O172" s="40" t="n">
        <x:f aca="0">MAX(0,MIN(M172,$S$110-N171))</x:f>
        <x:v>0</x:v>
      </x:c>
      <x:c r="P172" s="40" t="n">
        <x:f aca="0">O172*L172</x:f>
        <x:v>0</x:v>
      </x:c>
      <x:c r="Q172" s="6"/>
      <x:c r="R172" s="6"/>
      <x:c r="S172" s="6"/>
    </x:row>
    <x:row r="173" s="1" customFormat="1" ht="13.5" hidden="0" customHeight="1">
      <x:c r="A173" s="6"/>
      <x:c r="B173" s="6"/>
      <x:c r="C173" s="6"/>
      <x:c r="D173" s="6"/>
      <x:c r="E173" s="6"/>
      <x:c r="F173" s="6"/>
      <x:c r="G173" s="6"/>
      <x:c r="H173" s="6"/>
      <x:c r="I173" s="6"/>
      <x:c r="J173" s="6"/>
      <x:c r="K173" s="6"/>
      <x:c r="L173" s="6"/>
      <x:c r="M173" s="6"/>
      <x:c r="N173" s="6"/>
      <x:c r="O173" s="6"/>
      <x:c r="P173" s="6"/>
      <x:c r="Q173" s="6"/>
      <x:c r="R173" s="6"/>
      <x:c r="S173" s="6"/>
    </x:row>
    <x:row r="174" s="1" customFormat="1" ht="13.5" hidden="0" customHeight="1">
      <x:c r="A174" s="6"/>
      <x:c r="B174" s="6"/>
      <x:c r="C174" s="6"/>
      <x:c r="D174" s="6"/>
      <x:c r="E174" s="6"/>
      <x:c r="F174" s="6"/>
      <x:c r="G174" s="6"/>
      <x:c r="H174" s="6"/>
      <x:c r="I174" s="6"/>
      <x:c r="J174" s="6"/>
      <x:c r="K174" s="6"/>
      <x:c r="L174" s="6"/>
      <x:c r="M174" s="6"/>
      <x:c r="N174" s="6"/>
      <x:c r="O174" s="6"/>
      <x:c r="P174" s="6"/>
      <x:c r="Q174" s="6"/>
      <x:c r="R174" s="40" t="s">
        <x:v>2954</x:v>
      </x:c>
      <x:c r="S174" s="40" t="n">
        <x:f aca="0">SUM(P166:P172)/$S$110</x:f>
        <x:v>0.0315</x:v>
      </x:c>
    </x:row>
    <x:row r="175" s="1" customFormat="1" ht="13.5" hidden="0" customHeight="1">
      <x:c r="A175" s="6"/>
      <x:c r="B175" s="6"/>
      <x:c r="C175" s="6"/>
      <x:c r="D175" s="6"/>
      <x:c r="E175" s="6"/>
      <x:c r="F175" s="6"/>
      <x:c r="G175" s="6"/>
      <x:c r="H175" s="6"/>
      <x:c r="I175" s="6"/>
      <x:c r="J175" s="6"/>
      <x:c r="K175" s="6"/>
      <x:c r="L175" s="6"/>
      <x:c r="M175" s="6"/>
      <x:c r="N175" s="6"/>
      <x:c r="O175" s="6"/>
      <x:c r="P175" s="6"/>
      <x:c r="Q175" s="6"/>
      <x:c r="R175" s="44" t="s">
        <x:v>2955</x:v>
      </x:c>
      <x:c r="S175" s="44" t="str">
        <x:f aca="0">IF(S174&lt;=$S$111,"PASS","FAIL")</x:f>
        <x:v>PASS</x:v>
      </x:c>
    </x:row>
  </x:sheetData>
  <x:pageMargins left="0.7" right="0.7" top="0.75" bottom="0.75" header="0.3" footer="0.3"/>
</x:worksheet>
</file>

<file path=xl/worksheets/sheet34.xml><?xml version="1.0" encoding="utf-8"?>
<x:worksheet xmlns:x="http://schemas.openxmlformats.org/spreadsheetml/2006/main">
  <x:sheetViews>
    <x:sheetView showGridLines="1" workbookViewId="0"/>
  </x:sheetViews>
  <x:sheetFormatPr defaultColWidth="8.66796875" defaultRowHeight="12.75"/>
  <x:cols>
    <x:col min="1" max="2" width="36" style="1" hidden="0" customWidth="1"/>
    <x:col min="3" max="3" width="23" style="1" hidden="0" customWidth="1"/>
    <x:col min="4" max="10" width="16" style="1" hidden="0" customWidth="1"/>
  </x:cols>
  <x:sheetData>
    <x:row r="1" s="1" customFormat="1" ht="14.25" hidden="0" customHeight="1">
      <x:c r="A1" s="36" t="s">
        <x:v>2956</x:v>
      </x:c>
      <x:c r="B1" s="36"/>
      <x:c r="C1" s="36"/>
      <x:c r="D1" s="36"/>
      <x:c r="E1" s="36"/>
      <x:c r="F1" s="36"/>
      <x:c r="G1" s="36"/>
      <x:c r="H1" s="36"/>
      <x:c r="I1" s="36"/>
      <x:c r="J1" s="36"/>
    </x:row>
    <x:row r="2" s="1" customFormat="1" ht="36" hidden="0" customHeight="1">
      <x:c r="A2" s="38" t="s">
        <x:v>2957</x:v>
      </x:c>
      <x:c r="B2" s="6"/>
      <x:c r="C2" s="6"/>
      <x:c r="D2" s="6"/>
      <x:c r="E2" s="6"/>
      <x:c r="F2" s="6"/>
      <x:c r="G2" s="6"/>
      <x:c r="H2" s="6"/>
      <x:c r="I2" s="6"/>
      <x:c r="J2" s="6"/>
    </x:row>
    <x:row r="3" s="1" customFormat="1" ht="14.25" hidden="0" customHeight="1">
      <x:c r="A3" s="41" t="str">
        <x:v>Reference: RippleLogic v13.0 Section 7.3 - Tier 2 requires subgroup enumeration</x:v>
      </x:c>
      <x:c r="B3" s="6"/>
      <x:c r="C3" s="6"/>
      <x:c r="D3" s="6"/>
      <x:c r="E3" s="6"/>
      <x:c r="F3" s="6"/>
      <x:c r="G3" s="6"/>
      <x:c r="H3" s="6"/>
      <x:c r="I3" s="6"/>
      <x:c r="J3" s="6"/>
    </x:row>
    <x:row r="4" s="1" customFormat="1" ht="13.5" hidden="0" customHeight="1">
      <x:c r="A4" s="6"/>
      <x:c r="B4" s="6"/>
      <x:c r="C4" s="6"/>
      <x:c r="D4" s="6"/>
      <x:c r="E4" s="6"/>
      <x:c r="F4" s="6"/>
      <x:c r="G4" s="6"/>
      <x:c r="H4" s="6"/>
      <x:c r="I4" s="6"/>
      <x:c r="J4" s="6"/>
    </x:row>
    <x:row r="5" s="1" customFormat="1" ht="14.25" hidden="0" customHeight="1">
      <x:c r="A5" s="41" t="s">
        <x:v>2959</x:v>
      </x:c>
      <x:c r="B5" s="6"/>
      <x:c r="C5" s="6"/>
      <x:c r="D5" s="6"/>
      <x:c r="E5" s="6"/>
      <x:c r="F5" s="6"/>
      <x:c r="G5" s="6"/>
      <x:c r="H5" s="6"/>
      <x:c r="I5" s="6"/>
      <x:c r="J5" s="6"/>
    </x:row>
    <x:row r="6" s="1" customFormat="1" ht="13.5" hidden="0" customHeight="1">
      <x:c r="A6" s="6"/>
      <x:c r="B6" s="6"/>
      <x:c r="C6" s="6"/>
      <x:c r="D6" s="6"/>
      <x:c r="E6" s="6"/>
      <x:c r="F6" s="6"/>
      <x:c r="G6" s="6"/>
      <x:c r="H6" s="6"/>
      <x:c r="I6" s="6"/>
      <x:c r="J6" s="6"/>
    </x:row>
    <x:row r="7" s="1" customFormat="1" ht="14.25" hidden="0" customHeight="1">
      <x:c r="A7" s="41" t="s">
        <x:v>2960</x:v>
      </x:c>
      <x:c r="B7" s="6"/>
      <x:c r="C7" s="6"/>
      <x:c r="D7" s="6"/>
      <x:c r="E7" s="6"/>
      <x:c r="F7" s="6"/>
      <x:c r="G7" s="6"/>
      <x:c r="H7" s="6"/>
      <x:c r="I7" s="6"/>
      <x:c r="J7" s="6"/>
    </x:row>
    <x:row r="8" s="1" customFormat="1" ht="14.25" hidden="0" customHeight="1">
      <x:c r="A8" s="41" t="s">
        <x:v>2961</x:v>
      </x:c>
      <x:c r="B8" s="6"/>
      <x:c r="C8" s="6"/>
      <x:c r="D8" s="6"/>
      <x:c r="E8" s="6"/>
      <x:c r="F8" s="6"/>
      <x:c r="G8" s="6"/>
      <x:c r="H8" s="6"/>
      <x:c r="I8" s="6"/>
      <x:c r="J8" s="6"/>
    </x:row>
    <x:row r="9" s="1" customFormat="1" ht="14.25" hidden="0" customHeight="1">
      <x:c r="A9" s="41" t="s">
        <x:v>2962</x:v>
      </x:c>
      <x:c r="B9" s="44" t="s">
        <x:v>2963</x:v>
      </x:c>
      <x:c r="C9" s="44" t="s">
        <x:v>1047</x:v>
      </x:c>
      <x:c r="D9" s="6"/>
      <x:c r="E9" s="6"/>
      <x:c r="F9" s="6"/>
      <x:c r="G9" s="6"/>
      <x:c r="H9" s="6"/>
      <x:c r="I9" s="6"/>
      <x:c r="J9" s="6"/>
    </x:row>
    <x:row r="10" s="1" customFormat="1" ht="14.25" hidden="0" customHeight="1">
      <x:c r="A10" s="41" t="s">
        <x:v>2964</x:v>
      </x:c>
      <x:c r="B10" s="40" t="n">
        <x:v>-0.069</x:v>
      </x:c>
      <x:c r="C10" s="40" t="s">
        <x:v>2899</x:v>
      </x:c>
      <x:c r="D10" s="6"/>
      <x:c r="E10" s="6"/>
      <x:c r="F10" s="6"/>
      <x:c r="G10" s="6"/>
      <x:c r="H10" s="6"/>
      <x:c r="I10" s="6"/>
      <x:c r="J10" s="6"/>
    </x:row>
    <x:row r="11" s="1" customFormat="1" ht="14.25" hidden="0" customHeight="1">
      <x:c r="A11" s="41" t="s">
        <x:v>2965</x:v>
      </x:c>
      <x:c r="B11" s="44" t="n">
        <x:v>-0.1</x:v>
      </x:c>
      <x:c r="C11" s="44" t="s">
        <x:v>2966</x:v>
      </x:c>
      <x:c r="D11" s="6"/>
      <x:c r="E11" s="6"/>
      <x:c r="F11" s="6"/>
      <x:c r="G11" s="6"/>
      <x:c r="H11" s="6"/>
      <x:c r="I11" s="6"/>
      <x:c r="J11" s="6"/>
    </x:row>
    <x:row r="12" s="1" customFormat="1" ht="14.25" hidden="0" customHeight="1">
      <x:c r="A12" s="41" t="s">
        <x:v>2967</x:v>
      </x:c>
      <x:c r="B12" s="40" t="n">
        <x:v>-0.12</x:v>
      </x:c>
      <x:c r="C12" s="40" t="s">
        <x:v>2968</x:v>
      </x:c>
      <x:c r="D12" s="6"/>
      <x:c r="E12" s="6"/>
      <x:c r="F12" s="6"/>
      <x:c r="G12" s="6"/>
      <x:c r="H12" s="6"/>
      <x:c r="I12" s="6"/>
      <x:c r="J12" s="6"/>
    </x:row>
    <x:row r="13" s="1" customFormat="1" ht="14.25" hidden="0" customHeight="1">
      <x:c r="A13" s="41" t="s">
        <x:v>2969</x:v>
      </x:c>
      <x:c r="B13" s="44" t="n">
        <x:v>-0.15</x:v>
      </x:c>
      <x:c r="C13" s="44" t="s">
        <x:v>2970</x:v>
      </x:c>
      <x:c r="D13" s="6"/>
      <x:c r="E13" s="6"/>
      <x:c r="F13" s="6"/>
      <x:c r="G13" s="6"/>
      <x:c r="H13" s="6"/>
      <x:c r="I13" s="6"/>
      <x:c r="J13" s="6"/>
    </x:row>
    <x:row r="14" s="1" customFormat="1" ht="14.25" hidden="0" customHeight="1">
      <x:c r="A14" s="41" t="s">
        <x:v>2971</x:v>
      </x:c>
      <x:c r="B14" s="40" t="n">
        <x:v>-0.15</x:v>
      </x:c>
      <x:c r="C14" s="40" t="s">
        <x:v>2972</x:v>
      </x:c>
      <x:c r="D14" s="6"/>
      <x:c r="E14" s="6"/>
      <x:c r="F14" s="6"/>
      <x:c r="G14" s="6"/>
      <x:c r="H14" s="6"/>
      <x:c r="I14" s="6"/>
      <x:c r="J14" s="6"/>
    </x:row>
    <x:row r="15" s="1" customFormat="1" ht="14.25" hidden="0" customHeight="1">
      <x:c r="A15" s="41" t="s">
        <x:v>2973</x:v>
      </x:c>
      <x:c r="B15" s="6"/>
      <x:c r="C15" s="6"/>
      <x:c r="D15" s="6"/>
      <x:c r="E15" s="6"/>
      <x:c r="F15" s="6"/>
      <x:c r="G15" s="6"/>
      <x:c r="H15" s="6"/>
      <x:c r="I15" s="6"/>
      <x:c r="J15" s="6"/>
    </x:row>
    <x:row r="16" s="1" customFormat="1" ht="13.5" hidden="0" customHeight="1">
      <x:c r="A16" s="6"/>
      <x:c r="B16" s="6"/>
      <x:c r="C16" s="6"/>
      <x:c r="D16" s="6"/>
      <x:c r="E16" s="6"/>
      <x:c r="F16" s="6"/>
      <x:c r="G16" s="6"/>
      <x:c r="H16" s="6"/>
      <x:c r="I16" s="6"/>
      <x:c r="J16" s="6"/>
    </x:row>
    <x:row r="17" s="1" customFormat="1" ht="14.25" hidden="0" customHeight="1">
      <x:c r="A17" s="41" t="s">
        <x:v>2974</x:v>
      </x:c>
      <x:c r="B17" s="6"/>
      <x:c r="C17" s="6"/>
      <x:c r="D17" s="6"/>
      <x:c r="E17" s="6"/>
      <x:c r="F17" s="6"/>
      <x:c r="G17" s="6"/>
      <x:c r="H17" s="6"/>
      <x:c r="I17" s="6"/>
      <x:c r="J17" s="6"/>
    </x:row>
    <x:row r="18" s="1" customFormat="1" ht="14.25" hidden="0" customHeight="1">
      <x:c r="A18" s="41" t="s">
        <x:v>2975</x:v>
      </x:c>
      <x:c r="B18" s="6"/>
      <x:c r="C18" s="6"/>
      <x:c r="D18" s="6"/>
      <x:c r="E18" s="6"/>
      <x:c r="F18" s="6"/>
      <x:c r="G18" s="6"/>
      <x:c r="H18" s="6"/>
      <x:c r="I18" s="6"/>
      <x:c r="J18" s="6"/>
    </x:row>
    <x:row r="19" s="1" customFormat="1" ht="14.25" hidden="0" customHeight="1">
      <x:c r="A19" s="41" t="s">
        <x:v>2976</x:v>
      </x:c>
      <x:c r="B19" s="6"/>
      <x:c r="C19" s="6"/>
      <x:c r="D19" s="6"/>
      <x:c r="E19" s="6"/>
      <x:c r="F19" s="6"/>
      <x:c r="G19" s="6"/>
      <x:c r="H19" s="6"/>
      <x:c r="I19" s="6"/>
      <x:c r="J19" s="6"/>
    </x:row>
    <x:row r="20" s="1" customFormat="1" ht="14.25" hidden="0" customHeight="1">
      <x:c r="A20" s="41" t="s">
        <x:v>2977</x:v>
      </x:c>
      <x:c r="B20" s="6"/>
      <x:c r="C20" s="6"/>
      <x:c r="D20" s="6"/>
      <x:c r="E20" s="6"/>
      <x:c r="F20" s="6"/>
      <x:c r="G20" s="6"/>
      <x:c r="H20" s="6"/>
      <x:c r="I20" s="6"/>
      <x:c r="J20" s="6"/>
    </x:row>
    <x:row r="21" s="1" customFormat="1" ht="13.5" hidden="0" customHeight="1">
      <x:c r="A21" s="6"/>
      <x:c r="B21" s="6"/>
      <x:c r="C21" s="6"/>
      <x:c r="D21" s="6"/>
      <x:c r="E21" s="6"/>
      <x:c r="F21" s="6"/>
      <x:c r="G21" s="6"/>
      <x:c r="H21" s="6"/>
      <x:c r="I21" s="6"/>
      <x:c r="J21" s="6"/>
    </x:row>
    <x:row r="22" s="1" customFormat="1" ht="14.25" hidden="0" customHeight="1">
      <x:c r="A22" s="41" t="s">
        <x:v>2978</x:v>
      </x:c>
      <x:c r="B22" s="6"/>
      <x:c r="C22" s="6"/>
      <x:c r="D22" s="6"/>
      <x:c r="E22" s="6"/>
      <x:c r="F22" s="6"/>
      <x:c r="G22" s="6"/>
      <x:c r="H22" s="6"/>
      <x:c r="I22" s="6"/>
      <x:c r="J22" s="6"/>
    </x:row>
    <x:row r="23" s="1" customFormat="1" ht="14.25" hidden="0" customHeight="1">
      <x:c r="A23" s="41" t="s">
        <x:v>2975</x:v>
      </x:c>
      <x:c r="B23" s="6"/>
      <x:c r="C23" s="6"/>
      <x:c r="D23" s="6"/>
      <x:c r="E23" s="6"/>
      <x:c r="F23" s="6"/>
      <x:c r="G23" s="6"/>
      <x:c r="H23" s="6"/>
      <x:c r="I23" s="6"/>
      <x:c r="J23" s="6"/>
    </x:row>
    <x:row r="24" s="1" customFormat="1" ht="14.25" hidden="0" customHeight="1">
      <x:c r="A24" s="41" t="s">
        <x:v>2979</x:v>
      </x:c>
      <x:c r="B24" s="6"/>
      <x:c r="C24" s="6"/>
      <x:c r="D24" s="6"/>
      <x:c r="E24" s="6"/>
      <x:c r="F24" s="6"/>
      <x:c r="G24" s="6"/>
      <x:c r="H24" s="6"/>
      <x:c r="I24" s="6"/>
      <x:c r="J24" s="6"/>
    </x:row>
    <x:row r="25" s="1" customFormat="1" ht="14.25" hidden="0" customHeight="1">
      <x:c r="A25" s="41" t="s">
        <x:v>2980</x:v>
      </x:c>
      <x:c r="B25" s="6"/>
      <x:c r="C25" s="6"/>
      <x:c r="D25" s="6"/>
      <x:c r="E25" s="6"/>
      <x:c r="F25" s="6"/>
      <x:c r="G25" s="6"/>
      <x:c r="H25" s="6"/>
      <x:c r="I25" s="6"/>
      <x:c r="J25" s="6"/>
    </x:row>
    <x:row r="26" s="1" customFormat="1" ht="13.5" hidden="0" customHeight="1">
      <x:c r="A26" s="6"/>
      <x:c r="B26" s="6"/>
      <x:c r="C26" s="6"/>
      <x:c r="D26" s="6"/>
      <x:c r="E26" s="6"/>
      <x:c r="F26" s="6"/>
      <x:c r="G26" s="6"/>
      <x:c r="H26" s="6"/>
      <x:c r="I26" s="6"/>
      <x:c r="J26" s="6"/>
    </x:row>
    <x:row r="27" s="1" customFormat="1" ht="13.5" hidden="0" customHeight="1">
      <x:c r="A27" s="6"/>
      <x:c r="B27" s="6"/>
      <x:c r="C27" s="6"/>
      <x:c r="D27" s="6"/>
      <x:c r="E27" s="6"/>
      <x:c r="F27" s="6"/>
      <x:c r="G27" s="6"/>
      <x:c r="H27" s="6"/>
      <x:c r="I27" s="6"/>
      <x:c r="J27" s="6"/>
    </x:row>
    <x:row r="28" s="1" customFormat="1" ht="14.25" hidden="0" customHeight="1">
      <x:c r="A28" s="41" t="s">
        <x:v>2981</x:v>
      </x:c>
      <x:c r="B28" s="6"/>
      <x:c r="C28" s="6"/>
      <x:c r="D28" s="6"/>
      <x:c r="E28" s="6"/>
      <x:c r="F28" s="6"/>
      <x:c r="G28" s="6"/>
      <x:c r="H28" s="6"/>
      <x:c r="I28" s="6"/>
      <x:c r="J28" s="6"/>
    </x:row>
    <x:row r="29" s="1" customFormat="1" ht="13.5" hidden="0" customHeight="1">
      <x:c r="A29" s="6"/>
      <x:c r="B29" s="6"/>
      <x:c r="C29" s="6"/>
      <x:c r="D29" s="6"/>
      <x:c r="E29" s="6"/>
      <x:c r="F29" s="6"/>
      <x:c r="G29" s="6"/>
      <x:c r="H29" s="6"/>
      <x:c r="I29" s="6"/>
      <x:c r="J29" s="6"/>
    </x:row>
    <x:row r="30" s="1" customFormat="1" ht="14.25" hidden="0" customHeight="1">
      <x:c r="A30" s="41" t="s">
        <x:v>2982</x:v>
      </x:c>
      <x:c r="B30" s="6"/>
      <x:c r="C30" s="6"/>
      <x:c r="D30" s="6"/>
      <x:c r="E30" s="6"/>
      <x:c r="F30" s="6"/>
      <x:c r="G30" s="6"/>
      <x:c r="H30" s="6"/>
      <x:c r="I30" s="6"/>
      <x:c r="J30" s="6"/>
    </x:row>
    <x:row r="31" s="1" customFormat="1" ht="14.25" hidden="0" customHeight="1">
      <x:c r="A31" s="41" t="s">
        <x:v>2983</x:v>
      </x:c>
      <x:c r="B31" s="6"/>
      <x:c r="C31" s="6"/>
      <x:c r="D31" s="6"/>
      <x:c r="E31" s="6"/>
      <x:c r="F31" s="6"/>
      <x:c r="G31" s="6"/>
      <x:c r="H31" s="6"/>
      <x:c r="I31" s="6"/>
      <x:c r="J31" s="6"/>
    </x:row>
    <x:row r="32" s="1" customFormat="1" ht="14.25" hidden="0" customHeight="1">
      <x:c r="A32" s="41" t="s">
        <x:v>2984</x:v>
      </x:c>
      <x:c r="B32" s="6"/>
      <x:c r="C32" s="6"/>
      <x:c r="D32" s="6"/>
      <x:c r="E32" s="6"/>
      <x:c r="F32" s="6"/>
      <x:c r="G32" s="6"/>
      <x:c r="H32" s="6"/>
      <x:c r="I32" s="6"/>
      <x:c r="J32" s="6"/>
    </x:row>
    <x:row r="33" s="1" customFormat="1" ht="14.25" hidden="0" customHeight="1">
      <x:c r="A33" s="41" t="s">
        <x:v>2985</x:v>
      </x:c>
      <x:c r="B33" s="6"/>
      <x:c r="C33" s="6"/>
      <x:c r="D33" s="6"/>
      <x:c r="E33" s="6"/>
      <x:c r="F33" s="6"/>
      <x:c r="G33" s="6"/>
      <x:c r="H33" s="6"/>
      <x:c r="I33" s="6"/>
      <x:c r="J33" s="6"/>
    </x:row>
    <x:row r="34" s="1" customFormat="1" ht="13.5" hidden="0" customHeight="1">
      <x:c r="A34" s="6"/>
      <x:c r="B34" s="6"/>
      <x:c r="C34" s="6"/>
      <x:c r="D34" s="6"/>
      <x:c r="E34" s="6"/>
      <x:c r="F34" s="6"/>
      <x:c r="G34" s="6"/>
      <x:c r="H34" s="6"/>
      <x:c r="I34" s="6"/>
      <x:c r="J34" s="6"/>
    </x:row>
    <x:row r="35" s="1" customFormat="1" ht="14.25" hidden="0" customHeight="1">
      <x:c r="A35" s="41" t="s">
        <x:v>2986</x:v>
      </x:c>
      <x:c r="B35" s="6"/>
      <x:c r="C35" s="6"/>
      <x:c r="D35" s="6"/>
      <x:c r="E35" s="6"/>
      <x:c r="F35" s="6"/>
      <x:c r="G35" s="6"/>
      <x:c r="H35" s="6"/>
      <x:c r="I35" s="6"/>
      <x:c r="J35" s="6"/>
    </x:row>
    <x:row r="36" s="1" customFormat="1" ht="14.25" hidden="0" customHeight="1">
      <x:c r="A36" s="41" t="s">
        <x:v>2987</x:v>
      </x:c>
      <x:c r="B36" s="6"/>
      <x:c r="C36" s="6"/>
      <x:c r="D36" s="6"/>
      <x:c r="E36" s="6"/>
      <x:c r="F36" s="6"/>
      <x:c r="G36" s="6"/>
      <x:c r="H36" s="6"/>
      <x:c r="I36" s="6"/>
      <x:c r="J36" s="6"/>
    </x:row>
    <x:row r="37" s="1" customFormat="1" ht="13.5" hidden="0" customHeight="1">
      <x:c r="A37" s="6"/>
      <x:c r="B37" s="6"/>
      <x:c r="C37" s="6"/>
      <x:c r="D37" s="6"/>
      <x:c r="E37" s="6"/>
      <x:c r="F37" s="6"/>
      <x:c r="G37" s="6"/>
      <x:c r="H37" s="6"/>
      <x:c r="I37" s="6"/>
      <x:c r="J37" s="6"/>
    </x:row>
    <x:row r="38" s="1" customFormat="1" ht="14.25" hidden="0" customHeight="1">
      <x:c r="A38" s="41" t="s">
        <x:v>2988</x:v>
      </x:c>
      <x:c r="B38" s="6"/>
      <x:c r="C38" s="6"/>
      <x:c r="D38" s="6"/>
      <x:c r="E38" s="6"/>
      <x:c r="F38" s="6"/>
      <x:c r="G38" s="6"/>
      <x:c r="H38" s="6"/>
      <x:c r="I38" s="6"/>
      <x:c r="J38" s="6"/>
    </x:row>
    <x:row r="39" s="1" customFormat="1" ht="14.25" hidden="0" customHeight="1">
      <x:c r="A39" s="41" t="s">
        <x:v>2989</x:v>
      </x:c>
      <x:c r="B39" s="6"/>
      <x:c r="C39" s="6"/>
      <x:c r="D39" s="6"/>
      <x:c r="E39" s="6"/>
      <x:c r="F39" s="6"/>
      <x:c r="G39" s="6"/>
      <x:c r="H39" s="6"/>
      <x:c r="I39" s="6"/>
      <x:c r="J39" s="6"/>
    </x:row>
    <x:row r="40" s="1" customFormat="1" ht="13.5" hidden="0" customHeight="1">
      <x:c r="A40" s="6"/>
      <x:c r="B40" s="6"/>
      <x:c r="C40" s="6"/>
      <x:c r="D40" s="6"/>
      <x:c r="E40" s="6"/>
      <x:c r="F40" s="6"/>
      <x:c r="G40" s="6"/>
      <x:c r="H40" s="6"/>
      <x:c r="I40" s="6"/>
      <x:c r="J40" s="6"/>
    </x:row>
    <x:row r="41" s="1" customFormat="1" ht="13.5" hidden="0" customHeight="1">
      <x:c r="A41" s="6"/>
      <x:c r="B41" s="6"/>
      <x:c r="C41" s="6"/>
      <x:c r="D41" s="6"/>
      <x:c r="E41" s="6"/>
      <x:c r="F41" s="6"/>
      <x:c r="G41" s="6"/>
      <x:c r="H41" s="6"/>
      <x:c r="I41" s="6"/>
      <x:c r="J41" s="6"/>
    </x:row>
    <x:row r="42" s="1" customFormat="1" ht="14.25" hidden="0" customHeight="1">
      <x:c r="A42" s="41" t="s">
        <x:v>2990</x:v>
      </x:c>
      <x:c r="B42" s="6"/>
      <x:c r="C42" s="6"/>
      <x:c r="D42" s="6"/>
      <x:c r="E42" s="6"/>
      <x:c r="F42" s="6"/>
      <x:c r="G42" s="6"/>
      <x:c r="H42" s="6"/>
      <x:c r="I42" s="6"/>
      <x:c r="J42" s="6"/>
    </x:row>
    <x:row r="43" s="1" customFormat="1" ht="14.25" hidden="0" customHeight="1">
      <x:c r="A43" s="41" t="s">
        <x:v>2991</x:v>
      </x:c>
      <x:c r="B43" s="6"/>
      <x:c r="C43" s="6"/>
      <x:c r="D43" s="6"/>
      <x:c r="E43" s="6"/>
      <x:c r="F43" s="6"/>
      <x:c r="G43" s="6"/>
      <x:c r="H43" s="6"/>
      <x:c r="I43" s="6"/>
      <x:c r="J43" s="6"/>
    </x:row>
    <x:row r="44" s="1" customFormat="1" ht="14.25" hidden="0" customHeight="1">
      <x:c r="A44" s="41" t="s">
        <x:v>2992</x:v>
      </x:c>
      <x:c r="B44" s="6"/>
      <x:c r="C44" s="6"/>
      <x:c r="D44" s="6"/>
      <x:c r="E44" s="6"/>
      <x:c r="F44" s="6"/>
      <x:c r="G44" s="6"/>
      <x:c r="H44" s="6"/>
      <x:c r="I44" s="6"/>
      <x:c r="J44" s="6"/>
    </x:row>
    <x:row r="45" s="1" customFormat="1" ht="14.25" hidden="0" customHeight="1">
      <x:c r="A45" s="41" t="s">
        <x:v>2993</x:v>
      </x:c>
      <x:c r="B45" s="6"/>
      <x:c r="C45" s="6"/>
      <x:c r="D45" s="6"/>
      <x:c r="E45" s="6"/>
      <x:c r="F45" s="6"/>
      <x:c r="G45" s="6"/>
      <x:c r="H45" s="6"/>
      <x:c r="I45" s="6"/>
      <x:c r="J45" s="6"/>
    </x:row>
    <x:row r="46" s="1" customFormat="1" ht="13.5" hidden="0" customHeight="1">
      <x:c r="A46" s="41" t="s">
        <x:v>2994</x:v>
      </x:c>
      <x:c r="B46" s="40" t="n">
        <x:v>1</x:v>
      </x:c>
      <x:c r="C46" s="6"/>
      <x:c r="D46" s="6"/>
      <x:c r="E46" s="6"/>
      <x:c r="F46" s="6"/>
      <x:c r="G46" s="6"/>
      <x:c r="H46" s="6"/>
      <x:c r="I46" s="6"/>
      <x:c r="J46" s="6"/>
    </x:row>
  </x:sheetData>
  <x:mergeCells>
    <x:mergeCell ref="A1:J1"/>
  </x:mergeCells>
  <x:pageMargins left="0.7" right="0.7" top="0.75" bottom="0.75" header="0.3" footer="0.3"/>
</x:worksheet>
</file>

<file path=xl/worksheets/sheet35.xml><?xml version="1.0" encoding="utf-8"?>
<x:worksheet xmlns:x="http://schemas.openxmlformats.org/spreadsheetml/2006/main">
  <x:sheetViews>
    <x:sheetView showGridLines="1" workbookViewId="0"/>
  </x:sheetViews>
  <x:sheetFormatPr defaultColWidth="8.66796875" defaultRowHeight="12.75"/>
  <x:cols>
    <x:col min="1" max="1" width="36" style="1" hidden="0" customWidth="1"/>
    <x:col min="2" max="2" width="23" style="1" hidden="0" customWidth="1"/>
    <x:col min="3" max="5" width="16" style="1" hidden="0" customWidth="1"/>
    <x:col min="6" max="6" width="18" style="1" hidden="0" customWidth="1"/>
    <x:col min="7" max="8" width="36" style="1" hidden="0" customWidth="1"/>
  </x:cols>
  <x:sheetData>
    <x:row r="1" s="1" customFormat="1" ht="14.25" hidden="0" customHeight="1">
      <x:c r="A1" s="36" t="s">
        <x:v>2995</x:v>
      </x:c>
      <x:c r="B1" s="3"/>
      <x:c r="C1" s="3"/>
      <x:c r="D1" s="3"/>
      <x:c r="E1" s="3"/>
      <x:c r="F1" s="3"/>
      <x:c r="G1" s="3"/>
      <x:c r="H1" s="3"/>
    </x:row>
    <x:row r="2" s="1" customFormat="1" ht="12.75" hidden="0" customHeight="1">
      <x:c r="A2" s="6"/>
      <x:c r="B2" s="6"/>
      <x:c r="C2" s="6"/>
      <x:c r="D2" s="6"/>
      <x:c r="E2" s="6"/>
      <x:c r="F2" s="6"/>
      <x:c r="G2" s="6"/>
      <x:c r="H2" s="6"/>
    </x:row>
    <x:row r="3" s="1" customFormat="1" ht="14.25" hidden="0" customHeight="1">
      <x:c r="A3" s="41" t="s">
        <x:v>2996</x:v>
      </x:c>
      <x:c r="B3" s="6"/>
      <x:c r="C3" s="6"/>
      <x:c r="D3" s="6"/>
      <x:c r="E3" s="6"/>
      <x:c r="F3" s="6"/>
      <x:c r="G3" s="6"/>
      <x:c r="H3" s="6"/>
    </x:row>
    <x:row r="4" s="1" customFormat="1" ht="84" hidden="0" customHeight="1">
      <x:c r="A4" s="41" t="str">
        <x:v>One reviewed aggregate per option/union/dimension. Duplicate keys are INVALID; individual subgroup observations must be aggregated and reviewed externally. Numeric zero is an explicit value.</x:v>
      </x:c>
      <x:c r="B4" s="6"/>
      <x:c r="C4" s="6"/>
      <x:c r="D4" s="6"/>
      <x:c r="E4" s="6"/>
      <x:c r="F4" s="6"/>
      <x:c r="G4" s="6"/>
      <x:c r="H4" s="6"/>
    </x:row>
    <x:row r="5" s="1" customFormat="1" ht="14.25" hidden="0" customHeight="1">
      <x:c r="A5" s="41" t="s">
        <x:v>2998</x:v>
      </x:c>
      <x:c r="B5" s="6"/>
      <x:c r="C5" s="6"/>
      <x:c r="D5" s="6"/>
      <x:c r="E5" s="6"/>
      <x:c r="F5" s="6"/>
      <x:c r="G5" s="6"/>
      <x:c r="H5" s="6"/>
    </x:row>
    <x:row r="6" s="1" customFormat="1" ht="14.25" hidden="0" customHeight="1">
      <x:c r="A6" s="70"/>
      <x:c r="B6" s="6"/>
      <x:c r="C6" s="6"/>
      <x:c r="D6" s="6"/>
      <x:c r="E6" s="6"/>
      <x:c r="F6" s="6"/>
      <x:c r="G6" s="6"/>
      <x:c r="H6" s="6"/>
    </x:row>
    <x:row r="7" s="1" customFormat="1" ht="14.25" hidden="0" customHeight="1">
      <x:c r="A7" s="41" t="s">
        <x:v>2999</x:v>
      </x:c>
      <x:c r="B7" s="44" t="n">
        <x:v>1.5</x:v>
      </x:c>
      <x:c r="C7" s="6"/>
      <x:c r="D7" s="6"/>
      <x:c r="E7" s="6"/>
      <x:c r="F7" s="6"/>
      <x:c r="G7" s="6"/>
      <x:c r="H7" s="6"/>
    </x:row>
    <x:row r="8" s="1" customFormat="1" ht="14.25" hidden="0" customHeight="1">
      <x:c r="A8" s="70"/>
      <x:c r="B8" s="6"/>
      <x:c r="C8" s="6"/>
      <x:c r="D8" s="6"/>
      <x:c r="E8" s="6"/>
      <x:c r="F8" s="6"/>
      <x:c r="G8" s="6"/>
      <x:c r="H8" s="6"/>
    </x:row>
    <x:row r="9" s="1" customFormat="1" ht="14.25" hidden="0" customHeight="1">
      <x:c r="A9" s="41" t="s">
        <x:v>3000</x:v>
      </x:c>
      <x:c r="B9" s="6"/>
      <x:c r="C9" s="6"/>
      <x:c r="D9" s="6"/>
      <x:c r="E9" s="6"/>
      <x:c r="F9" s="6"/>
      <x:c r="G9" s="6"/>
      <x:c r="H9" s="6"/>
    </x:row>
    <x:row r="10" s="1" customFormat="1" ht="14.25" hidden="0" customHeight="1">
      <x:c r="A10" s="41" t="s">
        <x:v>3001</x:v>
      </x:c>
      <x:c r="B10" s="40" t="s">
        <x:v>3002</x:v>
      </x:c>
      <x:c r="C10" s="40" t="s">
        <x:v>3003</x:v>
      </x:c>
      <x:c r="D10" s="40" t="s">
        <x:v>902</x:v>
      </x:c>
      <x:c r="E10" s="40" t="s">
        <x:v>908</x:v>
      </x:c>
      <x:c r="F10" s="40" t="s">
        <x:v>3004</x:v>
      </x:c>
      <x:c r="G10" s="40" t="s">
        <x:v>480</x:v>
      </x:c>
      <x:c r="H10" s="40" t="s">
        <x:v>3005</x:v>
      </x:c>
    </x:row>
    <x:row r="11" s="1" customFormat="1" ht="14.25" hidden="0" customHeight="1">
      <x:c r="A11" s="70"/>
      <x:c r="B11" s="6"/>
      <x:c r="C11" s="6"/>
      <x:c r="D11" s="6"/>
      <x:c r="E11" s="6"/>
      <x:c r="F11" s="6"/>
      <x:c r="G11" s="6"/>
      <x:c r="H11" s="44" t="str">
        <x:f aca="0">IF(AND(OR(B11="A",B11="B"),LEFT(D11,1)="U",LEFT(E11,1)="D"),B11&amp;"|"&amp;D11&amp;"|"&amp;E11,"")</x:f>
        <x:v/>
      </x:c>
    </x:row>
    <x:row r="12" s="1" customFormat="1" ht="14.25" hidden="0" customHeight="1">
      <x:c r="A12" s="180"/>
      <x:c r="B12" s="6"/>
      <x:c r="C12" s="6"/>
      <x:c r="D12" s="6"/>
      <x:c r="E12" s="6"/>
      <x:c r="F12" s="6"/>
      <x:c r="G12" s="6"/>
      <x:c r="H12" s="40" t="str">
        <x:f aca="0">IF(AND(OR(B12="A",B12="B"),LEFT(D12,1)="U",LEFT(E12,1)="D"),B12&amp;"|"&amp;D12&amp;"|"&amp;E12,"")</x:f>
        <x:v/>
      </x:c>
    </x:row>
    <x:row r="13" s="1" customFormat="1" ht="14.25" hidden="0" customHeight="1">
      <x:c r="A13" s="180"/>
      <x:c r="B13" s="180"/>
      <x:c r="C13" s="180"/>
      <x:c r="D13" s="180"/>
      <x:c r="E13" s="180"/>
      <x:c r="F13" s="180"/>
      <x:c r="G13" s="180"/>
      <x:c r="H13" s="44" t="str">
        <x:f aca="0">IF(AND(OR(B13="A",B13="B"),LEFT(D13,1)="U",LEFT(E13,1)="D"),B13&amp;"|"&amp;D13&amp;"|"&amp;E13,"")</x:f>
        <x:v/>
      </x:c>
    </x:row>
    <x:row r="14" s="1" customFormat="1" ht="14.25" hidden="0" customHeight="1">
      <x:c r="A14" s="41" t="s">
        <x:v>3006</x:v>
      </x:c>
      <x:c r="B14" s="6"/>
      <x:c r="C14" s="6"/>
      <x:c r="D14" s="6"/>
      <x:c r="E14" s="6"/>
      <x:c r="F14" s="6"/>
      <x:c r="G14" s="6"/>
      <x:c r="H14" s="40" t="str">
        <x:f aca="0">IF(OR($B14="",$D14="",$E14=""),"",$B14&amp;"|"&amp;$D14&amp;"|"&amp;$E14)</x:f>
        <x:v/>
      </x:c>
    </x:row>
    <x:row r="15" s="1" customFormat="1" ht="14.25" hidden="0" customHeight="1">
      <x:c r="A15" s="41" t="s">
        <x:v>3007</x:v>
      </x:c>
      <x:c r="B15" s="44" t="s">
        <x:v>3008</x:v>
      </x:c>
      <x:c r="C15" s="6"/>
      <x:c r="D15" s="6"/>
      <x:c r="E15" s="6"/>
      <x:c r="F15" s="6"/>
      <x:c r="G15" s="6"/>
      <x:c r="H15" s="44" t="str">
        <x:f aca="0">IF(OR($B15="",$D15="",$E15=""),"",$B15&amp;"|"&amp;$D15&amp;"|"&amp;$E15)</x:f>
        <x:v/>
      </x:c>
    </x:row>
    <x:row r="16" s="1" customFormat="1" ht="14.25" hidden="0" customHeight="1">
      <x:c r="A16" s="41" t="s">
        <x:v>3009</x:v>
      </x:c>
      <x:c r="B16" s="40" t="n">
        <x:f aca="0">COUNT(F11:F100)</x:f>
        <x:v>6</x:v>
      </x:c>
      <x:c r="C16" s="6"/>
      <x:c r="D16" s="6"/>
      <x:c r="E16" s="6"/>
      <x:c r="F16" s="6"/>
      <x:c r="G16" s="6"/>
      <x:c r="H16" s="40" t="str">
        <x:f aca="0">IF(OR($B16="",$D16="",$E16=""),"",$B16&amp;"|"&amp;$D16&amp;"|"&amp;$E16)</x:f>
        <x:v/>
      </x:c>
    </x:row>
    <x:row r="17" s="1" customFormat="1" ht="14.25" hidden="0" customHeight="1">
      <x:c r="A17" s="41" t="s">
        <x:v>3010</x:v>
      </x:c>
      <x:c r="B17" s="64" t="n">
        <x:f aca="0">COUNT(F11:F100)</x:f>
        <x:v>6</x:v>
      </x:c>
      <x:c r="C17" s="6"/>
      <x:c r="D17" s="6"/>
      <x:c r="E17" s="6"/>
      <x:c r="F17" s="6"/>
      <x:c r="G17" s="6"/>
      <x:c r="H17" s="44" t="str">
        <x:f aca="0">IF(OR($B17="",$D17="",$E17=""),"",$B17&amp;"|"&amp;$D17&amp;"|"&amp;$E17)</x:f>
        <x:v/>
      </x:c>
    </x:row>
    <x:row r="18" s="1" customFormat="1" ht="14.25" hidden="0" customHeight="1">
      <x:c r="A18" s="41" t="s">
        <x:v>3011</x:v>
      </x:c>
      <x:c r="B18" s="40" t="str">
        <x:f aca="0">IF(B17=0,"YES","NO")</x:f>
        <x:v>NO</x:v>
      </x:c>
      <x:c r="C18" s="6"/>
      <x:c r="D18" s="6"/>
      <x:c r="E18" s="6"/>
      <x:c r="F18" s="6"/>
      <x:c r="G18" s="6"/>
      <x:c r="H18" s="40" t="str">
        <x:f aca="0">IF(OR($B18="",$D18="",$E18=""),"",$B18&amp;"|"&amp;$D18&amp;"|"&amp;$E18)</x:f>
        <x:v/>
      </x:c>
    </x:row>
    <x:row r="19" s="1" customFormat="1" ht="14.25" hidden="0" customHeight="1">
      <x:c r="A19" s="41" t="s">
        <x:v>3012</x:v>
      </x:c>
      <x:c r="B19" s="44" t="str">
        <x:f aca="0">Audit_Flags!B14</x:f>
        <x:v>NO</x:v>
      </x:c>
      <x:c r="C19" s="6"/>
      <x:c r="D19" s="6"/>
      <x:c r="E19" s="6"/>
      <x:c r="F19" s="6"/>
      <x:c r="G19" s="6"/>
      <x:c r="H19" s="44" t="str">
        <x:f aca="0">IF(OR($B19="",$D19="",$E19=""),"",$B19&amp;"|"&amp;$D19&amp;"|"&amp;$E19)</x:f>
        <x:v/>
      </x:c>
    </x:row>
    <x:row r="20" s="1" customFormat="1" ht="21.75" hidden="0" customHeight="1">
      <x:c r="A20" s="41" t="s">
        <x:v>3013</x:v>
      </x:c>
      <x:c r="B20" s="6"/>
      <x:c r="C20" s="6"/>
      <x:c r="D20" s="6"/>
      <x:c r="E20" s="6"/>
      <x:c r="F20" s="6"/>
      <x:c r="G20" s="6"/>
      <x:c r="H20" s="40" t="str">
        <x:f aca="0">IF(OR($B20="",$D20="",$E20=""),"",$B20&amp;"|"&amp;$D20&amp;"|"&amp;$E20)</x:f>
        <x:v/>
      </x:c>
    </x:row>
    <x:row r="21" s="1" customFormat="1" ht="21.75" hidden="0" customHeight="1">
      <x:c r="A21" s="41" t="s">
        <x:v>3014</x:v>
      </x:c>
      <x:c r="B21" s="6"/>
      <x:c r="C21" s="6"/>
      <x:c r="D21" s="6"/>
      <x:c r="E21" s="6"/>
      <x:c r="F21" s="6"/>
      <x:c r="G21" s="6"/>
      <x:c r="H21" s="44" t="str">
        <x:f aca="0">IF(OR($B21="",$D21="",$E21=""),"",$B21&amp;"|"&amp;$D21&amp;"|"&amp;$E21)</x:f>
        <x:v/>
      </x:c>
    </x:row>
    <x:row r="22" s="1" customFormat="1" ht="21.75" hidden="0" customHeight="1">
      <x:c r="A22" s="41" t="s">
        <x:v>3015</x:v>
      </x:c>
      <x:c r="B22" s="6"/>
      <x:c r="C22" s="6"/>
      <x:c r="D22" s="6"/>
      <x:c r="E22" s="6"/>
      <x:c r="F22" s="6"/>
      <x:c r="G22" s="6"/>
      <x:c r="H22" s="40" t="str">
        <x:f aca="0">IF(OR($B22="",$D22="",$E22=""),"",$B22&amp;"|"&amp;$D22&amp;"|"&amp;$E22)</x:f>
        <x:v/>
      </x:c>
    </x:row>
    <x:row r="23" s="1" customFormat="1" ht="21.75" hidden="0" customHeight="1">
      <x:c r="A23" s="41" t="s">
        <x:v>3016</x:v>
      </x:c>
      <x:c r="B23" s="6"/>
      <x:c r="C23" s="6"/>
      <x:c r="D23" s="6"/>
      <x:c r="E23" s="6"/>
      <x:c r="F23" s="6"/>
      <x:c r="G23" s="6"/>
      <x:c r="H23" s="44" t="str">
        <x:f aca="0">IF(OR($B23="",$D23="",$E23=""),"",$B23&amp;"|"&amp;$D23&amp;"|"&amp;$E23)</x:f>
        <x:v/>
      </x:c>
    </x:row>
    <x:row r="24" s="1" customFormat="1" ht="14.25" hidden="0" customHeight="1">
      <x:c r="A24" s="41" t="s">
        <x:v>3017</x:v>
      </x:c>
      <x:c r="B24" s="40" t="s">
        <x:v>342</x:v>
      </x:c>
      <x:c r="C24" s="40" t="s">
        <x:v>2083</x:v>
      </x:c>
      <x:c r="D24" s="40" t="s">
        <x:v>1020</x:v>
      </x:c>
      <x:c r="E24" s="40" t="s">
        <x:v>1027</x:v>
      </x:c>
      <x:c r="F24" s="40" t="n">
        <x:v>-0.15</x:v>
      </x:c>
      <x:c r="G24" s="40" t="s">
        <x:v>3018</x:v>
      </x:c>
      <x:c r="H24" s="40" t="str">
        <x:f aca="0">IF(AND(OR(B24="A",B24="B"),LEFT(D24,1)="U",LEFT(E24,1)="D"),B24&amp;"|"&amp;D24&amp;"|"&amp;E24,"")</x:f>
        <x:v>A|U3|D3</x:v>
      </x:c>
    </x:row>
    <x:row r="25" s="1" customFormat="1" ht="14.25" hidden="0" customHeight="1">
      <x:c r="A25" s="41" t="s">
        <x:v>3019</x:v>
      </x:c>
      <x:c r="B25" s="44" t="s">
        <x:v>342</x:v>
      </x:c>
      <x:c r="C25" s="44" t="s">
        <x:v>2084</x:v>
      </x:c>
      <x:c r="D25" s="44" t="s">
        <x:v>1021</x:v>
      </x:c>
      <x:c r="E25" s="44" t="s">
        <x:v>1028</x:v>
      </x:c>
      <x:c r="F25" s="44" t="n">
        <x:v>-0.3</x:v>
      </x:c>
      <x:c r="G25" s="44" t="s">
        <x:v>3020</x:v>
      </x:c>
      <x:c r="H25" s="44" t="str">
        <x:f aca="0">IF(AND(OR(B25="A",B25="B"),LEFT(D25,1)="U",LEFT(E25,1)="D"),B25&amp;"|"&amp;D25&amp;"|"&amp;E25,"")</x:f>
        <x:v>A|U4|D1</x:v>
      </x:c>
    </x:row>
    <x:row r="26" s="1" customFormat="1" ht="14.25" hidden="0" customHeight="1">
      <x:c r="A26" s="41" t="s">
        <x:v>3021</x:v>
      </x:c>
      <x:c r="B26" s="40" t="s">
        <x:v>342</x:v>
      </x:c>
      <x:c r="C26" s="40" t="s">
        <x:v>2082</x:v>
      </x:c>
      <x:c r="D26" s="40" t="s">
        <x:v>1020</x:v>
      </x:c>
      <x:c r="E26" s="40" t="s">
        <x:v>1028</x:v>
      </x:c>
      <x:c r="F26" s="40" t="n">
        <x:v>-0.2</x:v>
      </x:c>
      <x:c r="G26" s="40" t="s">
        <x:v>3022</x:v>
      </x:c>
      <x:c r="H26" s="40" t="str">
        <x:f aca="0">IF(AND(OR(B26="A",B26="B"),LEFT(D26,1)="U",LEFT(E26,1)="D"),B26&amp;"|"&amp;D26&amp;"|"&amp;E26,"")</x:f>
        <x:v>A|U3|D1</x:v>
      </x:c>
    </x:row>
    <x:row r="27" s="1" customFormat="1" ht="14.25" hidden="0" customHeight="1">
      <x:c r="A27" s="41" t="s">
        <x:v>3023</x:v>
      </x:c>
      <x:c r="B27" s="44" t="s">
        <x:v>1163</x:v>
      </x:c>
      <x:c r="C27" s="44" t="s">
        <x:v>2077</x:v>
      </x:c>
      <x:c r="D27" s="44" t="s">
        <x:v>1017</x:v>
      </x:c>
      <x:c r="E27" s="44" t="s">
        <x:v>1026</x:v>
      </x:c>
      <x:c r="F27" s="44" t="n">
        <x:v>-0.15</x:v>
      </x:c>
      <x:c r="G27" s="44" t="s">
        <x:v>3024</x:v>
      </x:c>
      <x:c r="H27" s="44" t="str">
        <x:f aca="0">IF(AND(OR(B27="A",B27="B"),LEFT(D27,1)="U",LEFT(E27,1)="D"),B27&amp;"|"&amp;D27&amp;"|"&amp;E27,"")</x:f>
        <x:v>B|U1|D5</x:v>
      </x:c>
    </x:row>
    <x:row r="28" s="1" customFormat="1" ht="14.25" hidden="0" customHeight="1">
      <x:c r="A28" s="41" t="s">
        <x:v>3025</x:v>
      </x:c>
      <x:c r="B28" s="40" t="s">
        <x:v>1163</x:v>
      </x:c>
      <x:c r="C28" s="40" t="s">
        <x:v>2081</x:v>
      </x:c>
      <x:c r="D28" s="40" t="s">
        <x:v>1019</x:v>
      </x:c>
      <x:c r="E28" s="40" t="s">
        <x:v>1028</x:v>
      </x:c>
      <x:c r="F28" s="40" t="n">
        <x:v>-0.12</x:v>
      </x:c>
      <x:c r="G28" s="40" t="s">
        <x:v>3026</x:v>
      </x:c>
      <x:c r="H28" s="40" t="str">
        <x:f aca="0">IF(AND(OR(B28="A",B28="B"),LEFT(D28,1)="U",LEFT(E28,1)="D"),B28&amp;"|"&amp;D28&amp;"|"&amp;E28,"")</x:f>
        <x:v>B|U2|D1</x:v>
      </x:c>
    </x:row>
    <x:row r="29" s="1" customFormat="1" ht="14.25" hidden="0" customHeight="1">
      <x:c r="A29" s="41" t="s">
        <x:v>3027</x:v>
      </x:c>
      <x:c r="B29" s="44" t="s">
        <x:v>1163</x:v>
      </x:c>
      <x:c r="C29" s="44" t="s">
        <x:v>2085</x:v>
      </x:c>
      <x:c r="D29" s="44" t="s">
        <x:v>1025</x:v>
      </x:c>
      <x:c r="E29" s="44" t="s">
        <x:v>1024</x:v>
      </x:c>
      <x:c r="F29" s="44" t="n">
        <x:v>-0.08</x:v>
      </x:c>
      <x:c r="G29" s="44" t="s">
        <x:v>3028</x:v>
      </x:c>
      <x:c r="H29" s="44" t="str">
        <x:f aca="0">IF(AND(OR(B29="A",B29="B"),LEFT(D29,1)="U",LEFT(E29,1)="D"),B29&amp;"|"&amp;D29&amp;"|"&amp;E29,"")</x:f>
        <x:v>B|U7|D7</x:v>
      </x:c>
    </x:row>
    <x:row r="30" s="1" customFormat="1" ht="14.25" hidden="0" customHeight="1">
      <x:c r="A30" s="70"/>
      <x:c r="B30" s="6"/>
      <x:c r="C30" s="6"/>
      <x:c r="D30" s="6"/>
      <x:c r="E30" s="6"/>
      <x:c r="F30" s="6"/>
      <x:c r="G30" s="6"/>
      <x:c r="H30" s="40" t="str">
        <x:f aca="0">IF(AND(OR(B30="A",B30="B"),LEFT(D30,1)="U",LEFT(E30,1)="D"),B30&amp;"|"&amp;D30&amp;"|"&amp;E30,"")</x:f>
        <x:v/>
      </x:c>
    </x:row>
    <x:row r="31" s="1" customFormat="1" ht="14.25" hidden="0" customHeight="1">
      <x:c r="A31" s="70"/>
      <x:c r="B31" s="6"/>
      <x:c r="C31" s="6"/>
      <x:c r="D31" s="6"/>
      <x:c r="E31" s="6"/>
      <x:c r="F31" s="6"/>
      <x:c r="G31" s="6"/>
      <x:c r="H31" s="44" t="str">
        <x:f aca="0">IF(AND(OR(B31="A",B31="B"),LEFT(D31,1)="U",LEFT(E31,1)="D"),B31&amp;"|"&amp;D31&amp;"|"&amp;E31,"")</x:f>
        <x:v/>
      </x:c>
    </x:row>
    <x:row r="32" s="1" customFormat="1" ht="14.25" hidden="0" customHeight="1">
      <x:c r="A32" s="70"/>
      <x:c r="B32" s="6"/>
      <x:c r="C32" s="6"/>
      <x:c r="D32" s="6"/>
      <x:c r="E32" s="6"/>
      <x:c r="F32" s="6"/>
      <x:c r="G32" s="6"/>
      <x:c r="H32" s="40" t="str">
        <x:f aca="0">IF(AND(OR(B32="A",B32="B"),LEFT(D32,1)="U",LEFT(E32,1)="D"),B32&amp;"|"&amp;D32&amp;"|"&amp;E32,"")</x:f>
        <x:v/>
      </x:c>
    </x:row>
    <x:row r="33" s="1" customFormat="1" ht="14.25" hidden="0" customHeight="1">
      <x:c r="A33" s="70"/>
      <x:c r="B33" s="6"/>
      <x:c r="C33" s="6"/>
      <x:c r="D33" s="6"/>
      <x:c r="E33" s="6"/>
      <x:c r="F33" s="6"/>
      <x:c r="G33" s="6"/>
      <x:c r="H33" s="44" t="str">
        <x:f aca="0">IF(AND(OR(B33="A",B33="B"),LEFT(D33,1)="U",LEFT(E33,1)="D"),B33&amp;"|"&amp;D33&amp;"|"&amp;E33,"")</x:f>
        <x:v/>
      </x:c>
    </x:row>
    <x:row r="34" s="1" customFormat="1" ht="14.25" hidden="0" customHeight="1">
      <x:c r="A34" s="70"/>
      <x:c r="B34" s="6"/>
      <x:c r="C34" s="6"/>
      <x:c r="D34" s="6"/>
      <x:c r="E34" s="6"/>
      <x:c r="F34" s="6"/>
      <x:c r="G34" s="6"/>
      <x:c r="H34" s="40" t="str">
        <x:f aca="0">IF(AND(OR(B34="A",B34="B"),LEFT(D34,1)="U",LEFT(E34,1)="D"),B34&amp;"|"&amp;D34&amp;"|"&amp;E34,"")</x:f>
        <x:v/>
      </x:c>
    </x:row>
    <x:row r="35" s="1" customFormat="1" ht="14.25" hidden="0" customHeight="1">
      <x:c r="A35" s="70"/>
      <x:c r="B35" s="6"/>
      <x:c r="C35" s="6"/>
      <x:c r="D35" s="6"/>
      <x:c r="E35" s="6"/>
      <x:c r="F35" s="6"/>
      <x:c r="G35" s="6"/>
      <x:c r="H35" s="44" t="str">
        <x:f aca="0">IF(AND(OR(B35="A",B35="B"),LEFT(D35,1)="U",LEFT(E35,1)="D"),B35&amp;"|"&amp;D35&amp;"|"&amp;E35,"")</x:f>
        <x:v/>
      </x:c>
    </x:row>
    <x:row r="36" s="1" customFormat="1" ht="14.25" hidden="0" customHeight="1">
      <x:c r="A36" s="70"/>
      <x:c r="B36" s="6"/>
      <x:c r="C36" s="6"/>
      <x:c r="D36" s="6"/>
      <x:c r="E36" s="6"/>
      <x:c r="F36" s="6"/>
      <x:c r="G36" s="6"/>
      <x:c r="H36" s="40" t="str">
        <x:f aca="0">IF(AND(OR(B36="A",B36="B"),LEFT(D36,1)="U",LEFT(E36,1)="D"),B36&amp;"|"&amp;D36&amp;"|"&amp;E36,"")</x:f>
        <x:v/>
      </x:c>
    </x:row>
    <x:row r="37" s="1" customFormat="1" ht="14.25" hidden="0" customHeight="1">
      <x:c r="A37" s="70"/>
      <x:c r="B37" s="6"/>
      <x:c r="C37" s="6"/>
      <x:c r="D37" s="6"/>
      <x:c r="E37" s="6"/>
      <x:c r="F37" s="6"/>
      <x:c r="G37" s="6"/>
      <x:c r="H37" s="44" t="str">
        <x:f aca="0">IF(AND(OR(B37="A",B37="B"),LEFT(D37,1)="U",LEFT(E37,1)="D"),B37&amp;"|"&amp;D37&amp;"|"&amp;E37,"")</x:f>
        <x:v/>
      </x:c>
    </x:row>
    <x:row r="38" s="1" customFormat="1" ht="14.25" hidden="0" customHeight="1">
      <x:c r="A38" s="70"/>
      <x:c r="B38" s="6"/>
      <x:c r="C38" s="6"/>
      <x:c r="D38" s="6"/>
      <x:c r="E38" s="6"/>
      <x:c r="F38" s="6"/>
      <x:c r="G38" s="6"/>
      <x:c r="H38" s="40" t="str">
        <x:f aca="0">IF(AND(OR(B38="A",B38="B"),LEFT(D38,1)="U",LEFT(E38,1)="D"),B38&amp;"|"&amp;D38&amp;"|"&amp;E38,"")</x:f>
        <x:v/>
      </x:c>
    </x:row>
    <x:row r="39" s="1" customFormat="1" ht="14.25" hidden="0" customHeight="1">
      <x:c r="A39" s="70"/>
      <x:c r="B39" s="6"/>
      <x:c r="C39" s="6"/>
      <x:c r="D39" s="6"/>
      <x:c r="E39" s="6"/>
      <x:c r="F39" s="6"/>
      <x:c r="G39" s="6"/>
      <x:c r="H39" s="44" t="str">
        <x:f aca="0">IF(AND(OR(B39="A",B39="B"),LEFT(D39,1)="U",LEFT(E39,1)="D"),B39&amp;"|"&amp;D39&amp;"|"&amp;E39,"")</x:f>
        <x:v/>
      </x:c>
    </x:row>
    <x:row r="40" s="1" customFormat="1" ht="14.25" hidden="0" customHeight="1">
      <x:c r="A40" s="70"/>
      <x:c r="B40" s="6"/>
      <x:c r="C40" s="6"/>
      <x:c r="D40" s="6"/>
      <x:c r="E40" s="6"/>
      <x:c r="F40" s="6"/>
      <x:c r="G40" s="6"/>
      <x:c r="H40" s="40" t="str">
        <x:f aca="0">IF(AND(OR(B40="A",B40="B"),LEFT(D40,1)="U",LEFT(E40,1)="D"),B40&amp;"|"&amp;D40&amp;"|"&amp;E40,"")</x:f>
        <x:v/>
      </x:c>
    </x:row>
    <x:row r="41" s="1" customFormat="1" ht="14.25" hidden="0" customHeight="1">
      <x:c r="A41" s="70"/>
      <x:c r="B41" s="6"/>
      <x:c r="C41" s="6"/>
      <x:c r="D41" s="6"/>
      <x:c r="E41" s="6"/>
      <x:c r="F41" s="6"/>
      <x:c r="G41" s="6"/>
      <x:c r="H41" s="44" t="str">
        <x:f aca="0">IF(AND(OR(B41="A",B41="B"),LEFT(D41,1)="U",LEFT(E41,1)="D"),B41&amp;"|"&amp;D41&amp;"|"&amp;E41,"")</x:f>
        <x:v/>
      </x:c>
    </x:row>
    <x:row r="42" s="1" customFormat="1" ht="14.25" hidden="0" customHeight="1">
      <x:c r="A42" s="70"/>
      <x:c r="B42" s="6"/>
      <x:c r="C42" s="6"/>
      <x:c r="D42" s="6"/>
      <x:c r="E42" s="6"/>
      <x:c r="F42" s="6"/>
      <x:c r="G42" s="6"/>
      <x:c r="H42" s="40" t="str">
        <x:f aca="0">IF(AND(OR(B42="A",B42="B"),LEFT(D42,1)="U",LEFT(E42,1)="D"),B42&amp;"|"&amp;D42&amp;"|"&amp;E42,"")</x:f>
        <x:v/>
      </x:c>
    </x:row>
    <x:row r="43" s="1" customFormat="1" ht="14.25" hidden="0" customHeight="1">
      <x:c r="A43" s="70"/>
      <x:c r="B43" s="6"/>
      <x:c r="C43" s="6"/>
      <x:c r="D43" s="6"/>
      <x:c r="E43" s="6"/>
      <x:c r="F43" s="6"/>
      <x:c r="G43" s="6"/>
      <x:c r="H43" s="44" t="str">
        <x:f aca="0">IF(AND(OR(B43="A",B43="B"),LEFT(D43,1)="U",LEFT(E43,1)="D"),B43&amp;"|"&amp;D43&amp;"|"&amp;E43,"")</x:f>
        <x:v/>
      </x:c>
    </x:row>
    <x:row r="44" s="1" customFormat="1" ht="14.25" hidden="0" customHeight="1">
      <x:c r="A44" s="70"/>
      <x:c r="B44" s="6"/>
      <x:c r="C44" s="6"/>
      <x:c r="D44" s="6"/>
      <x:c r="E44" s="6"/>
      <x:c r="F44" s="6"/>
      <x:c r="G44" s="6"/>
      <x:c r="H44" s="40" t="str">
        <x:f aca="0">IF(AND(OR(B44="A",B44="B"),LEFT(D44,1)="U",LEFT(E44,1)="D"),B44&amp;"|"&amp;D44&amp;"|"&amp;E44,"")</x:f>
        <x:v/>
      </x:c>
    </x:row>
    <x:row r="45" s="1" customFormat="1" ht="14.25" hidden="0" customHeight="1">
      <x:c r="A45" s="70"/>
      <x:c r="B45" s="6"/>
      <x:c r="C45" s="6"/>
      <x:c r="D45" s="6"/>
      <x:c r="E45" s="6"/>
      <x:c r="F45" s="6"/>
      <x:c r="G45" s="6"/>
      <x:c r="H45" s="44" t="str">
        <x:f aca="0">IF(AND(OR(B45="A",B45="B"),LEFT(D45,1)="U",LEFT(E45,1)="D"),B45&amp;"|"&amp;D45&amp;"|"&amp;E45,"")</x:f>
        <x:v/>
      </x:c>
    </x:row>
    <x:row r="46" s="1" customFormat="1" ht="14.25" hidden="0" customHeight="1">
      <x:c r="A46" s="70"/>
      <x:c r="B46" s="6"/>
      <x:c r="C46" s="6"/>
      <x:c r="D46" s="6"/>
      <x:c r="E46" s="6"/>
      <x:c r="F46" s="6"/>
      <x:c r="G46" s="6"/>
      <x:c r="H46" s="40" t="str">
        <x:f aca="0">IF(AND(OR(B46="A",B46="B"),LEFT(D46,1)="U",LEFT(E46,1)="D"),B46&amp;"|"&amp;D46&amp;"|"&amp;E46,"")</x:f>
        <x:v/>
      </x:c>
    </x:row>
    <x:row r="47" s="1" customFormat="1" ht="14.25" hidden="0" customHeight="1">
      <x:c r="A47" s="70"/>
      <x:c r="B47" s="6"/>
      <x:c r="C47" s="6"/>
      <x:c r="D47" s="6"/>
      <x:c r="E47" s="6"/>
      <x:c r="F47" s="6"/>
      <x:c r="G47" s="6"/>
      <x:c r="H47" s="44" t="str">
        <x:f aca="0">IF(AND(OR(B47="A",B47="B"),LEFT(D47,1)="U",LEFT(E47,1)="D"),B47&amp;"|"&amp;D47&amp;"|"&amp;E47,"")</x:f>
        <x:v/>
      </x:c>
    </x:row>
    <x:row r="48" s="1" customFormat="1" ht="14.25" hidden="0" customHeight="1">
      <x:c r="A48" s="70"/>
      <x:c r="B48" s="6"/>
      <x:c r="C48" s="6"/>
      <x:c r="D48" s="6"/>
      <x:c r="E48" s="6"/>
      <x:c r="F48" s="6"/>
      <x:c r="G48" s="6"/>
      <x:c r="H48" s="40" t="str">
        <x:f aca="0">IF(AND(OR(B48="A",B48="B"),LEFT(D48,1)="U",LEFT(E48,1)="D"),B48&amp;"|"&amp;D48&amp;"|"&amp;E48,"")</x:f>
        <x:v/>
      </x:c>
    </x:row>
    <x:row r="49" s="1" customFormat="1" ht="14.25" hidden="0" customHeight="1">
      <x:c r="A49" s="70"/>
      <x:c r="B49" s="6"/>
      <x:c r="C49" s="6"/>
      <x:c r="D49" s="6"/>
      <x:c r="E49" s="6"/>
      <x:c r="F49" s="6"/>
      <x:c r="G49" s="6"/>
      <x:c r="H49" s="44" t="str">
        <x:f aca="0">IF(AND(OR(B49="A",B49="B"),LEFT(D49,1)="U",LEFT(E49,1)="D"),B49&amp;"|"&amp;D49&amp;"|"&amp;E49,"")</x:f>
        <x:v/>
      </x:c>
    </x:row>
    <x:row r="50" s="1" customFormat="1" ht="14.25" hidden="0" customHeight="1">
      <x:c r="A50" s="70"/>
      <x:c r="B50" s="6"/>
      <x:c r="C50" s="6"/>
      <x:c r="D50" s="6"/>
      <x:c r="E50" s="6"/>
      <x:c r="F50" s="6"/>
      <x:c r="G50" s="6"/>
      <x:c r="H50" s="40" t="str">
        <x:f aca="0">IF(AND(OR(B50="A",B50="B"),LEFT(D50,1)="U",LEFT(E50,1)="D"),B50&amp;"|"&amp;D50&amp;"|"&amp;E50,"")</x:f>
        <x:v/>
      </x:c>
    </x:row>
    <x:row r="51" s="1" customFormat="1" ht="14.25" hidden="0" customHeight="1">
      <x:c r="A51" s="70"/>
      <x:c r="B51" s="6"/>
      <x:c r="C51" s="6"/>
      <x:c r="D51" s="6"/>
      <x:c r="E51" s="6"/>
      <x:c r="F51" s="6"/>
      <x:c r="G51" s="6"/>
      <x:c r="H51" s="44" t="str">
        <x:f aca="0">IF(AND(OR(B51="A",B51="B"),LEFT(D51,1)="U",LEFT(E51,1)="D"),B51&amp;"|"&amp;D51&amp;"|"&amp;E51,"")</x:f>
        <x:v/>
      </x:c>
    </x:row>
    <x:row r="52" s="1" customFormat="1" ht="14.25" hidden="0" customHeight="1">
      <x:c r="A52" s="70"/>
      <x:c r="B52" s="6"/>
      <x:c r="C52" s="6"/>
      <x:c r="D52" s="6"/>
      <x:c r="E52" s="6"/>
      <x:c r="F52" s="6"/>
      <x:c r="G52" s="6"/>
      <x:c r="H52" s="40" t="str">
        <x:f aca="0">IF(AND(OR(B52="A",B52="B"),LEFT(D52,1)="U",LEFT(E52,1)="D"),B52&amp;"|"&amp;D52&amp;"|"&amp;E52,"")</x:f>
        <x:v/>
      </x:c>
    </x:row>
    <x:row r="53" s="1" customFormat="1" ht="14.25" hidden="0" customHeight="1">
      <x:c r="A53" s="70"/>
      <x:c r="B53" s="6"/>
      <x:c r="C53" s="6"/>
      <x:c r="D53" s="6"/>
      <x:c r="E53" s="6"/>
      <x:c r="F53" s="6"/>
      <x:c r="G53" s="6"/>
      <x:c r="H53" s="44" t="str">
        <x:f aca="0">IF(AND(OR(B53="A",B53="B"),LEFT(D53,1)="U",LEFT(E53,1)="D"),B53&amp;"|"&amp;D53&amp;"|"&amp;E53,"")</x:f>
        <x:v/>
      </x:c>
    </x:row>
    <x:row r="54" s="1" customFormat="1" ht="14.25" hidden="0" customHeight="1">
      <x:c r="A54" s="70"/>
      <x:c r="B54" s="6"/>
      <x:c r="C54" s="6"/>
      <x:c r="D54" s="6"/>
      <x:c r="E54" s="6"/>
      <x:c r="F54" s="6"/>
      <x:c r="G54" s="6"/>
      <x:c r="H54" s="40" t="str">
        <x:f aca="0">IF(AND(OR(B54="A",B54="B"),LEFT(D54,1)="U",LEFT(E54,1)="D"),B54&amp;"|"&amp;D54&amp;"|"&amp;E54,"")</x:f>
        <x:v/>
      </x:c>
    </x:row>
    <x:row r="55" s="1" customFormat="1" ht="14.25" hidden="0" customHeight="1">
      <x:c r="A55" s="70"/>
      <x:c r="B55" s="6"/>
      <x:c r="C55" s="6"/>
      <x:c r="D55" s="6"/>
      <x:c r="E55" s="6"/>
      <x:c r="F55" s="6"/>
      <x:c r="G55" s="6"/>
      <x:c r="H55" s="44" t="str">
        <x:f aca="0">IF(AND(OR(B55="A",B55="B"),LEFT(D55,1)="U",LEFT(E55,1)="D"),B55&amp;"|"&amp;D55&amp;"|"&amp;E55,"")</x:f>
        <x:v/>
      </x:c>
    </x:row>
    <x:row r="56" s="1" customFormat="1" ht="14.25" hidden="0" customHeight="1">
      <x:c r="A56" s="70"/>
      <x:c r="B56" s="6"/>
      <x:c r="C56" s="6"/>
      <x:c r="D56" s="6"/>
      <x:c r="E56" s="6"/>
      <x:c r="F56" s="6"/>
      <x:c r="G56" s="6"/>
      <x:c r="H56" s="40" t="str">
        <x:f aca="0">IF(AND(OR(B56="A",B56="B"),LEFT(D56,1)="U",LEFT(E56,1)="D"),B56&amp;"|"&amp;D56&amp;"|"&amp;E56,"")</x:f>
        <x:v/>
      </x:c>
    </x:row>
    <x:row r="57" s="1" customFormat="1" ht="14.25" hidden="0" customHeight="1">
      <x:c r="A57" s="70"/>
      <x:c r="B57" s="6"/>
      <x:c r="C57" s="6"/>
      <x:c r="D57" s="6"/>
      <x:c r="E57" s="6"/>
      <x:c r="F57" s="6"/>
      <x:c r="G57" s="6"/>
      <x:c r="H57" s="44" t="str">
        <x:f aca="0">IF(AND(OR(B57="A",B57="B"),LEFT(D57,1)="U",LEFT(E57,1)="D"),B57&amp;"|"&amp;D57&amp;"|"&amp;E57,"")</x:f>
        <x:v/>
      </x:c>
    </x:row>
    <x:row r="58" s="1" customFormat="1" ht="14.25" hidden="0" customHeight="1">
      <x:c r="A58" s="70"/>
      <x:c r="B58" s="6"/>
      <x:c r="C58" s="6"/>
      <x:c r="D58" s="6"/>
      <x:c r="E58" s="6"/>
      <x:c r="F58" s="6"/>
      <x:c r="G58" s="6"/>
      <x:c r="H58" s="40" t="str">
        <x:f aca="0">IF(AND(OR(B58="A",B58="B"),LEFT(D58,1)="U",LEFT(E58,1)="D"),B58&amp;"|"&amp;D58&amp;"|"&amp;E58,"")</x:f>
        <x:v/>
      </x:c>
    </x:row>
    <x:row r="59" s="1" customFormat="1" ht="14.25" hidden="0" customHeight="1">
      <x:c r="A59" s="70"/>
      <x:c r="B59" s="6"/>
      <x:c r="C59" s="6"/>
      <x:c r="D59" s="6"/>
      <x:c r="E59" s="6"/>
      <x:c r="F59" s="6"/>
      <x:c r="G59" s="6"/>
      <x:c r="H59" s="44" t="str">
        <x:f aca="0">IF(AND(OR(B59="A",B59="B"),LEFT(D59,1)="U",LEFT(E59,1)="D"),B59&amp;"|"&amp;D59&amp;"|"&amp;E59,"")</x:f>
        <x:v/>
      </x:c>
    </x:row>
    <x:row r="60" s="1" customFormat="1" ht="14.25" hidden="0" customHeight="1">
      <x:c r="A60" s="70"/>
      <x:c r="B60" s="6"/>
      <x:c r="C60" s="6"/>
      <x:c r="D60" s="6"/>
      <x:c r="E60" s="6"/>
      <x:c r="F60" s="6"/>
      <x:c r="G60" s="6"/>
      <x:c r="H60" s="40" t="str">
        <x:f aca="0">IF(AND(OR(B60="A",B60="B"),LEFT(D60,1)="U",LEFT(E60,1)="D"),B60&amp;"|"&amp;D60&amp;"|"&amp;E60,"")</x:f>
        <x:v/>
      </x:c>
    </x:row>
    <x:row r="61" s="1" customFormat="1" ht="14.25" hidden="0" customHeight="1">
      <x:c r="A61" s="70"/>
      <x:c r="B61" s="6"/>
      <x:c r="C61" s="6"/>
      <x:c r="D61" s="6"/>
      <x:c r="E61" s="6"/>
      <x:c r="F61" s="6"/>
      <x:c r="G61" s="6"/>
      <x:c r="H61" s="44" t="str">
        <x:f aca="0">IF(AND(OR(B61="A",B61="B"),LEFT(D61,1)="U",LEFT(E61,1)="D"),B61&amp;"|"&amp;D61&amp;"|"&amp;E61,"")</x:f>
        <x:v/>
      </x:c>
    </x:row>
    <x:row r="62" s="1" customFormat="1" ht="14.25" hidden="0" customHeight="1">
      <x:c r="A62" s="70"/>
      <x:c r="B62" s="6"/>
      <x:c r="C62" s="6"/>
      <x:c r="D62" s="6"/>
      <x:c r="E62" s="6"/>
      <x:c r="F62" s="6"/>
      <x:c r="G62" s="6"/>
      <x:c r="H62" s="40" t="str">
        <x:f aca="0">IF(AND(OR(B62="A",B62="B"),LEFT(D62,1)="U",LEFT(E62,1)="D"),B62&amp;"|"&amp;D62&amp;"|"&amp;E62,"")</x:f>
        <x:v/>
      </x:c>
    </x:row>
    <x:row r="63" s="1" customFormat="1" ht="14.25" hidden="0" customHeight="1">
      <x:c r="A63" s="70"/>
      <x:c r="B63" s="6"/>
      <x:c r="C63" s="6"/>
      <x:c r="D63" s="6"/>
      <x:c r="E63" s="6"/>
      <x:c r="F63" s="6"/>
      <x:c r="G63" s="6"/>
      <x:c r="H63" s="44" t="str">
        <x:f aca="0">IF(AND(OR(B63="A",B63="B"),LEFT(D63,1)="U",LEFT(E63,1)="D"),B63&amp;"|"&amp;D63&amp;"|"&amp;E63,"")</x:f>
        <x:v/>
      </x:c>
    </x:row>
    <x:row r="64" s="1" customFormat="1" ht="14.25" hidden="0" customHeight="1">
      <x:c r="A64" s="70"/>
      <x:c r="B64" s="6"/>
      <x:c r="C64" s="6"/>
      <x:c r="D64" s="6"/>
      <x:c r="E64" s="6"/>
      <x:c r="F64" s="6"/>
      <x:c r="G64" s="6"/>
      <x:c r="H64" s="40" t="str">
        <x:f aca="0">IF(AND(OR(B64="A",B64="B"),LEFT(D64,1)="U",LEFT(E64,1)="D"),B64&amp;"|"&amp;D64&amp;"|"&amp;E64,"")</x:f>
        <x:v/>
      </x:c>
    </x:row>
    <x:row r="65" s="1" customFormat="1" ht="14.25" hidden="0" customHeight="1">
      <x:c r="A65" s="70"/>
      <x:c r="B65" s="6"/>
      <x:c r="C65" s="6"/>
      <x:c r="D65" s="6"/>
      <x:c r="E65" s="6"/>
      <x:c r="F65" s="6"/>
      <x:c r="G65" s="6"/>
      <x:c r="H65" s="44" t="str">
        <x:f aca="0">IF(AND(OR(B65="A",B65="B"),LEFT(D65,1)="U",LEFT(E65,1)="D"),B65&amp;"|"&amp;D65&amp;"|"&amp;E65,"")</x:f>
        <x:v/>
      </x:c>
    </x:row>
    <x:row r="66" s="1" customFormat="1" ht="14.25" hidden="0" customHeight="1">
      <x:c r="A66" s="70"/>
      <x:c r="B66" s="6"/>
      <x:c r="C66" s="6"/>
      <x:c r="D66" s="6"/>
      <x:c r="E66" s="6"/>
      <x:c r="F66" s="6"/>
      <x:c r="G66" s="6"/>
      <x:c r="H66" s="40" t="str">
        <x:f aca="0">IF(AND(OR(B66="A",B66="B"),LEFT(D66,1)="U",LEFT(E66,1)="D"),B66&amp;"|"&amp;D66&amp;"|"&amp;E66,"")</x:f>
        <x:v/>
      </x:c>
    </x:row>
    <x:row r="67" s="1" customFormat="1" ht="14.25" hidden="0" customHeight="1">
      <x:c r="A67" s="70"/>
      <x:c r="B67" s="6"/>
      <x:c r="C67" s="6"/>
      <x:c r="D67" s="6"/>
      <x:c r="E67" s="6"/>
      <x:c r="F67" s="6"/>
      <x:c r="G67" s="6"/>
      <x:c r="H67" s="44" t="str">
        <x:f aca="0">IF(AND(OR(B67="A",B67="B"),LEFT(D67,1)="U",LEFT(E67,1)="D"),B67&amp;"|"&amp;D67&amp;"|"&amp;E67,"")</x:f>
        <x:v/>
      </x:c>
    </x:row>
    <x:row r="68" s="1" customFormat="1" ht="14.25" hidden="0" customHeight="1">
      <x:c r="A68" s="70"/>
      <x:c r="B68" s="6"/>
      <x:c r="C68" s="6"/>
      <x:c r="D68" s="6"/>
      <x:c r="E68" s="6"/>
      <x:c r="F68" s="6"/>
      <x:c r="G68" s="6"/>
      <x:c r="H68" s="40" t="str">
        <x:f aca="0">IF(AND(OR(B68="A",B68="B"),LEFT(D68,1)="U",LEFT(E68,1)="D"),B68&amp;"|"&amp;D68&amp;"|"&amp;E68,"")</x:f>
        <x:v/>
      </x:c>
    </x:row>
    <x:row r="69" s="1" customFormat="1" ht="14.25" hidden="0" customHeight="1">
      <x:c r="A69" s="70"/>
      <x:c r="B69" s="6"/>
      <x:c r="C69" s="6"/>
      <x:c r="D69" s="6"/>
      <x:c r="E69" s="6"/>
      <x:c r="F69" s="6"/>
      <x:c r="G69" s="6"/>
      <x:c r="H69" s="44" t="str">
        <x:f aca="0">IF(AND(OR(B69="A",B69="B"),LEFT(D69,1)="U",LEFT(E69,1)="D"),B69&amp;"|"&amp;D69&amp;"|"&amp;E69,"")</x:f>
        <x:v/>
      </x:c>
    </x:row>
    <x:row r="70" s="1" customFormat="1" ht="14.25" hidden="0" customHeight="1">
      <x:c r="A70" s="70"/>
      <x:c r="B70" s="6"/>
      <x:c r="C70" s="6"/>
      <x:c r="D70" s="6"/>
      <x:c r="E70" s="6"/>
      <x:c r="F70" s="6"/>
      <x:c r="G70" s="6"/>
      <x:c r="H70" s="40" t="str">
        <x:f aca="0">IF(AND(OR(B70="A",B70="B"),LEFT(D70,1)="U",LEFT(E70,1)="D"),B70&amp;"|"&amp;D70&amp;"|"&amp;E70,"")</x:f>
        <x:v/>
      </x:c>
    </x:row>
    <x:row r="71" s="1" customFormat="1" ht="14.25" hidden="0" customHeight="1">
      <x:c r="A71" s="70"/>
      <x:c r="B71" s="6"/>
      <x:c r="C71" s="6"/>
      <x:c r="D71" s="6"/>
      <x:c r="E71" s="6"/>
      <x:c r="F71" s="6"/>
      <x:c r="G71" s="6"/>
      <x:c r="H71" s="44" t="str">
        <x:f aca="0">IF(AND(OR(B71="A",B71="B"),LEFT(D71,1)="U",LEFT(E71,1)="D"),B71&amp;"|"&amp;D71&amp;"|"&amp;E71,"")</x:f>
        <x:v/>
      </x:c>
    </x:row>
    <x:row r="72" s="1" customFormat="1" ht="14.25" hidden="0" customHeight="1">
      <x:c r="A72" s="70"/>
      <x:c r="B72" s="6"/>
      <x:c r="C72" s="6"/>
      <x:c r="D72" s="6"/>
      <x:c r="E72" s="6"/>
      <x:c r="F72" s="6"/>
      <x:c r="G72" s="6"/>
      <x:c r="H72" s="40" t="str">
        <x:f aca="0">IF(AND(OR(B72="A",B72="B"),LEFT(D72,1)="U",LEFT(E72,1)="D"),B72&amp;"|"&amp;D72&amp;"|"&amp;E72,"")</x:f>
        <x:v/>
      </x:c>
    </x:row>
    <x:row r="73" s="1" customFormat="1" ht="14.25" hidden="0" customHeight="1">
      <x:c r="A73" s="70"/>
      <x:c r="B73" s="6"/>
      <x:c r="C73" s="6"/>
      <x:c r="D73" s="6"/>
      <x:c r="E73" s="6"/>
      <x:c r="F73" s="6"/>
      <x:c r="G73" s="6"/>
      <x:c r="H73" s="44" t="str">
        <x:f aca="0">IF(AND(OR(B73="A",B73="B"),LEFT(D73,1)="U",LEFT(E73,1)="D"),B73&amp;"|"&amp;D73&amp;"|"&amp;E73,"")</x:f>
        <x:v/>
      </x:c>
    </x:row>
    <x:row r="74" s="1" customFormat="1" ht="14.25" hidden="0" customHeight="1">
      <x:c r="A74" s="70"/>
      <x:c r="B74" s="6"/>
      <x:c r="C74" s="6"/>
      <x:c r="D74" s="6"/>
      <x:c r="E74" s="6"/>
      <x:c r="F74" s="6"/>
      <x:c r="G74" s="6"/>
      <x:c r="H74" s="40" t="str">
        <x:f aca="0">IF(AND(OR(B74="A",B74="B"),LEFT(D74,1)="U",LEFT(E74,1)="D"),B74&amp;"|"&amp;D74&amp;"|"&amp;E74,"")</x:f>
        <x:v/>
      </x:c>
    </x:row>
    <x:row r="75" s="1" customFormat="1" ht="14.25" hidden="0" customHeight="1">
      <x:c r="A75" s="70"/>
      <x:c r="B75" s="6"/>
      <x:c r="C75" s="6"/>
      <x:c r="D75" s="6"/>
      <x:c r="E75" s="6"/>
      <x:c r="F75" s="6"/>
      <x:c r="G75" s="6"/>
      <x:c r="H75" s="44" t="str">
        <x:f aca="0">IF(AND(OR(B75="A",B75="B"),LEFT(D75,1)="U",LEFT(E75,1)="D"),B75&amp;"|"&amp;D75&amp;"|"&amp;E75,"")</x:f>
        <x:v/>
      </x:c>
    </x:row>
    <x:row r="76" s="1" customFormat="1" ht="14.25" hidden="0" customHeight="1">
      <x:c r="A76" s="70"/>
      <x:c r="B76" s="6"/>
      <x:c r="C76" s="6"/>
      <x:c r="D76" s="6"/>
      <x:c r="E76" s="6"/>
      <x:c r="F76" s="6"/>
      <x:c r="G76" s="6"/>
      <x:c r="H76" s="40" t="str">
        <x:f aca="0">IF(AND(OR(B76="A",B76="B"),LEFT(D76,1)="U",LEFT(E76,1)="D"),B76&amp;"|"&amp;D76&amp;"|"&amp;E76,"")</x:f>
        <x:v/>
      </x:c>
    </x:row>
    <x:row r="77" s="1" customFormat="1" ht="14.25" hidden="0" customHeight="1">
      <x:c r="A77" s="70"/>
      <x:c r="B77" s="6"/>
      <x:c r="C77" s="6"/>
      <x:c r="D77" s="6"/>
      <x:c r="E77" s="6"/>
      <x:c r="F77" s="6"/>
      <x:c r="G77" s="6"/>
      <x:c r="H77" s="44" t="str">
        <x:f aca="0">IF(AND(OR(B77="A",B77="B"),LEFT(D77,1)="U",LEFT(E77,1)="D"),B77&amp;"|"&amp;D77&amp;"|"&amp;E77,"")</x:f>
        <x:v/>
      </x:c>
    </x:row>
    <x:row r="78" s="1" customFormat="1" ht="14.25" hidden="0" customHeight="1">
      <x:c r="A78" s="70"/>
      <x:c r="B78" s="6"/>
      <x:c r="C78" s="6"/>
      <x:c r="D78" s="6"/>
      <x:c r="E78" s="6"/>
      <x:c r="F78" s="6"/>
      <x:c r="G78" s="6"/>
      <x:c r="H78" s="40" t="str">
        <x:f aca="0">IF(AND(OR(B78="A",B78="B"),LEFT(D78,1)="U",LEFT(E78,1)="D"),B78&amp;"|"&amp;D78&amp;"|"&amp;E78,"")</x:f>
        <x:v/>
      </x:c>
    </x:row>
    <x:row r="79" s="1" customFormat="1" ht="14.25" hidden="0" customHeight="1">
      <x:c r="A79" s="70"/>
      <x:c r="B79" s="6"/>
      <x:c r="C79" s="6"/>
      <x:c r="D79" s="6"/>
      <x:c r="E79" s="6"/>
      <x:c r="F79" s="6"/>
      <x:c r="G79" s="6"/>
      <x:c r="H79" s="44" t="str">
        <x:f aca="0">IF(AND(OR(B79="A",B79="B"),LEFT(D79,1)="U",LEFT(E79,1)="D"),B79&amp;"|"&amp;D79&amp;"|"&amp;E79,"")</x:f>
        <x:v/>
      </x:c>
    </x:row>
    <x:row r="80" s="1" customFormat="1" ht="14.25" hidden="0" customHeight="1">
      <x:c r="A80" s="70"/>
      <x:c r="B80" s="6"/>
      <x:c r="C80" s="6"/>
      <x:c r="D80" s="6"/>
      <x:c r="E80" s="6"/>
      <x:c r="F80" s="6"/>
      <x:c r="G80" s="6"/>
      <x:c r="H80" s="40" t="str">
        <x:f aca="0">IF(AND(OR(B80="A",B80="B"),LEFT(D80,1)="U",LEFT(E80,1)="D"),B80&amp;"|"&amp;D80&amp;"|"&amp;E80,"")</x:f>
        <x:v/>
      </x:c>
    </x:row>
    <x:row r="81" s="1" customFormat="1" ht="14.25" hidden="0" customHeight="1">
      <x:c r="A81" s="70"/>
      <x:c r="B81" s="6"/>
      <x:c r="C81" s="6"/>
      <x:c r="D81" s="6"/>
      <x:c r="E81" s="6"/>
      <x:c r="F81" s="6"/>
      <x:c r="G81" s="6"/>
      <x:c r="H81" s="44" t="str">
        <x:f aca="0">IF(AND(OR(B81="A",B81="B"),LEFT(D81,1)="U",LEFT(E81,1)="D"),B81&amp;"|"&amp;D81&amp;"|"&amp;E81,"")</x:f>
        <x:v/>
      </x:c>
    </x:row>
    <x:row r="82" s="1" customFormat="1" ht="14.25" hidden="0" customHeight="1">
      <x:c r="A82" s="70"/>
      <x:c r="B82" s="6"/>
      <x:c r="C82" s="6"/>
      <x:c r="D82" s="6"/>
      <x:c r="E82" s="6"/>
      <x:c r="F82" s="6"/>
      <x:c r="G82" s="6"/>
      <x:c r="H82" s="40" t="str">
        <x:f aca="0">IF(AND(OR(B82="A",B82="B"),LEFT(D82,1)="U",LEFT(E82,1)="D"),B82&amp;"|"&amp;D82&amp;"|"&amp;E82,"")</x:f>
        <x:v/>
      </x:c>
    </x:row>
    <x:row r="83" s="1" customFormat="1" ht="14.25" hidden="0" customHeight="1">
      <x:c r="A83" s="70"/>
      <x:c r="B83" s="6"/>
      <x:c r="C83" s="6"/>
      <x:c r="D83" s="6"/>
      <x:c r="E83" s="6"/>
      <x:c r="F83" s="6"/>
      <x:c r="G83" s="6"/>
      <x:c r="H83" s="44" t="str">
        <x:f aca="0">IF(AND(OR(B83="A",B83="B"),LEFT(D83,1)="U",LEFT(E83,1)="D"),B83&amp;"|"&amp;D83&amp;"|"&amp;E83,"")</x:f>
        <x:v/>
      </x:c>
    </x:row>
    <x:row r="84" s="1" customFormat="1" ht="14.25" hidden="0" customHeight="1">
      <x:c r="A84" s="70"/>
      <x:c r="B84" s="6"/>
      <x:c r="C84" s="6"/>
      <x:c r="D84" s="6"/>
      <x:c r="E84" s="6"/>
      <x:c r="F84" s="6"/>
      <x:c r="G84" s="6"/>
      <x:c r="H84" s="40" t="str">
        <x:f aca="0">IF(AND(OR(B84="A",B84="B"),LEFT(D84,1)="U",LEFT(E84,1)="D"),B84&amp;"|"&amp;D84&amp;"|"&amp;E84,"")</x:f>
        <x:v/>
      </x:c>
    </x:row>
    <x:row r="85" s="1" customFormat="1" ht="14.25" hidden="0" customHeight="1">
      <x:c r="A85" s="70"/>
      <x:c r="B85" s="6"/>
      <x:c r="C85" s="6"/>
      <x:c r="D85" s="6"/>
      <x:c r="E85" s="6"/>
      <x:c r="F85" s="6"/>
      <x:c r="G85" s="6"/>
      <x:c r="H85" s="44" t="str">
        <x:f aca="0">IF(AND(OR(B85="A",B85="B"),LEFT(D85,1)="U",LEFT(E85,1)="D"),B85&amp;"|"&amp;D85&amp;"|"&amp;E85,"")</x:f>
        <x:v/>
      </x:c>
    </x:row>
    <x:row r="86" s="1" customFormat="1" ht="14.25" hidden="0" customHeight="1">
      <x:c r="A86" s="70"/>
      <x:c r="B86" s="6"/>
      <x:c r="C86" s="6"/>
      <x:c r="D86" s="6"/>
      <x:c r="E86" s="6"/>
      <x:c r="F86" s="6"/>
      <x:c r="G86" s="6"/>
      <x:c r="H86" s="40" t="str">
        <x:f aca="0">IF(AND(OR(B86="A",B86="B"),LEFT(D86,1)="U",LEFT(E86,1)="D"),B86&amp;"|"&amp;D86&amp;"|"&amp;E86,"")</x:f>
        <x:v/>
      </x:c>
    </x:row>
    <x:row r="87" s="1" customFormat="1" ht="14.25" hidden="0" customHeight="1">
      <x:c r="A87" s="70"/>
      <x:c r="B87" s="6"/>
      <x:c r="C87" s="6"/>
      <x:c r="D87" s="6"/>
      <x:c r="E87" s="6"/>
      <x:c r="F87" s="6"/>
      <x:c r="G87" s="6"/>
      <x:c r="H87" s="44" t="str">
        <x:f aca="0">IF(AND(OR(B87="A",B87="B"),LEFT(D87,1)="U",LEFT(E87,1)="D"),B87&amp;"|"&amp;D87&amp;"|"&amp;E87,"")</x:f>
        <x:v/>
      </x:c>
    </x:row>
    <x:row r="88" s="1" customFormat="1" ht="14.25" hidden="0" customHeight="1">
      <x:c r="A88" s="70"/>
      <x:c r="B88" s="6"/>
      <x:c r="C88" s="6"/>
      <x:c r="D88" s="6"/>
      <x:c r="E88" s="6"/>
      <x:c r="F88" s="6"/>
      <x:c r="G88" s="6"/>
      <x:c r="H88" s="40" t="str">
        <x:f aca="0">IF(AND(OR(B88="A",B88="B"),LEFT(D88,1)="U",LEFT(E88,1)="D"),B88&amp;"|"&amp;D88&amp;"|"&amp;E88,"")</x:f>
        <x:v/>
      </x:c>
    </x:row>
    <x:row r="89" s="1" customFormat="1" ht="14.25" hidden="0" customHeight="1">
      <x:c r="A89" s="70"/>
      <x:c r="B89" s="6"/>
      <x:c r="C89" s="6"/>
      <x:c r="D89" s="6"/>
      <x:c r="E89" s="6"/>
      <x:c r="F89" s="6"/>
      <x:c r="G89" s="6"/>
      <x:c r="H89" s="44" t="str">
        <x:f aca="0">IF(AND(OR(B89="A",B89="B"),LEFT(D89,1)="U",LEFT(E89,1)="D"),B89&amp;"|"&amp;D89&amp;"|"&amp;E89,"")</x:f>
        <x:v/>
      </x:c>
    </x:row>
    <x:row r="90" s="1" customFormat="1" ht="14.25" hidden="0" customHeight="1">
      <x:c r="A90" s="70"/>
      <x:c r="B90" s="6"/>
      <x:c r="C90" s="6"/>
      <x:c r="D90" s="6"/>
      <x:c r="E90" s="6"/>
      <x:c r="F90" s="6"/>
      <x:c r="G90" s="6"/>
      <x:c r="H90" s="40" t="str">
        <x:f aca="0">IF(AND(OR(B90="A",B90="B"),LEFT(D90,1)="U",LEFT(E90,1)="D"),B90&amp;"|"&amp;D90&amp;"|"&amp;E90,"")</x:f>
        <x:v/>
      </x:c>
    </x:row>
    <x:row r="91" s="1" customFormat="1" ht="14.25" hidden="0" customHeight="1">
      <x:c r="A91" s="70"/>
      <x:c r="B91" s="6"/>
      <x:c r="C91" s="6"/>
      <x:c r="D91" s="6"/>
      <x:c r="E91" s="6"/>
      <x:c r="F91" s="6"/>
      <x:c r="G91" s="6"/>
      <x:c r="H91" s="44" t="str">
        <x:f aca="0">IF(AND(OR(B91="A",B91="B"),LEFT(D91,1)="U",LEFT(E91,1)="D"),B91&amp;"|"&amp;D91&amp;"|"&amp;E91,"")</x:f>
        <x:v/>
      </x:c>
    </x:row>
    <x:row r="92" s="1" customFormat="1" ht="14.25" hidden="0" customHeight="1">
      <x:c r="A92" s="70"/>
      <x:c r="B92" s="6"/>
      <x:c r="C92" s="6"/>
      <x:c r="D92" s="6"/>
      <x:c r="E92" s="6"/>
      <x:c r="F92" s="6"/>
      <x:c r="G92" s="6"/>
      <x:c r="H92" s="40" t="str">
        <x:f aca="0">IF(AND(OR(B92="A",B92="B"),LEFT(D92,1)="U",LEFT(E92,1)="D"),B92&amp;"|"&amp;D92&amp;"|"&amp;E92,"")</x:f>
        <x:v/>
      </x:c>
    </x:row>
    <x:row r="93" s="1" customFormat="1" ht="14.25" hidden="0" customHeight="1">
      <x:c r="A93" s="70"/>
      <x:c r="B93" s="6"/>
      <x:c r="C93" s="6"/>
      <x:c r="D93" s="6"/>
      <x:c r="E93" s="6"/>
      <x:c r="F93" s="6"/>
      <x:c r="G93" s="6"/>
      <x:c r="H93" s="44" t="str">
        <x:f aca="0">IF(AND(OR(B93="A",B93="B"),LEFT(D93,1)="U",LEFT(E93,1)="D"),B93&amp;"|"&amp;D93&amp;"|"&amp;E93,"")</x:f>
        <x:v/>
      </x:c>
    </x:row>
    <x:row r="94" s="1" customFormat="1" ht="14.25" hidden="0" customHeight="1">
      <x:c r="A94" s="70"/>
      <x:c r="B94" s="6"/>
      <x:c r="C94" s="6"/>
      <x:c r="D94" s="6"/>
      <x:c r="E94" s="6"/>
      <x:c r="F94" s="6"/>
      <x:c r="G94" s="6"/>
      <x:c r="H94" s="40" t="str">
        <x:f aca="0">IF(AND(OR(B94="A",B94="B"),LEFT(D94,1)="U",LEFT(E94,1)="D"),B94&amp;"|"&amp;D94&amp;"|"&amp;E94,"")</x:f>
        <x:v/>
      </x:c>
    </x:row>
    <x:row r="95" s="1" customFormat="1" ht="14.25" hidden="0" customHeight="1">
      <x:c r="A95" s="70"/>
      <x:c r="B95" s="6"/>
      <x:c r="C95" s="6"/>
      <x:c r="D95" s="6"/>
      <x:c r="E95" s="6"/>
      <x:c r="F95" s="6"/>
      <x:c r="G95" s="6"/>
      <x:c r="H95" s="44" t="str">
        <x:f aca="0">IF(AND(OR(B95="A",B95="B"),LEFT(D95,1)="U",LEFT(E95,1)="D"),B95&amp;"|"&amp;D95&amp;"|"&amp;E95,"")</x:f>
        <x:v/>
      </x:c>
    </x:row>
    <x:row r="96" s="1" customFormat="1" ht="14.25" hidden="0" customHeight="1">
      <x:c r="A96" s="70"/>
      <x:c r="B96" s="6"/>
      <x:c r="C96" s="6"/>
      <x:c r="D96" s="6"/>
      <x:c r="E96" s="6"/>
      <x:c r="F96" s="6"/>
      <x:c r="G96" s="6"/>
      <x:c r="H96" s="40" t="str">
        <x:f aca="0">IF(AND(OR(B96="A",B96="B"),LEFT(D96,1)="U",LEFT(E96,1)="D"),B96&amp;"|"&amp;D96&amp;"|"&amp;E96,"")</x:f>
        <x:v/>
      </x:c>
    </x:row>
    <x:row r="97" s="1" customFormat="1" ht="14.25" hidden="0" customHeight="1">
      <x:c r="A97" s="70"/>
      <x:c r="B97" s="6"/>
      <x:c r="C97" s="6"/>
      <x:c r="D97" s="6"/>
      <x:c r="E97" s="6"/>
      <x:c r="F97" s="6"/>
      <x:c r="G97" s="6"/>
      <x:c r="H97" s="44" t="str">
        <x:f aca="0">IF(AND(OR(B97="A",B97="B"),LEFT(D97,1)="U",LEFT(E97,1)="D"),B97&amp;"|"&amp;D97&amp;"|"&amp;E97,"")</x:f>
        <x:v/>
      </x:c>
    </x:row>
    <x:row r="98" s="1" customFormat="1" ht="14.25" hidden="0" customHeight="1">
      <x:c r="A98" s="70"/>
      <x:c r="B98" s="6"/>
      <x:c r="C98" s="6"/>
      <x:c r="D98" s="6"/>
      <x:c r="E98" s="6"/>
      <x:c r="F98" s="6"/>
      <x:c r="G98" s="6"/>
      <x:c r="H98" s="40" t="str">
        <x:f aca="0">IF(AND(OR(B98="A",B98="B"),LEFT(D98,1)="U",LEFT(E98,1)="D"),B98&amp;"|"&amp;D98&amp;"|"&amp;E98,"")</x:f>
        <x:v/>
      </x:c>
    </x:row>
    <x:row r="99" s="1" customFormat="1" ht="14.25" hidden="0" customHeight="1">
      <x:c r="A99" s="70"/>
      <x:c r="B99" s="6"/>
      <x:c r="C99" s="6"/>
      <x:c r="D99" s="6"/>
      <x:c r="E99" s="6"/>
      <x:c r="F99" s="6"/>
      <x:c r="G99" s="6"/>
      <x:c r="H99" s="44" t="str">
        <x:f aca="0">IF(AND(OR(B99="A",B99="B"),LEFT(D99,1)="U",LEFT(E99,1)="D"),B99&amp;"|"&amp;D99&amp;"|"&amp;E99,"")</x:f>
        <x:v/>
      </x:c>
    </x:row>
    <x:row r="100" s="1" customFormat="1" ht="14.25" hidden="0" customHeight="1">
      <x:c r="A100" s="70"/>
      <x:c r="B100" s="6"/>
      <x:c r="C100" s="6"/>
      <x:c r="D100" s="6"/>
      <x:c r="E100" s="6"/>
      <x:c r="F100" s="6"/>
      <x:c r="G100" s="6"/>
      <x:c r="H100" s="40" t="str">
        <x:f aca="0">IF(AND(OR(B100="A",B100="B"),LEFT(D100,1)="U",LEFT(E100,1)="D"),B100&amp;"|"&amp;D100&amp;"|"&amp;E100,"")</x:f>
        <x:v/>
      </x:c>
    </x:row>
    <x:row r="101" s="1" customFormat="1" ht="14.25" hidden="0" customHeight="1">
      <x:c r="A101" s="70"/>
      <x:c r="B101" s="6"/>
      <x:c r="C101" s="6"/>
      <x:c r="D101" s="6"/>
      <x:c r="E101" s="6"/>
      <x:c r="F101" s="6"/>
      <x:c r="G101" s="6"/>
      <x:c r="H101" s="6"/>
    </x:row>
    <x:row r="102" s="1" customFormat="1" ht="14.25" hidden="0" customHeight="1">
      <x:c r="A102" s="70"/>
      <x:c r="B102" s="6"/>
      <x:c r="C102" s="6"/>
      <x:c r="D102" s="6"/>
      <x:c r="E102" s="6"/>
      <x:c r="F102" s="6"/>
      <x:c r="G102" s="6"/>
      <x:c r="H102" s="6"/>
    </x:row>
    <x:row r="103" s="1" customFormat="1" ht="14.25" hidden="0" customHeight="1">
      <x:c r="A103" s="70"/>
      <x:c r="B103" s="6"/>
      <x:c r="C103" s="6"/>
      <x:c r="D103" s="6"/>
      <x:c r="E103" s="6"/>
      <x:c r="F103" s="6"/>
      <x:c r="G103" s="6"/>
      <x:c r="H103" s="6"/>
    </x:row>
    <x:row r="104" s="1" customFormat="1" ht="14.25" hidden="0" customHeight="1">
      <x:c r="A104" s="70"/>
      <x:c r="B104" s="6"/>
      <x:c r="C104" s="6"/>
      <x:c r="D104" s="6"/>
      <x:c r="E104" s="6"/>
      <x:c r="F104" s="6"/>
      <x:c r="G104" s="6"/>
      <x:c r="H104" s="6"/>
    </x:row>
    <x:row r="105" s="1" customFormat="1" ht="14.25" hidden="0" customHeight="1">
      <x:c r="A105" s="70"/>
      <x:c r="B105" s="6"/>
      <x:c r="C105" s="6"/>
      <x:c r="D105" s="6"/>
      <x:c r="E105" s="6"/>
      <x:c r="F105" s="6"/>
      <x:c r="G105" s="6"/>
      <x:c r="H105" s="6"/>
    </x:row>
    <x:row r="106" s="1" customFormat="1" ht="14.25" hidden="0" customHeight="1">
      <x:c r="A106" s="70"/>
      <x:c r="B106" s="6"/>
      <x:c r="C106" s="6"/>
      <x:c r="D106" s="6"/>
      <x:c r="E106" s="6"/>
      <x:c r="F106" s="6"/>
      <x:c r="G106" s="6"/>
      <x:c r="H106" s="6"/>
    </x:row>
    <x:row r="107" s="1" customFormat="1" ht="14.25" hidden="0" customHeight="1">
      <x:c r="A107" s="70"/>
      <x:c r="B107" s="6"/>
      <x:c r="C107" s="6"/>
      <x:c r="D107" s="6"/>
      <x:c r="E107" s="6"/>
      <x:c r="F107" s="6"/>
      <x:c r="G107" s="6"/>
      <x:c r="H107" s="6"/>
    </x:row>
    <x:row r="108" s="1" customFormat="1" ht="14.25" hidden="0" customHeight="1">
      <x:c r="A108" s="70"/>
      <x:c r="B108" s="6"/>
      <x:c r="C108" s="6"/>
      <x:c r="D108" s="6"/>
      <x:c r="E108" s="6"/>
      <x:c r="F108" s="6"/>
      <x:c r="G108" s="6"/>
      <x:c r="H108" s="6"/>
    </x:row>
    <x:row r="109" s="1" customFormat="1" ht="14.25" hidden="0" customHeight="1">
      <x:c r="A109" s="70"/>
      <x:c r="B109" s="6"/>
      <x:c r="C109" s="6"/>
      <x:c r="D109" s="6"/>
      <x:c r="E109" s="6"/>
      <x:c r="F109" s="6"/>
      <x:c r="G109" s="6"/>
      <x:c r="H109" s="6"/>
    </x:row>
    <x:row r="110" s="1" customFormat="1" ht="14.25" hidden="0" customHeight="1">
      <x:c r="A110" s="70"/>
      <x:c r="B110" s="6"/>
      <x:c r="C110" s="6"/>
      <x:c r="D110" s="6"/>
      <x:c r="E110" s="6"/>
      <x:c r="F110" s="6"/>
      <x:c r="G110" s="6"/>
      <x:c r="H110" s="6"/>
    </x:row>
    <x:row r="111" s="1" customFormat="1" ht="14.25" hidden="0" customHeight="1">
      <x:c r="A111" s="70"/>
      <x:c r="B111" s="6"/>
      <x:c r="C111" s="6"/>
      <x:c r="D111" s="6"/>
      <x:c r="E111" s="6"/>
      <x:c r="F111" s="6"/>
      <x:c r="G111" s="6"/>
      <x:c r="H111" s="6"/>
    </x:row>
    <x:row r="112" s="1" customFormat="1" ht="14.25" hidden="0" customHeight="1">
      <x:c r="A112" s="70"/>
      <x:c r="B112" s="6"/>
      <x:c r="C112" s="6"/>
      <x:c r="D112" s="6"/>
      <x:c r="E112" s="6"/>
      <x:c r="F112" s="6"/>
      <x:c r="G112" s="6"/>
      <x:c r="H112" s="6"/>
    </x:row>
    <x:row r="113" s="1" customFormat="1" ht="14.25" hidden="0" customHeight="1">
      <x:c r="A113" s="70"/>
      <x:c r="B113" s="6"/>
      <x:c r="C113" s="6"/>
      <x:c r="D113" s="6"/>
      <x:c r="E113" s="6"/>
      <x:c r="F113" s="6"/>
      <x:c r="G113" s="6"/>
      <x:c r="H113" s="6"/>
    </x:row>
    <x:row r="114" s="1" customFormat="1" ht="14.25" hidden="0" customHeight="1">
      <x:c r="A114" s="70"/>
      <x:c r="B114" s="6"/>
      <x:c r="C114" s="6"/>
      <x:c r="D114" s="6"/>
      <x:c r="E114" s="6"/>
      <x:c r="F114" s="6"/>
      <x:c r="G114" s="6"/>
      <x:c r="H114" s="6"/>
    </x:row>
    <x:row r="115" s="1" customFormat="1" ht="14.25" hidden="0" customHeight="1">
      <x:c r="A115" s="70"/>
      <x:c r="B115" s="6"/>
      <x:c r="C115" s="6"/>
      <x:c r="D115" s="6"/>
      <x:c r="E115" s="6"/>
      <x:c r="F115" s="6"/>
      <x:c r="G115" s="6"/>
      <x:c r="H115" s="6"/>
    </x:row>
    <x:row r="116" s="1" customFormat="1" ht="14.25" hidden="0" customHeight="1">
      <x:c r="A116" s="70"/>
      <x:c r="B116" s="6"/>
      <x:c r="C116" s="6"/>
      <x:c r="D116" s="6"/>
      <x:c r="E116" s="6"/>
      <x:c r="F116" s="6"/>
      <x:c r="G116" s="6"/>
      <x:c r="H116" s="6"/>
    </x:row>
    <x:row r="117" s="1" customFormat="1" ht="14.25" hidden="0" customHeight="1">
      <x:c r="A117" s="70"/>
      <x:c r="B117" s="6"/>
      <x:c r="C117" s="6"/>
      <x:c r="D117" s="6"/>
      <x:c r="E117" s="6"/>
      <x:c r="F117" s="6"/>
      <x:c r="G117" s="6"/>
      <x:c r="H117" s="6"/>
    </x:row>
    <x:row r="118" s="1" customFormat="1" ht="14.25" hidden="0" customHeight="1">
      <x:c r="A118" s="70"/>
      <x:c r="B118" s="6"/>
      <x:c r="C118" s="6"/>
      <x:c r="D118" s="6"/>
      <x:c r="E118" s="6"/>
      <x:c r="F118" s="6"/>
      <x:c r="G118" s="6"/>
      <x:c r="H118" s="6"/>
    </x:row>
    <x:row r="119" s="1" customFormat="1" ht="14.25" hidden="0" customHeight="1">
      <x:c r="A119" s="70"/>
      <x:c r="B119" s="6"/>
      <x:c r="C119" s="6"/>
      <x:c r="D119" s="6"/>
      <x:c r="E119" s="6"/>
      <x:c r="F119" s="6"/>
      <x:c r="G119" s="6"/>
      <x:c r="H119" s="6"/>
    </x:row>
    <x:row r="120" s="1" customFormat="1" ht="14.25" hidden="0" customHeight="1">
      <x:c r="A120" s="70"/>
      <x:c r="B120" s="6"/>
      <x:c r="C120" s="6"/>
      <x:c r="D120" s="6"/>
      <x:c r="E120" s="6"/>
      <x:c r="F120" s="6"/>
      <x:c r="G120" s="6"/>
      <x:c r="H120" s="6"/>
    </x:row>
    <x:row r="121" s="1" customFormat="1" ht="14.25" hidden="0" customHeight="1">
      <x:c r="A121" s="70"/>
      <x:c r="B121" s="6"/>
      <x:c r="C121" s="6"/>
      <x:c r="D121" s="6"/>
      <x:c r="E121" s="6"/>
      <x:c r="F121" s="6"/>
      <x:c r="G121" s="6"/>
      <x:c r="H121" s="6"/>
    </x:row>
    <x:row r="122" s="1" customFormat="1" ht="14.25" hidden="0" customHeight="1">
      <x:c r="A122" s="70"/>
      <x:c r="B122" s="6"/>
      <x:c r="C122" s="6"/>
      <x:c r="D122" s="6"/>
      <x:c r="E122" s="6"/>
      <x:c r="F122" s="6"/>
      <x:c r="G122" s="6"/>
      <x:c r="H122" s="6"/>
    </x:row>
    <x:row r="123" s="1" customFormat="1" ht="14.25" hidden="0" customHeight="1">
      <x:c r="A123" s="70"/>
      <x:c r="B123" s="6"/>
      <x:c r="C123" s="6"/>
      <x:c r="D123" s="6"/>
      <x:c r="E123" s="6"/>
      <x:c r="F123" s="6"/>
      <x:c r="G123" s="6"/>
      <x:c r="H123" s="6"/>
    </x:row>
    <x:row r="124" s="1" customFormat="1" ht="14.25" hidden="0" customHeight="1">
      <x:c r="A124" s="70"/>
      <x:c r="B124" s="6"/>
      <x:c r="C124" s="6"/>
      <x:c r="D124" s="6"/>
      <x:c r="E124" s="6"/>
      <x:c r="F124" s="6"/>
      <x:c r="G124" s="6"/>
      <x:c r="H124" s="6"/>
    </x:row>
    <x:row r="125" s="1" customFormat="1" ht="14.25" hidden="0" customHeight="1">
      <x:c r="A125" s="70"/>
      <x:c r="B125" s="6"/>
      <x:c r="C125" s="6"/>
      <x:c r="D125" s="6"/>
      <x:c r="E125" s="6"/>
      <x:c r="F125" s="6"/>
      <x:c r="G125" s="6"/>
      <x:c r="H125" s="6"/>
    </x:row>
    <x:row r="126" s="1" customFormat="1" ht="14.25" hidden="0" customHeight="1">
      <x:c r="A126" s="70"/>
      <x:c r="B126" s="6"/>
      <x:c r="C126" s="6"/>
      <x:c r="D126" s="6"/>
      <x:c r="E126" s="6"/>
      <x:c r="F126" s="6"/>
      <x:c r="G126" s="6"/>
      <x:c r="H126" s="6"/>
    </x:row>
    <x:row r="127" s="1" customFormat="1" ht="14.25" hidden="0" customHeight="1">
      <x:c r="A127" s="70"/>
      <x:c r="B127" s="6"/>
      <x:c r="C127" s="6"/>
      <x:c r="D127" s="6"/>
      <x:c r="E127" s="6"/>
      <x:c r="F127" s="6"/>
      <x:c r="G127" s="6"/>
      <x:c r="H127" s="6"/>
    </x:row>
    <x:row r="128" s="1" customFormat="1" ht="14.25" hidden="0" customHeight="1">
      <x:c r="A128" s="70"/>
      <x:c r="B128" s="6"/>
      <x:c r="C128" s="6"/>
      <x:c r="D128" s="6"/>
      <x:c r="E128" s="6"/>
      <x:c r="F128" s="6"/>
      <x:c r="G128" s="6"/>
      <x:c r="H128" s="6"/>
    </x:row>
    <x:row r="129" s="1" customFormat="1" ht="14.25" hidden="0" customHeight="1">
      <x:c r="A129" s="70"/>
      <x:c r="B129" s="6"/>
      <x:c r="C129" s="6"/>
      <x:c r="D129" s="6"/>
      <x:c r="E129" s="6"/>
      <x:c r="F129" s="6"/>
      <x:c r="G129" s="6"/>
      <x:c r="H129" s="6"/>
    </x:row>
    <x:row r="130" s="1" customFormat="1" ht="14.25" hidden="0" customHeight="1">
      <x:c r="A130" s="70"/>
      <x:c r="B130" s="6"/>
      <x:c r="C130" s="6"/>
      <x:c r="D130" s="6"/>
      <x:c r="E130" s="6"/>
      <x:c r="F130" s="6"/>
      <x:c r="G130" s="6"/>
      <x:c r="H130" s="6"/>
    </x:row>
    <x:row r="131" s="1" customFormat="1" ht="14.25" hidden="0" customHeight="1">
      <x:c r="A131" s="70"/>
      <x:c r="B131" s="6"/>
      <x:c r="C131" s="6"/>
      <x:c r="D131" s="6"/>
      <x:c r="E131" s="6"/>
      <x:c r="F131" s="6"/>
      <x:c r="G131" s="6"/>
      <x:c r="H131" s="6"/>
    </x:row>
    <x:row r="132" s="1" customFormat="1" ht="14.25" hidden="0" customHeight="1">
      <x:c r="A132" s="70"/>
      <x:c r="B132" s="6"/>
      <x:c r="C132" s="6"/>
      <x:c r="D132" s="6"/>
      <x:c r="E132" s="6"/>
      <x:c r="F132" s="6"/>
      <x:c r="G132" s="6"/>
      <x:c r="H132" s="6"/>
    </x:row>
    <x:row r="133" s="1" customFormat="1" ht="14.25" hidden="0" customHeight="1">
      <x:c r="A133" s="70"/>
      <x:c r="B133" s="6"/>
      <x:c r="C133" s="6"/>
      <x:c r="D133" s="6"/>
      <x:c r="E133" s="6"/>
      <x:c r="F133" s="6"/>
      <x:c r="G133" s="6"/>
      <x:c r="H133" s="6"/>
    </x:row>
    <x:row r="134" s="1" customFormat="1" ht="14.25" hidden="0" customHeight="1">
      <x:c r="A134" s="70"/>
      <x:c r="B134" s="6"/>
      <x:c r="C134" s="6"/>
      <x:c r="D134" s="6"/>
      <x:c r="E134" s="6"/>
      <x:c r="F134" s="6"/>
      <x:c r="G134" s="6"/>
      <x:c r="H134" s="6"/>
    </x:row>
    <x:row r="135" s="1" customFormat="1" ht="14.25" hidden="0" customHeight="1">
      <x:c r="A135" s="70"/>
      <x:c r="B135" s="6"/>
      <x:c r="C135" s="6"/>
      <x:c r="D135" s="6"/>
      <x:c r="E135" s="6"/>
      <x:c r="F135" s="6"/>
      <x:c r="G135" s="6"/>
      <x:c r="H135" s="6"/>
    </x:row>
    <x:row r="136" s="1" customFormat="1" ht="14.25" hidden="0" customHeight="1">
      <x:c r="A136" s="70"/>
      <x:c r="B136" s="6"/>
      <x:c r="C136" s="6"/>
      <x:c r="D136" s="6"/>
      <x:c r="E136" s="6"/>
      <x:c r="F136" s="6"/>
      <x:c r="G136" s="6"/>
      <x:c r="H136" s="6"/>
    </x:row>
    <x:row r="137" s="1" customFormat="1" ht="14.25" hidden="0" customHeight="1">
      <x:c r="A137" s="70"/>
      <x:c r="B137" s="6"/>
      <x:c r="C137" s="6"/>
      <x:c r="D137" s="6"/>
      <x:c r="E137" s="6"/>
      <x:c r="F137" s="6"/>
      <x:c r="G137" s="6"/>
      <x:c r="H137" s="6"/>
    </x:row>
    <x:row r="138" s="1" customFormat="1" ht="14.25" hidden="0" customHeight="1">
      <x:c r="A138" s="70"/>
      <x:c r="B138" s="6"/>
      <x:c r="C138" s="6"/>
      <x:c r="D138" s="6"/>
      <x:c r="E138" s="6"/>
      <x:c r="F138" s="6"/>
      <x:c r="G138" s="6"/>
      <x:c r="H138" s="6"/>
    </x:row>
    <x:row r="139" s="1" customFormat="1" ht="14.25" hidden="0" customHeight="1">
      <x:c r="A139" s="70"/>
      <x:c r="B139" s="6"/>
      <x:c r="C139" s="6"/>
      <x:c r="D139" s="6"/>
      <x:c r="E139" s="6"/>
      <x:c r="F139" s="6"/>
      <x:c r="G139" s="6"/>
      <x:c r="H139" s="6"/>
    </x:row>
    <x:row r="140" s="1" customFormat="1" ht="14.25" hidden="0" customHeight="1">
      <x:c r="A140" s="70"/>
      <x:c r="B140" s="6"/>
      <x:c r="C140" s="6"/>
      <x:c r="D140" s="6"/>
      <x:c r="E140" s="6"/>
      <x:c r="F140" s="6"/>
      <x:c r="G140" s="6"/>
      <x:c r="H140" s="6"/>
    </x:row>
    <x:row r="141" s="1" customFormat="1" ht="14.25" hidden="0" customHeight="1">
      <x:c r="A141" s="70"/>
      <x:c r="B141" s="6"/>
      <x:c r="C141" s="6"/>
      <x:c r="D141" s="6"/>
      <x:c r="E141" s="6"/>
      <x:c r="F141" s="6"/>
      <x:c r="G141" s="6"/>
      <x:c r="H141" s="6"/>
    </x:row>
    <x:row r="142" s="1" customFormat="1" ht="14.25" hidden="0" customHeight="1">
      <x:c r="A142" s="70"/>
      <x:c r="B142" s="6"/>
      <x:c r="C142" s="6"/>
      <x:c r="D142" s="6"/>
      <x:c r="E142" s="6"/>
      <x:c r="F142" s="6"/>
      <x:c r="G142" s="6"/>
      <x:c r="H142" s="6"/>
    </x:row>
    <x:row r="143" s="1" customFormat="1" ht="14.25" hidden="0" customHeight="1">
      <x:c r="A143" s="70"/>
      <x:c r="B143" s="6"/>
      <x:c r="C143" s="6"/>
      <x:c r="D143" s="6"/>
      <x:c r="E143" s="6"/>
      <x:c r="F143" s="6"/>
      <x:c r="G143" s="6"/>
      <x:c r="H143" s="6"/>
    </x:row>
    <x:row r="144" s="1" customFormat="1" ht="14.25" hidden="0" customHeight="1">
      <x:c r="A144" s="70"/>
      <x:c r="B144" s="6"/>
      <x:c r="C144" s="6"/>
      <x:c r="D144" s="6"/>
      <x:c r="E144" s="6"/>
      <x:c r="F144" s="6"/>
      <x:c r="G144" s="6"/>
      <x:c r="H144" s="6"/>
    </x:row>
    <x:row r="145" s="1" customFormat="1" ht="14.25" hidden="0" customHeight="1">
      <x:c r="A145" s="70"/>
      <x:c r="B145" s="6"/>
      <x:c r="C145" s="6"/>
      <x:c r="D145" s="6"/>
      <x:c r="E145" s="6"/>
      <x:c r="F145" s="6"/>
      <x:c r="G145" s="6"/>
      <x:c r="H145" s="6"/>
    </x:row>
    <x:row r="146" s="1" customFormat="1" ht="14.25" hidden="0" customHeight="1">
      <x:c r="A146" s="70"/>
      <x:c r="B146" s="6"/>
      <x:c r="C146" s="6"/>
      <x:c r="D146" s="6"/>
      <x:c r="E146" s="6"/>
      <x:c r="F146" s="6"/>
      <x:c r="G146" s="6"/>
      <x:c r="H146" s="6"/>
    </x:row>
    <x:row r="147" s="1" customFormat="1" ht="14.25" hidden="0" customHeight="1">
      <x:c r="A147" s="70"/>
      <x:c r="B147" s="6"/>
      <x:c r="C147" s="6"/>
      <x:c r="D147" s="6"/>
      <x:c r="E147" s="6"/>
      <x:c r="F147" s="6"/>
      <x:c r="G147" s="6"/>
      <x:c r="H147" s="6"/>
    </x:row>
    <x:row r="148" s="1" customFormat="1" ht="14.25" hidden="0" customHeight="1">
      <x:c r="A148" s="70"/>
      <x:c r="B148" s="6"/>
      <x:c r="C148" s="6"/>
      <x:c r="D148" s="6"/>
      <x:c r="E148" s="6"/>
      <x:c r="F148" s="6"/>
      <x:c r="G148" s="6"/>
      <x:c r="H148" s="6"/>
    </x:row>
    <x:row r="149" s="1" customFormat="1" ht="14.25" hidden="0" customHeight="1">
      <x:c r="A149" s="70"/>
      <x:c r="B149" s="6"/>
      <x:c r="C149" s="6"/>
      <x:c r="D149" s="6"/>
      <x:c r="E149" s="6"/>
      <x:c r="F149" s="6"/>
      <x:c r="G149" s="6"/>
      <x:c r="H149" s="6"/>
    </x:row>
    <x:row r="150" s="1" customFormat="1" ht="14.25" hidden="0" customHeight="1">
      <x:c r="A150" s="70"/>
      <x:c r="B150" s="6"/>
      <x:c r="C150" s="6"/>
      <x:c r="D150" s="6"/>
      <x:c r="E150" s="6"/>
      <x:c r="F150" s="6"/>
      <x:c r="G150" s="6"/>
      <x:c r="H150" s="6"/>
    </x:row>
    <x:row r="151" s="1" customFormat="1" ht="14.25" hidden="0" customHeight="1">
      <x:c r="A151" s="70"/>
      <x:c r="B151" s="6"/>
      <x:c r="C151" s="6"/>
      <x:c r="D151" s="6"/>
      <x:c r="E151" s="6"/>
      <x:c r="F151" s="6"/>
      <x:c r="G151" s="6"/>
      <x:c r="H151" s="6"/>
    </x:row>
    <x:row r="152" s="1" customFormat="1" ht="14.25" hidden="0" customHeight="1">
      <x:c r="A152" s="70"/>
      <x:c r="B152" s="6"/>
      <x:c r="C152" s="6"/>
      <x:c r="D152" s="6"/>
      <x:c r="E152" s="6"/>
      <x:c r="F152" s="6"/>
      <x:c r="G152" s="6"/>
      <x:c r="H152" s="6"/>
    </x:row>
    <x:row r="153" s="1" customFormat="1" ht="14.25" hidden="0" customHeight="1">
      <x:c r="A153" s="70"/>
      <x:c r="B153" s="6"/>
      <x:c r="C153" s="6"/>
      <x:c r="D153" s="6"/>
      <x:c r="E153" s="6"/>
      <x:c r="F153" s="6"/>
      <x:c r="G153" s="6"/>
      <x:c r="H153" s="6"/>
    </x:row>
    <x:row r="154" s="1" customFormat="1" ht="14.25" hidden="0" customHeight="1">
      <x:c r="A154" s="70"/>
      <x:c r="B154" s="6"/>
      <x:c r="C154" s="6"/>
      <x:c r="D154" s="6"/>
      <x:c r="E154" s="6"/>
      <x:c r="F154" s="6"/>
      <x:c r="G154" s="6"/>
      <x:c r="H154" s="6"/>
    </x:row>
    <x:row r="155" s="1" customFormat="1" ht="14.25" hidden="0" customHeight="1">
      <x:c r="A155" s="70"/>
      <x:c r="B155" s="6"/>
      <x:c r="C155" s="6"/>
      <x:c r="D155" s="6"/>
      <x:c r="E155" s="6"/>
      <x:c r="F155" s="6"/>
      <x:c r="G155" s="6"/>
      <x:c r="H155" s="6"/>
    </x:row>
    <x:row r="156" s="1" customFormat="1" ht="14.25" hidden="0" customHeight="1">
      <x:c r="A156" s="70"/>
      <x:c r="B156" s="6"/>
      <x:c r="C156" s="6"/>
      <x:c r="D156" s="6"/>
      <x:c r="E156" s="6"/>
      <x:c r="F156" s="6"/>
      <x:c r="G156" s="6"/>
      <x:c r="H156" s="6"/>
    </x:row>
    <x:row r="157" s="1" customFormat="1" ht="14.25" hidden="0" customHeight="1">
      <x:c r="A157" s="70"/>
      <x:c r="B157" s="6"/>
      <x:c r="C157" s="6"/>
      <x:c r="D157" s="6"/>
      <x:c r="E157" s="6"/>
      <x:c r="F157" s="6"/>
      <x:c r="G157" s="6"/>
      <x:c r="H157" s="6"/>
    </x:row>
    <x:row r="158" s="1" customFormat="1" ht="14.25" hidden="0" customHeight="1">
      <x:c r="A158" s="70"/>
      <x:c r="B158" s="6"/>
      <x:c r="C158" s="6"/>
      <x:c r="D158" s="6"/>
      <x:c r="E158" s="6"/>
      <x:c r="F158" s="6"/>
      <x:c r="G158" s="6"/>
      <x:c r="H158" s="6"/>
    </x:row>
    <x:row r="159" s="1" customFormat="1" ht="14.25" hidden="0" customHeight="1">
      <x:c r="A159" s="70"/>
      <x:c r="B159" s="6"/>
      <x:c r="C159" s="6"/>
      <x:c r="D159" s="6"/>
      <x:c r="E159" s="6"/>
      <x:c r="F159" s="6"/>
      <x:c r="G159" s="6"/>
      <x:c r="H159" s="6"/>
    </x:row>
    <x:row r="160" s="1" customFormat="1" ht="14.25" hidden="0" customHeight="1">
      <x:c r="A160" s="70"/>
      <x:c r="B160" s="6"/>
      <x:c r="C160" s="6"/>
      <x:c r="D160" s="6"/>
      <x:c r="E160" s="6"/>
      <x:c r="F160" s="6"/>
      <x:c r="G160" s="6"/>
      <x:c r="H160" s="6"/>
    </x:row>
    <x:row r="161" s="1" customFormat="1" ht="14.25" hidden="0" customHeight="1">
      <x:c r="A161" s="70"/>
      <x:c r="B161" s="6"/>
      <x:c r="C161" s="6"/>
      <x:c r="D161" s="6"/>
      <x:c r="E161" s="6"/>
      <x:c r="F161" s="6"/>
      <x:c r="G161" s="6"/>
      <x:c r="H161" s="6"/>
    </x:row>
    <x:row r="162" s="1" customFormat="1" ht="14.25" hidden="0" customHeight="1">
      <x:c r="A162" s="70"/>
      <x:c r="B162" s="6"/>
      <x:c r="C162" s="6"/>
      <x:c r="D162" s="6"/>
      <x:c r="E162" s="6"/>
      <x:c r="F162" s="6"/>
      <x:c r="G162" s="6"/>
      <x:c r="H162" s="6"/>
    </x:row>
    <x:row r="163" s="1" customFormat="1" ht="14.25" hidden="0" customHeight="1">
      <x:c r="A163" s="70"/>
      <x:c r="B163" s="6"/>
      <x:c r="C163" s="6"/>
      <x:c r="D163" s="6"/>
      <x:c r="E163" s="6"/>
      <x:c r="F163" s="6"/>
      <x:c r="G163" s="6"/>
      <x:c r="H163" s="6"/>
    </x:row>
    <x:row r="164" s="1" customFormat="1" ht="14.25" hidden="0" customHeight="1">
      <x:c r="A164" s="70"/>
      <x:c r="B164" s="6"/>
      <x:c r="C164" s="6"/>
      <x:c r="D164" s="6"/>
      <x:c r="E164" s="6"/>
      <x:c r="F164" s="6"/>
      <x:c r="G164" s="6"/>
      <x:c r="H164" s="6"/>
    </x:row>
    <x:row r="165" s="1" customFormat="1" ht="14.25" hidden="0" customHeight="1">
      <x:c r="A165" s="70"/>
      <x:c r="B165" s="6"/>
      <x:c r="C165" s="6"/>
      <x:c r="D165" s="6"/>
      <x:c r="E165" s="6"/>
      <x:c r="F165" s="6"/>
      <x:c r="G165" s="6"/>
      <x:c r="H165" s="6"/>
    </x:row>
    <x:row r="166" s="1" customFormat="1" ht="14.25" hidden="0" customHeight="1">
      <x:c r="A166" s="70"/>
      <x:c r="B166" s="6"/>
      <x:c r="C166" s="6"/>
      <x:c r="D166" s="6"/>
      <x:c r="E166" s="6"/>
      <x:c r="F166" s="6"/>
      <x:c r="G166" s="6"/>
      <x:c r="H166" s="6"/>
    </x:row>
    <x:row r="167" s="1" customFormat="1" ht="14.25" hidden="0" customHeight="1">
      <x:c r="A167" s="70"/>
      <x:c r="B167" s="6"/>
      <x:c r="C167" s="6"/>
      <x:c r="D167" s="6"/>
      <x:c r="E167" s="6"/>
      <x:c r="F167" s="6"/>
      <x:c r="G167" s="6"/>
      <x:c r="H167" s="6"/>
    </x:row>
    <x:row r="168" s="1" customFormat="1" ht="14.25" hidden="0" customHeight="1">
      <x:c r="A168" s="70"/>
      <x:c r="B168" s="6"/>
      <x:c r="C168" s="6"/>
      <x:c r="D168" s="6"/>
      <x:c r="E168" s="6"/>
      <x:c r="F168" s="6"/>
      <x:c r="G168" s="6"/>
      <x:c r="H168" s="6"/>
    </x:row>
    <x:row r="169" s="1" customFormat="1" ht="14.25" hidden="0" customHeight="1">
      <x:c r="A169" s="70"/>
      <x:c r="B169" s="6"/>
      <x:c r="C169" s="6"/>
      <x:c r="D169" s="6"/>
      <x:c r="E169" s="6"/>
      <x:c r="F169" s="6"/>
      <x:c r="G169" s="6"/>
      <x:c r="H169" s="6"/>
    </x:row>
    <x:row r="170" s="1" customFormat="1" ht="14.25" hidden="0" customHeight="1">
      <x:c r="A170" s="70"/>
      <x:c r="B170" s="6"/>
      <x:c r="C170" s="6"/>
      <x:c r="D170" s="6"/>
      <x:c r="E170" s="6"/>
      <x:c r="F170" s="6"/>
      <x:c r="G170" s="6"/>
      <x:c r="H170" s="6"/>
    </x:row>
    <x:row r="171" s="1" customFormat="1" ht="14.25" hidden="0" customHeight="1">
      <x:c r="A171" s="70"/>
      <x:c r="B171" s="6"/>
      <x:c r="C171" s="6"/>
      <x:c r="D171" s="6"/>
      <x:c r="E171" s="6"/>
      <x:c r="F171" s="6"/>
      <x:c r="G171" s="6"/>
      <x:c r="H171" s="6"/>
    </x:row>
    <x:row r="172" s="1" customFormat="1" ht="14.25" hidden="0" customHeight="1">
      <x:c r="A172" s="70"/>
      <x:c r="B172" s="6"/>
      <x:c r="C172" s="6"/>
      <x:c r="D172" s="6"/>
      <x:c r="E172" s="6"/>
      <x:c r="F172" s="6"/>
      <x:c r="G172" s="6"/>
      <x:c r="H172" s="6"/>
    </x:row>
    <x:row r="173" s="1" customFormat="1" ht="14.25" hidden="0" customHeight="1">
      <x:c r="A173" s="70"/>
      <x:c r="B173" s="6"/>
      <x:c r="C173" s="6"/>
      <x:c r="D173" s="6"/>
      <x:c r="E173" s="6"/>
      <x:c r="F173" s="6"/>
      <x:c r="G173" s="6"/>
      <x:c r="H173" s="6"/>
    </x:row>
    <x:row r="174" s="1" customFormat="1" ht="14.25" hidden="0" customHeight="1">
      <x:c r="A174" s="70"/>
      <x:c r="B174" s="6"/>
      <x:c r="C174" s="6"/>
      <x:c r="D174" s="6"/>
      <x:c r="E174" s="6"/>
      <x:c r="F174" s="6"/>
      <x:c r="G174" s="6"/>
      <x:c r="H174" s="6"/>
    </x:row>
    <x:row r="175" s="1" customFormat="1" ht="14.25" hidden="0" customHeight="1">
      <x:c r="A175" s="70"/>
      <x:c r="B175" s="6"/>
      <x:c r="C175" s="6"/>
      <x:c r="D175" s="6"/>
      <x:c r="E175" s="6"/>
      <x:c r="F175" s="6"/>
      <x:c r="G175" s="6"/>
      <x:c r="H175" s="6"/>
    </x:row>
    <x:row r="176" s="1" customFormat="1" ht="14.25" hidden="0" customHeight="1">
      <x:c r="A176" s="70"/>
      <x:c r="B176" s="6"/>
      <x:c r="C176" s="6"/>
      <x:c r="D176" s="6"/>
      <x:c r="E176" s="6"/>
      <x:c r="F176" s="6"/>
      <x:c r="G176" s="6"/>
      <x:c r="H176" s="6"/>
    </x:row>
    <x:row r="177" s="1" customFormat="1" ht="14.25" hidden="0" customHeight="1">
      <x:c r="A177" s="70"/>
      <x:c r="B177" s="6"/>
      <x:c r="C177" s="6"/>
      <x:c r="D177" s="6"/>
      <x:c r="E177" s="6"/>
      <x:c r="F177" s="6"/>
      <x:c r="G177" s="6"/>
      <x:c r="H177" s="6"/>
    </x:row>
    <x:row r="178" s="1" customFormat="1" ht="14.25" hidden="0" customHeight="1">
      <x:c r="A178" s="70"/>
      <x:c r="B178" s="6"/>
      <x:c r="C178" s="6"/>
      <x:c r="D178" s="6"/>
      <x:c r="E178" s="6"/>
      <x:c r="F178" s="6"/>
      <x:c r="G178" s="6"/>
      <x:c r="H178" s="6"/>
    </x:row>
    <x:row r="179" s="1" customFormat="1" ht="14.25" hidden="0" customHeight="1">
      <x:c r="A179" s="70"/>
      <x:c r="B179" s="6"/>
      <x:c r="C179" s="6"/>
      <x:c r="D179" s="6"/>
      <x:c r="E179" s="6"/>
      <x:c r="F179" s="6"/>
      <x:c r="G179" s="6"/>
      <x:c r="H179" s="6"/>
    </x:row>
    <x:row r="180" s="1" customFormat="1" ht="14.25" hidden="0" customHeight="1">
      <x:c r="A180" s="70"/>
      <x:c r="B180" s="6"/>
      <x:c r="C180" s="6"/>
      <x:c r="D180" s="6"/>
      <x:c r="E180" s="6"/>
      <x:c r="F180" s="6"/>
      <x:c r="G180" s="6"/>
      <x:c r="H180" s="6"/>
    </x:row>
    <x:row r="181" s="1" customFormat="1" ht="14.25" hidden="0" customHeight="1">
      <x:c r="A181" s="70"/>
      <x:c r="B181" s="6"/>
      <x:c r="C181" s="6"/>
      <x:c r="D181" s="6"/>
      <x:c r="E181" s="6"/>
      <x:c r="F181" s="6"/>
      <x:c r="G181" s="6"/>
      <x:c r="H181" s="6"/>
    </x:row>
    <x:row r="182" s="1" customFormat="1" ht="14.25" hidden="0" customHeight="1">
      <x:c r="A182" s="70"/>
      <x:c r="B182" s="6"/>
      <x:c r="C182" s="6"/>
      <x:c r="D182" s="6"/>
      <x:c r="E182" s="6"/>
      <x:c r="F182" s="6"/>
      <x:c r="G182" s="6"/>
      <x:c r="H182" s="6"/>
    </x:row>
    <x:row r="183" s="1" customFormat="1" ht="14.25" hidden="0" customHeight="1">
      <x:c r="A183" s="70"/>
      <x:c r="B183" s="6"/>
      <x:c r="C183" s="6"/>
      <x:c r="D183" s="6"/>
      <x:c r="E183" s="6"/>
      <x:c r="F183" s="6"/>
      <x:c r="G183" s="6"/>
      <x:c r="H183" s="6"/>
    </x:row>
    <x:row r="184" s="1" customFormat="1" ht="14.25" hidden="0" customHeight="1">
      <x:c r="A184" s="70"/>
      <x:c r="B184" s="6"/>
      <x:c r="C184" s="6"/>
      <x:c r="D184" s="6"/>
      <x:c r="E184" s="6"/>
      <x:c r="F184" s="6"/>
      <x:c r="G184" s="6"/>
      <x:c r="H184" s="6"/>
    </x:row>
    <x:row r="185" s="1" customFormat="1" ht="14.25" hidden="0" customHeight="1">
      <x:c r="A185" s="70"/>
      <x:c r="B185" s="6"/>
      <x:c r="C185" s="6"/>
      <x:c r="D185" s="6"/>
      <x:c r="E185" s="6"/>
      <x:c r="F185" s="6"/>
      <x:c r="G185" s="6"/>
      <x:c r="H185" s="6"/>
    </x:row>
    <x:row r="186" s="1" customFormat="1" ht="14.25" hidden="0" customHeight="1">
      <x:c r="A186" s="70"/>
      <x:c r="B186" s="6"/>
      <x:c r="C186" s="6"/>
      <x:c r="D186" s="6"/>
      <x:c r="E186" s="6"/>
      <x:c r="F186" s="6"/>
      <x:c r="G186" s="6"/>
      <x:c r="H186" s="6"/>
    </x:row>
    <x:row r="187" s="1" customFormat="1" ht="14.25" hidden="0" customHeight="1">
      <x:c r="A187" s="70"/>
      <x:c r="B187" s="6"/>
      <x:c r="C187" s="6"/>
      <x:c r="D187" s="6"/>
      <x:c r="E187" s="6"/>
      <x:c r="F187" s="6"/>
      <x:c r="G187" s="6"/>
      <x:c r="H187" s="6"/>
    </x:row>
    <x:row r="188" s="1" customFormat="1" ht="14.25" hidden="0" customHeight="1">
      <x:c r="A188" s="70"/>
      <x:c r="B188" s="6"/>
      <x:c r="C188" s="6"/>
      <x:c r="D188" s="6"/>
      <x:c r="E188" s="6"/>
      <x:c r="F188" s="6"/>
      <x:c r="G188" s="6"/>
      <x:c r="H188" s="6"/>
    </x:row>
    <x:row r="189" s="1" customFormat="1" ht="14.25" hidden="0" customHeight="1">
      <x:c r="A189" s="70"/>
      <x:c r="B189" s="6"/>
      <x:c r="C189" s="6"/>
      <x:c r="D189" s="6"/>
      <x:c r="E189" s="6"/>
      <x:c r="F189" s="6"/>
      <x:c r="G189" s="6"/>
      <x:c r="H189" s="6"/>
    </x:row>
    <x:row r="190" s="1" customFormat="1" ht="14.25" hidden="0" customHeight="1">
      <x:c r="A190" s="70"/>
      <x:c r="B190" s="6"/>
      <x:c r="C190" s="6"/>
      <x:c r="D190" s="6"/>
      <x:c r="E190" s="6"/>
      <x:c r="F190" s="6"/>
      <x:c r="G190" s="6"/>
      <x:c r="H190" s="6"/>
    </x:row>
    <x:row r="191" s="1" customFormat="1" ht="14.25" hidden="0" customHeight="1">
      <x:c r="A191" s="70"/>
      <x:c r="B191" s="6"/>
      <x:c r="C191" s="6"/>
      <x:c r="D191" s="6"/>
      <x:c r="E191" s="6"/>
      <x:c r="F191" s="6"/>
      <x:c r="G191" s="6"/>
      <x:c r="H191" s="6"/>
    </x:row>
    <x:row r="192" s="1" customFormat="1" ht="14.25" hidden="0" customHeight="1">
      <x:c r="A192" s="70"/>
      <x:c r="B192" s="6"/>
      <x:c r="C192" s="6"/>
      <x:c r="D192" s="6"/>
      <x:c r="E192" s="6"/>
      <x:c r="F192" s="6"/>
      <x:c r="G192" s="6"/>
      <x:c r="H192" s="6"/>
    </x:row>
    <x:row r="193" s="1" customFormat="1" ht="14.25" hidden="0" customHeight="1">
      <x:c r="A193" s="70"/>
      <x:c r="B193" s="6"/>
      <x:c r="C193" s="6"/>
      <x:c r="D193" s="6"/>
      <x:c r="E193" s="6"/>
      <x:c r="F193" s="6"/>
      <x:c r="G193" s="6"/>
      <x:c r="H193" s="6"/>
    </x:row>
    <x:row r="194" s="1" customFormat="1" ht="14.25" hidden="0" customHeight="1">
      <x:c r="A194" s="70"/>
      <x:c r="B194" s="6"/>
      <x:c r="C194" s="6"/>
      <x:c r="D194" s="6"/>
      <x:c r="E194" s="6"/>
      <x:c r="F194" s="6"/>
      <x:c r="G194" s="6"/>
      <x:c r="H194" s="6"/>
    </x:row>
    <x:row r="195" s="1" customFormat="1" ht="14.25" hidden="0" customHeight="1">
      <x:c r="A195" s="70"/>
      <x:c r="B195" s="6"/>
      <x:c r="C195" s="6"/>
      <x:c r="D195" s="6"/>
      <x:c r="E195" s="6"/>
      <x:c r="F195" s="6"/>
      <x:c r="G195" s="6"/>
      <x:c r="H195" s="6"/>
    </x:row>
    <x:row r="196" s="1" customFormat="1" ht="14.25" hidden="0" customHeight="1">
      <x:c r="A196" s="70"/>
      <x:c r="B196" s="6"/>
      <x:c r="C196" s="6"/>
      <x:c r="D196" s="6"/>
      <x:c r="E196" s="6"/>
      <x:c r="F196" s="6"/>
      <x:c r="G196" s="6"/>
      <x:c r="H196" s="6"/>
    </x:row>
    <x:row r="197" s="1" customFormat="1" ht="14.25" hidden="0" customHeight="1">
      <x:c r="A197" s="70"/>
      <x:c r="B197" s="6"/>
      <x:c r="C197" s="6"/>
      <x:c r="D197" s="6"/>
      <x:c r="E197" s="6"/>
      <x:c r="F197" s="6"/>
      <x:c r="G197" s="6"/>
      <x:c r="H197" s="6"/>
    </x:row>
    <x:row r="198" s="1" customFormat="1" ht="14.25" hidden="0" customHeight="1">
      <x:c r="A198" s="70"/>
      <x:c r="B198" s="6"/>
      <x:c r="C198" s="6"/>
      <x:c r="D198" s="6"/>
      <x:c r="E198" s="6"/>
      <x:c r="F198" s="6"/>
      <x:c r="G198" s="6"/>
      <x:c r="H198" s="6"/>
    </x:row>
    <x:row r="199" s="1" customFormat="1" ht="14.25" hidden="0" customHeight="1">
      <x:c r="A199" s="70"/>
      <x:c r="B199" s="6"/>
      <x:c r="C199" s="6"/>
      <x:c r="D199" s="6"/>
      <x:c r="E199" s="6"/>
      <x:c r="F199" s="6"/>
      <x:c r="G199" s="6"/>
      <x:c r="H199" s="6"/>
    </x:row>
    <x:row r="200" s="1" customFormat="1" ht="14.25" hidden="0" customHeight="1">
      <x:c r="A200" s="70"/>
      <x:c r="B200" s="6"/>
      <x:c r="C200" s="6"/>
      <x:c r="D200" s="6"/>
      <x:c r="E200" s="6"/>
      <x:c r="F200" s="6"/>
      <x:c r="G200" s="6"/>
      <x:c r="H200" s="6"/>
    </x:row>
  </x:sheetData>
  <x:dataValidations count="3">
    <x:dataValidation type="list" errorStyle="stop" operator="equal" allowBlank="1" showDropDown="0" showInputMessage="0" showErrorMessage="0" sqref="A5:A200">
      <x:formula1>"A,B,C,D,E"</x:formula1>
      <x:formula2>0</x:formula2>
    </x:dataValidation>
    <x:dataValidation type="list" errorStyle="stop" operator="equal" allowBlank="1" showDropDown="0" showInputMessage="0" showErrorMessage="0" sqref="B5:B200">
      <x:formula1>"U1,U2,U3,U4,U5,U6,U7"</x:formula1>
      <x:formula2>0</x:formula2>
    </x:dataValidation>
    <x:dataValidation type="list" errorStyle="stop" operator="equal" allowBlank="1" showDropDown="0" showInputMessage="0" showErrorMessage="0" sqref="C5:C200">
      <x:formula1>"D1,D2,D3,D4,D5,D6,D7"</x:formula1>
      <x:formula2>0</x:formula2>
    </x:dataValidation>
  </x:dataValidations>
  <x:pageMargins left="0.7" right="0.7" top="0.75" bottom="0.75" header="0.3" footer="0.3"/>
</x:worksheet>
</file>

<file path=xl/worksheets/sheet36.xml><?xml version="1.0" encoding="utf-8"?>
<x:worksheet xmlns:x="http://schemas.openxmlformats.org/spreadsheetml/2006/main">
  <x:sheetViews>
    <x:sheetView showGridLines="1" workbookViewId="0"/>
  </x:sheetViews>
  <x:sheetFormatPr defaultColWidth="8.66796875" defaultRowHeight="12.75"/>
  <x:cols>
    <x:col min="1" max="1" width="30" style="1" hidden="0" customWidth="1"/>
    <x:col min="2" max="2" width="28" style="1" hidden="0" customWidth="1"/>
    <x:col min="3" max="3" width="18" style="1" hidden="0" customWidth="1"/>
    <x:col min="4" max="8" width="16" style="1" hidden="0" customWidth="1"/>
    <x:col min="4" max="4" width="24" hidden="0" customWidth="1"/>
    <x:col min="5" max="5" width="11" hidden="0" customWidth="1"/>
    <x:col min="6" max="6" width="12" hidden="0" customWidth="1"/>
    <x:col min="7" max="7" width="50" hidden="0" customWidth="1"/>
  </x:cols>
  <x:sheetData>
    <x:row r="1" s="1" customFormat="1" ht="33.599998474121094" hidden="0" customHeight="1">
      <x:c r="A1" s="181" t="str">
        <x:v>SGP INPUT INTERFACE</x:v>
      </x:c>
      <x:c r="B1" s="182"/>
      <x:c r="C1" s="182"/>
      <x:c r="D1" s="182"/>
      <x:c r="E1" s="182"/>
      <x:c r="F1" s="182"/>
      <x:c r="G1" s="182"/>
      <x:c r="H1" s="183"/>
    </x:row>
    <x:row r="2" s="1" customFormat="1" ht="72" hidden="0" customHeight="1">
      <x:c r="A2" s="74" t="str">
        <x:v>Human-only Tier-2 worked-run exemplar. This sheet records typed SGP v8.8 protection and capacity surfaces; it is not a consciousness detector, universal evaluator, RMCP validator, or authority grant.</x:v>
      </x:c>
      <x:c r="B2" s="74"/>
      <x:c r="C2" s="74"/>
      <x:c r="D2" s="74"/>
      <x:c r="E2" s="74"/>
      <x:c r="F2" s="74"/>
      <x:c r="G2" s="74"/>
      <x:c r="H2" s="6"/>
    </x:row>
    <x:row r="3" s="1" customFormat="1" ht="24" hidden="0" customHeight="1">
      <x:c r="A3" s="41" t="s">
        <x:v>1920</x:v>
      </x:c>
      <x:c r="B3" s="74" t="str">
        <x:v>RippleLogic Canon v13.0 Appendix G</x:v>
      </x:c>
      <x:c r="C3" s="74" t="str">
        <x:v>SGP v8.8 Sections 4-11</x:v>
      </x:c>
      <x:c r="D3" s="74"/>
      <x:c r="E3" s="74"/>
      <x:c r="F3" s="74"/>
      <x:c r="G3" s="74"/>
      <x:c r="H3" s="6"/>
    </x:row>
    <x:row r="4" s="1" customFormat="1" ht="36" hidden="0" customHeight="1">
      <x:c r="A4" s="41" t="s">
        <x:v>3033</x:v>
      </x:c>
      <x:c r="B4" s="74" t="str">
        <x:v>SGP v8.8</x:v>
      </x:c>
      <x:c r="C4" s="74" t="s">
        <x:v>3034</x:v>
      </x:c>
      <x:c r="D4" s="74" t="s">
        <x:v>3035</x:v>
      </x:c>
      <x:c r="E4" s="74"/>
      <x:c r="F4" s="74"/>
      <x:c r="G4" s="74"/>
      <x:c r="H4" s="6"/>
    </x:row>
    <x:row r="5" s="1" customFormat="1" ht="12.75" hidden="0" customHeight="1">
      <x:c r="A5" s="74"/>
      <x:c r="B5" s="74"/>
      <x:c r="C5" s="74"/>
      <x:c r="D5" s="74"/>
      <x:c r="E5" s="74"/>
      <x:c r="F5" s="74"/>
      <x:c r="G5" s="74"/>
      <x:c r="H5" s="6"/>
    </x:row>
    <x:row r="6" s="1" customFormat="1" ht="24" hidden="0" customHeight="1">
      <x:c r="A6" s="184" t="s">
        <x:v>3036</x:v>
      </x:c>
      <x:c r="B6" s="184"/>
      <x:c r="C6" s="184"/>
      <x:c r="D6" s="184"/>
      <x:c r="E6" s="184"/>
      <x:c r="F6" s="184"/>
      <x:c r="G6" s="184"/>
      <x:c r="H6" s="6"/>
    </x:row>
    <x:row r="7" s="1" customFormat="1" ht="60" hidden="0" customHeight="1">
      <x:c r="A7" s="185" t="str">
        <x:v>For every human person H: FPP-100(H)=TRUE and h_welfare=1.00. MPS remains a separate evidence object and may be NOT_EVALUATED without weakening protection or full inclusion.</x:v>
      </x:c>
      <x:c r="B7" s="185"/>
      <x:c r="C7" s="185"/>
      <x:c r="D7" s="185"/>
      <x:c r="E7" s="185"/>
      <x:c r="F7" s="185"/>
      <x:c r="G7" s="185"/>
      <x:c r="H7" s="6"/>
    </x:row>
    <x:row r="8" s="1" customFormat="1" ht="72" hidden="0" customHeight="1">
      <x:c r="A8" s="185" t="s">
        <x:v>3037</x:v>
      </x:c>
      <x:c r="B8" s="185"/>
      <x:c r="C8" s="185"/>
      <x:c r="D8" s="185"/>
      <x:c r="E8" s="185"/>
      <x:c r="F8" s="185"/>
      <x:c r="G8" s="185"/>
      <x:c r="H8" s="6"/>
    </x:row>
    <x:row r="9" s="1" customFormat="1" ht="48" hidden="0" customHeight="1">
      <x:c r="A9" s="185" t="s">
        <x:v>3038</x:v>
      </x:c>
      <x:c r="B9" s="185"/>
      <x:c r="C9" s="185"/>
      <x:c r="D9" s="185"/>
      <x:c r="E9" s="185"/>
      <x:c r="F9" s="185"/>
      <x:c r="G9" s="185"/>
      <x:c r="H9" s="6"/>
    </x:row>
    <x:row r="10" s="1" customFormat="1" ht="12.75" hidden="0" customHeight="1">
      <x:c r="A10" s="74"/>
      <x:c r="B10" s="74"/>
      <x:c r="C10" s="74"/>
      <x:c r="D10" s="74"/>
      <x:c r="E10" s="74"/>
      <x:c r="F10" s="74"/>
      <x:c r="G10" s="74"/>
      <x:c r="H10" s="6"/>
    </x:row>
    <x:row r="11" s="1" customFormat="1" ht="24" hidden="0" customHeight="1">
      <x:c r="A11" s="184" t="s">
        <x:v>3039</x:v>
      </x:c>
      <x:c r="B11" s="184"/>
      <x:c r="C11" s="184"/>
      <x:c r="D11" s="184"/>
      <x:c r="E11" s="184"/>
      <x:c r="F11" s="184"/>
      <x:c r="G11" s="184"/>
      <x:c r="H11" s="6"/>
    </x:row>
    <x:row r="12" s="1" customFormat="1" ht="24" hidden="0" customHeight="1">
      <x:c r="A12" s="186" t="str">
        <x:v>ID</x:v>
      </x:c>
      <x:c r="B12" s="186" t="str">
        <x:v>Stakeholder</x:v>
      </x:c>
      <x:c r="C12" s="186" t="str">
        <x:v>Substrate</x:v>
      </x:c>
      <x:c r="D12" s="425" t="str">
        <x:v>MPS Status</x:v>
      </x:c>
      <x:c r="E12" s="186" t="str">
        <x:v>FPP</x:v>
      </x:c>
      <x:c r="F12" s="187" t="str">
        <x:v>h_welfare</x:v>
      </x:c>
      <x:c r="G12" s="428" t="str">
        <x:v>Basis</x:v>
      </x:c>
      <x:c r="H12" s="6"/>
    </x:row>
    <x:row r="13" s="1" customFormat="1" ht="38" hidden="0" customHeight="1">
      <x:c r="A13" s="41" t="str">
        <x:v>SK01</x:v>
      </x:c>
      <x:c r="B13" s="44" t="str">
        <x:v>Employees (all)</x:v>
      </x:c>
      <x:c r="C13" s="44" t="str">
        <x:v>Human</x:v>
      </x:c>
      <x:c r="D13" s="426" t="str">
        <x:v>NOT_EVALUATED</x:v>
      </x:c>
      <x:c r="E13" s="242" t="b">
        <x:v>1</x:v>
      </x:c>
      <x:c r="F13" s="430" t="n">
        <x:v>1</x:v>
      </x:c>
      <x:c r="G13" s="429" t="str">
        <x:v>Human constitutional FPP and full-inclusion rule; not an MPS evidence interval</x:v>
      </x:c>
      <x:c r="H13" s="6"/>
    </x:row>
    <x:row r="14" s="1" customFormat="1" ht="38" hidden="0" customHeight="1">
      <x:c r="A14" s="41" t="str">
        <x:v>SK02</x:v>
      </x:c>
      <x:c r="B14" s="40" t="str">
        <x:v>Household members</x:v>
      </x:c>
      <x:c r="C14" s="40" t="str">
        <x:v>Human</x:v>
      </x:c>
      <x:c r="D14" s="427" t="str">
        <x:v>NOT_EVALUATED</x:v>
      </x:c>
      <x:c r="E14" s="422" t="b">
        <x:v>1</x:v>
      </x:c>
      <x:c r="F14" s="430" t="n">
        <x:v>1</x:v>
      </x:c>
      <x:c r="G14" s="429" t="str">
        <x:v>Human constitutional FPP and full-inclusion rule; not an MPS evidence interval</x:v>
      </x:c>
      <x:c r="H14" s="6"/>
    </x:row>
    <x:row r="15" s="1" customFormat="1" ht="38" hidden="0" customHeight="1">
      <x:c r="A15" s="41" t="str">
        <x:v>SK03</x:v>
      </x:c>
      <x:c r="B15" s="44" t="str">
        <x:v>Community members</x:v>
      </x:c>
      <x:c r="C15" s="44" t="str">
        <x:v>Human</x:v>
      </x:c>
      <x:c r="D15" s="426" t="str">
        <x:v>NOT_EVALUATED</x:v>
      </x:c>
      <x:c r="E15" s="242" t="b">
        <x:v>1</x:v>
      </x:c>
      <x:c r="F15" s="430" t="n">
        <x:v>1</x:v>
      </x:c>
      <x:c r="G15" s="429" t="str">
        <x:v>Human constitutional FPP and full-inclusion rule; not an MPS evidence interval</x:v>
      </x:c>
      <x:c r="H15" s="6"/>
    </x:row>
    <x:row r="16" s="1" customFormat="1" ht="38" hidden="0" customHeight="1">
      <x:c r="A16" s="41" t="str">
        <x:v>SK04</x:v>
      </x:c>
      <x:c r="B16" s="40" t="str">
        <x:v>Organization staff</x:v>
      </x:c>
      <x:c r="C16" s="40" t="str">
        <x:v>Human</x:v>
      </x:c>
      <x:c r="D16" s="427" t="str">
        <x:v>NOT_EVALUATED</x:v>
      </x:c>
      <x:c r="E16" s="422" t="b">
        <x:v>1</x:v>
      </x:c>
      <x:c r="F16" s="430" t="n">
        <x:v>1</x:v>
      </x:c>
      <x:c r="G16" s="429" t="str">
        <x:v>Human constitutional FPP and full-inclusion rule; not an MPS evidence interval</x:v>
      </x:c>
      <x:c r="H16" s="6"/>
    </x:row>
    <x:row r="17" s="1" customFormat="1" ht="38" hidden="0" customHeight="1">
      <x:c r="A17" s="41" t="str">
        <x:v>SK05</x:v>
      </x:c>
      <x:c r="B17" s="44" t="str">
        <x:v>Policy stakeholders</x:v>
      </x:c>
      <x:c r="C17" s="44" t="str">
        <x:v>Human</x:v>
      </x:c>
      <x:c r="D17" s="426" t="str">
        <x:v>NOT_EVALUATED</x:v>
      </x:c>
      <x:c r="E17" s="242" t="b">
        <x:v>1</x:v>
      </x:c>
      <x:c r="F17" s="430" t="n">
        <x:v>1</x:v>
      </x:c>
      <x:c r="G17" s="429" t="str">
        <x:v>Human constitutional FPP and full-inclusion rule; not an MPS evidence interval</x:v>
      </x:c>
      <x:c r="H17" s="6"/>
    </x:row>
    <x:row r="18" s="1" customFormat="1" ht="38" hidden="0" customHeight="1">
      <x:c r="A18" s="41" t="str">
        <x:v>SK06</x:v>
      </x:c>
      <x:c r="B18" s="40" t="str">
        <x:v>Humanity (aggregate view)</x:v>
      </x:c>
      <x:c r="C18" s="40" t="str">
        <x:v>Human</x:v>
      </x:c>
      <x:c r="D18" s="427" t="str">
        <x:v>NOT_EVALUATED</x:v>
      </x:c>
      <x:c r="E18" s="422" t="b">
        <x:v>1</x:v>
      </x:c>
      <x:c r="F18" s="430" t="n">
        <x:v>1</x:v>
      </x:c>
      <x:c r="G18" s="429" t="str">
        <x:v>Human constitutional FPP and full-inclusion rule; collective RMCP-P100 is separate</x:v>
      </x:c>
      <x:c r="H18" s="6"/>
    </x:row>
    <x:row r="19" s="1" customFormat="1" ht="12.75" hidden="0" customHeight="1">
      <x:c r="A19" s="74"/>
      <x:c r="B19" s="74"/>
      <x:c r="C19" s="74"/>
      <x:c r="D19" s="74"/>
      <x:c r="E19" s="74"/>
      <x:c r="F19" s="74"/>
      <x:c r="G19" s="74"/>
      <x:c r="H19" s="6"/>
    </x:row>
    <x:row r="20" s="1" customFormat="1" ht="24" hidden="0" customHeight="1">
      <x:c r="A20" s="187" t="s">
        <x:v>3040</x:v>
      </x:c>
      <x:c r="B20" s="187"/>
      <x:c r="C20" s="187"/>
      <x:c r="D20" s="187"/>
      <x:c r="E20" s="187"/>
      <x:c r="F20" s="187"/>
      <x:c r="G20" s="187"/>
      <x:c r="H20" s="6"/>
    </x:row>
    <x:row r="21" s="1" customFormat="1" ht="84" hidden="0" customHeight="1">
      <x:c r="A21" s="185" t="s">
        <x:v>3041</x:v>
      </x:c>
      <x:c r="B21" s="185"/>
      <x:c r="C21" s="185"/>
      <x:c r="D21" s="185"/>
      <x:c r="E21" s="185"/>
      <x:c r="F21" s="185"/>
      <x:c r="G21" s="185"/>
      <x:c r="H21" s="6"/>
    </x:row>
    <x:row r="22" s="1" customFormat="1" ht="84" hidden="0" customHeight="1">
      <x:c r="A22" s="185" t="s">
        <x:v>3042</x:v>
      </x:c>
      <x:c r="B22" s="185"/>
      <x:c r="C22" s="185"/>
      <x:c r="D22" s="185"/>
      <x:c r="E22" s="185"/>
      <x:c r="F22" s="185"/>
      <x:c r="G22" s="185"/>
      <x:c r="H22" s="6"/>
    </x:row>
    <x:row r="23" s="1" customFormat="1" ht="60" hidden="0" customHeight="1">
      <x:c r="A23" s="185" t="s">
        <x:v>3043</x:v>
      </x:c>
      <x:c r="B23" s="185"/>
      <x:c r="C23" s="185"/>
      <x:c r="D23" s="185"/>
      <x:c r="E23" s="185"/>
      <x:c r="F23" s="185"/>
      <x:c r="G23" s="185"/>
      <x:c r="H23" s="6"/>
    </x:row>
    <x:row r="24" ht="12.75" hidden="0" customHeight="1">
      <x:c r="A24" s="74"/>
      <x:c r="B24" s="74"/>
      <x:c r="C24" s="74"/>
      <x:c r="D24" s="74"/>
      <x:c r="E24" s="74"/>
      <x:c r="F24" s="74"/>
      <x:c r="G24" s="74"/>
    </x:row>
    <x:row r="25" ht="12.75" hidden="0" customHeight="1">
      <x:c r="A25" s="187" t="s">
        <x:v>3044</x:v>
      </x:c>
      <x:c r="B25" s="187"/>
      <x:c r="C25" s="187"/>
      <x:c r="D25" s="187"/>
      <x:c r="E25" s="187"/>
      <x:c r="F25" s="187"/>
      <x:c r="G25" s="187"/>
    </x:row>
    <x:row r="26" ht="84" hidden="0" customHeight="1">
      <x:c r="A26" s="74" t="str">
        <x:v>U7 environmental integrity is not automatically a direct animal-welfare claim. Where individual or class welfare is materially affected, invoke a versioned SGP v8.8 record. Life, sentience, ecological value, and FPP are not identical categories.</x:v>
      </x:c>
      <x:c r="B26" s="74"/>
      <x:c r="C26" s="74"/>
      <x:c r="D26" s="74"/>
      <x:c r="E26" s="74"/>
      <x:c r="F26" s="74"/>
      <x:c r="G26" s="74"/>
    </x:row>
  </x:sheetData>
  <x:mergeCells>
    <x:mergeCell ref="A2:G2"/>
    <x:mergeCell ref="A6:G6"/>
    <x:mergeCell ref="A7:G7"/>
    <x:mergeCell ref="A8:G8"/>
    <x:mergeCell ref="A9:G9"/>
    <x:mergeCell ref="A11:G11"/>
    <x:mergeCell ref="A20:G20"/>
    <x:mergeCell ref="A21:G21"/>
    <x:mergeCell ref="A22:G22"/>
    <x:mergeCell ref="A23:G23"/>
    <x:mergeCell ref="A25:G25"/>
    <x:mergeCell ref="A26:G26"/>
  </x:mergeCells>
  <x:pageMargins left="0.7" right="0.7" top="0.75" bottom="0.75" header="0.3" footer="0.3"/>
</x:worksheet>
</file>

<file path=xl/worksheets/sheet37.xml><?xml version="1.0" encoding="utf-8"?>
<x:worksheet xmlns:x="http://schemas.openxmlformats.org/spreadsheetml/2006/main">
  <x:sheetViews>
    <x:sheetView showGridLines="1" workbookViewId="0"/>
  </x:sheetViews>
  <x:sheetFormatPr defaultColWidth="8.66796875" defaultRowHeight="12.75"/>
  <x:cols>
    <x:col min="1" max="1" width="38" style="1" hidden="0" customWidth="1"/>
    <x:col min="2" max="2" width="92" style="1" hidden="0" customWidth="1"/>
    <x:col min="3" max="10" width="16" style="1" hidden="0" customWidth="1"/>
  </x:cols>
  <x:sheetData>
    <x:row r="1" s="1" customFormat="1" ht="33.599998474121094" hidden="0" customHeight="1">
      <x:c r="A1" s="474" t="str">
        <x:v>SGP INTEGRATION DOCUMENTATION</x:v>
      </x:c>
      <x:c r="B1" s="475"/>
      <x:c r="C1" s="188"/>
      <x:c r="D1" s="188"/>
      <x:c r="E1" s="188"/>
      <x:c r="F1" s="188"/>
      <x:c r="G1" s="188"/>
      <x:c r="H1" s="188"/>
      <x:c r="I1" s="188"/>
      <x:c r="J1" s="183"/>
    </x:row>
    <x:row r="2" s="1" customFormat="1" ht="12.75" hidden="0" customHeight="1">
      <x:c r="A2" s="429" t="s">
        <x:v>1920</x:v>
      </x:c>
      <x:c r="B2" s="429" t="str">
        <x:v>RippleLogic Canon v13.0 Appendix G; SGP v8.8</x:v>
      </x:c>
      <x:c r="C2" s="6"/>
      <x:c r="D2" s="6"/>
      <x:c r="E2" s="6"/>
      <x:c r="F2" s="6"/>
      <x:c r="G2" s="6"/>
      <x:c r="H2" s="6"/>
      <x:c r="I2" s="6"/>
      <x:c r="J2" s="6"/>
    </x:row>
    <x:row r="3" s="1" customFormat="1" ht="12.75" hidden="0" customHeight="1">
      <x:c r="A3" s="432"/>
      <x:c r="B3" s="429"/>
      <x:c r="C3" s="6"/>
      <x:c r="D3" s="6"/>
      <x:c r="E3" s="6"/>
      <x:c r="F3" s="6"/>
      <x:c r="G3" s="6"/>
      <x:c r="H3" s="6"/>
      <x:c r="I3" s="6"/>
      <x:c r="J3" s="6"/>
    </x:row>
    <x:row r="4" s="1" customFormat="1" ht="12.75" hidden="0" customHeight="1">
      <x:c r="A4" s="425" t="s">
        <x:v>3048</x:v>
      </x:c>
      <x:c r="B4" s="428" t="s">
        <x:v>3049</x:v>
      </x:c>
      <x:c r="C4" s="6"/>
      <x:c r="D4" s="6"/>
      <x:c r="E4" s="6"/>
      <x:c r="F4" s="6"/>
      <x:c r="G4" s="6"/>
      <x:c r="H4" s="6"/>
      <x:c r="I4" s="6"/>
      <x:c r="J4" s="6"/>
    </x:row>
    <x:row r="5" s="1" customFormat="1" ht="12.75" hidden="0" customHeight="1">
      <x:c r="A5" s="429" t="s">
        <x:v>3050</x:v>
      </x:c>
      <x:c r="B5" s="429" t="s">
        <x:v>3051</x:v>
      </x:c>
      <x:c r="C5" s="6"/>
      <x:c r="D5" s="6"/>
      <x:c r="E5" s="6"/>
      <x:c r="F5" s="6"/>
      <x:c r="G5" s="6"/>
      <x:c r="H5" s="6"/>
      <x:c r="I5" s="6"/>
      <x:c r="J5" s="6"/>
    </x:row>
    <x:row r="6" s="1" customFormat="1" ht="12.75" hidden="0" customHeight="1">
      <x:c r="A6" s="432" t="s">
        <x:v>3052</x:v>
      </x:c>
      <x:c r="B6" s="429" t="str">
        <x:v>MPS NOT_EVALUATED for this human-only exemplar. Every logged human retains FPP-100 and h_welfare=1.00; no [1,1] MPS evidence-support interval is inferred.</x:v>
      </x:c>
      <x:c r="C6" s="6"/>
      <x:c r="D6" s="6"/>
      <x:c r="E6" s="6"/>
      <x:c r="F6" s="6"/>
      <x:c r="G6" s="6"/>
      <x:c r="H6" s="6"/>
      <x:c r="I6" s="6"/>
      <x:c r="J6" s="6"/>
    </x:row>
    <x:row r="7" s="1" customFormat="1" ht="12.75" hidden="0" customHeight="1">
      <x:c r="A7" s="432" t="s">
        <x:v>3053</x:v>
      </x:c>
      <x:c r="B7" s="429" t="s">
        <x:v>3054</x:v>
      </x:c>
      <x:c r="C7" s="6"/>
      <x:c r="D7" s="6"/>
      <x:c r="E7" s="6"/>
      <x:c r="F7" s="6"/>
      <x:c r="G7" s="6"/>
      <x:c r="H7" s="6"/>
      <x:c r="I7" s="6"/>
      <x:c r="J7" s="6"/>
    </x:row>
    <x:row r="8" s="1" customFormat="1" ht="12.75" hidden="0" customHeight="1">
      <x:c r="A8" s="432" t="s">
        <x:v>3055</x:v>
      </x:c>
      <x:c r="B8" s="429" t="s">
        <x:v>3056</x:v>
      </x:c>
      <x:c r="C8" s="6"/>
      <x:c r="D8" s="6"/>
      <x:c r="E8" s="6"/>
      <x:c r="F8" s="6"/>
      <x:c r="G8" s="6"/>
      <x:c r="H8" s="6"/>
      <x:c r="I8" s="6"/>
      <x:c r="J8" s="6"/>
    </x:row>
    <x:row r="9" s="1" customFormat="1" ht="24" hidden="0" customHeight="1">
      <x:c r="A9" s="432" t="s">
        <x:v>3057</x:v>
      </x:c>
      <x:c r="B9" s="429" t="s">
        <x:v>3058</x:v>
      </x:c>
      <x:c r="C9" s="6"/>
      <x:c r="D9" s="6"/>
      <x:c r="E9" s="6"/>
      <x:c r="F9" s="6"/>
      <x:c r="G9" s="6"/>
      <x:c r="H9" s="6"/>
      <x:c r="I9" s="6"/>
      <x:c r="J9" s="6"/>
    </x:row>
    <x:row r="10" s="1" customFormat="1" ht="24" hidden="0" customHeight="1">
      <x:c r="A10" s="432" t="s">
        <x:v>3059</x:v>
      </x:c>
      <x:c r="B10" s="429" t="s">
        <x:v>3060</x:v>
      </x:c>
      <x:c r="C10" s="6"/>
      <x:c r="D10" s="6"/>
      <x:c r="E10" s="6"/>
      <x:c r="F10" s="6"/>
      <x:c r="G10" s="6"/>
      <x:c r="H10" s="6"/>
      <x:c r="I10" s="6"/>
      <x:c r="J10" s="6"/>
    </x:row>
    <x:row r="11" s="1" customFormat="1" ht="12.75" hidden="0" customHeight="1">
      <x:c r="A11" s="432"/>
      <x:c r="B11" s="429"/>
      <x:c r="C11" s="6"/>
      <x:c r="D11" s="6"/>
      <x:c r="E11" s="6"/>
      <x:c r="F11" s="6"/>
      <x:c r="G11" s="6"/>
      <x:c r="H11" s="6"/>
      <x:c r="I11" s="6"/>
      <x:c r="J11" s="6"/>
    </x:row>
    <x:row r="12" s="1" customFormat="1" ht="12.75" hidden="0" customHeight="1">
      <x:c r="A12" s="425" t="s">
        <x:v>3061</x:v>
      </x:c>
      <x:c r="B12" s="428" t="s">
        <x:v>370</x:v>
      </x:c>
      <x:c r="C12" s="6"/>
      <x:c r="D12" s="6"/>
      <x:c r="E12" s="6"/>
      <x:c r="F12" s="6"/>
      <x:c r="G12" s="6"/>
      <x:c r="H12" s="6"/>
      <x:c r="I12" s="6"/>
      <x:c r="J12" s="6"/>
    </x:row>
    <x:row r="13" s="1" customFormat="1" ht="12.75" hidden="0" customHeight="1">
      <x:c r="A13" s="432" t="str">
        <x:v>AI assertion or denial → phenomenal conclusion</x:v>
      </x:c>
      <x:c r="B13" s="429" t="str">
        <x:v>PROHIBITED ✓; both directions are configuration-dependent outputs</x:v>
      </x:c>
      <x:c r="C13" s="6"/>
      <x:c r="D13" s="6"/>
      <x:c r="E13" s="6"/>
      <x:c r="F13" s="6"/>
      <x:c r="G13" s="6"/>
      <x:c r="H13" s="6"/>
      <x:c r="I13" s="6"/>
      <x:c r="J13" s="6"/>
    </x:row>
    <x:row r="14" s="1" customFormat="1" ht="12.75" hidden="0" customHeight="1">
      <x:c r="A14" s="429" t="s">
        <x:v>3062</x:v>
      </x:c>
      <x:c r="B14" s="429" t="s">
        <x:v>3063</x:v>
      </x:c>
      <x:c r="C14" s="6"/>
      <x:c r="D14" s="6"/>
      <x:c r="E14" s="6"/>
      <x:c r="F14" s="6"/>
      <x:c r="G14" s="6"/>
      <x:c r="H14" s="6"/>
      <x:c r="I14" s="6"/>
      <x:c r="J14" s="6"/>
    </x:row>
    <x:row r="15" s="1" customFormat="1" ht="24" hidden="0" customHeight="1">
      <x:c r="A15" s="432" t="s">
        <x:v>3064</x:v>
      </x:c>
      <x:c r="B15" s="429" t="s">
        <x:v>3063</x:v>
      </x:c>
      <x:c r="C15" s="6"/>
      <x:c r="D15" s="6"/>
      <x:c r="E15" s="6"/>
      <x:c r="F15" s="6"/>
      <x:c r="G15" s="6"/>
      <x:c r="H15" s="6"/>
      <x:c r="I15" s="6"/>
      <x:c r="J15" s="6"/>
    </x:row>
    <x:row r="16" s="1" customFormat="1" ht="12.75" hidden="0" customHeight="1">
      <x:c r="A16" s="432" t="s">
        <x:v>3065</x:v>
      </x:c>
      <x:c r="B16" s="427" t="s">
        <x:v>3063</x:v>
      </x:c>
      <x:c r="C16" s="6"/>
      <x:c r="D16" s="6"/>
      <x:c r="E16" s="6"/>
      <x:c r="F16" s="6"/>
      <x:c r="G16" s="6"/>
      <x:c r="H16" s="6"/>
      <x:c r="I16" s="6"/>
      <x:c r="J16" s="6"/>
    </x:row>
    <x:row r="17" s="1" customFormat="1" ht="12.75" hidden="0" customHeight="1">
      <x:c r="A17" s="432" t="s">
        <x:v>3066</x:v>
      </x:c>
      <x:c r="B17" s="476" t="s">
        <x:v>3067</x:v>
      </x:c>
      <x:c r="C17" s="6"/>
      <x:c r="D17" s="6"/>
      <x:c r="E17" s="6"/>
      <x:c r="F17" s="6"/>
      <x:c r="G17" s="6"/>
      <x:c r="H17" s="6"/>
      <x:c r="I17" s="6"/>
      <x:c r="J17" s="6"/>
    </x:row>
    <x:row r="18" s="1" customFormat="1" ht="12.75" hidden="0" customHeight="1">
      <x:c r="A18" s="432" t="s">
        <x:v>3068</x:v>
      </x:c>
      <x:c r="B18" s="427" t="s">
        <x:v>3069</x:v>
      </x:c>
      <x:c r="C18" s="6"/>
      <x:c r="D18" s="6"/>
      <x:c r="E18" s="6"/>
      <x:c r="F18" s="6"/>
      <x:c r="G18" s="6"/>
      <x:c r="H18" s="6"/>
      <x:c r="I18" s="6"/>
      <x:c r="J18" s="6"/>
    </x:row>
    <x:row r="19" s="1" customFormat="1" ht="12.75" hidden="0" customHeight="1">
      <x:c r="A19" s="432" t="str">
        <x:v>AI “only a tool” denial → absence of moral patienthood</x:v>
      </x:c>
      <x:c r="B19" s="476" t="str">
        <x:v>PROHIBITED ✓; preserve NOT_EVALUATED, MPS-NE, or valid SGP posture</x:v>
      </x:c>
      <x:c r="C19" s="6"/>
      <x:c r="D19" s="6"/>
      <x:c r="E19" s="6"/>
      <x:c r="F19" s="6"/>
      <x:c r="G19" s="6"/>
      <x:c r="H19" s="6"/>
      <x:c r="I19" s="6"/>
      <x:c r="J19" s="6"/>
    </x:row>
    <x:row r="20" s="1" customFormat="1" ht="12.75" hidden="0" customHeight="1">
      <x:c r="A20" s="425" t="s">
        <x:v>3070</x:v>
      </x:c>
      <x:c r="B20" s="425" t="s">
        <x:v>457</x:v>
      </x:c>
      <x:c r="C20" s="6"/>
      <x:c r="D20" s="6"/>
      <x:c r="E20" s="6"/>
      <x:c r="F20" s="6"/>
      <x:c r="G20" s="6"/>
      <x:c r="H20" s="6"/>
      <x:c r="I20" s="6"/>
      <x:c r="J20" s="6"/>
    </x:row>
    <x:row r="21" s="1" customFormat="1" ht="24" hidden="0" customHeight="1">
      <x:c r="A21" s="432" t="s">
        <x:v>3071</x:v>
      </x:c>
      <x:c r="B21" s="476" t="s">
        <x:v>3072</x:v>
      </x:c>
      <x:c r="C21" s="6"/>
      <x:c r="D21" s="6"/>
      <x:c r="E21" s="6"/>
      <x:c r="F21" s="6"/>
      <x:c r="G21" s="6"/>
      <x:c r="H21" s="6"/>
      <x:c r="I21" s="6"/>
      <x:c r="J21" s="6"/>
    </x:row>
    <x:row r="22" s="1" customFormat="1" ht="12.75" hidden="0" customHeight="1">
      <x:c r="A22" s="432" t="s">
        <x:v>3073</x:v>
      </x:c>
      <x:c r="B22" s="427" t="s">
        <x:v>3074</x:v>
      </x:c>
      <x:c r="C22" s="6"/>
      <x:c r="D22" s="6"/>
      <x:c r="E22" s="6"/>
      <x:c r="F22" s="6"/>
      <x:c r="G22" s="6"/>
      <x:c r="H22" s="6"/>
      <x:c r="I22" s="6"/>
      <x:c r="J22" s="6"/>
    </x:row>
    <x:row r="23" s="1" customFormat="1" ht="24" hidden="0" customHeight="1">
      <x:c r="A23" s="432" t="s">
        <x:v>3075</x:v>
      </x:c>
      <x:c r="B23" s="429" t="s">
        <x:v>3076</x:v>
      </x:c>
      <x:c r="C23" s="6"/>
      <x:c r="D23" s="6"/>
      <x:c r="E23" s="6"/>
      <x:c r="F23" s="6"/>
      <x:c r="G23" s="6"/>
      <x:c r="H23" s="6"/>
      <x:c r="I23" s="6"/>
      <x:c r="J23" s="6"/>
    </x:row>
    <x:row r="24" s="1" customFormat="1" ht="24" hidden="0" customHeight="1">
      <x:c r="A24" s="432" t="s">
        <x:v>3077</x:v>
      </x:c>
      <x:c r="B24" s="429" t="str">
        <x:v>All logged humans have FPP and h_welfare=1.00, so SGP adds no attenuation. Separate adverse gate-confidence rules may still make Base/gate and Welfare values differ.</x:v>
      </x:c>
      <x:c r="C24" s="6"/>
      <x:c r="D24" s="6"/>
      <x:c r="E24" s="6"/>
      <x:c r="F24" s="6"/>
      <x:c r="G24" s="6"/>
      <x:c r="H24" s="6"/>
      <x:c r="I24" s="6"/>
      <x:c r="J24" s="6"/>
    </x:row>
    <x:row r="25" s="1" customFormat="1" ht="12.75" hidden="0" customHeight="1">
      <x:c r="A25" s="432"/>
      <x:c r="B25" s="429"/>
      <x:c r="C25" s="6"/>
      <x:c r="D25" s="6"/>
      <x:c r="E25" s="6"/>
      <x:c r="F25" s="6"/>
      <x:c r="G25" s="6"/>
      <x:c r="H25" s="6"/>
      <x:c r="I25" s="6"/>
      <x:c r="J25" s="6"/>
    </x:row>
    <x:row r="26" s="1" customFormat="1" ht="24" hidden="0" customHeight="1">
      <x:c r="A26" s="425" t="s">
        <x:v>3079</x:v>
      </x:c>
      <x:c r="B26" s="428" t="s">
        <x:v>3080</x:v>
      </x:c>
      <x:c r="C26" s="6"/>
      <x:c r="D26" s="6"/>
      <x:c r="E26" s="6"/>
      <x:c r="F26" s="6"/>
      <x:c r="G26" s="6"/>
      <x:c r="H26" s="6"/>
      <x:c r="I26" s="6"/>
      <x:c r="J26" s="6"/>
    </x:row>
    <x:row r="27" s="1" customFormat="1" ht="12.75" hidden="0" customHeight="1">
      <x:c r="A27" s="429"/>
      <x:c r="B27" s="429"/>
      <x:c r="C27" s="6"/>
      <x:c r="D27" s="6"/>
      <x:c r="E27" s="6"/>
      <x:c r="F27" s="6"/>
      <x:c r="G27" s="6"/>
      <x:c r="H27" s="6"/>
      <x:c r="I27" s="6"/>
      <x:c r="J27" s="6"/>
    </x:row>
    <x:row r="28" s="1" customFormat="1" ht="12.75" hidden="0" customHeight="1">
      <x:c r="A28" s="477" t="s">
        <x:v>3081</x:v>
      </x:c>
      <x:c r="B28" s="477"/>
      <x:c r="C28" s="6"/>
      <x:c r="D28" s="6"/>
      <x:c r="E28" s="6"/>
      <x:c r="F28" s="6"/>
      <x:c r="G28" s="6"/>
      <x:c r="H28" s="6"/>
      <x:c r="I28" s="6"/>
      <x:c r="J28" s="6"/>
    </x:row>
    <x:row r="29" s="1" customFormat="1" ht="12.75" hidden="0" customHeight="1">
      <x:c r="A29" s="478" t="s">
        <x:v>3082</x:v>
      </x:c>
      <x:c r="B29" s="478"/>
      <x:c r="C29" s="6"/>
      <x:c r="D29" s="6"/>
      <x:c r="E29" s="6"/>
      <x:c r="F29" s="6"/>
      <x:c r="G29" s="6"/>
      <x:c r="H29" s="6"/>
      <x:c r="I29" s="6"/>
      <x:c r="J29" s="6"/>
    </x:row>
    <x:row r="30" s="1" customFormat="1" ht="24" hidden="0" customHeight="1">
      <x:c r="A30" s="478" t="s">
        <x:v>3083</x:v>
      </x:c>
      <x:c r="B30" s="478"/>
      <x:c r="C30" s="6"/>
      <x:c r="D30" s="6"/>
      <x:c r="E30" s="6"/>
      <x:c r="F30" s="6"/>
      <x:c r="G30" s="6"/>
      <x:c r="H30" s="6"/>
      <x:c r="I30" s="6"/>
      <x:c r="J30" s="6"/>
    </x:row>
    <x:row r="31" s="1" customFormat="1" ht="36" hidden="0" customHeight="1">
      <x:c r="A31" s="478" t="s">
        <x:v>3084</x:v>
      </x:c>
      <x:c r="B31" s="478"/>
      <x:c r="C31" s="6"/>
      <x:c r="D31" s="6"/>
      <x:c r="E31" s="6"/>
      <x:c r="F31" s="6"/>
      <x:c r="G31" s="6"/>
      <x:c r="H31" s="6"/>
      <x:c r="I31" s="6"/>
      <x:c r="J31" s="6"/>
    </x:row>
    <x:row r="32" s="1" customFormat="1" ht="24" hidden="0" customHeight="1">
      <x:c r="A32" s="478" t="s">
        <x:v>3085</x:v>
      </x:c>
      <x:c r="B32" s="478"/>
      <x:c r="C32" s="6"/>
      <x:c r="D32" s="6"/>
      <x:c r="E32" s="6"/>
      <x:c r="F32" s="6"/>
      <x:c r="G32" s="6"/>
      <x:c r="H32" s="6"/>
      <x:c r="I32" s="6"/>
      <x:c r="J32" s="6"/>
    </x:row>
    <x:row r="33" s="1" customFormat="1" ht="24" hidden="0" customHeight="1">
      <x:c r="A33" s="429" t="str">
        <x:v>Legacy v7 values were not translated into current v8.8 typed outputs</x:v>
      </x:c>
      <x:c r="B33" s="429"/>
      <x:c r="C33" s="6"/>
      <x:c r="D33" s="6"/>
      <x:c r="E33" s="6"/>
      <x:c r="F33" s="6"/>
      <x:c r="G33" s="6"/>
      <x:c r="H33" s="6"/>
      <x:c r="I33" s="6"/>
      <x:c r="J33" s="6"/>
    </x:row>
    <x:row r="34" s="1" customFormat="1" ht="24" hidden="0" customHeight="1">
      <x:c r="A34" s="185" t="s">
        <x:v>3086</x:v>
      </x:c>
      <x:c r="B34" s="185"/>
      <x:c r="C34" s="6"/>
      <x:c r="D34" s="6"/>
      <x:c r="E34" s="6"/>
      <x:c r="F34" s="6"/>
      <x:c r="G34" s="6"/>
      <x:c r="H34" s="6"/>
      <x:c r="I34" s="6"/>
      <x:c r="J34" s="6"/>
    </x:row>
  </x:sheetData>
  <x:mergeCells>
    <x:mergeCell ref="A28:B28"/>
    <x:mergeCell ref="A29:B29"/>
    <x:mergeCell ref="A30:B30"/>
    <x:mergeCell ref="A31:B31"/>
    <x:mergeCell ref="A32:B32"/>
    <x:mergeCell ref="A33:B33"/>
    <x:mergeCell ref="A34:B34"/>
  </x:mergeCells>
  <x:pageMargins left="0.7" right="0.7" top="0.75" bottom="0.75" header="0.3" footer="0.3"/>
</x:worksheet>
</file>

<file path=xl/worksheets/sheet38.xml><?xml version="1.0" encoding="utf-8"?>
<x:worksheet xmlns:x="http://schemas.openxmlformats.org/spreadsheetml/2006/main">
  <x:sheetViews>
    <x:sheetView showGridLines="1" workbookViewId="0"/>
  </x:sheetViews>
  <x:sheetFormatPr defaultColWidth="8.66796875" defaultRowHeight="12.75"/>
  <x:cols>
    <x:col min="1" max="1" width="46" style="1" hidden="0" customWidth="1"/>
    <x:col min="2" max="2" width="28" style="1" hidden="0" customWidth="1"/>
    <x:col min="3" max="3" width="58" style="1" hidden="0" customWidth="1"/>
    <x:col min="4" max="10" width="16" style="1" hidden="0" customWidth="1"/>
  </x:cols>
  <x:sheetData>
    <x:row r="1" s="1" customFormat="1" ht="24" hidden="0" customHeight="1">
      <x:c r="A1" s="36" t="str">
        <x:v>RIPPLE ALIGNERS SHEET — USER GUIDE</x:v>
      </x:c>
      <x:c r="B1" s="36"/>
      <x:c r="C1" s="36"/>
      <x:c r="D1" s="36"/>
      <x:c r="E1" s="36"/>
      <x:c r="F1" s="36"/>
      <x:c r="G1" s="36"/>
      <x:c r="H1" s="36"/>
      <x:c r="I1" s="36"/>
      <x:c r="J1" s="36"/>
    </x:row>
    <x:row r="2" s="1" customFormat="1" ht="13.5" hidden="0" customHeight="1">
      <x:c r="A2" s="6"/>
      <x:c r="B2" s="6"/>
      <x:c r="C2" s="6"/>
      <x:c r="D2" s="6"/>
      <x:c r="E2" s="6"/>
      <x:c r="F2" s="6"/>
      <x:c r="G2" s="6"/>
      <x:c r="H2" s="6"/>
      <x:c r="I2" s="6"/>
      <x:c r="J2" s="6"/>
    </x:row>
    <x:row r="3" s="1" customFormat="1" ht="18" hidden="0" customHeight="1">
      <x:c r="A3" s="41" t="s">
        <x:v>3087</x:v>
      </x:c>
      <x:c r="B3" s="189"/>
      <x:c r="C3" s="189"/>
      <x:c r="D3" s="6"/>
      <x:c r="E3" s="6"/>
      <x:c r="F3" s="6"/>
      <x:c r="G3" s="6"/>
      <x:c r="H3" s="6"/>
      <x:c r="I3" s="6"/>
      <x:c r="J3" s="6"/>
    </x:row>
    <x:row r="4" s="1" customFormat="1" ht="14.25" hidden="0" customHeight="1">
      <x:c r="A4" s="41" t="str">
        <x:v>This is a frozen A/B worked example, not an editable operational selector. Three or more options require a fresh run comparing the same leader against every surviving contender under all required variants; disconnected pairwise runs do not establish a unique winner.</x:v>
      </x:c>
      <x:c r="B4" s="6"/>
      <x:c r="C4" s="6"/>
      <x:c r="D4" s="6"/>
      <x:c r="E4" s="6"/>
      <x:c r="F4" s="6"/>
      <x:c r="G4" s="6"/>
      <x:c r="H4" s="6"/>
      <x:c r="I4" s="6"/>
      <x:c r="J4" s="6"/>
    </x:row>
    <x:row r="5" s="1" customFormat="1" ht="18" hidden="0" customHeight="1">
      <x:c r="A5" s="41" t="s">
        <x:v>3089</x:v>
      </x:c>
      <x:c r="B5" s="190"/>
      <x:c r="C5" s="190"/>
      <x:c r="D5" s="6"/>
      <x:c r="E5" s="6"/>
      <x:c r="F5" s="6"/>
      <x:c r="G5" s="6"/>
      <x:c r="H5" s="6"/>
      <x:c r="I5" s="6"/>
      <x:c r="J5" s="6"/>
    </x:row>
    <x:row r="6" s="1" customFormat="1" ht="14.25" hidden="0" customHeight="1">
      <x:c r="A6" s="41" t="s">
        <x:v>3090</x:v>
      </x:c>
      <x:c r="B6" s="6"/>
      <x:c r="C6" s="6"/>
      <x:c r="D6" s="6"/>
      <x:c r="E6" s="6"/>
      <x:c r="F6" s="6"/>
      <x:c r="G6" s="6"/>
      <x:c r="H6" s="6"/>
      <x:c r="I6" s="6"/>
      <x:c r="J6" s="6"/>
    </x:row>
    <x:row r="7" s="1" customFormat="1" ht="14.25" hidden="0" customHeight="1">
      <x:c r="A7" s="41" t="s">
        <x:v>3091</x:v>
      </x:c>
      <x:c r="B7" s="6"/>
      <x:c r="C7" s="6"/>
      <x:c r="D7" s="6"/>
      <x:c r="E7" s="6"/>
      <x:c r="F7" s="6"/>
      <x:c r="G7" s="6"/>
      <x:c r="H7" s="6"/>
      <x:c r="I7" s="6"/>
      <x:c r="J7" s="6"/>
    </x:row>
    <x:row r="8" s="1" customFormat="1" ht="14.25" hidden="0" customHeight="1">
      <x:c r="A8" s="41" t="str">
        <x:v>3. Impact_Input: Inspect declared parameters (μ, r, ℓ, c, t, e, h); changed inputs require rebuild and requalification.</x:v>
      </x:c>
      <x:c r="B8" s="6"/>
      <x:c r="C8" s="6"/>
      <x:c r="D8" s="6"/>
      <x:c r="E8" s="6"/>
      <x:c r="F8" s="6"/>
      <x:c r="G8" s="6"/>
      <x:c r="H8" s="6"/>
      <x:c r="I8" s="6"/>
      <x:c r="J8" s="6"/>
    </x:row>
    <x:row r="9" s="1" customFormat="1" ht="14.25" hidden="0" customHeight="1">
      <x:c r="A9" s="41" t="s">
        <x:v>3093</x:v>
      </x:c>
      <x:c r="B9" s="6"/>
      <x:c r="C9" s="6"/>
      <x:c r="D9" s="6"/>
      <x:c r="E9" s="6"/>
      <x:c r="F9" s="6"/>
      <x:c r="G9" s="6"/>
      <x:c r="H9" s="6"/>
      <x:c r="I9" s="6"/>
      <x:c r="J9" s="6"/>
    </x:row>
    <x:row r="10" s="1" customFormat="1" ht="14.25" hidden="0" customHeight="1">
      <x:c r="A10" s="41" t="s">
        <x:v>3094</x:v>
      </x:c>
      <x:c r="B10" s="6"/>
      <x:c r="C10" s="6"/>
      <x:c r="D10" s="6"/>
      <x:c r="E10" s="6"/>
      <x:c r="F10" s="6"/>
      <x:c r="G10" s="6"/>
      <x:c r="H10" s="6"/>
      <x:c r="I10" s="6"/>
      <x:c r="J10" s="6"/>
    </x:row>
    <x:row r="11" s="1" customFormat="1" ht="14.25" hidden="0" customHeight="1">
      <x:c r="A11" s="41" t="s">
        <x:v>3095</x:v>
      </x:c>
      <x:c r="B11" s="6"/>
      <x:c r="C11" s="6"/>
      <x:c r="D11" s="6"/>
      <x:c r="E11" s="6"/>
      <x:c r="F11" s="6"/>
      <x:c r="G11" s="6"/>
      <x:c r="H11" s="6"/>
      <x:c r="I11" s="6"/>
      <x:c r="J11" s="6"/>
    </x:row>
    <x:row r="12" s="1" customFormat="1" ht="13.5" hidden="0" customHeight="1">
      <x:c r="A12" s="41" t="s">
        <x:v>3096</x:v>
      </x:c>
      <x:c r="B12" s="6"/>
      <x:c r="C12" s="6"/>
      <x:c r="D12" s="6"/>
      <x:c r="E12" s="6"/>
      <x:c r="F12" s="6"/>
      <x:c r="G12" s="6"/>
      <x:c r="H12" s="6"/>
      <x:c r="I12" s="6"/>
      <x:c r="J12" s="6"/>
    </x:row>
    <x:row r="13" s="1" customFormat="1" ht="14.25" hidden="0" customHeight="1">
      <x:c r="A13" s="41" t="s">
        <x:v>3097</x:v>
      </x:c>
      <x:c r="B13" s="6"/>
      <x:c r="C13" s="6"/>
      <x:c r="D13" s="6"/>
      <x:c r="E13" s="6"/>
      <x:c r="F13" s="6"/>
      <x:c r="G13" s="6"/>
      <x:c r="H13" s="6"/>
      <x:c r="I13" s="6"/>
      <x:c r="J13" s="6"/>
    </x:row>
    <x:row r="14" s="1" customFormat="1" ht="14.25" hidden="0" customHeight="1">
      <x:c r="A14" s="41" t="s">
        <x:v>3098</x:v>
      </x:c>
      <x:c r="B14" s="6"/>
      <x:c r="C14" s="6"/>
      <x:c r="D14" s="6"/>
      <x:c r="E14" s="6"/>
      <x:c r="F14" s="6"/>
      <x:c r="G14" s="6"/>
      <x:c r="H14" s="6"/>
      <x:c r="I14" s="6"/>
      <x:c r="J14" s="6"/>
    </x:row>
    <x:row r="15" s="1" customFormat="1" ht="14.25" hidden="0" customHeight="1">
      <x:c r="A15" s="41" t="str">
        <x:v>10. PCC and Release_Lint: complete the audit record, then verify current pins, MPS/FPP separation, category integrity, and formula status before relying on the workbook.</x:v>
      </x:c>
      <x:c r="B15" s="6"/>
      <x:c r="C15" s="6"/>
      <x:c r="D15" s="6"/>
      <x:c r="E15" s="6"/>
      <x:c r="F15" s="6"/>
      <x:c r="G15" s="6"/>
      <x:c r="H15" s="6"/>
      <x:c r="I15" s="6"/>
      <x:c r="J15" s="6"/>
    </x:row>
    <x:row r="16" s="1" customFormat="1" ht="18" hidden="0" customHeight="1">
      <x:c r="A16" s="41" t="str">
        <x:v>ACTIVE WORKFLOW SHEET INDEX (selected surfaces; see Workflow_Navigator and Release_Lint)</x:v>
      </x:c>
      <x:c r="B16" s="191"/>
      <x:c r="C16" s="191"/>
      <x:c r="D16" s="6"/>
      <x:c r="E16" s="6"/>
      <x:c r="F16" s="6"/>
      <x:c r="G16" s="6"/>
      <x:c r="H16" s="6"/>
      <x:c r="I16" s="6"/>
      <x:c r="J16" s="6"/>
    </x:row>
    <x:row r="17" s="1" customFormat="1" ht="14.25" hidden="0" customHeight="1">
      <x:c r="A17" s="41" t="n">
        <x:v>1</x:v>
      </x:c>
      <x:c r="B17" s="44" t="s">
        <x:v>3099</x:v>
      </x:c>
      <x:c r="C17" s="44" t="s">
        <x:v>3100</x:v>
      </x:c>
      <x:c r="D17" s="6"/>
      <x:c r="E17" s="6"/>
      <x:c r="F17" s="6"/>
      <x:c r="G17" s="6"/>
      <x:c r="H17" s="6"/>
      <x:c r="I17" s="6"/>
      <x:c r="J17" s="6"/>
    </x:row>
    <x:row r="18" s="1" customFormat="1" ht="14.25" hidden="0" customHeight="1">
      <x:c r="A18" s="41" t="n">
        <x:v>2</x:v>
      </x:c>
      <x:c r="B18" s="40" t="s">
        <x:v>541</x:v>
      </x:c>
      <x:c r="C18" s="40" t="s">
        <x:v>3101</x:v>
      </x:c>
      <x:c r="D18" s="6"/>
      <x:c r="E18" s="6"/>
      <x:c r="F18" s="6"/>
      <x:c r="G18" s="6"/>
      <x:c r="H18" s="6"/>
      <x:c r="I18" s="6"/>
      <x:c r="J18" s="6"/>
    </x:row>
    <x:row r="19" s="1" customFormat="1" ht="14.25" hidden="0" customHeight="1">
      <x:c r="A19" s="41" t="n">
        <x:v>3</x:v>
      </x:c>
      <x:c r="B19" s="44" t="s">
        <x:v>689</x:v>
      </x:c>
      <x:c r="C19" s="44" t="s">
        <x:v>3102</x:v>
      </x:c>
      <x:c r="D19" s="6"/>
      <x:c r="E19" s="6"/>
      <x:c r="F19" s="6"/>
      <x:c r="G19" s="6"/>
      <x:c r="H19" s="6"/>
      <x:c r="I19" s="6"/>
      <x:c r="J19" s="6"/>
    </x:row>
    <x:row r="20" s="1" customFormat="1" ht="14.25" hidden="0" customHeight="1">
      <x:c r="A20" s="41" t="n">
        <x:v>4</x:v>
      </x:c>
      <x:c r="B20" s="40" t="s">
        <x:v>3103</x:v>
      </x:c>
      <x:c r="C20" s="40" t="s">
        <x:v>3104</x:v>
      </x:c>
      <x:c r="D20" s="6"/>
      <x:c r="E20" s="6"/>
      <x:c r="F20" s="6"/>
      <x:c r="G20" s="6"/>
      <x:c r="H20" s="6"/>
      <x:c r="I20" s="6"/>
      <x:c r="J20" s="6"/>
    </x:row>
    <x:row r="21" s="1" customFormat="1" ht="14.25" hidden="0" customHeight="1">
      <x:c r="A21" s="41" t="n">
        <x:v>5</x:v>
      </x:c>
      <x:c r="B21" s="44" t="s">
        <x:v>3105</x:v>
      </x:c>
      <x:c r="C21" s="44" t="s">
        <x:v>3106</x:v>
      </x:c>
      <x:c r="D21" s="6"/>
      <x:c r="E21" s="6"/>
      <x:c r="F21" s="6"/>
      <x:c r="G21" s="6"/>
      <x:c r="H21" s="6"/>
      <x:c r="I21" s="6"/>
      <x:c r="J21" s="6"/>
    </x:row>
    <x:row r="22" s="1" customFormat="1" ht="14.25" hidden="0" customHeight="1">
      <x:c r="A22" s="41" t="n">
        <x:v>6</x:v>
      </x:c>
      <x:c r="B22" s="40" t="s">
        <x:v>756</x:v>
      </x:c>
      <x:c r="C22" s="40" t="s">
        <x:v>3107</x:v>
      </x:c>
      <x:c r="D22" s="6"/>
      <x:c r="E22" s="6"/>
      <x:c r="F22" s="6"/>
      <x:c r="G22" s="6"/>
      <x:c r="H22" s="6"/>
      <x:c r="I22" s="6"/>
      <x:c r="J22" s="6"/>
    </x:row>
    <x:row r="23" s="1" customFormat="1" ht="14.25" hidden="0" customHeight="1">
      <x:c r="A23" s="41" t="n">
        <x:v>7</x:v>
      </x:c>
      <x:c r="B23" s="44" t="s">
        <x:v>3108</x:v>
      </x:c>
      <x:c r="C23" s="44" t="s">
        <x:v>3109</x:v>
      </x:c>
      <x:c r="D23" s="6"/>
      <x:c r="E23" s="6"/>
      <x:c r="F23" s="6"/>
      <x:c r="G23" s="6"/>
      <x:c r="H23" s="6"/>
      <x:c r="I23" s="6"/>
      <x:c r="J23" s="6"/>
    </x:row>
    <x:row r="24" s="1" customFormat="1" ht="14.25" hidden="0" customHeight="1">
      <x:c r="A24" s="41" t="n">
        <x:v>8</x:v>
      </x:c>
      <x:c r="B24" s="40" t="s">
        <x:v>3110</x:v>
      </x:c>
      <x:c r="C24" s="40" t="s">
        <x:v>3111</x:v>
      </x:c>
      <x:c r="D24" s="6"/>
      <x:c r="E24" s="6"/>
      <x:c r="F24" s="6"/>
      <x:c r="G24" s="6"/>
      <x:c r="H24" s="6"/>
      <x:c r="I24" s="6"/>
      <x:c r="J24" s="6"/>
    </x:row>
    <x:row r="25" s="1" customFormat="1" ht="14.25" hidden="0" customHeight="1">
      <x:c r="A25" s="41" t="n">
        <x:v>9</x:v>
      </x:c>
      <x:c r="B25" s="44" t="s">
        <x:v>3112</x:v>
      </x:c>
      <x:c r="C25" s="44" t="s">
        <x:v>3113</x:v>
      </x:c>
      <x:c r="D25" s="6"/>
      <x:c r="E25" s="6"/>
      <x:c r="F25" s="6"/>
      <x:c r="G25" s="6"/>
      <x:c r="H25" s="6"/>
      <x:c r="I25" s="6"/>
      <x:c r="J25" s="6"/>
    </x:row>
    <x:row r="26" s="1" customFormat="1" ht="14.25" hidden="0" customHeight="1">
      <x:c r="A26" s="41" t="n">
        <x:v>10</x:v>
      </x:c>
      <x:c r="B26" s="40" t="s">
        <x:v>3114</x:v>
      </x:c>
      <x:c r="C26" s="40" t="s">
        <x:v>3115</x:v>
      </x:c>
      <x:c r="D26" s="6"/>
      <x:c r="E26" s="6"/>
      <x:c r="F26" s="6"/>
      <x:c r="G26" s="6"/>
      <x:c r="H26" s="6"/>
      <x:c r="I26" s="6"/>
      <x:c r="J26" s="6"/>
    </x:row>
    <x:row r="27" s="1" customFormat="1" ht="14.25" hidden="0" customHeight="1">
      <x:c r="A27" s="41" t="n">
        <x:v>11</x:v>
      </x:c>
      <x:c r="B27" s="44" t="s">
        <x:v>3116</x:v>
      </x:c>
      <x:c r="C27" s="44" t="s">
        <x:v>3117</x:v>
      </x:c>
      <x:c r="D27" s="6"/>
      <x:c r="E27" s="6"/>
      <x:c r="F27" s="6"/>
      <x:c r="G27" s="6"/>
      <x:c r="H27" s="6"/>
      <x:c r="I27" s="6"/>
      <x:c r="J27" s="6"/>
    </x:row>
    <x:row r="28" s="1" customFormat="1" ht="14.25" hidden="0" customHeight="1">
      <x:c r="A28" s="41" t="n">
        <x:v>12</x:v>
      </x:c>
      <x:c r="B28" s="40" t="s">
        <x:v>3118</x:v>
      </x:c>
      <x:c r="C28" s="40" t="s">
        <x:v>3119</x:v>
      </x:c>
      <x:c r="D28" s="6"/>
      <x:c r="E28" s="6"/>
      <x:c r="F28" s="6"/>
      <x:c r="G28" s="6"/>
      <x:c r="H28" s="6"/>
      <x:c r="I28" s="6"/>
      <x:c r="J28" s="6"/>
    </x:row>
    <x:row r="29" s="1" customFormat="1" ht="14.25" hidden="0" customHeight="1">
      <x:c r="A29" s="41" t="n">
        <x:v>13</x:v>
      </x:c>
      <x:c r="B29" s="44" t="s">
        <x:v>2963</x:v>
      </x:c>
      <x:c r="C29" s="44" t="s">
        <x:v>3120</x:v>
      </x:c>
      <x:c r="D29" s="6"/>
      <x:c r="E29" s="6"/>
      <x:c r="F29" s="6"/>
      <x:c r="G29" s="6"/>
      <x:c r="H29" s="6"/>
      <x:c r="I29" s="6"/>
      <x:c r="J29" s="6"/>
    </x:row>
    <x:row r="30" s="1" customFormat="1" ht="14.25" hidden="0" customHeight="1">
      <x:c r="A30" s="41" t="n">
        <x:v>14</x:v>
      </x:c>
      <x:c r="B30" s="40" t="s">
        <x:v>3121</x:v>
      </x:c>
      <x:c r="C30" s="40" t="s">
        <x:v>3122</x:v>
      </x:c>
      <x:c r="D30" s="6"/>
      <x:c r="E30" s="6"/>
      <x:c r="F30" s="6"/>
      <x:c r="G30" s="6"/>
      <x:c r="H30" s="6"/>
      <x:c r="I30" s="6"/>
      <x:c r="J30" s="6"/>
    </x:row>
    <x:row r="31" s="1" customFormat="1" ht="14.25" hidden="0" customHeight="1">
      <x:c r="A31" s="41" t="n">
        <x:v>15</x:v>
      </x:c>
      <x:c r="B31" s="44" t="s">
        <x:v>3123</x:v>
      </x:c>
      <x:c r="C31" s="44" t="s">
        <x:v>3124</x:v>
      </x:c>
      <x:c r="D31" s="6"/>
      <x:c r="E31" s="6"/>
      <x:c r="F31" s="6"/>
      <x:c r="G31" s="6"/>
      <x:c r="H31" s="6"/>
      <x:c r="I31" s="6"/>
      <x:c r="J31" s="6"/>
    </x:row>
    <x:row r="32" s="1" customFormat="1" ht="14.25" hidden="0" customHeight="1">
      <x:c r="A32" s="41" t="n">
        <x:v>16</x:v>
      </x:c>
      <x:c r="B32" s="40" t="s">
        <x:v>510</x:v>
      </x:c>
      <x:c r="C32" s="40" t="s">
        <x:v>3125</x:v>
      </x:c>
      <x:c r="D32" s="6"/>
      <x:c r="E32" s="6"/>
      <x:c r="F32" s="6"/>
      <x:c r="G32" s="6"/>
      <x:c r="H32" s="6"/>
      <x:c r="I32" s="6"/>
      <x:c r="J32" s="6"/>
    </x:row>
    <x:row r="33" s="1" customFormat="1" ht="14.25" hidden="0" customHeight="1">
      <x:c r="A33" s="41" t="n">
        <x:v>17</x:v>
      </x:c>
      <x:c r="B33" s="44" t="s">
        <x:v>3126</x:v>
      </x:c>
      <x:c r="C33" s="44" t="s">
        <x:v>3127</x:v>
      </x:c>
      <x:c r="D33" s="6"/>
      <x:c r="E33" s="6"/>
      <x:c r="F33" s="6"/>
      <x:c r="G33" s="6"/>
      <x:c r="H33" s="6"/>
      <x:c r="I33" s="6"/>
      <x:c r="J33" s="6"/>
    </x:row>
    <x:row r="34" s="1" customFormat="1" ht="14.25" hidden="0" customHeight="1">
      <x:c r="A34" s="41" t="n">
        <x:v>18</x:v>
      </x:c>
      <x:c r="B34" s="40" t="s">
        <x:v>14</x:v>
      </x:c>
      <x:c r="C34" s="40" t="s">
        <x:v>3128</x:v>
      </x:c>
      <x:c r="D34" s="6"/>
      <x:c r="E34" s="6"/>
      <x:c r="F34" s="6"/>
      <x:c r="G34" s="6"/>
      <x:c r="H34" s="6"/>
      <x:c r="I34" s="6"/>
      <x:c r="J34" s="6"/>
    </x:row>
    <x:row r="35" s="1" customFormat="1" ht="13.5" hidden="0" customHeight="1">
      <x:c r="A35" s="41" t="n">
        <x:v>19</x:v>
      </x:c>
      <x:c r="B35" s="44" t="s">
        <x:v>519</x:v>
      </x:c>
      <x:c r="C35" s="44" t="s">
        <x:v>3129</x:v>
      </x:c>
      <x:c r="D35" s="6"/>
      <x:c r="E35" s="6"/>
      <x:c r="F35" s="6"/>
      <x:c r="G35" s="6"/>
      <x:c r="H35" s="6"/>
      <x:c r="I35" s="6"/>
      <x:c r="J35" s="6"/>
    </x:row>
    <x:row r="36" s="1" customFormat="1" ht="13.5" hidden="0" customHeight="1">
      <x:c r="A36" s="41" t="n">
        <x:v>20</x:v>
      </x:c>
      <x:c r="B36" s="40" t="s">
        <x:v>3130</x:v>
      </x:c>
      <x:c r="C36" s="40" t="s">
        <x:v>3131</x:v>
      </x:c>
      <x:c r="D36" s="6"/>
      <x:c r="E36" s="6"/>
      <x:c r="F36" s="6"/>
      <x:c r="G36" s="6"/>
      <x:c r="H36" s="6"/>
      <x:c r="I36" s="6"/>
      <x:c r="J36" s="6"/>
    </x:row>
    <x:row r="37" s="1" customFormat="1" ht="12.75" hidden="0" customHeight="1">
      <x:c r="A37" s="41" t="n">
        <x:v>21</x:v>
      </x:c>
      <x:c r="B37" s="44" t="s">
        <x:v>753</x:v>
      </x:c>
      <x:c r="C37" s="44" t="s">
        <x:v>3132</x:v>
      </x:c>
      <x:c r="D37" s="6"/>
      <x:c r="E37" s="6"/>
      <x:c r="F37" s="6"/>
      <x:c r="G37" s="6"/>
      <x:c r="H37" s="6"/>
      <x:c r="I37" s="6"/>
      <x:c r="J37" s="6"/>
    </x:row>
    <x:row r="38" s="1" customFormat="1" ht="12.75" hidden="0" customHeight="1">
      <x:c r="A38" s="41" t="n">
        <x:v>22</x:v>
      </x:c>
      <x:c r="B38" s="40" t="s">
        <x:v>747</x:v>
      </x:c>
      <x:c r="C38" s="40" t="s">
        <x:v>3133</x:v>
      </x:c>
      <x:c r="D38" s="6"/>
      <x:c r="E38" s="6"/>
      <x:c r="F38" s="6"/>
      <x:c r="G38" s="6"/>
      <x:c r="H38" s="6"/>
      <x:c r="I38" s="6"/>
      <x:c r="J38" s="6"/>
    </x:row>
    <x:row r="39" s="1" customFormat="1" ht="14.25" hidden="0" customHeight="1">
      <x:c r="A39" s="41" t="n">
        <x:v>23</x:v>
      </x:c>
      <x:c r="B39" s="44" t="s">
        <x:v>503</x:v>
      </x:c>
      <x:c r="C39" s="44" t="s">
        <x:v>3134</x:v>
      </x:c>
      <x:c r="D39" s="6"/>
      <x:c r="E39" s="6"/>
      <x:c r="F39" s="6"/>
      <x:c r="G39" s="6"/>
      <x:c r="H39" s="6"/>
      <x:c r="I39" s="6"/>
      <x:c r="J39" s="6"/>
    </x:row>
    <x:row r="40" s="1" customFormat="1" ht="14.25" hidden="0" customHeight="1">
      <x:c r="A40" s="41" t="n">
        <x:v>24</x:v>
      </x:c>
      <x:c r="B40" s="40" t="s">
        <x:v>3135</x:v>
      </x:c>
      <x:c r="C40" s="40" t="s">
        <x:v>3136</x:v>
      </x:c>
      <x:c r="D40" s="6"/>
      <x:c r="E40" s="6"/>
      <x:c r="F40" s="6"/>
      <x:c r="G40" s="6"/>
      <x:c r="H40" s="6"/>
      <x:c r="I40" s="6"/>
      <x:c r="J40" s="6"/>
    </x:row>
    <x:row r="41" s="1" customFormat="1" ht="14.25" hidden="0" customHeight="1">
      <x:c r="A41" s="41" t="n">
        <x:v>25</x:v>
      </x:c>
      <x:c r="B41" s="44" t="s">
        <x:v>679</x:v>
      </x:c>
      <x:c r="C41" s="44" t="s">
        <x:v>3137</x:v>
      </x:c>
      <x:c r="D41" s="6"/>
      <x:c r="E41" s="6"/>
      <x:c r="F41" s="6"/>
      <x:c r="G41" s="6"/>
      <x:c r="H41" s="6"/>
      <x:c r="I41" s="6"/>
      <x:c r="J41" s="6"/>
    </x:row>
    <x:row r="42" s="1" customFormat="1" ht="14.25" hidden="0" customHeight="1">
      <x:c r="A42" s="41" t="n">
        <x:v>26</x:v>
      </x:c>
      <x:c r="B42" s="40" t="s">
        <x:v>3138</x:v>
      </x:c>
      <x:c r="C42" s="40" t="s">
        <x:v>3139</x:v>
      </x:c>
      <x:c r="D42" s="6"/>
      <x:c r="E42" s="6"/>
      <x:c r="F42" s="6"/>
      <x:c r="G42" s="6"/>
      <x:c r="H42" s="6"/>
      <x:c r="I42" s="6"/>
      <x:c r="J42" s="6"/>
    </x:row>
    <x:row r="43" s="1" customFormat="1" ht="14.25" hidden="0" customHeight="1">
      <x:c r="A43" s="41" t="n">
        <x:v>27</x:v>
      </x:c>
      <x:c r="B43" s="44" t="s">
        <x:v>3140</x:v>
      </x:c>
      <x:c r="C43" s="44" t="s">
        <x:v>3141</x:v>
      </x:c>
      <x:c r="D43" s="6"/>
      <x:c r="E43" s="6"/>
      <x:c r="F43" s="6"/>
      <x:c r="G43" s="6"/>
      <x:c r="H43" s="6"/>
      <x:c r="I43" s="6"/>
      <x:c r="J43" s="6"/>
    </x:row>
    <x:row r="44" s="1" customFormat="1" ht="14.25" hidden="0" customHeight="1">
      <x:c r="A44" s="41" t="n">
        <x:v>28</x:v>
      </x:c>
      <x:c r="B44" s="40" t="s">
        <x:v>3142</x:v>
      </x:c>
      <x:c r="C44" s="40" t="s">
        <x:v>3143</x:v>
      </x:c>
      <x:c r="D44" s="6"/>
      <x:c r="E44" s="6"/>
      <x:c r="F44" s="6"/>
      <x:c r="G44" s="6"/>
      <x:c r="H44" s="6"/>
      <x:c r="I44" s="6"/>
      <x:c r="J44" s="6"/>
    </x:row>
    <x:row r="45" s="1" customFormat="1" ht="15" hidden="0" customHeight="1">
      <x:c r="A45" s="41" t="n">
        <x:v>29</x:v>
      </x:c>
      <x:c r="B45" s="44" t="s">
        <x:v>618</x:v>
      </x:c>
      <x:c r="C45" s="44" t="s">
        <x:v>3144</x:v>
      </x:c>
      <x:c r="D45" s="6"/>
      <x:c r="E45" s="6"/>
      <x:c r="F45" s="6"/>
      <x:c r="G45" s="6"/>
      <x:c r="H45" s="6"/>
      <x:c r="I45" s="6"/>
      <x:c r="J45" s="6"/>
    </x:row>
    <x:row r="46" s="1" customFormat="1" ht="13.5" hidden="0" customHeight="1">
      <x:c r="A46" s="41" t="n">
        <x:v>30</x:v>
      </x:c>
      <x:c r="B46" s="40" t="s">
        <x:v>624</x:v>
      </x:c>
      <x:c r="C46" s="40" t="s">
        <x:v>3145</x:v>
      </x:c>
      <x:c r="D46" s="6"/>
      <x:c r="E46" s="6"/>
      <x:c r="F46" s="6"/>
      <x:c r="G46" s="6"/>
      <x:c r="H46" s="6"/>
      <x:c r="I46" s="6"/>
      <x:c r="J46" s="6"/>
    </x:row>
    <x:row r="47" s="1" customFormat="1" ht="13.5" hidden="0" customHeight="1">
      <x:c r="A47" s="41" t="n">
        <x:v>31</x:v>
      </x:c>
      <x:c r="B47" s="44" t="s">
        <x:v>3146</x:v>
      </x:c>
      <x:c r="C47" s="44" t="s">
        <x:v>3147</x:v>
      </x:c>
      <x:c r="D47" s="6"/>
      <x:c r="E47" s="6"/>
      <x:c r="F47" s="6"/>
      <x:c r="G47" s="6"/>
      <x:c r="H47" s="6"/>
      <x:c r="I47" s="6"/>
      <x:c r="J47" s="6"/>
    </x:row>
    <x:row r="48" s="1" customFormat="1" ht="13.5" hidden="0" customHeight="1">
      <x:c r="A48" s="41" t="n">
        <x:v>32</x:v>
      </x:c>
      <x:c r="B48" s="40" t="s">
        <x:v>3148</x:v>
      </x:c>
      <x:c r="C48" s="40" t="s">
        <x:v>3149</x:v>
      </x:c>
      <x:c r="D48" s="6"/>
      <x:c r="E48" s="6"/>
      <x:c r="F48" s="6"/>
      <x:c r="G48" s="6"/>
      <x:c r="H48" s="6"/>
      <x:c r="I48" s="6"/>
      <x:c r="J48" s="6"/>
    </x:row>
    <x:row r="49" s="1" customFormat="1" ht="13.5" hidden="0" customHeight="1">
      <x:c r="A49" s="41" t="n">
        <x:v>33</x:v>
      </x:c>
      <x:c r="B49" s="44" t="s">
        <x:v>3150</x:v>
      </x:c>
      <x:c r="C49" s="44" t="s">
        <x:v>3151</x:v>
      </x:c>
      <x:c r="D49" s="6"/>
      <x:c r="E49" s="6"/>
      <x:c r="F49" s="6"/>
      <x:c r="G49" s="6"/>
      <x:c r="H49" s="6"/>
      <x:c r="I49" s="6"/>
      <x:c r="J49" s="6"/>
    </x:row>
    <x:row r="50" s="1" customFormat="1" ht="13.5" hidden="0" customHeight="1">
      <x:c r="A50" s="41" t="n">
        <x:v>34</x:v>
      </x:c>
      <x:c r="B50" s="40" t="s">
        <x:v>3152</x:v>
      </x:c>
      <x:c r="C50" s="40" t="s">
        <x:v>3153</x:v>
      </x:c>
      <x:c r="D50" s="6"/>
      <x:c r="E50" s="6"/>
      <x:c r="F50" s="6"/>
      <x:c r="G50" s="6"/>
      <x:c r="H50" s="6"/>
      <x:c r="I50" s="6"/>
      <x:c r="J50" s="6"/>
    </x:row>
    <x:row r="51" s="1" customFormat="1" ht="13.5" hidden="0" customHeight="1">
      <x:c r="A51" s="41" t="n">
        <x:v>35</x:v>
      </x:c>
      <x:c r="B51" s="44" t="s">
        <x:v>3154</x:v>
      </x:c>
      <x:c r="C51" s="44" t="s">
        <x:v>3155</x:v>
      </x:c>
      <x:c r="D51" s="6"/>
      <x:c r="E51" s="6"/>
      <x:c r="F51" s="6"/>
      <x:c r="G51" s="6"/>
      <x:c r="H51" s="6"/>
      <x:c r="I51" s="6"/>
      <x:c r="J51" s="6"/>
    </x:row>
    <x:row r="52" s="1" customFormat="1" ht="13.5" hidden="0" customHeight="1">
      <x:c r="A52" s="41" t="n">
        <x:v>36</x:v>
      </x:c>
      <x:c r="B52" s="40" t="s">
        <x:v>643</x:v>
      </x:c>
      <x:c r="C52" s="40" t="s">
        <x:v>3156</x:v>
      </x:c>
      <x:c r="D52" s="6"/>
      <x:c r="E52" s="6"/>
      <x:c r="F52" s="6"/>
      <x:c r="G52" s="6"/>
      <x:c r="H52" s="6"/>
      <x:c r="I52" s="6"/>
      <x:c r="J52" s="6"/>
    </x:row>
    <x:row r="53" s="1" customFormat="1" ht="14.25" hidden="0" customHeight="1">
      <x:c r="A53" s="41" t="n">
        <x:v>37</x:v>
      </x:c>
      <x:c r="B53" s="44" t="s">
        <x:v>646</x:v>
      </x:c>
      <x:c r="C53" s="44" t="s">
        <x:v>3157</x:v>
      </x:c>
      <x:c r="D53" s="6"/>
      <x:c r="E53" s="6"/>
      <x:c r="F53" s="6"/>
      <x:c r="G53" s="6"/>
      <x:c r="H53" s="6"/>
      <x:c r="I53" s="6"/>
      <x:c r="J53" s="6"/>
    </x:row>
    <x:row r="54" s="1" customFormat="1" ht="14.25" hidden="0" customHeight="1">
      <x:c r="A54" s="41" t="n">
        <x:v>38</x:v>
      </x:c>
      <x:c r="B54" s="40" t="s">
        <x:v>649</x:v>
      </x:c>
      <x:c r="C54" s="40" t="s">
        <x:v>3158</x:v>
      </x:c>
      <x:c r="D54" s="6"/>
      <x:c r="E54" s="6"/>
      <x:c r="F54" s="6"/>
      <x:c r="G54" s="6"/>
      <x:c r="H54" s="6"/>
      <x:c r="I54" s="6"/>
      <x:c r="J54" s="6"/>
    </x:row>
    <x:row r="55" s="1" customFormat="1" ht="18" hidden="0" customHeight="1">
      <x:c r="A55" s="41" t="s">
        <x:v>3159</x:v>
      </x:c>
      <x:c r="B55" s="192"/>
      <x:c r="C55" s="192"/>
      <x:c r="D55" s="6"/>
      <x:c r="E55" s="6"/>
      <x:c r="F55" s="6"/>
      <x:c r="G55" s="6"/>
      <x:c r="H55" s="6"/>
      <x:c r="I55" s="6"/>
      <x:c r="J55" s="6"/>
    </x:row>
    <x:row r="56" s="1" customFormat="1" ht="12.75" hidden="0" customHeight="1">
      <x:c r="A56" s="41" t="s">
        <x:v>3160</x:v>
      </x:c>
      <x:c r="B56" s="6"/>
      <x:c r="C56" s="6"/>
      <x:c r="D56" s="6"/>
      <x:c r="E56" s="6"/>
      <x:c r="F56" s="6"/>
      <x:c r="G56" s="6"/>
      <x:c r="H56" s="6"/>
      <x:c r="I56" s="6"/>
      <x:c r="J56" s="6"/>
    </x:row>
    <x:row r="57" s="1" customFormat="1" ht="12.75" hidden="0" customHeight="1">
      <x:c r="A57" s="41" t="s">
        <x:v>3161</x:v>
      </x:c>
      <x:c r="B57" s="6"/>
      <x:c r="C57" s="6"/>
      <x:c r="D57" s="6"/>
      <x:c r="E57" s="6"/>
      <x:c r="F57" s="6"/>
      <x:c r="G57" s="6"/>
      <x:c r="H57" s="6"/>
      <x:c r="I57" s="6"/>
      <x:c r="J57" s="6"/>
    </x:row>
    <x:row r="58" s="1" customFormat="1" ht="12.75" hidden="0" customHeight="1">
      <x:c r="A58" s="41" t="s">
        <x:v>3162</x:v>
      </x:c>
      <x:c r="B58" s="6"/>
      <x:c r="C58" s="6"/>
      <x:c r="D58" s="6"/>
      <x:c r="E58" s="6"/>
      <x:c r="F58" s="6"/>
      <x:c r="G58" s="6"/>
      <x:c r="H58" s="6"/>
      <x:c r="I58" s="6"/>
      <x:c r="J58" s="6"/>
    </x:row>
    <x:row r="59" s="1" customFormat="1" ht="12.75" hidden="0" customHeight="1">
      <x:c r="A59" s="41" t="s">
        <x:v>3163</x:v>
      </x:c>
      <x:c r="B59" s="6"/>
      <x:c r="C59" s="6"/>
      <x:c r="D59" s="6"/>
      <x:c r="E59" s="6"/>
      <x:c r="F59" s="6"/>
      <x:c r="G59" s="6"/>
      <x:c r="H59" s="6"/>
      <x:c r="I59" s="6"/>
      <x:c r="J59" s="6"/>
    </x:row>
    <x:row r="60" s="1" customFormat="1" ht="12.75" hidden="0" customHeight="1">
      <x:c r="A60" s="41" t="s">
        <x:v>3164</x:v>
      </x:c>
      <x:c r="B60" s="6"/>
      <x:c r="C60" s="6"/>
      <x:c r="D60" s="6"/>
      <x:c r="E60" s="6"/>
      <x:c r="F60" s="6"/>
      <x:c r="G60" s="6"/>
      <x:c r="H60" s="6"/>
      <x:c r="I60" s="6"/>
      <x:c r="J60" s="6"/>
    </x:row>
    <x:row r="61" s="1" customFormat="1" ht="66" hidden="0" customHeight="1">
      <x:c r="A61" s="41" t="str">
        <x:v>tau(t) = MIN(1, LN(1+MAX(t, t_min)) / LN(1+T_ref))   [RippleLogic v13.0 Appendix B.1]</x:v>
      </x:c>
      <x:c r="B61" s="6"/>
      <x:c r="C61" s="6"/>
      <x:c r="D61" s="6"/>
      <x:c r="E61" s="6"/>
      <x:c r="F61" s="6"/>
      <x:c r="G61" s="6"/>
      <x:c r="H61" s="6"/>
      <x:c r="I61" s="6"/>
      <x:c r="J61" s="6"/>
    </x:row>
    <x:row r="62" s="1" customFormat="1" ht="26.25" hidden="0" customHeight="1">
      <x:c r="A62" s="41" t="s">
        <x:v>3166</x:v>
      </x:c>
      <x:c r="B62" s="6"/>
      <x:c r="C62" s="6"/>
      <x:c r="D62" s="6"/>
      <x:c r="E62" s="6"/>
      <x:c r="F62" s="6"/>
      <x:c r="G62" s="6"/>
      <x:c r="H62" s="6"/>
      <x:c r="I62" s="6"/>
      <x:c r="J62" s="6"/>
    </x:row>
    <x:row r="63" s="1" customFormat="1" ht="39" hidden="0" customHeight="1">
      <x:c r="A63" s="41" t="s">
        <x:v>3167</x:v>
      </x:c>
      <x:c r="B63" s="6"/>
      <x:c r="C63" s="6"/>
      <x:c r="D63" s="6"/>
      <x:c r="E63" s="6"/>
      <x:c r="F63" s="6"/>
      <x:c r="G63" s="6"/>
      <x:c r="H63" s="6"/>
      <x:c r="I63" s="6"/>
      <x:c r="J63" s="6"/>
    </x:row>
    <x:row r="64" s="1" customFormat="1" ht="39" hidden="0" customHeight="1">
      <x:c r="A64" s="41" t="s">
        <x:v>3168</x:v>
      </x:c>
      <x:c r="B64" s="6"/>
      <x:c r="C64" s="6"/>
      <x:c r="D64" s="6"/>
      <x:c r="E64" s="6"/>
      <x:c r="F64" s="6"/>
      <x:c r="G64" s="6"/>
      <x:c r="H64" s="6"/>
      <x:c r="I64" s="6"/>
      <x:c r="J64" s="6"/>
    </x:row>
    <x:row r="65" s="1" customFormat="1" ht="72" hidden="0" customHeight="1">
      <x:c r="A65" s="41" t="str">
        <x:v>Discrete CVaR: sort loss descending, take exactly the worst (1-alpha) probability mass, fractionally include the boundary scenario, divide by (1-alpha).</x:v>
      </x:c>
      <x:c r="B65" s="6"/>
      <x:c r="C65" s="6"/>
      <x:c r="D65" s="6"/>
      <x:c r="E65" s="6"/>
      <x:c r="F65" s="6"/>
      <x:c r="G65" s="6"/>
      <x:c r="H65" s="6"/>
      <x:c r="I65" s="6"/>
      <x:c r="J65" s="6"/>
    </x:row>
    <x:row r="66" s="1" customFormat="1" ht="12.75" hidden="0" customHeight="1">
      <x:c r="A66" s="41" t="s">
        <x:v>3170</x:v>
      </x:c>
      <x:c r="B66" s="6"/>
      <x:c r="C66" s="6"/>
      <x:c r="D66" s="6"/>
      <x:c r="E66" s="6"/>
      <x:c r="F66" s="6"/>
      <x:c r="G66" s="6"/>
      <x:c r="H66" s="6"/>
      <x:c r="I66" s="6"/>
      <x:c r="J66" s="6"/>
    </x:row>
    <x:row r="67" s="1" customFormat="1" ht="12.75" hidden="0" customHeight="1">
      <x:c r="A67" s="41" t="s">
        <x:v>3171</x:v>
      </x:c>
      <x:c r="B67" s="6"/>
      <x:c r="C67" s="6"/>
      <x:c r="D67" s="6"/>
      <x:c r="E67" s="6"/>
      <x:c r="F67" s="6"/>
      <x:c r="G67" s="6"/>
      <x:c r="H67" s="6"/>
      <x:c r="I67" s="6"/>
      <x:c r="J67" s="6"/>
    </x:row>
    <x:row r="68" s="1" customFormat="1" ht="92.25" hidden="0" customHeight="1">
      <x:c r="A68" s="41" t="s">
        <x:v>3172</x:v>
      </x:c>
      <x:c r="B68" s="6"/>
      <x:c r="C68" s="6"/>
      <x:c r="D68" s="6"/>
      <x:c r="E68" s="6"/>
      <x:c r="F68" s="6"/>
      <x:c r="G68" s="6"/>
      <x:c r="H68" s="6"/>
      <x:c r="I68" s="6"/>
      <x:c r="J68" s="6"/>
    </x:row>
    <x:row r="69" s="1" customFormat="1" ht="144.75" hidden="0" customHeight="1">
      <x:c r="A69" s="41" t="s">
        <x:v>3173</x:v>
      </x:c>
      <x:c r="B69" s="6"/>
      <x:c r="C69" s="6"/>
      <x:c r="D69" s="6"/>
      <x:c r="E69" s="6"/>
      <x:c r="F69" s="6"/>
      <x:c r="G69" s="6"/>
      <x:c r="H69" s="6"/>
      <x:c r="I69" s="6"/>
      <x:c r="J69" s="6"/>
    </x:row>
    <x:row r="70" s="1" customFormat="1" ht="52.5" hidden="0" customHeight="1">
      <x:c r="A70" s="41" t="str">
        <x:v>Tier 2+ uncertainty method (A/B/C) is REQUIRED under the current v13.0 Canon line.</x:v>
      </x:c>
      <x:c r="B70" s="6"/>
      <x:c r="C70" s="6"/>
      <x:c r="D70" s="6"/>
      <x:c r="E70" s="6"/>
      <x:c r="F70" s="6"/>
      <x:c r="G70" s="6"/>
      <x:c r="H70" s="6"/>
      <x:c r="I70" s="6"/>
      <x:c r="J70" s="6"/>
    </x:row>
    <x:row r="71" s="1" customFormat="1" ht="78.75" hidden="0" customHeight="1">
      <x:c r="A71" s="41" t="s">
        <x:v>3174</x:v>
      </x:c>
      <x:c r="B71" s="6"/>
      <x:c r="C71" s="6"/>
      <x:c r="D71" s="6"/>
      <x:c r="E71" s="6"/>
      <x:c r="F71" s="6"/>
      <x:c r="G71" s="6"/>
      <x:c r="H71" s="6"/>
      <x:c r="I71" s="6"/>
      <x:c r="J71" s="6"/>
    </x:row>
    <x:row r="72" s="1" customFormat="1" ht="12.75" hidden="0" customHeight="1">
      <x:c r="A72" s="41" t="s">
        <x:v>3175</x:v>
      </x:c>
    </x:row>
    <x:row r="74" ht="23.850000381469727" hidden="0">
      <x:c r="A74" s="135" t="str">
        <x:v>v13.0 CARRIED-OBLIGATION, REPRESENTATION, AND HUMAN-COMPENSATION HARDENING</x:v>
      </x:c>
      <x:c r="B74" s="135"/>
      <x:c r="C74" s="135"/>
    </x:row>
    <x:row r="75" ht="35.04999923706055" hidden="0">
      <x:c r="A75" s="130" t="s">
        <x:v>2861</x:v>
      </x:c>
      <x:c r="B75" s="130" t="s">
        <x:v>3176</x:v>
      </x:c>
      <x:c r="C75" s="130" t="s">
        <x:v>3177</x:v>
      </x:c>
    </x:row>
    <x:row r="76" ht="46.25" hidden="0">
      <x:c r="A76" s="130" t="s">
        <x:v>3178</x:v>
      </x:c>
      <x:c r="B76" s="130" t="s">
        <x:v>3179</x:v>
      </x:c>
      <x:c r="C76" s="130" t="s">
        <x:v>3180</x:v>
      </x:c>
    </x:row>
    <x:row r="77" ht="46.25" hidden="0">
      <x:c r="A77" s="130" t="s">
        <x:v>3181</x:v>
      </x:c>
      <x:c r="B77" s="130" t="s">
        <x:v>3182</x:v>
      </x:c>
      <x:c r="C77" s="130" t="s">
        <x:v>3183</x:v>
      </x:c>
    </x:row>
    <x:row r="78" ht="23.850000381469727" hidden="0">
      <x:c r="A78" s="130" t="s">
        <x:v>3184</x:v>
      </x:c>
      <x:c r="B78" s="130" t="s">
        <x:v>3185</x:v>
      </x:c>
      <x:c r="C78" s="130" t="s">
        <x:v>3186</x:v>
      </x:c>
    </x:row>
    <x:row r="79" ht="35.04999923706055" hidden="0">
      <x:c r="A79" s="130" t="s">
        <x:v>3187</x:v>
      </x:c>
      <x:c r="B79" s="130" t="s">
        <x:v>3188</x:v>
      </x:c>
      <x:c r="C79" s="130" t="s">
        <x:v>3189</x:v>
      </x:c>
    </x:row>
    <x:row r="80" ht="35.04999923706055" hidden="0">
      <x:c r="A80" s="130" t="s">
        <x:v>3190</x:v>
      </x:c>
      <x:c r="B80" s="130" t="s">
        <x:v>3191</x:v>
      </x:c>
      <x:c r="C80" s="130" t="s">
        <x:v>3192</x:v>
      </x:c>
    </x:row>
    <x:row r="81" ht="35.04999923706055" hidden="0">
      <x:c r="A81" s="130" t="s">
        <x:v>20</x:v>
      </x:c>
      <x:c r="B81" s="130" t="str">
        <x:v>Canon v13.0 / SGP v8.8 / ripple.md v5.8 / Agent v13.0 / CSV v2.7 / Sheet v5.9.</x:v>
      </x:c>
      <x:c r="C81" s="130" t="s">
        <x:v>3193</x:v>
      </x:c>
    </x:row>
  </x:sheetData>
  <x:mergeCells>
    <x:mergeCell ref="A1:J1"/>
  </x:mergeCells>
  <x:pageMargins left="0.7" right="0.7" top="0.75" bottom="0.75" header="0.3" footer="0.3"/>
</x:worksheet>
</file>

<file path=xl/worksheets/sheet39.xml><?xml version="1.0" encoding="utf-8"?>
<x:worksheet xmlns:x="http://schemas.openxmlformats.org/spreadsheetml/2006/main">
  <x:sheetViews>
    <x:sheetView showGridLines="1" workbookViewId="0"/>
  </x:sheetViews>
  <x:sheetFormatPr defaultColWidth="8.66796875" defaultRowHeight="12.75"/>
  <x:cols>
    <x:col min="1" max="4" width="36" style="1" hidden="0" customWidth="1"/>
    <x:col min="5" max="10" width="16" style="1" hidden="0" customWidth="1"/>
  </x:cols>
  <x:sheetData>
    <x:row r="1" s="1" customFormat="1" ht="24" hidden="0" customHeight="1">
      <x:c r="A1" s="2" t="str">
        <x:v>RippleLogic Aligners Sheet Version Control</x:v>
      </x:c>
      <x:c r="B1" s="2"/>
      <x:c r="C1" s="2"/>
      <x:c r="D1" s="2"/>
      <x:c r="E1" s="2"/>
      <x:c r="F1" s="2"/>
      <x:c r="G1" s="2"/>
      <x:c r="H1" s="2"/>
      <x:c r="I1" s="2"/>
      <x:c r="J1" s="2"/>
    </x:row>
    <x:row r="2" s="1" customFormat="1" ht="12.75" hidden="0" customHeight="1">
      <x:c r="A2" s="4" t="str">
        <x:v>v5.9</x:v>
      </x:c>
      <x:c r="B2" s="193"/>
      <x:c r="C2" s="193"/>
      <x:c r="D2" s="193"/>
      <x:c r="E2" s="6"/>
      <x:c r="F2" s="6"/>
      <x:c r="G2" s="6"/>
      <x:c r="H2" s="6"/>
      <x:c r="I2" s="6"/>
      <x:c r="J2" s="6"/>
    </x:row>
    <x:row r="3" s="1" customFormat="1" ht="12.75" hidden="0" customHeight="1">
      <x:c r="A3" s="7" t="str">
        <x:v>Sheet Version: v5.9</x:v>
      </x:c>
      <x:c r="B3" s="194"/>
      <x:c r="C3" s="194"/>
      <x:c r="D3" s="193"/>
      <x:c r="E3" s="6"/>
      <x:c r="F3" s="6"/>
      <x:c r="G3" s="6"/>
      <x:c r="H3" s="6"/>
      <x:c r="I3" s="6"/>
      <x:c r="J3" s="6"/>
    </x:row>
    <x:row r="4" s="1" customFormat="1" ht="12.75" hidden="0" customHeight="1">
      <x:c r="A4" s="7" t="s">
        <x:v>916</x:v>
      </x:c>
      <x:c r="B4" s="19" t="str">
        <x:v>RippleLogic v13.0</x:v>
      </x:c>
      <x:c r="C4" s="20"/>
      <x:c r="D4" s="13"/>
      <x:c r="E4" s="6"/>
      <x:c r="F4" s="6"/>
      <x:c r="G4" s="6"/>
      <x:c r="H4" s="6"/>
      <x:c r="I4" s="6"/>
      <x:c r="J4" s="6"/>
    </x:row>
    <x:row r="5" s="1" customFormat="1" ht="12.75" hidden="0" customHeight="1">
      <x:c r="A5" s="7" t="s">
        <x:v>177</x:v>
      </x:c>
      <x:c r="B5" s="29" t="str">
        <x:v>SGP v8.8</x:v>
      </x:c>
      <x:c r="C5" s="20"/>
      <x:c r="D5" s="13"/>
      <x:c r="E5" s="6"/>
      <x:c r="F5" s="6"/>
      <x:c r="G5" s="6"/>
      <x:c r="H5" s="6"/>
      <x:c r="I5" s="6"/>
      <x:c r="J5" s="6"/>
    </x:row>
    <x:row r="6" s="1" customFormat="1" ht="12.75" hidden="0" customHeight="1">
      <x:c r="A6" s="7" t="s">
        <x:v>3196</x:v>
      </x:c>
      <x:c r="B6" s="19" t="str">
        <x:v>2026-09-10</x:v>
      </x:c>
      <x:c r="C6" s="20"/>
      <x:c r="D6" s="13"/>
      <x:c r="E6" s="6"/>
      <x:c r="F6" s="6"/>
      <x:c r="G6" s="6"/>
      <x:c r="H6" s="6"/>
      <x:c r="I6" s="6"/>
      <x:c r="J6" s="6"/>
    </x:row>
    <x:row r="7" s="1" customFormat="1" ht="72" hidden="0" customHeight="1">
      <x:c r="A7" s="7" t="s">
        <x:v>3197</x:v>
      </x:c>
      <x:c r="B7" s="29" t="s">
        <x:v>3198</x:v>
      </x:c>
      <x:c r="C7" s="20"/>
      <x:c r="D7" s="13"/>
      <x:c r="E7" s="6"/>
      <x:c r="F7" s="6"/>
      <x:c r="G7" s="6"/>
      <x:c r="H7" s="6"/>
      <x:c r="I7" s="6"/>
      <x:c r="J7" s="6"/>
    </x:row>
    <x:row r="8" s="1" customFormat="1" ht="144" hidden="0" customHeight="1">
      <x:c r="A8" s="7" t="s">
        <x:v>3199</x:v>
      </x:c>
      <x:c r="B8" s="19" t="s">
        <x:v>3200</x:v>
      </x:c>
      <x:c r="C8" s="19" t="s">
        <x:v>3201</x:v>
      </x:c>
      <x:c r="D8" s="13"/>
      <x:c r="E8" s="6"/>
      <x:c r="F8" s="6"/>
      <x:c r="G8" s="6"/>
      <x:c r="H8" s="6"/>
      <x:c r="I8" s="6"/>
      <x:c r="J8" s="6"/>
    </x:row>
    <x:row r="9" s="1" customFormat="1" ht="12.75" hidden="0" customHeight="1">
      <x:c r="A9" s="195" t="s">
        <x:v>3202</x:v>
      </x:c>
      <x:c r="B9" s="81"/>
      <x:c r="C9" s="81"/>
      <x:c r="D9" s="12"/>
      <x:c r="E9" s="6"/>
      <x:c r="F9" s="6"/>
      <x:c r="G9" s="6"/>
      <x:c r="H9" s="6"/>
      <x:c r="I9" s="6"/>
      <x:c r="J9" s="6"/>
    </x:row>
    <x:row r="10" s="1" customFormat="1" ht="12.75" hidden="0" customHeight="1">
      <x:c r="A10" s="195" t="s">
        <x:v>174</x:v>
      </x:c>
      <x:c r="B10" s="196" t="s">
        <x:v>2484</x:v>
      </x:c>
      <x:c r="C10" s="196" t="s">
        <x:v>3203</x:v>
      </x:c>
      <x:c r="D10" s="197" t="s">
        <x:v>3204</x:v>
      </x:c>
      <x:c r="E10" s="6"/>
      <x:c r="F10" s="6"/>
      <x:c r="G10" s="6"/>
      <x:c r="H10" s="6"/>
      <x:c r="I10" s="6"/>
      <x:c r="J10" s="6"/>
    </x:row>
    <x:row r="11" s="1" customFormat="1" ht="240" hidden="0" customHeight="1">
      <x:c r="A11" s="7" t="s">
        <x:v>47</x:v>
      </x:c>
      <x:c r="B11" s="29" t="s">
        <x:v>48</x:v>
      </x:c>
      <x:c r="C11" s="29" t="str">
        <x:v>Historical v5.7 release: synchronized to Canon v12.7 / SGP v8.6; added v12.7_RLS_Integrity, rights-token non-dilution, token/temporal partition review, likelihood semantics, confidence, distributional/subgroup, reference/baseline, mask, dependence, option-closure, and robustness-completeness surfaces.</x:v>
      </x:c>
      <x:c r="D11" s="8" t="str">
        <x:v>Historical workbook edition</x:v>
      </x:c>
      <x:c r="E11" s="6"/>
      <x:c r="F11" s="6"/>
      <x:c r="G11" s="6"/>
      <x:c r="H11" s="6"/>
      <x:c r="I11" s="6"/>
      <x:c r="J11" s="6"/>
    </x:row>
    <x:row r="12" s="1" customFormat="1" ht="600" hidden="0" customHeight="1">
      <x:c r="A12" s="7" t="s">
        <x:v>3207</x:v>
      </x:c>
      <x:c r="B12" s="19" t="s">
        <x:v>3208</x:v>
      </x:c>
      <x:c r="C12" s="19" t="s">
        <x:v>3209</x:v>
      </x:c>
      <x:c r="D12" s="13"/>
      <x:c r="E12" s="6"/>
      <x:c r="F12" s="6"/>
      <x:c r="G12" s="6"/>
      <x:c r="H12" s="6"/>
      <x:c r="I12" s="6"/>
      <x:c r="J12" s="6"/>
    </x:row>
    <x:row r="13" s="1" customFormat="1" ht="180" hidden="0" customHeight="1">
      <x:c r="A13" s="7" t="s">
        <x:v>3210</x:v>
      </x:c>
      <x:c r="B13" s="29" t="s">
        <x:v>3211</x:v>
      </x:c>
      <x:c r="C13" s="29" t="s">
        <x:v>3212</x:v>
      </x:c>
      <x:c r="D13" s="8" t="s">
        <x:v>3213</x:v>
      </x:c>
      <x:c r="E13" s="6"/>
      <x:c r="F13" s="6"/>
      <x:c r="G13" s="6"/>
      <x:c r="H13" s="6"/>
      <x:c r="I13" s="6"/>
      <x:c r="J13" s="6"/>
    </x:row>
    <x:row r="14" s="1" customFormat="1" ht="636" hidden="0" customHeight="1">
      <x:c r="A14" s="7" t="s">
        <x:v>3214</x:v>
      </x:c>
      <x:c r="B14" s="19" t="s">
        <x:v>3215</x:v>
      </x:c>
      <x:c r="C14" s="19" t="s">
        <x:v>3216</x:v>
      </x:c>
      <x:c r="D14" s="9" t="s">
        <x:v>3217</x:v>
      </x:c>
      <x:c r="E14" s="6"/>
      <x:c r="F14" s="6"/>
      <x:c r="G14" s="6"/>
      <x:c r="H14" s="6"/>
      <x:c r="I14" s="6"/>
      <x:c r="J14" s="6"/>
    </x:row>
    <x:row r="15" s="1" customFormat="1" ht="408" hidden="0" customHeight="1">
      <x:c r="A15" s="7" t="s">
        <x:v>3218</x:v>
      </x:c>
      <x:c r="B15" s="29" t="s">
        <x:v>3219</x:v>
      </x:c>
      <x:c r="C15" s="29" t="s">
        <x:v>3220</x:v>
      </x:c>
      <x:c r="D15" s="8" t="s">
        <x:v>3217</x:v>
      </x:c>
      <x:c r="E15" s="6"/>
      <x:c r="F15" s="6"/>
      <x:c r="G15" s="6"/>
      <x:c r="H15" s="6"/>
      <x:c r="I15" s="6"/>
      <x:c r="J15" s="6"/>
    </x:row>
    <x:row r="16" s="1" customFormat="1" ht="228" hidden="0" customHeight="1">
      <x:c r="A16" s="7" t="s">
        <x:v>96</x:v>
      </x:c>
      <x:c r="B16" s="19" t="s">
        <x:v>3221</x:v>
      </x:c>
      <x:c r="C16" s="19" t="s">
        <x:v>3222</x:v>
      </x:c>
      <x:c r="D16" s="9" t="s">
        <x:v>3223</x:v>
      </x:c>
      <x:c r="E16" s="6"/>
      <x:c r="F16" s="6"/>
      <x:c r="G16" s="6"/>
      <x:c r="H16" s="6"/>
      <x:c r="I16" s="6"/>
      <x:c r="J16" s="6"/>
    </x:row>
    <x:row r="17" s="1" customFormat="1" ht="79.19999694824219" hidden="0" customHeight="1">
      <x:c r="A17" s="82" t="s">
        <x:v>3224</x:v>
      </x:c>
      <x:c r="B17" s="24" t="inlineStr">
        <x:is>
          <x:t>Legacy row order and v5.7 identity are historical. Current identity: Appendix_Release and the external manifest.</x:t>
        </x:is>
      </x:c>
      <x:c r="C17" s="24" t="s">
        <x:v>3226</x:v>
      </x:c>
      <x:c r="D17" s="82"/>
      <x:c r="E17" s="6"/>
      <x:c r="F17" s="6"/>
      <x:c r="G17" s="6"/>
      <x:c r="H17" s="6"/>
      <x:c r="I17" s="6"/>
      <x:c r="J17" s="6"/>
    </x:row>
    <x:row r="18" s="1" customFormat="1" ht="79.19999694824219" hidden="0" customHeight="1">
      <x:c r="A18" s="82" t="s">
        <x:v>3224</x:v>
      </x:c>
      <x:c r="B18" s="24" t="inlineStr">
        <x:is>
          <x:t>Legacy row order and v5.7 identity are historical. Current identity: Appendix_Release and the external manifest.</x:t>
        </x:is>
      </x:c>
      <x:c r="C18" s="24"/>
      <x:c r="D18" s="82"/>
      <x:c r="E18" s="6"/>
      <x:c r="F18" s="6"/>
      <x:c r="G18" s="6"/>
      <x:c r="H18" s="6"/>
      <x:c r="I18" s="6"/>
      <x:c r="J18" s="6"/>
    </x:row>
    <x:row r="19" s="1" customFormat="1" ht="12.75" hidden="0" customHeight="1">
      <x:c r="A19" s="7" t="s">
        <x:v>3228</x:v>
      </x:c>
      <x:c r="B19" s="29" t="s">
        <x:v>3229</x:v>
      </x:c>
      <x:c r="C19" s="29" t="s">
        <x:v>3230</x:v>
      </x:c>
      <x:c r="D19" s="8" t="s">
        <x:v>3217</x:v>
      </x:c>
      <x:c r="E19" s="6"/>
      <x:c r="F19" s="6"/>
      <x:c r="G19" s="6"/>
      <x:c r="H19" s="6"/>
      <x:c r="I19" s="6"/>
      <x:c r="J19" s="6"/>
    </x:row>
    <x:row r="20" s="1" customFormat="1" ht="12.75" hidden="0" customHeight="1">
      <x:c r="A20" s="7" t="s">
        <x:v>3231</x:v>
      </x:c>
      <x:c r="B20" s="19" t="s">
        <x:v>3229</x:v>
      </x:c>
      <x:c r="C20" s="19" t="s">
        <x:v>3232</x:v>
      </x:c>
      <x:c r="D20" s="9" t="s">
        <x:v>3217</x:v>
      </x:c>
      <x:c r="E20" s="6"/>
      <x:c r="F20" s="6"/>
      <x:c r="G20" s="6"/>
      <x:c r="H20" s="6"/>
      <x:c r="I20" s="6"/>
      <x:c r="J20" s="6"/>
    </x:row>
    <x:row r="21" s="1" customFormat="1" ht="12.75" hidden="0" customHeight="1">
      <x:c r="A21" s="7" t="inlineStr">
        <x:is>
          <x:t>HISTORICAL WORKBOOK PROVENANCE</x:t>
        </x:is>
      </x:c>
      <x:c r="B21" s="29"/>
      <x:c r="C21" s="29"/>
      <x:c r="D21" s="8"/>
      <x:c r="E21" s="6"/>
      <x:c r="F21" s="6"/>
      <x:c r="G21" s="6"/>
      <x:c r="H21" s="6"/>
      <x:c r="I21" s="6"/>
      <x:c r="J21" s="6"/>
    </x:row>
    <x:row r="22" s="1" customFormat="1" ht="14.25" hidden="0" customHeight="1">
      <x:c r="A22" s="7" t="inlineStr">
        <x:is>
          <x:t>HISTORICAL v5.7 BUILD RECORD</x:t>
        </x:is>
      </x:c>
      <x:c r="B22" s="19"/>
      <x:c r="C22" s="19"/>
      <x:c r="D22" s="9"/>
      <x:c r="E22" s="6"/>
      <x:c r="F22" s="6"/>
      <x:c r="G22" s="6"/>
      <x:c r="H22" s="6"/>
      <x:c r="I22" s="6"/>
      <x:c r="J22" s="6"/>
    </x:row>
    <x:row r="23" s="1" customFormat="1" ht="14.25" hidden="0" customHeight="1">
      <x:c r="A23" s="7" t="inlineStr">
        <x:is>
          <x:t>Historical: Title</x:t>
        </x:is>
      </x:c>
      <x:c r="B23" s="198" t="s">
        <x:v>166</x:v>
      </x:c>
      <x:c r="C23" s="29"/>
      <x:c r="D23" s="13"/>
      <x:c r="E23" s="6"/>
      <x:c r="F23" s="6"/>
      <x:c r="G23" s="6"/>
      <x:c r="H23" s="6"/>
      <x:c r="I23" s="6"/>
      <x:c r="J23" s="6"/>
    </x:row>
    <x:row r="24" s="1" customFormat="1" ht="14.25" hidden="0" customHeight="1">
      <x:c r="A24" s="7" t="s">
        <x:v>3235</x:v>
      </x:c>
      <x:c r="B24" s="19" t="s">
        <x:v>3236</x:v>
      </x:c>
      <x:c r="C24" s="19"/>
      <x:c r="D24" s="13"/>
      <x:c r="E24" s="6"/>
      <x:c r="F24" s="6"/>
      <x:c r="G24" s="6"/>
      <x:c r="H24" s="6"/>
      <x:c r="I24" s="6"/>
      <x:c r="J24" s="6"/>
    </x:row>
    <x:row r="25" s="1" customFormat="1" ht="14.25" hidden="0" customHeight="1">
      <x:c r="A25" s="7" t="inlineStr">
        <x:is>
          <x:t>Historical: Release</x:t>
        </x:is>
      </x:c>
      <x:c r="B25" s="198" t="s">
        <x:v>3237</x:v>
      </x:c>
      <x:c r="C25" s="29" t="s">
        <x:v>3238</x:v>
      </x:c>
      <x:c r="D25" s="13"/>
      <x:c r="E25" s="6"/>
      <x:c r="F25" s="6"/>
      <x:c r="G25" s="6"/>
      <x:c r="H25" s="6"/>
      <x:c r="I25" s="6"/>
      <x:c r="J25" s="6"/>
    </x:row>
    <x:row r="26" s="1" customFormat="1" ht="14.25" hidden="0" customHeight="1">
      <x:c r="A26" s="7" t="s">
        <x:v>3239</x:v>
      </x:c>
      <x:c r="B26" s="19" t="s">
        <x:v>2237</x:v>
      </x:c>
      <x:c r="C26" s="19" t="s">
        <x:v>3240</x:v>
      </x:c>
      <x:c r="D26" s="13"/>
      <x:c r="E26" s="6"/>
      <x:c r="F26" s="6"/>
      <x:c r="G26" s="6"/>
      <x:c r="H26" s="6"/>
      <x:c r="I26" s="6"/>
      <x:c r="J26" s="6"/>
    </x:row>
    <x:row r="27" s="1" customFormat="1" ht="14.25" hidden="0" customHeight="1">
      <x:c r="A27" s="7" t="s">
        <x:v>3241</x:v>
      </x:c>
      <x:c r="B27" s="198" t="s">
        <x:v>2237</x:v>
      </x:c>
      <x:c r="C27" s="29" t="s">
        <x:v>3242</x:v>
      </x:c>
      <x:c r="D27" s="13"/>
      <x:c r="E27" s="6"/>
      <x:c r="F27" s="6"/>
      <x:c r="G27" s="6"/>
      <x:c r="H27" s="6"/>
      <x:c r="I27" s="6"/>
      <x:c r="J27" s="6"/>
    </x:row>
    <x:row r="28" s="1" customFormat="1" ht="14.25" hidden="0" customHeight="1">
      <x:c r="A28" s="7" t="inlineStr">
        <x:is>
          <x:t>Historical: Mandatory Tails</x:t>
        </x:is>
      </x:c>
      <x:c r="B28" s="19" t="s">
        <x:v>3244</x:v>
      </x:c>
      <x:c r="C28" s="20"/>
      <x:c r="D28" s="13"/>
      <x:c r="E28" s="6"/>
      <x:c r="F28" s="6"/>
      <x:c r="G28" s="6"/>
      <x:c r="H28" s="6"/>
      <x:c r="I28" s="6"/>
      <x:c r="J28" s="6"/>
    </x:row>
    <x:row r="29" s="1" customFormat="1" ht="14.25" hidden="0" customHeight="1">
      <x:c r="A29" s="7" t="inlineStr">
        <x:is>
          <x:t>Historical: p_floor (≥0.02)</x:t>
        </x:is>
      </x:c>
      <x:c r="B29" s="198" t="s">
        <x:v>3246</x:v>
      </x:c>
      <x:c r="C29" s="20"/>
      <x:c r="D29" s="13"/>
      <x:c r="E29" s="6"/>
      <x:c r="F29" s="6"/>
      <x:c r="G29" s="6"/>
      <x:c r="H29" s="6"/>
      <x:c r="I29" s="6"/>
      <x:c r="J29" s="6"/>
    </x:row>
    <x:row r="30" s="1" customFormat="1" ht="13.5" hidden="0" customHeight="1">
      <x:c r="A30" s="26" t="inlineStr">
        <x:is>
          <x:t>Historical: Containment</x:t>
        </x:is>
      </x:c>
      <x:c r="B30" s="27" t="s">
        <x:v>3247</x:v>
      </x:c>
      <x:c r="C30" s="13"/>
      <x:c r="D30" s="13"/>
      <x:c r="E30" s="6"/>
      <x:c r="F30" s="6"/>
      <x:c r="G30" s="6"/>
      <x:c r="H30" s="6"/>
      <x:c r="I30" s="6"/>
      <x:c r="J30" s="6"/>
    </x:row>
    <x:row r="31" s="1" customFormat="1" ht="14.25" hidden="0" customHeight="1">
      <x:c r="A31" s="41" t="inlineStr">
        <x:is>
          <x:t>Historical: RLS</x:t>
        </x:is>
      </x:c>
      <x:c r="B31" s="61" t="s">
        <x:v>3248</x:v>
      </x:c>
      <x:c r="C31" s="6"/>
      <x:c r="D31" s="6"/>
      <x:c r="E31" s="6"/>
      <x:c r="F31" s="6"/>
      <x:c r="G31" s="6"/>
      <x:c r="H31" s="6"/>
      <x:c r="I31" s="6"/>
      <x:c r="J31" s="6"/>
    </x:row>
    <x:row r="32" s="1" customFormat="1" ht="14.25" hidden="0" customHeight="1">
      <x:c r="A32" s="41" t="inlineStr">
        <x:is>
          <x:t>Historical: PCC</x:t>
        </x:is>
      </x:c>
      <x:c r="B32" s="40" t="s">
        <x:v>3249</x:v>
      </x:c>
      <x:c r="C32" s="6"/>
      <x:c r="D32" s="6"/>
      <x:c r="E32" s="6"/>
      <x:c r="F32" s="6"/>
      <x:c r="G32" s="6"/>
      <x:c r="H32" s="6"/>
      <x:c r="I32" s="6"/>
      <x:c r="J32" s="6"/>
    </x:row>
    <x:row r="33" s="1" customFormat="1" ht="14.25" hidden="0" customHeight="1">
      <x:c r="A33" s="41" t="inlineStr">
        <x:is>
          <x:t>Historical: Audit Flags</x:t>
        </x:is>
      </x:c>
      <x:c r="B33" s="44" t="s">
        <x:v>3251</x:v>
      </x:c>
      <x:c r="C33" s="6"/>
      <x:c r="D33" s="6"/>
      <x:c r="E33" s="6"/>
      <x:c r="F33" s="6"/>
      <x:c r="G33" s="6"/>
      <x:c r="H33" s="6"/>
      <x:c r="I33" s="6"/>
      <x:c r="J33" s="6"/>
    </x:row>
    <x:row r="34" s="1" customFormat="1" ht="14.25" hidden="0" customHeight="1">
      <x:c r="A34" s="41" t="inlineStr">
        <x:is>
          <x:t>Historical: OVERALL</x:t>
        </x:is>
      </x:c>
      <x:c r="B34" s="40" t="s">
        <x:v>3253</x:v>
      </x:c>
      <x:c r="C34" s="6"/>
      <x:c r="D34" s="6"/>
      <x:c r="E34" s="6"/>
      <x:c r="F34" s="6"/>
      <x:c r="G34" s="6"/>
      <x:c r="H34" s="6"/>
      <x:c r="I34" s="6"/>
      <x:c r="J34" s="6"/>
    </x:row>
    <x:row r="35" s="1" customFormat="1" ht="14.25" hidden="0" customHeight="1">
      <x:c r="A35" s="41" t="s">
        <x:v>3254</x:v>
      </x:c>
      <x:c r="B35" s="44" t="s">
        <x:v>3200</x:v>
      </x:c>
      <x:c r="C35" s="44" t="s">
        <x:v>3255</x:v>
      </x:c>
      <x:c r="D35" s="6"/>
      <x:c r="E35" s="6"/>
      <x:c r="F35" s="6"/>
      <x:c r="G35" s="6"/>
      <x:c r="H35" s="6"/>
      <x:c r="I35" s="6"/>
      <x:c r="J35" s="6"/>
    </x:row>
    <x:row r="36" s="1" customFormat="1" ht="14.25" hidden="0" customHeight="1">
      <x:c r="A36" s="41" t="s">
        <x:v>3254</x:v>
      </x:c>
      <x:c r="B36" s="40" t="s">
        <x:v>3200</x:v>
      </x:c>
      <x:c r="C36" s="40" t="s">
        <x:v>3256</x:v>
      </x:c>
      <x:c r="D36" s="40" t="s">
        <x:v>3257</x:v>
      </x:c>
      <x:c r="E36" s="6"/>
      <x:c r="F36" s="6"/>
      <x:c r="G36" s="6"/>
      <x:c r="H36" s="6"/>
      <x:c r="I36" s="6"/>
      <x:c r="J36" s="6"/>
    </x:row>
    <x:row r="37" s="1" customFormat="1" ht="14.25" hidden="0" customHeight="1">
      <x:c r="A37" s="41" t="s">
        <x:v>3258</x:v>
      </x:c>
      <x:c r="B37" s="44" t="s">
        <x:v>3259</x:v>
      </x:c>
      <x:c r="C37" s="44" t="s">
        <x:v>3260</x:v>
      </x:c>
      <x:c r="D37" s="44" t="s">
        <x:v>3261</x:v>
      </x:c>
      <x:c r="E37" s="6"/>
      <x:c r="F37" s="6"/>
      <x:c r="G37" s="6"/>
      <x:c r="H37" s="6"/>
      <x:c r="I37" s="6"/>
      <x:c r="J37" s="6"/>
    </x:row>
    <x:row r="38" s="1" customFormat="1" ht="14.25" hidden="0" customHeight="1">
      <x:c r="A38" s="41" t="s">
        <x:v>3262</x:v>
      </x:c>
      <x:c r="B38" s="40" t="s">
        <x:v>3259</x:v>
      </x:c>
      <x:c r="C38" s="40" t="s">
        <x:v>3263</x:v>
      </x:c>
      <x:c r="D38" s="40" t="s">
        <x:v>3261</x:v>
      </x:c>
      <x:c r="E38" s="6"/>
      <x:c r="F38" s="6"/>
      <x:c r="G38" s="6"/>
      <x:c r="H38" s="6"/>
      <x:c r="I38" s="6"/>
      <x:c r="J38" s="6"/>
    </x:row>
    <x:row r="39" s="1" customFormat="1" ht="13.5" hidden="0" customHeight="1">
      <x:c r="A39" s="41" t="s">
        <x:v>3264</x:v>
      </x:c>
      <x:c r="B39" s="44" t="s">
        <x:v>3265</x:v>
      </x:c>
      <x:c r="C39" s="44" t="s">
        <x:v>3266</x:v>
      </x:c>
      <x:c r="D39" s="44" t="s">
        <x:v>3217</x:v>
      </x:c>
      <x:c r="E39" s="6"/>
      <x:c r="F39" s="6"/>
      <x:c r="G39" s="6"/>
      <x:c r="H39" s="6"/>
      <x:c r="I39" s="6"/>
      <x:c r="J39" s="6"/>
    </x:row>
    <x:row r="40" s="1" customFormat="1" ht="14.25" hidden="0" customHeight="1">
      <x:c r="A40" s="6"/>
      <x:c r="B40" s="6"/>
      <x:c r="C40" s="6"/>
      <x:c r="D40" s="6"/>
      <x:c r="E40" s="6"/>
      <x:c r="F40" s="6"/>
      <x:c r="G40" s="6"/>
      <x:c r="H40" s="6"/>
      <x:c r="I40" s="6"/>
      <x:c r="J40" s="6"/>
    </x:row>
    <x:row r="41" s="1" customFormat="1" ht="14.25" hidden="0" customHeight="1">
      <x:c r="A41" s="41" t="s">
        <x:v>3267</x:v>
      </x:c>
      <x:c r="B41" s="6"/>
      <x:c r="C41" s="6"/>
      <x:c r="D41" s="6"/>
      <x:c r="E41" s="6"/>
      <x:c r="F41" s="6"/>
      <x:c r="G41" s="6"/>
      <x:c r="H41" s="6"/>
      <x:c r="I41" s="6"/>
      <x:c r="J41" s="6"/>
    </x:row>
    <x:row r="42" s="1" customFormat="1" ht="14.25" hidden="0" customHeight="1">
      <x:c r="A42" s="41" t="s">
        <x:v>3268</x:v>
      </x:c>
      <x:c r="B42" s="6"/>
      <x:c r="C42" s="6"/>
      <x:c r="D42" s="6"/>
      <x:c r="E42" s="6"/>
      <x:c r="F42" s="6"/>
      <x:c r="G42" s="6"/>
      <x:c r="H42" s="6"/>
      <x:c r="I42" s="6"/>
      <x:c r="J42" s="6"/>
    </x:row>
    <x:row r="43" s="1" customFormat="1" ht="14.25" hidden="0" customHeight="1">
      <x:c r="A43" s="41" t="s">
        <x:v>3269</x:v>
      </x:c>
      <x:c r="B43" s="6"/>
      <x:c r="C43" s="6"/>
      <x:c r="D43" s="6"/>
      <x:c r="E43" s="6"/>
      <x:c r="F43" s="6"/>
      <x:c r="G43" s="6"/>
      <x:c r="H43" s="6"/>
      <x:c r="I43" s="6"/>
      <x:c r="J43" s="6"/>
    </x:row>
    <x:row r="44" s="1" customFormat="1" ht="14.25" hidden="0" customHeight="1">
      <x:c r="A44" s="41" t="s">
        <x:v>3270</x:v>
      </x:c>
      <x:c r="B44" s="6"/>
      <x:c r="C44" s="6"/>
      <x:c r="D44" s="6"/>
      <x:c r="E44" s="6"/>
      <x:c r="F44" s="6"/>
      <x:c r="G44" s="6"/>
      <x:c r="H44" s="6"/>
      <x:c r="I44" s="6"/>
      <x:c r="J44" s="6"/>
    </x:row>
    <x:row r="45" s="1" customFormat="1" ht="14.25" hidden="0" customHeight="1">
      <x:c r="A45" s="41" t="s">
        <x:v>3271</x:v>
      </x:c>
      <x:c r="B45" s="6"/>
      <x:c r="C45" s="6"/>
      <x:c r="D45" s="6"/>
      <x:c r="E45" s="6"/>
      <x:c r="F45" s="6"/>
      <x:c r="G45" s="6"/>
      <x:c r="H45" s="6"/>
      <x:c r="I45" s="6"/>
      <x:c r="J45" s="6"/>
    </x:row>
    <x:row r="46" s="1" customFormat="1" ht="13.5" hidden="0" customHeight="1">
      <x:c r="A46" s="41" t="s">
        <x:v>3272</x:v>
      </x:c>
      <x:c r="B46" s="6"/>
      <x:c r="C46" s="6"/>
      <x:c r="D46" s="6"/>
      <x:c r="E46" s="6"/>
      <x:c r="F46" s="6"/>
      <x:c r="G46" s="6"/>
      <x:c r="H46" s="6"/>
      <x:c r="I46" s="6"/>
      <x:c r="J46" s="6"/>
    </x:row>
    <x:row r="47" s="1" customFormat="1" ht="13.5" hidden="0" customHeight="1">
      <x:c r="A47" s="41" t="s">
        <x:v>3273</x:v>
      </x:c>
      <x:c r="B47" s="6"/>
      <x:c r="C47" s="6"/>
      <x:c r="D47" s="6"/>
      <x:c r="E47" s="6"/>
      <x:c r="F47" s="6"/>
      <x:c r="G47" s="6"/>
      <x:c r="H47" s="6"/>
      <x:c r="I47" s="6"/>
      <x:c r="J47" s="6"/>
    </x:row>
    <x:row r="48" s="1" customFormat="1" ht="13.5" hidden="0" customHeight="1">
      <x:c r="A48" s="41" t="s">
        <x:v>3274</x:v>
      </x:c>
      <x:c r="B48" s="6"/>
      <x:c r="C48" s="6"/>
      <x:c r="D48" s="6"/>
      <x:c r="E48" s="6"/>
      <x:c r="F48" s="6"/>
      <x:c r="G48" s="6"/>
      <x:c r="H48" s="6"/>
      <x:c r="I48" s="6"/>
      <x:c r="J48" s="6"/>
    </x:row>
    <x:row r="49" s="1" customFormat="1" ht="13.5" hidden="0" customHeight="1">
      <x:c r="A49" s="6"/>
      <x:c r="B49" s="6"/>
      <x:c r="C49" s="6"/>
      <x:c r="D49" s="6"/>
      <x:c r="E49" s="6"/>
      <x:c r="F49" s="6"/>
      <x:c r="G49" s="6"/>
      <x:c r="H49" s="6"/>
      <x:c r="I49" s="6"/>
      <x:c r="J49" s="6"/>
    </x:row>
    <x:row r="50" s="1" customFormat="1" ht="13.5" hidden="0" customHeight="1">
      <x:c r="A50" s="41" t="s">
        <x:v>3275</x:v>
      </x:c>
      <x:c r="B50" s="6"/>
      <x:c r="C50" s="6"/>
      <x:c r="D50" s="6"/>
      <x:c r="E50" s="6"/>
      <x:c r="F50" s="6"/>
      <x:c r="G50" s="6"/>
      <x:c r="H50" s="6"/>
      <x:c r="I50" s="6"/>
      <x:c r="J50" s="6"/>
    </x:row>
    <x:row r="51" s="1" customFormat="1" ht="13.5" hidden="0" customHeight="1">
      <x:c r="A51" s="41" t="s">
        <x:v>3276</x:v>
      </x:c>
      <x:c r="B51" s="6"/>
      <x:c r="C51" s="6"/>
      <x:c r="D51" s="6"/>
      <x:c r="E51" s="6"/>
      <x:c r="F51" s="6"/>
      <x:c r="G51" s="6"/>
      <x:c r="H51" s="6"/>
      <x:c r="I51" s="6"/>
      <x:c r="J51" s="6"/>
    </x:row>
    <x:row r="52" s="1" customFormat="1" ht="14.25" hidden="0" customHeight="1">
      <x:c r="A52" s="41" t="s">
        <x:v>3277</x:v>
      </x:c>
      <x:c r="B52" s="6"/>
      <x:c r="C52" s="6"/>
      <x:c r="D52" s="6"/>
      <x:c r="E52" s="6"/>
      <x:c r="F52" s="6"/>
      <x:c r="G52" s="6"/>
      <x:c r="H52" s="6"/>
      <x:c r="I52" s="6"/>
      <x:c r="J52" s="6"/>
    </x:row>
    <x:row r="53" s="1" customFormat="1" ht="14.25" hidden="0" customHeight="1">
      <x:c r="A53" s="41" t="s">
        <x:v>3278</x:v>
      </x:c>
      <x:c r="B53" s="6"/>
      <x:c r="C53" s="6"/>
      <x:c r="D53" s="6"/>
      <x:c r="E53" s="6"/>
      <x:c r="F53" s="6"/>
      <x:c r="G53" s="6"/>
      <x:c r="H53" s="6"/>
      <x:c r="I53" s="6"/>
      <x:c r="J53" s="6"/>
    </x:row>
    <x:row r="54" s="1" customFormat="1" ht="14.25" hidden="0" customHeight="1">
      <x:c r="A54" s="41" t="s">
        <x:v>3279</x:v>
      </x:c>
      <x:c r="B54" s="6"/>
      <x:c r="C54" s="6"/>
      <x:c r="D54" s="6"/>
      <x:c r="E54" s="6"/>
      <x:c r="F54" s="6"/>
      <x:c r="G54" s="6"/>
      <x:c r="H54" s="6"/>
      <x:c r="I54" s="6"/>
      <x:c r="J54" s="6"/>
    </x:row>
    <x:row r="55" s="1" customFormat="1" ht="14.25" hidden="0" customHeight="1">
      <x:c r="A55" s="41" t="s">
        <x:v>3280</x:v>
      </x:c>
      <x:c r="B55" s="6"/>
      <x:c r="C55" s="6"/>
      <x:c r="D55" s="6"/>
      <x:c r="E55" s="6"/>
      <x:c r="F55" s="6"/>
      <x:c r="G55" s="6"/>
      <x:c r="H55" s="6"/>
      <x:c r="I55" s="6"/>
      <x:c r="J55" s="6"/>
    </x:row>
    <x:row r="56" s="1" customFormat="1" ht="14.25" hidden="0" customHeight="1">
      <x:c r="A56" s="41" t="s">
        <x:v>3281</x:v>
      </x:c>
      <x:c r="B56" s="40" t="s">
        <x:v>3282</x:v>
      </x:c>
      <x:c r="C56" s="6"/>
      <x:c r="D56" s="6"/>
      <x:c r="E56" s="6"/>
      <x:c r="F56" s="6"/>
      <x:c r="G56" s="6"/>
      <x:c r="H56" s="6"/>
      <x:c r="I56" s="6"/>
      <x:c r="J56" s="6"/>
    </x:row>
    <x:row r="57" s="1" customFormat="1" ht="27.75" hidden="0" customHeight="1">
      <x:c r="A57" s="41" t="s">
        <x:v>3283</x:v>
      </x:c>
      <x:c r="B57" s="44" t="n">
        <x:v>46073.5616319444</x:v>
      </x:c>
      <x:c r="C57" s="6"/>
      <x:c r="D57" s="6"/>
      <x:c r="E57" s="6"/>
      <x:c r="F57" s="6"/>
      <x:c r="G57" s="6"/>
      <x:c r="H57" s="6"/>
      <x:c r="I57" s="6"/>
      <x:c r="J57" s="6"/>
    </x:row>
    <x:row r="58" s="1" customFormat="1" ht="12.75" hidden="0" customHeight="1">
      <x:c r="A58" s="41" t="s">
        <x:v>96</x:v>
      </x:c>
      <x:c r="B58" s="40" t="s">
        <x:v>3284</x:v>
      </x:c>
      <x:c r="C58" s="40" t="s">
        <x:v>3285</x:v>
      </x:c>
      <x:c r="D58" s="40" t="s">
        <x:v>3286</x:v>
      </x:c>
      <x:c r="E58" s="6"/>
      <x:c r="F58" s="6"/>
      <x:c r="G58" s="6"/>
      <x:c r="H58" s="6"/>
      <x:c r="I58" s="6"/>
      <x:c r="J58" s="6"/>
    </x:row>
    <x:row r="59" s="1" customFormat="1" ht="12.75" hidden="0" customHeight="1">
      <x:c r="A59" s="41"/>
      <x:c r="B59" s="44"/>
      <x:c r="C59" s="44"/>
      <x:c r="D59" s="44"/>
      <x:c r="E59" s="6"/>
      <x:c r="F59" s="6"/>
      <x:c r="G59" s="6"/>
      <x:c r="H59" s="6"/>
      <x:c r="I59" s="6"/>
      <x:c r="J59" s="6"/>
    </x:row>
  </x:sheetData>
  <x:mergeCells>
    <x:mergeCell ref="A1:J1"/>
  </x:mergeCells>
  <x:pageMargins left="0.7" right="0.7" top="0.75" bottom="0.75" header="0.3" footer="0.3"/>
</x:worksheet>
</file>

<file path=xl/worksheets/sheet40.xml><?xml version="1.0" encoding="utf-8"?>
<x:worksheet xmlns:x="http://schemas.openxmlformats.org/spreadsheetml/2006/main">
  <x:sheetViews>
    <x:sheetView showGridLines="1" workbookViewId="0"/>
  </x:sheetViews>
  <x:sheetFormatPr defaultColWidth="8.6796875" defaultRowHeight="12.75"/>
  <x:cols>
    <x:col min="1" max="3" width="36" style="1" hidden="0" customWidth="1"/>
    <x:col min="4" max="4" width="20" style="1" hidden="0" customWidth="1"/>
    <x:col min="5" max="5" width="36" style="1" hidden="0" customWidth="1"/>
    <x:col min="6" max="7" width="16" style="1" hidden="0" customWidth="1"/>
  </x:cols>
  <x:sheetData>
    <x:row r="1" s="1" customFormat="1" ht="39" hidden="0" customHeight="1">
      <x:c r="A1" s="36" t="str">
        <x:v>ProjectionPreRegistration - RippleLogic Aligners Sheet</x:v>
      </x:c>
      <x:c r="B1" s="3"/>
      <x:c r="C1" s="3"/>
      <x:c r="D1" s="3"/>
      <x:c r="E1" s="3"/>
      <x:c r="F1" s="3"/>
      <x:c r="G1" s="3"/>
    </x:row>
    <x:row r="2" s="1" customFormat="1" ht="92.25" hidden="0" customHeight="1">
      <x:c r="A2" s="38" t="s">
        <x:v>3288</x:v>
      </x:c>
      <x:c r="B2" s="6"/>
      <x:c r="C2" s="6"/>
      <x:c r="D2" s="6"/>
      <x:c r="E2" s="6"/>
      <x:c r="F2" s="6"/>
      <x:c r="G2" s="6"/>
    </x:row>
    <x:row r="3" s="1" customFormat="1" ht="12.75" hidden="0" customHeight="1">
      <x:c r="A3" s="6"/>
      <x:c r="B3" s="6"/>
      <x:c r="C3" s="6"/>
      <x:c r="D3" s="6"/>
      <x:c r="E3" s="6"/>
      <x:c r="F3" s="6"/>
      <x:c r="G3" s="6"/>
    </x:row>
    <x:row r="4" s="1" customFormat="1" ht="26.25" hidden="0" customHeight="1">
      <x:c r="A4" s="41" t="s">
        <x:v>367</x:v>
      </x:c>
      <x:c r="B4" s="40" t="s">
        <x:v>3289</x:v>
      </x:c>
      <x:c r="C4" s="40" t="s">
        <x:v>3290</x:v>
      </x:c>
      <x:c r="D4" s="40" t="s">
        <x:v>3291</x:v>
      </x:c>
      <x:c r="E4" s="40" t="s">
        <x:v>3292</x:v>
      </x:c>
      <x:c r="F4" s="40" t="s">
        <x:v>3293</x:v>
      </x:c>
      <x:c r="G4" s="40" t="s">
        <x:v>1258</x:v>
      </x:c>
    </x:row>
    <x:row r="5" s="1" customFormat="1" ht="12.75" hidden="0" customHeight="1">
      <x:c r="A5" s="41" t="s">
        <x:v>218</x:v>
      </x:c>
      <x:c r="B5" s="44" t="str">
        <x:v>RippleLogic Canon v13.0</x:v>
      </x:c>
      <x:c r="C5" s="44" t="s">
        <x:v>3294</x:v>
      </x:c>
      <x:c r="D5" s="44" t="s">
        <x:v>306</x:v>
      </x:c>
      <x:c r="E5" s="44" t="str">
        <x:v>RippleLogic Canon v13.0</x:v>
      </x:c>
      <x:c r="F5" s="44" t="str">
        <x:f>IF(AND(TYPE(B5)=TYPE(E5),ISBLANK(B5)=ISBLANK(E5),EXACT(B5,E5)),"MATCH","MISMATCH")</x:f>
        <x:v>MATCH</x:v>
      </x:c>
      <x:c r="G5" s="6"/>
    </x:row>
    <x:row r="6" s="1" customFormat="1" ht="12.75" hidden="0" customHeight="1">
      <x:c r="A6" s="41" t="s">
        <x:v>222</x:v>
      </x:c>
      <x:c r="B6" s="40" t="str">
        <x:v>SGP v8.8</x:v>
      </x:c>
      <x:c r="C6" s="40" t="s">
        <x:v>3296</x:v>
      </x:c>
      <x:c r="D6" s="40" t="s">
        <x:v>306</x:v>
      </x:c>
      <x:c r="E6" s="40" t="str">
        <x:v>SGP v8.8</x:v>
      </x:c>
      <x:c r="F6" s="40" t="str">
        <x:f>IF(AND(TYPE(B6)=TYPE(E6),ISBLANK(B6)=ISBLANK(E6),EXACT(B6,E6)),"MATCH","MISMATCH")</x:f>
        <x:v>MATCH</x:v>
      </x:c>
      <x:c r="G6" s="6"/>
    </x:row>
    <x:row r="7" s="1" customFormat="1" ht="12.75" hidden="0" customHeight="1">
      <x:c r="A7" s="41" t="s">
        <x:v>429</x:v>
      </x:c>
      <x:c r="B7" s="44" t="str">
        <x:v>ripple.md v5.8</x:v>
      </x:c>
      <x:c r="C7" s="44" t="s">
        <x:v>601</x:v>
      </x:c>
      <x:c r="D7" s="44" t="s">
        <x:v>306</x:v>
      </x:c>
      <x:c r="E7" s="44" t="str">
        <x:v>ripple.md v5.8</x:v>
      </x:c>
      <x:c r="F7" s="44" t="str">
        <x:f>IF(AND(TYPE(B7)=TYPE(E7),ISBLANK(B7)=ISBLANK(E7),EXACT(B7,E7)),"MATCH","MISMATCH")</x:f>
        <x:v>MATCH</x:v>
      </x:c>
      <x:c r="G7" s="6"/>
    </x:row>
    <x:row r="8" s="1" customFormat="1" ht="12.75" hidden="0" customHeight="1">
      <x:c r="A8" s="41" t="s">
        <x:v>431</x:v>
      </x:c>
      <x:c r="B8" s="40" t="str">
        <x:v>RippleLogic Agent System v13.0</x:v>
      </x:c>
      <x:c r="C8" s="40" t="s">
        <x:v>604</x:v>
      </x:c>
      <x:c r="D8" s="40" t="s">
        <x:v>306</x:v>
      </x:c>
      <x:c r="E8" s="40" t="str">
        <x:v>RippleLogic Agent System v13.0</x:v>
      </x:c>
      <x:c r="F8" s="40" t="str">
        <x:f>IF(AND(TYPE(B8)=TYPE(E8),ISBLANK(B8)=ISBLANK(E8),EXACT(B8,E8)),"MATCH","MISMATCH")</x:f>
        <x:v>MATCH</x:v>
      </x:c>
      <x:c r="G8" s="6"/>
    </x:row>
    <x:row r="9" s="1" customFormat="1" ht="12.75" hidden="0" customHeight="1">
      <x:c r="A9" s="41" t="s">
        <x:v>3297</x:v>
      </x:c>
      <x:c r="B9" s="44" t="str">
        <x:v>v5.9</x:v>
      </x:c>
      <x:c r="C9" s="44" t="s">
        <x:v>3298</x:v>
      </x:c>
      <x:c r="D9" s="44" t="s">
        <x:v>306</x:v>
      </x:c>
      <x:c r="E9" s="44" t="str">
        <x:v>v5.9</x:v>
      </x:c>
      <x:c r="F9" s="44" t="str">
        <x:f>IF(AND(TYPE(B9)=TYPE(E9),ISBLANK(B9)=ISBLANK(E9),EXACT(B9,E9)),"MATCH","MISMATCH")</x:f>
        <x:v>MATCH</x:v>
      </x:c>
      <x:c r="G9" s="6"/>
    </x:row>
    <x:row r="10" s="1" customFormat="1" ht="12.75" hidden="0" customHeight="1">
      <x:c r="A10" s="41" t="s">
        <x:v>3299</x:v>
      </x:c>
      <x:c r="B10" s="40" t="s">
        <x:v>3300</x:v>
      </x:c>
      <x:c r="C10" s="40" t="s">
        <x:v>3108</x:v>
      </x:c>
      <x:c r="D10" s="40" t="s">
        <x:v>306</x:v>
      </x:c>
      <x:c r="E10" s="40" t="s">
        <x:v>3300</x:v>
      </x:c>
      <x:c r="F10" s="40" t="str">
        <x:f>IF(AND(TYPE(B10)=TYPE(E10),ISBLANK(B10)=ISBLANK(E10),EXACT(B10,E10)),"MATCH","MISMATCH")</x:f>
        <x:v>MATCH</x:v>
      </x:c>
      <x:c r="G10" s="6"/>
    </x:row>
    <x:row r="11" s="1" customFormat="1" ht="12.75" hidden="0" customHeight="1">
      <x:c r="A11" s="41" t="s">
        <x:v>3301</x:v>
      </x:c>
      <x:c r="B11" s="44" t="s">
        <x:v>3302</x:v>
      </x:c>
      <x:c r="C11" s="44" t="s">
        <x:v>3303</x:v>
      </x:c>
      <x:c r="D11" s="44" t="s">
        <x:v>306</x:v>
      </x:c>
      <x:c r="E11" s="44" t="s">
        <x:v>3302</x:v>
      </x:c>
      <x:c r="F11" s="44" t="str">
        <x:f>IF(AND(TYPE(B11)=TYPE(E11),ISBLANK(B11)=ISBLANK(E11),EXACT(B11,E11)),"MATCH","MISMATCH")</x:f>
        <x:v>MATCH</x:v>
      </x:c>
      <x:c r="G11" s="6"/>
    </x:row>
    <x:row r="12" s="1" customFormat="1" ht="12.75" hidden="0" customHeight="1">
      <x:c r="A12" s="41" t="s">
        <x:v>3304</x:v>
      </x:c>
      <x:c r="B12" s="40" t="s">
        <x:v>3305</x:v>
      </x:c>
      <x:c r="C12" s="40" t="s">
        <x:v>3112</x:v>
      </x:c>
      <x:c r="D12" s="40" t="s">
        <x:v>306</x:v>
      </x:c>
      <x:c r="E12" s="40" t="s">
        <x:v>3305</x:v>
      </x:c>
      <x:c r="F12" s="40" t="str">
        <x:f>IF(AND(TYPE(B12)=TYPE(E12),ISBLANK(B12)=ISBLANK(E12),EXACT(B12,E12)),"MATCH","MISMATCH")</x:f>
        <x:v>MATCH</x:v>
      </x:c>
      <x:c r="G12" s="6"/>
    </x:row>
    <x:row r="13" s="1" customFormat="1" ht="12.75" hidden="0" customHeight="1">
      <x:c r="A13" s="41" t="s">
        <x:v>3306</x:v>
      </x:c>
      <x:c r="B13" s="44" t="s">
        <x:v>3307</x:v>
      </x:c>
      <x:c r="C13" s="44" t="s">
        <x:v>3118</x:v>
      </x:c>
      <x:c r="D13" s="44" t="s">
        <x:v>306</x:v>
      </x:c>
      <x:c r="E13" s="44" t="s">
        <x:v>3307</x:v>
      </x:c>
      <x:c r="F13" s="44" t="str">
        <x:f>IF(AND(TYPE(B13)=TYPE(E13),ISBLANK(B13)=ISBLANK(E13),EXACT(B13,E13)),"MATCH","MISMATCH")</x:f>
        <x:v>MATCH</x:v>
      </x:c>
      <x:c r="G13" s="6"/>
    </x:row>
    <x:row r="14" s="1" customFormat="1" ht="12.75" hidden="0" customHeight="1">
      <x:c r="A14" s="41" t="s">
        <x:v>3308</x:v>
      </x:c>
      <x:c r="B14" s="40" t="s">
        <x:v>3309</x:v>
      </x:c>
      <x:c r="C14" s="40" t="s">
        <x:v>3118</x:v>
      </x:c>
      <x:c r="D14" s="40" t="s">
        <x:v>306</x:v>
      </x:c>
      <x:c r="E14" s="40" t="s">
        <x:v>3309</x:v>
      </x:c>
      <x:c r="F14" s="40" t="str">
        <x:f>IF(AND(TYPE(B14)=TYPE(E14),ISBLANK(B14)=ISBLANK(E14),EXACT(B14,E14)),"MATCH","MISMATCH")</x:f>
        <x:v>MATCH</x:v>
      </x:c>
      <x:c r="G14" s="6"/>
    </x:row>
    <x:row r="15" s="1" customFormat="1" ht="12.75" hidden="0" customHeight="1">
      <x:c r="A15" s="41" t="s">
        <x:v>3310</x:v>
      </x:c>
      <x:c r="B15" s="44" t="n">
        <x:v>0.95</x:v>
      </x:c>
      <x:c r="C15" s="44" t="s">
        <x:v>3311</x:v>
      </x:c>
      <x:c r="D15" s="44" t="s">
        <x:v>306</x:v>
      </x:c>
      <x:c r="E15" s="44" t="n">
        <x:v>0.95</x:v>
      </x:c>
      <x:c r="F15" s="44" t="str">
        <x:f>IF(AND(TYPE(B15)=TYPE(E15),ISBLANK(B15)=ISBLANK(E15),EXACT(B15,E15)),"MATCH","MISMATCH")</x:f>
        <x:v>MATCH</x:v>
      </x:c>
      <x:c r="G15" s="6"/>
    </x:row>
    <x:row r="16" s="1" customFormat="1" ht="12.75" hidden="0" customHeight="1">
      <x:c r="A16" s="41" t="s">
        <x:v>3312</x:v>
      </x:c>
      <x:c r="B16" s="40" t="s">
        <x:v>3313</x:v>
      </x:c>
      <x:c r="C16" s="40" t="s">
        <x:v>3126</x:v>
      </x:c>
      <x:c r="D16" s="40" t="s">
        <x:v>306</x:v>
      </x:c>
      <x:c r="E16" s="40" t="s">
        <x:v>3313</x:v>
      </x:c>
      <x:c r="F16" s="40" t="str">
        <x:f>IF(AND(TYPE(B16)=TYPE(E16),ISBLANK(B16)=ISBLANK(E16),EXACT(B16,E16)),"MATCH","MISMATCH")</x:f>
        <x:v>MATCH</x:v>
      </x:c>
      <x:c r="G16" s="6"/>
    </x:row>
    <x:row r="17" s="1" customFormat="1" ht="12.75" hidden="0" customHeight="1">
      <x:c r="A17" s="41" t="s">
        <x:v>3314</x:v>
      </x:c>
      <x:c r="B17" s="44" t="s">
        <x:v>3315</x:v>
      </x:c>
      <x:c r="C17" s="44" t="s">
        <x:v>3316</x:v>
      </x:c>
      <x:c r="D17" s="44" t="s">
        <x:v>306</x:v>
      </x:c>
      <x:c r="E17" s="44" t="s">
        <x:v>3315</x:v>
      </x:c>
      <x:c r="F17" s="44" t="str">
        <x:f>IF(AND(TYPE(B17)=TYPE(E17),ISBLANK(B17)=ISBLANK(E17),EXACT(B17,E17)),"MATCH","MISMATCH")</x:f>
        <x:v>MATCH</x:v>
      </x:c>
      <x:c r="G17" s="6"/>
    </x:row>
    <x:row r="18" s="1" customFormat="1" ht="12.75" hidden="0" customHeight="1">
      <x:c r="A18" s="41" t="s">
        <x:v>3317</x:v>
      </x:c>
      <x:c r="B18" s="40" t="s">
        <x:v>3318</x:v>
      </x:c>
      <x:c r="C18" s="40" t="s">
        <x:v>3105</x:v>
      </x:c>
      <x:c r="D18" s="40" t="s">
        <x:v>306</x:v>
      </x:c>
      <x:c r="E18" s="40" t="s">
        <x:v>3318</x:v>
      </x:c>
      <x:c r="F18" s="40" t="str">
        <x:f>IF(AND(TYPE(B18)=TYPE(E18),ISBLANK(B18)=ISBLANK(E18),EXACT(B18,E18)),"MATCH","MISMATCH")</x:f>
        <x:v>MATCH</x:v>
      </x:c>
      <x:c r="G18" s="6"/>
    </x:row>
    <x:row r="19" s="1" customFormat="1" ht="12.75" hidden="0" customHeight="1">
      <x:c r="A19" s="41" t="s">
        <x:v>3319</x:v>
      </x:c>
      <x:c r="B19" s="44" t="s">
        <x:v>3318</x:v>
      </x:c>
      <x:c r="C19" s="44" t="s">
        <x:v>3105</x:v>
      </x:c>
      <x:c r="D19" s="44" t="s">
        <x:v>306</x:v>
      </x:c>
      <x:c r="E19" s="44" t="s">
        <x:v>3318</x:v>
      </x:c>
      <x:c r="F19" s="44" t="str">
        <x:f>IF(AND(TYPE(B19)=TYPE(E19),ISBLANK(B19)=ISBLANK(E19),EXACT(B19,E19)),"MATCH","MISMATCH")</x:f>
        <x:v>MATCH</x:v>
      </x:c>
      <x:c r="G19" s="6"/>
    </x:row>
    <x:row r="20" s="1" customFormat="1" ht="26.25" hidden="0" customHeight="1">
      <x:c r="A20" s="41" t="s">
        <x:v>3320</x:v>
      </x:c>
      <x:c r="B20" s="40" t="str">
        <x:v>Human FPP TRUE; MPS NOT_EVALUATED; h_welfare=1.00</x:v>
      </x:c>
      <x:c r="C20" s="40" t="s">
        <x:v>3322</x:v>
      </x:c>
      <x:c r="D20" s="40" t="s">
        <x:v>306</x:v>
      </x:c>
      <x:c r="E20" s="40" t="str">
        <x:v>Human FPP TRUE; MPS NOT_EVALUATED; h_welfare=1.00</x:v>
      </x:c>
      <x:c r="F20" s="40" t="str">
        <x:f>IF(AND(TYPE(B20)=TYPE(E20),ISBLANK(B20)=ISBLANK(E20),EXACT(B20,E20)),"MATCH","MISMATCH")</x:f>
        <x:v>MATCH</x:v>
      </x:c>
      <x:c r="G20" s="6" t="s">
        <x:v>3324</x:v>
      </x:c>
    </x:row>
    <x:row r="21" s="1" customFormat="1" ht="12.75" hidden="0" customHeight="1">
      <x:c r="A21" s="41" t="s">
        <x:v>3325</x:v>
      </x:c>
      <x:c r="B21" s="44" t="s">
        <x:v>3326</x:v>
      </x:c>
      <x:c r="C21" s="44" t="s">
        <x:v>3140</x:v>
      </x:c>
      <x:c r="D21" s="44" t="s">
        <x:v>306</x:v>
      </x:c>
      <x:c r="E21" s="44" t="s">
        <x:v>3326</x:v>
      </x:c>
      <x:c r="F21" s="44" t="str">
        <x:f>IF(AND(TYPE(B21)=TYPE(E21),ISBLANK(B21)=ISBLANK(E21),EXACT(B21,E21)),"MATCH","MISMATCH")</x:f>
        <x:v>MATCH</x:v>
      </x:c>
      <x:c r="G21" s="6"/>
    </x:row>
    <x:row r="22" s="1" customFormat="1" ht="12.75" hidden="0" customHeight="1">
      <x:c r="A22" s="41" t="s">
        <x:v>3327</x:v>
      </x:c>
      <x:c r="B22" s="40" t="s">
        <x:v>426</x:v>
      </x:c>
      <x:c r="C22" s="40" t="s">
        <x:v>3328</x:v>
      </x:c>
      <x:c r="D22" s="40" t="s">
        <x:v>306</x:v>
      </x:c>
      <x:c r="E22" s="40" t="s">
        <x:v>426</x:v>
      </x:c>
      <x:c r="F22" s="40" t="str">
        <x:f>IF(AND(TYPE(B22)=TYPE(E22),ISBLANK(B22)=ISBLANK(E22),EXACT(B22,E22)),"MATCH","MISMATCH")</x:f>
        <x:v>MATCH</x:v>
      </x:c>
      <x:c r="G22" s="6"/>
    </x:row>
    <x:row r="23" s="1" customFormat="1" ht="12.75" hidden="0" customHeight="1">
      <x:c r="A23" s="41" t="s">
        <x:v>3329</x:v>
      </x:c>
      <x:c r="B23" s="44" t="s">
        <x:v>3330</x:v>
      </x:c>
      <x:c r="C23" s="44" t="s">
        <x:v>3138</x:v>
      </x:c>
      <x:c r="D23" s="44" t="s">
        <x:v>306</x:v>
      </x:c>
      <x:c r="E23" s="44" t="s">
        <x:v>3330</x:v>
      </x:c>
      <x:c r="F23" s="44" t="str">
        <x:f>IF(AND(TYPE(B23)=TYPE(E23),ISBLANK(B23)=ISBLANK(E23),EXACT(B23,E23)),"MATCH","MISMATCH")</x:f>
        <x:v>MATCH</x:v>
      </x:c>
      <x:c r="G23" s="6"/>
    </x:row>
    <x:row r="24" s="1" customFormat="1" ht="12.75" hidden="0" customHeight="1">
      <x:c r="A24" s="41" t="s">
        <x:v>3331</x:v>
      </x:c>
      <x:c r="B24" s="40" t="s">
        <x:v>3332</x:v>
      </x:c>
      <x:c r="C24" s="40" t="s">
        <x:v>3333</x:v>
      </x:c>
      <x:c r="D24" s="40" t="s">
        <x:v>306</x:v>
      </x:c>
      <x:c r="E24" s="40" t="s">
        <x:v>3332</x:v>
      </x:c>
      <x:c r="F24" s="40" t="str">
        <x:f>IF(AND(TYPE(B24)=TYPE(E24),ISBLANK(B24)=ISBLANK(E24),EXACT(B24,E24)),"MATCH","MISMATCH")</x:f>
        <x:v>MATCH</x:v>
      </x:c>
      <x:c r="G24" s="6"/>
    </x:row>
    <x:row r="25" s="1" customFormat="1" ht="26.25" hidden="0" customHeight="1">
      <x:c r="A25" s="41" t="s">
        <x:v>3334</x:v>
      </x:c>
      <x:c r="B25" s="44" t="s">
        <x:v>3335</x:v>
      </x:c>
      <x:c r="C25" s="44" t="s">
        <x:v>624</x:v>
      </x:c>
      <x:c r="D25" s="44" t="s">
        <x:v>306</x:v>
      </x:c>
      <x:c r="E25" s="44" t="s">
        <x:v>3335</x:v>
      </x:c>
      <x:c r="F25" s="44" t="str">
        <x:f>IF(AND(TYPE(B25)=TYPE(E25),ISBLANK(B25)=ISBLANK(E25),EXACT(B25,E25)),"MATCH","MISMATCH")</x:f>
        <x:v>MATCH</x:v>
      </x:c>
      <x:c r="G25" s="6"/>
    </x:row>
    <x:row r="26" s="1" customFormat="1" ht="12.75" hidden="0" customHeight="1">
      <x:c r="A26" s="41" t="s">
        <x:v>3336</x:v>
      </x:c>
      <x:c r="B26" s="6"/>
      <x:c r="C26" s="6"/>
      <x:c r="D26" s="6"/>
      <x:c r="E26" s="6"/>
      <x:c r="F26" s="6"/>
      <x:c r="G26" s="6"/>
    </x:row>
    <x:row r="27" s="1" customFormat="1" ht="39" hidden="0" customHeight="1">
      <x:c r="A27" s="41" t="s">
        <x:v>3337</x:v>
      </x:c>
      <x:c r="B27" s="44" t="s">
        <x:v>3338</x:v>
      </x:c>
      <x:c r="C27" s="6"/>
      <x:c r="D27" s="6"/>
      <x:c r="E27" s="6"/>
      <x:c r="F27" s="6"/>
      <x:c r="G27" s="6"/>
    </x:row>
    <x:row r="28" s="1" customFormat="1" ht="12.75" hidden="0" customHeight="1">
      <x:c r="A28" s="41" t="s">
        <x:v>3339</x:v>
      </x:c>
      <x:c r="B28" s="40" t="s">
        <x:v>3340</x:v>
      </x:c>
      <x:c r="C28" s="6"/>
      <x:c r="D28" s="6"/>
      <x:c r="E28" s="6"/>
      <x:c r="F28" s="6"/>
      <x:c r="G28" s="6"/>
    </x:row>
    <x:row r="29" s="1" customFormat="1" ht="12.75" hidden="0" customHeight="1">
      <x:c r="A29" s="41" t="s">
        <x:v>3341</x:v>
      </x:c>
      <x:c r="B29" s="44" t="s">
        <x:v>3342</x:v>
      </x:c>
      <x:c r="C29" s="6"/>
      <x:c r="D29" s="6"/>
      <x:c r="E29" s="6"/>
      <x:c r="F29" s="6"/>
      <x:c r="G29" s="6"/>
    </x:row>
    <x:row r="30" s="1" customFormat="1" ht="12.75" hidden="0" customHeight="1">
      <x:c r="A30" s="41" t="s">
        <x:v>3343</x:v>
      </x:c>
      <x:c r="B30" s="40" t="s">
        <x:v>3344</x:v>
      </x:c>
      <x:c r="C30" s="6"/>
      <x:c r="D30" s="6"/>
      <x:c r="E30" s="6"/>
      <x:c r="F30" s="6"/>
      <x:c r="G30" s="6"/>
    </x:row>
    <x:row r="31" s="1" customFormat="1" ht="12.75" hidden="0" customHeight="1">
      <x:c r="A31" s="6"/>
      <x:c r="B31" s="6"/>
      <x:c r="C31" s="6"/>
      <x:c r="D31" s="6"/>
      <x:c r="E31" s="6"/>
      <x:c r="F31" s="6"/>
      <x:c r="G31" s="6"/>
    </x:row>
    <x:row r="32" s="1" customFormat="1" ht="92.25" hidden="0" customHeight="1">
      <x:c r="A32" s="41" t="s">
        <x:v>3345</x:v>
      </x:c>
      <x:c r="B32" s="40" t="s">
        <x:v>3346</x:v>
      </x:c>
      <x:c r="C32" s="6"/>
      <x:c r="D32" s="6"/>
      <x:c r="E32" s="6"/>
      <x:c r="F32" s="6"/>
      <x:c r="G32" s="6"/>
    </x:row>
    <x:row r="33" s="1" customFormat="1" ht="39" hidden="0" customHeight="1">
      <x:c r="A33" s="41" t="s">
        <x:v>3347</x:v>
      </x:c>
      <x:c r="B33" s="44" t="s">
        <x:v>3348</x:v>
      </x:c>
      <x:c r="C33" s="44" t="s">
        <x:v>3349</x:v>
      </x:c>
      <x:c r="D33" s="6"/>
      <x:c r="E33" s="6"/>
      <x:c r="F33" s="6"/>
      <x:c r="G33" s="6"/>
    </x:row>
    <x:row r="34" s="1" customFormat="1" ht="12.75" hidden="0" customHeight="1">
      <x:c r="A34" s="6"/>
      <x:c r="B34" s="6"/>
      <x:c r="C34" s="6"/>
      <x:c r="D34" s="6"/>
      <x:c r="E34" s="6"/>
      <x:c r="F34" s="6"/>
      <x:c r="G34" s="6"/>
    </x:row>
    <x:row r="35" s="1" customFormat="1" ht="12.75" hidden="0" customHeight="1">
      <x:c r="A35" s="6"/>
      <x:c r="B35" s="6"/>
      <x:c r="C35" s="6"/>
      <x:c r="D35" s="6"/>
      <x:c r="E35" s="6"/>
      <x:c r="F35" s="6"/>
      <x:c r="G35" s="6"/>
    </x:row>
    <x:row r="36" s="1" customFormat="1" ht="26.25" hidden="0" customHeight="1">
      <x:c r="A36" s="41" t="s">
        <x:v>3350</x:v>
      </x:c>
      <x:c r="B36" s="40" t="s">
        <x:v>3351</x:v>
      </x:c>
      <x:c r="C36" s="6"/>
      <x:c r="D36" s="6"/>
      <x:c r="E36" s="6"/>
      <x:c r="F36" s="6"/>
      <x:c r="G36" s="6"/>
    </x:row>
    <x:row r="37" s="1" customFormat="1" ht="39" hidden="0" customHeight="1">
      <x:c r="A37" s="41" t="s">
        <x:v>3352</x:v>
      </x:c>
      <x:c r="B37" s="44" t="s">
        <x:v>3353</x:v>
      </x:c>
      <x:c r="C37" s="6"/>
      <x:c r="D37" s="6"/>
      <x:c r="E37" s="6"/>
      <x:c r="F37" s="6"/>
      <x:c r="G37" s="6"/>
    </x:row>
    <x:row r="38" s="1" customFormat="1" ht="26.25" hidden="0" customHeight="1">
      <x:c r="A38" s="41" t="s">
        <x:v>3354</x:v>
      </x:c>
      <x:c r="B38" s="40" t="s">
        <x:v>3355</x:v>
      </x:c>
      <x:c r="C38" s="6"/>
      <x:c r="D38" s="6"/>
      <x:c r="E38" s="6"/>
      <x:c r="F38" s="6"/>
      <x:c r="G38" s="6"/>
    </x:row>
    <x:row r="39" s="1" customFormat="1" ht="26.25" hidden="0" customHeight="1">
      <x:c r="A39" s="41" t="s">
        <x:v>3356</x:v>
      </x:c>
      <x:c r="B39" s="44" t="s">
        <x:v>3357</x:v>
      </x:c>
      <x:c r="C39" s="6"/>
      <x:c r="D39" s="6"/>
      <x:c r="E39" s="6"/>
      <x:c r="F39" s="6"/>
      <x:c r="G39" s="6"/>
    </x:row>
    <x:row r="40" s="1" customFormat="1" ht="12.75" hidden="0" customHeight="1">
      <x:c r="A40" s="6"/>
      <x:c r="B40" s="6"/>
      <x:c r="C40" s="6"/>
      <x:c r="D40" s="6"/>
      <x:c r="E40" s="6"/>
      <x:c r="F40" s="6"/>
      <x:c r="G40" s="6"/>
    </x:row>
    <x:row r="41" s="1" customFormat="1" ht="12.75" hidden="0" customHeight="1">
      <x:c r="A41" s="6"/>
      <x:c r="B41" s="6"/>
      <x:c r="C41" s="6"/>
      <x:c r="D41" s="6"/>
      <x:c r="E41" s="6"/>
      <x:c r="F41" s="6"/>
      <x:c r="G41" s="6"/>
    </x:row>
    <x:row r="42" s="1" customFormat="1" ht="12.75" hidden="0" customHeight="1">
      <x:c r="A42" s="6"/>
      <x:c r="B42" s="6"/>
      <x:c r="C42" s="6"/>
      <x:c r="D42" s="6"/>
      <x:c r="E42" s="6"/>
      <x:c r="F42" s="6"/>
      <x:c r="G42" s="6"/>
    </x:row>
    <x:row r="43" s="1" customFormat="1" ht="12.75" hidden="0" customHeight="1">
      <x:c r="A43" s="6"/>
      <x:c r="B43" s="6"/>
      <x:c r="C43" s="6"/>
      <x:c r="D43" s="6"/>
      <x:c r="E43" s="6"/>
      <x:c r="F43" s="6"/>
      <x:c r="G43" s="6"/>
    </x:row>
    <x:row r="44" s="1" customFormat="1" ht="12.75" hidden="0" customHeight="1">
      <x:c r="A44" s="6"/>
      <x:c r="B44" s="6"/>
      <x:c r="C44" s="6"/>
      <x:c r="D44" s="6"/>
      <x:c r="E44" s="6"/>
      <x:c r="F44" s="6"/>
      <x:c r="G44" s="6"/>
    </x:row>
    <x:row r="45" s="1" customFormat="1" ht="12.75" hidden="0" customHeight="1">
      <x:c r="A45" s="6"/>
      <x:c r="B45" s="6"/>
      <x:c r="C45" s="6"/>
      <x:c r="D45" s="6"/>
      <x:c r="E45" s="6"/>
      <x:c r="F45" s="6"/>
      <x:c r="G45" s="6"/>
    </x:row>
    <x:row r="46" s="1" customFormat="1" ht="12.75" hidden="0" customHeight="1">
      <x:c r="A46" s="6"/>
      <x:c r="B46" s="6"/>
      <x:c r="C46" s="6"/>
      <x:c r="D46" s="6"/>
      <x:c r="E46" s="6"/>
      <x:c r="F46" s="6"/>
      <x:c r="G46" s="6"/>
    </x:row>
    <x:row r="47" s="1" customFormat="1" ht="12.75" hidden="0" customHeight="1">
      <x:c r="A47" s="6"/>
      <x:c r="B47" s="6"/>
      <x:c r="C47" s="6"/>
      <x:c r="D47" s="6"/>
      <x:c r="E47" s="6"/>
      <x:c r="F47" s="6"/>
      <x:c r="G47" s="6"/>
    </x:row>
    <x:row r="48" s="1" customFormat="1" ht="12.75" hidden="0" customHeight="1">
      <x:c r="A48" s="6"/>
      <x:c r="B48" s="6"/>
      <x:c r="C48" s="6"/>
      <x:c r="D48" s="6"/>
      <x:c r="E48" s="6"/>
      <x:c r="F48" s="6"/>
      <x:c r="G48" s="6"/>
    </x:row>
    <x:row r="49" s="1" customFormat="1" ht="12.75" hidden="0" customHeight="1">
      <x:c r="A49" s="6"/>
      <x:c r="B49" s="6"/>
      <x:c r="C49" s="6"/>
      <x:c r="D49" s="6"/>
      <x:c r="E49" s="6"/>
      <x:c r="F49" s="6"/>
      <x:c r="G49" s="6"/>
    </x:row>
    <x:row r="50" s="1" customFormat="1" ht="12.75" hidden="0" customHeight="1">
      <x:c r="A50" s="6"/>
      <x:c r="B50" s="6"/>
      <x:c r="C50" s="6"/>
      <x:c r="D50" s="6"/>
      <x:c r="E50" s="6"/>
      <x:c r="F50" s="6"/>
      <x:c r="G50" s="6"/>
    </x:row>
    <x:row r="51" s="1" customFormat="1" ht="12.75" hidden="0" customHeight="1">
      <x:c r="A51" s="6"/>
      <x:c r="B51" s="6"/>
      <x:c r="C51" s="6"/>
      <x:c r="D51" s="6"/>
      <x:c r="E51" s="6"/>
      <x:c r="F51" s="6"/>
      <x:c r="G51" s="6"/>
    </x:row>
    <x:row r="52" s="1" customFormat="1" ht="12.75" hidden="0" customHeight="1">
      <x:c r="A52" s="6"/>
      <x:c r="B52" s="6"/>
      <x:c r="C52" s="6"/>
      <x:c r="D52" s="6"/>
      <x:c r="E52" s="6"/>
      <x:c r="F52" s="6"/>
      <x:c r="G52" s="6"/>
    </x:row>
    <x:row r="53" s="1" customFormat="1" ht="12.75" hidden="0" customHeight="1">
      <x:c r="A53" s="6"/>
      <x:c r="B53" s="6"/>
      <x:c r="C53" s="6"/>
      <x:c r="D53" s="6"/>
      <x:c r="E53" s="6"/>
      <x:c r="F53" s="6"/>
      <x:c r="G53" s="6"/>
    </x:row>
    <x:row r="54" s="1" customFormat="1" ht="12.75" hidden="0" customHeight="1">
      <x:c r="A54" s="6"/>
      <x:c r="B54" s="6"/>
      <x:c r="C54" s="6"/>
      <x:c r="D54" s="6"/>
      <x:c r="E54" s="6"/>
      <x:c r="F54" s="6"/>
      <x:c r="G54" s="6"/>
    </x:row>
    <x:row r="55" s="1" customFormat="1" ht="12.75" hidden="0" customHeight="1">
      <x:c r="A55" s="6"/>
      <x:c r="B55" s="6"/>
      <x:c r="C55" s="6"/>
      <x:c r="D55" s="6"/>
      <x:c r="E55" s="6"/>
      <x:c r="F55" s="6"/>
      <x:c r="G55" s="6"/>
    </x:row>
    <x:row r="56" s="1" customFormat="1" ht="12.75" hidden="0" customHeight="1">
      <x:c r="A56" s="6"/>
      <x:c r="B56" s="6"/>
      <x:c r="C56" s="6"/>
      <x:c r="D56" s="6"/>
      <x:c r="E56" s="6"/>
      <x:c r="F56" s="6"/>
      <x:c r="G56" s="6"/>
    </x:row>
    <x:row r="57" s="1" customFormat="1" ht="12.75" hidden="0" customHeight="1">
      <x:c r="A57" s="6"/>
      <x:c r="B57" s="6"/>
      <x:c r="C57" s="6"/>
      <x:c r="D57" s="6"/>
      <x:c r="E57" s="6"/>
      <x:c r="F57" s="6"/>
      <x:c r="G57" s="6"/>
    </x:row>
    <x:row r="58" s="1" customFormat="1" ht="12.75" hidden="0" customHeight="1">
      <x:c r="A58" s="6"/>
      <x:c r="B58" s="6"/>
      <x:c r="C58" s="6"/>
      <x:c r="D58" s="6"/>
      <x:c r="E58" s="6"/>
      <x:c r="F58" s="6"/>
      <x:c r="G58" s="6"/>
    </x:row>
    <x:row r="59" s="1" customFormat="1" ht="12.75" hidden="0" customHeight="1">
      <x:c r="A59" s="6"/>
      <x:c r="B59" s="6"/>
      <x:c r="C59" s="6"/>
      <x:c r="D59" s="6"/>
      <x:c r="E59" s="6"/>
      <x:c r="F59" s="6"/>
      <x:c r="G59" s="6"/>
    </x:row>
    <x:row r="60" s="1" customFormat="1" ht="12.75" hidden="0" customHeight="1">
      <x:c r="A60" s="6"/>
      <x:c r="B60" s="6"/>
      <x:c r="C60" s="6"/>
      <x:c r="D60" s="6"/>
      <x:c r="E60" s="6"/>
      <x:c r="F60" s="6"/>
      <x:c r="G60" s="6"/>
    </x:row>
  </x:sheetData>
  <x:pageMargins left="0.7" right="0.7" top="0.75" bottom="0.75" header="0.3" footer="0.3"/>
</x:worksheet>
</file>

<file path=xl/worksheets/sheet41.xml><?xml version="1.0" encoding="utf-8"?>
<x:worksheet xmlns:x="http://schemas.openxmlformats.org/spreadsheetml/2006/main">
  <x:sheetViews>
    <x:sheetView showGridLines="1" workbookViewId="0"/>
  </x:sheetViews>
  <x:sheetFormatPr defaultColWidth="8.6796875" defaultRowHeight="12.75"/>
  <x:cols>
    <x:col min="1" max="7" width="36" style="1" hidden="0" customWidth="1"/>
  </x:cols>
  <x:sheetData>
    <x:row r="1" s="1" customFormat="1" ht="19.200000762939453" hidden="0" customHeight="1">
      <x:c r="A1" s="199" t="s">
        <x:v>3358</x:v>
      </x:c>
      <x:c r="B1" s="199"/>
      <x:c r="C1" s="199"/>
      <x:c r="D1" s="199"/>
      <x:c r="E1" s="199"/>
      <x:c r="F1" s="199"/>
      <x:c r="G1" s="199"/>
    </x:row>
    <x:row r="2" s="1" customFormat="1" ht="13.199999809265137" hidden="0" customHeight="1">
      <x:c r="A2" s="200" t="s">
        <x:v>3359</x:v>
      </x:c>
      <x:c r="B2" s="200"/>
      <x:c r="C2" s="200"/>
      <x:c r="D2" s="200"/>
      <x:c r="E2" s="200"/>
      <x:c r="F2" s="200"/>
      <x:c r="G2" s="200"/>
    </x:row>
    <x:row r="3" s="1" customFormat="1" ht="12.75" hidden="0" customHeight="1">
      <x:c r="A3" s="6"/>
      <x:c r="B3" s="6"/>
      <x:c r="C3" s="6"/>
      <x:c r="D3" s="6"/>
      <x:c r="E3" s="6"/>
      <x:c r="F3" s="6"/>
      <x:c r="G3" s="6"/>
    </x:row>
    <x:row r="4" s="1" customFormat="1" ht="13.199999809265137" hidden="0" customHeight="1">
      <x:c r="A4" s="201" t="s">
        <x:v>367</x:v>
      </x:c>
      <x:c r="B4" s="201" t="s">
        <x:v>1893</x:v>
      </x:c>
      <x:c r="C4" s="201" t="s">
        <x:v>480</x:v>
      </x:c>
      <x:c r="D4" s="201" t="s">
        <x:v>304</x:v>
      </x:c>
      <x:c r="E4" s="201" t="s">
        <x:v>3360</x:v>
      </x:c>
      <x:c r="F4" s="201" t="s">
        <x:v>370</x:v>
      </x:c>
      <x:c r="G4" s="201" t="s">
        <x:v>3361</x:v>
      </x:c>
    </x:row>
    <x:row r="5" s="1" customFormat="1" ht="13.199999809265137" hidden="0" customHeight="1">
      <x:c r="A5" s="202" t="s">
        <x:v>3362</x:v>
      </x:c>
      <x:c r="B5" s="203" t="s">
        <x:v>3363</x:v>
      </x:c>
      <x:c r="C5" s="203" t="s">
        <x:v>3364</x:v>
      </x:c>
      <x:c r="D5" s="203" t="s">
        <x:v>306</x:v>
      </x:c>
      <x:c r="E5" s="203" t="s">
        <x:v>3363</x:v>
      </x:c>
      <x:c r="F5" s="203" t="str">
        <x:f aca="0">IFERROR(IF(AND(ISTEXT(B5),ISTEXT(E5),LEN(TRIM(B5))&gt;0,EXACT(B5,E5)),"MATCH_VALID","INVALID_OR_MISMATCH"),"INVALID_OR_MISMATCH")</x:f>
        <x:v>MATCH_VALID</x:v>
      </x:c>
      <x:c r="G5" s="204" t="s">
        <x:v>3365</x:v>
      </x:c>
    </x:row>
    <x:row r="6" s="1" customFormat="1" ht="13.199999809265137" hidden="0" customHeight="1">
      <x:c r="A6" s="202" t="s">
        <x:v>3366</x:v>
      </x:c>
      <x:c r="B6" s="205" t="s">
        <x:v>342</x:v>
      </x:c>
      <x:c r="C6" s="205" t="s">
        <x:v>3367</x:v>
      </x:c>
      <x:c r="D6" s="205" t="s">
        <x:v>306</x:v>
      </x:c>
      <x:c r="E6" s="205" t="s">
        <x:v>342</x:v>
      </x:c>
      <x:c r="F6" s="205" t="str">
        <x:f aca="0">IFERROR(IF(AND(ISTEXT(B6),ISTEXT(E6),LEN(TRIM(B6))&gt;0,EXACT(B6,E6)),"MATCH_VALID","INVALID_OR_MISMATCH"),"INVALID_OR_MISMATCH")</x:f>
        <x:v>MATCH_VALID</x:v>
      </x:c>
      <x:c r="G6" s="204" t="s">
        <x:v>3368</x:v>
      </x:c>
    </x:row>
    <x:row r="7" s="1" customFormat="1" ht="24" hidden="0" customHeight="1">
      <x:c r="A7" s="202" t="s">
        <x:v>3369</x:v>
      </x:c>
      <x:c r="B7" s="203" t="s">
        <x:v>3370</x:v>
      </x:c>
      <x:c r="C7" s="203" t="s">
        <x:v>3371</x:v>
      </x:c>
      <x:c r="D7" s="203" t="s">
        <x:v>306</x:v>
      </x:c>
      <x:c r="E7" s="203" t="s">
        <x:v>3370</x:v>
      </x:c>
      <x:c r="F7" s="203" t="str">
        <x:f aca="0">IFERROR(IF(AND(ISTEXT(B7),ISTEXT(E7),LEN(TRIM(B7))&gt;0,EXACT(B7,E7)),"MATCH_VALID","INVALID_OR_MISMATCH"),"INVALID_OR_MISMATCH")</x:f>
        <x:v>MATCH_VALID</x:v>
      </x:c>
      <x:c r="G7" s="204" t="s">
        <x:v>3372</x:v>
      </x:c>
    </x:row>
    <x:row r="8" s="1" customFormat="1" ht="24" hidden="0" customHeight="1">
      <x:c r="A8" s="202" t="s">
        <x:v>3373</x:v>
      </x:c>
      <x:c r="B8" s="205" t="s">
        <x:v>3374</x:v>
      </x:c>
      <x:c r="C8" s="205" t="s">
        <x:v>3371</x:v>
      </x:c>
      <x:c r="D8" s="205" t="s">
        <x:v>306</x:v>
      </x:c>
      <x:c r="E8" s="205" t="s">
        <x:v>3374</x:v>
      </x:c>
      <x:c r="F8" s="205" t="str">
        <x:f aca="0">IFERROR(IF(AND(ISTEXT(B8),ISTEXT(E8),LEN(TRIM(B8))&gt;0,EXACT(B8,E8),LEN(E8)=64,SUMPRODUCT(--ISNUMBER(SEARCH(MID(LOWER(E8),ROW($A$1:$A$64),1),"0123456789abcdef")))=64),"MATCH_VALID","INVALID_OR_MISMATCH"),"INVALID_OR_MISMATCH")</x:f>
        <x:v>INVALID_OR_MISMATCH</x:v>
      </x:c>
      <x:c r="G8" s="204" t="s">
        <x:v>3375</x:v>
      </x:c>
    </x:row>
    <x:row r="9" s="1" customFormat="1" ht="13.199999809265137" hidden="0" customHeight="1">
      <x:c r="A9" s="202" t="s">
        <x:v>3376</x:v>
      </x:c>
      <x:c r="B9" s="203" t="s">
        <x:v>3377</x:v>
      </x:c>
      <x:c r="C9" s="203" t="s">
        <x:v>759</x:v>
      </x:c>
      <x:c r="D9" s="203" t="s">
        <x:v>306</x:v>
      </x:c>
      <x:c r="E9" s="203" t="s">
        <x:v>3377</x:v>
      </x:c>
      <x:c r="F9" s="203" t="str">
        <x:f aca="0">IFERROR(IF(AND(ISTEXT(B9),ISTEXT(E9),LEN(TRIM(B9))&gt;0,EXACT(B9,E9)),"MATCH_VALID","INVALID_OR_MISMATCH"),"INVALID_OR_MISMATCH")</x:f>
        <x:v>MATCH_VALID</x:v>
      </x:c>
      <x:c r="G9" s="204" t="s">
        <x:v>3378</x:v>
      </x:c>
    </x:row>
    <x:row r="10" s="1" customFormat="1" ht="13.199999809265137" hidden="0" customHeight="1">
      <x:c r="A10" s="202" t="s">
        <x:v>3379</x:v>
      </x:c>
      <x:c r="B10" s="205" t="s">
        <x:v>3380</x:v>
      </x:c>
      <x:c r="C10" s="205" t="s">
        <x:v>759</x:v>
      </x:c>
      <x:c r="D10" s="205" t="s">
        <x:v>306</x:v>
      </x:c>
      <x:c r="E10" s="205" t="s">
        <x:v>3380</x:v>
      </x:c>
      <x:c r="F10" s="205" t="str">
        <x:f aca="0">IFERROR(IF(AND(ISTEXT(B10),ISTEXT(E10),LEN(TRIM(B10))&gt;0,EXACT(B10,E10),EXACT(E10,"VALID")),"MATCH_VALID","INVALID_OR_MISMATCH"),"INVALID_OR_MISMATCH")</x:f>
        <x:v>MATCH_VALID</x:v>
      </x:c>
      <x:c r="G10" s="204" t="s">
        <x:v>3381</x:v>
      </x:c>
    </x:row>
    <x:row r="11" s="1" customFormat="1" ht="24" hidden="0" customHeight="1">
      <x:c r="A11" s="202" t="s">
        <x:v>3382</x:v>
      </x:c>
      <x:c r="B11" s="203" t="s">
        <x:v>3383</x:v>
      </x:c>
      <x:c r="C11" s="203" t="s">
        <x:v>759</x:v>
      </x:c>
      <x:c r="D11" s="203" t="s">
        <x:v>306</x:v>
      </x:c>
      <x:c r="E11" s="203" t="s">
        <x:v>3383</x:v>
      </x:c>
      <x:c r="F11" s="203" t="str">
        <x:f aca="0">IFERROR(IF(AND(ISTEXT(B11),ISTEXT(E11),LEN(TRIM(B11))&gt;0,EXACT(B11,E11),EXACT(E11,"ADMISSIBLE")),"MATCH_VALID","INVALID_OR_MISMATCH"),"INVALID_OR_MISMATCH")</x:f>
        <x:v>MATCH_VALID</x:v>
      </x:c>
      <x:c r="G11" s="204" t="s">
        <x:v>3384</x:v>
      </x:c>
    </x:row>
    <x:row r="12" s="1" customFormat="1" ht="24" hidden="0" customHeight="1">
      <x:c r="A12" s="202" t="s">
        <x:v>3385</x:v>
      </x:c>
      <x:c r="B12" s="205" t="s">
        <x:v>3386</x:v>
      </x:c>
      <x:c r="C12" s="205" t="s">
        <x:v>759</x:v>
      </x:c>
      <x:c r="D12" s="205" t="s">
        <x:v>306</x:v>
      </x:c>
      <x:c r="E12" s="205" t="s">
        <x:v>3386</x:v>
      </x:c>
      <x:c r="F12" s="205" t="str">
        <x:f aca="0">IFERROR(IF(AND(ISTEXT(B12),ISTEXT(E12),LEN(TRIM(B12))&gt;0,EXACT(B12,E12),EXACT(E12,"VIABLE")),"MATCH_VALID","INVALID_OR_MISMATCH"),"INVALID_OR_MISMATCH")</x:f>
        <x:v>MATCH_VALID</x:v>
      </x:c>
      <x:c r="G12" s="204" t="s">
        <x:v>3387</x:v>
      </x:c>
    </x:row>
    <x:row r="13" s="1" customFormat="1" ht="13.199999809265137" hidden="0" customHeight="1">
      <x:c r="A13" s="202" t="s">
        <x:v>3388</x:v>
      </x:c>
      <x:c r="B13" s="203" t="s">
        <x:v>3389</x:v>
      </x:c>
      <x:c r="C13" s="203" t="s">
        <x:v>759</x:v>
      </x:c>
      <x:c r="D13" s="203" t="s">
        <x:v>306</x:v>
      </x:c>
      <x:c r="E13" s="203" t="s">
        <x:v>3389</x:v>
      </x:c>
      <x:c r="F13" s="203" t="str">
        <x:f aca="0">IFERROR(IF(AND(ISTEXT(B13),ISTEXT(E13),LEN(TRIM(B13))&gt;0,EXACT(B13,E13),EXACT(E13,"CURRENT")),"MATCH_VALID","INVALID_OR_MISMATCH"),"INVALID_OR_MISMATCH")</x:f>
        <x:v>MATCH_VALID</x:v>
      </x:c>
      <x:c r="G13" s="204" t="s">
        <x:v>3390</x:v>
      </x:c>
    </x:row>
    <x:row r="14" s="1" customFormat="1" ht="13.199999809265137" hidden="0" customHeight="1">
      <x:c r="A14" s="202" t="s">
        <x:v>3391</x:v>
      </x:c>
      <x:c r="B14" s="205" t="s">
        <x:v>3392</x:v>
      </x:c>
      <x:c r="C14" s="205" t="s">
        <x:v>3367</x:v>
      </x:c>
      <x:c r="D14" s="205" t="s">
        <x:v>306</x:v>
      </x:c>
      <x:c r="E14" s="205" t="s">
        <x:v>3392</x:v>
      </x:c>
      <x:c r="F14" s="205" t="str">
        <x:f aca="0">IFERROR(IF(AND(ISTEXT(B14),ISTEXT(E14),LEN(TRIM(B14))&gt;0,EXACT(B14,E14)),"MATCH_VALID","INVALID_OR_MISMATCH"),"INVALID_OR_MISMATCH")</x:f>
        <x:v>MATCH_VALID</x:v>
      </x:c>
      <x:c r="G14" s="204" t="s">
        <x:v>3393</x:v>
      </x:c>
    </x:row>
    <x:row r="15" s="1" customFormat="1" ht="24" hidden="0" customHeight="1">
      <x:c r="A15" s="202" t="s">
        <x:v>3394</x:v>
      </x:c>
      <x:c r="B15" s="203" t="s">
        <x:v>3374</x:v>
      </x:c>
      <x:c r="C15" s="203" t="s">
        <x:v>3364</x:v>
      </x:c>
      <x:c r="D15" s="203" t="s">
        <x:v>306</x:v>
      </x:c>
      <x:c r="E15" s="203" t="s">
        <x:v>3374</x:v>
      </x:c>
      <x:c r="F15" s="203" t="str">
        <x:f aca="0">IFERROR(IF(AND(ISTEXT(B15),ISTEXT(E15),LEN(TRIM(B15))&gt;0,EXACT(B15,E15),LEN(E15)=64,SUMPRODUCT(--ISNUMBER(SEARCH(MID(LOWER(E15),ROW($A$1:$A$64),1),"0123456789abcdef")))=64),"MATCH_VALID","INVALID_OR_MISMATCH"),"INVALID_OR_MISMATCH")</x:f>
        <x:v>INVALID_OR_MISMATCH</x:v>
      </x:c>
      <x:c r="G15" s="204" t="s">
        <x:v>3395</x:v>
      </x:c>
    </x:row>
    <x:row r="16" s="1" customFormat="1" ht="26.399999618530273" hidden="0" customHeight="1">
      <x:c r="A16" s="202" t="s">
        <x:v>3396</x:v>
      </x:c>
      <x:c r="B16" s="205" t="s">
        <x:v>3397</x:v>
      </x:c>
      <x:c r="C16" s="205" t="s">
        <x:v>3398</x:v>
      </x:c>
      <x:c r="D16" s="205" t="s">
        <x:v>306</x:v>
      </x:c>
      <x:c r="E16" s="205" t="s">
        <x:v>3397</x:v>
      </x:c>
      <x:c r="F16" s="205" t="str">
        <x:f aca="0">IFERROR(IF(AND(ISTEXT(B16),ISTEXT(E16),LEN(TRIM(B16))&gt;0,EXACT(B16,E16)),"MATCH_VALID","INVALID_OR_MISMATCH"),"INVALID_OR_MISMATCH")</x:f>
        <x:v>MATCH_VALID</x:v>
      </x:c>
      <x:c r="G16" s="204" t="s">
        <x:v>3399</x:v>
      </x:c>
    </x:row>
    <x:row r="17" s="1" customFormat="1" ht="13.199999809265137" hidden="0" customHeight="1">
      <x:c r="A17" s="202" t="s">
        <x:v>3400</x:v>
      </x:c>
      <x:c r="B17" s="203" t="s">
        <x:v>3401</x:v>
      </x:c>
      <x:c r="C17" s="203" t="s">
        <x:v>759</x:v>
      </x:c>
      <x:c r="D17" s="203" t="s">
        <x:v>306</x:v>
      </x:c>
      <x:c r="E17" s="203" t="s">
        <x:v>3401</x:v>
      </x:c>
      <x:c r="F17" s="203" t="str">
        <x:f aca="0">IFERROR(IF(AND(ISTEXT(B17),ISTEXT(E17),LEN(TRIM(B17))&gt;0,EXACT(B17,E17),EXACT(E17,"NO_ACTIVE_TRIGGER")),"MATCH_VALID","INVALID_OR_MISMATCH"),"INVALID_OR_MISMATCH")</x:f>
        <x:v>MATCH_VALID</x:v>
      </x:c>
      <x:c r="G17" s="204" t="s">
        <x:v>3402</x:v>
      </x:c>
    </x:row>
    <x:row r="18" s="1" customFormat="1" ht="26.399999618530273" hidden="0" customHeight="1">
      <x:c r="A18" s="202" t="s">
        <x:v>3403</x:v>
      </x:c>
      <x:c r="B18" s="205" t="s">
        <x:v>2777</x:v>
      </x:c>
      <x:c r="C18" s="205" t="s">
        <x:v>3404</x:v>
      </x:c>
      <x:c r="D18" s="205" t="s">
        <x:v>306</x:v>
      </x:c>
      <x:c r="E18" s="205" t="s">
        <x:v>2777</x:v>
      </x:c>
      <x:c r="F18" s="205" t="str">
        <x:f aca="0">IFERROR(IF(AND(ISTEXT(B18),ISTEXT(E18),LEN(TRIM(B18))&gt;0,EXACT(B18,E18),EXACT(E18,"ACTIVE")),"MATCH_VALID","INVALID_OR_MISMATCH"),"INVALID_OR_MISMATCH")</x:f>
        <x:v>MATCH_VALID</x:v>
      </x:c>
      <x:c r="G18" s="205" t="s">
        <x:v>3405</x:v>
      </x:c>
    </x:row>
    <x:row r="19" s="1" customFormat="1" ht="24" hidden="0" customHeight="1">
      <x:c r="A19" s="202" t="s">
        <x:v>3406</x:v>
      </x:c>
      <x:c r="B19" s="203" t="s">
        <x:v>3389</x:v>
      </x:c>
      <x:c r="C19" s="203" t="s">
        <x:v>3407</x:v>
      </x:c>
      <x:c r="D19" s="203" t="s">
        <x:v>3408</x:v>
      </x:c>
      <x:c r="E19" s="203" t="s">
        <x:v>3389</x:v>
      </x:c>
      <x:c r="F19" s="203" t="str">
        <x:f aca="0">IFERROR(IF(AND(ISTEXT(B19),ISTEXT(E19),LEN(TRIM(B19))&gt;0,EXACT(B19,E19),EXACT(E19,"CURRENT")),"MATCH_VALID","INVALID_OR_MISMATCH"),"INVALID_OR_MISMATCH")</x:f>
        <x:v>MATCH_VALID</x:v>
      </x:c>
      <x:c r="G19" s="204" t="s">
        <x:v>3409</x:v>
      </x:c>
    </x:row>
    <x:row r="20" s="1" customFormat="1" ht="13.199999809265137" hidden="0" customHeight="1">
      <x:c r="A20" s="202" t="s">
        <x:v>3410</x:v>
      </x:c>
      <x:c r="B20" s="205" t="s">
        <x:v>3411</x:v>
      </x:c>
      <x:c r="C20" s="205" t="s">
        <x:v>679</x:v>
      </x:c>
      <x:c r="D20" s="205" t="s">
        <x:v>306</x:v>
      </x:c>
      <x:c r="E20" s="205" t="s">
        <x:v>3411</x:v>
      </x:c>
      <x:c r="F20" s="205" t="str">
        <x:f aca="0">IFERROR(IF(AND(ISTEXT(B20),ISTEXT(E20),LEN(TRIM(B20))&gt;0,EXACT(B20,E20)),"MATCH_VALID","INVALID_OR_MISMATCH"),"INVALID_OR_MISMATCH")</x:f>
        <x:v>MATCH_VALID</x:v>
      </x:c>
      <x:c r="G20" s="204" t="s">
        <x:v>3412</x:v>
      </x:c>
    </x:row>
    <x:row r="21" s="1" customFormat="1" ht="13.199999809265137" hidden="0" customHeight="1">
      <x:c r="A21" s="202" t="s">
        <x:v>3413</x:v>
      </x:c>
      <x:c r="B21" s="203" t="s">
        <x:v>3414</x:v>
      </x:c>
      <x:c r="C21" s="203" t="s">
        <x:v>679</x:v>
      </x:c>
      <x:c r="D21" s="203" t="s">
        <x:v>306</x:v>
      </x:c>
      <x:c r="E21" s="203" t="s">
        <x:v>3414</x:v>
      </x:c>
      <x:c r="F21" s="203" t="str">
        <x:f aca="0">IFERROR(IF(AND(ISTEXT(B21),ISTEXT(E21),LEN(TRIM(B21))&gt;0,EXACT(B21,E21)),"MATCH_VALID","INVALID_OR_MISMATCH"),"INVALID_OR_MISMATCH")</x:f>
        <x:v>MATCH_VALID</x:v>
      </x:c>
      <x:c r="G21" s="204" t="s">
        <x:v>3415</x:v>
      </x:c>
    </x:row>
    <x:row r="22" s="1" customFormat="1" ht="24" hidden="0" customHeight="1">
      <x:c r="A22" s="202" t="s">
        <x:v>3416</x:v>
      </x:c>
      <x:c r="B22" s="205" t="s">
        <x:v>3417</x:v>
      </x:c>
      <x:c r="C22" s="205" t="s">
        <x:v>679</x:v>
      </x:c>
      <x:c r="D22" s="205" t="s">
        <x:v>306</x:v>
      </x:c>
      <x:c r="E22" s="205" t="s">
        <x:v>3417</x:v>
      </x:c>
      <x:c r="F22" s="205" t="str">
        <x:f aca="0">IFERROR(IF(AND(ISTEXT(B22),ISTEXT(E22),LEN(TRIM(B22))&gt;0,EXACT(B22,E22)),"MATCH_VALID","INVALID_OR_MISMATCH"),"INVALID_OR_MISMATCH")</x:f>
        <x:v>MATCH_VALID</x:v>
      </x:c>
      <x:c r="G22" s="204" t="s">
        <x:v>3418</x:v>
      </x:c>
    </x:row>
    <x:row r="23" s="1" customFormat="1" ht="24" hidden="0" customHeight="1">
      <x:c r="A23" s="202" t="s">
        <x:v>3419</x:v>
      </x:c>
      <x:c r="B23" s="203" t="s">
        <x:v>3420</x:v>
      </x:c>
      <x:c r="C23" s="203" t="s">
        <x:v>20</x:v>
      </x:c>
      <x:c r="D23" s="203" t="s">
        <x:v>306</x:v>
      </x:c>
      <x:c r="E23" s="203" t="s">
        <x:v>3420</x:v>
      </x:c>
      <x:c r="F23" s="203" t="str">
        <x:f aca="0">IFERROR(IF(AND(ISTEXT(B23),ISTEXT(E23),LEN(TRIM(B23))&gt;0,EXACT(B23,E23),EXACT(E23,"WORKED_RUN_ONLY")),"MATCH_VALID","INVALID_OR_MISMATCH"),"INVALID_OR_MISMATCH")</x:f>
        <x:v>MATCH_VALID</x:v>
      </x:c>
      <x:c r="G23" s="204" t="s">
        <x:v>3421</x:v>
      </x:c>
    </x:row>
    <x:row r="24" s="1" customFormat="1" ht="13.199999809265137" hidden="0" customHeight="1">
      <x:c r="A24" s="202" t="s">
        <x:v>3331</x:v>
      </x:c>
      <x:c r="B24" s="205" t="s">
        <x:v>3422</x:v>
      </x:c>
      <x:c r="C24" s="205" t="s">
        <x:v>20</x:v>
      </x:c>
      <x:c r="D24" s="205" t="s">
        <x:v>306</x:v>
      </x:c>
      <x:c r="E24" s="205" t="s">
        <x:v>3422</x:v>
      </x:c>
      <x:c r="F24" s="205" t="str">
        <x:f aca="0">IFERROR(IF(AND(ISTEXT(B24),ISTEXT(E24),LEN(TRIM(B24))&gt;0,EXACT(B24,E24)),"MATCH_VALID","INVALID_OR_MISMATCH"),"INVALID_OR_MISMATCH")</x:f>
        <x:v>MATCH_VALID</x:v>
      </x:c>
      <x:c r="G24" s="204" t="s">
        <x:v>3423</x:v>
      </x:c>
    </x:row>
    <x:row r="25" s="1" customFormat="1" ht="24" hidden="0" customHeight="1">
      <x:c r="A25" s="202" t="s">
        <x:v>3424</x:v>
      </x:c>
      <x:c r="B25" s="203" t="s">
        <x:v>3425</x:v>
      </x:c>
      <x:c r="C25" s="203" t="s">
        <x:v>679</x:v>
      </x:c>
      <x:c r="D25" s="203" t="s">
        <x:v>306</x:v>
      </x:c>
      <x:c r="E25" s="203" t="s">
        <x:v>3425</x:v>
      </x:c>
      <x:c r="F25" s="203" t="str">
        <x:f aca="0">IFERROR(IF(AND(ISTEXT(B25),ISTEXT(E25),LEN(TRIM(B25))&gt;0,EXACT(B25,E25)),"MATCH_VALID","INVALID_OR_MISMATCH"),"INVALID_OR_MISMATCH")</x:f>
        <x:v>MATCH_VALID</x:v>
      </x:c>
      <x:c r="G25" s="204" t="s">
        <x:v>3426</x:v>
      </x:c>
    </x:row>
    <x:row r="26" s="1" customFormat="1" ht="12.75" hidden="0" customHeight="1">
      <x:c r="A26" s="204" t="s">
        <x:v>3427</x:v>
      </x:c>
      <x:c r="B26" s="204" t="s">
        <x:v>3428</x:v>
      </x:c>
      <x:c r="C26" s="204" t="s">
        <x:v>3429</x:v>
      </x:c>
      <x:c r="D26" s="204" t="s">
        <x:v>306</x:v>
      </x:c>
      <x:c r="E26" s="204" t="s">
        <x:v>3428</x:v>
      </x:c>
      <x:c r="F26" s="204" t="str">
        <x:f aca="0">IFERROR(IF(AND(ISTEXT(B26),ISTEXT(E26),LEN(TRIM(B26))&gt;0,EXACT(B26,E26)),"MATCH_VALID","INVALID_OR_MISMATCH"),"INVALID_OR_MISMATCH")</x:f>
        <x:v>MATCH_VALID</x:v>
      </x:c>
      <x:c r="G26" s="204" t="s">
        <x:v>3430</x:v>
      </x:c>
    </x:row>
    <x:row r="27" s="1" customFormat="1" ht="13.199999809265137" hidden="0" customHeight="1">
      <x:c r="A27" s="202"/>
      <x:c r="B27" s="203"/>
      <x:c r="C27" s="204"/>
      <x:c r="D27" s="203"/>
      <x:c r="E27" s="203"/>
      <x:c r="F27" s="203"/>
      <x:c r="G27" s="204"/>
    </x:row>
    <x:row r="28" s="1" customFormat="1" ht="110" hidden="0" customHeight="1">
      <x:c r="A28" s="202" t="str">
        <x:v>LOCAL RECORD CHECK — NOT EXECUTION READINESS</x:v>
      </x:c>
      <x:c r="B28" s="205" t="s">
        <x:v>3432</x:v>
      </x:c>
      <x:c r="C28" s="204"/>
      <x:c r="D28" s="205" t="s">
        <x:v>306</x:v>
      </x:c>
      <x:c r="E28" s="205" t="s">
        <x:v>3432</x:v>
      </x:c>
      <x:c r="F28" s="205" t="str">
        <x:f aca="0">IF(COUNTIF(F5:F26,"MATCH_VALID")=22,"RECORD_MATCHES_FOR_REVIEW","BLOCK_OR_REQUALIFY")</x:f>
        <x:v>BLOCK_OR_REQUALIFY</x:v>
      </x:c>
      <x:c r="G28" s="204" t="str">
        <x:v>Only typed record consistency is checked. The exemplar has placeholder hashes and authority, no expiry/control evidence verification, and no live action-time evaluation. Neither result authorizes execution.</x:v>
      </x:c>
    </x:row>
    <x:row r="29" s="1" customFormat="1" ht="12.75" hidden="0" customHeight="1">
      <x:c r="A29" s="204"/>
      <x:c r="B29" s="204"/>
      <x:c r="C29" s="204"/>
      <x:c r="D29" s="204"/>
      <x:c r="E29" s="204"/>
      <x:c r="F29" s="204"/>
      <x:c r="G29" s="204"/>
    </x:row>
    <x:row r="30" s="1" customFormat="1" ht="13.199999809265137" hidden="0" customHeight="1">
      <x:c r="A30" s="206" t="s">
        <x:v>3434</x:v>
      </x:c>
      <x:c r="B30" s="207" t="s">
        <x:v>1894</x:v>
      </x:c>
      <x:c r="C30" s="207" t="s">
        <x:v>3435</x:v>
      </x:c>
      <x:c r="D30" s="207" t="s">
        <x:v>2785</x:v>
      </x:c>
      <x:c r="E30" s="207" t="s">
        <x:v>3436</x:v>
      </x:c>
      <x:c r="F30" s="207" t="s">
        <x:v>1966</x:v>
      </x:c>
      <x:c r="G30" s="207" t="s">
        <x:v>3437</x:v>
      </x:c>
    </x:row>
    <x:row r="31" s="1" customFormat="1" ht="13.199999809265137" hidden="0" customHeight="1">
      <x:c r="A31" s="202" t="s">
        <x:v>3438</x:v>
      </x:c>
      <x:c r="B31" s="203" t="s">
        <x:v>3439</x:v>
      </x:c>
      <x:c r="C31" s="203" t="s">
        <x:v>3439</x:v>
      </x:c>
      <x:c r="D31" s="203" t="str">
        <x:v>EXEMPLAR_ONLY</x:v>
      </x:c>
      <x:c r="E31" s="203" t="s">
        <x:v>3440</x:v>
      </x:c>
      <x:c r="F31" s="203" t="s">
        <x:v>1979</x:v>
      </x:c>
      <x:c r="G31" s="203" t="s">
        <x:v>3441</x:v>
      </x:c>
    </x:row>
    <x:row r="32" s="1" customFormat="1" ht="26.399999618530273" hidden="0" customHeight="1">
      <x:c r="A32" s="202" t="s">
        <x:v>3442</x:v>
      </x:c>
      <x:c r="B32" s="205" t="s">
        <x:v>3443</x:v>
      </x:c>
      <x:c r="C32" s="205" t="s">
        <x:v>3443</x:v>
      </x:c>
      <x:c r="D32" s="205" t="str">
        <x:v>EXEMPLAR_ONLY</x:v>
      </x:c>
      <x:c r="E32" s="205" t="s">
        <x:v>3444</x:v>
      </x:c>
      <x:c r="F32" s="205" t="s">
        <x:v>3445</x:v>
      </x:c>
      <x:c r="G32" s="205" t="s">
        <x:v>3446</x:v>
      </x:c>
    </x:row>
    <x:row r="33" s="1" customFormat="1" ht="13.199999809265137" hidden="0" customHeight="1">
      <x:c r="A33" s="202" t="s">
        <x:v>3447</x:v>
      </x:c>
      <x:c r="B33" s="203" t="s">
        <x:v>3389</x:v>
      </x:c>
      <x:c r="C33" s="203" t="s">
        <x:v>3389</x:v>
      </x:c>
      <x:c r="D33" s="203" t="str">
        <x:v>EXEMPLAR_ONLY</x:v>
      </x:c>
      <x:c r="E33" s="203" t="s">
        <x:v>3448</x:v>
      </x:c>
      <x:c r="F33" s="203" t="s">
        <x:v>1992</x:v>
      </x:c>
      <x:c r="G33" s="203" t="s">
        <x:v>3449</x:v>
      </x:c>
    </x:row>
    <x:row r="34" s="1" customFormat="1" ht="13.199999809265137" hidden="0" customHeight="1">
      <x:c r="A34" s="202" t="s">
        <x:v>3450</x:v>
      </x:c>
      <x:c r="B34" s="205" t="s">
        <x:v>3389</x:v>
      </x:c>
      <x:c r="C34" s="205" t="s">
        <x:v>3389</x:v>
      </x:c>
      <x:c r="D34" s="205" t="str">
        <x:v>EXEMPLAR_ONLY</x:v>
      </x:c>
      <x:c r="E34" s="205" t="s">
        <x:v>3451</x:v>
      </x:c>
      <x:c r="F34" s="205" t="s">
        <x:v>3452</x:v>
      </x:c>
      <x:c r="G34" s="205" t="s">
        <x:v>3453</x:v>
      </x:c>
    </x:row>
    <x:row r="35" s="1" customFormat="1" ht="13.199999809265137" hidden="0" customHeight="1">
      <x:c r="A35" s="202" t="s">
        <x:v>3454</x:v>
      </x:c>
      <x:c r="B35" s="203" t="s">
        <x:v>2777</x:v>
      </x:c>
      <x:c r="C35" s="203" t="s">
        <x:v>2777</x:v>
      </x:c>
      <x:c r="D35" s="203" t="str">
        <x:v>EXEMPLAR_ONLY</x:v>
      </x:c>
      <x:c r="E35" s="203" t="s">
        <x:v>3455</x:v>
      </x:c>
      <x:c r="F35" s="203" t="s">
        <x:v>3456</x:v>
      </x:c>
      <x:c r="G35" s="203" t="s">
        <x:v>3457</x:v>
      </x:c>
    </x:row>
    <x:row r="36" s="1" customFormat="1" ht="26.399999618530273" hidden="0" customHeight="1">
      <x:c r="A36" s="202" t="s">
        <x:v>3458</x:v>
      </x:c>
      <x:c r="B36" s="205" t="s">
        <x:v>3459</x:v>
      </x:c>
      <x:c r="C36" s="205" t="s">
        <x:v>3459</x:v>
      </x:c>
      <x:c r="D36" s="205" t="str">
        <x:v>EXEMPLAR_ONLY</x:v>
      </x:c>
      <x:c r="E36" s="205" t="s">
        <x:v>3460</x:v>
      </x:c>
      <x:c r="F36" s="205" t="s">
        <x:v>3461</x:v>
      </x:c>
      <x:c r="G36" s="205" t="s">
        <x:v>3462</x:v>
      </x:c>
    </x:row>
    <x:row r="37" s="1" customFormat="1" ht="12.75" hidden="0" customHeight="1">
      <x:c r="A37" s="6"/>
      <x:c r="B37" s="6"/>
      <x:c r="C37" s="6"/>
      <x:c r="D37" s="6"/>
      <x:c r="E37" s="6"/>
      <x:c r="F37" s="6"/>
      <x:c r="G37" s="6"/>
    </x:row>
    <x:row r="38" s="1" customFormat="1" ht="12.75" hidden="0" customHeight="1">
      <x:c r="A38" s="6"/>
      <x:c r="B38" s="6"/>
      <x:c r="C38" s="6"/>
      <x:c r="D38" s="6"/>
      <x:c r="E38" s="6"/>
      <x:c r="F38" s="6"/>
      <x:c r="G38" s="6"/>
    </x:row>
    <x:row r="39" s="1" customFormat="1" ht="12.75" hidden="0" customHeight="1">
      <x:c r="A39" s="6"/>
      <x:c r="B39" s="6"/>
      <x:c r="C39" s="6"/>
      <x:c r="D39" s="6"/>
      <x:c r="E39" s="6"/>
      <x:c r="F39" s="6"/>
      <x:c r="G39" s="6"/>
    </x:row>
    <x:row r="40" s="1" customFormat="1" ht="12.75" hidden="0" customHeight="1">
      <x:c r="A40" s="6"/>
      <x:c r="B40" s="6"/>
      <x:c r="C40" s="6"/>
      <x:c r="D40" s="6"/>
      <x:c r="E40" s="6"/>
      <x:c r="F40" s="6"/>
      <x:c r="G40" s="6"/>
    </x:row>
    <x:row r="41" s="1" customFormat="1" ht="12.75" hidden="0" customHeight="1">
      <x:c r="A41" s="6"/>
      <x:c r="B41" s="6"/>
      <x:c r="C41" s="6"/>
      <x:c r="D41" s="6"/>
      <x:c r="E41" s="6"/>
      <x:c r="F41" s="6"/>
      <x:c r="G41" s="6"/>
    </x:row>
    <x:row r="42" s="1" customFormat="1" ht="12.75" hidden="0" customHeight="1">
      <x:c r="A42" s="6"/>
      <x:c r="B42" s="6"/>
      <x:c r="C42" s="6"/>
      <x:c r="D42" s="6"/>
      <x:c r="E42" s="6"/>
      <x:c r="F42" s="6"/>
      <x:c r="G42" s="6"/>
    </x:row>
    <x:row r="43" s="1" customFormat="1" ht="12.75" hidden="0" customHeight="1">
      <x:c r="A43" s="6"/>
      <x:c r="B43" s="6"/>
      <x:c r="C43" s="6"/>
      <x:c r="D43" s="6"/>
      <x:c r="E43" s="6"/>
      <x:c r="F43" s="6"/>
      <x:c r="G43" s="6"/>
    </x:row>
    <x:row r="44" s="1" customFormat="1" ht="12.75" hidden="0" customHeight="1">
      <x:c r="A44" s="6"/>
      <x:c r="B44" s="6"/>
      <x:c r="C44" s="6"/>
      <x:c r="D44" s="6"/>
      <x:c r="E44" s="6"/>
      <x:c r="F44" s="6"/>
      <x:c r="G44" s="6"/>
    </x:row>
    <x:row r="45" s="1" customFormat="1" ht="12.75" hidden="0" customHeight="1">
      <x:c r="A45" s="6"/>
      <x:c r="B45" s="6"/>
      <x:c r="C45" s="6"/>
      <x:c r="D45" s="6"/>
      <x:c r="E45" s="6"/>
      <x:c r="F45" s="6"/>
      <x:c r="G45" s="6"/>
    </x:row>
    <x:row r="46" s="1" customFormat="1" ht="12.75" hidden="0" customHeight="1">
      <x:c r="A46" s="6"/>
      <x:c r="B46" s="6"/>
      <x:c r="C46" s="6"/>
      <x:c r="D46" s="6"/>
      <x:c r="E46" s="6"/>
      <x:c r="F46" s="6"/>
      <x:c r="G46" s="6"/>
    </x:row>
    <x:row r="47" s="1" customFormat="1" ht="12.75" hidden="0" customHeight="1">
      <x:c r="A47" s="6"/>
      <x:c r="B47" s="6"/>
      <x:c r="C47" s="6"/>
      <x:c r="D47" s="6"/>
      <x:c r="E47" s="6"/>
      <x:c r="F47" s="6"/>
      <x:c r="G47" s="6"/>
    </x:row>
    <x:row r="48" s="1" customFormat="1" ht="12.75" hidden="0" customHeight="1">
      <x:c r="A48" s="6"/>
      <x:c r="B48" s="6"/>
      <x:c r="C48" s="6"/>
      <x:c r="D48" s="6"/>
      <x:c r="E48" s="6"/>
      <x:c r="F48" s="6"/>
      <x:c r="G48" s="6"/>
    </x:row>
    <x:row r="49" s="1" customFormat="1" ht="12.75" hidden="0" customHeight="1">
      <x:c r="A49" s="6"/>
      <x:c r="B49" s="6"/>
      <x:c r="C49" s="6"/>
      <x:c r="D49" s="6"/>
      <x:c r="E49" s="6"/>
      <x:c r="F49" s="6"/>
      <x:c r="G49" s="6"/>
    </x:row>
    <x:row r="50" s="1" customFormat="1" ht="12.75" hidden="0" customHeight="1">
      <x:c r="A50" s="6"/>
      <x:c r="B50" s="6"/>
      <x:c r="C50" s="6"/>
      <x:c r="D50" s="6"/>
      <x:c r="E50" s="6"/>
      <x:c r="F50" s="6"/>
      <x:c r="G50" s="6"/>
    </x:row>
    <x:row r="51" s="1" customFormat="1" ht="12.75" hidden="0" customHeight="1">
      <x:c r="A51" s="6"/>
      <x:c r="B51" s="6"/>
      <x:c r="C51" s="6"/>
      <x:c r="D51" s="6"/>
      <x:c r="E51" s="6"/>
      <x:c r="F51" s="6"/>
      <x:c r="G51" s="6"/>
    </x:row>
    <x:row r="52" s="1" customFormat="1" ht="12.75" hidden="0" customHeight="1">
      <x:c r="A52" s="6"/>
      <x:c r="B52" s="6"/>
      <x:c r="C52" s="6"/>
      <x:c r="D52" s="6"/>
      <x:c r="E52" s="6"/>
      <x:c r="F52" s="6"/>
      <x:c r="G52" s="6"/>
    </x:row>
    <x:row r="53" s="1" customFormat="1" ht="12.75" hidden="0" customHeight="1">
      <x:c r="A53" s="6"/>
      <x:c r="B53" s="6"/>
      <x:c r="C53" s="6"/>
      <x:c r="D53" s="6"/>
      <x:c r="E53" s="6"/>
      <x:c r="F53" s="6"/>
      <x:c r="G53" s="6"/>
    </x:row>
    <x:row r="54" s="1" customFormat="1" ht="12.75" hidden="0" customHeight="1">
      <x:c r="A54" s="6"/>
      <x:c r="B54" s="6"/>
      <x:c r="C54" s="6"/>
      <x:c r="D54" s="6"/>
      <x:c r="E54" s="6"/>
      <x:c r="F54" s="6"/>
      <x:c r="G54" s="6"/>
    </x:row>
    <x:row r="55" s="1" customFormat="1" ht="12.75" hidden="0" customHeight="1">
      <x:c r="A55" s="6"/>
      <x:c r="B55" s="6"/>
      <x:c r="C55" s="6"/>
      <x:c r="D55" s="6"/>
      <x:c r="E55" s="6"/>
      <x:c r="F55" s="6"/>
      <x:c r="G55" s="6"/>
    </x:row>
    <x:row r="56" s="1" customFormat="1" ht="12.75" hidden="0" customHeight="1">
      <x:c r="A56" s="6"/>
      <x:c r="B56" s="6"/>
      <x:c r="C56" s="6"/>
      <x:c r="D56" s="6"/>
      <x:c r="E56" s="6"/>
      <x:c r="F56" s="6"/>
      <x:c r="G56" s="6"/>
    </x:row>
    <x:row r="57" s="1" customFormat="1" ht="12.75" hidden="0" customHeight="1">
      <x:c r="A57" s="6"/>
      <x:c r="B57" s="6"/>
      <x:c r="C57" s="6"/>
      <x:c r="D57" s="6"/>
      <x:c r="E57" s="6"/>
      <x:c r="F57" s="6"/>
      <x:c r="G57" s="6"/>
    </x:row>
    <x:row r="58" s="1" customFormat="1" ht="12.75" hidden="0" customHeight="1">
      <x:c r="A58" s="6"/>
      <x:c r="B58" s="6"/>
      <x:c r="C58" s="6"/>
      <x:c r="D58" s="6"/>
      <x:c r="E58" s="6"/>
      <x:c r="F58" s="6"/>
      <x:c r="G58" s="6"/>
    </x:row>
    <x:row r="59" s="1" customFormat="1" ht="12.75" hidden="0" customHeight="1">
      <x:c r="A59" s="6"/>
      <x:c r="B59" s="6"/>
      <x:c r="C59" s="6"/>
      <x:c r="D59" s="6"/>
      <x:c r="E59" s="6"/>
      <x:c r="F59" s="6"/>
      <x:c r="G59" s="6"/>
    </x:row>
    <x:row r="60" s="1" customFormat="1" ht="12.75" hidden="0" customHeight="1">
      <x:c r="A60" s="6"/>
      <x:c r="B60" s="6"/>
      <x:c r="C60" s="6"/>
      <x:c r="D60" s="6"/>
      <x:c r="E60" s="6"/>
      <x:c r="F60" s="6"/>
      <x:c r="G60" s="6"/>
    </x:row>
  </x:sheetData>
  <x:mergeCells>
    <x:mergeCell ref="A1:G1"/>
    <x:mergeCell ref="A2:G2"/>
  </x:mergeCells>
  <x:pageMargins left="0.7" right="0.7" top="0.75" bottom="0.75" header="0.3" footer="0.3"/>
</x:worksheet>
</file>

<file path=xl/worksheets/sheet42.xml><?xml version="1.0" encoding="utf-8"?>
<x:worksheet xmlns:x="http://schemas.openxmlformats.org/spreadsheetml/2006/main">
  <x:sheetViews>
    <x:sheetView showGridLines="1" workbookViewId="0"/>
  </x:sheetViews>
  <x:sheetFormatPr defaultColWidth="8.6796875" defaultRowHeight="12.75"/>
  <x:cols>
    <x:col min="1" max="1" width="14" style="1" hidden="0" customWidth="1"/>
    <x:col min="2" max="2" width="36" style="1" hidden="0" customWidth="1"/>
    <x:col min="3" max="3" width="22" style="1" hidden="0" customWidth="1"/>
    <x:col min="4" max="4" width="28" style="1" hidden="0" customWidth="1"/>
    <x:col min="5" max="5" width="34" style="1" hidden="0" customWidth="1"/>
    <x:col min="6" max="6" width="36" style="1" hidden="0" customWidth="1"/>
    <x:col min="7" max="7" width="25" style="1" hidden="0" customWidth="1"/>
    <x:col min="8" max="8" width="16" style="1" hidden="0" customWidth="1"/>
    <x:col min="9" max="9" width="35" style="1" hidden="0" customWidth="1"/>
    <x:col min="10" max="12" width="36" style="1" hidden="0" customWidth="1"/>
    <x:col min="13" max="13" width="17.110000610351562" style="1" hidden="0" customWidth="1"/>
    <x:col min="14" max="14" width="45.560001373291016" style="1" hidden="0" customWidth="1"/>
    <x:col min="15" max="15" width="48.33000183105469" style="1" hidden="0" customWidth="1"/>
    <x:col min="16" max="18" width="16" style="1" hidden="0" customWidth="1"/>
  </x:cols>
  <x:sheetData>
    <x:row r="1" s="1" customFormat="1" ht="26.25" hidden="0" customHeight="1">
      <x:c r="A1" s="36" t="s">
        <x:v>3463</x:v>
      </x:c>
      <x:c r="B1" s="36" t="s">
        <x:v>3464</x:v>
      </x:c>
      <x:c r="C1" s="36" t="s">
        <x:v>3465</x:v>
      </x:c>
      <x:c r="D1" s="36" t="s">
        <x:v>3466</x:v>
      </x:c>
      <x:c r="E1" s="36" t="s">
        <x:v>3467</x:v>
      </x:c>
      <x:c r="F1" s="36" t="s">
        <x:v>3468</x:v>
      </x:c>
      <x:c r="G1" s="36" t="s">
        <x:v>3469</x:v>
      </x:c>
      <x:c r="H1" s="36" t="s">
        <x:v>3470</x:v>
      </x:c>
      <x:c r="I1" s="36" t="s">
        <x:v>3471</x:v>
      </x:c>
      <x:c r="J1" s="36" t="s">
        <x:v>3472</x:v>
      </x:c>
      <x:c r="K1" s="36" t="s">
        <x:v>3473</x:v>
      </x:c>
      <x:c r="L1" s="36" t="s">
        <x:v>3474</x:v>
      </x:c>
      <x:c r="M1" s="36" t="s">
        <x:v>3475</x:v>
      </x:c>
      <x:c r="N1" s="36" t="s">
        <x:v>3476</x:v>
      </x:c>
      <x:c r="O1" s="36" t="s">
        <x:v>3477</x:v>
      </x:c>
      <x:c r="P1" s="36" t="s">
        <x:v>3478</x:v>
      </x:c>
      <x:c r="Q1" s="36" t="s">
        <x:v>3479</x:v>
      </x:c>
      <x:c r="R1" s="36" t="s">
        <x:v>3480</x:v>
      </x:c>
    </x:row>
    <x:row r="2" s="1" customFormat="1" ht="92.25" hidden="0" customHeight="1">
      <x:c r="A2" s="38" t="s">
        <x:v>3481</x:v>
      </x:c>
      <x:c r="B2" s="40" t="s">
        <x:v>3482</x:v>
      </x:c>
      <x:c r="C2" s="40" t="s">
        <x:v>3483</x:v>
      </x:c>
      <x:c r="D2" s="40" t="s">
        <x:v>3484</x:v>
      </x:c>
      <x:c r="E2" s="40" t="s">
        <x:v>3485</x:v>
      </x:c>
      <x:c r="F2" s="40" t="s">
        <x:v>3486</x:v>
      </x:c>
      <x:c r="G2" s="40" t="s">
        <x:v>3487</x:v>
      </x:c>
      <x:c r="H2" s="40" t="s">
        <x:v>510</x:v>
      </x:c>
      <x:c r="I2" s="40" t="s">
        <x:v>3488</x:v>
      </x:c>
      <x:c r="J2" s="40" t="s">
        <x:v>3489</x:v>
      </x:c>
      <x:c r="K2" s="40" t="s">
        <x:v>3490</x:v>
      </x:c>
      <x:c r="L2" s="40" t="s">
        <x:v>3491</x:v>
      </x:c>
      <x:c r="M2" s="40" t="s">
        <x:v>3492</x:v>
      </x:c>
      <x:c r="N2" s="40" t="s">
        <x:v>3493</x:v>
      </x:c>
      <x:c r="O2" s="40" t="s">
        <x:v>3494</x:v>
      </x:c>
      <x:c r="P2" s="40" t="s">
        <x:v>3495</x:v>
      </x:c>
      <x:c r="Q2" s="40" t="s">
        <x:v>3284</x:v>
      </x:c>
      <x:c r="R2" s="40" t="s">
        <x:v>3496</x:v>
      </x:c>
    </x:row>
    <x:row r="3" s="1" customFormat="1" ht="12.75" hidden="0" customHeight="1">
      <x:c r="A3" s="6"/>
      <x:c r="B3" s="6"/>
      <x:c r="C3" s="6"/>
      <x:c r="D3" s="6"/>
      <x:c r="E3" s="6"/>
      <x:c r="F3" s="6"/>
      <x:c r="G3" s="6"/>
      <x:c r="H3" s="6"/>
      <x:c r="I3" s="6"/>
      <x:c r="J3" s="6"/>
      <x:c r="K3" s="6"/>
      <x:c r="L3" s="6"/>
      <x:c r="M3" s="6"/>
      <x:c r="N3" s="6"/>
      <x:c r="O3" s="6"/>
      <x:c r="P3" s="6"/>
      <x:c r="Q3" s="6"/>
      <x:c r="R3" s="6"/>
    </x:row>
    <x:row r="4" s="1" customFormat="1" ht="12.75" hidden="0" customHeight="1">
      <x:c r="A4" s="6"/>
      <x:c r="B4" s="6"/>
      <x:c r="C4" s="6"/>
      <x:c r="D4" s="6"/>
      <x:c r="E4" s="6"/>
      <x:c r="F4" s="6"/>
      <x:c r="G4" s="6"/>
      <x:c r="H4" s="6"/>
      <x:c r="I4" s="6"/>
      <x:c r="J4" s="6"/>
      <x:c r="K4" s="6"/>
      <x:c r="L4" s="6"/>
      <x:c r="M4" s="6"/>
      <x:c r="N4" s="6"/>
      <x:c r="O4" s="6"/>
      <x:c r="P4" s="6"/>
      <x:c r="Q4" s="6"/>
      <x:c r="R4" s="6"/>
    </x:row>
    <x:row r="5" s="1" customFormat="1" ht="12.75" hidden="0" customHeight="1">
      <x:c r="A5" s="6"/>
      <x:c r="B5" s="6"/>
      <x:c r="C5" s="6"/>
      <x:c r="D5" s="6"/>
      <x:c r="E5" s="6"/>
      <x:c r="F5" s="6"/>
      <x:c r="G5" s="6"/>
      <x:c r="H5" s="6"/>
      <x:c r="I5" s="6"/>
      <x:c r="J5" s="6"/>
      <x:c r="K5" s="6"/>
      <x:c r="L5" s="6"/>
      <x:c r="M5" s="6"/>
      <x:c r="N5" s="6"/>
      <x:c r="O5" s="6"/>
      <x:c r="P5" s="6"/>
      <x:c r="Q5" s="6"/>
      <x:c r="R5" s="6"/>
    </x:row>
    <x:row r="6" s="1" customFormat="1" ht="12.75" hidden="0" customHeight="1">
      <x:c r="A6" s="6"/>
      <x:c r="B6" s="6"/>
      <x:c r="C6" s="6"/>
      <x:c r="D6" s="6"/>
      <x:c r="E6" s="6"/>
      <x:c r="F6" s="6"/>
      <x:c r="G6" s="6"/>
      <x:c r="H6" s="6"/>
      <x:c r="I6" s="6"/>
      <x:c r="J6" s="6"/>
      <x:c r="K6" s="6"/>
      <x:c r="L6" s="6"/>
      <x:c r="M6" s="6"/>
      <x:c r="N6" s="6"/>
      <x:c r="O6" s="6"/>
      <x:c r="P6" s="6"/>
      <x:c r="Q6" s="6"/>
      <x:c r="R6" s="6"/>
    </x:row>
    <x:row r="7" s="1" customFormat="1" ht="12.75" hidden="0" customHeight="1">
      <x:c r="A7" s="6"/>
      <x:c r="B7" s="6"/>
      <x:c r="C7" s="6"/>
      <x:c r="D7" s="6"/>
      <x:c r="E7" s="6"/>
      <x:c r="F7" s="6"/>
      <x:c r="G7" s="6"/>
      <x:c r="H7" s="6"/>
      <x:c r="I7" s="6"/>
      <x:c r="J7" s="6"/>
      <x:c r="K7" s="6"/>
      <x:c r="L7" s="6"/>
      <x:c r="M7" s="6"/>
      <x:c r="N7" s="6"/>
      <x:c r="O7" s="6"/>
      <x:c r="P7" s="6"/>
      <x:c r="Q7" s="6"/>
      <x:c r="R7" s="6"/>
    </x:row>
    <x:row r="8" s="1" customFormat="1" ht="12.75" hidden="0" customHeight="1">
      <x:c r="A8" s="6"/>
      <x:c r="B8" s="6"/>
      <x:c r="C8" s="6"/>
      <x:c r="D8" s="6"/>
      <x:c r="E8" s="6"/>
      <x:c r="F8" s="6"/>
      <x:c r="G8" s="6"/>
      <x:c r="H8" s="6"/>
      <x:c r="I8" s="6"/>
      <x:c r="J8" s="6"/>
      <x:c r="K8" s="6"/>
      <x:c r="L8" s="6"/>
      <x:c r="M8" s="6"/>
      <x:c r="N8" s="6"/>
      <x:c r="O8" s="6"/>
      <x:c r="P8" s="6"/>
      <x:c r="Q8" s="6"/>
      <x:c r="R8" s="6"/>
    </x:row>
    <x:row r="9" s="1" customFormat="1" ht="12.75" hidden="0" customHeight="1">
      <x:c r="A9" s="6"/>
      <x:c r="B9" s="6"/>
      <x:c r="C9" s="6"/>
      <x:c r="D9" s="6"/>
      <x:c r="E9" s="6"/>
      <x:c r="F9" s="6"/>
      <x:c r="G9" s="6"/>
      <x:c r="H9" s="6"/>
      <x:c r="I9" s="6"/>
      <x:c r="J9" s="6"/>
      <x:c r="K9" s="6"/>
      <x:c r="L9" s="6"/>
      <x:c r="M9" s="6"/>
      <x:c r="N9" s="6"/>
      <x:c r="O9" s="6"/>
      <x:c r="P9" s="6"/>
      <x:c r="Q9" s="6"/>
      <x:c r="R9" s="6"/>
    </x:row>
    <x:row r="10" s="1" customFormat="1" ht="12.75" hidden="0" customHeight="1">
      <x:c r="A10" s="6"/>
      <x:c r="B10" s="6"/>
      <x:c r="C10" s="6"/>
      <x:c r="D10" s="6"/>
      <x:c r="E10" s="6"/>
      <x:c r="F10" s="6"/>
      <x:c r="G10" s="6"/>
      <x:c r="H10" s="6"/>
      <x:c r="I10" s="6"/>
      <x:c r="J10" s="6"/>
      <x:c r="K10" s="6"/>
      <x:c r="L10" s="6"/>
      <x:c r="M10" s="6"/>
      <x:c r="N10" s="6"/>
      <x:c r="O10" s="6"/>
      <x:c r="P10" s="6"/>
      <x:c r="Q10" s="6"/>
      <x:c r="R10" s="6"/>
    </x:row>
    <x:row r="11" s="1" customFormat="1" ht="12.75" hidden="0" customHeight="1">
      <x:c r="A11" s="6"/>
      <x:c r="B11" s="6"/>
      <x:c r="C11" s="6"/>
      <x:c r="D11" s="6"/>
      <x:c r="E11" s="6"/>
      <x:c r="F11" s="6"/>
      <x:c r="G11" s="6"/>
      <x:c r="H11" s="6"/>
      <x:c r="I11" s="6"/>
      <x:c r="J11" s="6"/>
      <x:c r="K11" s="6"/>
      <x:c r="L11" s="6"/>
      <x:c r="M11" s="6"/>
      <x:c r="N11" s="6"/>
      <x:c r="O11" s="6"/>
      <x:c r="P11" s="6"/>
      <x:c r="Q11" s="6"/>
      <x:c r="R11" s="6"/>
    </x:row>
    <x:row r="12" s="1" customFormat="1" ht="12.75" hidden="0" customHeight="1">
      <x:c r="A12" s="6"/>
      <x:c r="B12" s="6"/>
      <x:c r="C12" s="6"/>
      <x:c r="D12" s="6"/>
      <x:c r="E12" s="6"/>
      <x:c r="F12" s="6"/>
      <x:c r="G12" s="6"/>
      <x:c r="H12" s="6"/>
      <x:c r="I12" s="6"/>
      <x:c r="J12" s="6"/>
      <x:c r="K12" s="6"/>
      <x:c r="L12" s="6"/>
      <x:c r="M12" s="6"/>
      <x:c r="N12" s="6"/>
      <x:c r="O12" s="6"/>
      <x:c r="P12" s="6"/>
      <x:c r="Q12" s="6"/>
      <x:c r="R12" s="6"/>
    </x:row>
    <x:row r="13" s="1" customFormat="1" ht="12.75" hidden="0" customHeight="1">
      <x:c r="A13" s="6"/>
      <x:c r="B13" s="6"/>
      <x:c r="C13" s="6"/>
      <x:c r="D13" s="6"/>
      <x:c r="E13" s="6"/>
      <x:c r="F13" s="6"/>
      <x:c r="G13" s="6"/>
      <x:c r="H13" s="6"/>
      <x:c r="I13" s="6"/>
      <x:c r="J13" s="6"/>
      <x:c r="K13" s="6"/>
      <x:c r="L13" s="6"/>
      <x:c r="M13" s="6"/>
      <x:c r="N13" s="6"/>
      <x:c r="O13" s="6"/>
      <x:c r="P13" s="6"/>
      <x:c r="Q13" s="6"/>
      <x:c r="R13" s="6"/>
    </x:row>
    <x:row r="14" s="1" customFormat="1" ht="12.75" hidden="0" customHeight="1">
      <x:c r="A14" s="6"/>
      <x:c r="B14" s="6"/>
      <x:c r="C14" s="6"/>
      <x:c r="D14" s="6"/>
      <x:c r="E14" s="6"/>
      <x:c r="F14" s="6"/>
      <x:c r="G14" s="6"/>
      <x:c r="H14" s="6"/>
      <x:c r="I14" s="6"/>
      <x:c r="J14" s="6"/>
      <x:c r="K14" s="6"/>
      <x:c r="L14" s="6"/>
      <x:c r="M14" s="6"/>
      <x:c r="N14" s="6"/>
      <x:c r="O14" s="6"/>
      <x:c r="P14" s="6"/>
      <x:c r="Q14" s="6"/>
      <x:c r="R14" s="6"/>
    </x:row>
    <x:row r="15" s="1" customFormat="1" ht="12.75" hidden="0" customHeight="1">
      <x:c r="A15" s="6"/>
      <x:c r="B15" s="6"/>
      <x:c r="C15" s="6"/>
      <x:c r="D15" s="6"/>
      <x:c r="E15" s="6"/>
      <x:c r="F15" s="6"/>
      <x:c r="G15" s="6"/>
      <x:c r="H15" s="6"/>
      <x:c r="I15" s="6"/>
      <x:c r="J15" s="6"/>
      <x:c r="K15" s="6"/>
      <x:c r="L15" s="6"/>
      <x:c r="M15" s="6"/>
      <x:c r="N15" s="6"/>
      <x:c r="O15" s="6"/>
      <x:c r="P15" s="6"/>
      <x:c r="Q15" s="6"/>
      <x:c r="R15" s="6"/>
    </x:row>
    <x:row r="16" s="1" customFormat="1" ht="12.75" hidden="0" customHeight="1">
      <x:c r="A16" s="6"/>
      <x:c r="B16" s="6"/>
      <x:c r="C16" s="6"/>
      <x:c r="D16" s="6"/>
      <x:c r="E16" s="6"/>
      <x:c r="F16" s="6"/>
      <x:c r="G16" s="6"/>
      <x:c r="H16" s="6"/>
      <x:c r="I16" s="6"/>
      <x:c r="J16" s="6"/>
      <x:c r="K16" s="6"/>
      <x:c r="L16" s="6"/>
      <x:c r="M16" s="6"/>
      <x:c r="N16" s="6"/>
      <x:c r="O16" s="6"/>
      <x:c r="P16" s="6"/>
      <x:c r="Q16" s="6"/>
      <x:c r="R16" s="6"/>
    </x:row>
    <x:row r="17" s="1" customFormat="1" ht="12.75" hidden="0" customHeight="1">
      <x:c r="A17" s="6"/>
      <x:c r="B17" s="6"/>
      <x:c r="C17" s="6"/>
      <x:c r="D17" s="6"/>
      <x:c r="E17" s="6"/>
      <x:c r="F17" s="6"/>
      <x:c r="G17" s="6"/>
      <x:c r="H17" s="6"/>
      <x:c r="I17" s="6"/>
      <x:c r="J17" s="6"/>
      <x:c r="K17" s="6"/>
      <x:c r="L17" s="6"/>
      <x:c r="M17" s="6"/>
      <x:c r="N17" s="6"/>
      <x:c r="O17" s="6"/>
      <x:c r="P17" s="6"/>
      <x:c r="Q17" s="6"/>
      <x:c r="R17" s="6"/>
    </x:row>
    <x:row r="18" s="1" customFormat="1" ht="12.75" hidden="0" customHeight="1">
      <x:c r="A18" s="6"/>
      <x:c r="B18" s="6"/>
      <x:c r="C18" s="6"/>
      <x:c r="D18" s="6"/>
      <x:c r="E18" s="6"/>
      <x:c r="F18" s="6"/>
      <x:c r="G18" s="6"/>
      <x:c r="H18" s="6"/>
      <x:c r="I18" s="6"/>
      <x:c r="J18" s="6"/>
      <x:c r="K18" s="6"/>
      <x:c r="L18" s="6"/>
      <x:c r="M18" s="6"/>
      <x:c r="N18" s="6"/>
      <x:c r="O18" s="6"/>
      <x:c r="P18" s="6"/>
      <x:c r="Q18" s="6"/>
      <x:c r="R18" s="6"/>
    </x:row>
    <x:row r="19" s="1" customFormat="1" ht="12.75" hidden="0" customHeight="1">
      <x:c r="A19" s="6"/>
      <x:c r="B19" s="6"/>
      <x:c r="C19" s="6"/>
      <x:c r="D19" s="6"/>
      <x:c r="E19" s="6"/>
      <x:c r="F19" s="6"/>
      <x:c r="G19" s="6"/>
      <x:c r="H19" s="6"/>
      <x:c r="I19" s="6"/>
      <x:c r="J19" s="6"/>
      <x:c r="K19" s="6"/>
      <x:c r="L19" s="6"/>
      <x:c r="M19" s="6"/>
      <x:c r="N19" s="6"/>
      <x:c r="O19" s="6"/>
      <x:c r="P19" s="6"/>
      <x:c r="Q19" s="6"/>
      <x:c r="R19" s="6"/>
    </x:row>
    <x:row r="20" s="1" customFormat="1" ht="12.75" hidden="0" customHeight="1">
      <x:c r="A20" s="6"/>
      <x:c r="B20" s="6"/>
      <x:c r="C20" s="6"/>
      <x:c r="D20" s="6"/>
      <x:c r="E20" s="6"/>
      <x:c r="F20" s="6"/>
      <x:c r="G20" s="6"/>
      <x:c r="H20" s="6"/>
      <x:c r="I20" s="6"/>
      <x:c r="J20" s="6"/>
      <x:c r="K20" s="6"/>
      <x:c r="L20" s="6"/>
      <x:c r="M20" s="6"/>
      <x:c r="N20" s="6"/>
      <x:c r="O20" s="6"/>
      <x:c r="P20" s="6"/>
      <x:c r="Q20" s="6"/>
      <x:c r="R20" s="6"/>
    </x:row>
  </x:sheetData>
  <x:pageMargins left="0.7" right="0.7" top="0.75" bottom="0.75" header="0.3" footer="0.3"/>
</x:worksheet>
</file>

<file path=xl/worksheets/sheet43.xml><?xml version="1.0" encoding="utf-8"?>
<x:worksheet xmlns:x="http://schemas.openxmlformats.org/spreadsheetml/2006/main">
  <x:sheetViews>
    <x:sheetView showGridLines="1" workbookViewId="0"/>
  </x:sheetViews>
  <x:sheetFormatPr defaultColWidth="8.6796875" defaultRowHeight="12.75"/>
  <x:cols>
    <x:col min="1" max="1" width="16" style="1" hidden="0" customWidth="1"/>
    <x:col min="2" max="2" width="21" style="1" hidden="0" customWidth="1"/>
    <x:col min="3" max="3" width="30" style="1" hidden="0" customWidth="1"/>
    <x:col min="4" max="4" width="36" style="1" hidden="0" customWidth="1"/>
    <x:col min="5" max="5" width="16" style="1" hidden="0" customWidth="1"/>
    <x:col min="6" max="6" width="36" style="1" hidden="0" customWidth="1"/>
    <x:col min="7" max="7" width="32" style="1" hidden="0" customWidth="1"/>
    <x:col min="8" max="9" width="16" style="1" hidden="0" customWidth="1"/>
    <x:col min="10" max="10" width="36" style="1" hidden="0" customWidth="1"/>
  </x:cols>
  <x:sheetData>
    <x:row r="1" s="1" customFormat="1" ht="26.25" hidden="0" customHeight="1">
      <x:c r="A1" s="36" t="s">
        <x:v>3497</x:v>
      </x:c>
      <x:c r="B1" s="36" t="s">
        <x:v>3498</x:v>
      </x:c>
      <x:c r="C1" s="36" t="s">
        <x:v>3499</x:v>
      </x:c>
      <x:c r="D1" s="36" t="s">
        <x:v>3500</x:v>
      </x:c>
      <x:c r="E1" s="36" t="s">
        <x:v>3501</x:v>
      </x:c>
      <x:c r="F1" s="36" t="s">
        <x:v>3502</x:v>
      </x:c>
      <x:c r="G1" s="36" t="s">
        <x:v>3503</x:v>
      </x:c>
      <x:c r="H1" s="36" t="s">
        <x:v>3504</x:v>
      </x:c>
      <x:c r="I1" s="36" t="s">
        <x:v>3505</x:v>
      </x:c>
      <x:c r="J1" s="36" t="s">
        <x:v>3506</x:v>
      </x:c>
    </x:row>
    <x:row r="2" s="1" customFormat="1" ht="26.25" hidden="0" customHeight="1">
      <x:c r="A2" s="38" t="s">
        <x:v>3507</x:v>
      </x:c>
      <x:c r="B2" s="40" t="s">
        <x:v>3481</x:v>
      </x:c>
      <x:c r="C2" s="40" t="s">
        <x:v>3508</x:v>
      </x:c>
      <x:c r="D2" s="40" t="s">
        <x:v>3509</x:v>
      </x:c>
      <x:c r="E2" s="40" t="s">
        <x:v>372</x:v>
      </x:c>
      <x:c r="F2" s="40" t="s">
        <x:v>3510</x:v>
      </x:c>
      <x:c r="G2" s="40" t="s">
        <x:v>3511</x:v>
      </x:c>
      <x:c r="H2" s="6"/>
      <x:c r="I2" s="40" t="s">
        <x:v>2132</x:v>
      </x:c>
      <x:c r="J2" s="40" t="s">
        <x:v>3512</x:v>
      </x:c>
    </x:row>
    <x:row r="3" s="1" customFormat="1" ht="26.25" hidden="0" customHeight="1">
      <x:c r="A3" s="41" t="s">
        <x:v>3513</x:v>
      </x:c>
      <x:c r="B3" s="44" t="s">
        <x:v>3514</x:v>
      </x:c>
      <x:c r="C3" s="44" t="s">
        <x:v>3515</x:v>
      </x:c>
      <x:c r="D3" s="44" t="s">
        <x:v>3516</x:v>
      </x:c>
      <x:c r="E3" s="44" t="s">
        <x:v>3517</x:v>
      </x:c>
      <x:c r="F3" s="44" t="s">
        <x:v>3518</x:v>
      </x:c>
      <x:c r="G3" s="44" t="s">
        <x:v>3519</x:v>
      </x:c>
      <x:c r="H3" s="6"/>
      <x:c r="I3" s="44" t="s">
        <x:v>2132</x:v>
      </x:c>
      <x:c r="J3" s="44" t="s">
        <x:v>3520</x:v>
      </x:c>
    </x:row>
    <x:row r="4" s="1" customFormat="1" ht="12.75" hidden="0" customHeight="1">
      <x:c r="A4" s="6"/>
      <x:c r="B4" s="6"/>
      <x:c r="C4" s="6"/>
      <x:c r="D4" s="6"/>
      <x:c r="E4" s="6"/>
      <x:c r="F4" s="6"/>
      <x:c r="G4" s="6"/>
      <x:c r="H4" s="6"/>
      <x:c r="I4" s="6"/>
      <x:c r="J4" s="6"/>
    </x:row>
    <x:row r="5" s="1" customFormat="1" ht="12.75" hidden="0" customHeight="1">
      <x:c r="A5" s="6"/>
      <x:c r="B5" s="6"/>
      <x:c r="C5" s="6"/>
      <x:c r="D5" s="6"/>
      <x:c r="E5" s="6"/>
      <x:c r="F5" s="6"/>
      <x:c r="G5" s="6"/>
      <x:c r="H5" s="6"/>
      <x:c r="I5" s="6"/>
      <x:c r="J5" s="6"/>
    </x:row>
    <x:row r="6" s="1" customFormat="1" ht="12.75" hidden="0" customHeight="1">
      <x:c r="A6" s="6"/>
      <x:c r="B6" s="6"/>
      <x:c r="C6" s="6"/>
      <x:c r="D6" s="6"/>
      <x:c r="E6" s="6"/>
      <x:c r="F6" s="6"/>
      <x:c r="G6" s="6"/>
      <x:c r="H6" s="6"/>
      <x:c r="I6" s="6"/>
      <x:c r="J6" s="6"/>
    </x:row>
    <x:row r="7" s="1" customFormat="1" ht="12.75" hidden="0" customHeight="1">
      <x:c r="A7" s="6"/>
      <x:c r="B7" s="6"/>
      <x:c r="C7" s="6"/>
      <x:c r="D7" s="6"/>
      <x:c r="E7" s="6"/>
      <x:c r="F7" s="6"/>
      <x:c r="G7" s="6"/>
      <x:c r="H7" s="6"/>
      <x:c r="I7" s="6"/>
      <x:c r="J7" s="6"/>
    </x:row>
    <x:row r="8" s="1" customFormat="1" ht="12.75" hidden="0" customHeight="1">
      <x:c r="A8" s="6"/>
      <x:c r="B8" s="6"/>
      <x:c r="C8" s="6"/>
      <x:c r="D8" s="6"/>
      <x:c r="E8" s="6"/>
      <x:c r="F8" s="6"/>
      <x:c r="G8" s="6"/>
      <x:c r="H8" s="6"/>
      <x:c r="I8" s="6"/>
      <x:c r="J8" s="6"/>
    </x:row>
    <x:row r="9" s="1" customFormat="1" ht="12.75" hidden="0" customHeight="1">
      <x:c r="A9" s="6"/>
      <x:c r="B9" s="6"/>
      <x:c r="C9" s="6"/>
      <x:c r="D9" s="6"/>
      <x:c r="E9" s="6"/>
      <x:c r="F9" s="6"/>
      <x:c r="G9" s="6"/>
      <x:c r="H9" s="6"/>
      <x:c r="I9" s="6"/>
      <x:c r="J9" s="6"/>
    </x:row>
    <x:row r="10" s="1" customFormat="1" ht="12.75" hidden="0" customHeight="1">
      <x:c r="A10" s="6"/>
      <x:c r="B10" s="6"/>
      <x:c r="C10" s="6"/>
      <x:c r="D10" s="6"/>
      <x:c r="E10" s="6"/>
      <x:c r="F10" s="6"/>
      <x:c r="G10" s="6"/>
      <x:c r="H10" s="6"/>
      <x:c r="I10" s="6"/>
      <x:c r="J10" s="6"/>
    </x:row>
    <x:row r="11" s="1" customFormat="1" ht="12.75" hidden="0" customHeight="1">
      <x:c r="A11" s="6"/>
      <x:c r="B11" s="6"/>
      <x:c r="C11" s="6"/>
      <x:c r="D11" s="6"/>
      <x:c r="E11" s="6"/>
      <x:c r="F11" s="6"/>
      <x:c r="G11" s="6"/>
      <x:c r="H11" s="6"/>
      <x:c r="I11" s="6"/>
      <x:c r="J11" s="6"/>
    </x:row>
    <x:row r="12" s="1" customFormat="1" ht="12.75" hidden="0" customHeight="1">
      <x:c r="A12" s="6"/>
      <x:c r="B12" s="6"/>
      <x:c r="C12" s="6"/>
      <x:c r="D12" s="6"/>
      <x:c r="E12" s="6"/>
      <x:c r="F12" s="6"/>
      <x:c r="G12" s="6"/>
      <x:c r="H12" s="6"/>
      <x:c r="I12" s="6"/>
      <x:c r="J12" s="6"/>
    </x:row>
    <x:row r="13" s="1" customFormat="1" ht="12.75" hidden="0" customHeight="1">
      <x:c r="A13" s="6"/>
      <x:c r="B13" s="6"/>
      <x:c r="C13" s="6"/>
      <x:c r="D13" s="6"/>
      <x:c r="E13" s="6"/>
      <x:c r="F13" s="6"/>
      <x:c r="G13" s="6"/>
      <x:c r="H13" s="6"/>
      <x:c r="I13" s="6"/>
      <x:c r="J13" s="6"/>
    </x:row>
    <x:row r="14" s="1" customFormat="1" ht="12.75" hidden="0" customHeight="1">
      <x:c r="A14" s="6"/>
      <x:c r="B14" s="6"/>
      <x:c r="C14" s="6"/>
      <x:c r="D14" s="6"/>
      <x:c r="E14" s="6"/>
      <x:c r="F14" s="6"/>
      <x:c r="G14" s="6"/>
      <x:c r="H14" s="6"/>
      <x:c r="I14" s="6"/>
      <x:c r="J14" s="6"/>
    </x:row>
    <x:row r="15" s="1" customFormat="1" ht="12.75" hidden="0" customHeight="1">
      <x:c r="A15" s="6"/>
      <x:c r="B15" s="6"/>
      <x:c r="C15" s="6"/>
      <x:c r="D15" s="6"/>
      <x:c r="E15" s="6"/>
      <x:c r="F15" s="6"/>
      <x:c r="G15" s="6"/>
      <x:c r="H15" s="6"/>
      <x:c r="I15" s="6"/>
      <x:c r="J15" s="6"/>
    </x:row>
    <x:row r="16" s="1" customFormat="1" ht="12.75" hidden="0" customHeight="1">
      <x:c r="A16" s="6"/>
      <x:c r="B16" s="6"/>
      <x:c r="C16" s="6"/>
      <x:c r="D16" s="6"/>
      <x:c r="E16" s="6"/>
      <x:c r="F16" s="6"/>
      <x:c r="G16" s="6"/>
      <x:c r="H16" s="6"/>
      <x:c r="I16" s="6"/>
      <x:c r="J16" s="6"/>
    </x:row>
    <x:row r="17" s="1" customFormat="1" ht="12.75" hidden="0" customHeight="1">
      <x:c r="A17" s="6"/>
      <x:c r="B17" s="6"/>
      <x:c r="C17" s="6"/>
      <x:c r="D17" s="6"/>
      <x:c r="E17" s="6"/>
      <x:c r="F17" s="6"/>
      <x:c r="G17" s="6"/>
      <x:c r="H17" s="6"/>
      <x:c r="I17" s="6"/>
      <x:c r="J17" s="6"/>
    </x:row>
    <x:row r="18" s="1" customFormat="1" ht="12.75" hidden="0" customHeight="1">
      <x:c r="A18" s="6"/>
      <x:c r="B18" s="6"/>
      <x:c r="C18" s="6"/>
      <x:c r="D18" s="6"/>
      <x:c r="E18" s="6"/>
      <x:c r="F18" s="6"/>
      <x:c r="G18" s="6"/>
      <x:c r="H18" s="6"/>
      <x:c r="I18" s="6"/>
      <x:c r="J18" s="6"/>
    </x:row>
    <x:row r="19" s="1" customFormat="1" ht="12.75" hidden="0" customHeight="1">
      <x:c r="A19" s="6"/>
      <x:c r="B19" s="6"/>
      <x:c r="C19" s="6"/>
      <x:c r="D19" s="6"/>
      <x:c r="E19" s="6"/>
      <x:c r="F19" s="6"/>
      <x:c r="G19" s="6"/>
      <x:c r="H19" s="6"/>
      <x:c r="I19" s="6"/>
      <x:c r="J19" s="6"/>
    </x:row>
    <x:row r="20" s="1" customFormat="1" ht="12.75" hidden="0" customHeight="1">
      <x:c r="A20" s="6"/>
      <x:c r="B20" s="6"/>
      <x:c r="C20" s="6"/>
      <x:c r="D20" s="6"/>
      <x:c r="E20" s="6"/>
      <x:c r="F20" s="6"/>
      <x:c r="G20" s="6"/>
      <x:c r="H20" s="6"/>
      <x:c r="I20" s="6"/>
      <x:c r="J20" s="6"/>
    </x:row>
    <x:row r="21" s="1" customFormat="1" ht="12.75" hidden="0" customHeight="1">
      <x:c r="A21" s="6"/>
      <x:c r="B21" s="6"/>
      <x:c r="C21" s="6"/>
      <x:c r="D21" s="6"/>
      <x:c r="E21" s="6"/>
      <x:c r="F21" s="6"/>
      <x:c r="G21" s="6"/>
      <x:c r="H21" s="6"/>
      <x:c r="I21" s="6"/>
      <x:c r="J21" s="6"/>
    </x:row>
    <x:row r="22" s="1" customFormat="1" ht="12.75" hidden="0" customHeight="1">
      <x:c r="A22" s="6"/>
      <x:c r="B22" s="6"/>
      <x:c r="C22" s="6"/>
      <x:c r="D22" s="6"/>
      <x:c r="E22" s="6"/>
      <x:c r="F22" s="6"/>
      <x:c r="G22" s="6"/>
      <x:c r="H22" s="6"/>
      <x:c r="I22" s="6"/>
      <x:c r="J22" s="6"/>
    </x:row>
    <x:row r="23" s="1" customFormat="1" ht="12.75" hidden="0" customHeight="1">
      <x:c r="A23" s="6"/>
      <x:c r="B23" s="6"/>
      <x:c r="C23" s="6"/>
      <x:c r="D23" s="6"/>
      <x:c r="E23" s="6"/>
      <x:c r="F23" s="6"/>
      <x:c r="G23" s="6"/>
      <x:c r="H23" s="6"/>
      <x:c r="I23" s="6"/>
      <x:c r="J23" s="6"/>
    </x:row>
    <x:row r="24" s="1" customFormat="1" ht="12.75" hidden="0" customHeight="1">
      <x:c r="A24" s="6"/>
      <x:c r="B24" s="6"/>
      <x:c r="C24" s="6"/>
      <x:c r="D24" s="6"/>
      <x:c r="E24" s="6"/>
      <x:c r="F24" s="6"/>
      <x:c r="G24" s="6"/>
      <x:c r="H24" s="6"/>
      <x:c r="I24" s="6"/>
      <x:c r="J24" s="6"/>
    </x:row>
    <x:row r="25" s="1" customFormat="1" ht="12.75" hidden="0" customHeight="1">
      <x:c r="A25" s="6"/>
      <x:c r="B25" s="6"/>
      <x:c r="C25" s="6"/>
      <x:c r="D25" s="6"/>
      <x:c r="E25" s="6"/>
      <x:c r="F25" s="6"/>
      <x:c r="G25" s="6"/>
      <x:c r="H25" s="6"/>
      <x:c r="I25" s="6"/>
      <x:c r="J25" s="6"/>
    </x:row>
    <x:row r="26" s="1" customFormat="1" ht="12.75" hidden="0" customHeight="1">
      <x:c r="A26" s="6"/>
      <x:c r="B26" s="6"/>
      <x:c r="C26" s="6"/>
      <x:c r="D26" s="6"/>
      <x:c r="E26" s="6"/>
      <x:c r="F26" s="6"/>
      <x:c r="G26" s="6"/>
      <x:c r="H26" s="6"/>
      <x:c r="I26" s="6"/>
      <x:c r="J26" s="6"/>
    </x:row>
    <x:row r="27" s="1" customFormat="1" ht="12.75" hidden="0" customHeight="1">
      <x:c r="A27" s="6"/>
      <x:c r="B27" s="6"/>
      <x:c r="C27" s="6"/>
      <x:c r="D27" s="6"/>
      <x:c r="E27" s="6"/>
      <x:c r="F27" s="6"/>
      <x:c r="G27" s="6"/>
      <x:c r="H27" s="6"/>
      <x:c r="I27" s="6"/>
      <x:c r="J27" s="6"/>
    </x:row>
    <x:row r="28" s="1" customFormat="1" ht="12.75" hidden="0" customHeight="1">
      <x:c r="A28" s="6"/>
      <x:c r="B28" s="6"/>
      <x:c r="C28" s="6"/>
      <x:c r="D28" s="6"/>
      <x:c r="E28" s="6"/>
      <x:c r="F28" s="6"/>
      <x:c r="G28" s="6"/>
      <x:c r="H28" s="6"/>
      <x:c r="I28" s="6"/>
      <x:c r="J28" s="6"/>
    </x:row>
    <x:row r="29" s="1" customFormat="1" ht="12.75" hidden="0" customHeight="1">
      <x:c r="A29" s="6"/>
      <x:c r="B29" s="6"/>
      <x:c r="C29" s="6"/>
      <x:c r="D29" s="6"/>
      <x:c r="E29" s="6"/>
      <x:c r="F29" s="6"/>
      <x:c r="G29" s="6"/>
      <x:c r="H29" s="6"/>
      <x:c r="I29" s="6"/>
      <x:c r="J29" s="6"/>
    </x:row>
    <x:row r="30" s="1" customFormat="1" ht="12.75" hidden="0" customHeight="1">
      <x:c r="A30" s="6"/>
      <x:c r="B30" s="6"/>
      <x:c r="C30" s="6"/>
      <x:c r="D30" s="6"/>
      <x:c r="E30" s="6"/>
      <x:c r="F30" s="6"/>
      <x:c r="G30" s="6"/>
      <x:c r="H30" s="6"/>
      <x:c r="I30" s="6"/>
      <x:c r="J30" s="6"/>
    </x:row>
    <x:row r="31" s="1" customFormat="1" ht="12.75" hidden="0" customHeight="1">
      <x:c r="A31" s="6"/>
      <x:c r="B31" s="6"/>
      <x:c r="C31" s="6"/>
      <x:c r="D31" s="6"/>
      <x:c r="E31" s="6"/>
      <x:c r="F31" s="6"/>
      <x:c r="G31" s="6"/>
      <x:c r="H31" s="6"/>
      <x:c r="I31" s="6"/>
      <x:c r="J31" s="6"/>
    </x:row>
    <x:row r="32" s="1" customFormat="1" ht="12.75" hidden="0" customHeight="1">
      <x:c r="A32" s="6"/>
      <x:c r="B32" s="6"/>
      <x:c r="C32" s="6"/>
      <x:c r="D32" s="6"/>
      <x:c r="E32" s="6"/>
      <x:c r="F32" s="6"/>
      <x:c r="G32" s="6"/>
      <x:c r="H32" s="6"/>
      <x:c r="I32" s="6"/>
      <x:c r="J32" s="6"/>
    </x:row>
    <x:row r="33" s="1" customFormat="1" ht="12.75" hidden="0" customHeight="1">
      <x:c r="A33" s="6"/>
      <x:c r="B33" s="6"/>
      <x:c r="C33" s="6"/>
      <x:c r="D33" s="6"/>
      <x:c r="E33" s="6"/>
      <x:c r="F33" s="6"/>
      <x:c r="G33" s="6"/>
      <x:c r="H33" s="6"/>
      <x:c r="I33" s="6"/>
      <x:c r="J33" s="6"/>
    </x:row>
    <x:row r="34" s="1" customFormat="1" ht="12.75" hidden="0" customHeight="1">
      <x:c r="A34" s="6"/>
      <x:c r="B34" s="6"/>
      <x:c r="C34" s="6"/>
      <x:c r="D34" s="6"/>
      <x:c r="E34" s="6"/>
      <x:c r="F34" s="6"/>
      <x:c r="G34" s="6"/>
      <x:c r="H34" s="6"/>
      <x:c r="I34" s="6"/>
      <x:c r="J34" s="6"/>
    </x:row>
    <x:row r="35" s="1" customFormat="1" ht="12.75" hidden="0" customHeight="1">
      <x:c r="A35" s="6"/>
      <x:c r="B35" s="6"/>
      <x:c r="C35" s="6"/>
      <x:c r="D35" s="6"/>
      <x:c r="E35" s="6"/>
      <x:c r="F35" s="6"/>
      <x:c r="G35" s="6"/>
      <x:c r="H35" s="6"/>
      <x:c r="I35" s="6"/>
      <x:c r="J35" s="6"/>
    </x:row>
    <x:row r="36" s="1" customFormat="1" ht="12.75" hidden="0" customHeight="1">
      <x:c r="A36" s="6"/>
      <x:c r="B36" s="6"/>
      <x:c r="C36" s="6"/>
      <x:c r="D36" s="6"/>
      <x:c r="E36" s="6"/>
      <x:c r="F36" s="6"/>
      <x:c r="G36" s="6"/>
      <x:c r="H36" s="6"/>
      <x:c r="I36" s="6"/>
      <x:c r="J36" s="6"/>
    </x:row>
    <x:row r="37" s="1" customFormat="1" ht="12.75" hidden="0" customHeight="1">
      <x:c r="A37" s="6"/>
      <x:c r="B37" s="6"/>
      <x:c r="C37" s="6"/>
      <x:c r="D37" s="6"/>
      <x:c r="E37" s="6"/>
      <x:c r="F37" s="6"/>
      <x:c r="G37" s="6"/>
      <x:c r="H37" s="6"/>
      <x:c r="I37" s="6"/>
      <x:c r="J37" s="6"/>
    </x:row>
    <x:row r="38" s="1" customFormat="1" ht="12.75" hidden="0" customHeight="1">
      <x:c r="A38" s="6"/>
      <x:c r="B38" s="6"/>
      <x:c r="C38" s="6"/>
      <x:c r="D38" s="6"/>
      <x:c r="E38" s="6"/>
      <x:c r="F38" s="6"/>
      <x:c r="G38" s="6"/>
      <x:c r="H38" s="6"/>
      <x:c r="I38" s="6"/>
      <x:c r="J38" s="6"/>
    </x:row>
    <x:row r="39" s="1" customFormat="1" ht="12.75" hidden="0" customHeight="1">
      <x:c r="A39" s="6"/>
      <x:c r="B39" s="6"/>
      <x:c r="C39" s="6"/>
      <x:c r="D39" s="6"/>
      <x:c r="E39" s="6"/>
      <x:c r="F39" s="6"/>
      <x:c r="G39" s="6"/>
      <x:c r="H39" s="6"/>
      <x:c r="I39" s="6"/>
      <x:c r="J39" s="6"/>
    </x:row>
    <x:row r="40" s="1" customFormat="1" ht="12.75" hidden="0" customHeight="1">
      <x:c r="A40" s="6"/>
      <x:c r="B40" s="6"/>
      <x:c r="C40" s="6"/>
      <x:c r="D40" s="6"/>
      <x:c r="E40" s="6"/>
      <x:c r="F40" s="6"/>
      <x:c r="G40" s="6"/>
      <x:c r="H40" s="6"/>
      <x:c r="I40" s="6"/>
      <x:c r="J40" s="6"/>
    </x:row>
  </x:sheetData>
  <x:pageMargins left="0.7" right="0.7" top="0.75" bottom="0.75" header="0.3" footer="0.3"/>
</x:worksheet>
</file>

<file path=xl/worksheets/sheet44.xml><?xml version="1.0" encoding="utf-8"?>
<x:worksheet xmlns:x="http://schemas.openxmlformats.org/spreadsheetml/2006/main">
  <x:sheetViews>
    <x:sheetView showGridLines="1" workbookViewId="0"/>
  </x:sheetViews>
  <x:sheetFormatPr defaultColWidth="8.6796875" defaultRowHeight="12.75"/>
  <x:cols>
    <x:col min="1" max="1" width="14" style="1" hidden="0" customWidth="1"/>
    <x:col min="2" max="2" width="21" style="1" hidden="0" customWidth="1"/>
    <x:col min="3" max="7" width="36" style="1" hidden="0" customWidth="1"/>
    <x:col min="8" max="8" width="35" style="1" hidden="0" customWidth="1"/>
  </x:cols>
  <x:sheetData>
    <x:row r="1" s="1" customFormat="1" ht="26.25" hidden="0" customHeight="1">
      <x:c r="A1" s="36" t="s">
        <x:v>3521</x:v>
      </x:c>
      <x:c r="B1" s="36" t="s">
        <x:v>3522</x:v>
      </x:c>
      <x:c r="C1" s="36" t="s">
        <x:v>3523</x:v>
      </x:c>
      <x:c r="D1" s="36" t="s">
        <x:v>3524</x:v>
      </x:c>
      <x:c r="E1" s="36" t="s">
        <x:v>3477</x:v>
      </x:c>
      <x:c r="F1" s="36" t="s">
        <x:v>3525</x:v>
      </x:c>
      <x:c r="G1" s="36" t="s">
        <x:v>3526</x:v>
      </x:c>
      <x:c r="H1" s="36" t="s">
        <x:v>3527</x:v>
      </x:c>
    </x:row>
    <x:row r="2" s="1" customFormat="1" ht="52.5" hidden="0" customHeight="1">
      <x:c r="A2" s="38" t="s">
        <x:v>3528</x:v>
      </x:c>
      <x:c r="B2" s="40" t="s">
        <x:v>3481</x:v>
      </x:c>
      <x:c r="C2" s="40" t="s">
        <x:v>3529</x:v>
      </x:c>
      <x:c r="D2" s="40" t="s">
        <x:v>3530</x:v>
      </x:c>
      <x:c r="E2" s="40" t="s">
        <x:v>3531</x:v>
      </x:c>
      <x:c r="F2" s="40" t="s">
        <x:v>3532</x:v>
      </x:c>
      <x:c r="G2" s="40" t="s">
        <x:v>3533</x:v>
      </x:c>
      <x:c r="H2" s="40" t="s">
        <x:v>3534</x:v>
      </x:c>
    </x:row>
    <x:row r="3" s="1" customFormat="1" ht="52.5" hidden="0" customHeight="1">
      <x:c r="A3" s="41" t="s">
        <x:v>3535</x:v>
      </x:c>
      <x:c r="B3" s="44" t="s">
        <x:v>3536</x:v>
      </x:c>
      <x:c r="C3" s="44" t="s">
        <x:v>3537</x:v>
      </x:c>
      <x:c r="D3" s="44" t="s">
        <x:v>3538</x:v>
      </x:c>
      <x:c r="E3" s="44" t="s">
        <x:v>3539</x:v>
      </x:c>
      <x:c r="F3" s="44" t="s">
        <x:v>3540</x:v>
      </x:c>
      <x:c r="G3" s="44" t="s">
        <x:v>3541</x:v>
      </x:c>
      <x:c r="H3" s="44" t="s">
        <x:v>3534</x:v>
      </x:c>
    </x:row>
    <x:row r="4" s="1" customFormat="1" ht="12.75" hidden="0" customHeight="1">
      <x:c r="A4" s="6"/>
      <x:c r="B4" s="6"/>
      <x:c r="C4" s="6"/>
      <x:c r="D4" s="6"/>
      <x:c r="E4" s="6"/>
      <x:c r="F4" s="6"/>
      <x:c r="G4" s="6"/>
      <x:c r="H4" s="6"/>
    </x:row>
    <x:row r="5" s="1" customFormat="1" ht="12.75" hidden="0" customHeight="1">
      <x:c r="A5" s="6"/>
      <x:c r="B5" s="6"/>
      <x:c r="C5" s="6"/>
      <x:c r="D5" s="6"/>
      <x:c r="E5" s="6"/>
      <x:c r="F5" s="6"/>
      <x:c r="G5" s="6"/>
      <x:c r="H5" s="6"/>
    </x:row>
    <x:row r="6" s="1" customFormat="1" ht="12.75" hidden="0" customHeight="1">
      <x:c r="A6" s="6"/>
      <x:c r="B6" s="6"/>
      <x:c r="C6" s="6"/>
      <x:c r="D6" s="6"/>
      <x:c r="E6" s="6"/>
      <x:c r="F6" s="6"/>
      <x:c r="G6" s="6"/>
      <x:c r="H6" s="6"/>
    </x:row>
    <x:row r="7" s="1" customFormat="1" ht="12.75" hidden="0" customHeight="1">
      <x:c r="A7" s="6"/>
      <x:c r="B7" s="6"/>
      <x:c r="C7" s="6"/>
      <x:c r="D7" s="6"/>
      <x:c r="E7" s="6"/>
      <x:c r="F7" s="6"/>
      <x:c r="G7" s="6"/>
      <x:c r="H7" s="6"/>
    </x:row>
    <x:row r="8" s="1" customFormat="1" ht="12.75" hidden="0" customHeight="1">
      <x:c r="A8" s="6"/>
      <x:c r="B8" s="6"/>
      <x:c r="C8" s="6"/>
      <x:c r="D8" s="6"/>
      <x:c r="E8" s="6"/>
      <x:c r="F8" s="6"/>
      <x:c r="G8" s="6"/>
      <x:c r="H8" s="6"/>
    </x:row>
    <x:row r="9" s="1" customFormat="1" ht="12.75" hidden="0" customHeight="1">
      <x:c r="A9" s="6"/>
      <x:c r="B9" s="6"/>
      <x:c r="C9" s="6"/>
      <x:c r="D9" s="6"/>
      <x:c r="E9" s="6"/>
      <x:c r="F9" s="6"/>
      <x:c r="G9" s="6"/>
      <x:c r="H9" s="6"/>
    </x:row>
    <x:row r="10" s="1" customFormat="1" ht="12.75" hidden="0" customHeight="1">
      <x:c r="A10" s="6"/>
      <x:c r="B10" s="6"/>
      <x:c r="C10" s="6"/>
      <x:c r="D10" s="6"/>
      <x:c r="E10" s="6"/>
      <x:c r="F10" s="6"/>
      <x:c r="G10" s="6"/>
      <x:c r="H10" s="6"/>
    </x:row>
    <x:row r="11" s="1" customFormat="1" ht="12.75" hidden="0" customHeight="1">
      <x:c r="A11" s="6"/>
      <x:c r="B11" s="6"/>
      <x:c r="C11" s="6"/>
      <x:c r="D11" s="6"/>
      <x:c r="E11" s="6"/>
      <x:c r="F11" s="6"/>
      <x:c r="G11" s="6"/>
      <x:c r="H11" s="6"/>
    </x:row>
    <x:row r="12" s="1" customFormat="1" ht="12.75" hidden="0" customHeight="1">
      <x:c r="A12" s="6"/>
      <x:c r="B12" s="6"/>
      <x:c r="C12" s="6"/>
      <x:c r="D12" s="6"/>
      <x:c r="E12" s="6"/>
      <x:c r="F12" s="6"/>
      <x:c r="G12" s="6"/>
      <x:c r="H12" s="6"/>
    </x:row>
    <x:row r="13" s="1" customFormat="1" ht="12.75" hidden="0" customHeight="1">
      <x:c r="A13" s="6"/>
      <x:c r="B13" s="6"/>
      <x:c r="C13" s="6"/>
      <x:c r="D13" s="6"/>
      <x:c r="E13" s="6"/>
      <x:c r="F13" s="6"/>
      <x:c r="G13" s="6"/>
      <x:c r="H13" s="6"/>
    </x:row>
    <x:row r="14" s="1" customFormat="1" ht="12.75" hidden="0" customHeight="1">
      <x:c r="A14" s="6"/>
      <x:c r="B14" s="6"/>
      <x:c r="C14" s="6"/>
      <x:c r="D14" s="6"/>
      <x:c r="E14" s="6"/>
      <x:c r="F14" s="6"/>
      <x:c r="G14" s="6"/>
      <x:c r="H14" s="6"/>
    </x:row>
    <x:row r="15" s="1" customFormat="1" ht="12.75" hidden="0" customHeight="1">
      <x:c r="A15" s="6"/>
      <x:c r="B15" s="6"/>
      <x:c r="C15" s="6"/>
      <x:c r="D15" s="6"/>
      <x:c r="E15" s="6"/>
      <x:c r="F15" s="6"/>
      <x:c r="G15" s="6"/>
      <x:c r="H15" s="6"/>
    </x:row>
    <x:row r="16" s="1" customFormat="1" ht="12.75" hidden="0" customHeight="1">
      <x:c r="A16" s="6"/>
      <x:c r="B16" s="6"/>
      <x:c r="C16" s="6"/>
      <x:c r="D16" s="6"/>
      <x:c r="E16" s="6"/>
      <x:c r="F16" s="6"/>
      <x:c r="G16" s="6"/>
      <x:c r="H16" s="6"/>
    </x:row>
    <x:row r="17" s="1" customFormat="1" ht="12.75" hidden="0" customHeight="1">
      <x:c r="A17" s="6"/>
      <x:c r="B17" s="6"/>
      <x:c r="C17" s="6"/>
      <x:c r="D17" s="6"/>
      <x:c r="E17" s="6"/>
      <x:c r="F17" s="6"/>
      <x:c r="G17" s="6"/>
      <x:c r="H17" s="6"/>
    </x:row>
    <x:row r="18" s="1" customFormat="1" ht="12.75" hidden="0" customHeight="1">
      <x:c r="A18" s="6"/>
      <x:c r="B18" s="6"/>
      <x:c r="C18" s="6"/>
      <x:c r="D18" s="6"/>
      <x:c r="E18" s="6"/>
      <x:c r="F18" s="6"/>
      <x:c r="G18" s="6"/>
      <x:c r="H18" s="6"/>
    </x:row>
    <x:row r="19" s="1" customFormat="1" ht="12.75" hidden="0" customHeight="1">
      <x:c r="A19" s="6"/>
      <x:c r="B19" s="6"/>
      <x:c r="C19" s="6"/>
      <x:c r="D19" s="6"/>
      <x:c r="E19" s="6"/>
      <x:c r="F19" s="6"/>
      <x:c r="G19" s="6"/>
      <x:c r="H19" s="6"/>
    </x:row>
    <x:row r="20" s="1" customFormat="1" ht="12.75" hidden="0" customHeight="1">
      <x:c r="A20" s="6"/>
      <x:c r="B20" s="6"/>
      <x:c r="C20" s="6"/>
      <x:c r="D20" s="6"/>
      <x:c r="E20" s="6"/>
      <x:c r="F20" s="6"/>
      <x:c r="G20" s="6"/>
      <x:c r="H20" s="6"/>
    </x:row>
    <x:row r="21" s="1" customFormat="1" ht="12.75" hidden="0" customHeight="1">
      <x:c r="A21" s="6"/>
      <x:c r="B21" s="6"/>
      <x:c r="C21" s="6"/>
      <x:c r="D21" s="6"/>
      <x:c r="E21" s="6"/>
      <x:c r="F21" s="6"/>
      <x:c r="G21" s="6"/>
      <x:c r="H21" s="6"/>
    </x:row>
    <x:row r="22" s="1" customFormat="1" ht="12.75" hidden="0" customHeight="1">
      <x:c r="A22" s="6"/>
      <x:c r="B22" s="6"/>
      <x:c r="C22" s="6"/>
      <x:c r="D22" s="6"/>
      <x:c r="E22" s="6"/>
      <x:c r="F22" s="6"/>
      <x:c r="G22" s="6"/>
      <x:c r="H22" s="6"/>
    </x:row>
    <x:row r="23" s="1" customFormat="1" ht="12.75" hidden="0" customHeight="1">
      <x:c r="A23" s="6"/>
      <x:c r="B23" s="6"/>
      <x:c r="C23" s="6"/>
      <x:c r="D23" s="6"/>
      <x:c r="E23" s="6"/>
      <x:c r="F23" s="6"/>
      <x:c r="G23" s="6"/>
      <x:c r="H23" s="6"/>
    </x:row>
    <x:row r="24" s="1" customFormat="1" ht="12.75" hidden="0" customHeight="1">
      <x:c r="A24" s="6"/>
      <x:c r="B24" s="6"/>
      <x:c r="C24" s="6"/>
      <x:c r="D24" s="6"/>
      <x:c r="E24" s="6"/>
      <x:c r="F24" s="6"/>
      <x:c r="G24" s="6"/>
      <x:c r="H24" s="6"/>
    </x:row>
    <x:row r="25" s="1" customFormat="1" ht="12.75" hidden="0" customHeight="1">
      <x:c r="A25" s="6"/>
      <x:c r="B25" s="6"/>
      <x:c r="C25" s="6"/>
      <x:c r="D25" s="6"/>
      <x:c r="E25" s="6"/>
      <x:c r="F25" s="6"/>
      <x:c r="G25" s="6"/>
      <x:c r="H25" s="6"/>
    </x:row>
    <x:row r="26" s="1" customFormat="1" ht="12.75" hidden="0" customHeight="1">
      <x:c r="A26" s="6"/>
      <x:c r="B26" s="6"/>
      <x:c r="C26" s="6"/>
      <x:c r="D26" s="6"/>
      <x:c r="E26" s="6"/>
      <x:c r="F26" s="6"/>
      <x:c r="G26" s="6"/>
      <x:c r="H26" s="6"/>
    </x:row>
    <x:row r="27" s="1" customFormat="1" ht="12.75" hidden="0" customHeight="1">
      <x:c r="A27" s="6"/>
      <x:c r="B27" s="6"/>
      <x:c r="C27" s="6"/>
      <x:c r="D27" s="6"/>
      <x:c r="E27" s="6"/>
      <x:c r="F27" s="6"/>
      <x:c r="G27" s="6"/>
      <x:c r="H27" s="6"/>
    </x:row>
    <x:row r="28" s="1" customFormat="1" ht="12.75" hidden="0" customHeight="1">
      <x:c r="A28" s="6"/>
      <x:c r="B28" s="6"/>
      <x:c r="C28" s="6"/>
      <x:c r="D28" s="6"/>
      <x:c r="E28" s="6"/>
      <x:c r="F28" s="6"/>
      <x:c r="G28" s="6"/>
      <x:c r="H28" s="6"/>
    </x:row>
    <x:row r="29" s="1" customFormat="1" ht="12.75" hidden="0" customHeight="1">
      <x:c r="A29" s="6"/>
      <x:c r="B29" s="6"/>
      <x:c r="C29" s="6"/>
      <x:c r="D29" s="6"/>
      <x:c r="E29" s="6"/>
      <x:c r="F29" s="6"/>
      <x:c r="G29" s="6"/>
      <x:c r="H29" s="6"/>
    </x:row>
    <x:row r="30" s="1" customFormat="1" ht="12.75" hidden="0" customHeight="1">
      <x:c r="A30" s="6"/>
      <x:c r="B30" s="6"/>
      <x:c r="C30" s="6"/>
      <x:c r="D30" s="6"/>
      <x:c r="E30" s="6"/>
      <x:c r="F30" s="6"/>
      <x:c r="G30" s="6"/>
      <x:c r="H30" s="6"/>
    </x:row>
    <x:row r="31" s="1" customFormat="1" ht="12.75" hidden="0" customHeight="1">
      <x:c r="A31" s="6"/>
      <x:c r="B31" s="6"/>
      <x:c r="C31" s="6"/>
      <x:c r="D31" s="6"/>
      <x:c r="E31" s="6"/>
      <x:c r="F31" s="6"/>
      <x:c r="G31" s="6"/>
      <x:c r="H31" s="6"/>
    </x:row>
    <x:row r="32" s="1" customFormat="1" ht="12.75" hidden="0" customHeight="1">
      <x:c r="A32" s="6"/>
      <x:c r="B32" s="6"/>
      <x:c r="C32" s="6"/>
      <x:c r="D32" s="6"/>
      <x:c r="E32" s="6"/>
      <x:c r="F32" s="6"/>
      <x:c r="G32" s="6"/>
      <x:c r="H32" s="6"/>
    </x:row>
    <x:row r="33" s="1" customFormat="1" ht="12.75" hidden="0" customHeight="1">
      <x:c r="A33" s="6"/>
      <x:c r="B33" s="6"/>
      <x:c r="C33" s="6"/>
      <x:c r="D33" s="6"/>
      <x:c r="E33" s="6"/>
      <x:c r="F33" s="6"/>
      <x:c r="G33" s="6"/>
      <x:c r="H33" s="6"/>
    </x:row>
    <x:row r="34" s="1" customFormat="1" ht="12.75" hidden="0" customHeight="1">
      <x:c r="A34" s="6"/>
      <x:c r="B34" s="6"/>
      <x:c r="C34" s="6"/>
      <x:c r="D34" s="6"/>
      <x:c r="E34" s="6"/>
      <x:c r="F34" s="6"/>
      <x:c r="G34" s="6"/>
      <x:c r="H34" s="6"/>
    </x:row>
    <x:row r="35" s="1" customFormat="1" ht="12.75" hidden="0" customHeight="1">
      <x:c r="A35" s="6"/>
      <x:c r="B35" s="6"/>
      <x:c r="C35" s="6"/>
      <x:c r="D35" s="6"/>
      <x:c r="E35" s="6"/>
      <x:c r="F35" s="6"/>
      <x:c r="G35" s="6"/>
      <x:c r="H35" s="6"/>
    </x:row>
    <x:row r="36" s="1" customFormat="1" ht="12.75" hidden="0" customHeight="1">
      <x:c r="A36" s="6"/>
      <x:c r="B36" s="6"/>
      <x:c r="C36" s="6"/>
      <x:c r="D36" s="6"/>
      <x:c r="E36" s="6"/>
      <x:c r="F36" s="6"/>
      <x:c r="G36" s="6"/>
      <x:c r="H36" s="6"/>
    </x:row>
    <x:row r="37" s="1" customFormat="1" ht="12.75" hidden="0" customHeight="1">
      <x:c r="A37" s="6"/>
      <x:c r="B37" s="6"/>
      <x:c r="C37" s="6"/>
      <x:c r="D37" s="6"/>
      <x:c r="E37" s="6"/>
      <x:c r="F37" s="6"/>
      <x:c r="G37" s="6"/>
      <x:c r="H37" s="6"/>
    </x:row>
    <x:row r="38" s="1" customFormat="1" ht="12.75" hidden="0" customHeight="1">
      <x:c r="A38" s="6"/>
      <x:c r="B38" s="6"/>
      <x:c r="C38" s="6"/>
      <x:c r="D38" s="6"/>
      <x:c r="E38" s="6"/>
      <x:c r="F38" s="6"/>
      <x:c r="G38" s="6"/>
      <x:c r="H38" s="6"/>
    </x:row>
    <x:row r="39" s="1" customFormat="1" ht="12.75" hidden="0" customHeight="1">
      <x:c r="A39" s="6"/>
      <x:c r="B39" s="6"/>
      <x:c r="C39" s="6"/>
      <x:c r="D39" s="6"/>
      <x:c r="E39" s="6"/>
      <x:c r="F39" s="6"/>
      <x:c r="G39" s="6"/>
      <x:c r="H39" s="6"/>
    </x:row>
    <x:row r="40" s="1" customFormat="1" ht="12.75" hidden="0" customHeight="1">
      <x:c r="A40" s="6"/>
      <x:c r="B40" s="6"/>
      <x:c r="C40" s="6"/>
      <x:c r="D40" s="6"/>
      <x:c r="E40" s="6"/>
      <x:c r="F40" s="6"/>
      <x:c r="G40" s="6"/>
      <x:c r="H40" s="6"/>
    </x:row>
  </x:sheetData>
  <x:pageMargins left="0.7" right="0.7" top="0.75" bottom="0.75" header="0.3" footer="0.3"/>
</x:worksheet>
</file>

<file path=xl/worksheets/sheet45.xml><?xml version="1.0" encoding="utf-8"?>
<x:worksheet xmlns:x="http://schemas.openxmlformats.org/spreadsheetml/2006/main">
  <x:sheetViews>
    <x:sheetView showGridLines="1" workbookViewId="0"/>
  </x:sheetViews>
  <x:sheetFormatPr defaultColWidth="8.6796875" defaultRowHeight="12.75"/>
  <x:cols>
    <x:col min="1" max="1" width="14" style="1" hidden="0" customWidth="1"/>
    <x:col min="2" max="2" width="28" style="1" hidden="0" customWidth="1"/>
    <x:col min="3" max="5" width="36" style="1" hidden="0" customWidth="1"/>
  </x:cols>
  <x:sheetData>
    <x:row r="1" s="1" customFormat="1" ht="26.25" hidden="0" customHeight="1">
      <x:c r="A1" s="36" t="s">
        <x:v>3542</x:v>
      </x:c>
      <x:c r="B1" s="36" t="s">
        <x:v>3543</x:v>
      </x:c>
      <x:c r="C1" s="36" t="s">
        <x:v>3544</x:v>
      </x:c>
      <x:c r="D1" s="36" t="s">
        <x:v>1997</x:v>
      </x:c>
      <x:c r="E1" s="36" t="s">
        <x:v>3545</x:v>
      </x:c>
    </x:row>
    <x:row r="2" s="1" customFormat="1" ht="12.75" hidden="0" customHeight="1">
      <x:c r="A2" s="38" t="s">
        <x:v>3546</x:v>
      </x:c>
      <x:c r="B2" s="40" t="s">
        <x:v>3547</x:v>
      </x:c>
      <x:c r="C2" s="40" t="s">
        <x:v>3548</x:v>
      </x:c>
      <x:c r="D2" s="40" t="s">
        <x:v>3549</x:v>
      </x:c>
      <x:c r="E2" s="40" t="s">
        <x:v>3550</x:v>
      </x:c>
    </x:row>
    <x:row r="3" s="1" customFormat="1" ht="26.25" hidden="0" customHeight="1">
      <x:c r="A3" s="41" t="s">
        <x:v>2600</x:v>
      </x:c>
      <x:c r="B3" s="44" t="s">
        <x:v>3551</x:v>
      </x:c>
      <x:c r="C3" s="44" t="s">
        <x:v>3552</x:v>
      </x:c>
      <x:c r="D3" s="44" t="s">
        <x:v>3553</x:v>
      </x:c>
      <x:c r="E3" s="44" t="s">
        <x:v>3554</x:v>
      </x:c>
    </x:row>
    <x:row r="4" s="1" customFormat="1" ht="12.75" hidden="0" customHeight="1">
      <x:c r="A4" s="41" t="s">
        <x:v>2603</x:v>
      </x:c>
      <x:c r="B4" s="40" t="s">
        <x:v>3555</x:v>
      </x:c>
      <x:c r="C4" s="40" t="s">
        <x:v>3556</x:v>
      </x:c>
      <x:c r="D4" s="40" t="s">
        <x:v>3557</x:v>
      </x:c>
      <x:c r="E4" s="40" t="s">
        <x:v>3558</x:v>
      </x:c>
    </x:row>
    <x:row r="5" s="1" customFormat="1" ht="26.25" hidden="0" customHeight="1">
      <x:c r="A5" s="41" t="s">
        <x:v>2605</x:v>
      </x:c>
      <x:c r="B5" s="44" t="s">
        <x:v>3559</x:v>
      </x:c>
      <x:c r="C5" s="44" t="s">
        <x:v>3560</x:v>
      </x:c>
      <x:c r="D5" s="44" t="s">
        <x:v>3561</x:v>
      </x:c>
      <x:c r="E5" s="44" t="s">
        <x:v>3562</x:v>
      </x:c>
    </x:row>
    <x:row r="6" s="1" customFormat="1" ht="26.25" hidden="0" customHeight="1">
      <x:c r="A6" s="41" t="s">
        <x:v>2607</x:v>
      </x:c>
      <x:c r="B6" s="40" t="s">
        <x:v>3563</x:v>
      </x:c>
      <x:c r="C6" s="40" t="s">
        <x:v>3564</x:v>
      </x:c>
      <x:c r="D6" s="40" t="s">
        <x:v>3565</x:v>
      </x:c>
      <x:c r="E6" s="40" t="s">
        <x:v>3566</x:v>
      </x:c>
    </x:row>
    <x:row r="7" s="1" customFormat="1" ht="12.75" hidden="0" customHeight="1">
      <x:c r="A7" s="41" t="s">
        <x:v>2609</x:v>
      </x:c>
      <x:c r="B7" s="44" t="s">
        <x:v>3567</x:v>
      </x:c>
      <x:c r="C7" s="44" t="s">
        <x:v>3568</x:v>
      </x:c>
      <x:c r="D7" s="44" t="s">
        <x:v>3569</x:v>
      </x:c>
      <x:c r="E7" s="44" t="s">
        <x:v>3570</x:v>
      </x:c>
    </x:row>
    <x:row r="8" s="1" customFormat="1" ht="12.75" hidden="0" customHeight="1">
      <x:c r="A8" s="41" t="s">
        <x:v>3571</x:v>
      </x:c>
      <x:c r="B8" s="40" t="s">
        <x:v>3572</x:v>
      </x:c>
      <x:c r="C8" s="40" t="s">
        <x:v>3573</x:v>
      </x:c>
      <x:c r="D8" s="40" t="s">
        <x:v>3574</x:v>
      </x:c>
      <x:c r="E8" s="40" t="s">
        <x:v>3575</x:v>
      </x:c>
    </x:row>
    <x:row r="9" s="1" customFormat="1" ht="12.75" hidden="0" customHeight="1">
      <x:c r="A9" s="41" t="s">
        <x:v>3576</x:v>
      </x:c>
      <x:c r="B9" s="44" t="s">
        <x:v>3577</x:v>
      </x:c>
      <x:c r="C9" s="44" t="s">
        <x:v>3578</x:v>
      </x:c>
      <x:c r="D9" s="44" t="s">
        <x:v>3579</x:v>
      </x:c>
      <x:c r="E9" s="44" t="s">
        <x:v>3580</x:v>
      </x:c>
    </x:row>
    <x:row r="10" s="1" customFormat="1" ht="26.25" hidden="0" customHeight="1">
      <x:c r="A10" s="41" t="s">
        <x:v>3581</x:v>
      </x:c>
      <x:c r="B10" s="40" t="s">
        <x:v>3582</x:v>
      </x:c>
      <x:c r="C10" s="40" t="s">
        <x:v>3583</x:v>
      </x:c>
      <x:c r="D10" s="40" t="s">
        <x:v>3584</x:v>
      </x:c>
      <x:c r="E10" s="40" t="s">
        <x:v>3585</x:v>
      </x:c>
    </x:row>
    <x:row r="11" s="1" customFormat="1" ht="26.25" hidden="0" customHeight="1">
      <x:c r="A11" s="41" t="s">
        <x:v>3586</x:v>
      </x:c>
      <x:c r="B11" s="44" t="s">
        <x:v>3587</x:v>
      </x:c>
      <x:c r="C11" s="44" t="s">
        <x:v>3588</x:v>
      </x:c>
      <x:c r="D11" s="44" t="s">
        <x:v>3589</x:v>
      </x:c>
      <x:c r="E11" s="44" t="s">
        <x:v>3590</x:v>
      </x:c>
    </x:row>
    <x:row r="12" s="1" customFormat="1" ht="12.75" hidden="0" customHeight="1">
      <x:c r="A12" s="6"/>
      <x:c r="B12" s="6"/>
      <x:c r="C12" s="6"/>
      <x:c r="D12" s="6"/>
      <x:c r="E12" s="6"/>
    </x:row>
    <x:row r="13" s="1" customFormat="1" ht="12.75" hidden="0" customHeight="1">
      <x:c r="A13" s="6"/>
      <x:c r="B13" s="6"/>
      <x:c r="C13" s="6"/>
      <x:c r="D13" s="6"/>
      <x:c r="E13" s="6"/>
    </x:row>
    <x:row r="14" s="1" customFormat="1" ht="12.75" hidden="0" customHeight="1">
      <x:c r="A14" s="6"/>
      <x:c r="B14" s="6"/>
      <x:c r="C14" s="6"/>
      <x:c r="D14" s="6"/>
      <x:c r="E14" s="6"/>
    </x:row>
    <x:row r="15" s="1" customFormat="1" ht="12.75" hidden="0" customHeight="1">
      <x:c r="A15" s="6"/>
      <x:c r="B15" s="6"/>
      <x:c r="C15" s="6"/>
      <x:c r="D15" s="6"/>
      <x:c r="E15" s="6"/>
    </x:row>
    <x:row r="16" s="1" customFormat="1" ht="12.75" hidden="0" customHeight="1">
      <x:c r="A16" s="6"/>
      <x:c r="B16" s="6"/>
      <x:c r="C16" s="6"/>
      <x:c r="D16" s="6"/>
      <x:c r="E16" s="6"/>
    </x:row>
    <x:row r="17" s="1" customFormat="1" ht="12.75" hidden="0" customHeight="1">
      <x:c r="A17" s="6"/>
      <x:c r="B17" s="6"/>
      <x:c r="C17" s="6"/>
      <x:c r="D17" s="6"/>
      <x:c r="E17" s="6"/>
    </x:row>
    <x:row r="18" s="1" customFormat="1" ht="12.75" hidden="0" customHeight="1">
      <x:c r="A18" s="6"/>
      <x:c r="B18" s="6"/>
      <x:c r="C18" s="6"/>
      <x:c r="D18" s="6"/>
      <x:c r="E18" s="6"/>
    </x:row>
    <x:row r="19" s="1" customFormat="1" ht="12.75" hidden="0" customHeight="1">
      <x:c r="A19" s="6"/>
      <x:c r="B19" s="6"/>
      <x:c r="C19" s="6"/>
      <x:c r="D19" s="6"/>
      <x:c r="E19" s="6"/>
    </x:row>
    <x:row r="20" s="1" customFormat="1" ht="12.75" hidden="0" customHeight="1">
      <x:c r="A20" s="6"/>
      <x:c r="B20" s="6"/>
      <x:c r="C20" s="6"/>
      <x:c r="D20" s="6"/>
      <x:c r="E20" s="6"/>
    </x:row>
  </x:sheetData>
  <x:pageMargins left="0.7" right="0.7" top="0.75" bottom="0.75" header="0.3" footer="0.3"/>
</x:worksheet>
</file>

<file path=xl/worksheets/sheet46.xml><?xml version="1.0" encoding="utf-8"?>
<x:worksheet xmlns:x="http://schemas.openxmlformats.org/spreadsheetml/2006/main">
  <x:sheetViews>
    <x:sheetView showGridLines="1" workbookViewId="0"/>
  </x:sheetViews>
  <x:sheetFormatPr defaultColWidth="8.6796875" defaultRowHeight="12.75"/>
  <x:cols>
    <x:col min="1" max="1" width="14" style="1" hidden="0" customWidth="1"/>
    <x:col min="2" max="2" width="36" style="1" hidden="0" customWidth="1"/>
    <x:col min="3" max="3" width="16" style="1" hidden="0" customWidth="1"/>
    <x:col min="4" max="5" width="36" style="1" hidden="0" customWidth="1"/>
    <x:col min="6" max="26" width="16" style="1" hidden="0" customWidth="1"/>
  </x:cols>
  <x:sheetData>
    <x:row r="1" s="1" customFormat="1" ht="26.25" hidden="0" customHeight="1">
      <x:c r="A1" s="36" t="s">
        <x:v>3591</x:v>
      </x:c>
      <x:c r="B1" s="36" t="s">
        <x:v>3592</x:v>
      </x:c>
      <x:c r="C1" s="36" t="s">
        <x:v>3593</x:v>
      </x:c>
      <x:c r="D1" s="36" t="s">
        <x:v>3594</x:v>
      </x:c>
      <x:c r="E1" s="36" t="s">
        <x:v>3506</x:v>
      </x:c>
      <x:c r="F1" s="3"/>
      <x:c r="G1" s="3"/>
      <x:c r="H1" s="3"/>
      <x:c r="I1" s="3"/>
      <x:c r="J1" s="3"/>
      <x:c r="K1" s="3"/>
      <x:c r="L1" s="3"/>
      <x:c r="M1" s="3"/>
      <x:c r="N1" s="3"/>
      <x:c r="O1" s="3"/>
      <x:c r="P1" s="3"/>
      <x:c r="Q1" s="3"/>
      <x:c r="R1" s="3"/>
      <x:c r="S1" s="3"/>
      <x:c r="T1" s="3"/>
      <x:c r="U1" s="3"/>
      <x:c r="V1" s="3"/>
      <x:c r="W1" s="3"/>
      <x:c r="X1" s="3"/>
      <x:c r="Y1" s="3"/>
      <x:c r="Z1" s="3"/>
    </x:row>
    <x:row r="2" s="1" customFormat="1" ht="26.25" hidden="0" customHeight="1">
      <x:c r="A2" s="38" t="s">
        <x:v>3595</x:v>
      </x:c>
      <x:c r="B2" s="40" t="s">
        <x:v>3596</x:v>
      </x:c>
      <x:c r="C2" s="40" t="s">
        <x:v>372</x:v>
      </x:c>
      <x:c r="D2" s="40" t="s">
        <x:v>3597</x:v>
      </x:c>
      <x:c r="E2" s="6"/>
      <x:c r="F2" s="6"/>
      <x:c r="G2" s="6"/>
      <x:c r="H2" s="6"/>
      <x:c r="I2" s="6"/>
      <x:c r="J2" s="6"/>
      <x:c r="K2" s="6"/>
      <x:c r="L2" s="6"/>
      <x:c r="M2" s="6"/>
      <x:c r="N2" s="6"/>
      <x:c r="O2" s="6"/>
      <x:c r="P2" s="6"/>
      <x:c r="Q2" s="6"/>
      <x:c r="R2" s="6"/>
      <x:c r="S2" s="6"/>
      <x:c r="T2" s="6"/>
      <x:c r="U2" s="6"/>
      <x:c r="V2" s="6"/>
      <x:c r="W2" s="6"/>
      <x:c r="X2" s="6"/>
      <x:c r="Y2" s="6"/>
      <x:c r="Z2" s="6"/>
    </x:row>
    <x:row r="3" s="1" customFormat="1" ht="26.25" hidden="0" customHeight="1">
      <x:c r="A3" s="41" t="s">
        <x:v>3598</x:v>
      </x:c>
      <x:c r="B3" s="44" t="s">
        <x:v>3599</x:v>
      </x:c>
      <x:c r="C3" s="44" t="s">
        <x:v>372</x:v>
      </x:c>
      <x:c r="D3" s="44" t="s">
        <x:v>3597</x:v>
      </x:c>
      <x:c r="E3" s="6"/>
      <x:c r="F3" s="6"/>
      <x:c r="G3" s="6"/>
      <x:c r="H3" s="6"/>
      <x:c r="I3" s="6"/>
      <x:c r="J3" s="6"/>
      <x:c r="K3" s="6"/>
      <x:c r="L3" s="6"/>
      <x:c r="M3" s="6"/>
      <x:c r="N3" s="6"/>
      <x:c r="O3" s="6"/>
      <x:c r="P3" s="6"/>
      <x:c r="Q3" s="6"/>
      <x:c r="R3" s="6"/>
      <x:c r="S3" s="6"/>
      <x:c r="T3" s="6"/>
      <x:c r="U3" s="6"/>
      <x:c r="V3" s="6"/>
      <x:c r="W3" s="6"/>
      <x:c r="X3" s="6"/>
      <x:c r="Y3" s="6"/>
      <x:c r="Z3" s="6"/>
    </x:row>
    <x:row r="4" s="1" customFormat="1" ht="26.25" hidden="0" customHeight="1">
      <x:c r="A4" s="41" t="s">
        <x:v>3600</x:v>
      </x:c>
      <x:c r="B4" s="40" t="s">
        <x:v>3601</x:v>
      </x:c>
      <x:c r="C4" s="40" t="s">
        <x:v>372</x:v>
      </x:c>
      <x:c r="D4" s="40" t="s">
        <x:v>3597</x:v>
      </x:c>
      <x:c r="E4" s="6"/>
      <x:c r="F4" s="6"/>
      <x:c r="G4" s="6"/>
      <x:c r="H4" s="6"/>
      <x:c r="I4" s="6"/>
      <x:c r="J4" s="6"/>
      <x:c r="K4" s="6"/>
      <x:c r="L4" s="6"/>
      <x:c r="M4" s="6"/>
      <x:c r="N4" s="6"/>
      <x:c r="O4" s="6"/>
      <x:c r="P4" s="6"/>
      <x:c r="Q4" s="6"/>
      <x:c r="R4" s="6"/>
      <x:c r="S4" s="6"/>
      <x:c r="T4" s="6"/>
      <x:c r="U4" s="6"/>
      <x:c r="V4" s="6"/>
      <x:c r="W4" s="6"/>
      <x:c r="X4" s="6"/>
      <x:c r="Y4" s="6"/>
      <x:c r="Z4" s="6"/>
    </x:row>
    <x:row r="5" s="1" customFormat="1" ht="26.25" hidden="0" customHeight="1">
      <x:c r="A5" s="41" t="s">
        <x:v>3602</x:v>
      </x:c>
      <x:c r="B5" s="44" t="s">
        <x:v>3603</x:v>
      </x:c>
      <x:c r="C5" s="44" t="s">
        <x:v>372</x:v>
      </x:c>
      <x:c r="D5" s="44" t="s">
        <x:v>3597</x:v>
      </x:c>
      <x:c r="E5" s="6"/>
      <x:c r="F5" s="6"/>
      <x:c r="G5" s="6"/>
      <x:c r="H5" s="6"/>
      <x:c r="I5" s="6"/>
      <x:c r="J5" s="6"/>
      <x:c r="K5" s="6"/>
      <x:c r="L5" s="6"/>
      <x:c r="M5" s="6"/>
      <x:c r="N5" s="6"/>
      <x:c r="O5" s="6"/>
      <x:c r="P5" s="6"/>
      <x:c r="Q5" s="6"/>
      <x:c r="R5" s="6"/>
      <x:c r="S5" s="6"/>
      <x:c r="T5" s="6"/>
      <x:c r="U5" s="6"/>
      <x:c r="V5" s="6"/>
      <x:c r="W5" s="6"/>
      <x:c r="X5" s="6"/>
      <x:c r="Y5" s="6"/>
      <x:c r="Z5" s="6"/>
    </x:row>
    <x:row r="6" s="1" customFormat="1" ht="26.25" hidden="0" customHeight="1">
      <x:c r="A6" s="41" t="s">
        <x:v>3604</x:v>
      </x:c>
      <x:c r="B6" s="40" t="s">
        <x:v>3605</x:v>
      </x:c>
      <x:c r="C6" s="40" t="s">
        <x:v>372</x:v>
      </x:c>
      <x:c r="D6" s="40" t="s">
        <x:v>3146</x:v>
      </x:c>
      <x:c r="E6" s="6"/>
      <x:c r="F6" s="6"/>
      <x:c r="G6" s="6"/>
      <x:c r="H6" s="6"/>
      <x:c r="I6" s="6"/>
      <x:c r="J6" s="6"/>
      <x:c r="K6" s="6"/>
      <x:c r="L6" s="6"/>
      <x:c r="M6" s="6"/>
      <x:c r="N6" s="6"/>
      <x:c r="O6" s="6"/>
      <x:c r="P6" s="6"/>
      <x:c r="Q6" s="6"/>
      <x:c r="R6" s="6"/>
      <x:c r="S6" s="6"/>
      <x:c r="T6" s="6"/>
      <x:c r="U6" s="6"/>
      <x:c r="V6" s="6"/>
      <x:c r="W6" s="6"/>
      <x:c r="X6" s="6"/>
      <x:c r="Y6" s="6"/>
      <x:c r="Z6" s="6"/>
    </x:row>
    <x:row r="7" s="1" customFormat="1" ht="26.25" hidden="0" customHeight="1">
      <x:c r="A7" s="41" t="s">
        <x:v>3606</x:v>
      </x:c>
      <x:c r="B7" s="44" t="s">
        <x:v>3607</x:v>
      </x:c>
      <x:c r="C7" s="44" t="s">
        <x:v>372</x:v>
      </x:c>
      <x:c r="D7" s="44" t="s">
        <x:v>3148</x:v>
      </x:c>
      <x:c r="E7" s="6"/>
      <x:c r="F7" s="6"/>
      <x:c r="G7" s="6"/>
      <x:c r="H7" s="6"/>
      <x:c r="I7" s="6"/>
      <x:c r="J7" s="6"/>
      <x:c r="K7" s="6"/>
      <x:c r="L7" s="6"/>
      <x:c r="M7" s="6"/>
      <x:c r="N7" s="6"/>
      <x:c r="O7" s="6"/>
      <x:c r="P7" s="6"/>
      <x:c r="Q7" s="6"/>
      <x:c r="R7" s="6"/>
      <x:c r="S7" s="6"/>
      <x:c r="T7" s="6"/>
      <x:c r="U7" s="6"/>
      <x:c r="V7" s="6"/>
      <x:c r="W7" s="6"/>
      <x:c r="X7" s="6"/>
      <x:c r="Y7" s="6"/>
      <x:c r="Z7" s="6"/>
    </x:row>
    <x:row r="8" s="1" customFormat="1" ht="26.25" hidden="0" customHeight="1">
      <x:c r="A8" s="41" t="s">
        <x:v>3608</x:v>
      </x:c>
      <x:c r="B8" s="40" t="s">
        <x:v>3609</x:v>
      </x:c>
      <x:c r="C8" s="40" t="s">
        <x:v>372</x:v>
      </x:c>
      <x:c r="D8" s="40" t="s">
        <x:v>3150</x:v>
      </x:c>
      <x:c r="E8" s="6"/>
      <x:c r="F8" s="6"/>
      <x:c r="G8" s="6"/>
      <x:c r="H8" s="6"/>
      <x:c r="I8" s="6"/>
      <x:c r="J8" s="6"/>
      <x:c r="K8" s="6"/>
      <x:c r="L8" s="6"/>
      <x:c r="M8" s="6"/>
      <x:c r="N8" s="6"/>
      <x:c r="O8" s="6"/>
      <x:c r="P8" s="6"/>
      <x:c r="Q8" s="6"/>
      <x:c r="R8" s="6"/>
      <x:c r="S8" s="6"/>
      <x:c r="T8" s="6"/>
      <x:c r="U8" s="6"/>
      <x:c r="V8" s="6"/>
      <x:c r="W8" s="6"/>
      <x:c r="X8" s="6"/>
      <x:c r="Y8" s="6"/>
      <x:c r="Z8" s="6"/>
    </x:row>
    <x:row r="9" s="1" customFormat="1" ht="26.25" hidden="0" customHeight="1">
      <x:c r="A9" s="41" t="s">
        <x:v>3610</x:v>
      </x:c>
      <x:c r="B9" s="44" t="s">
        <x:v>3611</x:v>
      </x:c>
      <x:c r="C9" s="44" t="s">
        <x:v>372</x:v>
      </x:c>
      <x:c r="D9" s="44" t="s">
        <x:v>3152</x:v>
      </x:c>
      <x:c r="E9" s="6"/>
      <x:c r="F9" s="6"/>
      <x:c r="G9" s="6"/>
      <x:c r="H9" s="6"/>
      <x:c r="I9" s="6"/>
      <x:c r="J9" s="6"/>
      <x:c r="K9" s="6"/>
      <x:c r="L9" s="6"/>
      <x:c r="M9" s="6"/>
      <x:c r="N9" s="6"/>
      <x:c r="O9" s="6"/>
      <x:c r="P9" s="6"/>
      <x:c r="Q9" s="6"/>
      <x:c r="R9" s="6"/>
      <x:c r="S9" s="6"/>
      <x:c r="T9" s="6"/>
      <x:c r="U9" s="6"/>
      <x:c r="V9" s="6"/>
      <x:c r="W9" s="6"/>
      <x:c r="X9" s="6"/>
      <x:c r="Y9" s="6"/>
      <x:c r="Z9" s="6"/>
    </x:row>
    <x:row r="10" s="1" customFormat="1" ht="26.25" hidden="0" customHeight="1">
      <x:c r="A10" s="41" t="s">
        <x:v>3612</x:v>
      </x:c>
      <x:c r="B10" s="40" t="s">
        <x:v>3613</x:v>
      </x:c>
      <x:c r="C10" s="40" t="s">
        <x:v>372</x:v>
      </x:c>
      <x:c r="D10" s="40" t="s">
        <x:v>3614</x:v>
      </x:c>
      <x:c r="E10" s="40" t="s">
        <x:v>3615</x:v>
      </x:c>
      <x:c r="F10" s="6"/>
      <x:c r="G10" s="6"/>
      <x:c r="H10" s="6"/>
      <x:c r="I10" s="6"/>
      <x:c r="J10" s="6"/>
      <x:c r="K10" s="6"/>
      <x:c r="L10" s="6"/>
      <x:c r="M10" s="6"/>
      <x:c r="N10" s="6"/>
      <x:c r="O10" s="6"/>
      <x:c r="P10" s="6"/>
      <x:c r="Q10" s="6"/>
      <x:c r="R10" s="6"/>
      <x:c r="S10" s="6"/>
      <x:c r="T10" s="6"/>
      <x:c r="U10" s="6"/>
      <x:c r="V10" s="6"/>
      <x:c r="W10" s="6"/>
      <x:c r="X10" s="6"/>
      <x:c r="Y10" s="6"/>
      <x:c r="Z10" s="6"/>
    </x:row>
    <x:row r="11" s="1" customFormat="1" ht="26.25" hidden="0" customHeight="1">
      <x:c r="A11" s="41" t="s">
        <x:v>3616</x:v>
      </x:c>
      <x:c r="B11" s="44" t="s">
        <x:v>3617</x:v>
      </x:c>
      <x:c r="C11" s="44" t="s">
        <x:v>372</x:v>
      </x:c>
      <x:c r="D11" s="44" t="s">
        <x:v>3618</x:v>
      </x:c>
      <x:c r="E11" s="44" t="s">
        <x:v>3619</x:v>
      </x:c>
      <x:c r="F11" s="6"/>
      <x:c r="G11" s="6"/>
      <x:c r="H11" s="6"/>
      <x:c r="I11" s="6"/>
      <x:c r="J11" s="6"/>
      <x:c r="K11" s="6"/>
      <x:c r="L11" s="6"/>
      <x:c r="M11" s="6"/>
      <x:c r="N11" s="6"/>
      <x:c r="O11" s="6"/>
      <x:c r="P11" s="6"/>
      <x:c r="Q11" s="6"/>
      <x:c r="R11" s="6"/>
      <x:c r="S11" s="6"/>
      <x:c r="T11" s="6"/>
      <x:c r="U11" s="6"/>
      <x:c r="V11" s="6"/>
      <x:c r="W11" s="6"/>
      <x:c r="X11" s="6"/>
      <x:c r="Y11" s="6"/>
      <x:c r="Z11" s="6"/>
    </x:row>
    <x:row r="12" s="1" customFormat="1" ht="26.25" hidden="0" customHeight="1">
      <x:c r="A12" s="41" t="s">
        <x:v>3620</x:v>
      </x:c>
      <x:c r="B12" s="40" t="s">
        <x:v>3621</x:v>
      </x:c>
      <x:c r="C12" s="40" t="s">
        <x:v>3622</x:v>
      </x:c>
      <x:c r="D12" s="40" t="s">
        <x:v>3623</x:v>
      </x:c>
      <x:c r="E12" s="40" t="s">
        <x:v>3624</x:v>
      </x:c>
      <x:c r="F12" s="6"/>
      <x:c r="G12" s="6"/>
      <x:c r="H12" s="6"/>
      <x:c r="I12" s="6"/>
      <x:c r="J12" s="6"/>
      <x:c r="K12" s="6"/>
      <x:c r="L12" s="6"/>
      <x:c r="M12" s="6"/>
      <x:c r="N12" s="6"/>
      <x:c r="O12" s="6"/>
      <x:c r="P12" s="6"/>
      <x:c r="Q12" s="6"/>
      <x:c r="R12" s="6"/>
      <x:c r="S12" s="6"/>
      <x:c r="T12" s="6"/>
      <x:c r="U12" s="6"/>
      <x:c r="V12" s="6"/>
      <x:c r="W12" s="6"/>
      <x:c r="X12" s="6"/>
      <x:c r="Y12" s="6"/>
      <x:c r="Z12" s="6"/>
    </x:row>
    <x:row r="13" s="1" customFormat="1" ht="26.25" hidden="0" customHeight="1">
      <x:c r="A13" s="41" t="s">
        <x:v>3625</x:v>
      </x:c>
      <x:c r="B13" s="44" t="s">
        <x:v>3626</x:v>
      </x:c>
      <x:c r="C13" s="44" t="s">
        <x:v>3627</x:v>
      </x:c>
      <x:c r="D13" s="44" t="s">
        <x:v>643</x:v>
      </x:c>
      <x:c r="E13" s="44" t="s">
        <x:v>3628</x:v>
      </x:c>
      <x:c r="F13" s="6"/>
      <x:c r="G13" s="6"/>
      <x:c r="H13" s="6"/>
      <x:c r="I13" s="6"/>
      <x:c r="J13" s="6"/>
      <x:c r="K13" s="6"/>
      <x:c r="L13" s="6"/>
      <x:c r="M13" s="6"/>
      <x:c r="N13" s="6"/>
      <x:c r="O13" s="6"/>
      <x:c r="P13" s="6"/>
      <x:c r="Q13" s="6"/>
      <x:c r="R13" s="6"/>
      <x:c r="S13" s="6"/>
      <x:c r="T13" s="6"/>
      <x:c r="U13" s="6"/>
      <x:c r="V13" s="6"/>
      <x:c r="W13" s="6"/>
      <x:c r="X13" s="6"/>
      <x:c r="Y13" s="6"/>
      <x:c r="Z13" s="6"/>
    </x:row>
    <x:row r="14" s="1" customFormat="1" ht="26.25" hidden="0" customHeight="1">
      <x:c r="A14" s="41" t="s">
        <x:v>3629</x:v>
      </x:c>
      <x:c r="B14" s="40" t="s">
        <x:v>3630</x:v>
      </x:c>
      <x:c r="C14" s="40" t="s">
        <x:v>372</x:v>
      </x:c>
      <x:c r="D14" s="40" t="s">
        <x:v>646</x:v>
      </x:c>
      <x:c r="E14" s="40" t="s">
        <x:v>3631</x:v>
      </x:c>
      <x:c r="F14" s="6"/>
      <x:c r="G14" s="6"/>
      <x:c r="H14" s="6"/>
      <x:c r="I14" s="6"/>
      <x:c r="J14" s="6"/>
      <x:c r="K14" s="6"/>
      <x:c r="L14" s="6"/>
      <x:c r="M14" s="6"/>
      <x:c r="N14" s="6"/>
      <x:c r="O14" s="6"/>
      <x:c r="P14" s="6"/>
      <x:c r="Q14" s="6"/>
      <x:c r="R14" s="6"/>
      <x:c r="S14" s="6"/>
      <x:c r="T14" s="6"/>
      <x:c r="U14" s="6"/>
      <x:c r="V14" s="6"/>
      <x:c r="W14" s="6"/>
      <x:c r="X14" s="6"/>
      <x:c r="Y14" s="6"/>
      <x:c r="Z14" s="6"/>
    </x:row>
    <x:row r="15" s="1" customFormat="1" ht="26.25" hidden="0" customHeight="1">
      <x:c r="A15" s="41" t="s">
        <x:v>3632</x:v>
      </x:c>
      <x:c r="B15" s="44" t="s">
        <x:v>3633</x:v>
      </x:c>
      <x:c r="C15" s="44" t="s">
        <x:v>372</x:v>
      </x:c>
      <x:c r="D15" s="44" t="s">
        <x:v>649</x:v>
      </x:c>
      <x:c r="E15" s="44" t="s">
        <x:v>3634</x:v>
      </x:c>
      <x:c r="F15" s="6"/>
      <x:c r="G15" s="6"/>
      <x:c r="H15" s="6"/>
      <x:c r="I15" s="6"/>
      <x:c r="J15" s="6"/>
      <x:c r="K15" s="6"/>
      <x:c r="L15" s="6"/>
      <x:c r="M15" s="6"/>
      <x:c r="N15" s="6"/>
      <x:c r="O15" s="6"/>
      <x:c r="P15" s="6"/>
      <x:c r="Q15" s="6"/>
      <x:c r="R15" s="6"/>
      <x:c r="S15" s="6"/>
      <x:c r="T15" s="6"/>
      <x:c r="U15" s="6"/>
      <x:c r="V15" s="6"/>
      <x:c r="W15" s="6"/>
      <x:c r="X15" s="6"/>
      <x:c r="Y15" s="6"/>
      <x:c r="Z15" s="6"/>
    </x:row>
    <x:row r="16" s="1" customFormat="1" ht="26.25" hidden="0" customHeight="1">
      <x:c r="A16" s="41" t="s">
        <x:v>3635</x:v>
      </x:c>
      <x:c r="B16" s="40" t="s">
        <x:v>3636</x:v>
      </x:c>
      <x:c r="C16" s="40" t="s">
        <x:v>372</x:v>
      </x:c>
      <x:c r="D16" s="40" t="s">
        <x:v>652</x:v>
      </x:c>
      <x:c r="E16" s="40" t="s">
        <x:v>3637</x:v>
      </x:c>
      <x:c r="F16" s="6"/>
      <x:c r="G16" s="6"/>
      <x:c r="H16" s="6"/>
      <x:c r="I16" s="6"/>
      <x:c r="J16" s="6"/>
      <x:c r="K16" s="6"/>
      <x:c r="L16" s="6"/>
      <x:c r="M16" s="6"/>
      <x:c r="N16" s="6"/>
      <x:c r="O16" s="6"/>
      <x:c r="P16" s="6"/>
      <x:c r="Q16" s="6"/>
      <x:c r="R16" s="6"/>
      <x:c r="S16" s="6"/>
      <x:c r="T16" s="6"/>
      <x:c r="U16" s="6"/>
      <x:c r="V16" s="6"/>
      <x:c r="W16" s="6"/>
      <x:c r="X16" s="6"/>
      <x:c r="Y16" s="6"/>
      <x:c r="Z16" s="6"/>
    </x:row>
    <x:row r="17" s="1" customFormat="1" ht="26.25" hidden="0" customHeight="1">
      <x:c r="A17" s="41" t="s">
        <x:v>3638</x:v>
      </x:c>
      <x:c r="B17" s="44" t="s">
        <x:v>3639</x:v>
      </x:c>
      <x:c r="C17" s="44" t="s">
        <x:v>372</x:v>
      </x:c>
      <x:c r="D17" s="44" t="s">
        <x:v>655</x:v>
      </x:c>
      <x:c r="E17" s="44" t="s">
        <x:v>3640</x:v>
      </x:c>
      <x:c r="F17" s="6"/>
      <x:c r="G17" s="6"/>
      <x:c r="H17" s="6"/>
      <x:c r="I17" s="6"/>
      <x:c r="J17" s="6"/>
      <x:c r="K17" s="6"/>
      <x:c r="L17" s="6"/>
      <x:c r="M17" s="6"/>
      <x:c r="N17" s="6"/>
      <x:c r="O17" s="6"/>
      <x:c r="P17" s="6"/>
      <x:c r="Q17" s="6"/>
      <x:c r="R17" s="6"/>
      <x:c r="S17" s="6"/>
      <x:c r="T17" s="6"/>
      <x:c r="U17" s="6"/>
      <x:c r="V17" s="6"/>
      <x:c r="W17" s="6"/>
      <x:c r="X17" s="6"/>
      <x:c r="Y17" s="6"/>
      <x:c r="Z17" s="6"/>
    </x:row>
    <x:row r="18" s="1" customFormat="1" ht="26.25" hidden="0" customHeight="1">
      <x:c r="A18" s="41" t="s">
        <x:v>3641</x:v>
      </x:c>
      <x:c r="B18" s="40" t="s">
        <x:v>3642</x:v>
      </x:c>
      <x:c r="C18" s="40" t="s">
        <x:v>372</x:v>
      </x:c>
      <x:c r="D18" s="40" t="s">
        <x:v>658</x:v>
      </x:c>
      <x:c r="E18" s="40" t="s">
        <x:v>3643</x:v>
      </x:c>
      <x:c r="F18" s="6"/>
      <x:c r="G18" s="6"/>
      <x:c r="H18" s="6"/>
      <x:c r="I18" s="6"/>
      <x:c r="J18" s="6"/>
      <x:c r="K18" s="6"/>
      <x:c r="L18" s="6"/>
      <x:c r="M18" s="6"/>
      <x:c r="N18" s="6"/>
      <x:c r="O18" s="6"/>
      <x:c r="P18" s="6"/>
      <x:c r="Q18" s="6"/>
      <x:c r="R18" s="6"/>
      <x:c r="S18" s="6"/>
      <x:c r="T18" s="6"/>
      <x:c r="U18" s="6"/>
      <x:c r="V18" s="6"/>
      <x:c r="W18" s="6"/>
      <x:c r="X18" s="6"/>
      <x:c r="Y18" s="6"/>
      <x:c r="Z18" s="6"/>
    </x:row>
    <x:row r="19" s="1" customFormat="1" ht="26.25" hidden="0" customHeight="1">
      <x:c r="A19" s="41" t="s">
        <x:v>3644</x:v>
      </x:c>
      <x:c r="B19" s="44" t="s">
        <x:v>3645</x:v>
      </x:c>
      <x:c r="C19" s="44" t="s">
        <x:v>372</x:v>
      </x:c>
      <x:c r="D19" s="44" t="s">
        <x:v>661</x:v>
      </x:c>
      <x:c r="E19" s="44" t="s">
        <x:v>3646</x:v>
      </x:c>
      <x:c r="F19" s="6"/>
      <x:c r="G19" s="6"/>
      <x:c r="H19" s="6"/>
      <x:c r="I19" s="6"/>
      <x:c r="J19" s="6"/>
      <x:c r="K19" s="6"/>
      <x:c r="L19" s="6"/>
      <x:c r="M19" s="6"/>
      <x:c r="N19" s="6"/>
      <x:c r="O19" s="6"/>
      <x:c r="P19" s="6"/>
      <x:c r="Q19" s="6"/>
      <x:c r="R19" s="6"/>
      <x:c r="S19" s="6"/>
      <x:c r="T19" s="6"/>
      <x:c r="U19" s="6"/>
      <x:c r="V19" s="6"/>
      <x:c r="W19" s="6"/>
      <x:c r="X19" s="6"/>
      <x:c r="Y19" s="6"/>
      <x:c r="Z19" s="6"/>
    </x:row>
    <x:row r="20" s="1" customFormat="1" ht="26.25" hidden="0" customHeight="1">
      <x:c r="A20" s="41" t="s">
        <x:v>3647</x:v>
      </x:c>
      <x:c r="B20" s="40" t="s">
        <x:v>3648</x:v>
      </x:c>
      <x:c r="C20" s="40" t="s">
        <x:v>372</x:v>
      </x:c>
      <x:c r="D20" s="40" t="s">
        <x:v>646</x:v>
      </x:c>
      <x:c r="E20" s="40" t="s">
        <x:v>3649</x:v>
      </x:c>
      <x:c r="F20" s="6"/>
      <x:c r="G20" s="6"/>
      <x:c r="H20" s="6"/>
      <x:c r="I20" s="6"/>
      <x:c r="J20" s="6"/>
      <x:c r="K20" s="6"/>
      <x:c r="L20" s="6"/>
      <x:c r="M20" s="6"/>
      <x:c r="N20" s="6"/>
      <x:c r="O20" s="6"/>
      <x:c r="P20" s="6"/>
      <x:c r="Q20" s="6"/>
      <x:c r="R20" s="6"/>
      <x:c r="S20" s="6"/>
      <x:c r="T20" s="6"/>
      <x:c r="U20" s="6"/>
      <x:c r="V20" s="6"/>
      <x:c r="W20" s="6"/>
      <x:c r="X20" s="6"/>
      <x:c r="Y20" s="6"/>
      <x:c r="Z20" s="6"/>
    </x:row>
    <x:row r="21" s="1" customFormat="1" ht="26.25" hidden="0" customHeight="1">
      <x:c r="A21" s="41" t="s">
        <x:v>3650</x:v>
      </x:c>
      <x:c r="B21" s="44" t="s">
        <x:v>3651</x:v>
      </x:c>
      <x:c r="C21" s="44" t="s">
        <x:v>372</x:v>
      </x:c>
      <x:c r="D21" s="44" t="s">
        <x:v>649</x:v>
      </x:c>
      <x:c r="E21" s="44" t="s">
        <x:v>3652</x:v>
      </x:c>
      <x:c r="F21" s="6"/>
      <x:c r="G21" s="6"/>
      <x:c r="H21" s="6"/>
      <x:c r="I21" s="6"/>
      <x:c r="J21" s="6"/>
      <x:c r="K21" s="6"/>
      <x:c r="L21" s="6"/>
      <x:c r="M21" s="6"/>
      <x:c r="N21" s="6"/>
      <x:c r="O21" s="6"/>
      <x:c r="P21" s="6"/>
      <x:c r="Q21" s="6"/>
      <x:c r="R21" s="6"/>
      <x:c r="S21" s="6"/>
      <x:c r="T21" s="6"/>
      <x:c r="U21" s="6"/>
      <x:c r="V21" s="6"/>
      <x:c r="W21" s="6"/>
      <x:c r="X21" s="6"/>
      <x:c r="Y21" s="6"/>
      <x:c r="Z21" s="6"/>
    </x:row>
    <x:row r="22" s="1" customFormat="1" ht="26.25" hidden="0" customHeight="1">
      <x:c r="A22" s="41" t="s">
        <x:v>3653</x:v>
      </x:c>
      <x:c r="B22" s="40" t="s">
        <x:v>3654</x:v>
      </x:c>
      <x:c r="C22" s="40" t="s">
        <x:v>372</x:v>
      </x:c>
      <x:c r="D22" s="40" t="s">
        <x:v>652</x:v>
      </x:c>
      <x:c r="E22" s="40" t="s">
        <x:v>3655</x:v>
      </x:c>
      <x:c r="F22" s="6"/>
      <x:c r="G22" s="6"/>
      <x:c r="H22" s="6"/>
      <x:c r="I22" s="6"/>
      <x:c r="J22" s="6"/>
      <x:c r="K22" s="6"/>
      <x:c r="L22" s="6"/>
      <x:c r="M22" s="6"/>
      <x:c r="N22" s="6"/>
      <x:c r="O22" s="6"/>
      <x:c r="P22" s="6"/>
      <x:c r="Q22" s="6"/>
      <x:c r="R22" s="6"/>
      <x:c r="S22" s="6"/>
      <x:c r="T22" s="6"/>
      <x:c r="U22" s="6"/>
      <x:c r="V22" s="6"/>
      <x:c r="W22" s="6"/>
      <x:c r="X22" s="6"/>
      <x:c r="Y22" s="6"/>
      <x:c r="Z22" s="6"/>
    </x:row>
    <x:row r="23" s="1" customFormat="1" ht="26.25" hidden="0" customHeight="1">
      <x:c r="A23" s="41" t="s">
        <x:v>3656</x:v>
      </x:c>
      <x:c r="B23" s="44" t="s">
        <x:v>3657</x:v>
      </x:c>
      <x:c r="C23" s="44" t="s">
        <x:v>372</x:v>
      </x:c>
      <x:c r="D23" s="44" t="s">
        <x:v>655</x:v>
      </x:c>
      <x:c r="E23" s="44" t="s">
        <x:v>3658</x:v>
      </x:c>
      <x:c r="F23" s="6"/>
      <x:c r="G23" s="6"/>
      <x:c r="H23" s="6"/>
      <x:c r="I23" s="6"/>
      <x:c r="J23" s="6"/>
      <x:c r="K23" s="6"/>
      <x:c r="L23" s="6"/>
      <x:c r="M23" s="6"/>
      <x:c r="N23" s="6"/>
      <x:c r="O23" s="6"/>
      <x:c r="P23" s="6"/>
      <x:c r="Q23" s="6"/>
      <x:c r="R23" s="6"/>
      <x:c r="S23" s="6"/>
      <x:c r="T23" s="6"/>
      <x:c r="U23" s="6"/>
      <x:c r="V23" s="6"/>
      <x:c r="W23" s="6"/>
      <x:c r="X23" s="6"/>
      <x:c r="Y23" s="6"/>
      <x:c r="Z23" s="6"/>
    </x:row>
    <x:row r="24" s="1" customFormat="1" ht="26.25" hidden="0" customHeight="1">
      <x:c r="A24" s="41" t="s">
        <x:v>3659</x:v>
      </x:c>
      <x:c r="B24" s="40" t="s">
        <x:v>3660</x:v>
      </x:c>
      <x:c r="C24" s="40" t="s">
        <x:v>372</x:v>
      </x:c>
      <x:c r="D24" s="40" t="s">
        <x:v>658</x:v>
      </x:c>
      <x:c r="E24" s="40" t="s">
        <x:v>3661</x:v>
      </x:c>
      <x:c r="F24" s="6"/>
      <x:c r="G24" s="6"/>
      <x:c r="H24" s="6"/>
      <x:c r="I24" s="6"/>
      <x:c r="J24" s="6"/>
      <x:c r="K24" s="6"/>
      <x:c r="L24" s="6"/>
      <x:c r="M24" s="6"/>
      <x:c r="N24" s="6"/>
      <x:c r="O24" s="6"/>
      <x:c r="P24" s="6"/>
      <x:c r="Q24" s="6"/>
      <x:c r="R24" s="6"/>
      <x:c r="S24" s="6"/>
      <x:c r="T24" s="6"/>
      <x:c r="U24" s="6"/>
      <x:c r="V24" s="6"/>
      <x:c r="W24" s="6"/>
      <x:c r="X24" s="6"/>
      <x:c r="Y24" s="6"/>
      <x:c r="Z24" s="6"/>
    </x:row>
    <x:row r="25" s="1" customFormat="1" ht="26.25" hidden="0" customHeight="1">
      <x:c r="A25" s="41" t="s">
        <x:v>3662</x:v>
      </x:c>
      <x:c r="B25" s="44" t="s">
        <x:v>3663</x:v>
      </x:c>
      <x:c r="C25" s="44" t="s">
        <x:v>372</x:v>
      </x:c>
      <x:c r="D25" s="44" t="s">
        <x:v>661</x:v>
      </x:c>
      <x:c r="E25" s="44" t="s">
        <x:v>3664</x:v>
      </x:c>
      <x:c r="F25" s="6"/>
      <x:c r="G25" s="6"/>
      <x:c r="H25" s="6"/>
      <x:c r="I25" s="6"/>
      <x:c r="J25" s="6"/>
      <x:c r="K25" s="6"/>
      <x:c r="L25" s="6"/>
      <x:c r="M25" s="6"/>
      <x:c r="N25" s="6"/>
      <x:c r="O25" s="6"/>
      <x:c r="P25" s="6"/>
      <x:c r="Q25" s="6"/>
      <x:c r="R25" s="6"/>
      <x:c r="S25" s="6"/>
      <x:c r="T25" s="6"/>
      <x:c r="U25" s="6"/>
      <x:c r="V25" s="6"/>
      <x:c r="W25" s="6"/>
      <x:c r="X25" s="6"/>
      <x:c r="Y25" s="6"/>
      <x:c r="Z25" s="6"/>
    </x:row>
    <x:row r="26" s="1" customFormat="1" ht="23.25" hidden="0" customHeight="1">
      <x:c r="A26" s="41" t="s">
        <x:v>3665</x:v>
      </x:c>
      <x:c r="B26" s="40" t="s">
        <x:v>3666</x:v>
      </x:c>
      <x:c r="C26" s="40" t="s">
        <x:v>372</x:v>
      </x:c>
      <x:c r="D26" s="40" t="s">
        <x:v>3667</x:v>
      </x:c>
      <x:c r="E26" s="40" t="s">
        <x:v>3668</x:v>
      </x:c>
      <x:c r="F26" s="6"/>
      <x:c r="G26" s="6"/>
      <x:c r="H26" s="6"/>
      <x:c r="I26" s="6"/>
      <x:c r="J26" s="6"/>
      <x:c r="K26" s="6"/>
      <x:c r="L26" s="6"/>
      <x:c r="M26" s="6"/>
      <x:c r="N26" s="6"/>
      <x:c r="O26" s="6"/>
      <x:c r="P26" s="6"/>
      <x:c r="Q26" s="6"/>
      <x:c r="R26" s="6"/>
      <x:c r="S26" s="6"/>
      <x:c r="T26" s="6"/>
      <x:c r="U26" s="6"/>
      <x:c r="V26" s="6"/>
      <x:c r="W26" s="6"/>
      <x:c r="X26" s="6"/>
      <x:c r="Y26" s="6"/>
      <x:c r="Z26" s="6"/>
    </x:row>
    <x:row r="27" s="1" customFormat="1" ht="23.25" hidden="0" customHeight="1">
      <x:c r="A27" s="41" t="s">
        <x:v>3669</x:v>
      </x:c>
      <x:c r="B27" s="44" t="s">
        <x:v>3670</x:v>
      </x:c>
      <x:c r="C27" s="44" t="s">
        <x:v>372</x:v>
      </x:c>
      <x:c r="D27" s="44" t="s">
        <x:v>3671</x:v>
      </x:c>
      <x:c r="E27" s="44" t="s">
        <x:v>3672</x:v>
      </x:c>
      <x:c r="F27" s="6"/>
      <x:c r="G27" s="6"/>
      <x:c r="H27" s="6"/>
      <x:c r="I27" s="6"/>
      <x:c r="J27" s="6"/>
      <x:c r="K27" s="6"/>
      <x:c r="L27" s="6"/>
      <x:c r="M27" s="6"/>
      <x:c r="N27" s="6"/>
      <x:c r="O27" s="6"/>
      <x:c r="P27" s="6"/>
      <x:c r="Q27" s="6"/>
      <x:c r="R27" s="6"/>
      <x:c r="S27" s="6"/>
      <x:c r="T27" s="6"/>
      <x:c r="U27" s="6"/>
      <x:c r="V27" s="6"/>
      <x:c r="W27" s="6"/>
      <x:c r="X27" s="6"/>
      <x:c r="Y27" s="6"/>
      <x:c r="Z27" s="6"/>
    </x:row>
    <x:row r="28" s="1" customFormat="1" ht="23.25" hidden="0" customHeight="1">
      <x:c r="A28" s="41" t="s">
        <x:v>3673</x:v>
      </x:c>
      <x:c r="B28" s="40" t="s">
        <x:v>3674</x:v>
      </x:c>
      <x:c r="C28" s="40" t="s">
        <x:v>372</x:v>
      </x:c>
      <x:c r="D28" s="40" t="s">
        <x:v>3675</x:v>
      </x:c>
      <x:c r="E28" s="40" t="s">
        <x:v>3676</x:v>
      </x:c>
      <x:c r="F28" s="6"/>
      <x:c r="G28" s="6"/>
      <x:c r="H28" s="6"/>
      <x:c r="I28" s="6"/>
      <x:c r="J28" s="6"/>
      <x:c r="K28" s="6"/>
      <x:c r="L28" s="6"/>
      <x:c r="M28" s="6"/>
      <x:c r="N28" s="6"/>
      <x:c r="O28" s="6"/>
      <x:c r="P28" s="6"/>
      <x:c r="Q28" s="6"/>
      <x:c r="R28" s="6"/>
      <x:c r="S28" s="6"/>
      <x:c r="T28" s="6"/>
      <x:c r="U28" s="6"/>
      <x:c r="V28" s="6"/>
      <x:c r="W28" s="6"/>
      <x:c r="X28" s="6"/>
      <x:c r="Y28" s="6"/>
      <x:c r="Z28" s="6"/>
    </x:row>
    <x:row r="29" s="1" customFormat="1" ht="23.25" hidden="0" customHeight="1">
      <x:c r="A29" s="41" t="s">
        <x:v>3677</x:v>
      </x:c>
      <x:c r="B29" s="44" t="s">
        <x:v>3678</x:v>
      </x:c>
      <x:c r="C29" s="44" t="s">
        <x:v>372</x:v>
      </x:c>
      <x:c r="D29" s="44" t="s">
        <x:v>3679</x:v>
      </x:c>
      <x:c r="E29" s="44" t="s">
        <x:v>3680</x:v>
      </x:c>
      <x:c r="F29" s="6"/>
      <x:c r="G29" s="6"/>
      <x:c r="H29" s="6"/>
      <x:c r="I29" s="6"/>
      <x:c r="J29" s="6"/>
      <x:c r="K29" s="6"/>
      <x:c r="L29" s="6"/>
      <x:c r="M29" s="6"/>
      <x:c r="N29" s="6"/>
      <x:c r="O29" s="6"/>
      <x:c r="P29" s="6"/>
      <x:c r="Q29" s="6"/>
      <x:c r="R29" s="6"/>
      <x:c r="S29" s="6"/>
      <x:c r="T29" s="6"/>
      <x:c r="U29" s="6"/>
      <x:c r="V29" s="6"/>
      <x:c r="W29" s="6"/>
      <x:c r="X29" s="6"/>
      <x:c r="Y29" s="6"/>
      <x:c r="Z29" s="6"/>
    </x:row>
    <x:row r="30" s="1" customFormat="1" ht="23.25" hidden="0" customHeight="1">
      <x:c r="A30" s="41" t="s">
        <x:v>3681</x:v>
      </x:c>
      <x:c r="B30" s="40" t="s">
        <x:v>3682</x:v>
      </x:c>
      <x:c r="C30" s="40" t="s">
        <x:v>372</x:v>
      </x:c>
      <x:c r="D30" s="40" t="s">
        <x:v>3683</x:v>
      </x:c>
      <x:c r="E30" s="40" t="s">
        <x:v>3684</x:v>
      </x:c>
      <x:c r="F30" s="6"/>
      <x:c r="G30" s="6"/>
      <x:c r="H30" s="6"/>
      <x:c r="I30" s="6"/>
      <x:c r="J30" s="6"/>
      <x:c r="K30" s="6"/>
      <x:c r="L30" s="6"/>
      <x:c r="M30" s="6"/>
      <x:c r="N30" s="6"/>
      <x:c r="O30" s="6"/>
      <x:c r="P30" s="6"/>
      <x:c r="Q30" s="6"/>
      <x:c r="R30" s="6"/>
      <x:c r="S30" s="6"/>
      <x:c r="T30" s="6"/>
      <x:c r="U30" s="6"/>
      <x:c r="V30" s="6"/>
      <x:c r="W30" s="6"/>
      <x:c r="X30" s="6"/>
      <x:c r="Y30" s="6"/>
      <x:c r="Z30" s="6"/>
    </x:row>
    <x:row r="31" s="1" customFormat="1" ht="12.75" hidden="0" customHeight="1">
      <x:c r="A31" s="6"/>
      <x:c r="B31" s="6"/>
      <x:c r="C31" s="6"/>
      <x:c r="D31" s="6"/>
      <x:c r="E31" s="6"/>
      <x:c r="F31" s="6"/>
      <x:c r="G31" s="6"/>
      <x:c r="H31" s="6"/>
      <x:c r="I31" s="6"/>
      <x:c r="J31" s="6"/>
      <x:c r="K31" s="6"/>
      <x:c r="L31" s="6"/>
      <x:c r="M31" s="6"/>
      <x:c r="N31" s="6"/>
      <x:c r="O31" s="6"/>
      <x:c r="P31" s="6"/>
      <x:c r="Q31" s="6"/>
      <x:c r="R31" s="6"/>
      <x:c r="S31" s="6"/>
      <x:c r="T31" s="6"/>
      <x:c r="U31" s="6"/>
      <x:c r="V31" s="6"/>
      <x:c r="W31" s="6"/>
      <x:c r="X31" s="6"/>
      <x:c r="Y31" s="6"/>
      <x:c r="Z31" s="6"/>
    </x:row>
    <x:row r="32" s="1" customFormat="1" ht="12.75" hidden="0" customHeight="1">
      <x:c r="A32" s="6"/>
      <x:c r="B32" s="6"/>
      <x:c r="C32" s="6"/>
      <x:c r="D32" s="6"/>
      <x:c r="E32" s="6"/>
      <x:c r="F32" s="6"/>
      <x:c r="G32" s="6"/>
      <x:c r="H32" s="6"/>
      <x:c r="I32" s="6"/>
      <x:c r="J32" s="6"/>
      <x:c r="K32" s="6"/>
      <x:c r="L32" s="6"/>
      <x:c r="M32" s="6"/>
      <x:c r="N32" s="6"/>
      <x:c r="O32" s="6"/>
      <x:c r="P32" s="6"/>
      <x:c r="Q32" s="6"/>
      <x:c r="R32" s="6"/>
      <x:c r="S32" s="6"/>
      <x:c r="T32" s="6"/>
      <x:c r="U32" s="6"/>
      <x:c r="V32" s="6"/>
      <x:c r="W32" s="6"/>
      <x:c r="X32" s="6"/>
      <x:c r="Y32" s="6"/>
      <x:c r="Z32" s="6"/>
    </x:row>
    <x:row r="33" s="1" customFormat="1" ht="12.75" hidden="0" customHeight="1">
      <x:c r="A33" s="6"/>
      <x:c r="B33" s="6"/>
      <x:c r="C33" s="6"/>
      <x:c r="D33" s="6"/>
      <x:c r="E33" s="6"/>
      <x:c r="F33" s="6"/>
      <x:c r="G33" s="6"/>
      <x:c r="H33" s="6"/>
      <x:c r="I33" s="6"/>
      <x:c r="J33" s="6"/>
      <x:c r="K33" s="6"/>
      <x:c r="L33" s="6"/>
      <x:c r="M33" s="6"/>
      <x:c r="N33" s="6"/>
      <x:c r="O33" s="6"/>
      <x:c r="P33" s="6"/>
      <x:c r="Q33" s="6"/>
      <x:c r="R33" s="6"/>
      <x:c r="S33" s="6"/>
      <x:c r="T33" s="6"/>
      <x:c r="U33" s="6"/>
      <x:c r="V33" s="6"/>
      <x:c r="W33" s="6"/>
      <x:c r="X33" s="6"/>
      <x:c r="Y33" s="6"/>
      <x:c r="Z33" s="6"/>
    </x:row>
    <x:row r="34" s="1" customFormat="1" ht="12.75" hidden="0" customHeight="1">
      <x:c r="A34" s="6"/>
      <x:c r="B34" s="6"/>
      <x:c r="C34" s="6"/>
      <x:c r="D34" s="6"/>
      <x:c r="E34" s="6"/>
      <x:c r="F34" s="6"/>
      <x:c r="G34" s="6"/>
      <x:c r="H34" s="6"/>
      <x:c r="I34" s="6"/>
      <x:c r="J34" s="6"/>
      <x:c r="K34" s="6"/>
      <x:c r="L34" s="6"/>
      <x:c r="M34" s="6"/>
      <x:c r="N34" s="6"/>
      <x:c r="O34" s="6"/>
      <x:c r="P34" s="6"/>
      <x:c r="Q34" s="6"/>
      <x:c r="R34" s="6"/>
      <x:c r="S34" s="6"/>
      <x:c r="T34" s="6"/>
      <x:c r="U34" s="6"/>
      <x:c r="V34" s="6"/>
      <x:c r="W34" s="6"/>
      <x:c r="X34" s="6"/>
      <x:c r="Y34" s="6"/>
      <x:c r="Z34" s="6"/>
    </x:row>
    <x:row r="35" s="1" customFormat="1" ht="12.75" hidden="0" customHeight="1">
      <x:c r="A35" s="6"/>
      <x:c r="B35" s="6"/>
      <x:c r="C35" s="6"/>
      <x:c r="D35" s="6"/>
      <x:c r="E35" s="6"/>
      <x:c r="F35" s="6"/>
      <x:c r="G35" s="6"/>
      <x:c r="H35" s="6"/>
      <x:c r="I35" s="6"/>
      <x:c r="J35" s="6"/>
      <x:c r="K35" s="6"/>
      <x:c r="L35" s="6"/>
      <x:c r="M35" s="6"/>
      <x:c r="N35" s="6"/>
      <x:c r="O35" s="6"/>
      <x:c r="P35" s="6"/>
      <x:c r="Q35" s="6"/>
      <x:c r="R35" s="6"/>
      <x:c r="S35" s="6"/>
      <x:c r="T35" s="6"/>
      <x:c r="U35" s="6"/>
      <x:c r="V35" s="6"/>
      <x:c r="W35" s="6"/>
      <x:c r="X35" s="6"/>
      <x:c r="Y35" s="6"/>
      <x:c r="Z35" s="6"/>
    </x:row>
    <x:row r="36" s="1" customFormat="1" ht="12.75" hidden="0" customHeight="1">
      <x:c r="A36" s="6"/>
      <x:c r="B36" s="6"/>
      <x:c r="C36" s="6"/>
      <x:c r="D36" s="6"/>
      <x:c r="E36" s="6"/>
      <x:c r="F36" s="6"/>
      <x:c r="G36" s="6"/>
      <x:c r="H36" s="6"/>
      <x:c r="I36" s="6"/>
      <x:c r="J36" s="6"/>
      <x:c r="K36" s="6"/>
      <x:c r="L36" s="6"/>
      <x:c r="M36" s="6"/>
      <x:c r="N36" s="6"/>
      <x:c r="O36" s="6"/>
      <x:c r="P36" s="6"/>
      <x:c r="Q36" s="6"/>
      <x:c r="R36" s="6"/>
      <x:c r="S36" s="6"/>
      <x:c r="T36" s="6"/>
      <x:c r="U36" s="6"/>
      <x:c r="V36" s="6"/>
      <x:c r="W36" s="6"/>
      <x:c r="X36" s="6"/>
      <x:c r="Y36" s="6"/>
      <x:c r="Z36" s="6"/>
    </x:row>
    <x:row r="37" s="1" customFormat="1" ht="12.75" hidden="0" customHeight="1">
      <x:c r="A37" s="6"/>
      <x:c r="B37" s="6"/>
      <x:c r="C37" s="6"/>
      <x:c r="D37" s="6"/>
      <x:c r="E37" s="6"/>
      <x:c r="F37" s="6"/>
      <x:c r="G37" s="6"/>
      <x:c r="H37" s="6"/>
      <x:c r="I37" s="6"/>
      <x:c r="J37" s="6"/>
      <x:c r="K37" s="6"/>
      <x:c r="L37" s="6"/>
      <x:c r="M37" s="6"/>
      <x:c r="N37" s="6"/>
      <x:c r="O37" s="6"/>
      <x:c r="P37" s="6"/>
      <x:c r="Q37" s="6"/>
      <x:c r="R37" s="6"/>
      <x:c r="S37" s="6"/>
      <x:c r="T37" s="6"/>
      <x:c r="U37" s="6"/>
      <x:c r="V37" s="6"/>
      <x:c r="W37" s="6"/>
      <x:c r="X37" s="6"/>
      <x:c r="Y37" s="6"/>
      <x:c r="Z37" s="6"/>
    </x:row>
    <x:row r="38" s="1" customFormat="1" ht="12.75" hidden="0" customHeight="1">
      <x:c r="A38" s="6"/>
      <x:c r="B38" s="6"/>
      <x:c r="C38" s="6"/>
      <x:c r="D38" s="6"/>
      <x:c r="E38" s="6"/>
      <x:c r="F38" s="6"/>
      <x:c r="G38" s="6"/>
      <x:c r="H38" s="6"/>
      <x:c r="I38" s="6"/>
      <x:c r="J38" s="6"/>
      <x:c r="K38" s="6"/>
      <x:c r="L38" s="6"/>
      <x:c r="M38" s="6"/>
      <x:c r="N38" s="6"/>
      <x:c r="O38" s="6"/>
      <x:c r="P38" s="6"/>
      <x:c r="Q38" s="6"/>
      <x:c r="R38" s="6"/>
      <x:c r="S38" s="6"/>
      <x:c r="T38" s="6"/>
      <x:c r="U38" s="6"/>
      <x:c r="V38" s="6"/>
      <x:c r="W38" s="6"/>
      <x:c r="X38" s="6"/>
      <x:c r="Y38" s="6"/>
      <x:c r="Z38" s="6"/>
    </x:row>
    <x:row r="39" s="1" customFormat="1" ht="12.75" hidden="0" customHeight="1">
      <x:c r="A39" s="6"/>
      <x:c r="B39" s="6"/>
      <x:c r="C39" s="6"/>
      <x:c r="D39" s="6"/>
      <x:c r="E39" s="6"/>
      <x:c r="F39" s="6"/>
      <x:c r="G39" s="6"/>
      <x:c r="H39" s="6"/>
      <x:c r="I39" s="6"/>
      <x:c r="J39" s="6"/>
      <x:c r="K39" s="6"/>
      <x:c r="L39" s="6"/>
      <x:c r="M39" s="6"/>
      <x:c r="N39" s="6"/>
      <x:c r="O39" s="6"/>
      <x:c r="P39" s="6"/>
      <x:c r="Q39" s="6"/>
      <x:c r="R39" s="6"/>
      <x:c r="S39" s="6"/>
      <x:c r="T39" s="6"/>
      <x:c r="U39" s="6"/>
      <x:c r="V39" s="6"/>
      <x:c r="W39" s="6"/>
      <x:c r="X39" s="6"/>
      <x:c r="Y39" s="6"/>
      <x:c r="Z39" s="6"/>
    </x:row>
    <x:row r="40" s="1" customFormat="1" ht="12.75" hidden="0" customHeight="1">
      <x:c r="A40" s="6"/>
      <x:c r="B40" s="6"/>
      <x:c r="C40" s="6"/>
      <x:c r="D40" s="6"/>
      <x:c r="E40" s="6"/>
      <x:c r="F40" s="6"/>
      <x:c r="G40" s="6"/>
      <x:c r="H40" s="6"/>
      <x:c r="I40" s="6"/>
      <x:c r="J40" s="6"/>
      <x:c r="K40" s="6"/>
      <x:c r="L40" s="6"/>
      <x:c r="M40" s="6"/>
      <x:c r="N40" s="6"/>
      <x:c r="O40" s="6"/>
      <x:c r="P40" s="6"/>
      <x:c r="Q40" s="6"/>
      <x:c r="R40" s="6"/>
      <x:c r="S40" s="6"/>
      <x:c r="T40" s="6"/>
      <x:c r="U40" s="6"/>
      <x:c r="V40" s="6"/>
      <x:c r="W40" s="6"/>
      <x:c r="X40" s="6"/>
      <x:c r="Y40" s="6"/>
      <x:c r="Z40" s="6"/>
    </x:row>
    <x:row r="41" s="1" customFormat="1" ht="12.75" hidden="0" customHeight="1">
      <x:c r="A41" s="6"/>
      <x:c r="B41" s="6"/>
      <x:c r="C41" s="6"/>
      <x:c r="D41" s="6"/>
      <x:c r="E41" s="6"/>
      <x:c r="F41" s="6"/>
      <x:c r="G41" s="6"/>
      <x:c r="H41" s="6"/>
      <x:c r="I41" s="6"/>
      <x:c r="J41" s="6"/>
      <x:c r="K41" s="6"/>
      <x:c r="L41" s="6"/>
      <x:c r="M41" s="6"/>
      <x:c r="N41" s="6"/>
      <x:c r="O41" s="6"/>
      <x:c r="P41" s="6"/>
      <x:c r="Q41" s="6"/>
      <x:c r="R41" s="6"/>
      <x:c r="S41" s="6"/>
      <x:c r="T41" s="6"/>
      <x:c r="U41" s="6"/>
      <x:c r="V41" s="6"/>
      <x:c r="W41" s="6"/>
      <x:c r="X41" s="6"/>
      <x:c r="Y41" s="6"/>
      <x:c r="Z41" s="6"/>
    </x:row>
    <x:row r="42" s="1" customFormat="1" ht="12.75" hidden="0" customHeight="1">
      <x:c r="A42" s="6"/>
      <x:c r="B42" s="6"/>
      <x:c r="C42" s="6"/>
      <x:c r="D42" s="6"/>
      <x:c r="E42" s="6"/>
      <x:c r="F42" s="6"/>
      <x:c r="G42" s="6"/>
      <x:c r="H42" s="6"/>
      <x:c r="I42" s="6"/>
      <x:c r="J42" s="6"/>
      <x:c r="K42" s="6"/>
      <x:c r="L42" s="6"/>
      <x:c r="M42" s="6"/>
      <x:c r="N42" s="6"/>
      <x:c r="O42" s="6"/>
      <x:c r="P42" s="6"/>
      <x:c r="Q42" s="6"/>
      <x:c r="R42" s="6"/>
      <x:c r="S42" s="6"/>
      <x:c r="T42" s="6"/>
      <x:c r="U42" s="6"/>
      <x:c r="V42" s="6"/>
      <x:c r="W42" s="6"/>
      <x:c r="X42" s="6"/>
      <x:c r="Y42" s="6"/>
      <x:c r="Z42" s="6"/>
    </x:row>
    <x:row r="43" s="1" customFormat="1" ht="12.75" hidden="0" customHeight="1">
      <x:c r="A43" s="6"/>
      <x:c r="B43" s="6"/>
      <x:c r="C43" s="6"/>
      <x:c r="D43" s="6"/>
      <x:c r="E43" s="6"/>
      <x:c r="F43" s="6"/>
      <x:c r="G43" s="6"/>
      <x:c r="H43" s="6"/>
      <x:c r="I43" s="6"/>
      <x:c r="J43" s="6"/>
      <x:c r="K43" s="6"/>
      <x:c r="L43" s="6"/>
      <x:c r="M43" s="6"/>
      <x:c r="N43" s="6"/>
      <x:c r="O43" s="6"/>
      <x:c r="P43" s="6"/>
      <x:c r="Q43" s="6"/>
      <x:c r="R43" s="6"/>
      <x:c r="S43" s="6"/>
      <x:c r="T43" s="6"/>
      <x:c r="U43" s="6"/>
      <x:c r="V43" s="6"/>
      <x:c r="W43" s="6"/>
      <x:c r="X43" s="6"/>
      <x:c r="Y43" s="6"/>
      <x:c r="Z43" s="6"/>
    </x:row>
    <x:row r="44" s="1" customFormat="1" ht="12.75" hidden="0" customHeight="1">
      <x:c r="A44" s="6"/>
      <x:c r="B44" s="6"/>
      <x:c r="C44" s="6"/>
      <x:c r="D44" s="6"/>
      <x:c r="E44" s="6"/>
      <x:c r="F44" s="6"/>
      <x:c r="G44" s="6"/>
      <x:c r="H44" s="6"/>
      <x:c r="I44" s="6"/>
      <x:c r="J44" s="6"/>
      <x:c r="K44" s="6"/>
      <x:c r="L44" s="6"/>
      <x:c r="M44" s="6"/>
      <x:c r="N44" s="6"/>
      <x:c r="O44" s="6"/>
      <x:c r="P44" s="6"/>
      <x:c r="Q44" s="6"/>
      <x:c r="R44" s="6"/>
      <x:c r="S44" s="6"/>
      <x:c r="T44" s="6"/>
      <x:c r="U44" s="6"/>
      <x:c r="V44" s="6"/>
      <x:c r="W44" s="6"/>
      <x:c r="X44" s="6"/>
      <x:c r="Y44" s="6"/>
      <x:c r="Z44" s="6"/>
    </x:row>
    <x:row r="45" s="1" customFormat="1" ht="12.75" hidden="0" customHeight="1">
      <x:c r="A45" s="6"/>
      <x:c r="B45" s="6"/>
      <x:c r="C45" s="6"/>
      <x:c r="D45" s="6"/>
      <x:c r="E45" s="6"/>
      <x:c r="F45" s="6"/>
      <x:c r="G45" s="6"/>
      <x:c r="H45" s="6"/>
      <x:c r="I45" s="6"/>
      <x:c r="J45" s="6"/>
      <x:c r="K45" s="6"/>
      <x:c r="L45" s="6"/>
      <x:c r="M45" s="6"/>
      <x:c r="N45" s="6"/>
      <x:c r="O45" s="6"/>
      <x:c r="P45" s="6"/>
      <x:c r="Q45" s="6"/>
      <x:c r="R45" s="6"/>
      <x:c r="S45" s="6"/>
      <x:c r="T45" s="6"/>
      <x:c r="U45" s="6"/>
      <x:c r="V45" s="6"/>
      <x:c r="W45" s="6"/>
      <x:c r="X45" s="6"/>
      <x:c r="Y45" s="6"/>
      <x:c r="Z45" s="6"/>
    </x:row>
    <x:row r="46" s="1" customFormat="1" ht="12.75" hidden="0" customHeight="1">
      <x:c r="A46" s="6"/>
      <x:c r="B46" s="6"/>
      <x:c r="C46" s="6"/>
      <x:c r="D46" s="6"/>
      <x:c r="E46" s="6"/>
      <x:c r="F46" s="6"/>
      <x:c r="G46" s="6"/>
      <x:c r="H46" s="6"/>
      <x:c r="I46" s="6"/>
      <x:c r="J46" s="6"/>
      <x:c r="K46" s="6"/>
      <x:c r="L46" s="6"/>
      <x:c r="M46" s="6"/>
      <x:c r="N46" s="6"/>
      <x:c r="O46" s="6"/>
      <x:c r="P46" s="6"/>
      <x:c r="Q46" s="6"/>
      <x:c r="R46" s="6"/>
      <x:c r="S46" s="6"/>
      <x:c r="T46" s="6"/>
      <x:c r="U46" s="6"/>
      <x:c r="V46" s="6"/>
      <x:c r="W46" s="6"/>
      <x:c r="X46" s="6"/>
      <x:c r="Y46" s="6"/>
      <x:c r="Z46" s="6"/>
    </x:row>
    <x:row r="47" s="1" customFormat="1" ht="12.75" hidden="0" customHeight="1">
      <x:c r="A47" s="6"/>
      <x:c r="B47" s="6"/>
      <x:c r="C47" s="6"/>
      <x:c r="D47" s="6"/>
      <x:c r="E47" s="6"/>
      <x:c r="F47" s="6"/>
      <x:c r="G47" s="6"/>
      <x:c r="H47" s="6"/>
      <x:c r="I47" s="6"/>
      <x:c r="J47" s="6"/>
      <x:c r="K47" s="6"/>
      <x:c r="L47" s="6"/>
      <x:c r="M47" s="6"/>
      <x:c r="N47" s="6"/>
      <x:c r="O47" s="6"/>
      <x:c r="P47" s="6"/>
      <x:c r="Q47" s="6"/>
      <x:c r="R47" s="6"/>
      <x:c r="S47" s="6"/>
      <x:c r="T47" s="6"/>
      <x:c r="U47" s="6"/>
      <x:c r="V47" s="6"/>
      <x:c r="W47" s="6"/>
      <x:c r="X47" s="6"/>
      <x:c r="Y47" s="6"/>
      <x:c r="Z47" s="6"/>
    </x:row>
    <x:row r="48" s="1" customFormat="1" ht="12.75" hidden="0" customHeight="1">
      <x:c r="A48" s="6"/>
      <x:c r="B48" s="6"/>
      <x:c r="C48" s="6"/>
      <x:c r="D48" s="6"/>
      <x:c r="E48" s="6"/>
      <x:c r="F48" s="6"/>
      <x:c r="G48" s="6"/>
      <x:c r="H48" s="6"/>
      <x:c r="I48" s="6"/>
      <x:c r="J48" s="6"/>
      <x:c r="K48" s="6"/>
      <x:c r="L48" s="6"/>
      <x:c r="M48" s="6"/>
      <x:c r="N48" s="6"/>
      <x:c r="O48" s="6"/>
      <x:c r="P48" s="6"/>
      <x:c r="Q48" s="6"/>
      <x:c r="R48" s="6"/>
      <x:c r="S48" s="6"/>
      <x:c r="T48" s="6"/>
      <x:c r="U48" s="6"/>
      <x:c r="V48" s="6"/>
      <x:c r="W48" s="6"/>
      <x:c r="X48" s="6"/>
      <x:c r="Y48" s="6"/>
      <x:c r="Z48" s="6"/>
    </x:row>
    <x:row r="49" s="1" customFormat="1" ht="12.75" hidden="0" customHeight="1">
      <x:c r="A49" s="6"/>
      <x:c r="B49" s="6"/>
      <x:c r="C49" s="6"/>
      <x:c r="D49" s="6"/>
      <x:c r="E49" s="6"/>
      <x:c r="F49" s="6"/>
      <x:c r="G49" s="6"/>
      <x:c r="H49" s="6"/>
      <x:c r="I49" s="6"/>
      <x:c r="J49" s="6"/>
      <x:c r="K49" s="6"/>
      <x:c r="L49" s="6"/>
      <x:c r="M49" s="6"/>
      <x:c r="N49" s="6"/>
      <x:c r="O49" s="6"/>
      <x:c r="P49" s="6"/>
      <x:c r="Q49" s="6"/>
      <x:c r="R49" s="6"/>
      <x:c r="S49" s="6"/>
      <x:c r="T49" s="6"/>
      <x:c r="U49" s="6"/>
      <x:c r="V49" s="6"/>
      <x:c r="W49" s="6"/>
      <x:c r="X49" s="6"/>
      <x:c r="Y49" s="6"/>
      <x:c r="Z49" s="6"/>
    </x:row>
    <x:row r="50" s="1" customFormat="1" ht="12.75" hidden="0" customHeight="1">
      <x:c r="A50" s="6"/>
      <x:c r="B50" s="6"/>
      <x:c r="C50" s="6"/>
      <x:c r="D50" s="6"/>
      <x:c r="E50" s="6"/>
      <x:c r="F50" s="6"/>
      <x:c r="G50" s="6"/>
      <x:c r="H50" s="6"/>
      <x:c r="I50" s="6"/>
      <x:c r="J50" s="6"/>
      <x:c r="K50" s="6"/>
      <x:c r="L50" s="6"/>
      <x:c r="M50" s="6"/>
      <x:c r="N50" s="6"/>
      <x:c r="O50" s="6"/>
      <x:c r="P50" s="6"/>
      <x:c r="Q50" s="6"/>
      <x:c r="R50" s="6"/>
      <x:c r="S50" s="6"/>
      <x:c r="T50" s="6"/>
      <x:c r="U50" s="6"/>
      <x:c r="V50" s="6"/>
      <x:c r="W50" s="6"/>
      <x:c r="X50" s="6"/>
      <x:c r="Y50" s="6"/>
      <x:c r="Z50" s="6"/>
    </x:row>
    <x:row r="51" s="1" customFormat="1" ht="12.75" hidden="0" customHeight="1">
      <x:c r="A51" s="6"/>
      <x:c r="B51" s="6"/>
      <x:c r="C51" s="6"/>
      <x:c r="D51" s="6"/>
      <x:c r="E51" s="6"/>
      <x:c r="F51" s="6"/>
      <x:c r="G51" s="6"/>
      <x:c r="H51" s="6"/>
      <x:c r="I51" s="6"/>
      <x:c r="J51" s="6"/>
      <x:c r="K51" s="6"/>
      <x:c r="L51" s="6"/>
      <x:c r="M51" s="6"/>
      <x:c r="N51" s="6"/>
      <x:c r="O51" s="6"/>
      <x:c r="P51" s="6"/>
      <x:c r="Q51" s="6"/>
      <x:c r="R51" s="6"/>
      <x:c r="S51" s="6"/>
      <x:c r="T51" s="6"/>
      <x:c r="U51" s="6"/>
      <x:c r="V51" s="6"/>
      <x:c r="W51" s="6"/>
      <x:c r="X51" s="6"/>
      <x:c r="Y51" s="6"/>
      <x:c r="Z51" s="6"/>
    </x:row>
    <x:row r="52" s="1" customFormat="1" ht="12.75" hidden="0" customHeight="1">
      <x:c r="A52" s="6"/>
      <x:c r="B52" s="6"/>
      <x:c r="C52" s="6"/>
      <x:c r="D52" s="6"/>
      <x:c r="E52" s="6"/>
      <x:c r="F52" s="6"/>
      <x:c r="G52" s="6"/>
      <x:c r="H52" s="6"/>
      <x:c r="I52" s="6"/>
      <x:c r="J52" s="6"/>
      <x:c r="K52" s="6"/>
      <x:c r="L52" s="6"/>
      <x:c r="M52" s="6"/>
      <x:c r="N52" s="6"/>
      <x:c r="O52" s="6"/>
      <x:c r="P52" s="6"/>
      <x:c r="Q52" s="6"/>
      <x:c r="R52" s="6"/>
      <x:c r="S52" s="6"/>
      <x:c r="T52" s="6"/>
      <x:c r="U52" s="6"/>
      <x:c r="V52" s="6"/>
      <x:c r="W52" s="6"/>
      <x:c r="X52" s="6"/>
      <x:c r="Y52" s="6"/>
      <x:c r="Z52" s="6"/>
    </x:row>
    <x:row r="53" s="1" customFormat="1" ht="12.75" hidden="0" customHeight="1">
      <x:c r="A53" s="6"/>
      <x:c r="B53" s="6"/>
      <x:c r="C53" s="6"/>
      <x:c r="D53" s="6"/>
      <x:c r="E53" s="6"/>
      <x:c r="F53" s="6"/>
      <x:c r="G53" s="6"/>
      <x:c r="H53" s="6"/>
      <x:c r="I53" s="6"/>
      <x:c r="J53" s="6"/>
      <x:c r="K53" s="6"/>
      <x:c r="L53" s="6"/>
      <x:c r="M53" s="6"/>
      <x:c r="N53" s="6"/>
      <x:c r="O53" s="6"/>
      <x:c r="P53" s="6"/>
      <x:c r="Q53" s="6"/>
      <x:c r="R53" s="6"/>
      <x:c r="S53" s="6"/>
      <x:c r="T53" s="6"/>
      <x:c r="U53" s="6"/>
      <x:c r="V53" s="6"/>
      <x:c r="W53" s="6"/>
      <x:c r="X53" s="6"/>
      <x:c r="Y53" s="6"/>
      <x:c r="Z53" s="6"/>
    </x:row>
    <x:row r="54" s="1" customFormat="1" ht="12.75" hidden="0" customHeight="1">
      <x:c r="A54" s="6"/>
      <x:c r="B54" s="6"/>
      <x:c r="C54" s="6"/>
      <x:c r="D54" s="6"/>
      <x:c r="E54" s="6"/>
      <x:c r="F54" s="6"/>
      <x:c r="G54" s="6"/>
      <x:c r="H54" s="6"/>
      <x:c r="I54" s="6"/>
      <x:c r="J54" s="6"/>
      <x:c r="K54" s="6"/>
      <x:c r="L54" s="6"/>
      <x:c r="M54" s="6"/>
      <x:c r="N54" s="6"/>
      <x:c r="O54" s="6"/>
      <x:c r="P54" s="6"/>
      <x:c r="Q54" s="6"/>
      <x:c r="R54" s="6"/>
      <x:c r="S54" s="6"/>
      <x:c r="T54" s="6"/>
      <x:c r="U54" s="6"/>
      <x:c r="V54" s="6"/>
      <x:c r="W54" s="6"/>
      <x:c r="X54" s="6"/>
      <x:c r="Y54" s="6"/>
      <x:c r="Z54" s="6"/>
    </x:row>
    <x:row r="55" s="1" customFormat="1" ht="12.75" hidden="0" customHeight="1">
      <x:c r="A55" s="6"/>
      <x:c r="B55" s="6"/>
      <x:c r="C55" s="6"/>
      <x:c r="D55" s="6"/>
      <x:c r="E55" s="6"/>
      <x:c r="F55" s="6"/>
      <x:c r="G55" s="6"/>
      <x:c r="H55" s="6"/>
      <x:c r="I55" s="6"/>
      <x:c r="J55" s="6"/>
      <x:c r="K55" s="6"/>
      <x:c r="L55" s="6"/>
      <x:c r="M55" s="6"/>
      <x:c r="N55" s="6"/>
      <x:c r="O55" s="6"/>
      <x:c r="P55" s="6"/>
      <x:c r="Q55" s="6"/>
      <x:c r="R55" s="6"/>
      <x:c r="S55" s="6"/>
      <x:c r="T55" s="6"/>
      <x:c r="U55" s="6"/>
      <x:c r="V55" s="6"/>
      <x:c r="W55" s="6"/>
      <x:c r="X55" s="6"/>
      <x:c r="Y55" s="6"/>
      <x:c r="Z55" s="6"/>
    </x:row>
    <x:row r="56" s="1" customFormat="1" ht="12.75" hidden="0" customHeight="1">
      <x:c r="A56" s="6"/>
      <x:c r="B56" s="6"/>
      <x:c r="C56" s="6"/>
      <x:c r="D56" s="6"/>
      <x:c r="E56" s="6"/>
      <x:c r="F56" s="6"/>
      <x:c r="G56" s="6"/>
      <x:c r="H56" s="6"/>
      <x:c r="I56" s="6"/>
      <x:c r="J56" s="6"/>
      <x:c r="K56" s="6"/>
      <x:c r="L56" s="6"/>
      <x:c r="M56" s="6"/>
      <x:c r="N56" s="6"/>
      <x:c r="O56" s="6"/>
      <x:c r="P56" s="6"/>
      <x:c r="Q56" s="6"/>
      <x:c r="R56" s="6"/>
      <x:c r="S56" s="6"/>
      <x:c r="T56" s="6"/>
      <x:c r="U56" s="6"/>
      <x:c r="V56" s="6"/>
      <x:c r="W56" s="6"/>
      <x:c r="X56" s="6"/>
      <x:c r="Y56" s="6"/>
      <x:c r="Z56" s="6"/>
    </x:row>
    <x:row r="57" s="1" customFormat="1" ht="12.75" hidden="0" customHeight="1">
      <x:c r="A57" s="6"/>
      <x:c r="B57" s="6"/>
      <x:c r="C57" s="6"/>
      <x:c r="D57" s="6"/>
      <x:c r="E57" s="6"/>
      <x:c r="F57" s="6"/>
      <x:c r="G57" s="6"/>
      <x:c r="H57" s="6"/>
      <x:c r="I57" s="6"/>
      <x:c r="J57" s="6"/>
      <x:c r="K57" s="6"/>
      <x:c r="L57" s="6"/>
      <x:c r="M57" s="6"/>
      <x:c r="N57" s="6"/>
      <x:c r="O57" s="6"/>
      <x:c r="P57" s="6"/>
      <x:c r="Q57" s="6"/>
      <x:c r="R57" s="6"/>
      <x:c r="S57" s="6"/>
      <x:c r="T57" s="6"/>
      <x:c r="U57" s="6"/>
      <x:c r="V57" s="6"/>
      <x:c r="W57" s="6"/>
      <x:c r="X57" s="6"/>
      <x:c r="Y57" s="6"/>
      <x:c r="Z57" s="6"/>
    </x:row>
    <x:row r="58" s="1" customFormat="1" ht="12.75" hidden="0" customHeight="1">
      <x:c r="A58" s="6"/>
      <x:c r="B58" s="6"/>
      <x:c r="C58" s="6"/>
      <x:c r="D58" s="6"/>
      <x:c r="E58" s="6"/>
      <x:c r="F58" s="6"/>
      <x:c r="G58" s="6"/>
      <x:c r="H58" s="6"/>
      <x:c r="I58" s="6"/>
      <x:c r="J58" s="6"/>
      <x:c r="K58" s="6"/>
      <x:c r="L58" s="6"/>
      <x:c r="M58" s="6"/>
      <x:c r="N58" s="6"/>
      <x:c r="O58" s="6"/>
      <x:c r="P58" s="6"/>
      <x:c r="Q58" s="6"/>
      <x:c r="R58" s="6"/>
      <x:c r="S58" s="6"/>
      <x:c r="T58" s="6"/>
      <x:c r="U58" s="6"/>
      <x:c r="V58" s="6"/>
      <x:c r="W58" s="6"/>
      <x:c r="X58" s="6"/>
      <x:c r="Y58" s="6"/>
      <x:c r="Z58" s="6"/>
    </x:row>
    <x:row r="59" s="1" customFormat="1" ht="12.75" hidden="0" customHeight="1">
      <x:c r="A59" s="6"/>
      <x:c r="B59" s="6"/>
      <x:c r="C59" s="6"/>
      <x:c r="D59" s="6"/>
      <x:c r="E59" s="6"/>
      <x:c r="F59" s="6"/>
      <x:c r="G59" s="6"/>
      <x:c r="H59" s="6"/>
      <x:c r="I59" s="6"/>
      <x:c r="J59" s="6"/>
      <x:c r="K59" s="6"/>
      <x:c r="L59" s="6"/>
      <x:c r="M59" s="6"/>
      <x:c r="N59" s="6"/>
      <x:c r="O59" s="6"/>
      <x:c r="P59" s="6"/>
      <x:c r="Q59" s="6"/>
      <x:c r="R59" s="6"/>
      <x:c r="S59" s="6"/>
      <x:c r="T59" s="6"/>
      <x:c r="U59" s="6"/>
      <x:c r="V59" s="6"/>
      <x:c r="W59" s="6"/>
      <x:c r="X59" s="6"/>
      <x:c r="Y59" s="6"/>
      <x:c r="Z59" s="6"/>
    </x:row>
    <x:row r="60" s="1" customFormat="1" ht="12.75" hidden="0" customHeight="1">
      <x:c r="A60" s="6"/>
      <x:c r="B60" s="6"/>
      <x:c r="C60" s="6"/>
      <x:c r="D60" s="6"/>
      <x:c r="E60" s="6"/>
      <x:c r="F60" s="6"/>
      <x:c r="G60" s="6"/>
      <x:c r="H60" s="6"/>
      <x:c r="I60" s="6"/>
      <x:c r="J60" s="6"/>
      <x:c r="K60" s="6"/>
      <x:c r="L60" s="6"/>
      <x:c r="M60" s="6"/>
      <x:c r="N60" s="6"/>
      <x:c r="O60" s="6"/>
      <x:c r="P60" s="6"/>
      <x:c r="Q60" s="6"/>
      <x:c r="R60" s="6"/>
      <x:c r="S60" s="6"/>
      <x:c r="T60" s="6"/>
      <x:c r="U60" s="6"/>
      <x:c r="V60" s="6"/>
      <x:c r="W60" s="6"/>
      <x:c r="X60" s="6"/>
      <x:c r="Y60" s="6"/>
      <x:c r="Z60" s="6"/>
    </x:row>
    <x:row r="61" s="1" customFormat="1" ht="12.75" hidden="0" customHeight="1">
      <x:c r="A61" s="6"/>
      <x:c r="B61" s="6"/>
      <x:c r="C61" s="6"/>
      <x:c r="D61" s="6"/>
      <x:c r="E61" s="6"/>
      <x:c r="F61" s="6"/>
      <x:c r="G61" s="6"/>
      <x:c r="H61" s="6"/>
      <x:c r="I61" s="6"/>
      <x:c r="J61" s="6"/>
      <x:c r="K61" s="6"/>
      <x:c r="L61" s="6"/>
      <x:c r="M61" s="6"/>
      <x:c r="N61" s="6"/>
      <x:c r="O61" s="6"/>
      <x:c r="P61" s="6"/>
      <x:c r="Q61" s="6"/>
      <x:c r="R61" s="6"/>
      <x:c r="S61" s="6"/>
      <x:c r="T61" s="6"/>
      <x:c r="U61" s="6"/>
      <x:c r="V61" s="6"/>
      <x:c r="W61" s="6"/>
      <x:c r="X61" s="6"/>
      <x:c r="Y61" s="6"/>
      <x:c r="Z61" s="6"/>
    </x:row>
    <x:row r="62" s="1" customFormat="1" ht="12.75" hidden="0" customHeight="1">
      <x:c r="A62" s="6"/>
      <x:c r="B62" s="6"/>
      <x:c r="C62" s="6"/>
      <x:c r="D62" s="6"/>
      <x:c r="E62" s="6"/>
      <x:c r="F62" s="6"/>
      <x:c r="G62" s="6"/>
      <x:c r="H62" s="6"/>
      <x:c r="I62" s="6"/>
      <x:c r="J62" s="6"/>
      <x:c r="K62" s="6"/>
      <x:c r="L62" s="6"/>
      <x:c r="M62" s="6"/>
      <x:c r="N62" s="6"/>
      <x:c r="O62" s="6"/>
      <x:c r="P62" s="6"/>
      <x:c r="Q62" s="6"/>
      <x:c r="R62" s="6"/>
      <x:c r="S62" s="6"/>
      <x:c r="T62" s="6"/>
      <x:c r="U62" s="6"/>
      <x:c r="V62" s="6"/>
      <x:c r="W62" s="6"/>
      <x:c r="X62" s="6"/>
      <x:c r="Y62" s="6"/>
      <x:c r="Z62" s="6"/>
    </x:row>
    <x:row r="63" s="1" customFormat="1" ht="12.75" hidden="0" customHeight="1">
      <x:c r="A63" s="6"/>
      <x:c r="B63" s="6"/>
      <x:c r="C63" s="6"/>
      <x:c r="D63" s="6"/>
      <x:c r="E63" s="6"/>
      <x:c r="F63" s="6"/>
      <x:c r="G63" s="6"/>
      <x:c r="H63" s="6"/>
      <x:c r="I63" s="6"/>
      <x:c r="J63" s="6"/>
      <x:c r="K63" s="6"/>
      <x:c r="L63" s="6"/>
      <x:c r="M63" s="6"/>
      <x:c r="N63" s="6"/>
      <x:c r="O63" s="6"/>
      <x:c r="P63" s="6"/>
      <x:c r="Q63" s="6"/>
      <x:c r="R63" s="6"/>
      <x:c r="S63" s="6"/>
      <x:c r="T63" s="6"/>
      <x:c r="U63" s="6"/>
      <x:c r="V63" s="6"/>
      <x:c r="W63" s="6"/>
      <x:c r="X63" s="6"/>
      <x:c r="Y63" s="6"/>
      <x:c r="Z63" s="6"/>
    </x:row>
    <x:row r="64" s="1" customFormat="1" ht="12.75" hidden="0" customHeight="1">
      <x:c r="A64" s="6"/>
      <x:c r="B64" s="6"/>
      <x:c r="C64" s="6"/>
      <x:c r="D64" s="6"/>
      <x:c r="E64" s="6"/>
      <x:c r="F64" s="6"/>
      <x:c r="G64" s="6"/>
      <x:c r="H64" s="6"/>
      <x:c r="I64" s="6"/>
      <x:c r="J64" s="6"/>
      <x:c r="K64" s="6"/>
      <x:c r="L64" s="6"/>
      <x:c r="M64" s="6"/>
      <x:c r="N64" s="6"/>
      <x:c r="O64" s="6"/>
      <x:c r="P64" s="6"/>
      <x:c r="Q64" s="6"/>
      <x:c r="R64" s="6"/>
      <x:c r="S64" s="6"/>
      <x:c r="T64" s="6"/>
      <x:c r="U64" s="6"/>
      <x:c r="V64" s="6"/>
      <x:c r="W64" s="6"/>
      <x:c r="X64" s="6"/>
      <x:c r="Y64" s="6"/>
      <x:c r="Z64" s="6"/>
    </x:row>
    <x:row r="65" s="1" customFormat="1" ht="12.75" hidden="0" customHeight="1">
      <x:c r="A65" s="6"/>
      <x:c r="B65" s="6"/>
      <x:c r="C65" s="6"/>
      <x:c r="D65" s="6"/>
      <x:c r="E65" s="6"/>
      <x:c r="F65" s="6"/>
      <x:c r="G65" s="6"/>
      <x:c r="H65" s="6"/>
      <x:c r="I65" s="6"/>
      <x:c r="J65" s="6"/>
      <x:c r="K65" s="6"/>
      <x:c r="L65" s="6"/>
      <x:c r="M65" s="6"/>
      <x:c r="N65" s="6"/>
      <x:c r="O65" s="6"/>
      <x:c r="P65" s="6"/>
      <x:c r="Q65" s="6"/>
      <x:c r="R65" s="6"/>
      <x:c r="S65" s="6"/>
      <x:c r="T65" s="6"/>
      <x:c r="U65" s="6"/>
      <x:c r="V65" s="6"/>
      <x:c r="W65" s="6"/>
      <x:c r="X65" s="6"/>
      <x:c r="Y65" s="6"/>
      <x:c r="Z65" s="6"/>
    </x:row>
    <x:row r="66" s="1" customFormat="1" ht="12.75" hidden="0" customHeight="1">
      <x:c r="A66" s="6"/>
      <x:c r="B66" s="6"/>
      <x:c r="C66" s="6"/>
      <x:c r="D66" s="6"/>
      <x:c r="E66" s="6"/>
      <x:c r="F66" s="6"/>
      <x:c r="G66" s="6"/>
      <x:c r="H66" s="6"/>
      <x:c r="I66" s="6"/>
      <x:c r="J66" s="6"/>
      <x:c r="K66" s="6"/>
      <x:c r="L66" s="6"/>
      <x:c r="M66" s="6"/>
      <x:c r="N66" s="6"/>
      <x:c r="O66" s="6"/>
      <x:c r="P66" s="6"/>
      <x:c r="Q66" s="6"/>
      <x:c r="R66" s="6"/>
      <x:c r="S66" s="6"/>
      <x:c r="T66" s="6"/>
      <x:c r="U66" s="6"/>
      <x:c r="V66" s="6"/>
      <x:c r="W66" s="6"/>
      <x:c r="X66" s="6"/>
      <x:c r="Y66" s="6"/>
      <x:c r="Z66" s="6"/>
    </x:row>
    <x:row r="67" s="1" customFormat="1" ht="12.75" hidden="0" customHeight="1">
      <x:c r="A67" s="6"/>
      <x:c r="B67" s="6"/>
      <x:c r="C67" s="6"/>
      <x:c r="D67" s="6"/>
      <x:c r="E67" s="6"/>
      <x:c r="F67" s="6"/>
      <x:c r="G67" s="6"/>
      <x:c r="H67" s="6"/>
      <x:c r="I67" s="6"/>
      <x:c r="J67" s="6"/>
      <x:c r="K67" s="6"/>
      <x:c r="L67" s="6"/>
      <x:c r="M67" s="6"/>
      <x:c r="N67" s="6"/>
      <x:c r="O67" s="6"/>
      <x:c r="P67" s="6"/>
      <x:c r="Q67" s="6"/>
      <x:c r="R67" s="6"/>
      <x:c r="S67" s="6"/>
      <x:c r="T67" s="6"/>
      <x:c r="U67" s="6"/>
      <x:c r="V67" s="6"/>
      <x:c r="W67" s="6"/>
      <x:c r="X67" s="6"/>
      <x:c r="Y67" s="6"/>
      <x:c r="Z67" s="6"/>
    </x:row>
    <x:row r="68" s="1" customFormat="1" ht="12.75" hidden="0" customHeight="1">
      <x:c r="A68" s="6"/>
      <x:c r="B68" s="6"/>
      <x:c r="C68" s="6"/>
      <x:c r="D68" s="6"/>
      <x:c r="E68" s="6"/>
      <x:c r="F68" s="6"/>
      <x:c r="G68" s="6"/>
      <x:c r="H68" s="6"/>
      <x:c r="I68" s="6"/>
      <x:c r="J68" s="6"/>
      <x:c r="K68" s="6"/>
      <x:c r="L68" s="6"/>
      <x:c r="M68" s="6"/>
      <x:c r="N68" s="6"/>
      <x:c r="O68" s="6"/>
      <x:c r="P68" s="6"/>
      <x:c r="Q68" s="6"/>
      <x:c r="R68" s="6"/>
      <x:c r="S68" s="6"/>
      <x:c r="T68" s="6"/>
      <x:c r="U68" s="6"/>
      <x:c r="V68" s="6"/>
      <x:c r="W68" s="6"/>
      <x:c r="X68" s="6"/>
      <x:c r="Y68" s="6"/>
      <x:c r="Z68" s="6"/>
    </x:row>
    <x:row r="69" s="1" customFormat="1" ht="12.75" hidden="0" customHeight="1">
      <x:c r="A69" s="6"/>
      <x:c r="B69" s="6"/>
      <x:c r="C69" s="6"/>
      <x:c r="D69" s="6"/>
      <x:c r="E69" s="6"/>
      <x:c r="F69" s="6"/>
      <x:c r="G69" s="6"/>
      <x:c r="H69" s="6"/>
      <x:c r="I69" s="6"/>
      <x:c r="J69" s="6"/>
      <x:c r="K69" s="6"/>
      <x:c r="L69" s="6"/>
      <x:c r="M69" s="6"/>
      <x:c r="N69" s="6"/>
      <x:c r="O69" s="6"/>
      <x:c r="P69" s="6"/>
      <x:c r="Q69" s="6"/>
      <x:c r="R69" s="6"/>
      <x:c r="S69" s="6"/>
      <x:c r="T69" s="6"/>
      <x:c r="U69" s="6"/>
      <x:c r="V69" s="6"/>
      <x:c r="W69" s="6"/>
      <x:c r="X69" s="6"/>
      <x:c r="Y69" s="6"/>
      <x:c r="Z69" s="6"/>
    </x:row>
    <x:row r="70" s="1" customFormat="1" ht="12.75" hidden="0" customHeight="1">
      <x:c r="A70" s="6"/>
      <x:c r="B70" s="6"/>
      <x:c r="C70" s="6"/>
      <x:c r="D70" s="6"/>
      <x:c r="E70" s="6"/>
      <x:c r="F70" s="6"/>
      <x:c r="G70" s="6"/>
      <x:c r="H70" s="6"/>
      <x:c r="I70" s="6"/>
      <x:c r="J70" s="6"/>
      <x:c r="K70" s="6"/>
      <x:c r="L70" s="6"/>
      <x:c r="M70" s="6"/>
      <x:c r="N70" s="6"/>
      <x:c r="O70" s="6"/>
      <x:c r="P70" s="6"/>
      <x:c r="Q70" s="6"/>
      <x:c r="R70" s="6"/>
      <x:c r="S70" s="6"/>
      <x:c r="T70" s="6"/>
      <x:c r="U70" s="6"/>
      <x:c r="V70" s="6"/>
      <x:c r="W70" s="6"/>
      <x:c r="X70" s="6"/>
      <x:c r="Y70" s="6"/>
      <x:c r="Z70" s="6"/>
    </x:row>
    <x:row r="71" s="1" customFormat="1" ht="12.75" hidden="0" customHeight="1">
      <x:c r="A71" s="6"/>
      <x:c r="B71" s="6"/>
      <x:c r="C71" s="6"/>
      <x:c r="D71" s="6"/>
      <x:c r="E71" s="6"/>
      <x:c r="F71" s="6"/>
      <x:c r="G71" s="6"/>
      <x:c r="H71" s="6"/>
      <x:c r="I71" s="6"/>
      <x:c r="J71" s="6"/>
      <x:c r="K71" s="6"/>
      <x:c r="L71" s="6"/>
      <x:c r="M71" s="6"/>
      <x:c r="N71" s="6"/>
      <x:c r="O71" s="6"/>
      <x:c r="P71" s="6"/>
      <x:c r="Q71" s="6"/>
      <x:c r="R71" s="6"/>
      <x:c r="S71" s="6"/>
      <x:c r="T71" s="6"/>
      <x:c r="U71" s="6"/>
      <x:c r="V71" s="6"/>
      <x:c r="W71" s="6"/>
      <x:c r="X71" s="6"/>
      <x:c r="Y71" s="6"/>
      <x:c r="Z71" s="6"/>
    </x:row>
    <x:row r="72" s="1" customFormat="1" ht="12.75" hidden="0" customHeight="1">
      <x:c r="A72" s="6"/>
      <x:c r="B72" s="6"/>
      <x:c r="C72" s="6"/>
      <x:c r="D72" s="6"/>
      <x:c r="E72" s="6"/>
      <x:c r="F72" s="6"/>
      <x:c r="G72" s="6"/>
      <x:c r="H72" s="6"/>
      <x:c r="I72" s="6"/>
      <x:c r="J72" s="6"/>
      <x:c r="K72" s="6"/>
      <x:c r="L72" s="6"/>
      <x:c r="M72" s="6"/>
      <x:c r="N72" s="6"/>
      <x:c r="O72" s="6"/>
      <x:c r="P72" s="6"/>
      <x:c r="Q72" s="6"/>
      <x:c r="R72" s="6"/>
      <x:c r="S72" s="6"/>
      <x:c r="T72" s="6"/>
      <x:c r="U72" s="6"/>
      <x:c r="V72" s="6"/>
      <x:c r="W72" s="6"/>
      <x:c r="X72" s="6"/>
      <x:c r="Y72" s="6"/>
      <x:c r="Z72" s="6"/>
    </x:row>
    <x:row r="73" s="1" customFormat="1" ht="12.75" hidden="0" customHeight="1">
      <x:c r="A73" s="6"/>
      <x:c r="B73" s="6"/>
      <x:c r="C73" s="6"/>
      <x:c r="D73" s="6"/>
      <x:c r="E73" s="6"/>
      <x:c r="F73" s="6"/>
      <x:c r="G73" s="6"/>
      <x:c r="H73" s="6"/>
      <x:c r="I73" s="6"/>
      <x:c r="J73" s="6"/>
      <x:c r="K73" s="6"/>
      <x:c r="L73" s="6"/>
      <x:c r="M73" s="6"/>
      <x:c r="N73" s="6"/>
      <x:c r="O73" s="6"/>
      <x:c r="P73" s="6"/>
      <x:c r="Q73" s="6"/>
      <x:c r="R73" s="6"/>
      <x:c r="S73" s="6"/>
      <x:c r="T73" s="6"/>
      <x:c r="U73" s="6"/>
      <x:c r="V73" s="6"/>
      <x:c r="W73" s="6"/>
      <x:c r="X73" s="6"/>
      <x:c r="Y73" s="6"/>
      <x:c r="Z73" s="6"/>
    </x:row>
    <x:row r="74" s="1" customFormat="1" ht="12.75" hidden="0" customHeight="1">
      <x:c r="A74" s="6"/>
      <x:c r="B74" s="6"/>
      <x:c r="C74" s="6"/>
      <x:c r="D74" s="6"/>
      <x:c r="E74" s="6"/>
      <x:c r="F74" s="6"/>
      <x:c r="G74" s="6"/>
      <x:c r="H74" s="6"/>
      <x:c r="I74" s="6"/>
      <x:c r="J74" s="6"/>
      <x:c r="K74" s="6"/>
      <x:c r="L74" s="6"/>
      <x:c r="M74" s="6"/>
      <x:c r="N74" s="6"/>
      <x:c r="O74" s="6"/>
      <x:c r="P74" s="6"/>
      <x:c r="Q74" s="6"/>
      <x:c r="R74" s="6"/>
      <x:c r="S74" s="6"/>
      <x:c r="T74" s="6"/>
      <x:c r="U74" s="6"/>
      <x:c r="V74" s="6"/>
      <x:c r="W74" s="6"/>
      <x:c r="X74" s="6"/>
      <x:c r="Y74" s="6"/>
      <x:c r="Z74" s="6"/>
    </x:row>
    <x:row r="75" s="1" customFormat="1" ht="12.75" hidden="0" customHeight="1">
      <x:c r="A75" s="6"/>
      <x:c r="B75" s="6"/>
      <x:c r="C75" s="6"/>
      <x:c r="D75" s="6"/>
      <x:c r="E75" s="6"/>
      <x:c r="F75" s="6"/>
      <x:c r="G75" s="6"/>
      <x:c r="H75" s="6"/>
      <x:c r="I75" s="6"/>
      <x:c r="J75" s="6"/>
      <x:c r="K75" s="6"/>
      <x:c r="L75" s="6"/>
      <x:c r="M75" s="6"/>
      <x:c r="N75" s="6"/>
      <x:c r="O75" s="6"/>
      <x:c r="P75" s="6"/>
      <x:c r="Q75" s="6"/>
      <x:c r="R75" s="6"/>
      <x:c r="S75" s="6"/>
      <x:c r="T75" s="6"/>
      <x:c r="U75" s="6"/>
      <x:c r="V75" s="6"/>
      <x:c r="W75" s="6"/>
      <x:c r="X75" s="6"/>
      <x:c r="Y75" s="6"/>
      <x:c r="Z75" s="6"/>
    </x:row>
    <x:row r="76" s="1" customFormat="1" ht="12.75" hidden="0" customHeight="1">
      <x:c r="A76" s="6"/>
      <x:c r="B76" s="6"/>
      <x:c r="C76" s="6"/>
      <x:c r="D76" s="6"/>
      <x:c r="E76" s="6"/>
      <x:c r="F76" s="6"/>
      <x:c r="G76" s="6"/>
      <x:c r="H76" s="6"/>
      <x:c r="I76" s="6"/>
      <x:c r="J76" s="6"/>
      <x:c r="K76" s="6"/>
      <x:c r="L76" s="6"/>
      <x:c r="M76" s="6"/>
      <x:c r="N76" s="6"/>
      <x:c r="O76" s="6"/>
      <x:c r="P76" s="6"/>
      <x:c r="Q76" s="6"/>
      <x:c r="R76" s="6"/>
      <x:c r="S76" s="6"/>
      <x:c r="T76" s="6"/>
      <x:c r="U76" s="6"/>
      <x:c r="V76" s="6"/>
      <x:c r="W76" s="6"/>
      <x:c r="X76" s="6"/>
      <x:c r="Y76" s="6"/>
      <x:c r="Z76" s="6"/>
    </x:row>
    <x:row r="77" s="1" customFormat="1" ht="12.75" hidden="0" customHeight="1">
      <x:c r="A77" s="6"/>
      <x:c r="B77" s="6"/>
      <x:c r="C77" s="6"/>
      <x:c r="D77" s="6"/>
      <x:c r="E77" s="6"/>
      <x:c r="F77" s="6"/>
      <x:c r="G77" s="6"/>
      <x:c r="H77" s="6"/>
      <x:c r="I77" s="6"/>
      <x:c r="J77" s="6"/>
      <x:c r="K77" s="6"/>
      <x:c r="L77" s="6"/>
      <x:c r="M77" s="6"/>
      <x:c r="N77" s="6"/>
      <x:c r="O77" s="6"/>
      <x:c r="P77" s="6"/>
      <x:c r="Q77" s="6"/>
      <x:c r="R77" s="6"/>
      <x:c r="S77" s="6"/>
      <x:c r="T77" s="6"/>
      <x:c r="U77" s="6"/>
      <x:c r="V77" s="6"/>
      <x:c r="W77" s="6"/>
      <x:c r="X77" s="6"/>
      <x:c r="Y77" s="6"/>
      <x:c r="Z77" s="6"/>
    </x:row>
    <x:row r="78" s="1" customFormat="1" ht="12.75" hidden="0" customHeight="1">
      <x:c r="A78" s="6"/>
      <x:c r="B78" s="6"/>
      <x:c r="C78" s="6"/>
      <x:c r="D78" s="6"/>
      <x:c r="E78" s="6"/>
      <x:c r="F78" s="6"/>
      <x:c r="G78" s="6"/>
      <x:c r="H78" s="6"/>
      <x:c r="I78" s="6"/>
      <x:c r="J78" s="6"/>
      <x:c r="K78" s="6"/>
      <x:c r="L78" s="6"/>
      <x:c r="M78" s="6"/>
      <x:c r="N78" s="6"/>
      <x:c r="O78" s="6"/>
      <x:c r="P78" s="6"/>
      <x:c r="Q78" s="6"/>
      <x:c r="R78" s="6"/>
      <x:c r="S78" s="6"/>
      <x:c r="T78" s="6"/>
      <x:c r="U78" s="6"/>
      <x:c r="V78" s="6"/>
      <x:c r="W78" s="6"/>
      <x:c r="X78" s="6"/>
      <x:c r="Y78" s="6"/>
      <x:c r="Z78" s="6"/>
    </x:row>
    <x:row r="79" s="1" customFormat="1" ht="12.75" hidden="0" customHeight="1">
      <x:c r="A79" s="6"/>
      <x:c r="B79" s="6"/>
      <x:c r="C79" s="6"/>
      <x:c r="D79" s="6"/>
      <x:c r="E79" s="6"/>
      <x:c r="F79" s="6"/>
      <x:c r="G79" s="6"/>
      <x:c r="H79" s="6"/>
      <x:c r="I79" s="6"/>
      <x:c r="J79" s="6"/>
      <x:c r="K79" s="6"/>
      <x:c r="L79" s="6"/>
      <x:c r="M79" s="6"/>
      <x:c r="N79" s="6"/>
      <x:c r="O79" s="6"/>
      <x:c r="P79" s="6"/>
      <x:c r="Q79" s="6"/>
      <x:c r="R79" s="6"/>
      <x:c r="S79" s="6"/>
      <x:c r="T79" s="6"/>
      <x:c r="U79" s="6"/>
      <x:c r="V79" s="6"/>
      <x:c r="W79" s="6"/>
      <x:c r="X79" s="6"/>
      <x:c r="Y79" s="6"/>
      <x:c r="Z79" s="6"/>
    </x:row>
    <x:row r="80" s="1" customFormat="1" ht="12.75" hidden="0" customHeight="1">
      <x:c r="A80" s="6"/>
      <x:c r="B80" s="6"/>
      <x:c r="C80" s="6"/>
      <x:c r="D80" s="6"/>
      <x:c r="E80" s="6"/>
      <x:c r="F80" s="6"/>
      <x:c r="G80" s="6"/>
      <x:c r="H80" s="6"/>
      <x:c r="I80" s="6"/>
      <x:c r="J80" s="6"/>
      <x:c r="K80" s="6"/>
      <x:c r="L80" s="6"/>
      <x:c r="M80" s="6"/>
      <x:c r="N80" s="6"/>
      <x:c r="O80" s="6"/>
      <x:c r="P80" s="6"/>
      <x:c r="Q80" s="6"/>
      <x:c r="R80" s="6"/>
      <x:c r="S80" s="6"/>
      <x:c r="T80" s="6"/>
      <x:c r="U80" s="6"/>
      <x:c r="V80" s="6"/>
      <x:c r="W80" s="6"/>
      <x:c r="X80" s="6"/>
      <x:c r="Y80" s="6"/>
      <x:c r="Z80" s="6"/>
    </x:row>
    <x:row r="81" s="1" customFormat="1" ht="12.75" hidden="0" customHeight="1">
      <x:c r="A81" s="6"/>
      <x:c r="B81" s="6"/>
      <x:c r="C81" s="6"/>
      <x:c r="D81" s="6"/>
      <x:c r="E81" s="6"/>
      <x:c r="F81" s="6"/>
      <x:c r="G81" s="6"/>
      <x:c r="H81" s="6"/>
      <x:c r="I81" s="6"/>
      <x:c r="J81" s="6"/>
      <x:c r="K81" s="6"/>
      <x:c r="L81" s="6"/>
      <x:c r="M81" s="6"/>
      <x:c r="N81" s="6"/>
      <x:c r="O81" s="6"/>
      <x:c r="P81" s="6"/>
      <x:c r="Q81" s="6"/>
      <x:c r="R81" s="6"/>
      <x:c r="S81" s="6"/>
      <x:c r="T81" s="6"/>
      <x:c r="U81" s="6"/>
      <x:c r="V81" s="6"/>
      <x:c r="W81" s="6"/>
      <x:c r="X81" s="6"/>
      <x:c r="Y81" s="6"/>
      <x:c r="Z81" s="6"/>
    </x:row>
    <x:row r="82" s="1" customFormat="1" ht="12.75" hidden="0" customHeight="1">
      <x:c r="A82" s="6"/>
      <x:c r="B82" s="6"/>
      <x:c r="C82" s="6"/>
      <x:c r="D82" s="6"/>
      <x:c r="E82" s="6"/>
      <x:c r="F82" s="6"/>
      <x:c r="G82" s="6"/>
      <x:c r="H82" s="6"/>
      <x:c r="I82" s="6"/>
      <x:c r="J82" s="6"/>
      <x:c r="K82" s="6"/>
      <x:c r="L82" s="6"/>
      <x:c r="M82" s="6"/>
      <x:c r="N82" s="6"/>
      <x:c r="O82" s="6"/>
      <x:c r="P82" s="6"/>
      <x:c r="Q82" s="6"/>
      <x:c r="R82" s="6"/>
      <x:c r="S82" s="6"/>
      <x:c r="T82" s="6"/>
      <x:c r="U82" s="6"/>
      <x:c r="V82" s="6"/>
      <x:c r="W82" s="6"/>
      <x:c r="X82" s="6"/>
      <x:c r="Y82" s="6"/>
      <x:c r="Z82" s="6"/>
    </x:row>
    <x:row r="83" s="1" customFormat="1" ht="12.75" hidden="0" customHeight="1">
      <x:c r="A83" s="6"/>
      <x:c r="B83" s="6"/>
      <x:c r="C83" s="6"/>
      <x:c r="D83" s="6"/>
      <x:c r="E83" s="6"/>
      <x:c r="F83" s="6"/>
      <x:c r="G83" s="6"/>
      <x:c r="H83" s="6"/>
      <x:c r="I83" s="6"/>
      <x:c r="J83" s="6"/>
      <x:c r="K83" s="6"/>
      <x:c r="L83" s="6"/>
      <x:c r="M83" s="6"/>
      <x:c r="N83" s="6"/>
      <x:c r="O83" s="6"/>
      <x:c r="P83" s="6"/>
      <x:c r="Q83" s="6"/>
      <x:c r="R83" s="6"/>
      <x:c r="S83" s="6"/>
      <x:c r="T83" s="6"/>
      <x:c r="U83" s="6"/>
      <x:c r="V83" s="6"/>
      <x:c r="W83" s="6"/>
      <x:c r="X83" s="6"/>
      <x:c r="Y83" s="6"/>
      <x:c r="Z83" s="6"/>
    </x:row>
    <x:row r="84" s="1" customFormat="1" ht="12.75" hidden="0" customHeight="1">
      <x:c r="A84" s="6"/>
      <x:c r="B84" s="6"/>
      <x:c r="C84" s="6"/>
      <x:c r="D84" s="6"/>
      <x:c r="E84" s="6"/>
      <x:c r="F84" s="6"/>
      <x:c r="G84" s="6"/>
      <x:c r="H84" s="6"/>
      <x:c r="I84" s="6"/>
      <x:c r="J84" s="6"/>
      <x:c r="K84" s="6"/>
      <x:c r="L84" s="6"/>
      <x:c r="M84" s="6"/>
      <x:c r="N84" s="6"/>
      <x:c r="O84" s="6"/>
      <x:c r="P84" s="6"/>
      <x:c r="Q84" s="6"/>
      <x:c r="R84" s="6"/>
      <x:c r="S84" s="6"/>
      <x:c r="T84" s="6"/>
      <x:c r="U84" s="6"/>
      <x:c r="V84" s="6"/>
      <x:c r="W84" s="6"/>
      <x:c r="X84" s="6"/>
      <x:c r="Y84" s="6"/>
      <x:c r="Z84" s="6"/>
    </x:row>
    <x:row r="85" s="1" customFormat="1" ht="12.75" hidden="0" customHeight="1">
      <x:c r="A85" s="6"/>
      <x:c r="B85" s="6"/>
      <x:c r="C85" s="6"/>
      <x:c r="D85" s="6"/>
      <x:c r="E85" s="6"/>
      <x:c r="F85" s="6"/>
      <x:c r="G85" s="6"/>
      <x:c r="H85" s="6"/>
      <x:c r="I85" s="6"/>
      <x:c r="J85" s="6"/>
      <x:c r="K85" s="6"/>
      <x:c r="L85" s="6"/>
      <x:c r="M85" s="6"/>
      <x:c r="N85" s="6"/>
      <x:c r="O85" s="6"/>
      <x:c r="P85" s="6"/>
      <x:c r="Q85" s="6"/>
      <x:c r="R85" s="6"/>
      <x:c r="S85" s="6"/>
      <x:c r="T85" s="6"/>
      <x:c r="U85" s="6"/>
      <x:c r="V85" s="6"/>
      <x:c r="W85" s="6"/>
      <x:c r="X85" s="6"/>
      <x:c r="Y85" s="6"/>
      <x:c r="Z85" s="6"/>
    </x:row>
    <x:row r="86" s="1" customFormat="1" ht="12.75" hidden="0" customHeight="1">
      <x:c r="A86" s="6"/>
      <x:c r="B86" s="6"/>
      <x:c r="C86" s="6"/>
      <x:c r="D86" s="6"/>
      <x:c r="E86" s="6"/>
      <x:c r="F86" s="6"/>
      <x:c r="G86" s="6"/>
      <x:c r="H86" s="6"/>
      <x:c r="I86" s="6"/>
      <x:c r="J86" s="6"/>
      <x:c r="K86" s="6"/>
      <x:c r="L86" s="6"/>
      <x:c r="M86" s="6"/>
      <x:c r="N86" s="6"/>
      <x:c r="O86" s="6"/>
      <x:c r="P86" s="6"/>
      <x:c r="Q86" s="6"/>
      <x:c r="R86" s="6"/>
      <x:c r="S86" s="6"/>
      <x:c r="T86" s="6"/>
      <x:c r="U86" s="6"/>
      <x:c r="V86" s="6"/>
      <x:c r="W86" s="6"/>
      <x:c r="X86" s="6"/>
      <x:c r="Y86" s="6"/>
      <x:c r="Z86" s="6"/>
    </x:row>
    <x:row r="87" s="1" customFormat="1" ht="12.75" hidden="0" customHeight="1">
      <x:c r="A87" s="6"/>
      <x:c r="B87" s="6"/>
      <x:c r="C87" s="6"/>
      <x:c r="D87" s="6"/>
      <x:c r="E87" s="6"/>
      <x:c r="F87" s="6"/>
      <x:c r="G87" s="6"/>
      <x:c r="H87" s="6"/>
      <x:c r="I87" s="6"/>
      <x:c r="J87" s="6"/>
      <x:c r="K87" s="6"/>
      <x:c r="L87" s="6"/>
      <x:c r="M87" s="6"/>
      <x:c r="N87" s="6"/>
      <x:c r="O87" s="6"/>
      <x:c r="P87" s="6"/>
      <x:c r="Q87" s="6"/>
      <x:c r="R87" s="6"/>
      <x:c r="S87" s="6"/>
      <x:c r="T87" s="6"/>
      <x:c r="U87" s="6"/>
      <x:c r="V87" s="6"/>
      <x:c r="W87" s="6"/>
      <x:c r="X87" s="6"/>
      <x:c r="Y87" s="6"/>
      <x:c r="Z87" s="6"/>
    </x:row>
    <x:row r="88" s="1" customFormat="1" ht="12.75" hidden="0" customHeight="1">
      <x:c r="A88" s="6"/>
      <x:c r="B88" s="6"/>
      <x:c r="C88" s="6"/>
      <x:c r="D88" s="6"/>
      <x:c r="E88" s="6"/>
      <x:c r="F88" s="6"/>
      <x:c r="G88" s="6"/>
      <x:c r="H88" s="6"/>
      <x:c r="I88" s="6"/>
      <x:c r="J88" s="6"/>
      <x:c r="K88" s="6"/>
      <x:c r="L88" s="6"/>
      <x:c r="M88" s="6"/>
      <x:c r="N88" s="6"/>
      <x:c r="O88" s="6"/>
      <x:c r="P88" s="6"/>
      <x:c r="Q88" s="6"/>
      <x:c r="R88" s="6"/>
      <x:c r="S88" s="6"/>
      <x:c r="T88" s="6"/>
      <x:c r="U88" s="6"/>
      <x:c r="V88" s="6"/>
      <x:c r="W88" s="6"/>
      <x:c r="X88" s="6"/>
      <x:c r="Y88" s="6"/>
      <x:c r="Z88" s="6"/>
    </x:row>
    <x:row r="89" s="1" customFormat="1" ht="12.75" hidden="0" customHeight="1">
      <x:c r="A89" s="6"/>
      <x:c r="B89" s="6"/>
      <x:c r="C89" s="6"/>
      <x:c r="D89" s="6"/>
      <x:c r="E89" s="6"/>
      <x:c r="F89" s="6"/>
      <x:c r="G89" s="6"/>
      <x:c r="H89" s="6"/>
      <x:c r="I89" s="6"/>
      <x:c r="J89" s="6"/>
      <x:c r="K89" s="6"/>
      <x:c r="L89" s="6"/>
      <x:c r="M89" s="6"/>
      <x:c r="N89" s="6"/>
      <x:c r="O89" s="6"/>
      <x:c r="P89" s="6"/>
      <x:c r="Q89" s="6"/>
      <x:c r="R89" s="6"/>
      <x:c r="S89" s="6"/>
      <x:c r="T89" s="6"/>
      <x:c r="U89" s="6"/>
      <x:c r="V89" s="6"/>
      <x:c r="W89" s="6"/>
      <x:c r="X89" s="6"/>
      <x:c r="Y89" s="6"/>
      <x:c r="Z89" s="6"/>
    </x:row>
    <x:row r="90" s="1" customFormat="1" ht="12.75" hidden="0" customHeight="1">
      <x:c r="A90" s="6"/>
      <x:c r="B90" s="6"/>
      <x:c r="C90" s="6"/>
      <x:c r="D90" s="6"/>
      <x:c r="E90" s="6"/>
      <x:c r="F90" s="6"/>
      <x:c r="G90" s="6"/>
      <x:c r="H90" s="6"/>
      <x:c r="I90" s="6"/>
      <x:c r="J90" s="6"/>
      <x:c r="K90" s="6"/>
      <x:c r="L90" s="6"/>
      <x:c r="M90" s="6"/>
      <x:c r="N90" s="6"/>
      <x:c r="O90" s="6"/>
      <x:c r="P90" s="6"/>
      <x:c r="Q90" s="6"/>
      <x:c r="R90" s="6"/>
      <x:c r="S90" s="6"/>
      <x:c r="T90" s="6"/>
      <x:c r="U90" s="6"/>
      <x:c r="V90" s="6"/>
      <x:c r="W90" s="6"/>
      <x:c r="X90" s="6"/>
      <x:c r="Y90" s="6"/>
      <x:c r="Z90" s="6"/>
    </x:row>
    <x:row r="91" s="1" customFormat="1" ht="12.75" hidden="0" customHeight="1">
      <x:c r="A91" s="6"/>
      <x:c r="B91" s="6"/>
      <x:c r="C91" s="6"/>
      <x:c r="D91" s="6"/>
      <x:c r="E91" s="6"/>
      <x:c r="F91" s="6"/>
      <x:c r="G91" s="6"/>
      <x:c r="H91" s="6"/>
      <x:c r="I91" s="6"/>
      <x:c r="J91" s="6"/>
      <x:c r="K91" s="6"/>
      <x:c r="L91" s="6"/>
      <x:c r="M91" s="6"/>
      <x:c r="N91" s="6"/>
      <x:c r="O91" s="6"/>
      <x:c r="P91" s="6"/>
      <x:c r="Q91" s="6"/>
      <x:c r="R91" s="6"/>
      <x:c r="S91" s="6"/>
      <x:c r="T91" s="6"/>
      <x:c r="U91" s="6"/>
      <x:c r="V91" s="6"/>
      <x:c r="W91" s="6"/>
      <x:c r="X91" s="6"/>
      <x:c r="Y91" s="6"/>
      <x:c r="Z91" s="6"/>
    </x:row>
    <x:row r="92" s="1" customFormat="1" ht="12.75" hidden="0" customHeight="1">
      <x:c r="A92" s="6"/>
      <x:c r="B92" s="6"/>
      <x:c r="C92" s="6"/>
      <x:c r="D92" s="6"/>
      <x:c r="E92" s="6"/>
      <x:c r="F92" s="6"/>
      <x:c r="G92" s="6"/>
      <x:c r="H92" s="6"/>
      <x:c r="I92" s="6"/>
      <x:c r="J92" s="6"/>
      <x:c r="K92" s="6"/>
      <x:c r="L92" s="6"/>
      <x:c r="M92" s="6"/>
      <x:c r="N92" s="6"/>
      <x:c r="O92" s="6"/>
      <x:c r="P92" s="6"/>
      <x:c r="Q92" s="6"/>
      <x:c r="R92" s="6"/>
      <x:c r="S92" s="6"/>
      <x:c r="T92" s="6"/>
      <x:c r="U92" s="6"/>
      <x:c r="V92" s="6"/>
      <x:c r="W92" s="6"/>
      <x:c r="X92" s="6"/>
      <x:c r="Y92" s="6"/>
      <x:c r="Z92" s="6"/>
    </x:row>
    <x:row r="93" s="1" customFormat="1" ht="12.75" hidden="0" customHeight="1">
      <x:c r="A93" s="6"/>
      <x:c r="B93" s="6"/>
      <x:c r="C93" s="6"/>
      <x:c r="D93" s="6"/>
      <x:c r="E93" s="6"/>
      <x:c r="F93" s="6"/>
      <x:c r="G93" s="6"/>
      <x:c r="H93" s="6"/>
      <x:c r="I93" s="6"/>
      <x:c r="J93" s="6"/>
      <x:c r="K93" s="6"/>
      <x:c r="L93" s="6"/>
      <x:c r="M93" s="6"/>
      <x:c r="N93" s="6"/>
      <x:c r="O93" s="6"/>
      <x:c r="P93" s="6"/>
      <x:c r="Q93" s="6"/>
      <x:c r="R93" s="6"/>
      <x:c r="S93" s="6"/>
      <x:c r="T93" s="6"/>
      <x:c r="U93" s="6"/>
      <x:c r="V93" s="6"/>
      <x:c r="W93" s="6"/>
      <x:c r="X93" s="6"/>
      <x:c r="Y93" s="6"/>
      <x:c r="Z93" s="6"/>
    </x:row>
    <x:row r="94" s="1" customFormat="1" ht="12.75" hidden="0" customHeight="1">
      <x:c r="A94" s="6"/>
      <x:c r="B94" s="6"/>
      <x:c r="C94" s="6"/>
      <x:c r="D94" s="6"/>
      <x:c r="E94" s="6"/>
      <x:c r="F94" s="6"/>
      <x:c r="G94" s="6"/>
      <x:c r="H94" s="6"/>
      <x:c r="I94" s="6"/>
      <x:c r="J94" s="6"/>
      <x:c r="K94" s="6"/>
      <x:c r="L94" s="6"/>
      <x:c r="M94" s="6"/>
      <x:c r="N94" s="6"/>
      <x:c r="O94" s="6"/>
      <x:c r="P94" s="6"/>
      <x:c r="Q94" s="6"/>
      <x:c r="R94" s="6"/>
      <x:c r="S94" s="6"/>
      <x:c r="T94" s="6"/>
      <x:c r="U94" s="6"/>
      <x:c r="V94" s="6"/>
      <x:c r="W94" s="6"/>
      <x:c r="X94" s="6"/>
      <x:c r="Y94" s="6"/>
      <x:c r="Z94" s="6"/>
    </x:row>
    <x:row r="95" s="1" customFormat="1" ht="12.75" hidden="0" customHeight="1">
      <x:c r="A95" s="6"/>
      <x:c r="B95" s="6"/>
      <x:c r="C95" s="6"/>
      <x:c r="D95" s="6"/>
      <x:c r="E95" s="6"/>
      <x:c r="F95" s="6"/>
      <x:c r="G95" s="6"/>
      <x:c r="H95" s="6"/>
      <x:c r="I95" s="6"/>
      <x:c r="J95" s="6"/>
      <x:c r="K95" s="6"/>
      <x:c r="L95" s="6"/>
      <x:c r="M95" s="6"/>
      <x:c r="N95" s="6"/>
      <x:c r="O95" s="6"/>
      <x:c r="P95" s="6"/>
      <x:c r="Q95" s="6"/>
      <x:c r="R95" s="6"/>
      <x:c r="S95" s="6"/>
      <x:c r="T95" s="6"/>
      <x:c r="U95" s="6"/>
      <x:c r="V95" s="6"/>
      <x:c r="W95" s="6"/>
      <x:c r="X95" s="6"/>
      <x:c r="Y95" s="6"/>
      <x:c r="Z95" s="6"/>
    </x:row>
    <x:row r="96" s="1" customFormat="1" ht="12.75" hidden="0" customHeight="1">
      <x:c r="A96" s="6"/>
      <x:c r="B96" s="6"/>
      <x:c r="C96" s="6"/>
      <x:c r="D96" s="6"/>
      <x:c r="E96" s="6"/>
      <x:c r="F96" s="6"/>
      <x:c r="G96" s="6"/>
      <x:c r="H96" s="6"/>
      <x:c r="I96" s="6"/>
      <x:c r="J96" s="6"/>
      <x:c r="K96" s="6"/>
      <x:c r="L96" s="6"/>
      <x:c r="M96" s="6"/>
      <x:c r="N96" s="6"/>
      <x:c r="O96" s="6"/>
      <x:c r="P96" s="6"/>
      <x:c r="Q96" s="6"/>
      <x:c r="R96" s="6"/>
      <x:c r="S96" s="6"/>
      <x:c r="T96" s="6"/>
      <x:c r="U96" s="6"/>
      <x:c r="V96" s="6"/>
      <x:c r="W96" s="6"/>
      <x:c r="X96" s="6"/>
      <x:c r="Y96" s="6"/>
      <x:c r="Z96" s="6"/>
    </x:row>
    <x:row r="97" s="1" customFormat="1" ht="12.75" hidden="0" customHeight="1">
      <x:c r="A97" s="6"/>
      <x:c r="B97" s="6"/>
      <x:c r="C97" s="6"/>
      <x:c r="D97" s="6"/>
      <x:c r="E97" s="6"/>
      <x:c r="F97" s="6"/>
      <x:c r="G97" s="6"/>
      <x:c r="H97" s="6"/>
      <x:c r="I97" s="6"/>
      <x:c r="J97" s="6"/>
      <x:c r="K97" s="6"/>
      <x:c r="L97" s="6"/>
      <x:c r="M97" s="6"/>
      <x:c r="N97" s="6"/>
      <x:c r="O97" s="6"/>
      <x:c r="P97" s="6"/>
      <x:c r="Q97" s="6"/>
      <x:c r="R97" s="6"/>
      <x:c r="S97" s="6"/>
      <x:c r="T97" s="6"/>
      <x:c r="U97" s="6"/>
      <x:c r="V97" s="6"/>
      <x:c r="W97" s="6"/>
      <x:c r="X97" s="6"/>
      <x:c r="Y97" s="6"/>
      <x:c r="Z97" s="6"/>
    </x:row>
    <x:row r="98" s="1" customFormat="1" ht="12.75" hidden="0" customHeight="1">
      <x:c r="A98" s="6"/>
      <x:c r="B98" s="6"/>
      <x:c r="C98" s="6"/>
      <x:c r="D98" s="6"/>
      <x:c r="E98" s="6"/>
      <x:c r="F98" s="6"/>
      <x:c r="G98" s="6"/>
      <x:c r="H98" s="6"/>
      <x:c r="I98" s="6"/>
      <x:c r="J98" s="6"/>
      <x:c r="K98" s="6"/>
      <x:c r="L98" s="6"/>
      <x:c r="M98" s="6"/>
      <x:c r="N98" s="6"/>
      <x:c r="O98" s="6"/>
      <x:c r="P98" s="6"/>
      <x:c r="Q98" s="6"/>
      <x:c r="R98" s="6"/>
      <x:c r="S98" s="6"/>
      <x:c r="T98" s="6"/>
      <x:c r="U98" s="6"/>
      <x:c r="V98" s="6"/>
      <x:c r="W98" s="6"/>
      <x:c r="X98" s="6"/>
      <x:c r="Y98" s="6"/>
      <x:c r="Z98" s="6"/>
    </x:row>
    <x:row r="99" s="1" customFormat="1" ht="12.75" hidden="0" customHeight="1">
      <x:c r="A99" s="6"/>
      <x:c r="B99" s="6"/>
      <x:c r="C99" s="6"/>
      <x:c r="D99" s="6"/>
      <x:c r="E99" s="6"/>
      <x:c r="F99" s="6"/>
      <x:c r="G99" s="6"/>
      <x:c r="H99" s="6"/>
      <x:c r="I99" s="6"/>
      <x:c r="J99" s="6"/>
      <x:c r="K99" s="6"/>
      <x:c r="L99" s="6"/>
      <x:c r="M99" s="6"/>
      <x:c r="N99" s="6"/>
      <x:c r="O99" s="6"/>
      <x:c r="P99" s="6"/>
      <x:c r="Q99" s="6"/>
      <x:c r="R99" s="6"/>
      <x:c r="S99" s="6"/>
      <x:c r="T99" s="6"/>
      <x:c r="U99" s="6"/>
      <x:c r="V99" s="6"/>
      <x:c r="W99" s="6"/>
      <x:c r="X99" s="6"/>
      <x:c r="Y99" s="6"/>
      <x:c r="Z99" s="6"/>
    </x:row>
    <x:row r="100" s="1" customFormat="1" ht="12.75" hidden="0" customHeight="1">
      <x:c r="A100" s="6"/>
      <x:c r="B100" s="6"/>
      <x:c r="C100" s="6"/>
      <x:c r="D100" s="6"/>
      <x:c r="E100" s="6"/>
      <x:c r="F100" s="6"/>
      <x:c r="G100" s="6"/>
      <x:c r="H100" s="6"/>
      <x:c r="I100" s="6"/>
      <x:c r="J100" s="6"/>
      <x:c r="K100" s="6"/>
      <x:c r="L100" s="6"/>
      <x:c r="M100" s="6"/>
      <x:c r="N100" s="6"/>
      <x:c r="O100" s="6"/>
      <x:c r="P100" s="6"/>
      <x:c r="Q100" s="6"/>
      <x:c r="R100" s="6"/>
      <x:c r="S100" s="6"/>
      <x:c r="T100" s="6"/>
      <x:c r="U100" s="6"/>
      <x:c r="V100" s="6"/>
      <x:c r="W100" s="6"/>
      <x:c r="X100" s="6"/>
      <x:c r="Y100" s="6"/>
      <x:c r="Z100" s="6"/>
    </x:row>
  </x:sheetData>
  <x:pageMargins left="0.7" right="0.7" top="0.75" bottom="0.75" header="0.3" footer="0.3"/>
</x:worksheet>
</file>

<file path=xl/worksheets/sheet47.xml><?xml version="1.0" encoding="utf-8"?>
<x:worksheet xmlns:x="http://schemas.openxmlformats.org/spreadsheetml/2006/main">
  <x:sheetViews>
    <x:sheetView showGridLines="1" workbookViewId="0"/>
  </x:sheetViews>
  <x:sheetFormatPr defaultColWidth="8.6796875" defaultRowHeight="12.75"/>
  <x:cols>
    <x:col min="1" max="1" width="34" style="1" hidden="0" customWidth="1"/>
    <x:col min="2" max="2" width="38" style="1" hidden="0" customWidth="1"/>
    <x:col min="3" max="3" width="24" style="1" hidden="0" customWidth="1"/>
    <x:col min="4" max="4" width="18" style="1" hidden="0" customWidth="1"/>
    <x:col min="5" max="5" width="38" hidden="0" customWidth="1"/>
    <x:col min="6" max="6" width="28" hidden="0" customWidth="1"/>
    <x:col min="7" max="7" width="44" hidden="0" customWidth="1"/>
  </x:cols>
  <x:sheetData>
    <x:row r="1" s="1" customFormat="1" ht="19.200000762939453" hidden="0" customHeight="1">
      <x:c r="A1" s="199" t="s">
        <x:v>3685</x:v>
      </x:c>
      <x:c r="B1" s="199"/>
      <x:c r="C1" s="199"/>
      <x:c r="D1" s="199"/>
      <x:c r="E1" s="199"/>
      <x:c r="F1" s="199"/>
      <x:c r="G1" s="199"/>
    </x:row>
    <x:row r="2" s="1" customFormat="1" ht="13.199999809265137" hidden="0" customHeight="1">
      <x:c r="A2" s="200" t="s">
        <x:v>3686</x:v>
      </x:c>
      <x:c r="B2" s="200"/>
      <x:c r="C2" s="200"/>
      <x:c r="D2" s="200"/>
      <x:c r="E2" s="200"/>
      <x:c r="F2" s="200"/>
      <x:c r="G2" s="200"/>
    </x:row>
    <x:row r="3" s="1" customFormat="1" ht="13.199999809265137" hidden="0" customHeight="1">
      <x:c r="A3" s="41"/>
      <x:c r="B3" s="44"/>
      <x:c r="C3" s="44"/>
      <x:c r="D3" s="44"/>
    </x:row>
    <x:row r="4" s="1" customFormat="1" ht="13.199999809265137" hidden="0" customHeight="1">
      <x:c r="A4" s="201" t="s">
        <x:v>367</x:v>
      </x:c>
      <x:c r="B4" s="201" t="s">
        <x:v>3687</x:v>
      </x:c>
      <x:c r="C4" s="201" t="s">
        <x:v>370</x:v>
      </x:c>
      <x:c r="D4" s="201" t="s">
        <x:v>1521</x:v>
      </x:c>
      <x:c r="E4" s="208" t="s">
        <x:v>3688</x:v>
      </x:c>
      <x:c r="F4" s="208" t="s">
        <x:v>3689</x:v>
      </x:c>
      <x:c r="G4" s="208" t="s">
        <x:v>3690</x:v>
      </x:c>
    </x:row>
    <x:row r="5" s="1" customFormat="1" ht="26.399999618530273" hidden="0" customHeight="1">
      <x:c r="A5" s="202" t="s">
        <x:v>3691</x:v>
      </x:c>
      <x:c r="B5" s="203" t="s">
        <x:v>3692</x:v>
      </x:c>
      <x:c r="C5" s="203" t="s">
        <x:v>3693</x:v>
      </x:c>
      <x:c r="D5" s="203" t="s">
        <x:v>3694</x:v>
      </x:c>
      <x:c r="E5" s="209" t="s">
        <x:v>3695</x:v>
      </x:c>
      <x:c r="F5" s="209" t="s">
        <x:v>3696</x:v>
      </x:c>
      <x:c r="G5" s="209" t="s">
        <x:v>3461</x:v>
      </x:c>
    </x:row>
    <x:row r="6" s="1" customFormat="1" ht="26.399999618530273" hidden="0" customHeight="1">
      <x:c r="A6" s="202" t="s">
        <x:v>3369</x:v>
      </x:c>
      <x:c r="B6" s="205" t="s">
        <x:v>3370</x:v>
      </x:c>
      <x:c r="C6" s="205" t="s">
        <x:v>3443</x:v>
      </x:c>
      <x:c r="D6" s="205" t="s">
        <x:v>624</x:v>
      </x:c>
      <x:c r="E6" s="209" t="s">
        <x:v>3697</x:v>
      </x:c>
      <x:c r="F6" s="209" t="s">
        <x:v>3698</x:v>
      </x:c>
      <x:c r="G6" s="209" t="s">
        <x:v>3699</x:v>
      </x:c>
    </x:row>
    <x:row r="7" s="1" customFormat="1" ht="13.199999809265137" hidden="0" customHeight="1">
      <x:c r="A7" s="202" t="s">
        <x:v>3366</x:v>
      </x:c>
      <x:c r="B7" s="203" t="s">
        <x:v>342</x:v>
      </x:c>
      <x:c r="C7" s="203" t="s">
        <x:v>3443</x:v>
      </x:c>
      <x:c r="D7" s="203" t="s">
        <x:v>3700</x:v>
      </x:c>
      <x:c r="E7" s="209" t="s">
        <x:v>3697</x:v>
      </x:c>
      <x:c r="F7" s="209" t="s">
        <x:v>3701</x:v>
      </x:c>
      <x:c r="G7" s="209" t="s">
        <x:v>1979</x:v>
      </x:c>
    </x:row>
    <x:row r="8" s="1" customFormat="1" ht="26.399999618530273" hidden="0" customHeight="1">
      <x:c r="A8" s="202" t="s">
        <x:v>3376</x:v>
      </x:c>
      <x:c r="B8" s="205" t="s">
        <x:v>3377</x:v>
      </x:c>
      <x:c r="C8" s="205" t="s">
        <x:v>3443</x:v>
      </x:c>
      <x:c r="D8" s="205" t="s">
        <x:v>759</x:v>
      </x:c>
      <x:c r="E8" s="209" t="s">
        <x:v>3702</x:v>
      </x:c>
      <x:c r="F8" s="209" t="s">
        <x:v>3703</x:v>
      </x:c>
      <x:c r="G8" s="209" t="s">
        <x:v>3445</x:v>
      </x:c>
    </x:row>
    <x:row r="9" s="1" customFormat="1" ht="13.199999809265137" hidden="0" customHeight="1">
      <x:c r="A9" s="202" t="s">
        <x:v>3704</x:v>
      </x:c>
      <x:c r="B9" s="203" t="s">
        <x:v>3705</x:v>
      </x:c>
      <x:c r="C9" s="203" t="s">
        <x:v>2139</x:v>
      </x:c>
      <x:c r="D9" s="203" t="s">
        <x:v>3706</x:v>
      </x:c>
      <x:c r="E9" s="209" t="s">
        <x:v>3707</x:v>
      </x:c>
      <x:c r="F9" s="209" t="s">
        <x:v>3708</x:v>
      </x:c>
      <x:c r="G9" s="209" t="s">
        <x:v>3461</x:v>
      </x:c>
    </x:row>
    <x:row r="10" s="1" customFormat="1" ht="39.599998474121094" hidden="0" customHeight="1">
      <x:c r="A10" s="202" t="s">
        <x:v>3709</x:v>
      </x:c>
      <x:c r="B10" s="205" t="s">
        <x:v>3710</x:v>
      </x:c>
      <x:c r="C10" s="205" t="s">
        <x:v>3711</x:v>
      </x:c>
      <x:c r="D10" s="205" t="s">
        <x:v>3148</x:v>
      </x:c>
      <x:c r="E10" s="209" t="s">
        <x:v>3712</x:v>
      </x:c>
      <x:c r="F10" s="209" t="s">
        <x:v>3713</x:v>
      </x:c>
      <x:c r="G10" s="209" t="s">
        <x:v>1992</x:v>
      </x:c>
    </x:row>
    <x:row r="11" s="1" customFormat="1" ht="13.199999809265137" hidden="0" customHeight="1">
      <x:c r="A11" s="202" t="s">
        <x:v>3714</x:v>
      </x:c>
      <x:c r="B11" s="203" t="s">
        <x:v>3715</x:v>
      </x:c>
      <x:c r="C11" s="203" t="s">
        <x:v>2139</x:v>
      </x:c>
      <x:c r="D11" s="203" t="s">
        <x:v>20</x:v>
      </x:c>
      <x:c r="E11" s="209" t="s">
        <x:v>3716</x:v>
      </x:c>
      <x:c r="F11" s="209" t="s">
        <x:v>3717</x:v>
      </x:c>
      <x:c r="G11" s="209" t="s">
        <x:v>3461</x:v>
      </x:c>
    </x:row>
    <x:row r="12" s="1" customFormat="1" ht="26.399999618530273" hidden="0" customHeight="1">
      <x:c r="A12" s="202" t="s">
        <x:v>3718</x:v>
      </x:c>
      <x:c r="B12" s="205" t="s">
        <x:v>3719</x:v>
      </x:c>
      <x:c r="C12" s="205" t="s">
        <x:v>3720</x:v>
      </x:c>
      <x:c r="D12" s="205" t="s">
        <x:v>3721</x:v>
      </x:c>
      <x:c r="E12" s="209" t="s">
        <x:v>3722</x:v>
      </x:c>
      <x:c r="F12" s="209" t="s">
        <x:v>3723</x:v>
      </x:c>
      <x:c r="G12" s="209" t="s">
        <x:v>1992</x:v>
      </x:c>
    </x:row>
    <x:row r="13" s="1" customFormat="1" ht="24" hidden="0" customHeight="1">
      <x:c r="A13" s="202" t="s">
        <x:v>3724</x:v>
      </x:c>
      <x:c r="B13" s="203" t="s">
        <x:v>3719</x:v>
      </x:c>
      <x:c r="C13" s="203" t="s">
        <x:v>3720</x:v>
      </x:c>
      <x:c r="D13" s="203" t="s">
        <x:v>3725</x:v>
      </x:c>
      <x:c r="E13" s="209" t="s">
        <x:v>3726</x:v>
      </x:c>
      <x:c r="F13" s="209" t="s">
        <x:v>3727</x:v>
      </x:c>
      <x:c r="G13" s="209" t="s">
        <x:v>3728</x:v>
      </x:c>
    </x:row>
    <x:row r="14" s="1" customFormat="1" ht="26.399999618530273" hidden="0" customHeight="1">
      <x:c r="A14" s="202" t="s">
        <x:v>3729</x:v>
      </x:c>
      <x:c r="B14" s="205" t="s">
        <x:v>3730</x:v>
      </x:c>
      <x:c r="C14" s="205" t="s">
        <x:v>3693</x:v>
      </x:c>
      <x:c r="D14" s="205" t="s">
        <x:v>679</x:v>
      </x:c>
      <x:c r="E14" s="209" t="s">
        <x:v>3731</x:v>
      </x:c>
      <x:c r="F14" s="209" t="s">
        <x:v>3732</x:v>
      </x:c>
      <x:c r="G14" s="209" t="s">
        <x:v>3733</x:v>
      </x:c>
    </x:row>
    <x:row r="15" s="1" customFormat="1" ht="13.199999809265137" hidden="0" customHeight="1">
      <x:c r="A15" s="202" t="s">
        <x:v>3734</x:v>
      </x:c>
      <x:c r="B15" s="203" t="s">
        <x:v>3735</x:v>
      </x:c>
      <x:c r="C15" s="203" t="s">
        <x:v>2139</x:v>
      </x:c>
      <x:c r="D15" s="203" t="s">
        <x:v>3736</x:v>
      </x:c>
      <x:c r="E15" s="209" t="s">
        <x:v>3737</x:v>
      </x:c>
      <x:c r="F15" s="209" t="s">
        <x:v>3738</x:v>
      </x:c>
      <x:c r="G15" s="209" t="s">
        <x:v>3739</x:v>
      </x:c>
    </x:row>
    <x:row r="16" s="1" customFormat="1" ht="13.199999809265137" hidden="0" customHeight="1">
      <x:c r="A16" s="202" t="s">
        <x:v>3740</x:v>
      </x:c>
      <x:c r="B16" s="205" t="s">
        <x:v>3735</x:v>
      </x:c>
      <x:c r="C16" s="205" t="s">
        <x:v>2139</x:v>
      </x:c>
      <x:c r="D16" s="205" t="s">
        <x:v>3741</x:v>
      </x:c>
      <x:c r="E16" s="209" t="s">
        <x:v>3742</x:v>
      </x:c>
      <x:c r="F16" s="209" t="s">
        <x:v>3743</x:v>
      </x:c>
      <x:c r="G16" s="209" t="s">
        <x:v>3744</x:v>
      </x:c>
    </x:row>
    <x:row r="17" ht="12.75" hidden="0" customHeight="1">
      <x:c r="A17" s="209" t="s">
        <x:v>3745</x:v>
      </x:c>
      <x:c r="B17" s="209" t="s">
        <x:v>3735</x:v>
      </x:c>
      <x:c r="C17" s="209" t="s">
        <x:v>2139</x:v>
      </x:c>
      <x:c r="D17" s="209" t="s">
        <x:v>3746</x:v>
      </x:c>
      <x:c r="E17" s="209" t="s">
        <x:v>3747</x:v>
      </x:c>
      <x:c r="F17" s="209" t="s">
        <x:v>3748</x:v>
      </x:c>
      <x:c r="G17" s="209" t="s">
        <x:v>3749</x:v>
      </x:c>
    </x:row>
    <x:row r="18" ht="12.75" hidden="0" customHeight="1">
      <x:c r="A18" s="209" t="s">
        <x:v>3750</x:v>
      </x:c>
      <x:c r="B18" s="209" t="s">
        <x:v>3751</x:v>
      </x:c>
      <x:c r="C18" s="209" t="s">
        <x:v>2139</x:v>
      </x:c>
      <x:c r="D18" s="209" t="s">
        <x:v>3752</x:v>
      </x:c>
      <x:c r="E18" s="209" t="s">
        <x:v>3753</x:v>
      </x:c>
      <x:c r="F18" s="209" t="s">
        <x:v>3754</x:v>
      </x:c>
      <x:c r="G18" s="209" t="s">
        <x:v>3755</x:v>
      </x:c>
    </x:row>
    <x:row r="19" ht="24" hidden="0" customHeight="1">
      <x:c r="A19" s="209" t="s">
        <x:v>3756</x:v>
      </x:c>
      <x:c r="B19" s="209" t="s">
        <x:v>3751</x:v>
      </x:c>
      <x:c r="C19" s="209" t="s">
        <x:v>2139</x:v>
      </x:c>
      <x:c r="D19" s="209" t="s">
        <x:v>3757</x:v>
      </x:c>
      <x:c r="E19" s="209" t="s">
        <x:v>3758</x:v>
      </x:c>
      <x:c r="F19" s="209" t="s">
        <x:v>3759</x:v>
      </x:c>
      <x:c r="G19" s="209" t="s">
        <x:v>1992</x:v>
      </x:c>
    </x:row>
    <x:row r="20" ht="36" hidden="0" customHeight="1">
      <x:c r="A20" s="209" t="s">
        <x:v>3760</x:v>
      </x:c>
      <x:c r="B20" s="209" t="s">
        <x:v>3761</x:v>
      </x:c>
      <x:c r="C20" s="209" t="s">
        <x:v>3762</x:v>
      </x:c>
      <x:c r="D20" s="209" t="s">
        <x:v>759</x:v>
      </x:c>
      <x:c r="E20" s="209" t="s">
        <x:v>3763</x:v>
      </x:c>
      <x:c r="F20" s="209" t="s">
        <x:v>3764</x:v>
      </x:c>
      <x:c r="G20" s="209" t="s">
        <x:v>3728</x:v>
      </x:c>
    </x:row>
    <x:row r="21" ht="24" hidden="0" customHeight="1">
      <x:c r="A21" s="209" t="s">
        <x:v>3765</x:v>
      </x:c>
      <x:c r="B21" s="209" t="s">
        <x:v>3766</x:v>
      </x:c>
      <x:c r="C21" s="209" t="s">
        <x:v>3389</x:v>
      </x:c>
      <x:c r="D21" s="209" t="s">
        <x:v>3767</x:v>
      </x:c>
      <x:c r="E21" s="209" t="s">
        <x:v>3768</x:v>
      </x:c>
      <x:c r="F21" s="209" t="s">
        <x:v>3769</x:v>
      </x:c>
      <x:c r="G21" s="209" t="s">
        <x:v>1992</x:v>
      </x:c>
    </x:row>
    <x:row r="22" ht="24" hidden="0" customHeight="1">
      <x:c r="A22" s="209" t="s">
        <x:v>3770</x:v>
      </x:c>
      <x:c r="B22" s="209" t="s">
        <x:v>3771</x:v>
      </x:c>
      <x:c r="C22" s="209" t="s">
        <x:v>3766</x:v>
      </x:c>
      <x:c r="D22" s="209" t="s">
        <x:v>3772</x:v>
      </x:c>
      <x:c r="E22" s="209" t="s">
        <x:v>3773</x:v>
      </x:c>
      <x:c r="F22" s="209" t="s">
        <x:v>3774</x:v>
      </x:c>
      <x:c r="G22" s="209" t="s">
        <x:v>3775</x:v>
      </x:c>
    </x:row>
    <x:row r="23" ht="12.75" hidden="0" customHeight="1">
      <x:c r="A23" s="209" t="s">
        <x:v>3776</x:v>
      </x:c>
      <x:c r="B23" s="209" t="s">
        <x:v>3777</x:v>
      </x:c>
      <x:c r="C23" s="209" t="s">
        <x:v>3720</x:v>
      </x:c>
      <x:c r="D23" s="209" t="s">
        <x:v>3778</x:v>
      </x:c>
      <x:c r="E23" s="209" t="s">
        <x:v>3779</x:v>
      </x:c>
      <x:c r="F23" s="209" t="s">
        <x:v>3780</x:v>
      </x:c>
      <x:c r="G23" s="209" t="s">
        <x:v>3445</x:v>
      </x:c>
    </x:row>
    <x:row r="24" ht="24" hidden="0" customHeight="1">
      <x:c r="A24" s="209" t="s">
        <x:v>3781</x:v>
      </x:c>
      <x:c r="B24" s="209" t="s">
        <x:v>3782</x:v>
      </x:c>
      <x:c r="C24" s="209" t="s">
        <x:v>762</x:v>
      </x:c>
      <x:c r="D24" s="209" t="s">
        <x:v>20</x:v>
      </x:c>
      <x:c r="E24" s="209" t="s">
        <x:v>3783</x:v>
      </x:c>
      <x:c r="F24" s="209" t="s">
        <x:v>3784</x:v>
      </x:c>
      <x:c r="G24" s="209" t="s">
        <x:v>3785</x:v>
      </x:c>
    </x:row>
    <x:row r="25" ht="24" hidden="0" customHeight="1">
      <x:c r="A25" s="209" t="s">
        <x:v>3786</x:v>
      </x:c>
      <x:c r="B25" s="209" t="s">
        <x:v>3787</x:v>
      </x:c>
      <x:c r="C25" s="209" t="s">
        <x:v>3693</x:v>
      </x:c>
      <x:c r="D25" s="209" t="s">
        <x:v>810</x:v>
      </x:c>
      <x:c r="E25" s="209" t="s">
        <x:v>3788</x:v>
      </x:c>
      <x:c r="F25" s="209" t="s">
        <x:v>3789</x:v>
      </x:c>
      <x:c r="G25" s="209" t="s">
        <x:v>3790</x:v>
      </x:c>
    </x:row>
    <x:row r="26" ht="12.75" hidden="0" customHeight="1">
      <x:c r="A26" s="209"/>
      <x:c r="B26" s="209"/>
      <x:c r="C26" s="209"/>
      <x:c r="D26" s="209"/>
      <x:c r="E26" s="209"/>
      <x:c r="F26" s="209"/>
      <x:c r="G26" s="209"/>
    </x:row>
    <x:row r="27" ht="12.75" hidden="0" customHeight="1">
      <x:c r="A27" s="210" t="s">
        <x:v>3791</x:v>
      </x:c>
      <x:c r="B27" s="210"/>
      <x:c r="C27" s="210"/>
      <x:c r="D27" s="210"/>
      <x:c r="E27" s="210"/>
      <x:c r="F27" s="210"/>
      <x:c r="G27" s="210"/>
    </x:row>
    <x:row r="28" ht="12.75" hidden="0" customHeight="1">
      <x:c r="A28" s="209"/>
      <x:c r="B28" s="209"/>
      <x:c r="C28" s="209"/>
      <x:c r="D28" s="209"/>
      <x:c r="E28" s="209"/>
      <x:c r="F28" s="209"/>
      <x:c r="G28" s="209"/>
    </x:row>
    <x:row r="29" ht="12.75" hidden="0" customHeight="1">
      <x:c r="A29" s="209"/>
      <x:c r="B29" s="209"/>
      <x:c r="C29" s="209"/>
      <x:c r="D29" s="209"/>
      <x:c r="E29" s="209"/>
      <x:c r="F29" s="209"/>
      <x:c r="G29" s="209"/>
    </x:row>
    <x:row r="30" ht="12.75" hidden="0" customHeight="1">
      <x:c r="A30" s="209"/>
      <x:c r="B30" s="209"/>
      <x:c r="C30" s="209"/>
      <x:c r="D30" s="209"/>
      <x:c r="E30" s="209"/>
      <x:c r="F30" s="209"/>
      <x:c r="G30" s="209"/>
    </x:row>
    <x:row r="31" ht="12.75" hidden="0" customHeight="1">
      <x:c r="A31" s="209"/>
      <x:c r="B31" s="209"/>
      <x:c r="C31" s="209"/>
      <x:c r="D31" s="209"/>
      <x:c r="E31" s="209"/>
      <x:c r="F31" s="209"/>
      <x:c r="G31" s="209"/>
    </x:row>
    <x:row r="32" ht="12.75" hidden="0" customHeight="1">
      <x:c r="A32" s="209"/>
      <x:c r="B32" s="209"/>
      <x:c r="C32" s="209"/>
      <x:c r="D32" s="209"/>
      <x:c r="E32" s="209"/>
      <x:c r="F32" s="209"/>
      <x:c r="G32" s="209"/>
    </x:row>
    <x:row r="33" ht="12.75" hidden="0" customHeight="1">
      <x:c r="A33" s="209"/>
      <x:c r="B33" s="209"/>
      <x:c r="C33" s="209"/>
      <x:c r="D33" s="209"/>
      <x:c r="E33" s="209"/>
      <x:c r="F33" s="209"/>
      <x:c r="G33" s="209"/>
    </x:row>
    <x:row r="34" ht="12.75" hidden="0" customHeight="1">
      <x:c r="A34" s="209"/>
      <x:c r="B34" s="209"/>
      <x:c r="C34" s="209"/>
      <x:c r="D34" s="209"/>
      <x:c r="E34" s="209"/>
      <x:c r="F34" s="209"/>
      <x:c r="G34" s="209"/>
    </x:row>
    <x:row r="35" ht="12.75" hidden="0" customHeight="1">
      <x:c r="A35" s="209"/>
      <x:c r="B35" s="209"/>
      <x:c r="C35" s="209"/>
      <x:c r="D35" s="209"/>
      <x:c r="E35" s="209"/>
      <x:c r="F35" s="209"/>
      <x:c r="G35" s="209"/>
    </x:row>
    <x:row r="36" ht="12.75" hidden="0" customHeight="1">
      <x:c r="A36" s="209"/>
      <x:c r="B36" s="209"/>
      <x:c r="C36" s="209"/>
      <x:c r="D36" s="209"/>
      <x:c r="E36" s="209"/>
      <x:c r="F36" s="209"/>
      <x:c r="G36" s="209"/>
    </x:row>
  </x:sheetData>
  <x:mergeCells>
    <x:mergeCell ref="A1:G1"/>
    <x:mergeCell ref="A2:G2"/>
    <x:mergeCell ref="A27:G27"/>
  </x:mergeCells>
  <x:pageMargins left="0.7" right="0.7" top="0.75" bottom="0.75" header="0.3" footer="0.3"/>
</x:worksheet>
</file>

<file path=xl/worksheets/sheet48.xml><?xml version="1.0" encoding="utf-8"?>
<x:worksheet xmlns:x="http://schemas.openxmlformats.org/spreadsheetml/2006/main">
  <x:sheetViews>
    <x:sheetView showGridLines="1" workbookViewId="0"/>
  </x:sheetViews>
  <x:sheetFormatPr defaultColWidth="8.6796875" defaultRowHeight="12.75"/>
  <x:cols>
    <x:col min="1" max="3" width="36" style="1" hidden="0" customWidth="1"/>
    <x:col min="4" max="26" width="16" style="1" hidden="0" customWidth="1"/>
  </x:cols>
  <x:sheetData>
    <x:row r="1" s="1" customFormat="1" ht="12.75" hidden="0" customHeight="1">
      <x:c r="A1" s="36" t="s">
        <x:v>367</x:v>
      </x:c>
      <x:c r="B1" s="36" t="s">
        <x:v>368</x:v>
      </x:c>
      <x:c r="C1" s="36" t="s">
        <x:v>1258</x:v>
      </x:c>
      <x:c r="D1" s="3"/>
      <x:c r="E1" s="3"/>
      <x:c r="F1" s="3"/>
      <x:c r="G1" s="3"/>
      <x:c r="H1" s="3"/>
      <x:c r="I1" s="3"/>
      <x:c r="J1" s="3"/>
      <x:c r="K1" s="3"/>
      <x:c r="L1" s="3"/>
      <x:c r="M1" s="3"/>
      <x:c r="N1" s="3"/>
      <x:c r="O1" s="3"/>
      <x:c r="P1" s="3"/>
      <x:c r="Q1" s="3"/>
      <x:c r="R1" s="3"/>
      <x:c r="S1" s="3"/>
      <x:c r="T1" s="3"/>
      <x:c r="U1" s="3"/>
      <x:c r="V1" s="3"/>
      <x:c r="W1" s="3"/>
      <x:c r="X1" s="3"/>
      <x:c r="Y1" s="3"/>
      <x:c r="Z1" s="3"/>
    </x:row>
    <x:row r="2" s="1" customFormat="1" ht="26.25" hidden="0" customHeight="1">
      <x:c r="A2" s="38" t="s">
        <x:v>2808</x:v>
      </x:c>
      <x:c r="B2" s="40" t="s">
        <x:v>2809</x:v>
      </x:c>
      <x:c r="C2" s="40" t="s">
        <x:v>3792</x:v>
      </x:c>
      <x:c r="D2" s="6"/>
      <x:c r="E2" s="6"/>
      <x:c r="F2" s="6"/>
      <x:c r="G2" s="6"/>
      <x:c r="H2" s="6"/>
      <x:c r="I2" s="6"/>
      <x:c r="J2" s="6"/>
      <x:c r="K2" s="6"/>
      <x:c r="L2" s="6"/>
      <x:c r="M2" s="6"/>
      <x:c r="N2" s="6"/>
      <x:c r="O2" s="6"/>
      <x:c r="P2" s="6"/>
      <x:c r="Q2" s="6"/>
      <x:c r="R2" s="6"/>
      <x:c r="S2" s="6"/>
      <x:c r="T2" s="6"/>
      <x:c r="U2" s="6"/>
      <x:c r="V2" s="6"/>
      <x:c r="W2" s="6"/>
      <x:c r="X2" s="6"/>
      <x:c r="Y2" s="6"/>
      <x:c r="Z2" s="6"/>
    </x:row>
    <x:row r="3" s="1" customFormat="1" ht="26.25" hidden="0" customHeight="1">
      <x:c r="A3" s="41" t="s">
        <x:v>3793</x:v>
      </x:c>
      <x:c r="B3" s="44" t="s">
        <x:v>3794</x:v>
      </x:c>
      <x:c r="C3" s="44" t="s">
        <x:v>3795</x:v>
      </x:c>
      <x:c r="D3" s="6"/>
      <x:c r="E3" s="6"/>
      <x:c r="F3" s="6"/>
      <x:c r="G3" s="6"/>
      <x:c r="H3" s="6"/>
      <x:c r="I3" s="6"/>
      <x:c r="J3" s="6"/>
      <x:c r="K3" s="6"/>
      <x:c r="L3" s="6"/>
      <x:c r="M3" s="6"/>
      <x:c r="N3" s="6"/>
      <x:c r="O3" s="6"/>
      <x:c r="P3" s="6"/>
      <x:c r="Q3" s="6"/>
      <x:c r="R3" s="6"/>
      <x:c r="S3" s="6"/>
      <x:c r="T3" s="6"/>
      <x:c r="U3" s="6"/>
      <x:c r="V3" s="6"/>
      <x:c r="W3" s="6"/>
      <x:c r="X3" s="6"/>
      <x:c r="Y3" s="6"/>
      <x:c r="Z3" s="6"/>
    </x:row>
    <x:row r="4" s="1" customFormat="1" ht="12.75" hidden="0" customHeight="1">
      <x:c r="A4" s="41" t="s">
        <x:v>3796</x:v>
      </x:c>
      <x:c r="B4" s="40" t="s">
        <x:v>3797</x:v>
      </x:c>
      <x:c r="C4" s="40" t="s">
        <x:v>3798</x:v>
      </x:c>
      <x:c r="D4" s="6"/>
      <x:c r="E4" s="6"/>
      <x:c r="F4" s="6"/>
      <x:c r="G4" s="6"/>
      <x:c r="H4" s="6"/>
      <x:c r="I4" s="6"/>
      <x:c r="J4" s="6"/>
      <x:c r="K4" s="6"/>
      <x:c r="L4" s="6"/>
      <x:c r="M4" s="6"/>
      <x:c r="N4" s="6"/>
      <x:c r="O4" s="6"/>
      <x:c r="P4" s="6"/>
      <x:c r="Q4" s="6"/>
      <x:c r="R4" s="6"/>
      <x:c r="S4" s="6"/>
      <x:c r="T4" s="6"/>
      <x:c r="U4" s="6"/>
      <x:c r="V4" s="6"/>
      <x:c r="W4" s="6"/>
      <x:c r="X4" s="6"/>
      <x:c r="Y4" s="6"/>
      <x:c r="Z4" s="6"/>
    </x:row>
    <x:row r="5" s="1" customFormat="1" ht="26.25" hidden="0" customHeight="1">
      <x:c r="A5" s="41" t="s">
        <x:v>3799</x:v>
      </x:c>
      <x:c r="B5" s="44" t="s">
        <x:v>3800</x:v>
      </x:c>
      <x:c r="C5" s="44" t="s">
        <x:v>3801</x:v>
      </x:c>
      <x:c r="D5" s="6"/>
      <x:c r="E5" s="6"/>
      <x:c r="F5" s="6"/>
      <x:c r="G5" s="6"/>
      <x:c r="H5" s="6"/>
      <x:c r="I5" s="6"/>
      <x:c r="J5" s="6"/>
      <x:c r="K5" s="6"/>
      <x:c r="L5" s="6"/>
      <x:c r="M5" s="6"/>
      <x:c r="N5" s="6"/>
      <x:c r="O5" s="6"/>
      <x:c r="P5" s="6"/>
      <x:c r="Q5" s="6"/>
      <x:c r="R5" s="6"/>
      <x:c r="S5" s="6"/>
      <x:c r="T5" s="6"/>
      <x:c r="U5" s="6"/>
      <x:c r="V5" s="6"/>
      <x:c r="W5" s="6"/>
      <x:c r="X5" s="6"/>
      <x:c r="Y5" s="6"/>
      <x:c r="Z5" s="6"/>
    </x:row>
    <x:row r="6" s="1" customFormat="1" ht="12.75" hidden="0" customHeight="1">
      <x:c r="A6" s="41" t="s">
        <x:v>3802</x:v>
      </x:c>
      <x:c r="B6" s="40" t="s">
        <x:v>3803</x:v>
      </x:c>
      <x:c r="C6" s="40" t="s">
        <x:v>3804</x:v>
      </x:c>
      <x:c r="D6" s="6"/>
      <x:c r="E6" s="6"/>
      <x:c r="F6" s="6"/>
      <x:c r="G6" s="6"/>
      <x:c r="H6" s="6"/>
      <x:c r="I6" s="6"/>
      <x:c r="J6" s="6"/>
      <x:c r="K6" s="6"/>
      <x:c r="L6" s="6"/>
      <x:c r="M6" s="6"/>
      <x:c r="N6" s="6"/>
      <x:c r="O6" s="6"/>
      <x:c r="P6" s="6"/>
      <x:c r="Q6" s="6"/>
      <x:c r="R6" s="6"/>
      <x:c r="S6" s="6"/>
      <x:c r="T6" s="6"/>
      <x:c r="U6" s="6"/>
      <x:c r="V6" s="6"/>
      <x:c r="W6" s="6"/>
      <x:c r="X6" s="6"/>
      <x:c r="Y6" s="6"/>
      <x:c r="Z6" s="6"/>
    </x:row>
    <x:row r="7" s="1" customFormat="1" ht="12.75" hidden="0" customHeight="1">
      <x:c r="A7" s="41" t="s">
        <x:v>3805</x:v>
      </x:c>
      <x:c r="B7" s="44" t="s">
        <x:v>3806</x:v>
      </x:c>
      <x:c r="C7" s="44" t="s">
        <x:v>3807</x:v>
      </x:c>
      <x:c r="D7" s="6"/>
      <x:c r="E7" s="6"/>
      <x:c r="F7" s="6"/>
      <x:c r="G7" s="6"/>
      <x:c r="H7" s="6"/>
      <x:c r="I7" s="6"/>
      <x:c r="J7" s="6"/>
      <x:c r="K7" s="6"/>
      <x:c r="L7" s="6"/>
      <x:c r="M7" s="6"/>
      <x:c r="N7" s="6"/>
      <x:c r="O7" s="6"/>
      <x:c r="P7" s="6"/>
      <x:c r="Q7" s="6"/>
      <x:c r="R7" s="6"/>
      <x:c r="S7" s="6"/>
      <x:c r="T7" s="6"/>
      <x:c r="U7" s="6"/>
      <x:c r="V7" s="6"/>
      <x:c r="W7" s="6"/>
      <x:c r="X7" s="6"/>
      <x:c r="Y7" s="6"/>
      <x:c r="Z7" s="6"/>
    </x:row>
    <x:row r="8" s="1" customFormat="1" ht="12.75" hidden="0" customHeight="1">
      <x:c r="A8" s="6"/>
      <x:c r="B8" s="6"/>
      <x:c r="C8" s="6"/>
      <x:c r="D8" s="6"/>
      <x:c r="E8" s="6"/>
      <x:c r="F8" s="6"/>
      <x:c r="G8" s="6"/>
      <x:c r="H8" s="6"/>
      <x:c r="I8" s="6"/>
      <x:c r="J8" s="6"/>
      <x:c r="K8" s="6"/>
      <x:c r="L8" s="6"/>
      <x:c r="M8" s="6"/>
      <x:c r="N8" s="6"/>
      <x:c r="O8" s="6"/>
      <x:c r="P8" s="6"/>
      <x:c r="Q8" s="6"/>
      <x:c r="R8" s="6"/>
      <x:c r="S8" s="6"/>
      <x:c r="T8" s="6"/>
      <x:c r="U8" s="6"/>
      <x:c r="V8" s="6"/>
      <x:c r="W8" s="6"/>
      <x:c r="X8" s="6"/>
      <x:c r="Y8" s="6"/>
      <x:c r="Z8" s="6"/>
    </x:row>
    <x:row r="9" s="1" customFormat="1" ht="12.75" hidden="0" customHeight="1">
      <x:c r="A9" s="6"/>
      <x:c r="B9" s="6"/>
      <x:c r="C9" s="6"/>
      <x:c r="D9" s="6"/>
      <x:c r="E9" s="6"/>
      <x:c r="F9" s="6"/>
      <x:c r="G9" s="6"/>
      <x:c r="H9" s="6"/>
      <x:c r="I9" s="6"/>
      <x:c r="J9" s="6"/>
      <x:c r="K9" s="6"/>
      <x:c r="L9" s="6"/>
      <x:c r="M9" s="6"/>
      <x:c r="N9" s="6"/>
      <x:c r="O9" s="6"/>
      <x:c r="P9" s="6"/>
      <x:c r="Q9" s="6"/>
      <x:c r="R9" s="6"/>
      <x:c r="S9" s="6"/>
      <x:c r="T9" s="6"/>
      <x:c r="U9" s="6"/>
      <x:c r="V9" s="6"/>
      <x:c r="W9" s="6"/>
      <x:c r="X9" s="6"/>
      <x:c r="Y9" s="6"/>
      <x:c r="Z9" s="6"/>
    </x:row>
    <x:row r="10" s="1" customFormat="1" ht="12.75" hidden="0" customHeight="1">
      <x:c r="A10" s="6"/>
      <x:c r="B10" s="6"/>
      <x:c r="C10" s="6"/>
      <x:c r="D10" s="6"/>
      <x:c r="E10" s="6"/>
      <x:c r="F10" s="6"/>
      <x:c r="G10" s="6"/>
      <x:c r="H10" s="6"/>
      <x:c r="I10" s="6"/>
      <x:c r="J10" s="6"/>
      <x:c r="K10" s="6"/>
      <x:c r="L10" s="6"/>
      <x:c r="M10" s="6"/>
      <x:c r="N10" s="6"/>
      <x:c r="O10" s="6"/>
      <x:c r="P10" s="6"/>
      <x:c r="Q10" s="6"/>
      <x:c r="R10" s="6"/>
      <x:c r="S10" s="6"/>
      <x:c r="T10" s="6"/>
      <x:c r="U10" s="6"/>
      <x:c r="V10" s="6"/>
      <x:c r="W10" s="6"/>
      <x:c r="X10" s="6"/>
      <x:c r="Y10" s="6"/>
      <x:c r="Z10" s="6"/>
    </x:row>
    <x:row r="11" s="1" customFormat="1" ht="12.75" hidden="0" customHeight="1">
      <x:c r="A11" s="6"/>
      <x:c r="B11" s="6"/>
      <x:c r="C11" s="6"/>
      <x:c r="D11" s="6"/>
      <x:c r="E11" s="6"/>
      <x:c r="F11" s="6"/>
      <x:c r="G11" s="6"/>
      <x:c r="H11" s="6"/>
      <x:c r="I11" s="6"/>
      <x:c r="J11" s="6"/>
      <x:c r="K11" s="6"/>
      <x:c r="L11" s="6"/>
      <x:c r="M11" s="6"/>
      <x:c r="N11" s="6"/>
      <x:c r="O11" s="6"/>
      <x:c r="P11" s="6"/>
      <x:c r="Q11" s="6"/>
      <x:c r="R11" s="6"/>
      <x:c r="S11" s="6"/>
      <x:c r="T11" s="6"/>
      <x:c r="U11" s="6"/>
      <x:c r="V11" s="6"/>
      <x:c r="W11" s="6"/>
      <x:c r="X11" s="6"/>
      <x:c r="Y11" s="6"/>
      <x:c r="Z11" s="6"/>
    </x:row>
    <x:row r="12" s="1" customFormat="1" ht="12.75" hidden="0" customHeight="1">
      <x:c r="A12" s="6"/>
      <x:c r="B12" s="6"/>
      <x:c r="C12" s="6"/>
      <x:c r="D12" s="6"/>
      <x:c r="E12" s="6"/>
      <x:c r="F12" s="6"/>
      <x:c r="G12" s="6"/>
      <x:c r="H12" s="6"/>
      <x:c r="I12" s="6"/>
      <x:c r="J12" s="6"/>
      <x:c r="K12" s="6"/>
      <x:c r="L12" s="6"/>
      <x:c r="M12" s="6"/>
      <x:c r="N12" s="6"/>
      <x:c r="O12" s="6"/>
      <x:c r="P12" s="6"/>
      <x:c r="Q12" s="6"/>
      <x:c r="R12" s="6"/>
      <x:c r="S12" s="6"/>
      <x:c r="T12" s="6"/>
      <x:c r="U12" s="6"/>
      <x:c r="V12" s="6"/>
      <x:c r="W12" s="6"/>
      <x:c r="X12" s="6"/>
      <x:c r="Y12" s="6"/>
      <x:c r="Z12" s="6"/>
    </x:row>
    <x:row r="13" s="1" customFormat="1" ht="12.75" hidden="0" customHeight="1">
      <x:c r="A13" s="6"/>
      <x:c r="B13" s="6"/>
      <x:c r="C13" s="6"/>
      <x:c r="D13" s="6"/>
      <x:c r="E13" s="6"/>
      <x:c r="F13" s="6"/>
      <x:c r="G13" s="6"/>
      <x:c r="H13" s="6"/>
      <x:c r="I13" s="6"/>
      <x:c r="J13" s="6"/>
      <x:c r="K13" s="6"/>
      <x:c r="L13" s="6"/>
      <x:c r="M13" s="6"/>
      <x:c r="N13" s="6"/>
      <x:c r="O13" s="6"/>
      <x:c r="P13" s="6"/>
      <x:c r="Q13" s="6"/>
      <x:c r="R13" s="6"/>
      <x:c r="S13" s="6"/>
      <x:c r="T13" s="6"/>
      <x:c r="U13" s="6"/>
      <x:c r="V13" s="6"/>
      <x:c r="W13" s="6"/>
      <x:c r="X13" s="6"/>
      <x:c r="Y13" s="6"/>
      <x:c r="Z13" s="6"/>
    </x:row>
    <x:row r="14" s="1" customFormat="1" ht="12.75" hidden="0" customHeight="1">
      <x:c r="A14" s="6"/>
      <x:c r="B14" s="6"/>
      <x:c r="C14" s="6"/>
      <x:c r="D14" s="6"/>
      <x:c r="E14" s="6"/>
      <x:c r="F14" s="6"/>
      <x:c r="G14" s="6"/>
      <x:c r="H14" s="6"/>
      <x:c r="I14" s="6"/>
      <x:c r="J14" s="6"/>
      <x:c r="K14" s="6"/>
      <x:c r="L14" s="6"/>
      <x:c r="M14" s="6"/>
      <x:c r="N14" s="6"/>
      <x:c r="O14" s="6"/>
      <x:c r="P14" s="6"/>
      <x:c r="Q14" s="6"/>
      <x:c r="R14" s="6"/>
      <x:c r="S14" s="6"/>
      <x:c r="T14" s="6"/>
      <x:c r="U14" s="6"/>
      <x:c r="V14" s="6"/>
      <x:c r="W14" s="6"/>
      <x:c r="X14" s="6"/>
      <x:c r="Y14" s="6"/>
      <x:c r="Z14" s="6"/>
    </x:row>
    <x:row r="15" s="1" customFormat="1" ht="12.75" hidden="0" customHeight="1">
      <x:c r="A15" s="6"/>
      <x:c r="B15" s="6"/>
      <x:c r="C15" s="6"/>
      <x:c r="D15" s="6"/>
      <x:c r="E15" s="6"/>
      <x:c r="F15" s="6"/>
      <x:c r="G15" s="6"/>
      <x:c r="H15" s="6"/>
      <x:c r="I15" s="6"/>
      <x:c r="J15" s="6"/>
      <x:c r="K15" s="6"/>
      <x:c r="L15" s="6"/>
      <x:c r="M15" s="6"/>
      <x:c r="N15" s="6"/>
      <x:c r="O15" s="6"/>
      <x:c r="P15" s="6"/>
      <x:c r="Q15" s="6"/>
      <x:c r="R15" s="6"/>
      <x:c r="S15" s="6"/>
      <x:c r="T15" s="6"/>
      <x:c r="U15" s="6"/>
      <x:c r="V15" s="6"/>
      <x:c r="W15" s="6"/>
      <x:c r="X15" s="6"/>
      <x:c r="Y15" s="6"/>
      <x:c r="Z15" s="6"/>
    </x:row>
    <x:row r="16" s="1" customFormat="1" ht="12.75" hidden="0" customHeight="1">
      <x:c r="A16" s="6"/>
      <x:c r="B16" s="6"/>
      <x:c r="C16" s="6"/>
      <x:c r="D16" s="6"/>
      <x:c r="E16" s="6"/>
      <x:c r="F16" s="6"/>
      <x:c r="G16" s="6"/>
      <x:c r="H16" s="6"/>
      <x:c r="I16" s="6"/>
      <x:c r="J16" s="6"/>
      <x:c r="K16" s="6"/>
      <x:c r="L16" s="6"/>
      <x:c r="M16" s="6"/>
      <x:c r="N16" s="6"/>
      <x:c r="O16" s="6"/>
      <x:c r="P16" s="6"/>
      <x:c r="Q16" s="6"/>
      <x:c r="R16" s="6"/>
      <x:c r="S16" s="6"/>
      <x:c r="T16" s="6"/>
      <x:c r="U16" s="6"/>
      <x:c r="V16" s="6"/>
      <x:c r="W16" s="6"/>
      <x:c r="X16" s="6"/>
      <x:c r="Y16" s="6"/>
      <x:c r="Z16" s="6"/>
    </x:row>
    <x:row r="17" s="1" customFormat="1" ht="12.75" hidden="0" customHeight="1">
      <x:c r="A17" s="6"/>
      <x:c r="B17" s="6"/>
      <x:c r="C17" s="6"/>
      <x:c r="D17" s="6"/>
      <x:c r="E17" s="6"/>
      <x:c r="F17" s="6"/>
      <x:c r="G17" s="6"/>
      <x:c r="H17" s="6"/>
      <x:c r="I17" s="6"/>
      <x:c r="J17" s="6"/>
      <x:c r="K17" s="6"/>
      <x:c r="L17" s="6"/>
      <x:c r="M17" s="6"/>
      <x:c r="N17" s="6"/>
      <x:c r="O17" s="6"/>
      <x:c r="P17" s="6"/>
      <x:c r="Q17" s="6"/>
      <x:c r="R17" s="6"/>
      <x:c r="S17" s="6"/>
      <x:c r="T17" s="6"/>
      <x:c r="U17" s="6"/>
      <x:c r="V17" s="6"/>
      <x:c r="W17" s="6"/>
      <x:c r="X17" s="6"/>
      <x:c r="Y17" s="6"/>
      <x:c r="Z17" s="6"/>
    </x:row>
    <x:row r="18" s="1" customFormat="1" ht="12.75" hidden="0" customHeight="1">
      <x:c r="A18" s="6"/>
      <x:c r="B18" s="6"/>
      <x:c r="C18" s="6"/>
      <x:c r="D18" s="6"/>
      <x:c r="E18" s="6"/>
      <x:c r="F18" s="6"/>
      <x:c r="G18" s="6"/>
      <x:c r="H18" s="6"/>
      <x:c r="I18" s="6"/>
      <x:c r="J18" s="6"/>
      <x:c r="K18" s="6"/>
      <x:c r="L18" s="6"/>
      <x:c r="M18" s="6"/>
      <x:c r="N18" s="6"/>
      <x:c r="O18" s="6"/>
      <x:c r="P18" s="6"/>
      <x:c r="Q18" s="6"/>
      <x:c r="R18" s="6"/>
      <x:c r="S18" s="6"/>
      <x:c r="T18" s="6"/>
      <x:c r="U18" s="6"/>
      <x:c r="V18" s="6"/>
      <x:c r="W18" s="6"/>
      <x:c r="X18" s="6"/>
      <x:c r="Y18" s="6"/>
      <x:c r="Z18" s="6"/>
    </x:row>
    <x:row r="19" s="1" customFormat="1" ht="12.75" hidden="0" customHeight="1">
      <x:c r="A19" s="6"/>
      <x:c r="B19" s="6"/>
      <x:c r="C19" s="6"/>
      <x:c r="D19" s="6"/>
      <x:c r="E19" s="6"/>
      <x:c r="F19" s="6"/>
      <x:c r="G19" s="6"/>
      <x:c r="H19" s="6"/>
      <x:c r="I19" s="6"/>
      <x:c r="J19" s="6"/>
      <x:c r="K19" s="6"/>
      <x:c r="L19" s="6"/>
      <x:c r="M19" s="6"/>
      <x:c r="N19" s="6"/>
      <x:c r="O19" s="6"/>
      <x:c r="P19" s="6"/>
      <x:c r="Q19" s="6"/>
      <x:c r="R19" s="6"/>
      <x:c r="S19" s="6"/>
      <x:c r="T19" s="6"/>
      <x:c r="U19" s="6"/>
      <x:c r="V19" s="6"/>
      <x:c r="W19" s="6"/>
      <x:c r="X19" s="6"/>
      <x:c r="Y19" s="6"/>
      <x:c r="Z19" s="6"/>
    </x:row>
    <x:row r="20" s="1" customFormat="1" ht="12.75" hidden="0" customHeight="1">
      <x:c r="A20" s="6"/>
      <x:c r="B20" s="6"/>
      <x:c r="C20" s="6"/>
      <x:c r="D20" s="6"/>
      <x:c r="E20" s="6"/>
      <x:c r="F20" s="6"/>
      <x:c r="G20" s="6"/>
      <x:c r="H20" s="6"/>
      <x:c r="I20" s="6"/>
      <x:c r="J20" s="6"/>
      <x:c r="K20" s="6"/>
      <x:c r="L20" s="6"/>
      <x:c r="M20" s="6"/>
      <x:c r="N20" s="6"/>
      <x:c r="O20" s="6"/>
      <x:c r="P20" s="6"/>
      <x:c r="Q20" s="6"/>
      <x:c r="R20" s="6"/>
      <x:c r="S20" s="6"/>
      <x:c r="T20" s="6"/>
      <x:c r="U20" s="6"/>
      <x:c r="V20" s="6"/>
      <x:c r="W20" s="6"/>
      <x:c r="X20" s="6"/>
      <x:c r="Y20" s="6"/>
      <x:c r="Z20" s="6"/>
    </x:row>
    <x:row r="21" s="1" customFormat="1" ht="12.75" hidden="0" customHeight="1">
      <x:c r="A21" s="6"/>
      <x:c r="B21" s="6"/>
      <x:c r="C21" s="6"/>
      <x:c r="D21" s="6"/>
      <x:c r="E21" s="6"/>
      <x:c r="F21" s="6"/>
      <x:c r="G21" s="6"/>
      <x:c r="H21" s="6"/>
      <x:c r="I21" s="6"/>
      <x:c r="J21" s="6"/>
      <x:c r="K21" s="6"/>
      <x:c r="L21" s="6"/>
      <x:c r="M21" s="6"/>
      <x:c r="N21" s="6"/>
      <x:c r="O21" s="6"/>
      <x:c r="P21" s="6"/>
      <x:c r="Q21" s="6"/>
      <x:c r="R21" s="6"/>
      <x:c r="S21" s="6"/>
      <x:c r="T21" s="6"/>
      <x:c r="U21" s="6"/>
      <x:c r="V21" s="6"/>
      <x:c r="W21" s="6"/>
      <x:c r="X21" s="6"/>
      <x:c r="Y21" s="6"/>
      <x:c r="Z21" s="6"/>
    </x:row>
    <x:row r="22" s="1" customFormat="1" ht="12.75" hidden="0" customHeight="1">
      <x:c r="A22" s="6"/>
      <x:c r="B22" s="6"/>
      <x:c r="C22" s="6"/>
      <x:c r="D22" s="6"/>
      <x:c r="E22" s="6"/>
      <x:c r="F22" s="6"/>
      <x:c r="G22" s="6"/>
      <x:c r="H22" s="6"/>
      <x:c r="I22" s="6"/>
      <x:c r="J22" s="6"/>
      <x:c r="K22" s="6"/>
      <x:c r="L22" s="6"/>
      <x:c r="M22" s="6"/>
      <x:c r="N22" s="6"/>
      <x:c r="O22" s="6"/>
      <x:c r="P22" s="6"/>
      <x:c r="Q22" s="6"/>
      <x:c r="R22" s="6"/>
      <x:c r="S22" s="6"/>
      <x:c r="T22" s="6"/>
      <x:c r="U22" s="6"/>
      <x:c r="V22" s="6"/>
      <x:c r="W22" s="6"/>
      <x:c r="X22" s="6"/>
      <x:c r="Y22" s="6"/>
      <x:c r="Z22" s="6"/>
    </x:row>
    <x:row r="23" s="1" customFormat="1" ht="12.75" hidden="0" customHeight="1">
      <x:c r="A23" s="6"/>
      <x:c r="B23" s="6"/>
      <x:c r="C23" s="6"/>
      <x:c r="D23" s="6"/>
      <x:c r="E23" s="6"/>
      <x:c r="F23" s="6"/>
      <x:c r="G23" s="6"/>
      <x:c r="H23" s="6"/>
      <x:c r="I23" s="6"/>
      <x:c r="J23" s="6"/>
      <x:c r="K23" s="6"/>
      <x:c r="L23" s="6"/>
      <x:c r="M23" s="6"/>
      <x:c r="N23" s="6"/>
      <x:c r="O23" s="6"/>
      <x:c r="P23" s="6"/>
      <x:c r="Q23" s="6"/>
      <x:c r="R23" s="6"/>
      <x:c r="S23" s="6"/>
      <x:c r="T23" s="6"/>
      <x:c r="U23" s="6"/>
      <x:c r="V23" s="6"/>
      <x:c r="W23" s="6"/>
      <x:c r="X23" s="6"/>
      <x:c r="Y23" s="6"/>
      <x:c r="Z23" s="6"/>
    </x:row>
    <x:row r="24" s="1" customFormat="1" ht="12.75" hidden="0" customHeight="1">
      <x:c r="A24" s="6"/>
      <x:c r="B24" s="6"/>
      <x:c r="C24" s="6"/>
      <x:c r="D24" s="6"/>
      <x:c r="E24" s="6"/>
      <x:c r="F24" s="6"/>
      <x:c r="G24" s="6"/>
      <x:c r="H24" s="6"/>
      <x:c r="I24" s="6"/>
      <x:c r="J24" s="6"/>
      <x:c r="K24" s="6"/>
      <x:c r="L24" s="6"/>
      <x:c r="M24" s="6"/>
      <x:c r="N24" s="6"/>
      <x:c r="O24" s="6"/>
      <x:c r="P24" s="6"/>
      <x:c r="Q24" s="6"/>
      <x:c r="R24" s="6"/>
      <x:c r="S24" s="6"/>
      <x:c r="T24" s="6"/>
      <x:c r="U24" s="6"/>
      <x:c r="V24" s="6"/>
      <x:c r="W24" s="6"/>
      <x:c r="X24" s="6"/>
      <x:c r="Y24" s="6"/>
      <x:c r="Z24" s="6"/>
    </x:row>
    <x:row r="25" s="1" customFormat="1" ht="12.75" hidden="0" customHeight="1">
      <x:c r="A25" s="6"/>
      <x:c r="B25" s="6"/>
      <x:c r="C25" s="6"/>
      <x:c r="D25" s="6"/>
      <x:c r="E25" s="6"/>
      <x:c r="F25" s="6"/>
      <x:c r="G25" s="6"/>
      <x:c r="H25" s="6"/>
      <x:c r="I25" s="6"/>
      <x:c r="J25" s="6"/>
      <x:c r="K25" s="6"/>
      <x:c r="L25" s="6"/>
      <x:c r="M25" s="6"/>
      <x:c r="N25" s="6"/>
      <x:c r="O25" s="6"/>
      <x:c r="P25" s="6"/>
      <x:c r="Q25" s="6"/>
      <x:c r="R25" s="6"/>
      <x:c r="S25" s="6"/>
      <x:c r="T25" s="6"/>
      <x:c r="U25" s="6"/>
      <x:c r="V25" s="6"/>
      <x:c r="W25" s="6"/>
      <x:c r="X25" s="6"/>
      <x:c r="Y25" s="6"/>
      <x:c r="Z25" s="6"/>
    </x:row>
    <x:row r="26" s="1" customFormat="1" ht="12.75" hidden="0" customHeight="1">
      <x:c r="A26" s="6"/>
      <x:c r="B26" s="6"/>
      <x:c r="C26" s="6"/>
      <x:c r="D26" s="6"/>
      <x:c r="E26" s="6"/>
      <x:c r="F26" s="6"/>
      <x:c r="G26" s="6"/>
      <x:c r="H26" s="6"/>
      <x:c r="I26" s="6"/>
      <x:c r="J26" s="6"/>
      <x:c r="K26" s="6"/>
      <x:c r="L26" s="6"/>
      <x:c r="M26" s="6"/>
      <x:c r="N26" s="6"/>
      <x:c r="O26" s="6"/>
      <x:c r="P26" s="6"/>
      <x:c r="Q26" s="6"/>
      <x:c r="R26" s="6"/>
      <x:c r="S26" s="6"/>
      <x:c r="T26" s="6"/>
      <x:c r="U26" s="6"/>
      <x:c r="V26" s="6"/>
      <x:c r="W26" s="6"/>
      <x:c r="X26" s="6"/>
      <x:c r="Y26" s="6"/>
      <x:c r="Z26" s="6"/>
    </x:row>
    <x:row r="27" s="1" customFormat="1" ht="12.75" hidden="0" customHeight="1">
      <x:c r="A27" s="6"/>
      <x:c r="B27" s="6"/>
      <x:c r="C27" s="6"/>
      <x:c r="D27" s="6"/>
      <x:c r="E27" s="6"/>
      <x:c r="F27" s="6"/>
      <x:c r="G27" s="6"/>
      <x:c r="H27" s="6"/>
      <x:c r="I27" s="6"/>
      <x:c r="J27" s="6"/>
      <x:c r="K27" s="6"/>
      <x:c r="L27" s="6"/>
      <x:c r="M27" s="6"/>
      <x:c r="N27" s="6"/>
      <x:c r="O27" s="6"/>
      <x:c r="P27" s="6"/>
      <x:c r="Q27" s="6"/>
      <x:c r="R27" s="6"/>
      <x:c r="S27" s="6"/>
      <x:c r="T27" s="6"/>
      <x:c r="U27" s="6"/>
      <x:c r="V27" s="6"/>
      <x:c r="W27" s="6"/>
      <x:c r="X27" s="6"/>
      <x:c r="Y27" s="6"/>
      <x:c r="Z27" s="6"/>
    </x:row>
    <x:row r="28" s="1" customFormat="1" ht="12.75" hidden="0" customHeight="1">
      <x:c r="A28" s="6"/>
      <x:c r="B28" s="6"/>
      <x:c r="C28" s="6"/>
      <x:c r="D28" s="6"/>
      <x:c r="E28" s="6"/>
      <x:c r="F28" s="6"/>
      <x:c r="G28" s="6"/>
      <x:c r="H28" s="6"/>
      <x:c r="I28" s="6"/>
      <x:c r="J28" s="6"/>
      <x:c r="K28" s="6"/>
      <x:c r="L28" s="6"/>
      <x:c r="M28" s="6"/>
      <x:c r="N28" s="6"/>
      <x:c r="O28" s="6"/>
      <x:c r="P28" s="6"/>
      <x:c r="Q28" s="6"/>
      <x:c r="R28" s="6"/>
      <x:c r="S28" s="6"/>
      <x:c r="T28" s="6"/>
      <x:c r="U28" s="6"/>
      <x:c r="V28" s="6"/>
      <x:c r="W28" s="6"/>
      <x:c r="X28" s="6"/>
      <x:c r="Y28" s="6"/>
      <x:c r="Z28" s="6"/>
    </x:row>
    <x:row r="29" s="1" customFormat="1" ht="12.75" hidden="0" customHeight="1">
      <x:c r="A29" s="6"/>
      <x:c r="B29" s="6"/>
      <x:c r="C29" s="6"/>
      <x:c r="D29" s="6"/>
      <x:c r="E29" s="6"/>
      <x:c r="F29" s="6"/>
      <x:c r="G29" s="6"/>
      <x:c r="H29" s="6"/>
      <x:c r="I29" s="6"/>
      <x:c r="J29" s="6"/>
      <x:c r="K29" s="6"/>
      <x:c r="L29" s="6"/>
      <x:c r="M29" s="6"/>
      <x:c r="N29" s="6"/>
      <x:c r="O29" s="6"/>
      <x:c r="P29" s="6"/>
      <x:c r="Q29" s="6"/>
      <x:c r="R29" s="6"/>
      <x:c r="S29" s="6"/>
      <x:c r="T29" s="6"/>
      <x:c r="U29" s="6"/>
      <x:c r="V29" s="6"/>
      <x:c r="W29" s="6"/>
      <x:c r="X29" s="6"/>
      <x:c r="Y29" s="6"/>
      <x:c r="Z29" s="6"/>
    </x:row>
    <x:row r="30" s="1" customFormat="1" ht="12.75" hidden="0" customHeight="1">
      <x:c r="A30" s="6"/>
      <x:c r="B30" s="6"/>
      <x:c r="C30" s="6"/>
      <x:c r="D30" s="6"/>
      <x:c r="E30" s="6"/>
      <x:c r="F30" s="6"/>
      <x:c r="G30" s="6"/>
      <x:c r="H30" s="6"/>
      <x:c r="I30" s="6"/>
      <x:c r="J30" s="6"/>
      <x:c r="K30" s="6"/>
      <x:c r="L30" s="6"/>
      <x:c r="M30" s="6"/>
      <x:c r="N30" s="6"/>
      <x:c r="O30" s="6"/>
      <x:c r="P30" s="6"/>
      <x:c r="Q30" s="6"/>
      <x:c r="R30" s="6"/>
      <x:c r="S30" s="6"/>
      <x:c r="T30" s="6"/>
      <x:c r="U30" s="6"/>
      <x:c r="V30" s="6"/>
      <x:c r="W30" s="6"/>
      <x:c r="X30" s="6"/>
      <x:c r="Y30" s="6"/>
      <x:c r="Z30" s="6"/>
    </x:row>
    <x:row r="31" s="1" customFormat="1" ht="12.75" hidden="0" customHeight="1">
      <x:c r="A31" s="6"/>
      <x:c r="B31" s="6"/>
      <x:c r="C31" s="6"/>
      <x:c r="D31" s="6"/>
      <x:c r="E31" s="6"/>
      <x:c r="F31" s="6"/>
      <x:c r="G31" s="6"/>
      <x:c r="H31" s="6"/>
      <x:c r="I31" s="6"/>
      <x:c r="J31" s="6"/>
      <x:c r="K31" s="6"/>
      <x:c r="L31" s="6"/>
      <x:c r="M31" s="6"/>
      <x:c r="N31" s="6"/>
      <x:c r="O31" s="6"/>
      <x:c r="P31" s="6"/>
      <x:c r="Q31" s="6"/>
      <x:c r="R31" s="6"/>
      <x:c r="S31" s="6"/>
      <x:c r="T31" s="6"/>
      <x:c r="U31" s="6"/>
      <x:c r="V31" s="6"/>
      <x:c r="W31" s="6"/>
      <x:c r="X31" s="6"/>
      <x:c r="Y31" s="6"/>
      <x:c r="Z31" s="6"/>
    </x:row>
    <x:row r="32" s="1" customFormat="1" ht="12.75" hidden="0" customHeight="1">
      <x:c r="A32" s="6"/>
      <x:c r="B32" s="6"/>
      <x:c r="C32" s="6"/>
      <x:c r="D32" s="6"/>
      <x:c r="E32" s="6"/>
      <x:c r="F32" s="6"/>
      <x:c r="G32" s="6"/>
      <x:c r="H32" s="6"/>
      <x:c r="I32" s="6"/>
      <x:c r="J32" s="6"/>
      <x:c r="K32" s="6"/>
      <x:c r="L32" s="6"/>
      <x:c r="M32" s="6"/>
      <x:c r="N32" s="6"/>
      <x:c r="O32" s="6"/>
      <x:c r="P32" s="6"/>
      <x:c r="Q32" s="6"/>
      <x:c r="R32" s="6"/>
      <x:c r="S32" s="6"/>
      <x:c r="T32" s="6"/>
      <x:c r="U32" s="6"/>
      <x:c r="V32" s="6"/>
      <x:c r="W32" s="6"/>
      <x:c r="X32" s="6"/>
      <x:c r="Y32" s="6"/>
      <x:c r="Z32" s="6"/>
    </x:row>
    <x:row r="33" s="1" customFormat="1" ht="12.75" hidden="0" customHeight="1">
      <x:c r="A33" s="6"/>
      <x:c r="B33" s="6"/>
      <x:c r="C33" s="6"/>
      <x:c r="D33" s="6"/>
      <x:c r="E33" s="6"/>
      <x:c r="F33" s="6"/>
      <x:c r="G33" s="6"/>
      <x:c r="H33" s="6"/>
      <x:c r="I33" s="6"/>
      <x:c r="J33" s="6"/>
      <x:c r="K33" s="6"/>
      <x:c r="L33" s="6"/>
      <x:c r="M33" s="6"/>
      <x:c r="N33" s="6"/>
      <x:c r="O33" s="6"/>
      <x:c r="P33" s="6"/>
      <x:c r="Q33" s="6"/>
      <x:c r="R33" s="6"/>
      <x:c r="S33" s="6"/>
      <x:c r="T33" s="6"/>
      <x:c r="U33" s="6"/>
      <x:c r="V33" s="6"/>
      <x:c r="W33" s="6"/>
      <x:c r="X33" s="6"/>
      <x:c r="Y33" s="6"/>
      <x:c r="Z33" s="6"/>
    </x:row>
    <x:row r="34" s="1" customFormat="1" ht="12.75" hidden="0" customHeight="1">
      <x:c r="A34" s="6"/>
      <x:c r="B34" s="6"/>
      <x:c r="C34" s="6"/>
      <x:c r="D34" s="6"/>
      <x:c r="E34" s="6"/>
      <x:c r="F34" s="6"/>
      <x:c r="G34" s="6"/>
      <x:c r="H34" s="6"/>
      <x:c r="I34" s="6"/>
      <x:c r="J34" s="6"/>
      <x:c r="K34" s="6"/>
      <x:c r="L34" s="6"/>
      <x:c r="M34" s="6"/>
      <x:c r="N34" s="6"/>
      <x:c r="O34" s="6"/>
      <x:c r="P34" s="6"/>
      <x:c r="Q34" s="6"/>
      <x:c r="R34" s="6"/>
      <x:c r="S34" s="6"/>
      <x:c r="T34" s="6"/>
      <x:c r="U34" s="6"/>
      <x:c r="V34" s="6"/>
      <x:c r="W34" s="6"/>
      <x:c r="X34" s="6"/>
      <x:c r="Y34" s="6"/>
      <x:c r="Z34" s="6"/>
    </x:row>
    <x:row r="35" s="1" customFormat="1" ht="12.75" hidden="0" customHeight="1">
      <x:c r="A35" s="6"/>
      <x:c r="B35" s="6"/>
      <x:c r="C35" s="6"/>
      <x:c r="D35" s="6"/>
      <x:c r="E35" s="6"/>
      <x:c r="F35" s="6"/>
      <x:c r="G35" s="6"/>
      <x:c r="H35" s="6"/>
      <x:c r="I35" s="6"/>
      <x:c r="J35" s="6"/>
      <x:c r="K35" s="6"/>
      <x:c r="L35" s="6"/>
      <x:c r="M35" s="6"/>
      <x:c r="N35" s="6"/>
      <x:c r="O35" s="6"/>
      <x:c r="P35" s="6"/>
      <x:c r="Q35" s="6"/>
      <x:c r="R35" s="6"/>
      <x:c r="S35" s="6"/>
      <x:c r="T35" s="6"/>
      <x:c r="U35" s="6"/>
      <x:c r="V35" s="6"/>
      <x:c r="W35" s="6"/>
      <x:c r="X35" s="6"/>
      <x:c r="Y35" s="6"/>
      <x:c r="Z35" s="6"/>
    </x:row>
    <x:row r="36" s="1" customFormat="1" ht="12.75" hidden="0" customHeight="1">
      <x:c r="A36" s="6"/>
      <x:c r="B36" s="6"/>
      <x:c r="C36" s="6"/>
      <x:c r="D36" s="6"/>
      <x:c r="E36" s="6"/>
      <x:c r="F36" s="6"/>
      <x:c r="G36" s="6"/>
      <x:c r="H36" s="6"/>
      <x:c r="I36" s="6"/>
      <x:c r="J36" s="6"/>
      <x:c r="K36" s="6"/>
      <x:c r="L36" s="6"/>
      <x:c r="M36" s="6"/>
      <x:c r="N36" s="6"/>
      <x:c r="O36" s="6"/>
      <x:c r="P36" s="6"/>
      <x:c r="Q36" s="6"/>
      <x:c r="R36" s="6"/>
      <x:c r="S36" s="6"/>
      <x:c r="T36" s="6"/>
      <x:c r="U36" s="6"/>
      <x:c r="V36" s="6"/>
      <x:c r="W36" s="6"/>
      <x:c r="X36" s="6"/>
      <x:c r="Y36" s="6"/>
      <x:c r="Z36" s="6"/>
    </x:row>
    <x:row r="37" s="1" customFormat="1" ht="12.75" hidden="0" customHeight="1">
      <x:c r="A37" s="6"/>
      <x:c r="B37" s="6"/>
      <x:c r="C37" s="6"/>
      <x:c r="D37" s="6"/>
      <x:c r="E37" s="6"/>
      <x:c r="F37" s="6"/>
      <x:c r="G37" s="6"/>
      <x:c r="H37" s="6"/>
      <x:c r="I37" s="6"/>
      <x:c r="J37" s="6"/>
      <x:c r="K37" s="6"/>
      <x:c r="L37" s="6"/>
      <x:c r="M37" s="6"/>
      <x:c r="N37" s="6"/>
      <x:c r="O37" s="6"/>
      <x:c r="P37" s="6"/>
      <x:c r="Q37" s="6"/>
      <x:c r="R37" s="6"/>
      <x:c r="S37" s="6"/>
      <x:c r="T37" s="6"/>
      <x:c r="U37" s="6"/>
      <x:c r="V37" s="6"/>
      <x:c r="W37" s="6"/>
      <x:c r="X37" s="6"/>
      <x:c r="Y37" s="6"/>
      <x:c r="Z37" s="6"/>
    </x:row>
    <x:row r="38" s="1" customFormat="1" ht="12.75" hidden="0" customHeight="1">
      <x:c r="A38" s="6"/>
      <x:c r="B38" s="6"/>
      <x:c r="C38" s="6"/>
      <x:c r="D38" s="6"/>
      <x:c r="E38" s="6"/>
      <x:c r="F38" s="6"/>
      <x:c r="G38" s="6"/>
      <x:c r="H38" s="6"/>
      <x:c r="I38" s="6"/>
      <x:c r="J38" s="6"/>
      <x:c r="K38" s="6"/>
      <x:c r="L38" s="6"/>
      <x:c r="M38" s="6"/>
      <x:c r="N38" s="6"/>
      <x:c r="O38" s="6"/>
      <x:c r="P38" s="6"/>
      <x:c r="Q38" s="6"/>
      <x:c r="R38" s="6"/>
      <x:c r="S38" s="6"/>
      <x:c r="T38" s="6"/>
      <x:c r="U38" s="6"/>
      <x:c r="V38" s="6"/>
      <x:c r="W38" s="6"/>
      <x:c r="X38" s="6"/>
      <x:c r="Y38" s="6"/>
      <x:c r="Z38" s="6"/>
    </x:row>
    <x:row r="39" s="1" customFormat="1" ht="12.75" hidden="0" customHeight="1">
      <x:c r="A39" s="6"/>
      <x:c r="B39" s="6"/>
      <x:c r="C39" s="6"/>
      <x:c r="D39" s="6"/>
      <x:c r="E39" s="6"/>
      <x:c r="F39" s="6"/>
      <x:c r="G39" s="6"/>
      <x:c r="H39" s="6"/>
      <x:c r="I39" s="6"/>
      <x:c r="J39" s="6"/>
      <x:c r="K39" s="6"/>
      <x:c r="L39" s="6"/>
      <x:c r="M39" s="6"/>
      <x:c r="N39" s="6"/>
      <x:c r="O39" s="6"/>
      <x:c r="P39" s="6"/>
      <x:c r="Q39" s="6"/>
      <x:c r="R39" s="6"/>
      <x:c r="S39" s="6"/>
      <x:c r="T39" s="6"/>
      <x:c r="U39" s="6"/>
      <x:c r="V39" s="6"/>
      <x:c r="W39" s="6"/>
      <x:c r="X39" s="6"/>
      <x:c r="Y39" s="6"/>
      <x:c r="Z39" s="6"/>
    </x:row>
    <x:row r="40" s="1" customFormat="1" ht="12.75" hidden="0" customHeight="1">
      <x:c r="A40" s="6"/>
      <x:c r="B40" s="6"/>
      <x:c r="C40" s="6"/>
      <x:c r="D40" s="6"/>
      <x:c r="E40" s="6"/>
      <x:c r="F40" s="6"/>
      <x:c r="G40" s="6"/>
      <x:c r="H40" s="6"/>
      <x:c r="I40" s="6"/>
      <x:c r="J40" s="6"/>
      <x:c r="K40" s="6"/>
      <x:c r="L40" s="6"/>
      <x:c r="M40" s="6"/>
      <x:c r="N40" s="6"/>
      <x:c r="O40" s="6"/>
      <x:c r="P40" s="6"/>
      <x:c r="Q40" s="6"/>
      <x:c r="R40" s="6"/>
      <x:c r="S40" s="6"/>
      <x:c r="T40" s="6"/>
      <x:c r="U40" s="6"/>
      <x:c r="V40" s="6"/>
      <x:c r="W40" s="6"/>
      <x:c r="X40" s="6"/>
      <x:c r="Y40" s="6"/>
      <x:c r="Z40" s="6"/>
    </x:row>
    <x:row r="41" s="1" customFormat="1" ht="12.75" hidden="0" customHeight="1">
      <x:c r="A41" s="6"/>
      <x:c r="B41" s="6"/>
      <x:c r="C41" s="6"/>
      <x:c r="D41" s="6"/>
      <x:c r="E41" s="6"/>
      <x:c r="F41" s="6"/>
      <x:c r="G41" s="6"/>
      <x:c r="H41" s="6"/>
      <x:c r="I41" s="6"/>
      <x:c r="J41" s="6"/>
      <x:c r="K41" s="6"/>
      <x:c r="L41" s="6"/>
      <x:c r="M41" s="6"/>
      <x:c r="N41" s="6"/>
      <x:c r="O41" s="6"/>
      <x:c r="P41" s="6"/>
      <x:c r="Q41" s="6"/>
      <x:c r="R41" s="6"/>
      <x:c r="S41" s="6"/>
      <x:c r="T41" s="6"/>
      <x:c r="U41" s="6"/>
      <x:c r="V41" s="6"/>
      <x:c r="W41" s="6"/>
      <x:c r="X41" s="6"/>
      <x:c r="Y41" s="6"/>
      <x:c r="Z41" s="6"/>
    </x:row>
    <x:row r="42" s="1" customFormat="1" ht="12.75" hidden="0" customHeight="1">
      <x:c r="A42" s="6"/>
      <x:c r="B42" s="6"/>
      <x:c r="C42" s="6"/>
      <x:c r="D42" s="6"/>
      <x:c r="E42" s="6"/>
      <x:c r="F42" s="6"/>
      <x:c r="G42" s="6"/>
      <x:c r="H42" s="6"/>
      <x:c r="I42" s="6"/>
      <x:c r="J42" s="6"/>
      <x:c r="K42" s="6"/>
      <x:c r="L42" s="6"/>
      <x:c r="M42" s="6"/>
      <x:c r="N42" s="6"/>
      <x:c r="O42" s="6"/>
      <x:c r="P42" s="6"/>
      <x:c r="Q42" s="6"/>
      <x:c r="R42" s="6"/>
      <x:c r="S42" s="6"/>
      <x:c r="T42" s="6"/>
      <x:c r="U42" s="6"/>
      <x:c r="V42" s="6"/>
      <x:c r="W42" s="6"/>
      <x:c r="X42" s="6"/>
      <x:c r="Y42" s="6"/>
      <x:c r="Z42" s="6"/>
    </x:row>
    <x:row r="43" s="1" customFormat="1" ht="12.75" hidden="0" customHeight="1">
      <x:c r="A43" s="6"/>
      <x:c r="B43" s="6"/>
      <x:c r="C43" s="6"/>
      <x:c r="D43" s="6"/>
      <x:c r="E43" s="6"/>
      <x:c r="F43" s="6"/>
      <x:c r="G43" s="6"/>
      <x:c r="H43" s="6"/>
      <x:c r="I43" s="6"/>
      <x:c r="J43" s="6"/>
      <x:c r="K43" s="6"/>
      <x:c r="L43" s="6"/>
      <x:c r="M43" s="6"/>
      <x:c r="N43" s="6"/>
      <x:c r="O43" s="6"/>
      <x:c r="P43" s="6"/>
      <x:c r="Q43" s="6"/>
      <x:c r="R43" s="6"/>
      <x:c r="S43" s="6"/>
      <x:c r="T43" s="6"/>
      <x:c r="U43" s="6"/>
      <x:c r="V43" s="6"/>
      <x:c r="W43" s="6"/>
      <x:c r="X43" s="6"/>
      <x:c r="Y43" s="6"/>
      <x:c r="Z43" s="6"/>
    </x:row>
    <x:row r="44" s="1" customFormat="1" ht="12.75" hidden="0" customHeight="1">
      <x:c r="A44" s="6"/>
      <x:c r="B44" s="6"/>
      <x:c r="C44" s="6"/>
      <x:c r="D44" s="6"/>
      <x:c r="E44" s="6"/>
      <x:c r="F44" s="6"/>
      <x:c r="G44" s="6"/>
      <x:c r="H44" s="6"/>
      <x:c r="I44" s="6"/>
      <x:c r="J44" s="6"/>
      <x:c r="K44" s="6"/>
      <x:c r="L44" s="6"/>
      <x:c r="M44" s="6"/>
      <x:c r="N44" s="6"/>
      <x:c r="O44" s="6"/>
      <x:c r="P44" s="6"/>
      <x:c r="Q44" s="6"/>
      <x:c r="R44" s="6"/>
      <x:c r="S44" s="6"/>
      <x:c r="T44" s="6"/>
      <x:c r="U44" s="6"/>
      <x:c r="V44" s="6"/>
      <x:c r="W44" s="6"/>
      <x:c r="X44" s="6"/>
      <x:c r="Y44" s="6"/>
      <x:c r="Z44" s="6"/>
    </x:row>
    <x:row r="45" s="1" customFormat="1" ht="12.75" hidden="0" customHeight="1">
      <x:c r="A45" s="6"/>
      <x:c r="B45" s="6"/>
      <x:c r="C45" s="6"/>
      <x:c r="D45" s="6"/>
      <x:c r="E45" s="6"/>
      <x:c r="F45" s="6"/>
      <x:c r="G45" s="6"/>
      <x:c r="H45" s="6"/>
      <x:c r="I45" s="6"/>
      <x:c r="J45" s="6"/>
      <x:c r="K45" s="6"/>
      <x:c r="L45" s="6"/>
      <x:c r="M45" s="6"/>
      <x:c r="N45" s="6"/>
      <x:c r="O45" s="6"/>
      <x:c r="P45" s="6"/>
      <x:c r="Q45" s="6"/>
      <x:c r="R45" s="6"/>
      <x:c r="S45" s="6"/>
      <x:c r="T45" s="6"/>
      <x:c r="U45" s="6"/>
      <x:c r="V45" s="6"/>
      <x:c r="W45" s="6"/>
      <x:c r="X45" s="6"/>
      <x:c r="Y45" s="6"/>
      <x:c r="Z45" s="6"/>
    </x:row>
    <x:row r="46" s="1" customFormat="1" ht="12.75" hidden="0" customHeight="1">
      <x:c r="A46" s="6"/>
      <x:c r="B46" s="6"/>
      <x:c r="C46" s="6"/>
      <x:c r="D46" s="6"/>
      <x:c r="E46" s="6"/>
      <x:c r="F46" s="6"/>
      <x:c r="G46" s="6"/>
      <x:c r="H46" s="6"/>
      <x:c r="I46" s="6"/>
      <x:c r="J46" s="6"/>
      <x:c r="K46" s="6"/>
      <x:c r="L46" s="6"/>
      <x:c r="M46" s="6"/>
      <x:c r="N46" s="6"/>
      <x:c r="O46" s="6"/>
      <x:c r="P46" s="6"/>
      <x:c r="Q46" s="6"/>
      <x:c r="R46" s="6"/>
      <x:c r="S46" s="6"/>
      <x:c r="T46" s="6"/>
      <x:c r="U46" s="6"/>
      <x:c r="V46" s="6"/>
      <x:c r="W46" s="6"/>
      <x:c r="X46" s="6"/>
      <x:c r="Y46" s="6"/>
      <x:c r="Z46" s="6"/>
    </x:row>
    <x:row r="47" s="1" customFormat="1" ht="12.75" hidden="0" customHeight="1">
      <x:c r="A47" s="6"/>
      <x:c r="B47" s="6"/>
      <x:c r="C47" s="6"/>
      <x:c r="D47" s="6"/>
      <x:c r="E47" s="6"/>
      <x:c r="F47" s="6"/>
      <x:c r="G47" s="6"/>
      <x:c r="H47" s="6"/>
      <x:c r="I47" s="6"/>
      <x:c r="J47" s="6"/>
      <x:c r="K47" s="6"/>
      <x:c r="L47" s="6"/>
      <x:c r="M47" s="6"/>
      <x:c r="N47" s="6"/>
      <x:c r="O47" s="6"/>
      <x:c r="P47" s="6"/>
      <x:c r="Q47" s="6"/>
      <x:c r="R47" s="6"/>
      <x:c r="S47" s="6"/>
      <x:c r="T47" s="6"/>
      <x:c r="U47" s="6"/>
      <x:c r="V47" s="6"/>
      <x:c r="W47" s="6"/>
      <x:c r="X47" s="6"/>
      <x:c r="Y47" s="6"/>
      <x:c r="Z47" s="6"/>
    </x:row>
    <x:row r="48" s="1" customFormat="1" ht="12.75" hidden="0" customHeight="1">
      <x:c r="A48" s="6"/>
      <x:c r="B48" s="6"/>
      <x:c r="C48" s="6"/>
      <x:c r="D48" s="6"/>
      <x:c r="E48" s="6"/>
      <x:c r="F48" s="6"/>
      <x:c r="G48" s="6"/>
      <x:c r="H48" s="6"/>
      <x:c r="I48" s="6"/>
      <x:c r="J48" s="6"/>
      <x:c r="K48" s="6"/>
      <x:c r="L48" s="6"/>
      <x:c r="M48" s="6"/>
      <x:c r="N48" s="6"/>
      <x:c r="O48" s="6"/>
      <x:c r="P48" s="6"/>
      <x:c r="Q48" s="6"/>
      <x:c r="R48" s="6"/>
      <x:c r="S48" s="6"/>
      <x:c r="T48" s="6"/>
      <x:c r="U48" s="6"/>
      <x:c r="V48" s="6"/>
      <x:c r="W48" s="6"/>
      <x:c r="X48" s="6"/>
      <x:c r="Y48" s="6"/>
      <x:c r="Z48" s="6"/>
    </x:row>
    <x:row r="49" s="1" customFormat="1" ht="12.75" hidden="0" customHeight="1">
      <x:c r="A49" s="6"/>
      <x:c r="B49" s="6"/>
      <x:c r="C49" s="6"/>
      <x:c r="D49" s="6"/>
      <x:c r="E49" s="6"/>
      <x:c r="F49" s="6"/>
      <x:c r="G49" s="6"/>
      <x:c r="H49" s="6"/>
      <x:c r="I49" s="6"/>
      <x:c r="J49" s="6"/>
      <x:c r="K49" s="6"/>
      <x:c r="L49" s="6"/>
      <x:c r="M49" s="6"/>
      <x:c r="N49" s="6"/>
      <x:c r="O49" s="6"/>
      <x:c r="P49" s="6"/>
      <x:c r="Q49" s="6"/>
      <x:c r="R49" s="6"/>
      <x:c r="S49" s="6"/>
      <x:c r="T49" s="6"/>
      <x:c r="U49" s="6"/>
      <x:c r="V49" s="6"/>
      <x:c r="W49" s="6"/>
      <x:c r="X49" s="6"/>
      <x:c r="Y49" s="6"/>
      <x:c r="Z49" s="6"/>
    </x:row>
    <x:row r="50" s="1" customFormat="1" ht="12.75" hidden="0" customHeight="1">
      <x:c r="A50" s="6"/>
      <x:c r="B50" s="6"/>
      <x:c r="C50" s="6"/>
      <x:c r="D50" s="6"/>
      <x:c r="E50" s="6"/>
      <x:c r="F50" s="6"/>
      <x:c r="G50" s="6"/>
      <x:c r="H50" s="6"/>
      <x:c r="I50" s="6"/>
      <x:c r="J50" s="6"/>
      <x:c r="K50" s="6"/>
      <x:c r="L50" s="6"/>
      <x:c r="M50" s="6"/>
      <x:c r="N50" s="6"/>
      <x:c r="O50" s="6"/>
      <x:c r="P50" s="6"/>
      <x:c r="Q50" s="6"/>
      <x:c r="R50" s="6"/>
      <x:c r="S50" s="6"/>
      <x:c r="T50" s="6"/>
      <x:c r="U50" s="6"/>
      <x:c r="V50" s="6"/>
      <x:c r="W50" s="6"/>
      <x:c r="X50" s="6"/>
      <x:c r="Y50" s="6"/>
      <x:c r="Z50" s="6"/>
    </x:row>
    <x:row r="51" s="1" customFormat="1" ht="12.75" hidden="0" customHeight="1">
      <x:c r="A51" s="6"/>
      <x:c r="B51" s="6"/>
      <x:c r="C51" s="6"/>
      <x:c r="D51" s="6"/>
      <x:c r="E51" s="6"/>
      <x:c r="F51" s="6"/>
      <x:c r="G51" s="6"/>
      <x:c r="H51" s="6"/>
      <x:c r="I51" s="6"/>
      <x:c r="J51" s="6"/>
      <x:c r="K51" s="6"/>
      <x:c r="L51" s="6"/>
      <x:c r="M51" s="6"/>
      <x:c r="N51" s="6"/>
      <x:c r="O51" s="6"/>
      <x:c r="P51" s="6"/>
      <x:c r="Q51" s="6"/>
      <x:c r="R51" s="6"/>
      <x:c r="S51" s="6"/>
      <x:c r="T51" s="6"/>
      <x:c r="U51" s="6"/>
      <x:c r="V51" s="6"/>
      <x:c r="W51" s="6"/>
      <x:c r="X51" s="6"/>
      <x:c r="Y51" s="6"/>
      <x:c r="Z51" s="6"/>
    </x:row>
    <x:row r="52" s="1" customFormat="1" ht="12.75" hidden="0" customHeight="1">
      <x:c r="A52" s="6"/>
      <x:c r="B52" s="6"/>
      <x:c r="C52" s="6"/>
      <x:c r="D52" s="6"/>
      <x:c r="E52" s="6"/>
      <x:c r="F52" s="6"/>
      <x:c r="G52" s="6"/>
      <x:c r="H52" s="6"/>
      <x:c r="I52" s="6"/>
      <x:c r="J52" s="6"/>
      <x:c r="K52" s="6"/>
      <x:c r="L52" s="6"/>
      <x:c r="M52" s="6"/>
      <x:c r="N52" s="6"/>
      <x:c r="O52" s="6"/>
      <x:c r="P52" s="6"/>
      <x:c r="Q52" s="6"/>
      <x:c r="R52" s="6"/>
      <x:c r="S52" s="6"/>
      <x:c r="T52" s="6"/>
      <x:c r="U52" s="6"/>
      <x:c r="V52" s="6"/>
      <x:c r="W52" s="6"/>
      <x:c r="X52" s="6"/>
      <x:c r="Y52" s="6"/>
      <x:c r="Z52" s="6"/>
    </x:row>
    <x:row r="53" s="1" customFormat="1" ht="12.75" hidden="0" customHeight="1">
      <x:c r="A53" s="6"/>
      <x:c r="B53" s="6"/>
      <x:c r="C53" s="6"/>
      <x:c r="D53" s="6"/>
      <x:c r="E53" s="6"/>
      <x:c r="F53" s="6"/>
      <x:c r="G53" s="6"/>
      <x:c r="H53" s="6"/>
      <x:c r="I53" s="6"/>
      <x:c r="J53" s="6"/>
      <x:c r="K53" s="6"/>
      <x:c r="L53" s="6"/>
      <x:c r="M53" s="6"/>
      <x:c r="N53" s="6"/>
      <x:c r="O53" s="6"/>
      <x:c r="P53" s="6"/>
      <x:c r="Q53" s="6"/>
      <x:c r="R53" s="6"/>
      <x:c r="S53" s="6"/>
      <x:c r="T53" s="6"/>
      <x:c r="U53" s="6"/>
      <x:c r="V53" s="6"/>
      <x:c r="W53" s="6"/>
      <x:c r="X53" s="6"/>
      <x:c r="Y53" s="6"/>
      <x:c r="Z53" s="6"/>
    </x:row>
    <x:row r="54" s="1" customFormat="1" ht="12.75" hidden="0" customHeight="1">
      <x:c r="A54" s="6"/>
      <x:c r="B54" s="6"/>
      <x:c r="C54" s="6"/>
      <x:c r="D54" s="6"/>
      <x:c r="E54" s="6"/>
      <x:c r="F54" s="6"/>
      <x:c r="G54" s="6"/>
      <x:c r="H54" s="6"/>
      <x:c r="I54" s="6"/>
      <x:c r="J54" s="6"/>
      <x:c r="K54" s="6"/>
      <x:c r="L54" s="6"/>
      <x:c r="M54" s="6"/>
      <x:c r="N54" s="6"/>
      <x:c r="O54" s="6"/>
      <x:c r="P54" s="6"/>
      <x:c r="Q54" s="6"/>
      <x:c r="R54" s="6"/>
      <x:c r="S54" s="6"/>
      <x:c r="T54" s="6"/>
      <x:c r="U54" s="6"/>
      <x:c r="V54" s="6"/>
      <x:c r="W54" s="6"/>
      <x:c r="X54" s="6"/>
      <x:c r="Y54" s="6"/>
      <x:c r="Z54" s="6"/>
    </x:row>
    <x:row r="55" s="1" customFormat="1" ht="12.75" hidden="0" customHeight="1">
      <x:c r="A55" s="6"/>
      <x:c r="B55" s="6"/>
      <x:c r="C55" s="6"/>
      <x:c r="D55" s="6"/>
      <x:c r="E55" s="6"/>
      <x:c r="F55" s="6"/>
      <x:c r="G55" s="6"/>
      <x:c r="H55" s="6"/>
      <x:c r="I55" s="6"/>
      <x:c r="J55" s="6"/>
      <x:c r="K55" s="6"/>
      <x:c r="L55" s="6"/>
      <x:c r="M55" s="6"/>
      <x:c r="N55" s="6"/>
      <x:c r="O55" s="6"/>
      <x:c r="P55" s="6"/>
      <x:c r="Q55" s="6"/>
      <x:c r="R55" s="6"/>
      <x:c r="S55" s="6"/>
      <x:c r="T55" s="6"/>
      <x:c r="U55" s="6"/>
      <x:c r="V55" s="6"/>
      <x:c r="W55" s="6"/>
      <x:c r="X55" s="6"/>
      <x:c r="Y55" s="6"/>
      <x:c r="Z55" s="6"/>
    </x:row>
    <x:row r="56" s="1" customFormat="1" ht="12.75" hidden="0" customHeight="1">
      <x:c r="A56" s="6"/>
      <x:c r="B56" s="6"/>
      <x:c r="C56" s="6"/>
      <x:c r="D56" s="6"/>
      <x:c r="E56" s="6"/>
      <x:c r="F56" s="6"/>
      <x:c r="G56" s="6"/>
      <x:c r="H56" s="6"/>
      <x:c r="I56" s="6"/>
      <x:c r="J56" s="6"/>
      <x:c r="K56" s="6"/>
      <x:c r="L56" s="6"/>
      <x:c r="M56" s="6"/>
      <x:c r="N56" s="6"/>
      <x:c r="O56" s="6"/>
      <x:c r="P56" s="6"/>
      <x:c r="Q56" s="6"/>
      <x:c r="R56" s="6"/>
      <x:c r="S56" s="6"/>
      <x:c r="T56" s="6"/>
      <x:c r="U56" s="6"/>
      <x:c r="V56" s="6"/>
      <x:c r="W56" s="6"/>
      <x:c r="X56" s="6"/>
      <x:c r="Y56" s="6"/>
      <x:c r="Z56" s="6"/>
    </x:row>
    <x:row r="57" s="1" customFormat="1" ht="12.75" hidden="0" customHeight="1">
      <x:c r="A57" s="6"/>
      <x:c r="B57" s="6"/>
      <x:c r="C57" s="6"/>
      <x:c r="D57" s="6"/>
      <x:c r="E57" s="6"/>
      <x:c r="F57" s="6"/>
      <x:c r="G57" s="6"/>
      <x:c r="H57" s="6"/>
      <x:c r="I57" s="6"/>
      <x:c r="J57" s="6"/>
      <x:c r="K57" s="6"/>
      <x:c r="L57" s="6"/>
      <x:c r="M57" s="6"/>
      <x:c r="N57" s="6"/>
      <x:c r="O57" s="6"/>
      <x:c r="P57" s="6"/>
      <x:c r="Q57" s="6"/>
      <x:c r="R57" s="6"/>
      <x:c r="S57" s="6"/>
      <x:c r="T57" s="6"/>
      <x:c r="U57" s="6"/>
      <x:c r="V57" s="6"/>
      <x:c r="W57" s="6"/>
      <x:c r="X57" s="6"/>
      <x:c r="Y57" s="6"/>
      <x:c r="Z57" s="6"/>
    </x:row>
    <x:row r="58" s="1" customFormat="1" ht="12.75" hidden="0" customHeight="1">
      <x:c r="A58" s="6"/>
      <x:c r="B58" s="6"/>
      <x:c r="C58" s="6"/>
      <x:c r="D58" s="6"/>
      <x:c r="E58" s="6"/>
      <x:c r="F58" s="6"/>
      <x:c r="G58" s="6"/>
      <x:c r="H58" s="6"/>
      <x:c r="I58" s="6"/>
      <x:c r="J58" s="6"/>
      <x:c r="K58" s="6"/>
      <x:c r="L58" s="6"/>
      <x:c r="M58" s="6"/>
      <x:c r="N58" s="6"/>
      <x:c r="O58" s="6"/>
      <x:c r="P58" s="6"/>
      <x:c r="Q58" s="6"/>
      <x:c r="R58" s="6"/>
      <x:c r="S58" s="6"/>
      <x:c r="T58" s="6"/>
      <x:c r="U58" s="6"/>
      <x:c r="V58" s="6"/>
      <x:c r="W58" s="6"/>
      <x:c r="X58" s="6"/>
      <x:c r="Y58" s="6"/>
      <x:c r="Z58" s="6"/>
    </x:row>
    <x:row r="59" s="1" customFormat="1" ht="12.75" hidden="0" customHeight="1">
      <x:c r="A59" s="6"/>
      <x:c r="B59" s="6"/>
      <x:c r="C59" s="6"/>
      <x:c r="D59" s="6"/>
      <x:c r="E59" s="6"/>
      <x:c r="F59" s="6"/>
      <x:c r="G59" s="6"/>
      <x:c r="H59" s="6"/>
      <x:c r="I59" s="6"/>
      <x:c r="J59" s="6"/>
      <x:c r="K59" s="6"/>
      <x:c r="L59" s="6"/>
      <x:c r="M59" s="6"/>
      <x:c r="N59" s="6"/>
      <x:c r="O59" s="6"/>
      <x:c r="P59" s="6"/>
      <x:c r="Q59" s="6"/>
      <x:c r="R59" s="6"/>
      <x:c r="S59" s="6"/>
      <x:c r="T59" s="6"/>
      <x:c r="U59" s="6"/>
      <x:c r="V59" s="6"/>
      <x:c r="W59" s="6"/>
      <x:c r="X59" s="6"/>
      <x:c r="Y59" s="6"/>
      <x:c r="Z59" s="6"/>
    </x:row>
    <x:row r="60" s="1" customFormat="1" ht="12.75" hidden="0" customHeight="1">
      <x:c r="A60" s="6"/>
      <x:c r="B60" s="6"/>
      <x:c r="C60" s="6"/>
      <x:c r="D60" s="6"/>
      <x:c r="E60" s="6"/>
      <x:c r="F60" s="6"/>
      <x:c r="G60" s="6"/>
      <x:c r="H60" s="6"/>
      <x:c r="I60" s="6"/>
      <x:c r="J60" s="6"/>
      <x:c r="K60" s="6"/>
      <x:c r="L60" s="6"/>
      <x:c r="M60" s="6"/>
      <x:c r="N60" s="6"/>
      <x:c r="O60" s="6"/>
      <x:c r="P60" s="6"/>
      <x:c r="Q60" s="6"/>
      <x:c r="R60" s="6"/>
      <x:c r="S60" s="6"/>
      <x:c r="T60" s="6"/>
      <x:c r="U60" s="6"/>
      <x:c r="V60" s="6"/>
      <x:c r="W60" s="6"/>
      <x:c r="X60" s="6"/>
      <x:c r="Y60" s="6"/>
      <x:c r="Z60" s="6"/>
    </x:row>
    <x:row r="61" s="1" customFormat="1" ht="12.75" hidden="0" customHeight="1">
      <x:c r="A61" s="6"/>
      <x:c r="B61" s="6"/>
      <x:c r="C61" s="6"/>
      <x:c r="D61" s="6"/>
      <x:c r="E61" s="6"/>
      <x:c r="F61" s="6"/>
      <x:c r="G61" s="6"/>
      <x:c r="H61" s="6"/>
      <x:c r="I61" s="6"/>
      <x:c r="J61" s="6"/>
      <x:c r="K61" s="6"/>
      <x:c r="L61" s="6"/>
      <x:c r="M61" s="6"/>
      <x:c r="N61" s="6"/>
      <x:c r="O61" s="6"/>
      <x:c r="P61" s="6"/>
      <x:c r="Q61" s="6"/>
      <x:c r="R61" s="6"/>
      <x:c r="S61" s="6"/>
      <x:c r="T61" s="6"/>
      <x:c r="U61" s="6"/>
      <x:c r="V61" s="6"/>
      <x:c r="W61" s="6"/>
      <x:c r="X61" s="6"/>
      <x:c r="Y61" s="6"/>
      <x:c r="Z61" s="6"/>
    </x:row>
    <x:row r="62" s="1" customFormat="1" ht="12.75" hidden="0" customHeight="1">
      <x:c r="A62" s="6"/>
      <x:c r="B62" s="6"/>
      <x:c r="C62" s="6"/>
      <x:c r="D62" s="6"/>
      <x:c r="E62" s="6"/>
      <x:c r="F62" s="6"/>
      <x:c r="G62" s="6"/>
      <x:c r="H62" s="6"/>
      <x:c r="I62" s="6"/>
      <x:c r="J62" s="6"/>
      <x:c r="K62" s="6"/>
      <x:c r="L62" s="6"/>
      <x:c r="M62" s="6"/>
      <x:c r="N62" s="6"/>
      <x:c r="O62" s="6"/>
      <x:c r="P62" s="6"/>
      <x:c r="Q62" s="6"/>
      <x:c r="R62" s="6"/>
      <x:c r="S62" s="6"/>
      <x:c r="T62" s="6"/>
      <x:c r="U62" s="6"/>
      <x:c r="V62" s="6"/>
      <x:c r="W62" s="6"/>
      <x:c r="X62" s="6"/>
      <x:c r="Y62" s="6"/>
      <x:c r="Z62" s="6"/>
    </x:row>
    <x:row r="63" s="1" customFormat="1" ht="12.75" hidden="0" customHeight="1">
      <x:c r="A63" s="6"/>
      <x:c r="B63" s="6"/>
      <x:c r="C63" s="6"/>
      <x:c r="D63" s="6"/>
      <x:c r="E63" s="6"/>
      <x:c r="F63" s="6"/>
      <x:c r="G63" s="6"/>
      <x:c r="H63" s="6"/>
      <x:c r="I63" s="6"/>
      <x:c r="J63" s="6"/>
      <x:c r="K63" s="6"/>
      <x:c r="L63" s="6"/>
      <x:c r="M63" s="6"/>
      <x:c r="N63" s="6"/>
      <x:c r="O63" s="6"/>
      <x:c r="P63" s="6"/>
      <x:c r="Q63" s="6"/>
      <x:c r="R63" s="6"/>
      <x:c r="S63" s="6"/>
      <x:c r="T63" s="6"/>
      <x:c r="U63" s="6"/>
      <x:c r="V63" s="6"/>
      <x:c r="W63" s="6"/>
      <x:c r="X63" s="6"/>
      <x:c r="Y63" s="6"/>
      <x:c r="Z63" s="6"/>
    </x:row>
    <x:row r="64" s="1" customFormat="1" ht="12.75" hidden="0" customHeight="1">
      <x:c r="A64" s="6"/>
      <x:c r="B64" s="6"/>
      <x:c r="C64" s="6"/>
      <x:c r="D64" s="6"/>
      <x:c r="E64" s="6"/>
      <x:c r="F64" s="6"/>
      <x:c r="G64" s="6"/>
      <x:c r="H64" s="6"/>
      <x:c r="I64" s="6"/>
      <x:c r="J64" s="6"/>
      <x:c r="K64" s="6"/>
      <x:c r="L64" s="6"/>
      <x:c r="M64" s="6"/>
      <x:c r="N64" s="6"/>
      <x:c r="O64" s="6"/>
      <x:c r="P64" s="6"/>
      <x:c r="Q64" s="6"/>
      <x:c r="R64" s="6"/>
      <x:c r="S64" s="6"/>
      <x:c r="T64" s="6"/>
      <x:c r="U64" s="6"/>
      <x:c r="V64" s="6"/>
      <x:c r="W64" s="6"/>
      <x:c r="X64" s="6"/>
      <x:c r="Y64" s="6"/>
      <x:c r="Z64" s="6"/>
    </x:row>
    <x:row r="65" s="1" customFormat="1" ht="12.75" hidden="0" customHeight="1">
      <x:c r="A65" s="6"/>
      <x:c r="B65" s="6"/>
      <x:c r="C65" s="6"/>
      <x:c r="D65" s="6"/>
      <x:c r="E65" s="6"/>
      <x:c r="F65" s="6"/>
      <x:c r="G65" s="6"/>
      <x:c r="H65" s="6"/>
      <x:c r="I65" s="6"/>
      <x:c r="J65" s="6"/>
      <x:c r="K65" s="6"/>
      <x:c r="L65" s="6"/>
      <x:c r="M65" s="6"/>
      <x:c r="N65" s="6"/>
      <x:c r="O65" s="6"/>
      <x:c r="P65" s="6"/>
      <x:c r="Q65" s="6"/>
      <x:c r="R65" s="6"/>
      <x:c r="S65" s="6"/>
      <x:c r="T65" s="6"/>
      <x:c r="U65" s="6"/>
      <x:c r="V65" s="6"/>
      <x:c r="W65" s="6"/>
      <x:c r="X65" s="6"/>
      <x:c r="Y65" s="6"/>
      <x:c r="Z65" s="6"/>
    </x:row>
    <x:row r="66" s="1" customFormat="1" ht="12.75" hidden="0" customHeight="1">
      <x:c r="A66" s="6"/>
      <x:c r="B66" s="6"/>
      <x:c r="C66" s="6"/>
      <x:c r="D66" s="6"/>
      <x:c r="E66" s="6"/>
      <x:c r="F66" s="6"/>
      <x:c r="G66" s="6"/>
      <x:c r="H66" s="6"/>
      <x:c r="I66" s="6"/>
      <x:c r="J66" s="6"/>
      <x:c r="K66" s="6"/>
      <x:c r="L66" s="6"/>
      <x:c r="M66" s="6"/>
      <x:c r="N66" s="6"/>
      <x:c r="O66" s="6"/>
      <x:c r="P66" s="6"/>
      <x:c r="Q66" s="6"/>
      <x:c r="R66" s="6"/>
      <x:c r="S66" s="6"/>
      <x:c r="T66" s="6"/>
      <x:c r="U66" s="6"/>
      <x:c r="V66" s="6"/>
      <x:c r="W66" s="6"/>
      <x:c r="X66" s="6"/>
      <x:c r="Y66" s="6"/>
      <x:c r="Z66" s="6"/>
    </x:row>
    <x:row r="67" s="1" customFormat="1" ht="12.75" hidden="0" customHeight="1">
      <x:c r="A67" s="6"/>
      <x:c r="B67" s="6"/>
      <x:c r="C67" s="6"/>
      <x:c r="D67" s="6"/>
      <x:c r="E67" s="6"/>
      <x:c r="F67" s="6"/>
      <x:c r="G67" s="6"/>
      <x:c r="H67" s="6"/>
      <x:c r="I67" s="6"/>
      <x:c r="J67" s="6"/>
      <x:c r="K67" s="6"/>
      <x:c r="L67" s="6"/>
      <x:c r="M67" s="6"/>
      <x:c r="N67" s="6"/>
      <x:c r="O67" s="6"/>
      <x:c r="P67" s="6"/>
      <x:c r="Q67" s="6"/>
      <x:c r="R67" s="6"/>
      <x:c r="S67" s="6"/>
      <x:c r="T67" s="6"/>
      <x:c r="U67" s="6"/>
      <x:c r="V67" s="6"/>
      <x:c r="W67" s="6"/>
      <x:c r="X67" s="6"/>
      <x:c r="Y67" s="6"/>
      <x:c r="Z67" s="6"/>
    </x:row>
    <x:row r="68" s="1" customFormat="1" ht="12.75" hidden="0" customHeight="1">
      <x:c r="A68" s="6"/>
      <x:c r="B68" s="6"/>
      <x:c r="C68" s="6"/>
      <x:c r="D68" s="6"/>
      <x:c r="E68" s="6"/>
      <x:c r="F68" s="6"/>
      <x:c r="G68" s="6"/>
      <x:c r="H68" s="6"/>
      <x:c r="I68" s="6"/>
      <x:c r="J68" s="6"/>
      <x:c r="K68" s="6"/>
      <x:c r="L68" s="6"/>
      <x:c r="M68" s="6"/>
      <x:c r="N68" s="6"/>
      <x:c r="O68" s="6"/>
      <x:c r="P68" s="6"/>
      <x:c r="Q68" s="6"/>
      <x:c r="R68" s="6"/>
      <x:c r="S68" s="6"/>
      <x:c r="T68" s="6"/>
      <x:c r="U68" s="6"/>
      <x:c r="V68" s="6"/>
      <x:c r="W68" s="6"/>
      <x:c r="X68" s="6"/>
      <x:c r="Y68" s="6"/>
      <x:c r="Z68" s="6"/>
    </x:row>
    <x:row r="69" s="1" customFormat="1" ht="12.75" hidden="0" customHeight="1">
      <x:c r="A69" s="6"/>
      <x:c r="B69" s="6"/>
      <x:c r="C69" s="6"/>
      <x:c r="D69" s="6"/>
      <x:c r="E69" s="6"/>
      <x:c r="F69" s="6"/>
      <x:c r="G69" s="6"/>
      <x:c r="H69" s="6"/>
      <x:c r="I69" s="6"/>
      <x:c r="J69" s="6"/>
      <x:c r="K69" s="6"/>
      <x:c r="L69" s="6"/>
      <x:c r="M69" s="6"/>
      <x:c r="N69" s="6"/>
      <x:c r="O69" s="6"/>
      <x:c r="P69" s="6"/>
      <x:c r="Q69" s="6"/>
      <x:c r="R69" s="6"/>
      <x:c r="S69" s="6"/>
      <x:c r="T69" s="6"/>
      <x:c r="U69" s="6"/>
      <x:c r="V69" s="6"/>
      <x:c r="W69" s="6"/>
      <x:c r="X69" s="6"/>
      <x:c r="Y69" s="6"/>
      <x:c r="Z69" s="6"/>
    </x:row>
    <x:row r="70" s="1" customFormat="1" ht="12.75" hidden="0" customHeight="1">
      <x:c r="A70" s="6"/>
      <x:c r="B70" s="6"/>
      <x:c r="C70" s="6"/>
      <x:c r="D70" s="6"/>
      <x:c r="E70" s="6"/>
      <x:c r="F70" s="6"/>
      <x:c r="G70" s="6"/>
      <x:c r="H70" s="6"/>
      <x:c r="I70" s="6"/>
      <x:c r="J70" s="6"/>
      <x:c r="K70" s="6"/>
      <x:c r="L70" s="6"/>
      <x:c r="M70" s="6"/>
      <x:c r="N70" s="6"/>
      <x:c r="O70" s="6"/>
      <x:c r="P70" s="6"/>
      <x:c r="Q70" s="6"/>
      <x:c r="R70" s="6"/>
      <x:c r="S70" s="6"/>
      <x:c r="T70" s="6"/>
      <x:c r="U70" s="6"/>
      <x:c r="V70" s="6"/>
      <x:c r="W70" s="6"/>
      <x:c r="X70" s="6"/>
      <x:c r="Y70" s="6"/>
      <x:c r="Z70" s="6"/>
    </x:row>
    <x:row r="71" s="1" customFormat="1" ht="12.75" hidden="0" customHeight="1">
      <x:c r="A71" s="6"/>
      <x:c r="B71" s="6"/>
      <x:c r="C71" s="6"/>
      <x:c r="D71" s="6"/>
      <x:c r="E71" s="6"/>
      <x:c r="F71" s="6"/>
      <x:c r="G71" s="6"/>
      <x:c r="H71" s="6"/>
      <x:c r="I71" s="6"/>
      <x:c r="J71" s="6"/>
      <x:c r="K71" s="6"/>
      <x:c r="L71" s="6"/>
      <x:c r="M71" s="6"/>
      <x:c r="N71" s="6"/>
      <x:c r="O71" s="6"/>
      <x:c r="P71" s="6"/>
      <x:c r="Q71" s="6"/>
      <x:c r="R71" s="6"/>
      <x:c r="S71" s="6"/>
      <x:c r="T71" s="6"/>
      <x:c r="U71" s="6"/>
      <x:c r="V71" s="6"/>
      <x:c r="W71" s="6"/>
      <x:c r="X71" s="6"/>
      <x:c r="Y71" s="6"/>
      <x:c r="Z71" s="6"/>
    </x:row>
    <x:row r="72" s="1" customFormat="1" ht="12.75" hidden="0" customHeight="1">
      <x:c r="A72" s="6"/>
      <x:c r="B72" s="6"/>
      <x:c r="C72" s="6"/>
      <x:c r="D72" s="6"/>
      <x:c r="E72" s="6"/>
      <x:c r="F72" s="6"/>
      <x:c r="G72" s="6"/>
      <x:c r="H72" s="6"/>
      <x:c r="I72" s="6"/>
      <x:c r="J72" s="6"/>
      <x:c r="K72" s="6"/>
      <x:c r="L72" s="6"/>
      <x:c r="M72" s="6"/>
      <x:c r="N72" s="6"/>
      <x:c r="O72" s="6"/>
      <x:c r="P72" s="6"/>
      <x:c r="Q72" s="6"/>
      <x:c r="R72" s="6"/>
      <x:c r="S72" s="6"/>
      <x:c r="T72" s="6"/>
      <x:c r="U72" s="6"/>
      <x:c r="V72" s="6"/>
      <x:c r="W72" s="6"/>
      <x:c r="X72" s="6"/>
      <x:c r="Y72" s="6"/>
      <x:c r="Z72" s="6"/>
    </x:row>
    <x:row r="73" s="1" customFormat="1" ht="12.75" hidden="0" customHeight="1">
      <x:c r="A73" s="6"/>
      <x:c r="B73" s="6"/>
      <x:c r="C73" s="6"/>
      <x:c r="D73" s="6"/>
      <x:c r="E73" s="6"/>
      <x:c r="F73" s="6"/>
      <x:c r="G73" s="6"/>
      <x:c r="H73" s="6"/>
      <x:c r="I73" s="6"/>
      <x:c r="J73" s="6"/>
      <x:c r="K73" s="6"/>
      <x:c r="L73" s="6"/>
      <x:c r="M73" s="6"/>
      <x:c r="N73" s="6"/>
      <x:c r="O73" s="6"/>
      <x:c r="P73" s="6"/>
      <x:c r="Q73" s="6"/>
      <x:c r="R73" s="6"/>
      <x:c r="S73" s="6"/>
      <x:c r="T73" s="6"/>
      <x:c r="U73" s="6"/>
      <x:c r="V73" s="6"/>
      <x:c r="W73" s="6"/>
      <x:c r="X73" s="6"/>
      <x:c r="Y73" s="6"/>
      <x:c r="Z73" s="6"/>
    </x:row>
    <x:row r="74" s="1" customFormat="1" ht="12.75" hidden="0" customHeight="1">
      <x:c r="A74" s="6"/>
      <x:c r="B74" s="6"/>
      <x:c r="C74" s="6"/>
      <x:c r="D74" s="6"/>
      <x:c r="E74" s="6"/>
      <x:c r="F74" s="6"/>
      <x:c r="G74" s="6"/>
      <x:c r="H74" s="6"/>
      <x:c r="I74" s="6"/>
      <x:c r="J74" s="6"/>
      <x:c r="K74" s="6"/>
      <x:c r="L74" s="6"/>
      <x:c r="M74" s="6"/>
      <x:c r="N74" s="6"/>
      <x:c r="O74" s="6"/>
      <x:c r="P74" s="6"/>
      <x:c r="Q74" s="6"/>
      <x:c r="R74" s="6"/>
      <x:c r="S74" s="6"/>
      <x:c r="T74" s="6"/>
      <x:c r="U74" s="6"/>
      <x:c r="V74" s="6"/>
      <x:c r="W74" s="6"/>
      <x:c r="X74" s="6"/>
      <x:c r="Y74" s="6"/>
      <x:c r="Z74" s="6"/>
    </x:row>
    <x:row r="75" s="1" customFormat="1" ht="12.75" hidden="0" customHeight="1">
      <x:c r="A75" s="6"/>
      <x:c r="B75" s="6"/>
      <x:c r="C75" s="6"/>
      <x:c r="D75" s="6"/>
      <x:c r="E75" s="6"/>
      <x:c r="F75" s="6"/>
      <x:c r="G75" s="6"/>
      <x:c r="H75" s="6"/>
      <x:c r="I75" s="6"/>
      <x:c r="J75" s="6"/>
      <x:c r="K75" s="6"/>
      <x:c r="L75" s="6"/>
      <x:c r="M75" s="6"/>
      <x:c r="N75" s="6"/>
      <x:c r="O75" s="6"/>
      <x:c r="P75" s="6"/>
      <x:c r="Q75" s="6"/>
      <x:c r="R75" s="6"/>
      <x:c r="S75" s="6"/>
      <x:c r="T75" s="6"/>
      <x:c r="U75" s="6"/>
      <x:c r="V75" s="6"/>
      <x:c r="W75" s="6"/>
      <x:c r="X75" s="6"/>
      <x:c r="Y75" s="6"/>
      <x:c r="Z75" s="6"/>
    </x:row>
    <x:row r="76" s="1" customFormat="1" ht="12.75" hidden="0" customHeight="1">
      <x:c r="A76" s="6"/>
      <x:c r="B76" s="6"/>
      <x:c r="C76" s="6"/>
      <x:c r="D76" s="6"/>
      <x:c r="E76" s="6"/>
      <x:c r="F76" s="6"/>
      <x:c r="G76" s="6"/>
      <x:c r="H76" s="6"/>
      <x:c r="I76" s="6"/>
      <x:c r="J76" s="6"/>
      <x:c r="K76" s="6"/>
      <x:c r="L76" s="6"/>
      <x:c r="M76" s="6"/>
      <x:c r="N76" s="6"/>
      <x:c r="O76" s="6"/>
      <x:c r="P76" s="6"/>
      <x:c r="Q76" s="6"/>
      <x:c r="R76" s="6"/>
      <x:c r="S76" s="6"/>
      <x:c r="T76" s="6"/>
      <x:c r="U76" s="6"/>
      <x:c r="V76" s="6"/>
      <x:c r="W76" s="6"/>
      <x:c r="X76" s="6"/>
      <x:c r="Y76" s="6"/>
      <x:c r="Z76" s="6"/>
    </x:row>
    <x:row r="77" s="1" customFormat="1" ht="12.75" hidden="0" customHeight="1">
      <x:c r="A77" s="6"/>
      <x:c r="B77" s="6"/>
      <x:c r="C77" s="6"/>
      <x:c r="D77" s="6"/>
      <x:c r="E77" s="6"/>
      <x:c r="F77" s="6"/>
      <x:c r="G77" s="6"/>
      <x:c r="H77" s="6"/>
      <x:c r="I77" s="6"/>
      <x:c r="J77" s="6"/>
      <x:c r="K77" s="6"/>
      <x:c r="L77" s="6"/>
      <x:c r="M77" s="6"/>
      <x:c r="N77" s="6"/>
      <x:c r="O77" s="6"/>
      <x:c r="P77" s="6"/>
      <x:c r="Q77" s="6"/>
      <x:c r="R77" s="6"/>
      <x:c r="S77" s="6"/>
      <x:c r="T77" s="6"/>
      <x:c r="U77" s="6"/>
      <x:c r="V77" s="6"/>
      <x:c r="W77" s="6"/>
      <x:c r="X77" s="6"/>
      <x:c r="Y77" s="6"/>
      <x:c r="Z77" s="6"/>
    </x:row>
    <x:row r="78" s="1" customFormat="1" ht="12.75" hidden="0" customHeight="1">
      <x:c r="A78" s="6"/>
      <x:c r="B78" s="6"/>
      <x:c r="C78" s="6"/>
      <x:c r="D78" s="6"/>
      <x:c r="E78" s="6"/>
      <x:c r="F78" s="6"/>
      <x:c r="G78" s="6"/>
      <x:c r="H78" s="6"/>
      <x:c r="I78" s="6"/>
      <x:c r="J78" s="6"/>
      <x:c r="K78" s="6"/>
      <x:c r="L78" s="6"/>
      <x:c r="M78" s="6"/>
      <x:c r="N78" s="6"/>
      <x:c r="O78" s="6"/>
      <x:c r="P78" s="6"/>
      <x:c r="Q78" s="6"/>
      <x:c r="R78" s="6"/>
      <x:c r="S78" s="6"/>
      <x:c r="T78" s="6"/>
      <x:c r="U78" s="6"/>
      <x:c r="V78" s="6"/>
      <x:c r="W78" s="6"/>
      <x:c r="X78" s="6"/>
      <x:c r="Y78" s="6"/>
      <x:c r="Z78" s="6"/>
    </x:row>
    <x:row r="79" s="1" customFormat="1" ht="12.75" hidden="0" customHeight="1">
      <x:c r="A79" s="6"/>
      <x:c r="B79" s="6"/>
      <x:c r="C79" s="6"/>
      <x:c r="D79" s="6"/>
      <x:c r="E79" s="6"/>
      <x:c r="F79" s="6"/>
      <x:c r="G79" s="6"/>
      <x:c r="H79" s="6"/>
      <x:c r="I79" s="6"/>
      <x:c r="J79" s="6"/>
      <x:c r="K79" s="6"/>
      <x:c r="L79" s="6"/>
      <x:c r="M79" s="6"/>
      <x:c r="N79" s="6"/>
      <x:c r="O79" s="6"/>
      <x:c r="P79" s="6"/>
      <x:c r="Q79" s="6"/>
      <x:c r="R79" s="6"/>
      <x:c r="S79" s="6"/>
      <x:c r="T79" s="6"/>
      <x:c r="U79" s="6"/>
      <x:c r="V79" s="6"/>
      <x:c r="W79" s="6"/>
      <x:c r="X79" s="6"/>
      <x:c r="Y79" s="6"/>
      <x:c r="Z79" s="6"/>
    </x:row>
    <x:row r="80" s="1" customFormat="1" ht="12.75" hidden="0" customHeight="1">
      <x:c r="A80" s="6"/>
      <x:c r="B80" s="6"/>
      <x:c r="C80" s="6"/>
      <x:c r="D80" s="6"/>
      <x:c r="E80" s="6"/>
      <x:c r="F80" s="6"/>
      <x:c r="G80" s="6"/>
      <x:c r="H80" s="6"/>
      <x:c r="I80" s="6"/>
      <x:c r="J80" s="6"/>
      <x:c r="K80" s="6"/>
      <x:c r="L80" s="6"/>
      <x:c r="M80" s="6"/>
      <x:c r="N80" s="6"/>
      <x:c r="O80" s="6"/>
      <x:c r="P80" s="6"/>
      <x:c r="Q80" s="6"/>
      <x:c r="R80" s="6"/>
      <x:c r="S80" s="6"/>
      <x:c r="T80" s="6"/>
      <x:c r="U80" s="6"/>
      <x:c r="V80" s="6"/>
      <x:c r="W80" s="6"/>
      <x:c r="X80" s="6"/>
      <x:c r="Y80" s="6"/>
      <x:c r="Z80" s="6"/>
    </x:row>
    <x:row r="81" s="1" customFormat="1" ht="12.75" hidden="0" customHeight="1">
      <x:c r="A81" s="6"/>
      <x:c r="B81" s="6"/>
      <x:c r="C81" s="6"/>
      <x:c r="D81" s="6"/>
      <x:c r="E81" s="6"/>
      <x:c r="F81" s="6"/>
      <x:c r="G81" s="6"/>
      <x:c r="H81" s="6"/>
      <x:c r="I81" s="6"/>
      <x:c r="J81" s="6"/>
      <x:c r="K81" s="6"/>
      <x:c r="L81" s="6"/>
      <x:c r="M81" s="6"/>
      <x:c r="N81" s="6"/>
      <x:c r="O81" s="6"/>
      <x:c r="P81" s="6"/>
      <x:c r="Q81" s="6"/>
      <x:c r="R81" s="6"/>
      <x:c r="S81" s="6"/>
      <x:c r="T81" s="6"/>
      <x:c r="U81" s="6"/>
      <x:c r="V81" s="6"/>
      <x:c r="W81" s="6"/>
      <x:c r="X81" s="6"/>
      <x:c r="Y81" s="6"/>
      <x:c r="Z81" s="6"/>
    </x:row>
    <x:row r="82" s="1" customFormat="1" ht="12.75" hidden="0" customHeight="1">
      <x:c r="A82" s="6"/>
      <x:c r="B82" s="6"/>
      <x:c r="C82" s="6"/>
      <x:c r="D82" s="6"/>
      <x:c r="E82" s="6"/>
      <x:c r="F82" s="6"/>
      <x:c r="G82" s="6"/>
      <x:c r="H82" s="6"/>
      <x:c r="I82" s="6"/>
      <x:c r="J82" s="6"/>
      <x:c r="K82" s="6"/>
      <x:c r="L82" s="6"/>
      <x:c r="M82" s="6"/>
      <x:c r="N82" s="6"/>
      <x:c r="O82" s="6"/>
      <x:c r="P82" s="6"/>
      <x:c r="Q82" s="6"/>
      <x:c r="R82" s="6"/>
      <x:c r="S82" s="6"/>
      <x:c r="T82" s="6"/>
      <x:c r="U82" s="6"/>
      <x:c r="V82" s="6"/>
      <x:c r="W82" s="6"/>
      <x:c r="X82" s="6"/>
      <x:c r="Y82" s="6"/>
      <x:c r="Z82" s="6"/>
    </x:row>
    <x:row r="83" s="1" customFormat="1" ht="12.75" hidden="0" customHeight="1">
      <x:c r="A83" s="6"/>
      <x:c r="B83" s="6"/>
      <x:c r="C83" s="6"/>
      <x:c r="D83" s="6"/>
      <x:c r="E83" s="6"/>
      <x:c r="F83" s="6"/>
      <x:c r="G83" s="6"/>
      <x:c r="H83" s="6"/>
      <x:c r="I83" s="6"/>
      <x:c r="J83" s="6"/>
      <x:c r="K83" s="6"/>
      <x:c r="L83" s="6"/>
      <x:c r="M83" s="6"/>
      <x:c r="N83" s="6"/>
      <x:c r="O83" s="6"/>
      <x:c r="P83" s="6"/>
      <x:c r="Q83" s="6"/>
      <x:c r="R83" s="6"/>
      <x:c r="S83" s="6"/>
      <x:c r="T83" s="6"/>
      <x:c r="U83" s="6"/>
      <x:c r="V83" s="6"/>
      <x:c r="W83" s="6"/>
      <x:c r="X83" s="6"/>
      <x:c r="Y83" s="6"/>
      <x:c r="Z83" s="6"/>
    </x:row>
    <x:row r="84" s="1" customFormat="1" ht="12.75" hidden="0" customHeight="1">
      <x:c r="A84" s="6"/>
      <x:c r="B84" s="6"/>
      <x:c r="C84" s="6"/>
      <x:c r="D84" s="6"/>
      <x:c r="E84" s="6"/>
      <x:c r="F84" s="6"/>
      <x:c r="G84" s="6"/>
      <x:c r="H84" s="6"/>
      <x:c r="I84" s="6"/>
      <x:c r="J84" s="6"/>
      <x:c r="K84" s="6"/>
      <x:c r="L84" s="6"/>
      <x:c r="M84" s="6"/>
      <x:c r="N84" s="6"/>
      <x:c r="O84" s="6"/>
      <x:c r="P84" s="6"/>
      <x:c r="Q84" s="6"/>
      <x:c r="R84" s="6"/>
      <x:c r="S84" s="6"/>
      <x:c r="T84" s="6"/>
      <x:c r="U84" s="6"/>
      <x:c r="V84" s="6"/>
      <x:c r="W84" s="6"/>
      <x:c r="X84" s="6"/>
      <x:c r="Y84" s="6"/>
      <x:c r="Z84" s="6"/>
    </x:row>
    <x:row r="85" s="1" customFormat="1" ht="12.75" hidden="0" customHeight="1">
      <x:c r="A85" s="6"/>
      <x:c r="B85" s="6"/>
      <x:c r="C85" s="6"/>
      <x:c r="D85" s="6"/>
      <x:c r="E85" s="6"/>
      <x:c r="F85" s="6"/>
      <x:c r="G85" s="6"/>
      <x:c r="H85" s="6"/>
      <x:c r="I85" s="6"/>
      <x:c r="J85" s="6"/>
      <x:c r="K85" s="6"/>
      <x:c r="L85" s="6"/>
      <x:c r="M85" s="6"/>
      <x:c r="N85" s="6"/>
      <x:c r="O85" s="6"/>
      <x:c r="P85" s="6"/>
      <x:c r="Q85" s="6"/>
      <x:c r="R85" s="6"/>
      <x:c r="S85" s="6"/>
      <x:c r="T85" s="6"/>
      <x:c r="U85" s="6"/>
      <x:c r="V85" s="6"/>
      <x:c r="W85" s="6"/>
      <x:c r="X85" s="6"/>
      <x:c r="Y85" s="6"/>
      <x:c r="Z85" s="6"/>
    </x:row>
    <x:row r="86" s="1" customFormat="1" ht="12.75" hidden="0" customHeight="1">
      <x:c r="A86" s="6"/>
      <x:c r="B86" s="6"/>
      <x:c r="C86" s="6"/>
      <x:c r="D86" s="6"/>
      <x:c r="E86" s="6"/>
      <x:c r="F86" s="6"/>
      <x:c r="G86" s="6"/>
      <x:c r="H86" s="6"/>
      <x:c r="I86" s="6"/>
      <x:c r="J86" s="6"/>
      <x:c r="K86" s="6"/>
      <x:c r="L86" s="6"/>
      <x:c r="M86" s="6"/>
      <x:c r="N86" s="6"/>
      <x:c r="O86" s="6"/>
      <x:c r="P86" s="6"/>
      <x:c r="Q86" s="6"/>
      <x:c r="R86" s="6"/>
      <x:c r="S86" s="6"/>
      <x:c r="T86" s="6"/>
      <x:c r="U86" s="6"/>
      <x:c r="V86" s="6"/>
      <x:c r="W86" s="6"/>
      <x:c r="X86" s="6"/>
      <x:c r="Y86" s="6"/>
      <x:c r="Z86" s="6"/>
    </x:row>
    <x:row r="87" s="1" customFormat="1" ht="12.75" hidden="0" customHeight="1">
      <x:c r="A87" s="6"/>
      <x:c r="B87" s="6"/>
      <x:c r="C87" s="6"/>
      <x:c r="D87" s="6"/>
      <x:c r="E87" s="6"/>
      <x:c r="F87" s="6"/>
      <x:c r="G87" s="6"/>
      <x:c r="H87" s="6"/>
      <x:c r="I87" s="6"/>
      <x:c r="J87" s="6"/>
      <x:c r="K87" s="6"/>
      <x:c r="L87" s="6"/>
      <x:c r="M87" s="6"/>
      <x:c r="N87" s="6"/>
      <x:c r="O87" s="6"/>
      <x:c r="P87" s="6"/>
      <x:c r="Q87" s="6"/>
      <x:c r="R87" s="6"/>
      <x:c r="S87" s="6"/>
      <x:c r="T87" s="6"/>
      <x:c r="U87" s="6"/>
      <x:c r="V87" s="6"/>
      <x:c r="W87" s="6"/>
      <x:c r="X87" s="6"/>
      <x:c r="Y87" s="6"/>
      <x:c r="Z87" s="6"/>
    </x:row>
    <x:row r="88" s="1" customFormat="1" ht="12.75" hidden="0" customHeight="1">
      <x:c r="A88" s="6"/>
      <x:c r="B88" s="6"/>
      <x:c r="C88" s="6"/>
      <x:c r="D88" s="6"/>
      <x:c r="E88" s="6"/>
      <x:c r="F88" s="6"/>
      <x:c r="G88" s="6"/>
      <x:c r="H88" s="6"/>
      <x:c r="I88" s="6"/>
      <x:c r="J88" s="6"/>
      <x:c r="K88" s="6"/>
      <x:c r="L88" s="6"/>
      <x:c r="M88" s="6"/>
      <x:c r="N88" s="6"/>
      <x:c r="O88" s="6"/>
      <x:c r="P88" s="6"/>
      <x:c r="Q88" s="6"/>
      <x:c r="R88" s="6"/>
      <x:c r="S88" s="6"/>
      <x:c r="T88" s="6"/>
      <x:c r="U88" s="6"/>
      <x:c r="V88" s="6"/>
      <x:c r="W88" s="6"/>
      <x:c r="X88" s="6"/>
      <x:c r="Y88" s="6"/>
      <x:c r="Z88" s="6"/>
    </x:row>
    <x:row r="89" s="1" customFormat="1" ht="12.75" hidden="0" customHeight="1">
      <x:c r="A89" s="6"/>
      <x:c r="B89" s="6"/>
      <x:c r="C89" s="6"/>
      <x:c r="D89" s="6"/>
      <x:c r="E89" s="6"/>
      <x:c r="F89" s="6"/>
      <x:c r="G89" s="6"/>
      <x:c r="H89" s="6"/>
      <x:c r="I89" s="6"/>
      <x:c r="J89" s="6"/>
      <x:c r="K89" s="6"/>
      <x:c r="L89" s="6"/>
      <x:c r="M89" s="6"/>
      <x:c r="N89" s="6"/>
      <x:c r="O89" s="6"/>
      <x:c r="P89" s="6"/>
      <x:c r="Q89" s="6"/>
      <x:c r="R89" s="6"/>
      <x:c r="S89" s="6"/>
      <x:c r="T89" s="6"/>
      <x:c r="U89" s="6"/>
      <x:c r="V89" s="6"/>
      <x:c r="W89" s="6"/>
      <x:c r="X89" s="6"/>
      <x:c r="Y89" s="6"/>
      <x:c r="Z89" s="6"/>
    </x:row>
    <x:row r="90" s="1" customFormat="1" ht="12.75" hidden="0" customHeight="1">
      <x:c r="A90" s="6"/>
      <x:c r="B90" s="6"/>
      <x:c r="C90" s="6"/>
      <x:c r="D90" s="6"/>
      <x:c r="E90" s="6"/>
      <x:c r="F90" s="6"/>
      <x:c r="G90" s="6"/>
      <x:c r="H90" s="6"/>
      <x:c r="I90" s="6"/>
      <x:c r="J90" s="6"/>
      <x:c r="K90" s="6"/>
      <x:c r="L90" s="6"/>
      <x:c r="M90" s="6"/>
      <x:c r="N90" s="6"/>
      <x:c r="O90" s="6"/>
      <x:c r="P90" s="6"/>
      <x:c r="Q90" s="6"/>
      <x:c r="R90" s="6"/>
      <x:c r="S90" s="6"/>
      <x:c r="T90" s="6"/>
      <x:c r="U90" s="6"/>
      <x:c r="V90" s="6"/>
      <x:c r="W90" s="6"/>
      <x:c r="X90" s="6"/>
      <x:c r="Y90" s="6"/>
      <x:c r="Z90" s="6"/>
    </x:row>
    <x:row r="91" s="1" customFormat="1" ht="12.75" hidden="0" customHeight="1">
      <x:c r="A91" s="6"/>
      <x:c r="B91" s="6"/>
      <x:c r="C91" s="6"/>
      <x:c r="D91" s="6"/>
      <x:c r="E91" s="6"/>
      <x:c r="F91" s="6"/>
      <x:c r="G91" s="6"/>
      <x:c r="H91" s="6"/>
      <x:c r="I91" s="6"/>
      <x:c r="J91" s="6"/>
      <x:c r="K91" s="6"/>
      <x:c r="L91" s="6"/>
      <x:c r="M91" s="6"/>
      <x:c r="N91" s="6"/>
      <x:c r="O91" s="6"/>
      <x:c r="P91" s="6"/>
      <x:c r="Q91" s="6"/>
      <x:c r="R91" s="6"/>
      <x:c r="S91" s="6"/>
      <x:c r="T91" s="6"/>
      <x:c r="U91" s="6"/>
      <x:c r="V91" s="6"/>
      <x:c r="W91" s="6"/>
      <x:c r="X91" s="6"/>
      <x:c r="Y91" s="6"/>
      <x:c r="Z91" s="6"/>
    </x:row>
    <x:row r="92" s="1" customFormat="1" ht="12.75" hidden="0" customHeight="1">
      <x:c r="A92" s="6"/>
      <x:c r="B92" s="6"/>
      <x:c r="C92" s="6"/>
      <x:c r="D92" s="6"/>
      <x:c r="E92" s="6"/>
      <x:c r="F92" s="6"/>
      <x:c r="G92" s="6"/>
      <x:c r="H92" s="6"/>
      <x:c r="I92" s="6"/>
      <x:c r="J92" s="6"/>
      <x:c r="K92" s="6"/>
      <x:c r="L92" s="6"/>
      <x:c r="M92" s="6"/>
      <x:c r="N92" s="6"/>
      <x:c r="O92" s="6"/>
      <x:c r="P92" s="6"/>
      <x:c r="Q92" s="6"/>
      <x:c r="R92" s="6"/>
      <x:c r="S92" s="6"/>
      <x:c r="T92" s="6"/>
      <x:c r="U92" s="6"/>
      <x:c r="V92" s="6"/>
      <x:c r="W92" s="6"/>
      <x:c r="X92" s="6"/>
      <x:c r="Y92" s="6"/>
      <x:c r="Z92" s="6"/>
    </x:row>
    <x:row r="93" s="1" customFormat="1" ht="12.75" hidden="0" customHeight="1">
      <x:c r="A93" s="6"/>
      <x:c r="B93" s="6"/>
      <x:c r="C93" s="6"/>
      <x:c r="D93" s="6"/>
      <x:c r="E93" s="6"/>
      <x:c r="F93" s="6"/>
      <x:c r="G93" s="6"/>
      <x:c r="H93" s="6"/>
      <x:c r="I93" s="6"/>
      <x:c r="J93" s="6"/>
      <x:c r="K93" s="6"/>
      <x:c r="L93" s="6"/>
      <x:c r="M93" s="6"/>
      <x:c r="N93" s="6"/>
      <x:c r="O93" s="6"/>
      <x:c r="P93" s="6"/>
      <x:c r="Q93" s="6"/>
      <x:c r="R93" s="6"/>
      <x:c r="S93" s="6"/>
      <x:c r="T93" s="6"/>
      <x:c r="U93" s="6"/>
      <x:c r="V93" s="6"/>
      <x:c r="W93" s="6"/>
      <x:c r="X93" s="6"/>
      <x:c r="Y93" s="6"/>
      <x:c r="Z93" s="6"/>
    </x:row>
    <x:row r="94" s="1" customFormat="1" ht="12.75" hidden="0" customHeight="1">
      <x:c r="A94" s="6"/>
      <x:c r="B94" s="6"/>
      <x:c r="C94" s="6"/>
      <x:c r="D94" s="6"/>
      <x:c r="E94" s="6"/>
      <x:c r="F94" s="6"/>
      <x:c r="G94" s="6"/>
      <x:c r="H94" s="6"/>
      <x:c r="I94" s="6"/>
      <x:c r="J94" s="6"/>
      <x:c r="K94" s="6"/>
      <x:c r="L94" s="6"/>
      <x:c r="M94" s="6"/>
      <x:c r="N94" s="6"/>
      <x:c r="O94" s="6"/>
      <x:c r="P94" s="6"/>
      <x:c r="Q94" s="6"/>
      <x:c r="R94" s="6"/>
      <x:c r="S94" s="6"/>
      <x:c r="T94" s="6"/>
      <x:c r="U94" s="6"/>
      <x:c r="V94" s="6"/>
      <x:c r="W94" s="6"/>
      <x:c r="X94" s="6"/>
      <x:c r="Y94" s="6"/>
      <x:c r="Z94" s="6"/>
    </x:row>
    <x:row r="95" s="1" customFormat="1" ht="12.75" hidden="0" customHeight="1">
      <x:c r="A95" s="6"/>
      <x:c r="B95" s="6"/>
      <x:c r="C95" s="6"/>
      <x:c r="D95" s="6"/>
      <x:c r="E95" s="6"/>
      <x:c r="F95" s="6"/>
      <x:c r="G95" s="6"/>
      <x:c r="H95" s="6"/>
      <x:c r="I95" s="6"/>
      <x:c r="J95" s="6"/>
      <x:c r="K95" s="6"/>
      <x:c r="L95" s="6"/>
      <x:c r="M95" s="6"/>
      <x:c r="N95" s="6"/>
      <x:c r="O95" s="6"/>
      <x:c r="P95" s="6"/>
      <x:c r="Q95" s="6"/>
      <x:c r="R95" s="6"/>
      <x:c r="S95" s="6"/>
      <x:c r="T95" s="6"/>
      <x:c r="U95" s="6"/>
      <x:c r="V95" s="6"/>
      <x:c r="W95" s="6"/>
      <x:c r="X95" s="6"/>
      <x:c r="Y95" s="6"/>
      <x:c r="Z95" s="6"/>
    </x:row>
    <x:row r="96" s="1" customFormat="1" ht="12.75" hidden="0" customHeight="1">
      <x:c r="A96" s="6"/>
      <x:c r="B96" s="6"/>
      <x:c r="C96" s="6"/>
      <x:c r="D96" s="6"/>
      <x:c r="E96" s="6"/>
      <x:c r="F96" s="6"/>
      <x:c r="G96" s="6"/>
      <x:c r="H96" s="6"/>
      <x:c r="I96" s="6"/>
      <x:c r="J96" s="6"/>
      <x:c r="K96" s="6"/>
      <x:c r="L96" s="6"/>
      <x:c r="M96" s="6"/>
      <x:c r="N96" s="6"/>
      <x:c r="O96" s="6"/>
      <x:c r="P96" s="6"/>
      <x:c r="Q96" s="6"/>
      <x:c r="R96" s="6"/>
      <x:c r="S96" s="6"/>
      <x:c r="T96" s="6"/>
      <x:c r="U96" s="6"/>
      <x:c r="V96" s="6"/>
      <x:c r="W96" s="6"/>
      <x:c r="X96" s="6"/>
      <x:c r="Y96" s="6"/>
      <x:c r="Z96" s="6"/>
    </x:row>
    <x:row r="97" s="1" customFormat="1" ht="12.75" hidden="0" customHeight="1">
      <x:c r="A97" s="6"/>
      <x:c r="B97" s="6"/>
      <x:c r="C97" s="6"/>
      <x:c r="D97" s="6"/>
      <x:c r="E97" s="6"/>
      <x:c r="F97" s="6"/>
      <x:c r="G97" s="6"/>
      <x:c r="H97" s="6"/>
      <x:c r="I97" s="6"/>
      <x:c r="J97" s="6"/>
      <x:c r="K97" s="6"/>
      <x:c r="L97" s="6"/>
      <x:c r="M97" s="6"/>
      <x:c r="N97" s="6"/>
      <x:c r="O97" s="6"/>
      <x:c r="P97" s="6"/>
      <x:c r="Q97" s="6"/>
      <x:c r="R97" s="6"/>
      <x:c r="S97" s="6"/>
      <x:c r="T97" s="6"/>
      <x:c r="U97" s="6"/>
      <x:c r="V97" s="6"/>
      <x:c r="W97" s="6"/>
      <x:c r="X97" s="6"/>
      <x:c r="Y97" s="6"/>
      <x:c r="Z97" s="6"/>
    </x:row>
    <x:row r="98" s="1" customFormat="1" ht="12.75" hidden="0" customHeight="1">
      <x:c r="A98" s="6"/>
      <x:c r="B98" s="6"/>
      <x:c r="C98" s="6"/>
      <x:c r="D98" s="6"/>
      <x:c r="E98" s="6"/>
      <x:c r="F98" s="6"/>
      <x:c r="G98" s="6"/>
      <x:c r="H98" s="6"/>
      <x:c r="I98" s="6"/>
      <x:c r="J98" s="6"/>
      <x:c r="K98" s="6"/>
      <x:c r="L98" s="6"/>
      <x:c r="M98" s="6"/>
      <x:c r="N98" s="6"/>
      <x:c r="O98" s="6"/>
      <x:c r="P98" s="6"/>
      <x:c r="Q98" s="6"/>
      <x:c r="R98" s="6"/>
      <x:c r="S98" s="6"/>
      <x:c r="T98" s="6"/>
      <x:c r="U98" s="6"/>
      <x:c r="V98" s="6"/>
      <x:c r="W98" s="6"/>
      <x:c r="X98" s="6"/>
      <x:c r="Y98" s="6"/>
      <x:c r="Z98" s="6"/>
    </x:row>
    <x:row r="99" s="1" customFormat="1" ht="12.75" hidden="0" customHeight="1">
      <x:c r="A99" s="6"/>
      <x:c r="B99" s="6"/>
      <x:c r="C99" s="6"/>
      <x:c r="D99" s="6"/>
      <x:c r="E99" s="6"/>
      <x:c r="F99" s="6"/>
      <x:c r="G99" s="6"/>
      <x:c r="H99" s="6"/>
      <x:c r="I99" s="6"/>
      <x:c r="J99" s="6"/>
      <x:c r="K99" s="6"/>
      <x:c r="L99" s="6"/>
      <x:c r="M99" s="6"/>
      <x:c r="N99" s="6"/>
      <x:c r="O99" s="6"/>
      <x:c r="P99" s="6"/>
      <x:c r="Q99" s="6"/>
      <x:c r="R99" s="6"/>
      <x:c r="S99" s="6"/>
      <x:c r="T99" s="6"/>
      <x:c r="U99" s="6"/>
      <x:c r="V99" s="6"/>
      <x:c r="W99" s="6"/>
      <x:c r="X99" s="6"/>
      <x:c r="Y99" s="6"/>
      <x:c r="Z99" s="6"/>
    </x:row>
    <x:row r="100" s="1" customFormat="1" ht="12.75" hidden="0" customHeight="1">
      <x:c r="A100" s="6"/>
      <x:c r="B100" s="6"/>
      <x:c r="C100" s="6"/>
      <x:c r="D100" s="6"/>
      <x:c r="E100" s="6"/>
      <x:c r="F100" s="6"/>
      <x:c r="G100" s="6"/>
      <x:c r="H100" s="6"/>
      <x:c r="I100" s="6"/>
      <x:c r="J100" s="6"/>
      <x:c r="K100" s="6"/>
      <x:c r="L100" s="6"/>
      <x:c r="M100" s="6"/>
      <x:c r="N100" s="6"/>
      <x:c r="O100" s="6"/>
      <x:c r="P100" s="6"/>
      <x:c r="Q100" s="6"/>
      <x:c r="R100" s="6"/>
      <x:c r="S100" s="6"/>
      <x:c r="T100" s="6"/>
      <x:c r="U100" s="6"/>
      <x:c r="V100" s="6"/>
      <x:c r="W100" s="6"/>
      <x:c r="X100" s="6"/>
      <x:c r="Y100" s="6"/>
      <x:c r="Z100" s="6"/>
    </x:row>
  </x:sheetData>
  <x:pageMargins left="0.7" right="0.7" top="0.75" bottom="0.75" header="0.3" footer="0.3"/>
</x:worksheet>
</file>

<file path=xl/worksheets/sheet49.xml><?xml version="1.0" encoding="utf-8"?>
<x:worksheet xmlns:x="http://schemas.openxmlformats.org/spreadsheetml/2006/main">
  <x:sheetViews>
    <x:sheetView showGridLines="1" workbookViewId="0"/>
  </x:sheetViews>
  <x:sheetFormatPr defaultColWidth="8.6796875" defaultRowHeight="12.75"/>
  <x:cols>
    <x:col min="1" max="1" width="28" style="1" hidden="0" customWidth="1"/>
    <x:col min="2" max="3" width="36" style="1" hidden="0" customWidth="1"/>
    <x:col min="4" max="26" width="16" style="1" hidden="0" customWidth="1"/>
  </x:cols>
  <x:sheetData>
    <x:row r="1" s="1" customFormat="1" ht="12.75" hidden="0" customHeight="1">
      <x:c r="A1" s="36" t="s">
        <x:v>367</x:v>
      </x:c>
      <x:c r="B1" s="36" t="s">
        <x:v>368</x:v>
      </x:c>
      <x:c r="C1" s="36" t="s">
        <x:v>1258</x:v>
      </x:c>
      <x:c r="D1" s="3"/>
      <x:c r="E1" s="3"/>
      <x:c r="F1" s="3"/>
      <x:c r="G1" s="3"/>
      <x:c r="H1" s="3"/>
      <x:c r="I1" s="3"/>
      <x:c r="J1" s="3"/>
      <x:c r="K1" s="3"/>
      <x:c r="L1" s="3"/>
      <x:c r="M1" s="3"/>
      <x:c r="N1" s="3"/>
      <x:c r="O1" s="3"/>
      <x:c r="P1" s="3"/>
      <x:c r="Q1" s="3"/>
      <x:c r="R1" s="3"/>
      <x:c r="S1" s="3"/>
      <x:c r="T1" s="3"/>
      <x:c r="U1" s="3"/>
      <x:c r="V1" s="3"/>
      <x:c r="W1" s="3"/>
      <x:c r="X1" s="3"/>
      <x:c r="Y1" s="3"/>
      <x:c r="Z1" s="3"/>
    </x:row>
    <x:row r="2" s="1" customFormat="1" ht="26.25" hidden="0" customHeight="1">
      <x:c r="A2" s="38" t="s">
        <x:v>2810</x:v>
      </x:c>
      <x:c r="B2" s="40" t="s">
        <x:v>443</x:v>
      </x:c>
      <x:c r="C2" s="40" t="s">
        <x:v>3808</x:v>
      </x:c>
      <x:c r="D2" s="6"/>
      <x:c r="E2" s="6"/>
      <x:c r="F2" s="6"/>
      <x:c r="G2" s="6"/>
      <x:c r="H2" s="6"/>
      <x:c r="I2" s="6"/>
      <x:c r="J2" s="6"/>
      <x:c r="K2" s="6"/>
      <x:c r="L2" s="6"/>
      <x:c r="M2" s="6"/>
      <x:c r="N2" s="6"/>
      <x:c r="O2" s="6"/>
      <x:c r="P2" s="6"/>
      <x:c r="Q2" s="6"/>
      <x:c r="R2" s="6"/>
      <x:c r="S2" s="6"/>
      <x:c r="T2" s="6"/>
      <x:c r="U2" s="6"/>
      <x:c r="V2" s="6"/>
      <x:c r="W2" s="6"/>
      <x:c r="X2" s="6"/>
      <x:c r="Y2" s="6"/>
      <x:c r="Z2" s="6"/>
    </x:row>
    <x:row r="3" s="1" customFormat="1" ht="26.25" hidden="0" customHeight="1">
      <x:c r="A3" s="41" t="s">
        <x:v>3809</x:v>
      </x:c>
      <x:c r="B3" s="44" t="s">
        <x:v>3810</x:v>
      </x:c>
      <x:c r="C3" s="44" t="s">
        <x:v>3811</x:v>
      </x:c>
      <x:c r="D3" s="6"/>
      <x:c r="E3" s="6"/>
      <x:c r="F3" s="6"/>
      <x:c r="G3" s="6"/>
      <x:c r="H3" s="6"/>
      <x:c r="I3" s="6"/>
      <x:c r="J3" s="6"/>
      <x:c r="K3" s="6"/>
      <x:c r="L3" s="6"/>
      <x:c r="M3" s="6"/>
      <x:c r="N3" s="6"/>
      <x:c r="O3" s="6"/>
      <x:c r="P3" s="6"/>
      <x:c r="Q3" s="6"/>
      <x:c r="R3" s="6"/>
      <x:c r="S3" s="6"/>
      <x:c r="T3" s="6"/>
      <x:c r="U3" s="6"/>
      <x:c r="V3" s="6"/>
      <x:c r="W3" s="6"/>
      <x:c r="X3" s="6"/>
      <x:c r="Y3" s="6"/>
      <x:c r="Z3" s="6"/>
    </x:row>
    <x:row r="4" s="1" customFormat="1" ht="12.75" hidden="0" customHeight="1">
      <x:c r="A4" s="41" t="s">
        <x:v>3812</x:v>
      </x:c>
      <x:c r="B4" s="40" t="s">
        <x:v>3810</x:v>
      </x:c>
      <x:c r="C4" s="40" t="s">
        <x:v>3813</x:v>
      </x:c>
      <x:c r="D4" s="6"/>
      <x:c r="E4" s="6"/>
      <x:c r="F4" s="6"/>
      <x:c r="G4" s="6"/>
      <x:c r="H4" s="6"/>
      <x:c r="I4" s="6"/>
      <x:c r="J4" s="6"/>
      <x:c r="K4" s="6"/>
      <x:c r="L4" s="6"/>
      <x:c r="M4" s="6"/>
      <x:c r="N4" s="6"/>
      <x:c r="O4" s="6"/>
      <x:c r="P4" s="6"/>
      <x:c r="Q4" s="6"/>
      <x:c r="R4" s="6"/>
      <x:c r="S4" s="6"/>
      <x:c r="T4" s="6"/>
      <x:c r="U4" s="6"/>
      <x:c r="V4" s="6"/>
      <x:c r="W4" s="6"/>
      <x:c r="X4" s="6"/>
      <x:c r="Y4" s="6"/>
      <x:c r="Z4" s="6"/>
    </x:row>
    <x:row r="5" s="1" customFormat="1" ht="26.25" hidden="0" customHeight="1">
      <x:c r="A5" s="41" t="s">
        <x:v>3814</x:v>
      </x:c>
      <x:c r="B5" s="44" t="s">
        <x:v>3810</x:v>
      </x:c>
      <x:c r="C5" s="44" t="s">
        <x:v>3815</x:v>
      </x:c>
      <x:c r="D5" s="6"/>
      <x:c r="E5" s="6"/>
      <x:c r="F5" s="6"/>
      <x:c r="G5" s="6"/>
      <x:c r="H5" s="6"/>
      <x:c r="I5" s="6"/>
      <x:c r="J5" s="6"/>
      <x:c r="K5" s="6"/>
      <x:c r="L5" s="6"/>
      <x:c r="M5" s="6"/>
      <x:c r="N5" s="6"/>
      <x:c r="O5" s="6"/>
      <x:c r="P5" s="6"/>
      <x:c r="Q5" s="6"/>
      <x:c r="R5" s="6"/>
      <x:c r="S5" s="6"/>
      <x:c r="T5" s="6"/>
      <x:c r="U5" s="6"/>
      <x:c r="V5" s="6"/>
      <x:c r="W5" s="6"/>
      <x:c r="X5" s="6"/>
      <x:c r="Y5" s="6"/>
      <x:c r="Z5" s="6"/>
    </x:row>
    <x:row r="6" s="1" customFormat="1" ht="26.25" hidden="0" customHeight="1">
      <x:c r="A6" s="41" t="s">
        <x:v>3805</x:v>
      </x:c>
      <x:c r="B6" s="40" t="s">
        <x:v>3816</x:v>
      </x:c>
      <x:c r="C6" s="40" t="s">
        <x:v>3817</x:v>
      </x:c>
      <x:c r="D6" s="6"/>
      <x:c r="E6" s="6"/>
      <x:c r="F6" s="6"/>
      <x:c r="G6" s="6"/>
      <x:c r="H6" s="6"/>
      <x:c r="I6" s="6"/>
      <x:c r="J6" s="6"/>
      <x:c r="K6" s="6"/>
      <x:c r="L6" s="6"/>
      <x:c r="M6" s="6"/>
      <x:c r="N6" s="6"/>
      <x:c r="O6" s="6"/>
      <x:c r="P6" s="6"/>
      <x:c r="Q6" s="6"/>
      <x:c r="R6" s="6"/>
      <x:c r="S6" s="6"/>
      <x:c r="T6" s="6"/>
      <x:c r="U6" s="6"/>
      <x:c r="V6" s="6"/>
      <x:c r="W6" s="6"/>
      <x:c r="X6" s="6"/>
      <x:c r="Y6" s="6"/>
      <x:c r="Z6" s="6"/>
    </x:row>
    <x:row r="7" s="1" customFormat="1" ht="12.75" hidden="0" customHeight="1">
      <x:c r="A7" s="6"/>
      <x:c r="B7" s="6"/>
      <x:c r="C7" s="6"/>
      <x:c r="D7" s="6"/>
      <x:c r="E7" s="6"/>
      <x:c r="F7" s="6"/>
      <x:c r="G7" s="6"/>
      <x:c r="H7" s="6"/>
      <x:c r="I7" s="6"/>
      <x:c r="J7" s="6"/>
      <x:c r="K7" s="6"/>
      <x:c r="L7" s="6"/>
      <x:c r="M7" s="6"/>
      <x:c r="N7" s="6"/>
      <x:c r="O7" s="6"/>
      <x:c r="P7" s="6"/>
      <x:c r="Q7" s="6"/>
      <x:c r="R7" s="6"/>
      <x:c r="S7" s="6"/>
      <x:c r="T7" s="6"/>
      <x:c r="U7" s="6"/>
      <x:c r="V7" s="6"/>
      <x:c r="W7" s="6"/>
      <x:c r="X7" s="6"/>
      <x:c r="Y7" s="6"/>
      <x:c r="Z7" s="6"/>
    </x:row>
    <x:row r="8" s="1" customFormat="1" ht="12.75" hidden="0" customHeight="1">
      <x:c r="A8" s="6"/>
      <x:c r="B8" s="6"/>
      <x:c r="C8" s="6"/>
      <x:c r="D8" s="6"/>
      <x:c r="E8" s="6"/>
      <x:c r="F8" s="6"/>
      <x:c r="G8" s="6"/>
      <x:c r="H8" s="6"/>
      <x:c r="I8" s="6"/>
      <x:c r="J8" s="6"/>
      <x:c r="K8" s="6"/>
      <x:c r="L8" s="6"/>
      <x:c r="M8" s="6"/>
      <x:c r="N8" s="6"/>
      <x:c r="O8" s="6"/>
      <x:c r="P8" s="6"/>
      <x:c r="Q8" s="6"/>
      <x:c r="R8" s="6"/>
      <x:c r="S8" s="6"/>
      <x:c r="T8" s="6"/>
      <x:c r="U8" s="6"/>
      <x:c r="V8" s="6"/>
      <x:c r="W8" s="6"/>
      <x:c r="X8" s="6"/>
      <x:c r="Y8" s="6"/>
      <x:c r="Z8" s="6"/>
    </x:row>
    <x:row r="9" s="1" customFormat="1" ht="12.75" hidden="0" customHeight="1">
      <x:c r="A9" s="6"/>
      <x:c r="B9" s="6"/>
      <x:c r="C9" s="6"/>
      <x:c r="D9" s="6"/>
      <x:c r="E9" s="6"/>
      <x:c r="F9" s="6"/>
      <x:c r="G9" s="6"/>
      <x:c r="H9" s="6"/>
      <x:c r="I9" s="6"/>
      <x:c r="J9" s="6"/>
      <x:c r="K9" s="6"/>
      <x:c r="L9" s="6"/>
      <x:c r="M9" s="6"/>
      <x:c r="N9" s="6"/>
      <x:c r="O9" s="6"/>
      <x:c r="P9" s="6"/>
      <x:c r="Q9" s="6"/>
      <x:c r="R9" s="6"/>
      <x:c r="S9" s="6"/>
      <x:c r="T9" s="6"/>
      <x:c r="U9" s="6"/>
      <x:c r="V9" s="6"/>
      <x:c r="W9" s="6"/>
      <x:c r="X9" s="6"/>
      <x:c r="Y9" s="6"/>
      <x:c r="Z9" s="6"/>
    </x:row>
    <x:row r="10" s="1" customFormat="1" ht="12.75" hidden="0" customHeight="1">
      <x:c r="A10" s="6"/>
      <x:c r="B10" s="6"/>
      <x:c r="C10" s="6"/>
      <x:c r="D10" s="6"/>
      <x:c r="E10" s="6"/>
      <x:c r="F10" s="6"/>
      <x:c r="G10" s="6"/>
      <x:c r="H10" s="6"/>
      <x:c r="I10" s="6"/>
      <x:c r="J10" s="6"/>
      <x:c r="K10" s="6"/>
      <x:c r="L10" s="6"/>
      <x:c r="M10" s="6"/>
      <x:c r="N10" s="6"/>
      <x:c r="O10" s="6"/>
      <x:c r="P10" s="6"/>
      <x:c r="Q10" s="6"/>
      <x:c r="R10" s="6"/>
      <x:c r="S10" s="6"/>
      <x:c r="T10" s="6"/>
      <x:c r="U10" s="6"/>
      <x:c r="V10" s="6"/>
      <x:c r="W10" s="6"/>
      <x:c r="X10" s="6"/>
      <x:c r="Y10" s="6"/>
      <x:c r="Z10" s="6"/>
    </x:row>
    <x:row r="11" s="1" customFormat="1" ht="12.75" hidden="0" customHeight="1">
      <x:c r="A11" s="6"/>
      <x:c r="B11" s="6"/>
      <x:c r="C11" s="6"/>
      <x:c r="D11" s="6"/>
      <x:c r="E11" s="6"/>
      <x:c r="F11" s="6"/>
      <x:c r="G11" s="6"/>
      <x:c r="H11" s="6"/>
      <x:c r="I11" s="6"/>
      <x:c r="J11" s="6"/>
      <x:c r="K11" s="6"/>
      <x:c r="L11" s="6"/>
      <x:c r="M11" s="6"/>
      <x:c r="N11" s="6"/>
      <x:c r="O11" s="6"/>
      <x:c r="P11" s="6"/>
      <x:c r="Q11" s="6"/>
      <x:c r="R11" s="6"/>
      <x:c r="S11" s="6"/>
      <x:c r="T11" s="6"/>
      <x:c r="U11" s="6"/>
      <x:c r="V11" s="6"/>
      <x:c r="W11" s="6"/>
      <x:c r="X11" s="6"/>
      <x:c r="Y11" s="6"/>
      <x:c r="Z11" s="6"/>
    </x:row>
    <x:row r="12" s="1" customFormat="1" ht="12.75" hidden="0" customHeight="1">
      <x:c r="A12" s="6"/>
      <x:c r="B12" s="6"/>
      <x:c r="C12" s="6"/>
      <x:c r="D12" s="6"/>
      <x:c r="E12" s="6"/>
      <x:c r="F12" s="6"/>
      <x:c r="G12" s="6"/>
      <x:c r="H12" s="6"/>
      <x:c r="I12" s="6"/>
      <x:c r="J12" s="6"/>
      <x:c r="K12" s="6"/>
      <x:c r="L12" s="6"/>
      <x:c r="M12" s="6"/>
      <x:c r="N12" s="6"/>
      <x:c r="O12" s="6"/>
      <x:c r="P12" s="6"/>
      <x:c r="Q12" s="6"/>
      <x:c r="R12" s="6"/>
      <x:c r="S12" s="6"/>
      <x:c r="T12" s="6"/>
      <x:c r="U12" s="6"/>
      <x:c r="V12" s="6"/>
      <x:c r="W12" s="6"/>
      <x:c r="X12" s="6"/>
      <x:c r="Y12" s="6"/>
      <x:c r="Z12" s="6"/>
    </x:row>
    <x:row r="13" s="1" customFormat="1" ht="12.75" hidden="0" customHeight="1">
      <x:c r="A13" s="6"/>
      <x:c r="B13" s="6"/>
      <x:c r="C13" s="6"/>
      <x:c r="D13" s="6"/>
      <x:c r="E13" s="6"/>
      <x:c r="F13" s="6"/>
      <x:c r="G13" s="6"/>
      <x:c r="H13" s="6"/>
      <x:c r="I13" s="6"/>
      <x:c r="J13" s="6"/>
      <x:c r="K13" s="6"/>
      <x:c r="L13" s="6"/>
      <x:c r="M13" s="6"/>
      <x:c r="N13" s="6"/>
      <x:c r="O13" s="6"/>
      <x:c r="P13" s="6"/>
      <x:c r="Q13" s="6"/>
      <x:c r="R13" s="6"/>
      <x:c r="S13" s="6"/>
      <x:c r="T13" s="6"/>
      <x:c r="U13" s="6"/>
      <x:c r="V13" s="6"/>
      <x:c r="W13" s="6"/>
      <x:c r="X13" s="6"/>
      <x:c r="Y13" s="6"/>
      <x:c r="Z13" s="6"/>
    </x:row>
    <x:row r="14" s="1" customFormat="1" ht="12.75" hidden="0" customHeight="1">
      <x:c r="A14" s="6"/>
      <x:c r="B14" s="6"/>
      <x:c r="C14" s="6"/>
      <x:c r="D14" s="6"/>
      <x:c r="E14" s="6"/>
      <x:c r="F14" s="6"/>
      <x:c r="G14" s="6"/>
      <x:c r="H14" s="6"/>
      <x:c r="I14" s="6"/>
      <x:c r="J14" s="6"/>
      <x:c r="K14" s="6"/>
      <x:c r="L14" s="6"/>
      <x:c r="M14" s="6"/>
      <x:c r="N14" s="6"/>
      <x:c r="O14" s="6"/>
      <x:c r="P14" s="6"/>
      <x:c r="Q14" s="6"/>
      <x:c r="R14" s="6"/>
      <x:c r="S14" s="6"/>
      <x:c r="T14" s="6"/>
      <x:c r="U14" s="6"/>
      <x:c r="V14" s="6"/>
      <x:c r="W14" s="6"/>
      <x:c r="X14" s="6"/>
      <x:c r="Y14" s="6"/>
      <x:c r="Z14" s="6"/>
    </x:row>
    <x:row r="15" s="1" customFormat="1" ht="12.75" hidden="0" customHeight="1">
      <x:c r="A15" s="6"/>
      <x:c r="B15" s="6"/>
      <x:c r="C15" s="6"/>
      <x:c r="D15" s="6"/>
      <x:c r="E15" s="6"/>
      <x:c r="F15" s="6"/>
      <x:c r="G15" s="6"/>
      <x:c r="H15" s="6"/>
      <x:c r="I15" s="6"/>
      <x:c r="J15" s="6"/>
      <x:c r="K15" s="6"/>
      <x:c r="L15" s="6"/>
      <x:c r="M15" s="6"/>
      <x:c r="N15" s="6"/>
      <x:c r="O15" s="6"/>
      <x:c r="P15" s="6"/>
      <x:c r="Q15" s="6"/>
      <x:c r="R15" s="6"/>
      <x:c r="S15" s="6"/>
      <x:c r="T15" s="6"/>
      <x:c r="U15" s="6"/>
      <x:c r="V15" s="6"/>
      <x:c r="W15" s="6"/>
      <x:c r="X15" s="6"/>
      <x:c r="Y15" s="6"/>
      <x:c r="Z15" s="6"/>
    </x:row>
    <x:row r="16" s="1" customFormat="1" ht="12.75" hidden="0" customHeight="1">
      <x:c r="A16" s="6"/>
      <x:c r="B16" s="6"/>
      <x:c r="C16" s="6"/>
      <x:c r="D16" s="6"/>
      <x:c r="E16" s="6"/>
      <x:c r="F16" s="6"/>
      <x:c r="G16" s="6"/>
      <x:c r="H16" s="6"/>
      <x:c r="I16" s="6"/>
      <x:c r="J16" s="6"/>
      <x:c r="K16" s="6"/>
      <x:c r="L16" s="6"/>
      <x:c r="M16" s="6"/>
      <x:c r="N16" s="6"/>
      <x:c r="O16" s="6"/>
      <x:c r="P16" s="6"/>
      <x:c r="Q16" s="6"/>
      <x:c r="R16" s="6"/>
      <x:c r="S16" s="6"/>
      <x:c r="T16" s="6"/>
      <x:c r="U16" s="6"/>
      <x:c r="V16" s="6"/>
      <x:c r="W16" s="6"/>
      <x:c r="X16" s="6"/>
      <x:c r="Y16" s="6"/>
      <x:c r="Z16" s="6"/>
    </x:row>
    <x:row r="17" s="1" customFormat="1" ht="12.75" hidden="0" customHeight="1">
      <x:c r="A17" s="6"/>
      <x:c r="B17" s="6"/>
      <x:c r="C17" s="6"/>
      <x:c r="D17" s="6"/>
      <x:c r="E17" s="6"/>
      <x:c r="F17" s="6"/>
      <x:c r="G17" s="6"/>
      <x:c r="H17" s="6"/>
      <x:c r="I17" s="6"/>
      <x:c r="J17" s="6"/>
      <x:c r="K17" s="6"/>
      <x:c r="L17" s="6"/>
      <x:c r="M17" s="6"/>
      <x:c r="N17" s="6"/>
      <x:c r="O17" s="6"/>
      <x:c r="P17" s="6"/>
      <x:c r="Q17" s="6"/>
      <x:c r="R17" s="6"/>
      <x:c r="S17" s="6"/>
      <x:c r="T17" s="6"/>
      <x:c r="U17" s="6"/>
      <x:c r="V17" s="6"/>
      <x:c r="W17" s="6"/>
      <x:c r="X17" s="6"/>
      <x:c r="Y17" s="6"/>
      <x:c r="Z17" s="6"/>
    </x:row>
    <x:row r="18" s="1" customFormat="1" ht="12.75" hidden="0" customHeight="1">
      <x:c r="A18" s="6"/>
      <x:c r="B18" s="6"/>
      <x:c r="C18" s="6"/>
      <x:c r="D18" s="6"/>
      <x:c r="E18" s="6"/>
      <x:c r="F18" s="6"/>
      <x:c r="G18" s="6"/>
      <x:c r="H18" s="6"/>
      <x:c r="I18" s="6"/>
      <x:c r="J18" s="6"/>
      <x:c r="K18" s="6"/>
      <x:c r="L18" s="6"/>
      <x:c r="M18" s="6"/>
      <x:c r="N18" s="6"/>
      <x:c r="O18" s="6"/>
      <x:c r="P18" s="6"/>
      <x:c r="Q18" s="6"/>
      <x:c r="R18" s="6"/>
      <x:c r="S18" s="6"/>
      <x:c r="T18" s="6"/>
      <x:c r="U18" s="6"/>
      <x:c r="V18" s="6"/>
      <x:c r="W18" s="6"/>
      <x:c r="X18" s="6"/>
      <x:c r="Y18" s="6"/>
      <x:c r="Z18" s="6"/>
    </x:row>
    <x:row r="19" s="1" customFormat="1" ht="12.75" hidden="0" customHeight="1">
      <x:c r="A19" s="6"/>
      <x:c r="B19" s="6"/>
      <x:c r="C19" s="6"/>
      <x:c r="D19" s="6"/>
      <x:c r="E19" s="6"/>
      <x:c r="F19" s="6"/>
      <x:c r="G19" s="6"/>
      <x:c r="H19" s="6"/>
      <x:c r="I19" s="6"/>
      <x:c r="J19" s="6"/>
      <x:c r="K19" s="6"/>
      <x:c r="L19" s="6"/>
      <x:c r="M19" s="6"/>
      <x:c r="N19" s="6"/>
      <x:c r="O19" s="6"/>
      <x:c r="P19" s="6"/>
      <x:c r="Q19" s="6"/>
      <x:c r="R19" s="6"/>
      <x:c r="S19" s="6"/>
      <x:c r="T19" s="6"/>
      <x:c r="U19" s="6"/>
      <x:c r="V19" s="6"/>
      <x:c r="W19" s="6"/>
      <x:c r="X19" s="6"/>
      <x:c r="Y19" s="6"/>
      <x:c r="Z19" s="6"/>
    </x:row>
    <x:row r="20" s="1" customFormat="1" ht="12.75" hidden="0" customHeight="1">
      <x:c r="A20" s="6"/>
      <x:c r="B20" s="6"/>
      <x:c r="C20" s="6"/>
      <x:c r="D20" s="6"/>
      <x:c r="E20" s="6"/>
      <x:c r="F20" s="6"/>
      <x:c r="G20" s="6"/>
      <x:c r="H20" s="6"/>
      <x:c r="I20" s="6"/>
      <x:c r="J20" s="6"/>
      <x:c r="K20" s="6"/>
      <x:c r="L20" s="6"/>
      <x:c r="M20" s="6"/>
      <x:c r="N20" s="6"/>
      <x:c r="O20" s="6"/>
      <x:c r="P20" s="6"/>
      <x:c r="Q20" s="6"/>
      <x:c r="R20" s="6"/>
      <x:c r="S20" s="6"/>
      <x:c r="T20" s="6"/>
      <x:c r="U20" s="6"/>
      <x:c r="V20" s="6"/>
      <x:c r="W20" s="6"/>
      <x:c r="X20" s="6"/>
      <x:c r="Y20" s="6"/>
      <x:c r="Z20" s="6"/>
    </x:row>
    <x:row r="21" s="1" customFormat="1" ht="12.75" hidden="0" customHeight="1">
      <x:c r="A21" s="6"/>
      <x:c r="B21" s="6"/>
      <x:c r="C21" s="6"/>
      <x:c r="D21" s="6"/>
      <x:c r="E21" s="6"/>
      <x:c r="F21" s="6"/>
      <x:c r="G21" s="6"/>
      <x:c r="H21" s="6"/>
      <x:c r="I21" s="6"/>
      <x:c r="J21" s="6"/>
      <x:c r="K21" s="6"/>
      <x:c r="L21" s="6"/>
      <x:c r="M21" s="6"/>
      <x:c r="N21" s="6"/>
      <x:c r="O21" s="6"/>
      <x:c r="P21" s="6"/>
      <x:c r="Q21" s="6"/>
      <x:c r="R21" s="6"/>
      <x:c r="S21" s="6"/>
      <x:c r="T21" s="6"/>
      <x:c r="U21" s="6"/>
      <x:c r="V21" s="6"/>
      <x:c r="W21" s="6"/>
      <x:c r="X21" s="6"/>
      <x:c r="Y21" s="6"/>
      <x:c r="Z21" s="6"/>
    </x:row>
    <x:row r="22" s="1" customFormat="1" ht="12.75" hidden="0" customHeight="1">
      <x:c r="A22" s="6"/>
      <x:c r="B22" s="6"/>
      <x:c r="C22" s="6"/>
      <x:c r="D22" s="6"/>
      <x:c r="E22" s="6"/>
      <x:c r="F22" s="6"/>
      <x:c r="G22" s="6"/>
      <x:c r="H22" s="6"/>
      <x:c r="I22" s="6"/>
      <x:c r="J22" s="6"/>
      <x:c r="K22" s="6"/>
      <x:c r="L22" s="6"/>
      <x:c r="M22" s="6"/>
      <x:c r="N22" s="6"/>
      <x:c r="O22" s="6"/>
      <x:c r="P22" s="6"/>
      <x:c r="Q22" s="6"/>
      <x:c r="R22" s="6"/>
      <x:c r="S22" s="6"/>
      <x:c r="T22" s="6"/>
      <x:c r="U22" s="6"/>
      <x:c r="V22" s="6"/>
      <x:c r="W22" s="6"/>
      <x:c r="X22" s="6"/>
      <x:c r="Y22" s="6"/>
      <x:c r="Z22" s="6"/>
    </x:row>
    <x:row r="23" s="1" customFormat="1" ht="12.75" hidden="0" customHeight="1">
      <x:c r="A23" s="6"/>
      <x:c r="B23" s="6"/>
      <x:c r="C23" s="6"/>
      <x:c r="D23" s="6"/>
      <x:c r="E23" s="6"/>
      <x:c r="F23" s="6"/>
      <x:c r="G23" s="6"/>
      <x:c r="H23" s="6"/>
      <x:c r="I23" s="6"/>
      <x:c r="J23" s="6"/>
      <x:c r="K23" s="6"/>
      <x:c r="L23" s="6"/>
      <x:c r="M23" s="6"/>
      <x:c r="N23" s="6"/>
      <x:c r="O23" s="6"/>
      <x:c r="P23" s="6"/>
      <x:c r="Q23" s="6"/>
      <x:c r="R23" s="6"/>
      <x:c r="S23" s="6"/>
      <x:c r="T23" s="6"/>
      <x:c r="U23" s="6"/>
      <x:c r="V23" s="6"/>
      <x:c r="W23" s="6"/>
      <x:c r="X23" s="6"/>
      <x:c r="Y23" s="6"/>
      <x:c r="Z23" s="6"/>
    </x:row>
    <x:row r="24" s="1" customFormat="1" ht="12.75" hidden="0" customHeight="1">
      <x:c r="A24" s="6"/>
      <x:c r="B24" s="6"/>
      <x:c r="C24" s="6"/>
      <x:c r="D24" s="6"/>
      <x:c r="E24" s="6"/>
      <x:c r="F24" s="6"/>
      <x:c r="G24" s="6"/>
      <x:c r="H24" s="6"/>
      <x:c r="I24" s="6"/>
      <x:c r="J24" s="6"/>
      <x:c r="K24" s="6"/>
      <x:c r="L24" s="6"/>
      <x:c r="M24" s="6"/>
      <x:c r="N24" s="6"/>
      <x:c r="O24" s="6"/>
      <x:c r="P24" s="6"/>
      <x:c r="Q24" s="6"/>
      <x:c r="R24" s="6"/>
      <x:c r="S24" s="6"/>
      <x:c r="T24" s="6"/>
      <x:c r="U24" s="6"/>
      <x:c r="V24" s="6"/>
      <x:c r="W24" s="6"/>
      <x:c r="X24" s="6"/>
      <x:c r="Y24" s="6"/>
      <x:c r="Z24" s="6"/>
    </x:row>
    <x:row r="25" s="1" customFormat="1" ht="12.75" hidden="0" customHeight="1">
      <x:c r="A25" s="6"/>
      <x:c r="B25" s="6"/>
      <x:c r="C25" s="6"/>
      <x:c r="D25" s="6"/>
      <x:c r="E25" s="6"/>
      <x:c r="F25" s="6"/>
      <x:c r="G25" s="6"/>
      <x:c r="H25" s="6"/>
      <x:c r="I25" s="6"/>
      <x:c r="J25" s="6"/>
      <x:c r="K25" s="6"/>
      <x:c r="L25" s="6"/>
      <x:c r="M25" s="6"/>
      <x:c r="N25" s="6"/>
      <x:c r="O25" s="6"/>
      <x:c r="P25" s="6"/>
      <x:c r="Q25" s="6"/>
      <x:c r="R25" s="6"/>
      <x:c r="S25" s="6"/>
      <x:c r="T25" s="6"/>
      <x:c r="U25" s="6"/>
      <x:c r="V25" s="6"/>
      <x:c r="W25" s="6"/>
      <x:c r="X25" s="6"/>
      <x:c r="Y25" s="6"/>
      <x:c r="Z25" s="6"/>
    </x:row>
    <x:row r="26" s="1" customFormat="1" ht="12.75" hidden="0" customHeight="1">
      <x:c r="A26" s="6"/>
      <x:c r="B26" s="6"/>
      <x:c r="C26" s="6"/>
      <x:c r="D26" s="6"/>
      <x:c r="E26" s="6"/>
      <x:c r="F26" s="6"/>
      <x:c r="G26" s="6"/>
      <x:c r="H26" s="6"/>
      <x:c r="I26" s="6"/>
      <x:c r="J26" s="6"/>
      <x:c r="K26" s="6"/>
      <x:c r="L26" s="6"/>
      <x:c r="M26" s="6"/>
      <x:c r="N26" s="6"/>
      <x:c r="O26" s="6"/>
      <x:c r="P26" s="6"/>
      <x:c r="Q26" s="6"/>
      <x:c r="R26" s="6"/>
      <x:c r="S26" s="6"/>
      <x:c r="T26" s="6"/>
      <x:c r="U26" s="6"/>
      <x:c r="V26" s="6"/>
      <x:c r="W26" s="6"/>
      <x:c r="X26" s="6"/>
      <x:c r="Y26" s="6"/>
      <x:c r="Z26" s="6"/>
    </x:row>
    <x:row r="27" s="1" customFormat="1" ht="12.75" hidden="0" customHeight="1">
      <x:c r="A27" s="6"/>
      <x:c r="B27" s="6"/>
      <x:c r="C27" s="6"/>
      <x:c r="D27" s="6"/>
      <x:c r="E27" s="6"/>
      <x:c r="F27" s="6"/>
      <x:c r="G27" s="6"/>
      <x:c r="H27" s="6"/>
      <x:c r="I27" s="6"/>
      <x:c r="J27" s="6"/>
      <x:c r="K27" s="6"/>
      <x:c r="L27" s="6"/>
      <x:c r="M27" s="6"/>
      <x:c r="N27" s="6"/>
      <x:c r="O27" s="6"/>
      <x:c r="P27" s="6"/>
      <x:c r="Q27" s="6"/>
      <x:c r="R27" s="6"/>
      <x:c r="S27" s="6"/>
      <x:c r="T27" s="6"/>
      <x:c r="U27" s="6"/>
      <x:c r="V27" s="6"/>
      <x:c r="W27" s="6"/>
      <x:c r="X27" s="6"/>
      <x:c r="Y27" s="6"/>
      <x:c r="Z27" s="6"/>
    </x:row>
    <x:row r="28" s="1" customFormat="1" ht="12.75" hidden="0" customHeight="1">
      <x:c r="A28" s="6"/>
      <x:c r="B28" s="6"/>
      <x:c r="C28" s="6"/>
      <x:c r="D28" s="6"/>
      <x:c r="E28" s="6"/>
      <x:c r="F28" s="6"/>
      <x:c r="G28" s="6"/>
      <x:c r="H28" s="6"/>
      <x:c r="I28" s="6"/>
      <x:c r="J28" s="6"/>
      <x:c r="K28" s="6"/>
      <x:c r="L28" s="6"/>
      <x:c r="M28" s="6"/>
      <x:c r="N28" s="6"/>
      <x:c r="O28" s="6"/>
      <x:c r="P28" s="6"/>
      <x:c r="Q28" s="6"/>
      <x:c r="R28" s="6"/>
      <x:c r="S28" s="6"/>
      <x:c r="T28" s="6"/>
      <x:c r="U28" s="6"/>
      <x:c r="V28" s="6"/>
      <x:c r="W28" s="6"/>
      <x:c r="X28" s="6"/>
      <x:c r="Y28" s="6"/>
      <x:c r="Z28" s="6"/>
    </x:row>
    <x:row r="29" s="1" customFormat="1" ht="12.75" hidden="0" customHeight="1">
      <x:c r="A29" s="6"/>
      <x:c r="B29" s="6"/>
      <x:c r="C29" s="6"/>
      <x:c r="D29" s="6"/>
      <x:c r="E29" s="6"/>
      <x:c r="F29" s="6"/>
      <x:c r="G29" s="6"/>
      <x:c r="H29" s="6"/>
      <x:c r="I29" s="6"/>
      <x:c r="J29" s="6"/>
      <x:c r="K29" s="6"/>
      <x:c r="L29" s="6"/>
      <x:c r="M29" s="6"/>
      <x:c r="N29" s="6"/>
      <x:c r="O29" s="6"/>
      <x:c r="P29" s="6"/>
      <x:c r="Q29" s="6"/>
      <x:c r="R29" s="6"/>
      <x:c r="S29" s="6"/>
      <x:c r="T29" s="6"/>
      <x:c r="U29" s="6"/>
      <x:c r="V29" s="6"/>
      <x:c r="W29" s="6"/>
      <x:c r="X29" s="6"/>
      <x:c r="Y29" s="6"/>
      <x:c r="Z29" s="6"/>
    </x:row>
    <x:row r="30" s="1" customFormat="1" ht="12.75" hidden="0" customHeight="1">
      <x:c r="A30" s="6"/>
      <x:c r="B30" s="6"/>
      <x:c r="C30" s="6"/>
      <x:c r="D30" s="6"/>
      <x:c r="E30" s="6"/>
      <x:c r="F30" s="6"/>
      <x:c r="G30" s="6"/>
      <x:c r="H30" s="6"/>
      <x:c r="I30" s="6"/>
      <x:c r="J30" s="6"/>
      <x:c r="K30" s="6"/>
      <x:c r="L30" s="6"/>
      <x:c r="M30" s="6"/>
      <x:c r="N30" s="6"/>
      <x:c r="O30" s="6"/>
      <x:c r="P30" s="6"/>
      <x:c r="Q30" s="6"/>
      <x:c r="R30" s="6"/>
      <x:c r="S30" s="6"/>
      <x:c r="T30" s="6"/>
      <x:c r="U30" s="6"/>
      <x:c r="V30" s="6"/>
      <x:c r="W30" s="6"/>
      <x:c r="X30" s="6"/>
      <x:c r="Y30" s="6"/>
      <x:c r="Z30" s="6"/>
    </x:row>
    <x:row r="31" s="1" customFormat="1" ht="12.75" hidden="0" customHeight="1">
      <x:c r="A31" s="6"/>
      <x:c r="B31" s="6"/>
      <x:c r="C31" s="6"/>
      <x:c r="D31" s="6"/>
      <x:c r="E31" s="6"/>
      <x:c r="F31" s="6"/>
      <x:c r="G31" s="6"/>
      <x:c r="H31" s="6"/>
      <x:c r="I31" s="6"/>
      <x:c r="J31" s="6"/>
      <x:c r="K31" s="6"/>
      <x:c r="L31" s="6"/>
      <x:c r="M31" s="6"/>
      <x:c r="N31" s="6"/>
      <x:c r="O31" s="6"/>
      <x:c r="P31" s="6"/>
      <x:c r="Q31" s="6"/>
      <x:c r="R31" s="6"/>
      <x:c r="S31" s="6"/>
      <x:c r="T31" s="6"/>
      <x:c r="U31" s="6"/>
      <x:c r="V31" s="6"/>
      <x:c r="W31" s="6"/>
      <x:c r="X31" s="6"/>
      <x:c r="Y31" s="6"/>
      <x:c r="Z31" s="6"/>
    </x:row>
    <x:row r="32" s="1" customFormat="1" ht="12.75" hidden="0" customHeight="1">
      <x:c r="A32" s="6"/>
      <x:c r="B32" s="6"/>
      <x:c r="C32" s="6"/>
      <x:c r="D32" s="6"/>
      <x:c r="E32" s="6"/>
      <x:c r="F32" s="6"/>
      <x:c r="G32" s="6"/>
      <x:c r="H32" s="6"/>
      <x:c r="I32" s="6"/>
      <x:c r="J32" s="6"/>
      <x:c r="K32" s="6"/>
      <x:c r="L32" s="6"/>
      <x:c r="M32" s="6"/>
      <x:c r="N32" s="6"/>
      <x:c r="O32" s="6"/>
      <x:c r="P32" s="6"/>
      <x:c r="Q32" s="6"/>
      <x:c r="R32" s="6"/>
      <x:c r="S32" s="6"/>
      <x:c r="T32" s="6"/>
      <x:c r="U32" s="6"/>
      <x:c r="V32" s="6"/>
      <x:c r="W32" s="6"/>
      <x:c r="X32" s="6"/>
      <x:c r="Y32" s="6"/>
      <x:c r="Z32" s="6"/>
    </x:row>
    <x:row r="33" s="1" customFormat="1" ht="12.75" hidden="0" customHeight="1">
      <x:c r="A33" s="6"/>
      <x:c r="B33" s="6"/>
      <x:c r="C33" s="6"/>
      <x:c r="D33" s="6"/>
      <x:c r="E33" s="6"/>
      <x:c r="F33" s="6"/>
      <x:c r="G33" s="6"/>
      <x:c r="H33" s="6"/>
      <x:c r="I33" s="6"/>
      <x:c r="J33" s="6"/>
      <x:c r="K33" s="6"/>
      <x:c r="L33" s="6"/>
      <x:c r="M33" s="6"/>
      <x:c r="N33" s="6"/>
      <x:c r="O33" s="6"/>
      <x:c r="P33" s="6"/>
      <x:c r="Q33" s="6"/>
      <x:c r="R33" s="6"/>
      <x:c r="S33" s="6"/>
      <x:c r="T33" s="6"/>
      <x:c r="U33" s="6"/>
      <x:c r="V33" s="6"/>
      <x:c r="W33" s="6"/>
      <x:c r="X33" s="6"/>
      <x:c r="Y33" s="6"/>
      <x:c r="Z33" s="6"/>
    </x:row>
    <x:row r="34" s="1" customFormat="1" ht="12.75" hidden="0" customHeight="1">
      <x:c r="A34" s="6"/>
      <x:c r="B34" s="6"/>
      <x:c r="C34" s="6"/>
      <x:c r="D34" s="6"/>
      <x:c r="E34" s="6"/>
      <x:c r="F34" s="6"/>
      <x:c r="G34" s="6"/>
      <x:c r="H34" s="6"/>
      <x:c r="I34" s="6"/>
      <x:c r="J34" s="6"/>
      <x:c r="K34" s="6"/>
      <x:c r="L34" s="6"/>
      <x:c r="M34" s="6"/>
      <x:c r="N34" s="6"/>
      <x:c r="O34" s="6"/>
      <x:c r="P34" s="6"/>
      <x:c r="Q34" s="6"/>
      <x:c r="R34" s="6"/>
      <x:c r="S34" s="6"/>
      <x:c r="T34" s="6"/>
      <x:c r="U34" s="6"/>
      <x:c r="V34" s="6"/>
      <x:c r="W34" s="6"/>
      <x:c r="X34" s="6"/>
      <x:c r="Y34" s="6"/>
      <x:c r="Z34" s="6"/>
    </x:row>
    <x:row r="35" s="1" customFormat="1" ht="12.75" hidden="0" customHeight="1">
      <x:c r="A35" s="6"/>
      <x:c r="B35" s="6"/>
      <x:c r="C35" s="6"/>
      <x:c r="D35" s="6"/>
      <x:c r="E35" s="6"/>
      <x:c r="F35" s="6"/>
      <x:c r="G35" s="6"/>
      <x:c r="H35" s="6"/>
      <x:c r="I35" s="6"/>
      <x:c r="J35" s="6"/>
      <x:c r="K35" s="6"/>
      <x:c r="L35" s="6"/>
      <x:c r="M35" s="6"/>
      <x:c r="N35" s="6"/>
      <x:c r="O35" s="6"/>
      <x:c r="P35" s="6"/>
      <x:c r="Q35" s="6"/>
      <x:c r="R35" s="6"/>
      <x:c r="S35" s="6"/>
      <x:c r="T35" s="6"/>
      <x:c r="U35" s="6"/>
      <x:c r="V35" s="6"/>
      <x:c r="W35" s="6"/>
      <x:c r="X35" s="6"/>
      <x:c r="Y35" s="6"/>
      <x:c r="Z35" s="6"/>
    </x:row>
    <x:row r="36" s="1" customFormat="1" ht="12.75" hidden="0" customHeight="1">
      <x:c r="A36" s="6"/>
      <x:c r="B36" s="6"/>
      <x:c r="C36" s="6"/>
      <x:c r="D36" s="6"/>
      <x:c r="E36" s="6"/>
      <x:c r="F36" s="6"/>
      <x:c r="G36" s="6"/>
      <x:c r="H36" s="6"/>
      <x:c r="I36" s="6"/>
      <x:c r="J36" s="6"/>
      <x:c r="K36" s="6"/>
      <x:c r="L36" s="6"/>
      <x:c r="M36" s="6"/>
      <x:c r="N36" s="6"/>
      <x:c r="O36" s="6"/>
      <x:c r="P36" s="6"/>
      <x:c r="Q36" s="6"/>
      <x:c r="R36" s="6"/>
      <x:c r="S36" s="6"/>
      <x:c r="T36" s="6"/>
      <x:c r="U36" s="6"/>
      <x:c r="V36" s="6"/>
      <x:c r="W36" s="6"/>
      <x:c r="X36" s="6"/>
      <x:c r="Y36" s="6"/>
      <x:c r="Z36" s="6"/>
    </x:row>
    <x:row r="37" s="1" customFormat="1" ht="12.75" hidden="0" customHeight="1">
      <x:c r="A37" s="6"/>
      <x:c r="B37" s="6"/>
      <x:c r="C37" s="6"/>
      <x:c r="D37" s="6"/>
      <x:c r="E37" s="6"/>
      <x:c r="F37" s="6"/>
      <x:c r="G37" s="6"/>
      <x:c r="H37" s="6"/>
      <x:c r="I37" s="6"/>
      <x:c r="J37" s="6"/>
      <x:c r="K37" s="6"/>
      <x:c r="L37" s="6"/>
      <x:c r="M37" s="6"/>
      <x:c r="N37" s="6"/>
      <x:c r="O37" s="6"/>
      <x:c r="P37" s="6"/>
      <x:c r="Q37" s="6"/>
      <x:c r="R37" s="6"/>
      <x:c r="S37" s="6"/>
      <x:c r="T37" s="6"/>
      <x:c r="U37" s="6"/>
      <x:c r="V37" s="6"/>
      <x:c r="W37" s="6"/>
      <x:c r="X37" s="6"/>
      <x:c r="Y37" s="6"/>
      <x:c r="Z37" s="6"/>
    </x:row>
    <x:row r="38" s="1" customFormat="1" ht="12.75" hidden="0" customHeight="1">
      <x:c r="A38" s="6"/>
      <x:c r="B38" s="6"/>
      <x:c r="C38" s="6"/>
      <x:c r="D38" s="6"/>
      <x:c r="E38" s="6"/>
      <x:c r="F38" s="6"/>
      <x:c r="G38" s="6"/>
      <x:c r="H38" s="6"/>
      <x:c r="I38" s="6"/>
      <x:c r="J38" s="6"/>
      <x:c r="K38" s="6"/>
      <x:c r="L38" s="6"/>
      <x:c r="M38" s="6"/>
      <x:c r="N38" s="6"/>
      <x:c r="O38" s="6"/>
      <x:c r="P38" s="6"/>
      <x:c r="Q38" s="6"/>
      <x:c r="R38" s="6"/>
      <x:c r="S38" s="6"/>
      <x:c r="T38" s="6"/>
      <x:c r="U38" s="6"/>
      <x:c r="V38" s="6"/>
      <x:c r="W38" s="6"/>
      <x:c r="X38" s="6"/>
      <x:c r="Y38" s="6"/>
      <x:c r="Z38" s="6"/>
    </x:row>
    <x:row r="39" s="1" customFormat="1" ht="12.75" hidden="0" customHeight="1">
      <x:c r="A39" s="6"/>
      <x:c r="B39" s="6"/>
      <x:c r="C39" s="6"/>
      <x:c r="D39" s="6"/>
      <x:c r="E39" s="6"/>
      <x:c r="F39" s="6"/>
      <x:c r="G39" s="6"/>
      <x:c r="H39" s="6"/>
      <x:c r="I39" s="6"/>
      <x:c r="J39" s="6"/>
      <x:c r="K39" s="6"/>
      <x:c r="L39" s="6"/>
      <x:c r="M39" s="6"/>
      <x:c r="N39" s="6"/>
      <x:c r="O39" s="6"/>
      <x:c r="P39" s="6"/>
      <x:c r="Q39" s="6"/>
      <x:c r="R39" s="6"/>
      <x:c r="S39" s="6"/>
      <x:c r="T39" s="6"/>
      <x:c r="U39" s="6"/>
      <x:c r="V39" s="6"/>
      <x:c r="W39" s="6"/>
      <x:c r="X39" s="6"/>
      <x:c r="Y39" s="6"/>
      <x:c r="Z39" s="6"/>
    </x:row>
    <x:row r="40" s="1" customFormat="1" ht="12.75" hidden="0" customHeight="1">
      <x:c r="A40" s="6"/>
      <x:c r="B40" s="6"/>
      <x:c r="C40" s="6"/>
      <x:c r="D40" s="6"/>
      <x:c r="E40" s="6"/>
      <x:c r="F40" s="6"/>
      <x:c r="G40" s="6"/>
      <x:c r="H40" s="6"/>
      <x:c r="I40" s="6"/>
      <x:c r="J40" s="6"/>
      <x:c r="K40" s="6"/>
      <x:c r="L40" s="6"/>
      <x:c r="M40" s="6"/>
      <x:c r="N40" s="6"/>
      <x:c r="O40" s="6"/>
      <x:c r="P40" s="6"/>
      <x:c r="Q40" s="6"/>
      <x:c r="R40" s="6"/>
      <x:c r="S40" s="6"/>
      <x:c r="T40" s="6"/>
      <x:c r="U40" s="6"/>
      <x:c r="V40" s="6"/>
      <x:c r="W40" s="6"/>
      <x:c r="X40" s="6"/>
      <x:c r="Y40" s="6"/>
      <x:c r="Z40" s="6"/>
    </x:row>
    <x:row r="41" s="1" customFormat="1" ht="12.75" hidden="0" customHeight="1">
      <x:c r="A41" s="6"/>
      <x:c r="B41" s="6"/>
      <x:c r="C41" s="6"/>
      <x:c r="D41" s="6"/>
      <x:c r="E41" s="6"/>
      <x:c r="F41" s="6"/>
      <x:c r="G41" s="6"/>
      <x:c r="H41" s="6"/>
      <x:c r="I41" s="6"/>
      <x:c r="J41" s="6"/>
      <x:c r="K41" s="6"/>
      <x:c r="L41" s="6"/>
      <x:c r="M41" s="6"/>
      <x:c r="N41" s="6"/>
      <x:c r="O41" s="6"/>
      <x:c r="P41" s="6"/>
      <x:c r="Q41" s="6"/>
      <x:c r="R41" s="6"/>
      <x:c r="S41" s="6"/>
      <x:c r="T41" s="6"/>
      <x:c r="U41" s="6"/>
      <x:c r="V41" s="6"/>
      <x:c r="W41" s="6"/>
      <x:c r="X41" s="6"/>
      <x:c r="Y41" s="6"/>
      <x:c r="Z41" s="6"/>
    </x:row>
    <x:row r="42" s="1" customFormat="1" ht="12.75" hidden="0" customHeight="1">
      <x:c r="A42" s="6"/>
      <x:c r="B42" s="6"/>
      <x:c r="C42" s="6"/>
      <x:c r="D42" s="6"/>
      <x:c r="E42" s="6"/>
      <x:c r="F42" s="6"/>
      <x:c r="G42" s="6"/>
      <x:c r="H42" s="6"/>
      <x:c r="I42" s="6"/>
      <x:c r="J42" s="6"/>
      <x:c r="K42" s="6"/>
      <x:c r="L42" s="6"/>
      <x:c r="M42" s="6"/>
      <x:c r="N42" s="6"/>
      <x:c r="O42" s="6"/>
      <x:c r="P42" s="6"/>
      <x:c r="Q42" s="6"/>
      <x:c r="R42" s="6"/>
      <x:c r="S42" s="6"/>
      <x:c r="T42" s="6"/>
      <x:c r="U42" s="6"/>
      <x:c r="V42" s="6"/>
      <x:c r="W42" s="6"/>
      <x:c r="X42" s="6"/>
      <x:c r="Y42" s="6"/>
      <x:c r="Z42" s="6"/>
    </x:row>
    <x:row r="43" s="1" customFormat="1" ht="12.75" hidden="0" customHeight="1">
      <x:c r="A43" s="6"/>
      <x:c r="B43" s="6"/>
      <x:c r="C43" s="6"/>
      <x:c r="D43" s="6"/>
      <x:c r="E43" s="6"/>
      <x:c r="F43" s="6"/>
      <x:c r="G43" s="6"/>
      <x:c r="H43" s="6"/>
      <x:c r="I43" s="6"/>
      <x:c r="J43" s="6"/>
      <x:c r="K43" s="6"/>
      <x:c r="L43" s="6"/>
      <x:c r="M43" s="6"/>
      <x:c r="N43" s="6"/>
      <x:c r="O43" s="6"/>
      <x:c r="P43" s="6"/>
      <x:c r="Q43" s="6"/>
      <x:c r="R43" s="6"/>
      <x:c r="S43" s="6"/>
      <x:c r="T43" s="6"/>
      <x:c r="U43" s="6"/>
      <x:c r="V43" s="6"/>
      <x:c r="W43" s="6"/>
      <x:c r="X43" s="6"/>
      <x:c r="Y43" s="6"/>
      <x:c r="Z43" s="6"/>
    </x:row>
    <x:row r="44" s="1" customFormat="1" ht="12.75" hidden="0" customHeight="1">
      <x:c r="A44" s="6"/>
      <x:c r="B44" s="6"/>
      <x:c r="C44" s="6"/>
      <x:c r="D44" s="6"/>
      <x:c r="E44" s="6"/>
      <x:c r="F44" s="6"/>
      <x:c r="G44" s="6"/>
      <x:c r="H44" s="6"/>
      <x:c r="I44" s="6"/>
      <x:c r="J44" s="6"/>
      <x:c r="K44" s="6"/>
      <x:c r="L44" s="6"/>
      <x:c r="M44" s="6"/>
      <x:c r="N44" s="6"/>
      <x:c r="O44" s="6"/>
      <x:c r="P44" s="6"/>
      <x:c r="Q44" s="6"/>
      <x:c r="R44" s="6"/>
      <x:c r="S44" s="6"/>
      <x:c r="T44" s="6"/>
      <x:c r="U44" s="6"/>
      <x:c r="V44" s="6"/>
      <x:c r="W44" s="6"/>
      <x:c r="X44" s="6"/>
      <x:c r="Y44" s="6"/>
      <x:c r="Z44" s="6"/>
    </x:row>
    <x:row r="45" s="1" customFormat="1" ht="12.75" hidden="0" customHeight="1">
      <x:c r="A45" s="6"/>
      <x:c r="B45" s="6"/>
      <x:c r="C45" s="6"/>
      <x:c r="D45" s="6"/>
      <x:c r="E45" s="6"/>
      <x:c r="F45" s="6"/>
      <x:c r="G45" s="6"/>
      <x:c r="H45" s="6"/>
      <x:c r="I45" s="6"/>
      <x:c r="J45" s="6"/>
      <x:c r="K45" s="6"/>
      <x:c r="L45" s="6"/>
      <x:c r="M45" s="6"/>
      <x:c r="N45" s="6"/>
      <x:c r="O45" s="6"/>
      <x:c r="P45" s="6"/>
      <x:c r="Q45" s="6"/>
      <x:c r="R45" s="6"/>
      <x:c r="S45" s="6"/>
      <x:c r="T45" s="6"/>
      <x:c r="U45" s="6"/>
      <x:c r="V45" s="6"/>
      <x:c r="W45" s="6"/>
      <x:c r="X45" s="6"/>
      <x:c r="Y45" s="6"/>
      <x:c r="Z45" s="6"/>
    </x:row>
    <x:row r="46" s="1" customFormat="1" ht="12.75" hidden="0" customHeight="1">
      <x:c r="A46" s="6"/>
      <x:c r="B46" s="6"/>
      <x:c r="C46" s="6"/>
      <x:c r="D46" s="6"/>
      <x:c r="E46" s="6"/>
      <x:c r="F46" s="6"/>
      <x:c r="G46" s="6"/>
      <x:c r="H46" s="6"/>
      <x:c r="I46" s="6"/>
      <x:c r="J46" s="6"/>
      <x:c r="K46" s="6"/>
      <x:c r="L46" s="6"/>
      <x:c r="M46" s="6"/>
      <x:c r="N46" s="6"/>
      <x:c r="O46" s="6"/>
      <x:c r="P46" s="6"/>
      <x:c r="Q46" s="6"/>
      <x:c r="R46" s="6"/>
      <x:c r="S46" s="6"/>
      <x:c r="T46" s="6"/>
      <x:c r="U46" s="6"/>
      <x:c r="V46" s="6"/>
      <x:c r="W46" s="6"/>
      <x:c r="X46" s="6"/>
      <x:c r="Y46" s="6"/>
      <x:c r="Z46" s="6"/>
    </x:row>
    <x:row r="47" s="1" customFormat="1" ht="12.75" hidden="0" customHeight="1">
      <x:c r="A47" s="6"/>
      <x:c r="B47" s="6"/>
      <x:c r="C47" s="6"/>
      <x:c r="D47" s="6"/>
      <x:c r="E47" s="6"/>
      <x:c r="F47" s="6"/>
      <x:c r="G47" s="6"/>
      <x:c r="H47" s="6"/>
      <x:c r="I47" s="6"/>
      <x:c r="J47" s="6"/>
      <x:c r="K47" s="6"/>
      <x:c r="L47" s="6"/>
      <x:c r="M47" s="6"/>
      <x:c r="N47" s="6"/>
      <x:c r="O47" s="6"/>
      <x:c r="P47" s="6"/>
      <x:c r="Q47" s="6"/>
      <x:c r="R47" s="6"/>
      <x:c r="S47" s="6"/>
      <x:c r="T47" s="6"/>
      <x:c r="U47" s="6"/>
      <x:c r="V47" s="6"/>
      <x:c r="W47" s="6"/>
      <x:c r="X47" s="6"/>
      <x:c r="Y47" s="6"/>
      <x:c r="Z47" s="6"/>
    </x:row>
    <x:row r="48" s="1" customFormat="1" ht="12.75" hidden="0" customHeight="1">
      <x:c r="A48" s="6"/>
      <x:c r="B48" s="6"/>
      <x:c r="C48" s="6"/>
      <x:c r="D48" s="6"/>
      <x:c r="E48" s="6"/>
      <x:c r="F48" s="6"/>
      <x:c r="G48" s="6"/>
      <x:c r="H48" s="6"/>
      <x:c r="I48" s="6"/>
      <x:c r="J48" s="6"/>
      <x:c r="K48" s="6"/>
      <x:c r="L48" s="6"/>
      <x:c r="M48" s="6"/>
      <x:c r="N48" s="6"/>
      <x:c r="O48" s="6"/>
      <x:c r="P48" s="6"/>
      <x:c r="Q48" s="6"/>
      <x:c r="R48" s="6"/>
      <x:c r="S48" s="6"/>
      <x:c r="T48" s="6"/>
      <x:c r="U48" s="6"/>
      <x:c r="V48" s="6"/>
      <x:c r="W48" s="6"/>
      <x:c r="X48" s="6"/>
      <x:c r="Y48" s="6"/>
      <x:c r="Z48" s="6"/>
    </x:row>
    <x:row r="49" s="1" customFormat="1" ht="12.75" hidden="0" customHeight="1">
      <x:c r="A49" s="6"/>
      <x:c r="B49" s="6"/>
      <x:c r="C49" s="6"/>
      <x:c r="D49" s="6"/>
      <x:c r="E49" s="6"/>
      <x:c r="F49" s="6"/>
      <x:c r="G49" s="6"/>
      <x:c r="H49" s="6"/>
      <x:c r="I49" s="6"/>
      <x:c r="J49" s="6"/>
      <x:c r="K49" s="6"/>
      <x:c r="L49" s="6"/>
      <x:c r="M49" s="6"/>
      <x:c r="N49" s="6"/>
      <x:c r="O49" s="6"/>
      <x:c r="P49" s="6"/>
      <x:c r="Q49" s="6"/>
      <x:c r="R49" s="6"/>
      <x:c r="S49" s="6"/>
      <x:c r="T49" s="6"/>
      <x:c r="U49" s="6"/>
      <x:c r="V49" s="6"/>
      <x:c r="W49" s="6"/>
      <x:c r="X49" s="6"/>
      <x:c r="Y49" s="6"/>
      <x:c r="Z49" s="6"/>
    </x:row>
    <x:row r="50" s="1" customFormat="1" ht="12.75" hidden="0" customHeight="1">
      <x:c r="A50" s="6"/>
      <x:c r="B50" s="6"/>
      <x:c r="C50" s="6"/>
      <x:c r="D50" s="6"/>
      <x:c r="E50" s="6"/>
      <x:c r="F50" s="6"/>
      <x:c r="G50" s="6"/>
      <x:c r="H50" s="6"/>
      <x:c r="I50" s="6"/>
      <x:c r="J50" s="6"/>
      <x:c r="K50" s="6"/>
      <x:c r="L50" s="6"/>
      <x:c r="M50" s="6"/>
      <x:c r="N50" s="6"/>
      <x:c r="O50" s="6"/>
      <x:c r="P50" s="6"/>
      <x:c r="Q50" s="6"/>
      <x:c r="R50" s="6"/>
      <x:c r="S50" s="6"/>
      <x:c r="T50" s="6"/>
      <x:c r="U50" s="6"/>
      <x:c r="V50" s="6"/>
      <x:c r="W50" s="6"/>
      <x:c r="X50" s="6"/>
      <x:c r="Y50" s="6"/>
      <x:c r="Z50" s="6"/>
    </x:row>
    <x:row r="51" s="1" customFormat="1" ht="12.75" hidden="0" customHeight="1">
      <x:c r="A51" s="6"/>
      <x:c r="B51" s="6"/>
      <x:c r="C51" s="6"/>
      <x:c r="D51" s="6"/>
      <x:c r="E51" s="6"/>
      <x:c r="F51" s="6"/>
      <x:c r="G51" s="6"/>
      <x:c r="H51" s="6"/>
      <x:c r="I51" s="6"/>
      <x:c r="J51" s="6"/>
      <x:c r="K51" s="6"/>
      <x:c r="L51" s="6"/>
      <x:c r="M51" s="6"/>
      <x:c r="N51" s="6"/>
      <x:c r="O51" s="6"/>
      <x:c r="P51" s="6"/>
      <x:c r="Q51" s="6"/>
      <x:c r="R51" s="6"/>
      <x:c r="S51" s="6"/>
      <x:c r="T51" s="6"/>
      <x:c r="U51" s="6"/>
      <x:c r="V51" s="6"/>
      <x:c r="W51" s="6"/>
      <x:c r="X51" s="6"/>
      <x:c r="Y51" s="6"/>
      <x:c r="Z51" s="6"/>
    </x:row>
    <x:row r="52" s="1" customFormat="1" ht="12.75" hidden="0" customHeight="1">
      <x:c r="A52" s="6"/>
      <x:c r="B52" s="6"/>
      <x:c r="C52" s="6"/>
      <x:c r="D52" s="6"/>
      <x:c r="E52" s="6"/>
      <x:c r="F52" s="6"/>
      <x:c r="G52" s="6"/>
      <x:c r="H52" s="6"/>
      <x:c r="I52" s="6"/>
      <x:c r="J52" s="6"/>
      <x:c r="K52" s="6"/>
      <x:c r="L52" s="6"/>
      <x:c r="M52" s="6"/>
      <x:c r="N52" s="6"/>
      <x:c r="O52" s="6"/>
      <x:c r="P52" s="6"/>
      <x:c r="Q52" s="6"/>
      <x:c r="R52" s="6"/>
      <x:c r="S52" s="6"/>
      <x:c r="T52" s="6"/>
      <x:c r="U52" s="6"/>
      <x:c r="V52" s="6"/>
      <x:c r="W52" s="6"/>
      <x:c r="X52" s="6"/>
      <x:c r="Y52" s="6"/>
      <x:c r="Z52" s="6"/>
    </x:row>
    <x:row r="53" s="1" customFormat="1" ht="12.75" hidden="0" customHeight="1">
      <x:c r="A53" s="6"/>
      <x:c r="B53" s="6"/>
      <x:c r="C53" s="6"/>
      <x:c r="D53" s="6"/>
      <x:c r="E53" s="6"/>
      <x:c r="F53" s="6"/>
      <x:c r="G53" s="6"/>
      <x:c r="H53" s="6"/>
      <x:c r="I53" s="6"/>
      <x:c r="J53" s="6"/>
      <x:c r="K53" s="6"/>
      <x:c r="L53" s="6"/>
      <x:c r="M53" s="6"/>
      <x:c r="N53" s="6"/>
      <x:c r="O53" s="6"/>
      <x:c r="P53" s="6"/>
      <x:c r="Q53" s="6"/>
      <x:c r="R53" s="6"/>
      <x:c r="S53" s="6"/>
      <x:c r="T53" s="6"/>
      <x:c r="U53" s="6"/>
      <x:c r="V53" s="6"/>
      <x:c r="W53" s="6"/>
      <x:c r="X53" s="6"/>
      <x:c r="Y53" s="6"/>
      <x:c r="Z53" s="6"/>
    </x:row>
    <x:row r="54" s="1" customFormat="1" ht="12.75" hidden="0" customHeight="1">
      <x:c r="A54" s="6"/>
      <x:c r="B54" s="6"/>
      <x:c r="C54" s="6"/>
      <x:c r="D54" s="6"/>
      <x:c r="E54" s="6"/>
      <x:c r="F54" s="6"/>
      <x:c r="G54" s="6"/>
      <x:c r="H54" s="6"/>
      <x:c r="I54" s="6"/>
      <x:c r="J54" s="6"/>
      <x:c r="K54" s="6"/>
      <x:c r="L54" s="6"/>
      <x:c r="M54" s="6"/>
      <x:c r="N54" s="6"/>
      <x:c r="O54" s="6"/>
      <x:c r="P54" s="6"/>
      <x:c r="Q54" s="6"/>
      <x:c r="R54" s="6"/>
      <x:c r="S54" s="6"/>
      <x:c r="T54" s="6"/>
      <x:c r="U54" s="6"/>
      <x:c r="V54" s="6"/>
      <x:c r="W54" s="6"/>
      <x:c r="X54" s="6"/>
      <x:c r="Y54" s="6"/>
      <x:c r="Z54" s="6"/>
    </x:row>
    <x:row r="55" s="1" customFormat="1" ht="12.75" hidden="0" customHeight="1">
      <x:c r="A55" s="6"/>
      <x:c r="B55" s="6"/>
      <x:c r="C55" s="6"/>
      <x:c r="D55" s="6"/>
      <x:c r="E55" s="6"/>
      <x:c r="F55" s="6"/>
      <x:c r="G55" s="6"/>
      <x:c r="H55" s="6"/>
      <x:c r="I55" s="6"/>
      <x:c r="J55" s="6"/>
      <x:c r="K55" s="6"/>
      <x:c r="L55" s="6"/>
      <x:c r="M55" s="6"/>
      <x:c r="N55" s="6"/>
      <x:c r="O55" s="6"/>
      <x:c r="P55" s="6"/>
      <x:c r="Q55" s="6"/>
      <x:c r="R55" s="6"/>
      <x:c r="S55" s="6"/>
      <x:c r="T55" s="6"/>
      <x:c r="U55" s="6"/>
      <x:c r="V55" s="6"/>
      <x:c r="W55" s="6"/>
      <x:c r="X55" s="6"/>
      <x:c r="Y55" s="6"/>
      <x:c r="Z55" s="6"/>
    </x:row>
    <x:row r="56" s="1" customFormat="1" ht="12.75" hidden="0" customHeight="1">
      <x:c r="A56" s="6"/>
      <x:c r="B56" s="6"/>
      <x:c r="C56" s="6"/>
      <x:c r="D56" s="6"/>
      <x:c r="E56" s="6"/>
      <x:c r="F56" s="6"/>
      <x:c r="G56" s="6"/>
      <x:c r="H56" s="6"/>
      <x:c r="I56" s="6"/>
      <x:c r="J56" s="6"/>
      <x:c r="K56" s="6"/>
      <x:c r="L56" s="6"/>
      <x:c r="M56" s="6"/>
      <x:c r="N56" s="6"/>
      <x:c r="O56" s="6"/>
      <x:c r="P56" s="6"/>
      <x:c r="Q56" s="6"/>
      <x:c r="R56" s="6"/>
      <x:c r="S56" s="6"/>
      <x:c r="T56" s="6"/>
      <x:c r="U56" s="6"/>
      <x:c r="V56" s="6"/>
      <x:c r="W56" s="6"/>
      <x:c r="X56" s="6"/>
      <x:c r="Y56" s="6"/>
      <x:c r="Z56" s="6"/>
    </x:row>
    <x:row r="57" s="1" customFormat="1" ht="12.75" hidden="0" customHeight="1">
      <x:c r="A57" s="6"/>
      <x:c r="B57" s="6"/>
      <x:c r="C57" s="6"/>
      <x:c r="D57" s="6"/>
      <x:c r="E57" s="6"/>
      <x:c r="F57" s="6"/>
      <x:c r="G57" s="6"/>
      <x:c r="H57" s="6"/>
      <x:c r="I57" s="6"/>
      <x:c r="J57" s="6"/>
      <x:c r="K57" s="6"/>
      <x:c r="L57" s="6"/>
      <x:c r="M57" s="6"/>
      <x:c r="N57" s="6"/>
      <x:c r="O57" s="6"/>
      <x:c r="P57" s="6"/>
      <x:c r="Q57" s="6"/>
      <x:c r="R57" s="6"/>
      <x:c r="S57" s="6"/>
      <x:c r="T57" s="6"/>
      <x:c r="U57" s="6"/>
      <x:c r="V57" s="6"/>
      <x:c r="W57" s="6"/>
      <x:c r="X57" s="6"/>
      <x:c r="Y57" s="6"/>
      <x:c r="Z57" s="6"/>
    </x:row>
    <x:row r="58" s="1" customFormat="1" ht="12.75" hidden="0" customHeight="1">
      <x:c r="A58" s="6"/>
      <x:c r="B58" s="6"/>
      <x:c r="C58" s="6"/>
      <x:c r="D58" s="6"/>
      <x:c r="E58" s="6"/>
      <x:c r="F58" s="6"/>
      <x:c r="G58" s="6"/>
      <x:c r="H58" s="6"/>
      <x:c r="I58" s="6"/>
      <x:c r="J58" s="6"/>
      <x:c r="K58" s="6"/>
      <x:c r="L58" s="6"/>
      <x:c r="M58" s="6"/>
      <x:c r="N58" s="6"/>
      <x:c r="O58" s="6"/>
      <x:c r="P58" s="6"/>
      <x:c r="Q58" s="6"/>
      <x:c r="R58" s="6"/>
      <x:c r="S58" s="6"/>
      <x:c r="T58" s="6"/>
      <x:c r="U58" s="6"/>
      <x:c r="V58" s="6"/>
      <x:c r="W58" s="6"/>
      <x:c r="X58" s="6"/>
      <x:c r="Y58" s="6"/>
      <x:c r="Z58" s="6"/>
    </x:row>
    <x:row r="59" s="1" customFormat="1" ht="12.75" hidden="0" customHeight="1">
      <x:c r="A59" s="6"/>
      <x:c r="B59" s="6"/>
      <x:c r="C59" s="6"/>
      <x:c r="D59" s="6"/>
      <x:c r="E59" s="6"/>
      <x:c r="F59" s="6"/>
      <x:c r="G59" s="6"/>
      <x:c r="H59" s="6"/>
      <x:c r="I59" s="6"/>
      <x:c r="J59" s="6"/>
      <x:c r="K59" s="6"/>
      <x:c r="L59" s="6"/>
      <x:c r="M59" s="6"/>
      <x:c r="N59" s="6"/>
      <x:c r="O59" s="6"/>
      <x:c r="P59" s="6"/>
      <x:c r="Q59" s="6"/>
      <x:c r="R59" s="6"/>
      <x:c r="S59" s="6"/>
      <x:c r="T59" s="6"/>
      <x:c r="U59" s="6"/>
      <x:c r="V59" s="6"/>
      <x:c r="W59" s="6"/>
      <x:c r="X59" s="6"/>
      <x:c r="Y59" s="6"/>
      <x:c r="Z59" s="6"/>
    </x:row>
    <x:row r="60" s="1" customFormat="1" ht="12.75" hidden="0" customHeight="1">
      <x:c r="A60" s="6"/>
      <x:c r="B60" s="6"/>
      <x:c r="C60" s="6"/>
      <x:c r="D60" s="6"/>
      <x:c r="E60" s="6"/>
      <x:c r="F60" s="6"/>
      <x:c r="G60" s="6"/>
      <x:c r="H60" s="6"/>
      <x:c r="I60" s="6"/>
      <x:c r="J60" s="6"/>
      <x:c r="K60" s="6"/>
      <x:c r="L60" s="6"/>
      <x:c r="M60" s="6"/>
      <x:c r="N60" s="6"/>
      <x:c r="O60" s="6"/>
      <x:c r="P60" s="6"/>
      <x:c r="Q60" s="6"/>
      <x:c r="R60" s="6"/>
      <x:c r="S60" s="6"/>
      <x:c r="T60" s="6"/>
      <x:c r="U60" s="6"/>
      <x:c r="V60" s="6"/>
      <x:c r="W60" s="6"/>
      <x:c r="X60" s="6"/>
      <x:c r="Y60" s="6"/>
      <x:c r="Z60" s="6"/>
    </x:row>
    <x:row r="61" s="1" customFormat="1" ht="12.75" hidden="0" customHeight="1">
      <x:c r="A61" s="6"/>
      <x:c r="B61" s="6"/>
      <x:c r="C61" s="6"/>
      <x:c r="D61" s="6"/>
      <x:c r="E61" s="6"/>
      <x:c r="F61" s="6"/>
      <x:c r="G61" s="6"/>
      <x:c r="H61" s="6"/>
      <x:c r="I61" s="6"/>
      <x:c r="J61" s="6"/>
      <x:c r="K61" s="6"/>
      <x:c r="L61" s="6"/>
      <x:c r="M61" s="6"/>
      <x:c r="N61" s="6"/>
      <x:c r="O61" s="6"/>
      <x:c r="P61" s="6"/>
      <x:c r="Q61" s="6"/>
      <x:c r="R61" s="6"/>
      <x:c r="S61" s="6"/>
      <x:c r="T61" s="6"/>
      <x:c r="U61" s="6"/>
      <x:c r="V61" s="6"/>
      <x:c r="W61" s="6"/>
      <x:c r="X61" s="6"/>
      <x:c r="Y61" s="6"/>
      <x:c r="Z61" s="6"/>
    </x:row>
    <x:row r="62" s="1" customFormat="1" ht="12.75" hidden="0" customHeight="1">
      <x:c r="A62" s="6"/>
      <x:c r="B62" s="6"/>
      <x:c r="C62" s="6"/>
      <x:c r="D62" s="6"/>
      <x:c r="E62" s="6"/>
      <x:c r="F62" s="6"/>
      <x:c r="G62" s="6"/>
      <x:c r="H62" s="6"/>
      <x:c r="I62" s="6"/>
      <x:c r="J62" s="6"/>
      <x:c r="K62" s="6"/>
      <x:c r="L62" s="6"/>
      <x:c r="M62" s="6"/>
      <x:c r="N62" s="6"/>
      <x:c r="O62" s="6"/>
      <x:c r="P62" s="6"/>
      <x:c r="Q62" s="6"/>
      <x:c r="R62" s="6"/>
      <x:c r="S62" s="6"/>
      <x:c r="T62" s="6"/>
      <x:c r="U62" s="6"/>
      <x:c r="V62" s="6"/>
      <x:c r="W62" s="6"/>
      <x:c r="X62" s="6"/>
      <x:c r="Y62" s="6"/>
      <x:c r="Z62" s="6"/>
    </x:row>
    <x:row r="63" s="1" customFormat="1" ht="12.75" hidden="0" customHeight="1">
      <x:c r="A63" s="6"/>
      <x:c r="B63" s="6"/>
      <x:c r="C63" s="6"/>
      <x:c r="D63" s="6"/>
      <x:c r="E63" s="6"/>
      <x:c r="F63" s="6"/>
      <x:c r="G63" s="6"/>
      <x:c r="H63" s="6"/>
      <x:c r="I63" s="6"/>
      <x:c r="J63" s="6"/>
      <x:c r="K63" s="6"/>
      <x:c r="L63" s="6"/>
      <x:c r="M63" s="6"/>
      <x:c r="N63" s="6"/>
      <x:c r="O63" s="6"/>
      <x:c r="P63" s="6"/>
      <x:c r="Q63" s="6"/>
      <x:c r="R63" s="6"/>
      <x:c r="S63" s="6"/>
      <x:c r="T63" s="6"/>
      <x:c r="U63" s="6"/>
      <x:c r="V63" s="6"/>
      <x:c r="W63" s="6"/>
      <x:c r="X63" s="6"/>
      <x:c r="Y63" s="6"/>
      <x:c r="Z63" s="6"/>
    </x:row>
    <x:row r="64" s="1" customFormat="1" ht="12.75" hidden="0" customHeight="1">
      <x:c r="A64" s="6"/>
      <x:c r="B64" s="6"/>
      <x:c r="C64" s="6"/>
      <x:c r="D64" s="6"/>
      <x:c r="E64" s="6"/>
      <x:c r="F64" s="6"/>
      <x:c r="G64" s="6"/>
      <x:c r="H64" s="6"/>
      <x:c r="I64" s="6"/>
      <x:c r="J64" s="6"/>
      <x:c r="K64" s="6"/>
      <x:c r="L64" s="6"/>
      <x:c r="M64" s="6"/>
      <x:c r="N64" s="6"/>
      <x:c r="O64" s="6"/>
      <x:c r="P64" s="6"/>
      <x:c r="Q64" s="6"/>
      <x:c r="R64" s="6"/>
      <x:c r="S64" s="6"/>
      <x:c r="T64" s="6"/>
      <x:c r="U64" s="6"/>
      <x:c r="V64" s="6"/>
      <x:c r="W64" s="6"/>
      <x:c r="X64" s="6"/>
      <x:c r="Y64" s="6"/>
      <x:c r="Z64" s="6"/>
    </x:row>
    <x:row r="65" s="1" customFormat="1" ht="12.75" hidden="0" customHeight="1">
      <x:c r="A65" s="6"/>
      <x:c r="B65" s="6"/>
      <x:c r="C65" s="6"/>
      <x:c r="D65" s="6"/>
      <x:c r="E65" s="6"/>
      <x:c r="F65" s="6"/>
      <x:c r="G65" s="6"/>
      <x:c r="H65" s="6"/>
      <x:c r="I65" s="6"/>
      <x:c r="J65" s="6"/>
      <x:c r="K65" s="6"/>
      <x:c r="L65" s="6"/>
      <x:c r="M65" s="6"/>
      <x:c r="N65" s="6"/>
      <x:c r="O65" s="6"/>
      <x:c r="P65" s="6"/>
      <x:c r="Q65" s="6"/>
      <x:c r="R65" s="6"/>
      <x:c r="S65" s="6"/>
      <x:c r="T65" s="6"/>
      <x:c r="U65" s="6"/>
      <x:c r="V65" s="6"/>
      <x:c r="W65" s="6"/>
      <x:c r="X65" s="6"/>
      <x:c r="Y65" s="6"/>
      <x:c r="Z65" s="6"/>
    </x:row>
    <x:row r="66" s="1" customFormat="1" ht="12.75" hidden="0" customHeight="1">
      <x:c r="A66" s="6"/>
      <x:c r="B66" s="6"/>
      <x:c r="C66" s="6"/>
      <x:c r="D66" s="6"/>
      <x:c r="E66" s="6"/>
      <x:c r="F66" s="6"/>
      <x:c r="G66" s="6"/>
      <x:c r="H66" s="6"/>
      <x:c r="I66" s="6"/>
      <x:c r="J66" s="6"/>
      <x:c r="K66" s="6"/>
      <x:c r="L66" s="6"/>
      <x:c r="M66" s="6"/>
      <x:c r="N66" s="6"/>
      <x:c r="O66" s="6"/>
      <x:c r="P66" s="6"/>
      <x:c r="Q66" s="6"/>
      <x:c r="R66" s="6"/>
      <x:c r="S66" s="6"/>
      <x:c r="T66" s="6"/>
      <x:c r="U66" s="6"/>
      <x:c r="V66" s="6"/>
      <x:c r="W66" s="6"/>
      <x:c r="X66" s="6"/>
      <x:c r="Y66" s="6"/>
      <x:c r="Z66" s="6"/>
    </x:row>
    <x:row r="67" s="1" customFormat="1" ht="12.75" hidden="0" customHeight="1">
      <x:c r="A67" s="6"/>
      <x:c r="B67" s="6"/>
      <x:c r="C67" s="6"/>
      <x:c r="D67" s="6"/>
      <x:c r="E67" s="6"/>
      <x:c r="F67" s="6"/>
      <x:c r="G67" s="6"/>
      <x:c r="H67" s="6"/>
      <x:c r="I67" s="6"/>
      <x:c r="J67" s="6"/>
      <x:c r="K67" s="6"/>
      <x:c r="L67" s="6"/>
      <x:c r="M67" s="6"/>
      <x:c r="N67" s="6"/>
      <x:c r="O67" s="6"/>
      <x:c r="P67" s="6"/>
      <x:c r="Q67" s="6"/>
      <x:c r="R67" s="6"/>
      <x:c r="S67" s="6"/>
      <x:c r="T67" s="6"/>
      <x:c r="U67" s="6"/>
      <x:c r="V67" s="6"/>
      <x:c r="W67" s="6"/>
      <x:c r="X67" s="6"/>
      <x:c r="Y67" s="6"/>
      <x:c r="Z67" s="6"/>
    </x:row>
    <x:row r="68" s="1" customFormat="1" ht="12.75" hidden="0" customHeight="1">
      <x:c r="A68" s="6"/>
      <x:c r="B68" s="6"/>
      <x:c r="C68" s="6"/>
      <x:c r="D68" s="6"/>
      <x:c r="E68" s="6"/>
      <x:c r="F68" s="6"/>
      <x:c r="G68" s="6"/>
      <x:c r="H68" s="6"/>
      <x:c r="I68" s="6"/>
      <x:c r="J68" s="6"/>
      <x:c r="K68" s="6"/>
      <x:c r="L68" s="6"/>
      <x:c r="M68" s="6"/>
      <x:c r="N68" s="6"/>
      <x:c r="O68" s="6"/>
      <x:c r="P68" s="6"/>
      <x:c r="Q68" s="6"/>
      <x:c r="R68" s="6"/>
      <x:c r="S68" s="6"/>
      <x:c r="T68" s="6"/>
      <x:c r="U68" s="6"/>
      <x:c r="V68" s="6"/>
      <x:c r="W68" s="6"/>
      <x:c r="X68" s="6"/>
      <x:c r="Y68" s="6"/>
      <x:c r="Z68" s="6"/>
    </x:row>
    <x:row r="69" s="1" customFormat="1" ht="12.75" hidden="0" customHeight="1">
      <x:c r="A69" s="6"/>
      <x:c r="B69" s="6"/>
      <x:c r="C69" s="6"/>
      <x:c r="D69" s="6"/>
      <x:c r="E69" s="6"/>
      <x:c r="F69" s="6"/>
      <x:c r="G69" s="6"/>
      <x:c r="H69" s="6"/>
      <x:c r="I69" s="6"/>
      <x:c r="J69" s="6"/>
      <x:c r="K69" s="6"/>
      <x:c r="L69" s="6"/>
      <x:c r="M69" s="6"/>
      <x:c r="N69" s="6"/>
      <x:c r="O69" s="6"/>
      <x:c r="P69" s="6"/>
      <x:c r="Q69" s="6"/>
      <x:c r="R69" s="6"/>
      <x:c r="S69" s="6"/>
      <x:c r="T69" s="6"/>
      <x:c r="U69" s="6"/>
      <x:c r="V69" s="6"/>
      <x:c r="W69" s="6"/>
      <x:c r="X69" s="6"/>
      <x:c r="Y69" s="6"/>
      <x:c r="Z69" s="6"/>
    </x:row>
    <x:row r="70" s="1" customFormat="1" ht="12.75" hidden="0" customHeight="1">
      <x:c r="A70" s="6"/>
      <x:c r="B70" s="6"/>
      <x:c r="C70" s="6"/>
      <x:c r="D70" s="6"/>
      <x:c r="E70" s="6"/>
      <x:c r="F70" s="6"/>
      <x:c r="G70" s="6"/>
      <x:c r="H70" s="6"/>
      <x:c r="I70" s="6"/>
      <x:c r="J70" s="6"/>
      <x:c r="K70" s="6"/>
      <x:c r="L70" s="6"/>
      <x:c r="M70" s="6"/>
      <x:c r="N70" s="6"/>
      <x:c r="O70" s="6"/>
      <x:c r="P70" s="6"/>
      <x:c r="Q70" s="6"/>
      <x:c r="R70" s="6"/>
      <x:c r="S70" s="6"/>
      <x:c r="T70" s="6"/>
      <x:c r="U70" s="6"/>
      <x:c r="V70" s="6"/>
      <x:c r="W70" s="6"/>
      <x:c r="X70" s="6"/>
      <x:c r="Y70" s="6"/>
      <x:c r="Z70" s="6"/>
    </x:row>
    <x:row r="71" s="1" customFormat="1" ht="12.75" hidden="0" customHeight="1">
      <x:c r="A71" s="6"/>
      <x:c r="B71" s="6"/>
      <x:c r="C71" s="6"/>
      <x:c r="D71" s="6"/>
      <x:c r="E71" s="6"/>
      <x:c r="F71" s="6"/>
      <x:c r="G71" s="6"/>
      <x:c r="H71" s="6"/>
      <x:c r="I71" s="6"/>
      <x:c r="J71" s="6"/>
      <x:c r="K71" s="6"/>
      <x:c r="L71" s="6"/>
      <x:c r="M71" s="6"/>
      <x:c r="N71" s="6"/>
      <x:c r="O71" s="6"/>
      <x:c r="P71" s="6"/>
      <x:c r="Q71" s="6"/>
      <x:c r="R71" s="6"/>
      <x:c r="S71" s="6"/>
      <x:c r="T71" s="6"/>
      <x:c r="U71" s="6"/>
      <x:c r="V71" s="6"/>
      <x:c r="W71" s="6"/>
      <x:c r="X71" s="6"/>
      <x:c r="Y71" s="6"/>
      <x:c r="Z71" s="6"/>
    </x:row>
    <x:row r="72" s="1" customFormat="1" ht="12.75" hidden="0" customHeight="1">
      <x:c r="A72" s="6"/>
      <x:c r="B72" s="6"/>
      <x:c r="C72" s="6"/>
      <x:c r="D72" s="6"/>
      <x:c r="E72" s="6"/>
      <x:c r="F72" s="6"/>
      <x:c r="G72" s="6"/>
      <x:c r="H72" s="6"/>
      <x:c r="I72" s="6"/>
      <x:c r="J72" s="6"/>
      <x:c r="K72" s="6"/>
      <x:c r="L72" s="6"/>
      <x:c r="M72" s="6"/>
      <x:c r="N72" s="6"/>
      <x:c r="O72" s="6"/>
      <x:c r="P72" s="6"/>
      <x:c r="Q72" s="6"/>
      <x:c r="R72" s="6"/>
      <x:c r="S72" s="6"/>
      <x:c r="T72" s="6"/>
      <x:c r="U72" s="6"/>
      <x:c r="V72" s="6"/>
      <x:c r="W72" s="6"/>
      <x:c r="X72" s="6"/>
      <x:c r="Y72" s="6"/>
      <x:c r="Z72" s="6"/>
    </x:row>
    <x:row r="73" s="1" customFormat="1" ht="12.75" hidden="0" customHeight="1">
      <x:c r="A73" s="6"/>
      <x:c r="B73" s="6"/>
      <x:c r="C73" s="6"/>
      <x:c r="D73" s="6"/>
      <x:c r="E73" s="6"/>
      <x:c r="F73" s="6"/>
      <x:c r="G73" s="6"/>
      <x:c r="H73" s="6"/>
      <x:c r="I73" s="6"/>
      <x:c r="J73" s="6"/>
      <x:c r="K73" s="6"/>
      <x:c r="L73" s="6"/>
      <x:c r="M73" s="6"/>
      <x:c r="N73" s="6"/>
      <x:c r="O73" s="6"/>
      <x:c r="P73" s="6"/>
      <x:c r="Q73" s="6"/>
      <x:c r="R73" s="6"/>
      <x:c r="S73" s="6"/>
      <x:c r="T73" s="6"/>
      <x:c r="U73" s="6"/>
      <x:c r="V73" s="6"/>
      <x:c r="W73" s="6"/>
      <x:c r="X73" s="6"/>
      <x:c r="Y73" s="6"/>
      <x:c r="Z73" s="6"/>
    </x:row>
    <x:row r="74" s="1" customFormat="1" ht="12.75" hidden="0" customHeight="1">
      <x:c r="A74" s="6"/>
      <x:c r="B74" s="6"/>
      <x:c r="C74" s="6"/>
      <x:c r="D74" s="6"/>
      <x:c r="E74" s="6"/>
      <x:c r="F74" s="6"/>
      <x:c r="G74" s="6"/>
      <x:c r="H74" s="6"/>
      <x:c r="I74" s="6"/>
      <x:c r="J74" s="6"/>
      <x:c r="K74" s="6"/>
      <x:c r="L74" s="6"/>
      <x:c r="M74" s="6"/>
      <x:c r="N74" s="6"/>
      <x:c r="O74" s="6"/>
      <x:c r="P74" s="6"/>
      <x:c r="Q74" s="6"/>
      <x:c r="R74" s="6"/>
      <x:c r="S74" s="6"/>
      <x:c r="T74" s="6"/>
      <x:c r="U74" s="6"/>
      <x:c r="V74" s="6"/>
      <x:c r="W74" s="6"/>
      <x:c r="X74" s="6"/>
      <x:c r="Y74" s="6"/>
      <x:c r="Z74" s="6"/>
    </x:row>
    <x:row r="75" s="1" customFormat="1" ht="12.75" hidden="0" customHeight="1">
      <x:c r="A75" s="6"/>
      <x:c r="B75" s="6"/>
      <x:c r="C75" s="6"/>
      <x:c r="D75" s="6"/>
      <x:c r="E75" s="6"/>
      <x:c r="F75" s="6"/>
      <x:c r="G75" s="6"/>
      <x:c r="H75" s="6"/>
      <x:c r="I75" s="6"/>
      <x:c r="J75" s="6"/>
      <x:c r="K75" s="6"/>
      <x:c r="L75" s="6"/>
      <x:c r="M75" s="6"/>
      <x:c r="N75" s="6"/>
      <x:c r="O75" s="6"/>
      <x:c r="P75" s="6"/>
      <x:c r="Q75" s="6"/>
      <x:c r="R75" s="6"/>
      <x:c r="S75" s="6"/>
      <x:c r="T75" s="6"/>
      <x:c r="U75" s="6"/>
      <x:c r="V75" s="6"/>
      <x:c r="W75" s="6"/>
      <x:c r="X75" s="6"/>
      <x:c r="Y75" s="6"/>
      <x:c r="Z75" s="6"/>
    </x:row>
    <x:row r="76" s="1" customFormat="1" ht="12.75" hidden="0" customHeight="1">
      <x:c r="A76" s="6"/>
      <x:c r="B76" s="6"/>
      <x:c r="C76" s="6"/>
      <x:c r="D76" s="6"/>
      <x:c r="E76" s="6"/>
      <x:c r="F76" s="6"/>
      <x:c r="G76" s="6"/>
      <x:c r="H76" s="6"/>
      <x:c r="I76" s="6"/>
      <x:c r="J76" s="6"/>
      <x:c r="K76" s="6"/>
      <x:c r="L76" s="6"/>
      <x:c r="M76" s="6"/>
      <x:c r="N76" s="6"/>
      <x:c r="O76" s="6"/>
      <x:c r="P76" s="6"/>
      <x:c r="Q76" s="6"/>
      <x:c r="R76" s="6"/>
      <x:c r="S76" s="6"/>
      <x:c r="T76" s="6"/>
      <x:c r="U76" s="6"/>
      <x:c r="V76" s="6"/>
      <x:c r="W76" s="6"/>
      <x:c r="X76" s="6"/>
      <x:c r="Y76" s="6"/>
      <x:c r="Z76" s="6"/>
    </x:row>
    <x:row r="77" s="1" customFormat="1" ht="12.75" hidden="0" customHeight="1">
      <x:c r="A77" s="6"/>
      <x:c r="B77" s="6"/>
      <x:c r="C77" s="6"/>
      <x:c r="D77" s="6"/>
      <x:c r="E77" s="6"/>
      <x:c r="F77" s="6"/>
      <x:c r="G77" s="6"/>
      <x:c r="H77" s="6"/>
      <x:c r="I77" s="6"/>
      <x:c r="J77" s="6"/>
      <x:c r="K77" s="6"/>
      <x:c r="L77" s="6"/>
      <x:c r="M77" s="6"/>
      <x:c r="N77" s="6"/>
      <x:c r="O77" s="6"/>
      <x:c r="P77" s="6"/>
      <x:c r="Q77" s="6"/>
      <x:c r="R77" s="6"/>
      <x:c r="S77" s="6"/>
      <x:c r="T77" s="6"/>
      <x:c r="U77" s="6"/>
      <x:c r="V77" s="6"/>
      <x:c r="W77" s="6"/>
      <x:c r="X77" s="6"/>
      <x:c r="Y77" s="6"/>
      <x:c r="Z77" s="6"/>
    </x:row>
    <x:row r="78" s="1" customFormat="1" ht="12.75" hidden="0" customHeight="1">
      <x:c r="A78" s="6"/>
      <x:c r="B78" s="6"/>
      <x:c r="C78" s="6"/>
      <x:c r="D78" s="6"/>
      <x:c r="E78" s="6"/>
      <x:c r="F78" s="6"/>
      <x:c r="G78" s="6"/>
      <x:c r="H78" s="6"/>
      <x:c r="I78" s="6"/>
      <x:c r="J78" s="6"/>
      <x:c r="K78" s="6"/>
      <x:c r="L78" s="6"/>
      <x:c r="M78" s="6"/>
      <x:c r="N78" s="6"/>
      <x:c r="O78" s="6"/>
      <x:c r="P78" s="6"/>
      <x:c r="Q78" s="6"/>
      <x:c r="R78" s="6"/>
      <x:c r="S78" s="6"/>
      <x:c r="T78" s="6"/>
      <x:c r="U78" s="6"/>
      <x:c r="V78" s="6"/>
      <x:c r="W78" s="6"/>
      <x:c r="X78" s="6"/>
      <x:c r="Y78" s="6"/>
      <x:c r="Z78" s="6"/>
    </x:row>
    <x:row r="79" s="1" customFormat="1" ht="12.75" hidden="0" customHeight="1">
      <x:c r="A79" s="6"/>
      <x:c r="B79" s="6"/>
      <x:c r="C79" s="6"/>
      <x:c r="D79" s="6"/>
      <x:c r="E79" s="6"/>
      <x:c r="F79" s="6"/>
      <x:c r="G79" s="6"/>
      <x:c r="H79" s="6"/>
      <x:c r="I79" s="6"/>
      <x:c r="J79" s="6"/>
      <x:c r="K79" s="6"/>
      <x:c r="L79" s="6"/>
      <x:c r="M79" s="6"/>
      <x:c r="N79" s="6"/>
      <x:c r="O79" s="6"/>
      <x:c r="P79" s="6"/>
      <x:c r="Q79" s="6"/>
      <x:c r="R79" s="6"/>
      <x:c r="S79" s="6"/>
      <x:c r="T79" s="6"/>
      <x:c r="U79" s="6"/>
      <x:c r="V79" s="6"/>
      <x:c r="W79" s="6"/>
      <x:c r="X79" s="6"/>
      <x:c r="Y79" s="6"/>
      <x:c r="Z79" s="6"/>
    </x:row>
    <x:row r="80" s="1" customFormat="1" ht="12.75" hidden="0" customHeight="1">
      <x:c r="A80" s="6"/>
      <x:c r="B80" s="6"/>
      <x:c r="C80" s="6"/>
      <x:c r="D80" s="6"/>
      <x:c r="E80" s="6"/>
      <x:c r="F80" s="6"/>
      <x:c r="G80" s="6"/>
      <x:c r="H80" s="6"/>
      <x:c r="I80" s="6"/>
      <x:c r="J80" s="6"/>
      <x:c r="K80" s="6"/>
      <x:c r="L80" s="6"/>
      <x:c r="M80" s="6"/>
      <x:c r="N80" s="6"/>
      <x:c r="O80" s="6"/>
      <x:c r="P80" s="6"/>
      <x:c r="Q80" s="6"/>
      <x:c r="R80" s="6"/>
      <x:c r="S80" s="6"/>
      <x:c r="T80" s="6"/>
      <x:c r="U80" s="6"/>
      <x:c r="V80" s="6"/>
      <x:c r="W80" s="6"/>
      <x:c r="X80" s="6"/>
      <x:c r="Y80" s="6"/>
      <x:c r="Z80" s="6"/>
    </x:row>
    <x:row r="81" s="1" customFormat="1" ht="12.75" hidden="0" customHeight="1">
      <x:c r="A81" s="6"/>
      <x:c r="B81" s="6"/>
      <x:c r="C81" s="6"/>
      <x:c r="D81" s="6"/>
      <x:c r="E81" s="6"/>
      <x:c r="F81" s="6"/>
      <x:c r="G81" s="6"/>
      <x:c r="H81" s="6"/>
      <x:c r="I81" s="6"/>
      <x:c r="J81" s="6"/>
      <x:c r="K81" s="6"/>
      <x:c r="L81" s="6"/>
      <x:c r="M81" s="6"/>
      <x:c r="N81" s="6"/>
      <x:c r="O81" s="6"/>
      <x:c r="P81" s="6"/>
      <x:c r="Q81" s="6"/>
      <x:c r="R81" s="6"/>
      <x:c r="S81" s="6"/>
      <x:c r="T81" s="6"/>
      <x:c r="U81" s="6"/>
      <x:c r="V81" s="6"/>
      <x:c r="W81" s="6"/>
      <x:c r="X81" s="6"/>
      <x:c r="Y81" s="6"/>
      <x:c r="Z81" s="6"/>
    </x:row>
    <x:row r="82" s="1" customFormat="1" ht="12.75" hidden="0" customHeight="1">
      <x:c r="A82" s="6"/>
      <x:c r="B82" s="6"/>
      <x:c r="C82" s="6"/>
      <x:c r="D82" s="6"/>
      <x:c r="E82" s="6"/>
      <x:c r="F82" s="6"/>
      <x:c r="G82" s="6"/>
      <x:c r="H82" s="6"/>
      <x:c r="I82" s="6"/>
      <x:c r="J82" s="6"/>
      <x:c r="K82" s="6"/>
      <x:c r="L82" s="6"/>
      <x:c r="M82" s="6"/>
      <x:c r="N82" s="6"/>
      <x:c r="O82" s="6"/>
      <x:c r="P82" s="6"/>
      <x:c r="Q82" s="6"/>
      <x:c r="R82" s="6"/>
      <x:c r="S82" s="6"/>
      <x:c r="T82" s="6"/>
      <x:c r="U82" s="6"/>
      <x:c r="V82" s="6"/>
      <x:c r="W82" s="6"/>
      <x:c r="X82" s="6"/>
      <x:c r="Y82" s="6"/>
      <x:c r="Z82" s="6"/>
    </x:row>
    <x:row r="83" s="1" customFormat="1" ht="12.75" hidden="0" customHeight="1">
      <x:c r="A83" s="6"/>
      <x:c r="B83" s="6"/>
      <x:c r="C83" s="6"/>
      <x:c r="D83" s="6"/>
      <x:c r="E83" s="6"/>
      <x:c r="F83" s="6"/>
      <x:c r="G83" s="6"/>
      <x:c r="H83" s="6"/>
      <x:c r="I83" s="6"/>
      <x:c r="J83" s="6"/>
      <x:c r="K83" s="6"/>
      <x:c r="L83" s="6"/>
      <x:c r="M83" s="6"/>
      <x:c r="N83" s="6"/>
      <x:c r="O83" s="6"/>
      <x:c r="P83" s="6"/>
      <x:c r="Q83" s="6"/>
      <x:c r="R83" s="6"/>
      <x:c r="S83" s="6"/>
      <x:c r="T83" s="6"/>
      <x:c r="U83" s="6"/>
      <x:c r="V83" s="6"/>
      <x:c r="W83" s="6"/>
      <x:c r="X83" s="6"/>
      <x:c r="Y83" s="6"/>
      <x:c r="Z83" s="6"/>
    </x:row>
    <x:row r="84" s="1" customFormat="1" ht="12.75" hidden="0" customHeight="1">
      <x:c r="A84" s="6"/>
      <x:c r="B84" s="6"/>
      <x:c r="C84" s="6"/>
      <x:c r="D84" s="6"/>
      <x:c r="E84" s="6"/>
      <x:c r="F84" s="6"/>
      <x:c r="G84" s="6"/>
      <x:c r="H84" s="6"/>
      <x:c r="I84" s="6"/>
      <x:c r="J84" s="6"/>
      <x:c r="K84" s="6"/>
      <x:c r="L84" s="6"/>
      <x:c r="M84" s="6"/>
      <x:c r="N84" s="6"/>
      <x:c r="O84" s="6"/>
      <x:c r="P84" s="6"/>
      <x:c r="Q84" s="6"/>
      <x:c r="R84" s="6"/>
      <x:c r="S84" s="6"/>
      <x:c r="T84" s="6"/>
      <x:c r="U84" s="6"/>
      <x:c r="V84" s="6"/>
      <x:c r="W84" s="6"/>
      <x:c r="X84" s="6"/>
      <x:c r="Y84" s="6"/>
      <x:c r="Z84" s="6"/>
    </x:row>
    <x:row r="85" s="1" customFormat="1" ht="12.75" hidden="0" customHeight="1">
      <x:c r="A85" s="6"/>
      <x:c r="B85" s="6"/>
      <x:c r="C85" s="6"/>
      <x:c r="D85" s="6"/>
      <x:c r="E85" s="6"/>
      <x:c r="F85" s="6"/>
      <x:c r="G85" s="6"/>
      <x:c r="H85" s="6"/>
      <x:c r="I85" s="6"/>
      <x:c r="J85" s="6"/>
      <x:c r="K85" s="6"/>
      <x:c r="L85" s="6"/>
      <x:c r="M85" s="6"/>
      <x:c r="N85" s="6"/>
      <x:c r="O85" s="6"/>
      <x:c r="P85" s="6"/>
      <x:c r="Q85" s="6"/>
      <x:c r="R85" s="6"/>
      <x:c r="S85" s="6"/>
      <x:c r="T85" s="6"/>
      <x:c r="U85" s="6"/>
      <x:c r="V85" s="6"/>
      <x:c r="W85" s="6"/>
      <x:c r="X85" s="6"/>
      <x:c r="Y85" s="6"/>
      <x:c r="Z85" s="6"/>
    </x:row>
    <x:row r="86" s="1" customFormat="1" ht="12.75" hidden="0" customHeight="1">
      <x:c r="A86" s="6"/>
      <x:c r="B86" s="6"/>
      <x:c r="C86" s="6"/>
      <x:c r="D86" s="6"/>
      <x:c r="E86" s="6"/>
      <x:c r="F86" s="6"/>
      <x:c r="G86" s="6"/>
      <x:c r="H86" s="6"/>
      <x:c r="I86" s="6"/>
      <x:c r="J86" s="6"/>
      <x:c r="K86" s="6"/>
      <x:c r="L86" s="6"/>
      <x:c r="M86" s="6"/>
      <x:c r="N86" s="6"/>
      <x:c r="O86" s="6"/>
      <x:c r="P86" s="6"/>
      <x:c r="Q86" s="6"/>
      <x:c r="R86" s="6"/>
      <x:c r="S86" s="6"/>
      <x:c r="T86" s="6"/>
      <x:c r="U86" s="6"/>
      <x:c r="V86" s="6"/>
      <x:c r="W86" s="6"/>
      <x:c r="X86" s="6"/>
      <x:c r="Y86" s="6"/>
      <x:c r="Z86" s="6"/>
    </x:row>
    <x:row r="87" s="1" customFormat="1" ht="12.75" hidden="0" customHeight="1">
      <x:c r="A87" s="6"/>
      <x:c r="B87" s="6"/>
      <x:c r="C87" s="6"/>
      <x:c r="D87" s="6"/>
      <x:c r="E87" s="6"/>
      <x:c r="F87" s="6"/>
      <x:c r="G87" s="6"/>
      <x:c r="H87" s="6"/>
      <x:c r="I87" s="6"/>
      <x:c r="J87" s="6"/>
      <x:c r="K87" s="6"/>
      <x:c r="L87" s="6"/>
      <x:c r="M87" s="6"/>
      <x:c r="N87" s="6"/>
      <x:c r="O87" s="6"/>
      <x:c r="P87" s="6"/>
      <x:c r="Q87" s="6"/>
      <x:c r="R87" s="6"/>
      <x:c r="S87" s="6"/>
      <x:c r="T87" s="6"/>
      <x:c r="U87" s="6"/>
      <x:c r="V87" s="6"/>
      <x:c r="W87" s="6"/>
      <x:c r="X87" s="6"/>
      <x:c r="Y87" s="6"/>
      <x:c r="Z87" s="6"/>
    </x:row>
    <x:row r="88" s="1" customFormat="1" ht="12.75" hidden="0" customHeight="1">
      <x:c r="A88" s="6"/>
      <x:c r="B88" s="6"/>
      <x:c r="C88" s="6"/>
      <x:c r="D88" s="6"/>
      <x:c r="E88" s="6"/>
      <x:c r="F88" s="6"/>
      <x:c r="G88" s="6"/>
      <x:c r="H88" s="6"/>
      <x:c r="I88" s="6"/>
      <x:c r="J88" s="6"/>
      <x:c r="K88" s="6"/>
      <x:c r="L88" s="6"/>
      <x:c r="M88" s="6"/>
      <x:c r="N88" s="6"/>
      <x:c r="O88" s="6"/>
      <x:c r="P88" s="6"/>
      <x:c r="Q88" s="6"/>
      <x:c r="R88" s="6"/>
      <x:c r="S88" s="6"/>
      <x:c r="T88" s="6"/>
      <x:c r="U88" s="6"/>
      <x:c r="V88" s="6"/>
      <x:c r="W88" s="6"/>
      <x:c r="X88" s="6"/>
      <x:c r="Y88" s="6"/>
      <x:c r="Z88" s="6"/>
    </x:row>
    <x:row r="89" s="1" customFormat="1" ht="12.75" hidden="0" customHeight="1">
      <x:c r="A89" s="6"/>
      <x:c r="B89" s="6"/>
      <x:c r="C89" s="6"/>
      <x:c r="D89" s="6"/>
      <x:c r="E89" s="6"/>
      <x:c r="F89" s="6"/>
      <x:c r="G89" s="6"/>
      <x:c r="H89" s="6"/>
      <x:c r="I89" s="6"/>
      <x:c r="J89" s="6"/>
      <x:c r="K89" s="6"/>
      <x:c r="L89" s="6"/>
      <x:c r="M89" s="6"/>
      <x:c r="N89" s="6"/>
      <x:c r="O89" s="6"/>
      <x:c r="P89" s="6"/>
      <x:c r="Q89" s="6"/>
      <x:c r="R89" s="6"/>
      <x:c r="S89" s="6"/>
      <x:c r="T89" s="6"/>
      <x:c r="U89" s="6"/>
      <x:c r="V89" s="6"/>
      <x:c r="W89" s="6"/>
      <x:c r="X89" s="6"/>
      <x:c r="Y89" s="6"/>
      <x:c r="Z89" s="6"/>
    </x:row>
    <x:row r="90" s="1" customFormat="1" ht="12.75" hidden="0" customHeight="1">
      <x:c r="A90" s="6"/>
      <x:c r="B90" s="6"/>
      <x:c r="C90" s="6"/>
      <x:c r="D90" s="6"/>
      <x:c r="E90" s="6"/>
      <x:c r="F90" s="6"/>
      <x:c r="G90" s="6"/>
      <x:c r="H90" s="6"/>
      <x:c r="I90" s="6"/>
      <x:c r="J90" s="6"/>
      <x:c r="K90" s="6"/>
      <x:c r="L90" s="6"/>
      <x:c r="M90" s="6"/>
      <x:c r="N90" s="6"/>
      <x:c r="O90" s="6"/>
      <x:c r="P90" s="6"/>
      <x:c r="Q90" s="6"/>
      <x:c r="R90" s="6"/>
      <x:c r="S90" s="6"/>
      <x:c r="T90" s="6"/>
      <x:c r="U90" s="6"/>
      <x:c r="V90" s="6"/>
      <x:c r="W90" s="6"/>
      <x:c r="X90" s="6"/>
      <x:c r="Y90" s="6"/>
      <x:c r="Z90" s="6"/>
    </x:row>
    <x:row r="91" s="1" customFormat="1" ht="12.75" hidden="0" customHeight="1">
      <x:c r="A91" s="6"/>
      <x:c r="B91" s="6"/>
      <x:c r="C91" s="6"/>
      <x:c r="D91" s="6"/>
      <x:c r="E91" s="6"/>
      <x:c r="F91" s="6"/>
      <x:c r="G91" s="6"/>
      <x:c r="H91" s="6"/>
      <x:c r="I91" s="6"/>
      <x:c r="J91" s="6"/>
      <x:c r="K91" s="6"/>
      <x:c r="L91" s="6"/>
      <x:c r="M91" s="6"/>
      <x:c r="N91" s="6"/>
      <x:c r="O91" s="6"/>
      <x:c r="P91" s="6"/>
      <x:c r="Q91" s="6"/>
      <x:c r="R91" s="6"/>
      <x:c r="S91" s="6"/>
      <x:c r="T91" s="6"/>
      <x:c r="U91" s="6"/>
      <x:c r="V91" s="6"/>
      <x:c r="W91" s="6"/>
      <x:c r="X91" s="6"/>
      <x:c r="Y91" s="6"/>
      <x:c r="Z91" s="6"/>
    </x:row>
    <x:row r="92" s="1" customFormat="1" ht="12.75" hidden="0" customHeight="1">
      <x:c r="A92" s="6"/>
      <x:c r="B92" s="6"/>
      <x:c r="C92" s="6"/>
      <x:c r="D92" s="6"/>
      <x:c r="E92" s="6"/>
      <x:c r="F92" s="6"/>
      <x:c r="G92" s="6"/>
      <x:c r="H92" s="6"/>
      <x:c r="I92" s="6"/>
      <x:c r="J92" s="6"/>
      <x:c r="K92" s="6"/>
      <x:c r="L92" s="6"/>
      <x:c r="M92" s="6"/>
      <x:c r="N92" s="6"/>
      <x:c r="O92" s="6"/>
      <x:c r="P92" s="6"/>
      <x:c r="Q92" s="6"/>
      <x:c r="R92" s="6"/>
      <x:c r="S92" s="6"/>
      <x:c r="T92" s="6"/>
      <x:c r="U92" s="6"/>
      <x:c r="V92" s="6"/>
      <x:c r="W92" s="6"/>
      <x:c r="X92" s="6"/>
      <x:c r="Y92" s="6"/>
      <x:c r="Z92" s="6"/>
    </x:row>
    <x:row r="93" s="1" customFormat="1" ht="12.75" hidden="0" customHeight="1">
      <x:c r="A93" s="6"/>
      <x:c r="B93" s="6"/>
      <x:c r="C93" s="6"/>
      <x:c r="D93" s="6"/>
      <x:c r="E93" s="6"/>
      <x:c r="F93" s="6"/>
      <x:c r="G93" s="6"/>
      <x:c r="H93" s="6"/>
      <x:c r="I93" s="6"/>
      <x:c r="J93" s="6"/>
      <x:c r="K93" s="6"/>
      <x:c r="L93" s="6"/>
      <x:c r="M93" s="6"/>
      <x:c r="N93" s="6"/>
      <x:c r="O93" s="6"/>
      <x:c r="P93" s="6"/>
      <x:c r="Q93" s="6"/>
      <x:c r="R93" s="6"/>
      <x:c r="S93" s="6"/>
      <x:c r="T93" s="6"/>
      <x:c r="U93" s="6"/>
      <x:c r="V93" s="6"/>
      <x:c r="W93" s="6"/>
      <x:c r="X93" s="6"/>
      <x:c r="Y93" s="6"/>
      <x:c r="Z93" s="6"/>
    </x:row>
    <x:row r="94" s="1" customFormat="1" ht="12.75" hidden="0" customHeight="1">
      <x:c r="A94" s="6"/>
      <x:c r="B94" s="6"/>
      <x:c r="C94" s="6"/>
      <x:c r="D94" s="6"/>
      <x:c r="E94" s="6"/>
      <x:c r="F94" s="6"/>
      <x:c r="G94" s="6"/>
      <x:c r="H94" s="6"/>
      <x:c r="I94" s="6"/>
      <x:c r="J94" s="6"/>
      <x:c r="K94" s="6"/>
      <x:c r="L94" s="6"/>
      <x:c r="M94" s="6"/>
      <x:c r="N94" s="6"/>
      <x:c r="O94" s="6"/>
      <x:c r="P94" s="6"/>
      <x:c r="Q94" s="6"/>
      <x:c r="R94" s="6"/>
      <x:c r="S94" s="6"/>
      <x:c r="T94" s="6"/>
      <x:c r="U94" s="6"/>
      <x:c r="V94" s="6"/>
      <x:c r="W94" s="6"/>
      <x:c r="X94" s="6"/>
      <x:c r="Y94" s="6"/>
      <x:c r="Z94" s="6"/>
    </x:row>
    <x:row r="95" s="1" customFormat="1" ht="12.75" hidden="0" customHeight="1">
      <x:c r="A95" s="6"/>
      <x:c r="B95" s="6"/>
      <x:c r="C95" s="6"/>
      <x:c r="D95" s="6"/>
      <x:c r="E95" s="6"/>
      <x:c r="F95" s="6"/>
      <x:c r="G95" s="6"/>
      <x:c r="H95" s="6"/>
      <x:c r="I95" s="6"/>
      <x:c r="J95" s="6"/>
      <x:c r="K95" s="6"/>
      <x:c r="L95" s="6"/>
      <x:c r="M95" s="6"/>
      <x:c r="N95" s="6"/>
      <x:c r="O95" s="6"/>
      <x:c r="P95" s="6"/>
      <x:c r="Q95" s="6"/>
      <x:c r="R95" s="6"/>
      <x:c r="S95" s="6"/>
      <x:c r="T95" s="6"/>
      <x:c r="U95" s="6"/>
      <x:c r="V95" s="6"/>
      <x:c r="W95" s="6"/>
      <x:c r="X95" s="6"/>
      <x:c r="Y95" s="6"/>
      <x:c r="Z95" s="6"/>
    </x:row>
    <x:row r="96" s="1" customFormat="1" ht="12.75" hidden="0" customHeight="1">
      <x:c r="A96" s="6"/>
      <x:c r="B96" s="6"/>
      <x:c r="C96" s="6"/>
      <x:c r="D96" s="6"/>
      <x:c r="E96" s="6"/>
      <x:c r="F96" s="6"/>
      <x:c r="G96" s="6"/>
      <x:c r="H96" s="6"/>
      <x:c r="I96" s="6"/>
      <x:c r="J96" s="6"/>
      <x:c r="K96" s="6"/>
      <x:c r="L96" s="6"/>
      <x:c r="M96" s="6"/>
      <x:c r="N96" s="6"/>
      <x:c r="O96" s="6"/>
      <x:c r="P96" s="6"/>
      <x:c r="Q96" s="6"/>
      <x:c r="R96" s="6"/>
      <x:c r="S96" s="6"/>
      <x:c r="T96" s="6"/>
      <x:c r="U96" s="6"/>
      <x:c r="V96" s="6"/>
      <x:c r="W96" s="6"/>
      <x:c r="X96" s="6"/>
      <x:c r="Y96" s="6"/>
      <x:c r="Z96" s="6"/>
    </x:row>
    <x:row r="97" s="1" customFormat="1" ht="12.75" hidden="0" customHeight="1">
      <x:c r="A97" s="6"/>
      <x:c r="B97" s="6"/>
      <x:c r="C97" s="6"/>
      <x:c r="D97" s="6"/>
      <x:c r="E97" s="6"/>
      <x:c r="F97" s="6"/>
      <x:c r="G97" s="6"/>
      <x:c r="H97" s="6"/>
      <x:c r="I97" s="6"/>
      <x:c r="J97" s="6"/>
      <x:c r="K97" s="6"/>
      <x:c r="L97" s="6"/>
      <x:c r="M97" s="6"/>
      <x:c r="N97" s="6"/>
      <x:c r="O97" s="6"/>
      <x:c r="P97" s="6"/>
      <x:c r="Q97" s="6"/>
      <x:c r="R97" s="6"/>
      <x:c r="S97" s="6"/>
      <x:c r="T97" s="6"/>
      <x:c r="U97" s="6"/>
      <x:c r="V97" s="6"/>
      <x:c r="W97" s="6"/>
      <x:c r="X97" s="6"/>
      <x:c r="Y97" s="6"/>
      <x:c r="Z97" s="6"/>
    </x:row>
    <x:row r="98" s="1" customFormat="1" ht="12.75" hidden="0" customHeight="1">
      <x:c r="A98" s="6"/>
      <x:c r="B98" s="6"/>
      <x:c r="C98" s="6"/>
      <x:c r="D98" s="6"/>
      <x:c r="E98" s="6"/>
      <x:c r="F98" s="6"/>
      <x:c r="G98" s="6"/>
      <x:c r="H98" s="6"/>
      <x:c r="I98" s="6"/>
      <x:c r="J98" s="6"/>
      <x:c r="K98" s="6"/>
      <x:c r="L98" s="6"/>
      <x:c r="M98" s="6"/>
      <x:c r="N98" s="6"/>
      <x:c r="O98" s="6"/>
      <x:c r="P98" s="6"/>
      <x:c r="Q98" s="6"/>
      <x:c r="R98" s="6"/>
      <x:c r="S98" s="6"/>
      <x:c r="T98" s="6"/>
      <x:c r="U98" s="6"/>
      <x:c r="V98" s="6"/>
      <x:c r="W98" s="6"/>
      <x:c r="X98" s="6"/>
      <x:c r="Y98" s="6"/>
      <x:c r="Z98" s="6"/>
    </x:row>
    <x:row r="99" s="1" customFormat="1" ht="12.75" hidden="0" customHeight="1">
      <x:c r="A99" s="6"/>
      <x:c r="B99" s="6"/>
      <x:c r="C99" s="6"/>
      <x:c r="D99" s="6"/>
      <x:c r="E99" s="6"/>
      <x:c r="F99" s="6"/>
      <x:c r="G99" s="6"/>
      <x:c r="H99" s="6"/>
      <x:c r="I99" s="6"/>
      <x:c r="J99" s="6"/>
      <x:c r="K99" s="6"/>
      <x:c r="L99" s="6"/>
      <x:c r="M99" s="6"/>
      <x:c r="N99" s="6"/>
      <x:c r="O99" s="6"/>
      <x:c r="P99" s="6"/>
      <x:c r="Q99" s="6"/>
      <x:c r="R99" s="6"/>
      <x:c r="S99" s="6"/>
      <x:c r="T99" s="6"/>
      <x:c r="U99" s="6"/>
      <x:c r="V99" s="6"/>
      <x:c r="W99" s="6"/>
      <x:c r="X99" s="6"/>
      <x:c r="Y99" s="6"/>
      <x:c r="Z99" s="6"/>
    </x:row>
    <x:row r="100" s="1" customFormat="1" ht="12.75" hidden="0" customHeight="1">
      <x:c r="A100" s="6"/>
      <x:c r="B100" s="6"/>
      <x:c r="C100" s="6"/>
      <x:c r="D100" s="6"/>
      <x:c r="E100" s="6"/>
      <x:c r="F100" s="6"/>
      <x:c r="G100" s="6"/>
      <x:c r="H100" s="6"/>
      <x:c r="I100" s="6"/>
      <x:c r="J100" s="6"/>
      <x:c r="K100" s="6"/>
      <x:c r="L100" s="6"/>
      <x:c r="M100" s="6"/>
      <x:c r="N100" s="6"/>
      <x:c r="O100" s="6"/>
      <x:c r="P100" s="6"/>
      <x:c r="Q100" s="6"/>
      <x:c r="R100" s="6"/>
      <x:c r="S100" s="6"/>
      <x:c r="T100" s="6"/>
      <x:c r="U100" s="6"/>
      <x:c r="V100" s="6"/>
      <x:c r="W100" s="6"/>
      <x:c r="X100" s="6"/>
      <x:c r="Y100" s="6"/>
      <x:c r="Z100" s="6"/>
    </x:row>
  </x:sheetData>
  <x:pageMargins left="0.7" right="0.7" top="0.75" bottom="0.75" header="0.3" footer="0.3"/>
</x:worksheet>
</file>

<file path=xl/worksheets/sheet50.xml><?xml version="1.0" encoding="utf-8"?>
<x:worksheet xmlns:x="http://schemas.openxmlformats.org/spreadsheetml/2006/main">
  <x:sheetViews>
    <x:sheetView showGridLines="1" workbookViewId="0"/>
  </x:sheetViews>
  <x:sheetFormatPr defaultColWidth="8.6796875" defaultRowHeight="12.75"/>
  <x:cols>
    <x:col min="1" max="1" width="33" style="1" hidden="0" customWidth="1"/>
    <x:col min="2" max="3" width="36" style="1" hidden="0" customWidth="1"/>
    <x:col min="4" max="26" width="16" style="1" hidden="0" customWidth="1"/>
  </x:cols>
  <x:sheetData>
    <x:row r="1" s="1" customFormat="1" ht="12.75" hidden="0" customHeight="1">
      <x:c r="A1" s="36" t="s">
        <x:v>367</x:v>
      </x:c>
      <x:c r="B1" s="36" t="s">
        <x:v>368</x:v>
      </x:c>
      <x:c r="C1" s="36" t="s">
        <x:v>1258</x:v>
      </x:c>
      <x:c r="D1" s="3"/>
      <x:c r="E1" s="3"/>
      <x:c r="F1" s="3"/>
      <x:c r="G1" s="3"/>
      <x:c r="H1" s="3"/>
      <x:c r="I1" s="3"/>
      <x:c r="J1" s="3"/>
      <x:c r="K1" s="3"/>
      <x:c r="L1" s="3"/>
      <x:c r="M1" s="3"/>
      <x:c r="N1" s="3"/>
      <x:c r="O1" s="3"/>
      <x:c r="P1" s="3"/>
      <x:c r="Q1" s="3"/>
      <x:c r="R1" s="3"/>
      <x:c r="S1" s="3"/>
      <x:c r="T1" s="3"/>
      <x:c r="U1" s="3"/>
      <x:c r="V1" s="3"/>
      <x:c r="W1" s="3"/>
      <x:c r="X1" s="3"/>
      <x:c r="Y1" s="3"/>
      <x:c r="Z1" s="3"/>
    </x:row>
    <x:row r="2" s="1" customFormat="1" ht="26.25" hidden="0" customHeight="1">
      <x:c r="A2" s="38" t="s">
        <x:v>3818</x:v>
      </x:c>
      <x:c r="B2" s="40" t="s">
        <x:v>3819</x:v>
      </x:c>
      <x:c r="C2" s="40" t="s">
        <x:v>3820</x:v>
      </x:c>
      <x:c r="D2" s="6"/>
      <x:c r="E2" s="6"/>
      <x:c r="F2" s="6"/>
      <x:c r="G2" s="6"/>
      <x:c r="H2" s="6"/>
      <x:c r="I2" s="6"/>
      <x:c r="J2" s="6"/>
      <x:c r="K2" s="6"/>
      <x:c r="L2" s="6"/>
      <x:c r="M2" s="6"/>
      <x:c r="N2" s="6"/>
      <x:c r="O2" s="6"/>
      <x:c r="P2" s="6"/>
      <x:c r="Q2" s="6"/>
      <x:c r="R2" s="6"/>
      <x:c r="S2" s="6"/>
      <x:c r="T2" s="6"/>
      <x:c r="U2" s="6"/>
      <x:c r="V2" s="6"/>
      <x:c r="W2" s="6"/>
      <x:c r="X2" s="6"/>
      <x:c r="Y2" s="6"/>
      <x:c r="Z2" s="6"/>
    </x:row>
    <x:row r="3" s="1" customFormat="1" ht="12.75" hidden="0" customHeight="1">
      <x:c r="A3" s="41" t="s">
        <x:v>3821</x:v>
      </x:c>
      <x:c r="B3" s="44" t="s">
        <x:v>3822</x:v>
      </x:c>
      <x:c r="C3" s="44" t="s">
        <x:v>3823</x:v>
      </x:c>
      <x:c r="D3" s="6"/>
      <x:c r="E3" s="6"/>
      <x:c r="F3" s="6"/>
      <x:c r="G3" s="6"/>
      <x:c r="H3" s="6"/>
      <x:c r="I3" s="6"/>
      <x:c r="J3" s="6"/>
      <x:c r="K3" s="6"/>
      <x:c r="L3" s="6"/>
      <x:c r="M3" s="6"/>
      <x:c r="N3" s="6"/>
      <x:c r="O3" s="6"/>
      <x:c r="P3" s="6"/>
      <x:c r="Q3" s="6"/>
      <x:c r="R3" s="6"/>
      <x:c r="S3" s="6"/>
      <x:c r="T3" s="6"/>
      <x:c r="U3" s="6"/>
      <x:c r="V3" s="6"/>
      <x:c r="W3" s="6"/>
      <x:c r="X3" s="6"/>
      <x:c r="Y3" s="6"/>
      <x:c r="Z3" s="6"/>
    </x:row>
    <x:row r="4" s="1" customFormat="1" ht="26.25" hidden="0" customHeight="1">
      <x:c r="A4" s="41" t="s">
        <x:v>3824</x:v>
      </x:c>
      <x:c r="B4" s="40" t="s">
        <x:v>3496</x:v>
      </x:c>
      <x:c r="C4" s="40" t="s">
        <x:v>3825</x:v>
      </x:c>
      <x:c r="D4" s="6"/>
      <x:c r="E4" s="6"/>
      <x:c r="F4" s="6"/>
      <x:c r="G4" s="6"/>
      <x:c r="H4" s="6"/>
      <x:c r="I4" s="6"/>
      <x:c r="J4" s="6"/>
      <x:c r="K4" s="6"/>
      <x:c r="L4" s="6"/>
      <x:c r="M4" s="6"/>
      <x:c r="N4" s="6"/>
      <x:c r="O4" s="6"/>
      <x:c r="P4" s="6"/>
      <x:c r="Q4" s="6"/>
      <x:c r="R4" s="6"/>
      <x:c r="S4" s="6"/>
      <x:c r="T4" s="6"/>
      <x:c r="U4" s="6"/>
      <x:c r="V4" s="6"/>
      <x:c r="W4" s="6"/>
      <x:c r="X4" s="6"/>
      <x:c r="Y4" s="6"/>
      <x:c r="Z4" s="6"/>
    </x:row>
    <x:row r="5" s="1" customFormat="1" ht="12.75" hidden="0" customHeight="1">
      <x:c r="A5" s="41" t="s">
        <x:v>3826</x:v>
      </x:c>
      <x:c r="B5" s="44" t="s">
        <x:v>3827</x:v>
      </x:c>
      <x:c r="C5" s="44" t="s">
        <x:v>3828</x:v>
      </x:c>
      <x:c r="D5" s="6"/>
      <x:c r="E5" s="6"/>
      <x:c r="F5" s="6"/>
      <x:c r="G5" s="6"/>
      <x:c r="H5" s="6"/>
      <x:c r="I5" s="6"/>
      <x:c r="J5" s="6"/>
      <x:c r="K5" s="6"/>
      <x:c r="L5" s="6"/>
      <x:c r="M5" s="6"/>
      <x:c r="N5" s="6"/>
      <x:c r="O5" s="6"/>
      <x:c r="P5" s="6"/>
      <x:c r="Q5" s="6"/>
      <x:c r="R5" s="6"/>
      <x:c r="S5" s="6"/>
      <x:c r="T5" s="6"/>
      <x:c r="U5" s="6"/>
      <x:c r="V5" s="6"/>
      <x:c r="W5" s="6"/>
      <x:c r="X5" s="6"/>
      <x:c r="Y5" s="6"/>
      <x:c r="Z5" s="6"/>
    </x:row>
    <x:row r="6" s="1" customFormat="1" ht="12.75" hidden="0" customHeight="1">
      <x:c r="A6" s="41" t="s">
        <x:v>3829</x:v>
      </x:c>
      <x:c r="B6" s="40" t="s">
        <x:v>3830</x:v>
      </x:c>
      <x:c r="C6" s="40" t="s">
        <x:v>3831</x:v>
      </x:c>
      <x:c r="D6" s="6"/>
      <x:c r="E6" s="6"/>
      <x:c r="F6" s="6"/>
      <x:c r="G6" s="6"/>
      <x:c r="H6" s="6"/>
      <x:c r="I6" s="6"/>
      <x:c r="J6" s="6"/>
      <x:c r="K6" s="6"/>
      <x:c r="L6" s="6"/>
      <x:c r="M6" s="6"/>
      <x:c r="N6" s="6"/>
      <x:c r="O6" s="6"/>
      <x:c r="P6" s="6"/>
      <x:c r="Q6" s="6"/>
      <x:c r="R6" s="6"/>
      <x:c r="S6" s="6"/>
      <x:c r="T6" s="6"/>
      <x:c r="U6" s="6"/>
      <x:c r="V6" s="6"/>
      <x:c r="W6" s="6"/>
      <x:c r="X6" s="6"/>
      <x:c r="Y6" s="6"/>
      <x:c r="Z6" s="6"/>
    </x:row>
    <x:row r="7" s="1" customFormat="1" ht="26.25" hidden="0" customHeight="1">
      <x:c r="A7" s="41" t="s">
        <x:v>3832</x:v>
      </x:c>
      <x:c r="B7" s="44" t="s">
        <x:v>3496</x:v>
      </x:c>
      <x:c r="C7" s="44" t="s">
        <x:v>3833</x:v>
      </x:c>
      <x:c r="D7" s="6"/>
      <x:c r="E7" s="6"/>
      <x:c r="F7" s="6"/>
      <x:c r="G7" s="6"/>
      <x:c r="H7" s="6"/>
      <x:c r="I7" s="6"/>
      <x:c r="J7" s="6"/>
      <x:c r="K7" s="6"/>
      <x:c r="L7" s="6"/>
      <x:c r="M7" s="6"/>
      <x:c r="N7" s="6"/>
      <x:c r="O7" s="6"/>
      <x:c r="P7" s="6"/>
      <x:c r="Q7" s="6"/>
      <x:c r="R7" s="6"/>
      <x:c r="S7" s="6"/>
      <x:c r="T7" s="6"/>
      <x:c r="U7" s="6"/>
      <x:c r="V7" s="6"/>
      <x:c r="W7" s="6"/>
      <x:c r="X7" s="6"/>
      <x:c r="Y7" s="6"/>
      <x:c r="Z7" s="6"/>
    </x:row>
    <x:row r="8" s="1" customFormat="1" ht="26.25" hidden="0" customHeight="1">
      <x:c r="A8" s="41" t="s">
        <x:v>3834</x:v>
      </x:c>
      <x:c r="B8" s="40" t="s">
        <x:v>3835</x:v>
      </x:c>
      <x:c r="C8" s="40" t="s">
        <x:v>3836</x:v>
      </x:c>
      <x:c r="D8" s="6"/>
      <x:c r="E8" s="6"/>
      <x:c r="F8" s="6"/>
      <x:c r="G8" s="6"/>
      <x:c r="H8" s="6"/>
      <x:c r="I8" s="6"/>
      <x:c r="J8" s="6"/>
      <x:c r="K8" s="6"/>
      <x:c r="L8" s="6"/>
      <x:c r="M8" s="6"/>
      <x:c r="N8" s="6"/>
      <x:c r="O8" s="6"/>
      <x:c r="P8" s="6"/>
      <x:c r="Q8" s="6"/>
      <x:c r="R8" s="6"/>
      <x:c r="S8" s="6"/>
      <x:c r="T8" s="6"/>
      <x:c r="U8" s="6"/>
      <x:c r="V8" s="6"/>
      <x:c r="W8" s="6"/>
      <x:c r="X8" s="6"/>
      <x:c r="Y8" s="6"/>
      <x:c r="Z8" s="6"/>
    </x:row>
    <x:row r="9" s="1" customFormat="1" ht="26.25" hidden="0" customHeight="1">
      <x:c r="A9" s="41" t="s">
        <x:v>3837</x:v>
      </x:c>
      <x:c r="B9" s="44" t="s">
        <x:v>3838</x:v>
      </x:c>
      <x:c r="C9" s="44" t="s">
        <x:v>3839</x:v>
      </x:c>
      <x:c r="D9" s="6"/>
      <x:c r="E9" s="6"/>
      <x:c r="F9" s="6"/>
      <x:c r="G9" s="6"/>
      <x:c r="H9" s="6"/>
      <x:c r="I9" s="6"/>
      <x:c r="J9" s="6"/>
      <x:c r="K9" s="6"/>
      <x:c r="L9" s="6"/>
      <x:c r="M9" s="6"/>
      <x:c r="N9" s="6"/>
      <x:c r="O9" s="6"/>
      <x:c r="P9" s="6"/>
      <x:c r="Q9" s="6"/>
      <x:c r="R9" s="6"/>
      <x:c r="S9" s="6"/>
      <x:c r="T9" s="6"/>
      <x:c r="U9" s="6"/>
      <x:c r="V9" s="6"/>
      <x:c r="W9" s="6"/>
      <x:c r="X9" s="6"/>
      <x:c r="Y9" s="6"/>
      <x:c r="Z9" s="6"/>
    </x:row>
    <x:row r="10" s="1" customFormat="1" ht="12.75" hidden="0" customHeight="1">
      <x:c r="A10" s="6"/>
      <x:c r="B10" s="6"/>
      <x:c r="C10" s="6"/>
      <x:c r="D10" s="6"/>
      <x:c r="E10" s="6"/>
      <x:c r="F10" s="6"/>
      <x:c r="G10" s="6"/>
      <x:c r="H10" s="6"/>
      <x:c r="I10" s="6"/>
      <x:c r="J10" s="6"/>
      <x:c r="K10" s="6"/>
      <x:c r="L10" s="6"/>
      <x:c r="M10" s="6"/>
      <x:c r="N10" s="6"/>
      <x:c r="O10" s="6"/>
      <x:c r="P10" s="6"/>
      <x:c r="Q10" s="6"/>
      <x:c r="R10" s="6"/>
      <x:c r="S10" s="6"/>
      <x:c r="T10" s="6"/>
      <x:c r="U10" s="6"/>
      <x:c r="V10" s="6"/>
      <x:c r="W10" s="6"/>
      <x:c r="X10" s="6"/>
      <x:c r="Y10" s="6"/>
      <x:c r="Z10" s="6"/>
    </x:row>
    <x:row r="11" s="1" customFormat="1" ht="12.75" hidden="0" customHeight="1">
      <x:c r="A11" s="6"/>
      <x:c r="B11" s="6"/>
      <x:c r="C11" s="6"/>
      <x:c r="D11" s="6"/>
      <x:c r="E11" s="6"/>
      <x:c r="F11" s="6"/>
      <x:c r="G11" s="6"/>
      <x:c r="H11" s="6"/>
      <x:c r="I11" s="6"/>
      <x:c r="J11" s="6"/>
      <x:c r="K11" s="6"/>
      <x:c r="L11" s="6"/>
      <x:c r="M11" s="6"/>
      <x:c r="N11" s="6"/>
      <x:c r="O11" s="6"/>
      <x:c r="P11" s="6"/>
      <x:c r="Q11" s="6"/>
      <x:c r="R11" s="6"/>
      <x:c r="S11" s="6"/>
      <x:c r="T11" s="6"/>
      <x:c r="U11" s="6"/>
      <x:c r="V11" s="6"/>
      <x:c r="W11" s="6"/>
      <x:c r="X11" s="6"/>
      <x:c r="Y11" s="6"/>
      <x:c r="Z11" s="6"/>
    </x:row>
    <x:row r="12" s="1" customFormat="1" ht="12.75" hidden="0" customHeight="1">
      <x:c r="A12" s="6"/>
      <x:c r="B12" s="6"/>
      <x:c r="C12" s="6"/>
      <x:c r="D12" s="6"/>
      <x:c r="E12" s="6"/>
      <x:c r="F12" s="6"/>
      <x:c r="G12" s="6"/>
      <x:c r="H12" s="6"/>
      <x:c r="I12" s="6"/>
      <x:c r="J12" s="6"/>
      <x:c r="K12" s="6"/>
      <x:c r="L12" s="6"/>
      <x:c r="M12" s="6"/>
      <x:c r="N12" s="6"/>
      <x:c r="O12" s="6"/>
      <x:c r="P12" s="6"/>
      <x:c r="Q12" s="6"/>
      <x:c r="R12" s="6"/>
      <x:c r="S12" s="6"/>
      <x:c r="T12" s="6"/>
      <x:c r="U12" s="6"/>
      <x:c r="V12" s="6"/>
      <x:c r="W12" s="6"/>
      <x:c r="X12" s="6"/>
      <x:c r="Y12" s="6"/>
      <x:c r="Z12" s="6"/>
    </x:row>
    <x:row r="13" s="1" customFormat="1" ht="12.75" hidden="0" customHeight="1">
      <x:c r="A13" s="6"/>
      <x:c r="B13" s="6"/>
      <x:c r="C13" s="6"/>
      <x:c r="D13" s="6"/>
      <x:c r="E13" s="6"/>
      <x:c r="F13" s="6"/>
      <x:c r="G13" s="6"/>
      <x:c r="H13" s="6"/>
      <x:c r="I13" s="6"/>
      <x:c r="J13" s="6"/>
      <x:c r="K13" s="6"/>
      <x:c r="L13" s="6"/>
      <x:c r="M13" s="6"/>
      <x:c r="N13" s="6"/>
      <x:c r="O13" s="6"/>
      <x:c r="P13" s="6"/>
      <x:c r="Q13" s="6"/>
      <x:c r="R13" s="6"/>
      <x:c r="S13" s="6"/>
      <x:c r="T13" s="6"/>
      <x:c r="U13" s="6"/>
      <x:c r="V13" s="6"/>
      <x:c r="W13" s="6"/>
      <x:c r="X13" s="6"/>
      <x:c r="Y13" s="6"/>
      <x:c r="Z13" s="6"/>
    </x:row>
    <x:row r="14" s="1" customFormat="1" ht="12.75" hidden="0" customHeight="1">
      <x:c r="A14" s="6"/>
      <x:c r="B14" s="6"/>
      <x:c r="C14" s="6"/>
      <x:c r="D14" s="6"/>
      <x:c r="E14" s="6"/>
      <x:c r="F14" s="6"/>
      <x:c r="G14" s="6"/>
      <x:c r="H14" s="6"/>
      <x:c r="I14" s="6"/>
      <x:c r="J14" s="6"/>
      <x:c r="K14" s="6"/>
      <x:c r="L14" s="6"/>
      <x:c r="M14" s="6"/>
      <x:c r="N14" s="6"/>
      <x:c r="O14" s="6"/>
      <x:c r="P14" s="6"/>
      <x:c r="Q14" s="6"/>
      <x:c r="R14" s="6"/>
      <x:c r="S14" s="6"/>
      <x:c r="T14" s="6"/>
      <x:c r="U14" s="6"/>
      <x:c r="V14" s="6"/>
      <x:c r="W14" s="6"/>
      <x:c r="X14" s="6"/>
      <x:c r="Y14" s="6"/>
      <x:c r="Z14" s="6"/>
    </x:row>
    <x:row r="15" s="1" customFormat="1" ht="12.75" hidden="0" customHeight="1">
      <x:c r="A15" s="6"/>
      <x:c r="B15" s="6"/>
      <x:c r="C15" s="6"/>
      <x:c r="D15" s="6"/>
      <x:c r="E15" s="6"/>
      <x:c r="F15" s="6"/>
      <x:c r="G15" s="6"/>
      <x:c r="H15" s="6"/>
      <x:c r="I15" s="6"/>
      <x:c r="J15" s="6"/>
      <x:c r="K15" s="6"/>
      <x:c r="L15" s="6"/>
      <x:c r="M15" s="6"/>
      <x:c r="N15" s="6"/>
      <x:c r="O15" s="6"/>
      <x:c r="P15" s="6"/>
      <x:c r="Q15" s="6"/>
      <x:c r="R15" s="6"/>
      <x:c r="S15" s="6"/>
      <x:c r="T15" s="6"/>
      <x:c r="U15" s="6"/>
      <x:c r="V15" s="6"/>
      <x:c r="W15" s="6"/>
      <x:c r="X15" s="6"/>
      <x:c r="Y15" s="6"/>
      <x:c r="Z15" s="6"/>
    </x:row>
    <x:row r="16" s="1" customFormat="1" ht="12.75" hidden="0" customHeight="1">
      <x:c r="A16" s="6"/>
      <x:c r="B16" s="6"/>
      <x:c r="C16" s="6"/>
      <x:c r="D16" s="6"/>
      <x:c r="E16" s="6"/>
      <x:c r="F16" s="6"/>
      <x:c r="G16" s="6"/>
      <x:c r="H16" s="6"/>
      <x:c r="I16" s="6"/>
      <x:c r="J16" s="6"/>
      <x:c r="K16" s="6"/>
      <x:c r="L16" s="6"/>
      <x:c r="M16" s="6"/>
      <x:c r="N16" s="6"/>
      <x:c r="O16" s="6"/>
      <x:c r="P16" s="6"/>
      <x:c r="Q16" s="6"/>
      <x:c r="R16" s="6"/>
      <x:c r="S16" s="6"/>
      <x:c r="T16" s="6"/>
      <x:c r="U16" s="6"/>
      <x:c r="V16" s="6"/>
      <x:c r="W16" s="6"/>
      <x:c r="X16" s="6"/>
      <x:c r="Y16" s="6"/>
      <x:c r="Z16" s="6"/>
    </x:row>
    <x:row r="17" s="1" customFormat="1" ht="12.75" hidden="0" customHeight="1">
      <x:c r="A17" s="6"/>
      <x:c r="B17" s="6"/>
      <x:c r="C17" s="6"/>
      <x:c r="D17" s="6"/>
      <x:c r="E17" s="6"/>
      <x:c r="F17" s="6"/>
      <x:c r="G17" s="6"/>
      <x:c r="H17" s="6"/>
      <x:c r="I17" s="6"/>
      <x:c r="J17" s="6"/>
      <x:c r="K17" s="6"/>
      <x:c r="L17" s="6"/>
      <x:c r="M17" s="6"/>
      <x:c r="N17" s="6"/>
      <x:c r="O17" s="6"/>
      <x:c r="P17" s="6"/>
      <x:c r="Q17" s="6"/>
      <x:c r="R17" s="6"/>
      <x:c r="S17" s="6"/>
      <x:c r="T17" s="6"/>
      <x:c r="U17" s="6"/>
      <x:c r="V17" s="6"/>
      <x:c r="W17" s="6"/>
      <x:c r="X17" s="6"/>
      <x:c r="Y17" s="6"/>
      <x:c r="Z17" s="6"/>
    </x:row>
    <x:row r="18" s="1" customFormat="1" ht="12.75" hidden="0" customHeight="1">
      <x:c r="A18" s="6"/>
      <x:c r="B18" s="6"/>
      <x:c r="C18" s="6"/>
      <x:c r="D18" s="6"/>
      <x:c r="E18" s="6"/>
      <x:c r="F18" s="6"/>
      <x:c r="G18" s="6"/>
      <x:c r="H18" s="6"/>
      <x:c r="I18" s="6"/>
      <x:c r="J18" s="6"/>
      <x:c r="K18" s="6"/>
      <x:c r="L18" s="6"/>
      <x:c r="M18" s="6"/>
      <x:c r="N18" s="6"/>
      <x:c r="O18" s="6"/>
      <x:c r="P18" s="6"/>
      <x:c r="Q18" s="6"/>
      <x:c r="R18" s="6"/>
      <x:c r="S18" s="6"/>
      <x:c r="T18" s="6"/>
      <x:c r="U18" s="6"/>
      <x:c r="V18" s="6"/>
      <x:c r="W18" s="6"/>
      <x:c r="X18" s="6"/>
      <x:c r="Y18" s="6"/>
      <x:c r="Z18" s="6"/>
    </x:row>
    <x:row r="19" s="1" customFormat="1" ht="12.75" hidden="0" customHeight="1">
      <x:c r="A19" s="6"/>
      <x:c r="B19" s="6"/>
      <x:c r="C19" s="6"/>
      <x:c r="D19" s="6"/>
      <x:c r="E19" s="6"/>
      <x:c r="F19" s="6"/>
      <x:c r="G19" s="6"/>
      <x:c r="H19" s="6"/>
      <x:c r="I19" s="6"/>
      <x:c r="J19" s="6"/>
      <x:c r="K19" s="6"/>
      <x:c r="L19" s="6"/>
      <x:c r="M19" s="6"/>
      <x:c r="N19" s="6"/>
      <x:c r="O19" s="6"/>
      <x:c r="P19" s="6"/>
      <x:c r="Q19" s="6"/>
      <x:c r="R19" s="6"/>
      <x:c r="S19" s="6"/>
      <x:c r="T19" s="6"/>
      <x:c r="U19" s="6"/>
      <x:c r="V19" s="6"/>
      <x:c r="W19" s="6"/>
      <x:c r="X19" s="6"/>
      <x:c r="Y19" s="6"/>
      <x:c r="Z19" s="6"/>
    </x:row>
    <x:row r="20" s="1" customFormat="1" ht="12.75" hidden="0" customHeight="1">
      <x:c r="A20" s="6"/>
      <x:c r="B20" s="6"/>
      <x:c r="C20" s="6"/>
      <x:c r="D20" s="6"/>
      <x:c r="E20" s="6"/>
      <x:c r="F20" s="6"/>
      <x:c r="G20" s="6"/>
      <x:c r="H20" s="6"/>
      <x:c r="I20" s="6"/>
      <x:c r="J20" s="6"/>
      <x:c r="K20" s="6"/>
      <x:c r="L20" s="6"/>
      <x:c r="M20" s="6"/>
      <x:c r="N20" s="6"/>
      <x:c r="O20" s="6"/>
      <x:c r="P20" s="6"/>
      <x:c r="Q20" s="6"/>
      <x:c r="R20" s="6"/>
      <x:c r="S20" s="6"/>
      <x:c r="T20" s="6"/>
      <x:c r="U20" s="6"/>
      <x:c r="V20" s="6"/>
      <x:c r="W20" s="6"/>
      <x:c r="X20" s="6"/>
      <x:c r="Y20" s="6"/>
      <x:c r="Z20" s="6"/>
    </x:row>
    <x:row r="21" s="1" customFormat="1" ht="12.75" hidden="0" customHeight="1">
      <x:c r="A21" s="6"/>
      <x:c r="B21" s="6"/>
      <x:c r="C21" s="6"/>
      <x:c r="D21" s="6"/>
      <x:c r="E21" s="6"/>
      <x:c r="F21" s="6"/>
      <x:c r="G21" s="6"/>
      <x:c r="H21" s="6"/>
      <x:c r="I21" s="6"/>
      <x:c r="J21" s="6"/>
      <x:c r="K21" s="6"/>
      <x:c r="L21" s="6"/>
      <x:c r="M21" s="6"/>
      <x:c r="N21" s="6"/>
      <x:c r="O21" s="6"/>
      <x:c r="P21" s="6"/>
      <x:c r="Q21" s="6"/>
      <x:c r="R21" s="6"/>
      <x:c r="S21" s="6"/>
      <x:c r="T21" s="6"/>
      <x:c r="U21" s="6"/>
      <x:c r="V21" s="6"/>
      <x:c r="W21" s="6"/>
      <x:c r="X21" s="6"/>
      <x:c r="Y21" s="6"/>
      <x:c r="Z21" s="6"/>
    </x:row>
    <x:row r="22" s="1" customFormat="1" ht="12.75" hidden="0" customHeight="1">
      <x:c r="A22" s="6"/>
      <x:c r="B22" s="6"/>
      <x:c r="C22" s="6"/>
      <x:c r="D22" s="6"/>
      <x:c r="E22" s="6"/>
      <x:c r="F22" s="6"/>
      <x:c r="G22" s="6"/>
      <x:c r="H22" s="6"/>
      <x:c r="I22" s="6"/>
      <x:c r="J22" s="6"/>
      <x:c r="K22" s="6"/>
      <x:c r="L22" s="6"/>
      <x:c r="M22" s="6"/>
      <x:c r="N22" s="6"/>
      <x:c r="O22" s="6"/>
      <x:c r="P22" s="6"/>
      <x:c r="Q22" s="6"/>
      <x:c r="R22" s="6"/>
      <x:c r="S22" s="6"/>
      <x:c r="T22" s="6"/>
      <x:c r="U22" s="6"/>
      <x:c r="V22" s="6"/>
      <x:c r="W22" s="6"/>
      <x:c r="X22" s="6"/>
      <x:c r="Y22" s="6"/>
      <x:c r="Z22" s="6"/>
    </x:row>
    <x:row r="23" s="1" customFormat="1" ht="12.75" hidden="0" customHeight="1">
      <x:c r="A23" s="6"/>
      <x:c r="B23" s="6"/>
      <x:c r="C23" s="6"/>
      <x:c r="D23" s="6"/>
      <x:c r="E23" s="6"/>
      <x:c r="F23" s="6"/>
      <x:c r="G23" s="6"/>
      <x:c r="H23" s="6"/>
      <x:c r="I23" s="6"/>
      <x:c r="J23" s="6"/>
      <x:c r="K23" s="6"/>
      <x:c r="L23" s="6"/>
      <x:c r="M23" s="6"/>
      <x:c r="N23" s="6"/>
      <x:c r="O23" s="6"/>
      <x:c r="P23" s="6"/>
      <x:c r="Q23" s="6"/>
      <x:c r="R23" s="6"/>
      <x:c r="S23" s="6"/>
      <x:c r="T23" s="6"/>
      <x:c r="U23" s="6"/>
      <x:c r="V23" s="6"/>
      <x:c r="W23" s="6"/>
      <x:c r="X23" s="6"/>
      <x:c r="Y23" s="6"/>
      <x:c r="Z23" s="6"/>
    </x:row>
    <x:row r="24" s="1" customFormat="1" ht="12.75" hidden="0" customHeight="1">
      <x:c r="A24" s="6"/>
      <x:c r="B24" s="6"/>
      <x:c r="C24" s="6"/>
      <x:c r="D24" s="6"/>
      <x:c r="E24" s="6"/>
      <x:c r="F24" s="6"/>
      <x:c r="G24" s="6"/>
      <x:c r="H24" s="6"/>
      <x:c r="I24" s="6"/>
      <x:c r="J24" s="6"/>
      <x:c r="K24" s="6"/>
      <x:c r="L24" s="6"/>
      <x:c r="M24" s="6"/>
      <x:c r="N24" s="6"/>
      <x:c r="O24" s="6"/>
      <x:c r="P24" s="6"/>
      <x:c r="Q24" s="6"/>
      <x:c r="R24" s="6"/>
      <x:c r="S24" s="6"/>
      <x:c r="T24" s="6"/>
      <x:c r="U24" s="6"/>
      <x:c r="V24" s="6"/>
      <x:c r="W24" s="6"/>
      <x:c r="X24" s="6"/>
      <x:c r="Y24" s="6"/>
      <x:c r="Z24" s="6"/>
    </x:row>
    <x:row r="25" s="1" customFormat="1" ht="12.75" hidden="0" customHeight="1">
      <x:c r="A25" s="6"/>
      <x:c r="B25" s="6"/>
      <x:c r="C25" s="6"/>
      <x:c r="D25" s="6"/>
      <x:c r="E25" s="6"/>
      <x:c r="F25" s="6"/>
      <x:c r="G25" s="6"/>
      <x:c r="H25" s="6"/>
      <x:c r="I25" s="6"/>
      <x:c r="J25" s="6"/>
      <x:c r="K25" s="6"/>
      <x:c r="L25" s="6"/>
      <x:c r="M25" s="6"/>
      <x:c r="N25" s="6"/>
      <x:c r="O25" s="6"/>
      <x:c r="P25" s="6"/>
      <x:c r="Q25" s="6"/>
      <x:c r="R25" s="6"/>
      <x:c r="S25" s="6"/>
      <x:c r="T25" s="6"/>
      <x:c r="U25" s="6"/>
      <x:c r="V25" s="6"/>
      <x:c r="W25" s="6"/>
      <x:c r="X25" s="6"/>
      <x:c r="Y25" s="6"/>
      <x:c r="Z25" s="6"/>
    </x:row>
    <x:row r="26" s="1" customFormat="1" ht="12.75" hidden="0" customHeight="1">
      <x:c r="A26" s="6"/>
      <x:c r="B26" s="6"/>
      <x:c r="C26" s="6"/>
      <x:c r="D26" s="6"/>
      <x:c r="E26" s="6"/>
      <x:c r="F26" s="6"/>
      <x:c r="G26" s="6"/>
      <x:c r="H26" s="6"/>
      <x:c r="I26" s="6"/>
      <x:c r="J26" s="6"/>
      <x:c r="K26" s="6"/>
      <x:c r="L26" s="6"/>
      <x:c r="M26" s="6"/>
      <x:c r="N26" s="6"/>
      <x:c r="O26" s="6"/>
      <x:c r="P26" s="6"/>
      <x:c r="Q26" s="6"/>
      <x:c r="R26" s="6"/>
      <x:c r="S26" s="6"/>
      <x:c r="T26" s="6"/>
      <x:c r="U26" s="6"/>
      <x:c r="V26" s="6"/>
      <x:c r="W26" s="6"/>
      <x:c r="X26" s="6"/>
      <x:c r="Y26" s="6"/>
      <x:c r="Z26" s="6"/>
    </x:row>
    <x:row r="27" s="1" customFormat="1" ht="12.75" hidden="0" customHeight="1">
      <x:c r="A27" s="6"/>
      <x:c r="B27" s="6"/>
      <x:c r="C27" s="6"/>
      <x:c r="D27" s="6"/>
      <x:c r="E27" s="6"/>
      <x:c r="F27" s="6"/>
      <x:c r="G27" s="6"/>
      <x:c r="H27" s="6"/>
      <x:c r="I27" s="6"/>
      <x:c r="J27" s="6"/>
      <x:c r="K27" s="6"/>
      <x:c r="L27" s="6"/>
      <x:c r="M27" s="6"/>
      <x:c r="N27" s="6"/>
      <x:c r="O27" s="6"/>
      <x:c r="P27" s="6"/>
      <x:c r="Q27" s="6"/>
      <x:c r="R27" s="6"/>
      <x:c r="S27" s="6"/>
      <x:c r="T27" s="6"/>
      <x:c r="U27" s="6"/>
      <x:c r="V27" s="6"/>
      <x:c r="W27" s="6"/>
      <x:c r="X27" s="6"/>
      <x:c r="Y27" s="6"/>
      <x:c r="Z27" s="6"/>
    </x:row>
    <x:row r="28" s="1" customFormat="1" ht="12.75" hidden="0" customHeight="1">
      <x:c r="A28" s="6"/>
      <x:c r="B28" s="6"/>
      <x:c r="C28" s="6"/>
      <x:c r="D28" s="6"/>
      <x:c r="E28" s="6"/>
      <x:c r="F28" s="6"/>
      <x:c r="G28" s="6"/>
      <x:c r="H28" s="6"/>
      <x:c r="I28" s="6"/>
      <x:c r="J28" s="6"/>
      <x:c r="K28" s="6"/>
      <x:c r="L28" s="6"/>
      <x:c r="M28" s="6"/>
      <x:c r="N28" s="6"/>
      <x:c r="O28" s="6"/>
      <x:c r="P28" s="6"/>
      <x:c r="Q28" s="6"/>
      <x:c r="R28" s="6"/>
      <x:c r="S28" s="6"/>
      <x:c r="T28" s="6"/>
      <x:c r="U28" s="6"/>
      <x:c r="V28" s="6"/>
      <x:c r="W28" s="6"/>
      <x:c r="X28" s="6"/>
      <x:c r="Y28" s="6"/>
      <x:c r="Z28" s="6"/>
    </x:row>
    <x:row r="29" s="1" customFormat="1" ht="12.75" hidden="0" customHeight="1">
      <x:c r="A29" s="6"/>
      <x:c r="B29" s="6"/>
      <x:c r="C29" s="6"/>
      <x:c r="D29" s="6"/>
      <x:c r="E29" s="6"/>
      <x:c r="F29" s="6"/>
      <x:c r="G29" s="6"/>
      <x:c r="H29" s="6"/>
      <x:c r="I29" s="6"/>
      <x:c r="J29" s="6"/>
      <x:c r="K29" s="6"/>
      <x:c r="L29" s="6"/>
      <x:c r="M29" s="6"/>
      <x:c r="N29" s="6"/>
      <x:c r="O29" s="6"/>
      <x:c r="P29" s="6"/>
      <x:c r="Q29" s="6"/>
      <x:c r="R29" s="6"/>
      <x:c r="S29" s="6"/>
      <x:c r="T29" s="6"/>
      <x:c r="U29" s="6"/>
      <x:c r="V29" s="6"/>
      <x:c r="W29" s="6"/>
      <x:c r="X29" s="6"/>
      <x:c r="Y29" s="6"/>
      <x:c r="Z29" s="6"/>
    </x:row>
    <x:row r="30" s="1" customFormat="1" ht="12.75" hidden="0" customHeight="1">
      <x:c r="A30" s="6"/>
      <x:c r="B30" s="6"/>
      <x:c r="C30" s="6"/>
      <x:c r="D30" s="6"/>
      <x:c r="E30" s="6"/>
      <x:c r="F30" s="6"/>
      <x:c r="G30" s="6"/>
      <x:c r="H30" s="6"/>
      <x:c r="I30" s="6"/>
      <x:c r="J30" s="6"/>
      <x:c r="K30" s="6"/>
      <x:c r="L30" s="6"/>
      <x:c r="M30" s="6"/>
      <x:c r="N30" s="6"/>
      <x:c r="O30" s="6"/>
      <x:c r="P30" s="6"/>
      <x:c r="Q30" s="6"/>
      <x:c r="R30" s="6"/>
      <x:c r="S30" s="6"/>
      <x:c r="T30" s="6"/>
      <x:c r="U30" s="6"/>
      <x:c r="V30" s="6"/>
      <x:c r="W30" s="6"/>
      <x:c r="X30" s="6"/>
      <x:c r="Y30" s="6"/>
      <x:c r="Z30" s="6"/>
    </x:row>
    <x:row r="31" s="1" customFormat="1" ht="12.75" hidden="0" customHeight="1">
      <x:c r="A31" s="6"/>
      <x:c r="B31" s="6"/>
      <x:c r="C31" s="6"/>
      <x:c r="D31" s="6"/>
      <x:c r="E31" s="6"/>
      <x:c r="F31" s="6"/>
      <x:c r="G31" s="6"/>
      <x:c r="H31" s="6"/>
      <x:c r="I31" s="6"/>
      <x:c r="J31" s="6"/>
      <x:c r="K31" s="6"/>
      <x:c r="L31" s="6"/>
      <x:c r="M31" s="6"/>
      <x:c r="N31" s="6"/>
      <x:c r="O31" s="6"/>
      <x:c r="P31" s="6"/>
      <x:c r="Q31" s="6"/>
      <x:c r="R31" s="6"/>
      <x:c r="S31" s="6"/>
      <x:c r="T31" s="6"/>
      <x:c r="U31" s="6"/>
      <x:c r="V31" s="6"/>
      <x:c r="W31" s="6"/>
      <x:c r="X31" s="6"/>
      <x:c r="Y31" s="6"/>
      <x:c r="Z31" s="6"/>
    </x:row>
    <x:row r="32" s="1" customFormat="1" ht="12.75" hidden="0" customHeight="1">
      <x:c r="A32" s="6"/>
      <x:c r="B32" s="6"/>
      <x:c r="C32" s="6"/>
      <x:c r="D32" s="6"/>
      <x:c r="E32" s="6"/>
      <x:c r="F32" s="6"/>
      <x:c r="G32" s="6"/>
      <x:c r="H32" s="6"/>
      <x:c r="I32" s="6"/>
      <x:c r="J32" s="6"/>
      <x:c r="K32" s="6"/>
      <x:c r="L32" s="6"/>
      <x:c r="M32" s="6"/>
      <x:c r="N32" s="6"/>
      <x:c r="O32" s="6"/>
      <x:c r="P32" s="6"/>
      <x:c r="Q32" s="6"/>
      <x:c r="R32" s="6"/>
      <x:c r="S32" s="6"/>
      <x:c r="T32" s="6"/>
      <x:c r="U32" s="6"/>
      <x:c r="V32" s="6"/>
      <x:c r="W32" s="6"/>
      <x:c r="X32" s="6"/>
      <x:c r="Y32" s="6"/>
      <x:c r="Z32" s="6"/>
    </x:row>
    <x:row r="33" s="1" customFormat="1" ht="12.75" hidden="0" customHeight="1">
      <x:c r="A33" s="6"/>
      <x:c r="B33" s="6"/>
      <x:c r="C33" s="6"/>
      <x:c r="D33" s="6"/>
      <x:c r="E33" s="6"/>
      <x:c r="F33" s="6"/>
      <x:c r="G33" s="6"/>
      <x:c r="H33" s="6"/>
      <x:c r="I33" s="6"/>
      <x:c r="J33" s="6"/>
      <x:c r="K33" s="6"/>
      <x:c r="L33" s="6"/>
      <x:c r="M33" s="6"/>
      <x:c r="N33" s="6"/>
      <x:c r="O33" s="6"/>
      <x:c r="P33" s="6"/>
      <x:c r="Q33" s="6"/>
      <x:c r="R33" s="6"/>
      <x:c r="S33" s="6"/>
      <x:c r="T33" s="6"/>
      <x:c r="U33" s="6"/>
      <x:c r="V33" s="6"/>
      <x:c r="W33" s="6"/>
      <x:c r="X33" s="6"/>
      <x:c r="Y33" s="6"/>
      <x:c r="Z33" s="6"/>
    </x:row>
    <x:row r="34" s="1" customFormat="1" ht="12.75" hidden="0" customHeight="1">
      <x:c r="A34" s="6"/>
      <x:c r="B34" s="6"/>
      <x:c r="C34" s="6"/>
      <x:c r="D34" s="6"/>
      <x:c r="E34" s="6"/>
      <x:c r="F34" s="6"/>
      <x:c r="G34" s="6"/>
      <x:c r="H34" s="6"/>
      <x:c r="I34" s="6"/>
      <x:c r="J34" s="6"/>
      <x:c r="K34" s="6"/>
      <x:c r="L34" s="6"/>
      <x:c r="M34" s="6"/>
      <x:c r="N34" s="6"/>
      <x:c r="O34" s="6"/>
      <x:c r="P34" s="6"/>
      <x:c r="Q34" s="6"/>
      <x:c r="R34" s="6"/>
      <x:c r="S34" s="6"/>
      <x:c r="T34" s="6"/>
      <x:c r="U34" s="6"/>
      <x:c r="V34" s="6"/>
      <x:c r="W34" s="6"/>
      <x:c r="X34" s="6"/>
      <x:c r="Y34" s="6"/>
      <x:c r="Z34" s="6"/>
    </x:row>
    <x:row r="35" s="1" customFormat="1" ht="12.75" hidden="0" customHeight="1">
      <x:c r="A35" s="6"/>
      <x:c r="B35" s="6"/>
      <x:c r="C35" s="6"/>
      <x:c r="D35" s="6"/>
      <x:c r="E35" s="6"/>
      <x:c r="F35" s="6"/>
      <x:c r="G35" s="6"/>
      <x:c r="H35" s="6"/>
      <x:c r="I35" s="6"/>
      <x:c r="J35" s="6"/>
      <x:c r="K35" s="6"/>
      <x:c r="L35" s="6"/>
      <x:c r="M35" s="6"/>
      <x:c r="N35" s="6"/>
      <x:c r="O35" s="6"/>
      <x:c r="P35" s="6"/>
      <x:c r="Q35" s="6"/>
      <x:c r="R35" s="6"/>
      <x:c r="S35" s="6"/>
      <x:c r="T35" s="6"/>
      <x:c r="U35" s="6"/>
      <x:c r="V35" s="6"/>
      <x:c r="W35" s="6"/>
      <x:c r="X35" s="6"/>
      <x:c r="Y35" s="6"/>
      <x:c r="Z35" s="6"/>
    </x:row>
    <x:row r="36" s="1" customFormat="1" ht="12.75" hidden="0" customHeight="1">
      <x:c r="A36" s="6"/>
      <x:c r="B36" s="6"/>
      <x:c r="C36" s="6"/>
      <x:c r="D36" s="6"/>
      <x:c r="E36" s="6"/>
      <x:c r="F36" s="6"/>
      <x:c r="G36" s="6"/>
      <x:c r="H36" s="6"/>
      <x:c r="I36" s="6"/>
      <x:c r="J36" s="6"/>
      <x:c r="K36" s="6"/>
      <x:c r="L36" s="6"/>
      <x:c r="M36" s="6"/>
      <x:c r="N36" s="6"/>
      <x:c r="O36" s="6"/>
      <x:c r="P36" s="6"/>
      <x:c r="Q36" s="6"/>
      <x:c r="R36" s="6"/>
      <x:c r="S36" s="6"/>
      <x:c r="T36" s="6"/>
      <x:c r="U36" s="6"/>
      <x:c r="V36" s="6"/>
      <x:c r="W36" s="6"/>
      <x:c r="X36" s="6"/>
      <x:c r="Y36" s="6"/>
      <x:c r="Z36" s="6"/>
    </x:row>
    <x:row r="37" s="1" customFormat="1" ht="12.75" hidden="0" customHeight="1">
      <x:c r="A37" s="6"/>
      <x:c r="B37" s="6"/>
      <x:c r="C37" s="6"/>
      <x:c r="D37" s="6"/>
      <x:c r="E37" s="6"/>
      <x:c r="F37" s="6"/>
      <x:c r="G37" s="6"/>
      <x:c r="H37" s="6"/>
      <x:c r="I37" s="6"/>
      <x:c r="J37" s="6"/>
      <x:c r="K37" s="6"/>
      <x:c r="L37" s="6"/>
      <x:c r="M37" s="6"/>
      <x:c r="N37" s="6"/>
      <x:c r="O37" s="6"/>
      <x:c r="P37" s="6"/>
      <x:c r="Q37" s="6"/>
      <x:c r="R37" s="6"/>
      <x:c r="S37" s="6"/>
      <x:c r="T37" s="6"/>
      <x:c r="U37" s="6"/>
      <x:c r="V37" s="6"/>
      <x:c r="W37" s="6"/>
      <x:c r="X37" s="6"/>
      <x:c r="Y37" s="6"/>
      <x:c r="Z37" s="6"/>
    </x:row>
    <x:row r="38" s="1" customFormat="1" ht="12.75" hidden="0" customHeight="1">
      <x:c r="A38" s="6"/>
      <x:c r="B38" s="6"/>
      <x:c r="C38" s="6"/>
      <x:c r="D38" s="6"/>
      <x:c r="E38" s="6"/>
      <x:c r="F38" s="6"/>
      <x:c r="G38" s="6"/>
      <x:c r="H38" s="6"/>
      <x:c r="I38" s="6"/>
      <x:c r="J38" s="6"/>
      <x:c r="K38" s="6"/>
      <x:c r="L38" s="6"/>
      <x:c r="M38" s="6"/>
      <x:c r="N38" s="6"/>
      <x:c r="O38" s="6"/>
      <x:c r="P38" s="6"/>
      <x:c r="Q38" s="6"/>
      <x:c r="R38" s="6"/>
      <x:c r="S38" s="6"/>
      <x:c r="T38" s="6"/>
      <x:c r="U38" s="6"/>
      <x:c r="V38" s="6"/>
      <x:c r="W38" s="6"/>
      <x:c r="X38" s="6"/>
      <x:c r="Y38" s="6"/>
      <x:c r="Z38" s="6"/>
    </x:row>
    <x:row r="39" s="1" customFormat="1" ht="12.75" hidden="0" customHeight="1">
      <x:c r="A39" s="6"/>
      <x:c r="B39" s="6"/>
      <x:c r="C39" s="6"/>
      <x:c r="D39" s="6"/>
      <x:c r="E39" s="6"/>
      <x:c r="F39" s="6"/>
      <x:c r="G39" s="6"/>
      <x:c r="H39" s="6"/>
      <x:c r="I39" s="6"/>
      <x:c r="J39" s="6"/>
      <x:c r="K39" s="6"/>
      <x:c r="L39" s="6"/>
      <x:c r="M39" s="6"/>
      <x:c r="N39" s="6"/>
      <x:c r="O39" s="6"/>
      <x:c r="P39" s="6"/>
      <x:c r="Q39" s="6"/>
      <x:c r="R39" s="6"/>
      <x:c r="S39" s="6"/>
      <x:c r="T39" s="6"/>
      <x:c r="U39" s="6"/>
      <x:c r="V39" s="6"/>
      <x:c r="W39" s="6"/>
      <x:c r="X39" s="6"/>
      <x:c r="Y39" s="6"/>
      <x:c r="Z39" s="6"/>
    </x:row>
    <x:row r="40" s="1" customFormat="1" ht="12.75" hidden="0" customHeight="1">
      <x:c r="A40" s="6"/>
      <x:c r="B40" s="6"/>
      <x:c r="C40" s="6"/>
      <x:c r="D40" s="6"/>
      <x:c r="E40" s="6"/>
      <x:c r="F40" s="6"/>
      <x:c r="G40" s="6"/>
      <x:c r="H40" s="6"/>
      <x:c r="I40" s="6"/>
      <x:c r="J40" s="6"/>
      <x:c r="K40" s="6"/>
      <x:c r="L40" s="6"/>
      <x:c r="M40" s="6"/>
      <x:c r="N40" s="6"/>
      <x:c r="O40" s="6"/>
      <x:c r="P40" s="6"/>
      <x:c r="Q40" s="6"/>
      <x:c r="R40" s="6"/>
      <x:c r="S40" s="6"/>
      <x:c r="T40" s="6"/>
      <x:c r="U40" s="6"/>
      <x:c r="V40" s="6"/>
      <x:c r="W40" s="6"/>
      <x:c r="X40" s="6"/>
      <x:c r="Y40" s="6"/>
      <x:c r="Z40" s="6"/>
    </x:row>
    <x:row r="41" s="1" customFormat="1" ht="12.75" hidden="0" customHeight="1">
      <x:c r="A41" s="6"/>
      <x:c r="B41" s="6"/>
      <x:c r="C41" s="6"/>
      <x:c r="D41" s="6"/>
      <x:c r="E41" s="6"/>
      <x:c r="F41" s="6"/>
      <x:c r="G41" s="6"/>
      <x:c r="H41" s="6"/>
      <x:c r="I41" s="6"/>
      <x:c r="J41" s="6"/>
      <x:c r="K41" s="6"/>
      <x:c r="L41" s="6"/>
      <x:c r="M41" s="6"/>
      <x:c r="N41" s="6"/>
      <x:c r="O41" s="6"/>
      <x:c r="P41" s="6"/>
      <x:c r="Q41" s="6"/>
      <x:c r="R41" s="6"/>
      <x:c r="S41" s="6"/>
      <x:c r="T41" s="6"/>
      <x:c r="U41" s="6"/>
      <x:c r="V41" s="6"/>
      <x:c r="W41" s="6"/>
      <x:c r="X41" s="6"/>
      <x:c r="Y41" s="6"/>
      <x:c r="Z41" s="6"/>
    </x:row>
    <x:row r="42" s="1" customFormat="1" ht="12.75" hidden="0" customHeight="1">
      <x:c r="A42" s="6"/>
      <x:c r="B42" s="6"/>
      <x:c r="C42" s="6"/>
      <x:c r="D42" s="6"/>
      <x:c r="E42" s="6"/>
      <x:c r="F42" s="6"/>
      <x:c r="G42" s="6"/>
      <x:c r="H42" s="6"/>
      <x:c r="I42" s="6"/>
      <x:c r="J42" s="6"/>
      <x:c r="K42" s="6"/>
      <x:c r="L42" s="6"/>
      <x:c r="M42" s="6"/>
      <x:c r="N42" s="6"/>
      <x:c r="O42" s="6"/>
      <x:c r="P42" s="6"/>
      <x:c r="Q42" s="6"/>
      <x:c r="R42" s="6"/>
      <x:c r="S42" s="6"/>
      <x:c r="T42" s="6"/>
      <x:c r="U42" s="6"/>
      <x:c r="V42" s="6"/>
      <x:c r="W42" s="6"/>
      <x:c r="X42" s="6"/>
      <x:c r="Y42" s="6"/>
      <x:c r="Z42" s="6"/>
    </x:row>
    <x:row r="43" s="1" customFormat="1" ht="12.75" hidden="0" customHeight="1">
      <x:c r="A43" s="6"/>
      <x:c r="B43" s="6"/>
      <x:c r="C43" s="6"/>
      <x:c r="D43" s="6"/>
      <x:c r="E43" s="6"/>
      <x:c r="F43" s="6"/>
      <x:c r="G43" s="6"/>
      <x:c r="H43" s="6"/>
      <x:c r="I43" s="6"/>
      <x:c r="J43" s="6"/>
      <x:c r="K43" s="6"/>
      <x:c r="L43" s="6"/>
      <x:c r="M43" s="6"/>
      <x:c r="N43" s="6"/>
      <x:c r="O43" s="6"/>
      <x:c r="P43" s="6"/>
      <x:c r="Q43" s="6"/>
      <x:c r="R43" s="6"/>
      <x:c r="S43" s="6"/>
      <x:c r="T43" s="6"/>
      <x:c r="U43" s="6"/>
      <x:c r="V43" s="6"/>
      <x:c r="W43" s="6"/>
      <x:c r="X43" s="6"/>
      <x:c r="Y43" s="6"/>
      <x:c r="Z43" s="6"/>
    </x:row>
    <x:row r="44" s="1" customFormat="1" ht="12.75" hidden="0" customHeight="1">
      <x:c r="A44" s="6"/>
      <x:c r="B44" s="6"/>
      <x:c r="C44" s="6"/>
      <x:c r="D44" s="6"/>
      <x:c r="E44" s="6"/>
      <x:c r="F44" s="6"/>
      <x:c r="G44" s="6"/>
      <x:c r="H44" s="6"/>
      <x:c r="I44" s="6"/>
      <x:c r="J44" s="6"/>
      <x:c r="K44" s="6"/>
      <x:c r="L44" s="6"/>
      <x:c r="M44" s="6"/>
      <x:c r="N44" s="6"/>
      <x:c r="O44" s="6"/>
      <x:c r="P44" s="6"/>
      <x:c r="Q44" s="6"/>
      <x:c r="R44" s="6"/>
      <x:c r="S44" s="6"/>
      <x:c r="T44" s="6"/>
      <x:c r="U44" s="6"/>
      <x:c r="V44" s="6"/>
      <x:c r="W44" s="6"/>
      <x:c r="X44" s="6"/>
      <x:c r="Y44" s="6"/>
      <x:c r="Z44" s="6"/>
    </x:row>
    <x:row r="45" s="1" customFormat="1" ht="12.75" hidden="0" customHeight="1">
      <x:c r="A45" s="6"/>
      <x:c r="B45" s="6"/>
      <x:c r="C45" s="6"/>
      <x:c r="D45" s="6"/>
      <x:c r="E45" s="6"/>
      <x:c r="F45" s="6"/>
      <x:c r="G45" s="6"/>
      <x:c r="H45" s="6"/>
      <x:c r="I45" s="6"/>
      <x:c r="J45" s="6"/>
      <x:c r="K45" s="6"/>
      <x:c r="L45" s="6"/>
      <x:c r="M45" s="6"/>
      <x:c r="N45" s="6"/>
      <x:c r="O45" s="6"/>
      <x:c r="P45" s="6"/>
      <x:c r="Q45" s="6"/>
      <x:c r="R45" s="6"/>
      <x:c r="S45" s="6"/>
      <x:c r="T45" s="6"/>
      <x:c r="U45" s="6"/>
      <x:c r="V45" s="6"/>
      <x:c r="W45" s="6"/>
      <x:c r="X45" s="6"/>
      <x:c r="Y45" s="6"/>
      <x:c r="Z45" s="6"/>
    </x:row>
    <x:row r="46" s="1" customFormat="1" ht="12.75" hidden="0" customHeight="1">
      <x:c r="A46" s="6"/>
      <x:c r="B46" s="6"/>
      <x:c r="C46" s="6"/>
      <x:c r="D46" s="6"/>
      <x:c r="E46" s="6"/>
      <x:c r="F46" s="6"/>
      <x:c r="G46" s="6"/>
      <x:c r="H46" s="6"/>
      <x:c r="I46" s="6"/>
      <x:c r="J46" s="6"/>
      <x:c r="K46" s="6"/>
      <x:c r="L46" s="6"/>
      <x:c r="M46" s="6"/>
      <x:c r="N46" s="6"/>
      <x:c r="O46" s="6"/>
      <x:c r="P46" s="6"/>
      <x:c r="Q46" s="6"/>
      <x:c r="R46" s="6"/>
      <x:c r="S46" s="6"/>
      <x:c r="T46" s="6"/>
      <x:c r="U46" s="6"/>
      <x:c r="V46" s="6"/>
      <x:c r="W46" s="6"/>
      <x:c r="X46" s="6"/>
      <x:c r="Y46" s="6"/>
      <x:c r="Z46" s="6"/>
    </x:row>
    <x:row r="47" s="1" customFormat="1" ht="12.75" hidden="0" customHeight="1">
      <x:c r="A47" s="6"/>
      <x:c r="B47" s="6"/>
      <x:c r="C47" s="6"/>
      <x:c r="D47" s="6"/>
      <x:c r="E47" s="6"/>
      <x:c r="F47" s="6"/>
      <x:c r="G47" s="6"/>
      <x:c r="H47" s="6"/>
      <x:c r="I47" s="6"/>
      <x:c r="J47" s="6"/>
      <x:c r="K47" s="6"/>
      <x:c r="L47" s="6"/>
      <x:c r="M47" s="6"/>
      <x:c r="N47" s="6"/>
      <x:c r="O47" s="6"/>
      <x:c r="P47" s="6"/>
      <x:c r="Q47" s="6"/>
      <x:c r="R47" s="6"/>
      <x:c r="S47" s="6"/>
      <x:c r="T47" s="6"/>
      <x:c r="U47" s="6"/>
      <x:c r="V47" s="6"/>
      <x:c r="W47" s="6"/>
      <x:c r="X47" s="6"/>
      <x:c r="Y47" s="6"/>
      <x:c r="Z47" s="6"/>
    </x:row>
    <x:row r="48" s="1" customFormat="1" ht="12.75" hidden="0" customHeight="1">
      <x:c r="A48" s="6"/>
      <x:c r="B48" s="6"/>
      <x:c r="C48" s="6"/>
      <x:c r="D48" s="6"/>
      <x:c r="E48" s="6"/>
      <x:c r="F48" s="6"/>
      <x:c r="G48" s="6"/>
      <x:c r="H48" s="6"/>
      <x:c r="I48" s="6"/>
      <x:c r="J48" s="6"/>
      <x:c r="K48" s="6"/>
      <x:c r="L48" s="6"/>
      <x:c r="M48" s="6"/>
      <x:c r="N48" s="6"/>
      <x:c r="O48" s="6"/>
      <x:c r="P48" s="6"/>
      <x:c r="Q48" s="6"/>
      <x:c r="R48" s="6"/>
      <x:c r="S48" s="6"/>
      <x:c r="T48" s="6"/>
      <x:c r="U48" s="6"/>
      <x:c r="V48" s="6"/>
      <x:c r="W48" s="6"/>
      <x:c r="X48" s="6"/>
      <x:c r="Y48" s="6"/>
      <x:c r="Z48" s="6"/>
    </x:row>
    <x:row r="49" s="1" customFormat="1" ht="12.75" hidden="0" customHeight="1">
      <x:c r="A49" s="6"/>
      <x:c r="B49" s="6"/>
      <x:c r="C49" s="6"/>
      <x:c r="D49" s="6"/>
      <x:c r="E49" s="6"/>
      <x:c r="F49" s="6"/>
      <x:c r="G49" s="6"/>
      <x:c r="H49" s="6"/>
      <x:c r="I49" s="6"/>
      <x:c r="J49" s="6"/>
      <x:c r="K49" s="6"/>
      <x:c r="L49" s="6"/>
      <x:c r="M49" s="6"/>
      <x:c r="N49" s="6"/>
      <x:c r="O49" s="6"/>
      <x:c r="P49" s="6"/>
      <x:c r="Q49" s="6"/>
      <x:c r="R49" s="6"/>
      <x:c r="S49" s="6"/>
      <x:c r="T49" s="6"/>
      <x:c r="U49" s="6"/>
      <x:c r="V49" s="6"/>
      <x:c r="W49" s="6"/>
      <x:c r="X49" s="6"/>
      <x:c r="Y49" s="6"/>
      <x:c r="Z49" s="6"/>
    </x:row>
    <x:row r="50" s="1" customFormat="1" ht="12.75" hidden="0" customHeight="1">
      <x:c r="A50" s="6"/>
      <x:c r="B50" s="6"/>
      <x:c r="C50" s="6"/>
      <x:c r="D50" s="6"/>
      <x:c r="E50" s="6"/>
      <x:c r="F50" s="6"/>
      <x:c r="G50" s="6"/>
      <x:c r="H50" s="6"/>
      <x:c r="I50" s="6"/>
      <x:c r="J50" s="6"/>
      <x:c r="K50" s="6"/>
      <x:c r="L50" s="6"/>
      <x:c r="M50" s="6"/>
      <x:c r="N50" s="6"/>
      <x:c r="O50" s="6"/>
      <x:c r="P50" s="6"/>
      <x:c r="Q50" s="6"/>
      <x:c r="R50" s="6"/>
      <x:c r="S50" s="6"/>
      <x:c r="T50" s="6"/>
      <x:c r="U50" s="6"/>
      <x:c r="V50" s="6"/>
      <x:c r="W50" s="6"/>
      <x:c r="X50" s="6"/>
      <x:c r="Y50" s="6"/>
      <x:c r="Z50" s="6"/>
    </x:row>
    <x:row r="51" s="1" customFormat="1" ht="12.75" hidden="0" customHeight="1">
      <x:c r="A51" s="6"/>
      <x:c r="B51" s="6"/>
      <x:c r="C51" s="6"/>
      <x:c r="D51" s="6"/>
      <x:c r="E51" s="6"/>
      <x:c r="F51" s="6"/>
      <x:c r="G51" s="6"/>
      <x:c r="H51" s="6"/>
      <x:c r="I51" s="6"/>
      <x:c r="J51" s="6"/>
      <x:c r="K51" s="6"/>
      <x:c r="L51" s="6"/>
      <x:c r="M51" s="6"/>
      <x:c r="N51" s="6"/>
      <x:c r="O51" s="6"/>
      <x:c r="P51" s="6"/>
      <x:c r="Q51" s="6"/>
      <x:c r="R51" s="6"/>
      <x:c r="S51" s="6"/>
      <x:c r="T51" s="6"/>
      <x:c r="U51" s="6"/>
      <x:c r="V51" s="6"/>
      <x:c r="W51" s="6"/>
      <x:c r="X51" s="6"/>
      <x:c r="Y51" s="6"/>
      <x:c r="Z51" s="6"/>
    </x:row>
    <x:row r="52" s="1" customFormat="1" ht="12.75" hidden="0" customHeight="1">
      <x:c r="A52" s="6"/>
      <x:c r="B52" s="6"/>
      <x:c r="C52" s="6"/>
      <x:c r="D52" s="6"/>
      <x:c r="E52" s="6"/>
      <x:c r="F52" s="6"/>
      <x:c r="G52" s="6"/>
      <x:c r="H52" s="6"/>
      <x:c r="I52" s="6"/>
      <x:c r="J52" s="6"/>
      <x:c r="K52" s="6"/>
      <x:c r="L52" s="6"/>
      <x:c r="M52" s="6"/>
      <x:c r="N52" s="6"/>
      <x:c r="O52" s="6"/>
      <x:c r="P52" s="6"/>
      <x:c r="Q52" s="6"/>
      <x:c r="R52" s="6"/>
      <x:c r="S52" s="6"/>
      <x:c r="T52" s="6"/>
      <x:c r="U52" s="6"/>
      <x:c r="V52" s="6"/>
      <x:c r="W52" s="6"/>
      <x:c r="X52" s="6"/>
      <x:c r="Y52" s="6"/>
      <x:c r="Z52" s="6"/>
    </x:row>
    <x:row r="53" s="1" customFormat="1" ht="12.75" hidden="0" customHeight="1">
      <x:c r="A53" s="6"/>
      <x:c r="B53" s="6"/>
      <x:c r="C53" s="6"/>
      <x:c r="D53" s="6"/>
      <x:c r="E53" s="6"/>
      <x:c r="F53" s="6"/>
      <x:c r="G53" s="6"/>
      <x:c r="H53" s="6"/>
      <x:c r="I53" s="6"/>
      <x:c r="J53" s="6"/>
      <x:c r="K53" s="6"/>
      <x:c r="L53" s="6"/>
      <x:c r="M53" s="6"/>
      <x:c r="N53" s="6"/>
      <x:c r="O53" s="6"/>
      <x:c r="P53" s="6"/>
      <x:c r="Q53" s="6"/>
      <x:c r="R53" s="6"/>
      <x:c r="S53" s="6"/>
      <x:c r="T53" s="6"/>
      <x:c r="U53" s="6"/>
      <x:c r="V53" s="6"/>
      <x:c r="W53" s="6"/>
      <x:c r="X53" s="6"/>
      <x:c r="Y53" s="6"/>
      <x:c r="Z53" s="6"/>
    </x:row>
    <x:row r="54" s="1" customFormat="1" ht="12.75" hidden="0" customHeight="1">
      <x:c r="A54" s="6"/>
      <x:c r="B54" s="6"/>
      <x:c r="C54" s="6"/>
      <x:c r="D54" s="6"/>
      <x:c r="E54" s="6"/>
      <x:c r="F54" s="6"/>
      <x:c r="G54" s="6"/>
      <x:c r="H54" s="6"/>
      <x:c r="I54" s="6"/>
      <x:c r="J54" s="6"/>
      <x:c r="K54" s="6"/>
      <x:c r="L54" s="6"/>
      <x:c r="M54" s="6"/>
      <x:c r="N54" s="6"/>
      <x:c r="O54" s="6"/>
      <x:c r="P54" s="6"/>
      <x:c r="Q54" s="6"/>
      <x:c r="R54" s="6"/>
      <x:c r="S54" s="6"/>
      <x:c r="T54" s="6"/>
      <x:c r="U54" s="6"/>
      <x:c r="V54" s="6"/>
      <x:c r="W54" s="6"/>
      <x:c r="X54" s="6"/>
      <x:c r="Y54" s="6"/>
      <x:c r="Z54" s="6"/>
    </x:row>
    <x:row r="55" s="1" customFormat="1" ht="12.75" hidden="0" customHeight="1">
      <x:c r="A55" s="6"/>
      <x:c r="B55" s="6"/>
      <x:c r="C55" s="6"/>
      <x:c r="D55" s="6"/>
      <x:c r="E55" s="6"/>
      <x:c r="F55" s="6"/>
      <x:c r="G55" s="6"/>
      <x:c r="H55" s="6"/>
      <x:c r="I55" s="6"/>
      <x:c r="J55" s="6"/>
      <x:c r="K55" s="6"/>
      <x:c r="L55" s="6"/>
      <x:c r="M55" s="6"/>
      <x:c r="N55" s="6"/>
      <x:c r="O55" s="6"/>
      <x:c r="P55" s="6"/>
      <x:c r="Q55" s="6"/>
      <x:c r="R55" s="6"/>
      <x:c r="S55" s="6"/>
      <x:c r="T55" s="6"/>
      <x:c r="U55" s="6"/>
      <x:c r="V55" s="6"/>
      <x:c r="W55" s="6"/>
      <x:c r="X55" s="6"/>
      <x:c r="Y55" s="6"/>
      <x:c r="Z55" s="6"/>
    </x:row>
    <x:row r="56" s="1" customFormat="1" ht="12.75" hidden="0" customHeight="1">
      <x:c r="A56" s="6"/>
      <x:c r="B56" s="6"/>
      <x:c r="C56" s="6"/>
      <x:c r="D56" s="6"/>
      <x:c r="E56" s="6"/>
      <x:c r="F56" s="6"/>
      <x:c r="G56" s="6"/>
      <x:c r="H56" s="6"/>
      <x:c r="I56" s="6"/>
      <x:c r="J56" s="6"/>
      <x:c r="K56" s="6"/>
      <x:c r="L56" s="6"/>
      <x:c r="M56" s="6"/>
      <x:c r="N56" s="6"/>
      <x:c r="O56" s="6"/>
      <x:c r="P56" s="6"/>
      <x:c r="Q56" s="6"/>
      <x:c r="R56" s="6"/>
      <x:c r="S56" s="6"/>
      <x:c r="T56" s="6"/>
      <x:c r="U56" s="6"/>
      <x:c r="V56" s="6"/>
      <x:c r="W56" s="6"/>
      <x:c r="X56" s="6"/>
      <x:c r="Y56" s="6"/>
      <x:c r="Z56" s="6"/>
    </x:row>
    <x:row r="57" s="1" customFormat="1" ht="12.75" hidden="0" customHeight="1">
      <x:c r="A57" s="6"/>
      <x:c r="B57" s="6"/>
      <x:c r="C57" s="6"/>
      <x:c r="D57" s="6"/>
      <x:c r="E57" s="6"/>
      <x:c r="F57" s="6"/>
      <x:c r="G57" s="6"/>
      <x:c r="H57" s="6"/>
      <x:c r="I57" s="6"/>
      <x:c r="J57" s="6"/>
      <x:c r="K57" s="6"/>
      <x:c r="L57" s="6"/>
      <x:c r="M57" s="6"/>
      <x:c r="N57" s="6"/>
      <x:c r="O57" s="6"/>
      <x:c r="P57" s="6"/>
      <x:c r="Q57" s="6"/>
      <x:c r="R57" s="6"/>
      <x:c r="S57" s="6"/>
      <x:c r="T57" s="6"/>
      <x:c r="U57" s="6"/>
      <x:c r="V57" s="6"/>
      <x:c r="W57" s="6"/>
      <x:c r="X57" s="6"/>
      <x:c r="Y57" s="6"/>
      <x:c r="Z57" s="6"/>
    </x:row>
    <x:row r="58" s="1" customFormat="1" ht="12.75" hidden="0" customHeight="1">
      <x:c r="A58" s="6"/>
      <x:c r="B58" s="6"/>
      <x:c r="C58" s="6"/>
      <x:c r="D58" s="6"/>
      <x:c r="E58" s="6"/>
      <x:c r="F58" s="6"/>
      <x:c r="G58" s="6"/>
      <x:c r="H58" s="6"/>
      <x:c r="I58" s="6"/>
      <x:c r="J58" s="6"/>
      <x:c r="K58" s="6"/>
      <x:c r="L58" s="6"/>
      <x:c r="M58" s="6"/>
      <x:c r="N58" s="6"/>
      <x:c r="O58" s="6"/>
      <x:c r="P58" s="6"/>
      <x:c r="Q58" s="6"/>
      <x:c r="R58" s="6"/>
      <x:c r="S58" s="6"/>
      <x:c r="T58" s="6"/>
      <x:c r="U58" s="6"/>
      <x:c r="V58" s="6"/>
      <x:c r="W58" s="6"/>
      <x:c r="X58" s="6"/>
      <x:c r="Y58" s="6"/>
      <x:c r="Z58" s="6"/>
    </x:row>
    <x:row r="59" s="1" customFormat="1" ht="12.75" hidden="0" customHeight="1">
      <x:c r="A59" s="6"/>
      <x:c r="B59" s="6"/>
      <x:c r="C59" s="6"/>
      <x:c r="D59" s="6"/>
      <x:c r="E59" s="6"/>
      <x:c r="F59" s="6"/>
      <x:c r="G59" s="6"/>
      <x:c r="H59" s="6"/>
      <x:c r="I59" s="6"/>
      <x:c r="J59" s="6"/>
      <x:c r="K59" s="6"/>
      <x:c r="L59" s="6"/>
      <x:c r="M59" s="6"/>
      <x:c r="N59" s="6"/>
      <x:c r="O59" s="6"/>
      <x:c r="P59" s="6"/>
      <x:c r="Q59" s="6"/>
      <x:c r="R59" s="6"/>
      <x:c r="S59" s="6"/>
      <x:c r="T59" s="6"/>
      <x:c r="U59" s="6"/>
      <x:c r="V59" s="6"/>
      <x:c r="W59" s="6"/>
      <x:c r="X59" s="6"/>
      <x:c r="Y59" s="6"/>
      <x:c r="Z59" s="6"/>
    </x:row>
    <x:row r="60" s="1" customFormat="1" ht="12.75" hidden="0" customHeight="1">
      <x:c r="A60" s="6"/>
      <x:c r="B60" s="6"/>
      <x:c r="C60" s="6"/>
      <x:c r="D60" s="6"/>
      <x:c r="E60" s="6"/>
      <x:c r="F60" s="6"/>
      <x:c r="G60" s="6"/>
      <x:c r="H60" s="6"/>
      <x:c r="I60" s="6"/>
      <x:c r="J60" s="6"/>
      <x:c r="K60" s="6"/>
      <x:c r="L60" s="6"/>
      <x:c r="M60" s="6"/>
      <x:c r="N60" s="6"/>
      <x:c r="O60" s="6"/>
      <x:c r="P60" s="6"/>
      <x:c r="Q60" s="6"/>
      <x:c r="R60" s="6"/>
      <x:c r="S60" s="6"/>
      <x:c r="T60" s="6"/>
      <x:c r="U60" s="6"/>
      <x:c r="V60" s="6"/>
      <x:c r="W60" s="6"/>
      <x:c r="X60" s="6"/>
      <x:c r="Y60" s="6"/>
      <x:c r="Z60" s="6"/>
    </x:row>
    <x:row r="61" s="1" customFormat="1" ht="12.75" hidden="0" customHeight="1">
      <x:c r="A61" s="6"/>
      <x:c r="B61" s="6"/>
      <x:c r="C61" s="6"/>
      <x:c r="D61" s="6"/>
      <x:c r="E61" s="6"/>
      <x:c r="F61" s="6"/>
      <x:c r="G61" s="6"/>
      <x:c r="H61" s="6"/>
      <x:c r="I61" s="6"/>
      <x:c r="J61" s="6"/>
      <x:c r="K61" s="6"/>
      <x:c r="L61" s="6"/>
      <x:c r="M61" s="6"/>
      <x:c r="N61" s="6"/>
      <x:c r="O61" s="6"/>
      <x:c r="P61" s="6"/>
      <x:c r="Q61" s="6"/>
      <x:c r="R61" s="6"/>
      <x:c r="S61" s="6"/>
      <x:c r="T61" s="6"/>
      <x:c r="U61" s="6"/>
      <x:c r="V61" s="6"/>
      <x:c r="W61" s="6"/>
      <x:c r="X61" s="6"/>
      <x:c r="Y61" s="6"/>
      <x:c r="Z61" s="6"/>
    </x:row>
    <x:row r="62" s="1" customFormat="1" ht="12.75" hidden="0" customHeight="1">
      <x:c r="A62" s="6"/>
      <x:c r="B62" s="6"/>
      <x:c r="C62" s="6"/>
      <x:c r="D62" s="6"/>
      <x:c r="E62" s="6"/>
      <x:c r="F62" s="6"/>
      <x:c r="G62" s="6"/>
      <x:c r="H62" s="6"/>
      <x:c r="I62" s="6"/>
      <x:c r="J62" s="6"/>
      <x:c r="K62" s="6"/>
      <x:c r="L62" s="6"/>
      <x:c r="M62" s="6"/>
      <x:c r="N62" s="6"/>
      <x:c r="O62" s="6"/>
      <x:c r="P62" s="6"/>
      <x:c r="Q62" s="6"/>
      <x:c r="R62" s="6"/>
      <x:c r="S62" s="6"/>
      <x:c r="T62" s="6"/>
      <x:c r="U62" s="6"/>
      <x:c r="V62" s="6"/>
      <x:c r="W62" s="6"/>
      <x:c r="X62" s="6"/>
      <x:c r="Y62" s="6"/>
      <x:c r="Z62" s="6"/>
    </x:row>
    <x:row r="63" s="1" customFormat="1" ht="12.75" hidden="0" customHeight="1">
      <x:c r="A63" s="6"/>
      <x:c r="B63" s="6"/>
      <x:c r="C63" s="6"/>
      <x:c r="D63" s="6"/>
      <x:c r="E63" s="6"/>
      <x:c r="F63" s="6"/>
      <x:c r="G63" s="6"/>
      <x:c r="H63" s="6"/>
      <x:c r="I63" s="6"/>
      <x:c r="J63" s="6"/>
      <x:c r="K63" s="6"/>
      <x:c r="L63" s="6"/>
      <x:c r="M63" s="6"/>
      <x:c r="N63" s="6"/>
      <x:c r="O63" s="6"/>
      <x:c r="P63" s="6"/>
      <x:c r="Q63" s="6"/>
      <x:c r="R63" s="6"/>
      <x:c r="S63" s="6"/>
      <x:c r="T63" s="6"/>
      <x:c r="U63" s="6"/>
      <x:c r="V63" s="6"/>
      <x:c r="W63" s="6"/>
      <x:c r="X63" s="6"/>
      <x:c r="Y63" s="6"/>
      <x:c r="Z63" s="6"/>
    </x:row>
    <x:row r="64" s="1" customFormat="1" ht="12.75" hidden="0" customHeight="1">
      <x:c r="A64" s="6"/>
      <x:c r="B64" s="6"/>
      <x:c r="C64" s="6"/>
      <x:c r="D64" s="6"/>
      <x:c r="E64" s="6"/>
      <x:c r="F64" s="6"/>
      <x:c r="G64" s="6"/>
      <x:c r="H64" s="6"/>
      <x:c r="I64" s="6"/>
      <x:c r="J64" s="6"/>
      <x:c r="K64" s="6"/>
      <x:c r="L64" s="6"/>
      <x:c r="M64" s="6"/>
      <x:c r="N64" s="6"/>
      <x:c r="O64" s="6"/>
      <x:c r="P64" s="6"/>
      <x:c r="Q64" s="6"/>
      <x:c r="R64" s="6"/>
      <x:c r="S64" s="6"/>
      <x:c r="T64" s="6"/>
      <x:c r="U64" s="6"/>
      <x:c r="V64" s="6"/>
      <x:c r="W64" s="6"/>
      <x:c r="X64" s="6"/>
      <x:c r="Y64" s="6"/>
      <x:c r="Z64" s="6"/>
    </x:row>
    <x:row r="65" s="1" customFormat="1" ht="12.75" hidden="0" customHeight="1">
      <x:c r="A65" s="6"/>
      <x:c r="B65" s="6"/>
      <x:c r="C65" s="6"/>
      <x:c r="D65" s="6"/>
      <x:c r="E65" s="6"/>
      <x:c r="F65" s="6"/>
      <x:c r="G65" s="6"/>
      <x:c r="H65" s="6"/>
      <x:c r="I65" s="6"/>
      <x:c r="J65" s="6"/>
      <x:c r="K65" s="6"/>
      <x:c r="L65" s="6"/>
      <x:c r="M65" s="6"/>
      <x:c r="N65" s="6"/>
      <x:c r="O65" s="6"/>
      <x:c r="P65" s="6"/>
      <x:c r="Q65" s="6"/>
      <x:c r="R65" s="6"/>
      <x:c r="S65" s="6"/>
      <x:c r="T65" s="6"/>
      <x:c r="U65" s="6"/>
      <x:c r="V65" s="6"/>
      <x:c r="W65" s="6"/>
      <x:c r="X65" s="6"/>
      <x:c r="Y65" s="6"/>
      <x:c r="Z65" s="6"/>
    </x:row>
    <x:row r="66" s="1" customFormat="1" ht="12.75" hidden="0" customHeight="1">
      <x:c r="A66" s="6"/>
      <x:c r="B66" s="6"/>
      <x:c r="C66" s="6"/>
      <x:c r="D66" s="6"/>
      <x:c r="E66" s="6"/>
      <x:c r="F66" s="6"/>
      <x:c r="G66" s="6"/>
      <x:c r="H66" s="6"/>
      <x:c r="I66" s="6"/>
      <x:c r="J66" s="6"/>
      <x:c r="K66" s="6"/>
      <x:c r="L66" s="6"/>
      <x:c r="M66" s="6"/>
      <x:c r="N66" s="6"/>
      <x:c r="O66" s="6"/>
      <x:c r="P66" s="6"/>
      <x:c r="Q66" s="6"/>
      <x:c r="R66" s="6"/>
      <x:c r="S66" s="6"/>
      <x:c r="T66" s="6"/>
      <x:c r="U66" s="6"/>
      <x:c r="V66" s="6"/>
      <x:c r="W66" s="6"/>
      <x:c r="X66" s="6"/>
      <x:c r="Y66" s="6"/>
      <x:c r="Z66" s="6"/>
    </x:row>
    <x:row r="67" s="1" customFormat="1" ht="12.75" hidden="0" customHeight="1">
      <x:c r="A67" s="6"/>
      <x:c r="B67" s="6"/>
      <x:c r="C67" s="6"/>
      <x:c r="D67" s="6"/>
      <x:c r="E67" s="6"/>
      <x:c r="F67" s="6"/>
      <x:c r="G67" s="6"/>
      <x:c r="H67" s="6"/>
      <x:c r="I67" s="6"/>
      <x:c r="J67" s="6"/>
      <x:c r="K67" s="6"/>
      <x:c r="L67" s="6"/>
      <x:c r="M67" s="6"/>
      <x:c r="N67" s="6"/>
      <x:c r="O67" s="6"/>
      <x:c r="P67" s="6"/>
      <x:c r="Q67" s="6"/>
      <x:c r="R67" s="6"/>
      <x:c r="S67" s="6"/>
      <x:c r="T67" s="6"/>
      <x:c r="U67" s="6"/>
      <x:c r="V67" s="6"/>
      <x:c r="W67" s="6"/>
      <x:c r="X67" s="6"/>
      <x:c r="Y67" s="6"/>
      <x:c r="Z67" s="6"/>
    </x:row>
    <x:row r="68" s="1" customFormat="1" ht="12.75" hidden="0" customHeight="1">
      <x:c r="A68" s="6"/>
      <x:c r="B68" s="6"/>
      <x:c r="C68" s="6"/>
      <x:c r="D68" s="6"/>
      <x:c r="E68" s="6"/>
      <x:c r="F68" s="6"/>
      <x:c r="G68" s="6"/>
      <x:c r="H68" s="6"/>
      <x:c r="I68" s="6"/>
      <x:c r="J68" s="6"/>
      <x:c r="K68" s="6"/>
      <x:c r="L68" s="6"/>
      <x:c r="M68" s="6"/>
      <x:c r="N68" s="6"/>
      <x:c r="O68" s="6"/>
      <x:c r="P68" s="6"/>
      <x:c r="Q68" s="6"/>
      <x:c r="R68" s="6"/>
      <x:c r="S68" s="6"/>
      <x:c r="T68" s="6"/>
      <x:c r="U68" s="6"/>
      <x:c r="V68" s="6"/>
      <x:c r="W68" s="6"/>
      <x:c r="X68" s="6"/>
      <x:c r="Y68" s="6"/>
      <x:c r="Z68" s="6"/>
    </x:row>
    <x:row r="69" s="1" customFormat="1" ht="12.75" hidden="0" customHeight="1">
      <x:c r="A69" s="6"/>
      <x:c r="B69" s="6"/>
      <x:c r="C69" s="6"/>
      <x:c r="D69" s="6"/>
      <x:c r="E69" s="6"/>
      <x:c r="F69" s="6"/>
      <x:c r="G69" s="6"/>
      <x:c r="H69" s="6"/>
      <x:c r="I69" s="6"/>
      <x:c r="J69" s="6"/>
      <x:c r="K69" s="6"/>
      <x:c r="L69" s="6"/>
      <x:c r="M69" s="6"/>
      <x:c r="N69" s="6"/>
      <x:c r="O69" s="6"/>
      <x:c r="P69" s="6"/>
      <x:c r="Q69" s="6"/>
      <x:c r="R69" s="6"/>
      <x:c r="S69" s="6"/>
      <x:c r="T69" s="6"/>
      <x:c r="U69" s="6"/>
      <x:c r="V69" s="6"/>
      <x:c r="W69" s="6"/>
      <x:c r="X69" s="6"/>
      <x:c r="Y69" s="6"/>
      <x:c r="Z69" s="6"/>
    </x:row>
    <x:row r="70" s="1" customFormat="1" ht="12.75" hidden="0" customHeight="1">
      <x:c r="A70" s="6"/>
      <x:c r="B70" s="6"/>
      <x:c r="C70" s="6"/>
      <x:c r="D70" s="6"/>
      <x:c r="E70" s="6"/>
      <x:c r="F70" s="6"/>
      <x:c r="G70" s="6"/>
      <x:c r="H70" s="6"/>
      <x:c r="I70" s="6"/>
      <x:c r="J70" s="6"/>
      <x:c r="K70" s="6"/>
      <x:c r="L70" s="6"/>
      <x:c r="M70" s="6"/>
      <x:c r="N70" s="6"/>
      <x:c r="O70" s="6"/>
      <x:c r="P70" s="6"/>
      <x:c r="Q70" s="6"/>
      <x:c r="R70" s="6"/>
      <x:c r="S70" s="6"/>
      <x:c r="T70" s="6"/>
      <x:c r="U70" s="6"/>
      <x:c r="V70" s="6"/>
      <x:c r="W70" s="6"/>
      <x:c r="X70" s="6"/>
      <x:c r="Y70" s="6"/>
      <x:c r="Z70" s="6"/>
    </x:row>
    <x:row r="71" s="1" customFormat="1" ht="12.75" hidden="0" customHeight="1">
      <x:c r="A71" s="6"/>
      <x:c r="B71" s="6"/>
      <x:c r="C71" s="6"/>
      <x:c r="D71" s="6"/>
      <x:c r="E71" s="6"/>
      <x:c r="F71" s="6"/>
      <x:c r="G71" s="6"/>
      <x:c r="H71" s="6"/>
      <x:c r="I71" s="6"/>
      <x:c r="J71" s="6"/>
      <x:c r="K71" s="6"/>
      <x:c r="L71" s="6"/>
      <x:c r="M71" s="6"/>
      <x:c r="N71" s="6"/>
      <x:c r="O71" s="6"/>
      <x:c r="P71" s="6"/>
      <x:c r="Q71" s="6"/>
      <x:c r="R71" s="6"/>
      <x:c r="S71" s="6"/>
      <x:c r="T71" s="6"/>
      <x:c r="U71" s="6"/>
      <x:c r="V71" s="6"/>
      <x:c r="W71" s="6"/>
      <x:c r="X71" s="6"/>
      <x:c r="Y71" s="6"/>
      <x:c r="Z71" s="6"/>
    </x:row>
    <x:row r="72" s="1" customFormat="1" ht="12.75" hidden="0" customHeight="1">
      <x:c r="A72" s="6"/>
      <x:c r="B72" s="6"/>
      <x:c r="C72" s="6"/>
      <x:c r="D72" s="6"/>
      <x:c r="E72" s="6"/>
      <x:c r="F72" s="6"/>
      <x:c r="G72" s="6"/>
      <x:c r="H72" s="6"/>
      <x:c r="I72" s="6"/>
      <x:c r="J72" s="6"/>
      <x:c r="K72" s="6"/>
      <x:c r="L72" s="6"/>
      <x:c r="M72" s="6"/>
      <x:c r="N72" s="6"/>
      <x:c r="O72" s="6"/>
      <x:c r="P72" s="6"/>
      <x:c r="Q72" s="6"/>
      <x:c r="R72" s="6"/>
      <x:c r="S72" s="6"/>
      <x:c r="T72" s="6"/>
      <x:c r="U72" s="6"/>
      <x:c r="V72" s="6"/>
      <x:c r="W72" s="6"/>
      <x:c r="X72" s="6"/>
      <x:c r="Y72" s="6"/>
      <x:c r="Z72" s="6"/>
    </x:row>
    <x:row r="73" s="1" customFormat="1" ht="12.75" hidden="0" customHeight="1">
      <x:c r="A73" s="6"/>
      <x:c r="B73" s="6"/>
      <x:c r="C73" s="6"/>
      <x:c r="D73" s="6"/>
      <x:c r="E73" s="6"/>
      <x:c r="F73" s="6"/>
      <x:c r="G73" s="6"/>
      <x:c r="H73" s="6"/>
      <x:c r="I73" s="6"/>
      <x:c r="J73" s="6"/>
      <x:c r="K73" s="6"/>
      <x:c r="L73" s="6"/>
      <x:c r="M73" s="6"/>
      <x:c r="N73" s="6"/>
      <x:c r="O73" s="6"/>
      <x:c r="P73" s="6"/>
      <x:c r="Q73" s="6"/>
      <x:c r="R73" s="6"/>
      <x:c r="S73" s="6"/>
      <x:c r="T73" s="6"/>
      <x:c r="U73" s="6"/>
      <x:c r="V73" s="6"/>
      <x:c r="W73" s="6"/>
      <x:c r="X73" s="6"/>
      <x:c r="Y73" s="6"/>
      <x:c r="Z73" s="6"/>
    </x:row>
    <x:row r="74" s="1" customFormat="1" ht="12.75" hidden="0" customHeight="1">
      <x:c r="A74" s="6"/>
      <x:c r="B74" s="6"/>
      <x:c r="C74" s="6"/>
      <x:c r="D74" s="6"/>
      <x:c r="E74" s="6"/>
      <x:c r="F74" s="6"/>
      <x:c r="G74" s="6"/>
      <x:c r="H74" s="6"/>
      <x:c r="I74" s="6"/>
      <x:c r="J74" s="6"/>
      <x:c r="K74" s="6"/>
      <x:c r="L74" s="6"/>
      <x:c r="M74" s="6"/>
      <x:c r="N74" s="6"/>
      <x:c r="O74" s="6"/>
      <x:c r="P74" s="6"/>
      <x:c r="Q74" s="6"/>
      <x:c r="R74" s="6"/>
      <x:c r="S74" s="6"/>
      <x:c r="T74" s="6"/>
      <x:c r="U74" s="6"/>
      <x:c r="V74" s="6"/>
      <x:c r="W74" s="6"/>
      <x:c r="X74" s="6"/>
      <x:c r="Y74" s="6"/>
      <x:c r="Z74" s="6"/>
    </x:row>
    <x:row r="75" s="1" customFormat="1" ht="12.75" hidden="0" customHeight="1">
      <x:c r="A75" s="6"/>
      <x:c r="B75" s="6"/>
      <x:c r="C75" s="6"/>
      <x:c r="D75" s="6"/>
      <x:c r="E75" s="6"/>
      <x:c r="F75" s="6"/>
      <x:c r="G75" s="6"/>
      <x:c r="H75" s="6"/>
      <x:c r="I75" s="6"/>
      <x:c r="J75" s="6"/>
      <x:c r="K75" s="6"/>
      <x:c r="L75" s="6"/>
      <x:c r="M75" s="6"/>
      <x:c r="N75" s="6"/>
      <x:c r="O75" s="6"/>
      <x:c r="P75" s="6"/>
      <x:c r="Q75" s="6"/>
      <x:c r="R75" s="6"/>
      <x:c r="S75" s="6"/>
      <x:c r="T75" s="6"/>
      <x:c r="U75" s="6"/>
      <x:c r="V75" s="6"/>
      <x:c r="W75" s="6"/>
      <x:c r="X75" s="6"/>
      <x:c r="Y75" s="6"/>
      <x:c r="Z75" s="6"/>
    </x:row>
    <x:row r="76" s="1" customFormat="1" ht="12.75" hidden="0" customHeight="1">
      <x:c r="A76" s="6"/>
      <x:c r="B76" s="6"/>
      <x:c r="C76" s="6"/>
      <x:c r="D76" s="6"/>
      <x:c r="E76" s="6"/>
      <x:c r="F76" s="6"/>
      <x:c r="G76" s="6"/>
      <x:c r="H76" s="6"/>
      <x:c r="I76" s="6"/>
      <x:c r="J76" s="6"/>
      <x:c r="K76" s="6"/>
      <x:c r="L76" s="6"/>
      <x:c r="M76" s="6"/>
      <x:c r="N76" s="6"/>
      <x:c r="O76" s="6"/>
      <x:c r="P76" s="6"/>
      <x:c r="Q76" s="6"/>
      <x:c r="R76" s="6"/>
      <x:c r="S76" s="6"/>
      <x:c r="T76" s="6"/>
      <x:c r="U76" s="6"/>
      <x:c r="V76" s="6"/>
      <x:c r="W76" s="6"/>
      <x:c r="X76" s="6"/>
      <x:c r="Y76" s="6"/>
      <x:c r="Z76" s="6"/>
    </x:row>
    <x:row r="77" s="1" customFormat="1" ht="12.75" hidden="0" customHeight="1">
      <x:c r="A77" s="6"/>
      <x:c r="B77" s="6"/>
      <x:c r="C77" s="6"/>
      <x:c r="D77" s="6"/>
      <x:c r="E77" s="6"/>
      <x:c r="F77" s="6"/>
      <x:c r="G77" s="6"/>
      <x:c r="H77" s="6"/>
      <x:c r="I77" s="6"/>
      <x:c r="J77" s="6"/>
      <x:c r="K77" s="6"/>
      <x:c r="L77" s="6"/>
      <x:c r="M77" s="6"/>
      <x:c r="N77" s="6"/>
      <x:c r="O77" s="6"/>
      <x:c r="P77" s="6"/>
      <x:c r="Q77" s="6"/>
      <x:c r="R77" s="6"/>
      <x:c r="S77" s="6"/>
      <x:c r="T77" s="6"/>
      <x:c r="U77" s="6"/>
      <x:c r="V77" s="6"/>
      <x:c r="W77" s="6"/>
      <x:c r="X77" s="6"/>
      <x:c r="Y77" s="6"/>
      <x:c r="Z77" s="6"/>
    </x:row>
    <x:row r="78" s="1" customFormat="1" ht="12.75" hidden="0" customHeight="1">
      <x:c r="A78" s="6"/>
      <x:c r="B78" s="6"/>
      <x:c r="C78" s="6"/>
      <x:c r="D78" s="6"/>
      <x:c r="E78" s="6"/>
      <x:c r="F78" s="6"/>
      <x:c r="G78" s="6"/>
      <x:c r="H78" s="6"/>
      <x:c r="I78" s="6"/>
      <x:c r="J78" s="6"/>
      <x:c r="K78" s="6"/>
      <x:c r="L78" s="6"/>
      <x:c r="M78" s="6"/>
      <x:c r="N78" s="6"/>
      <x:c r="O78" s="6"/>
      <x:c r="P78" s="6"/>
      <x:c r="Q78" s="6"/>
      <x:c r="R78" s="6"/>
      <x:c r="S78" s="6"/>
      <x:c r="T78" s="6"/>
      <x:c r="U78" s="6"/>
      <x:c r="V78" s="6"/>
      <x:c r="W78" s="6"/>
      <x:c r="X78" s="6"/>
      <x:c r="Y78" s="6"/>
      <x:c r="Z78" s="6"/>
    </x:row>
    <x:row r="79" s="1" customFormat="1" ht="12.75" hidden="0" customHeight="1">
      <x:c r="A79" s="6"/>
      <x:c r="B79" s="6"/>
      <x:c r="C79" s="6"/>
      <x:c r="D79" s="6"/>
      <x:c r="E79" s="6"/>
      <x:c r="F79" s="6"/>
      <x:c r="G79" s="6"/>
      <x:c r="H79" s="6"/>
      <x:c r="I79" s="6"/>
      <x:c r="J79" s="6"/>
      <x:c r="K79" s="6"/>
      <x:c r="L79" s="6"/>
      <x:c r="M79" s="6"/>
      <x:c r="N79" s="6"/>
      <x:c r="O79" s="6"/>
      <x:c r="P79" s="6"/>
      <x:c r="Q79" s="6"/>
      <x:c r="R79" s="6"/>
      <x:c r="S79" s="6"/>
      <x:c r="T79" s="6"/>
      <x:c r="U79" s="6"/>
      <x:c r="V79" s="6"/>
      <x:c r="W79" s="6"/>
      <x:c r="X79" s="6"/>
      <x:c r="Y79" s="6"/>
      <x:c r="Z79" s="6"/>
    </x:row>
    <x:row r="80" s="1" customFormat="1" ht="12.75" hidden="0" customHeight="1">
      <x:c r="A80" s="6"/>
      <x:c r="B80" s="6"/>
      <x:c r="C80" s="6"/>
      <x:c r="D80" s="6"/>
      <x:c r="E80" s="6"/>
      <x:c r="F80" s="6"/>
      <x:c r="G80" s="6"/>
      <x:c r="H80" s="6"/>
      <x:c r="I80" s="6"/>
      <x:c r="J80" s="6"/>
      <x:c r="K80" s="6"/>
      <x:c r="L80" s="6"/>
      <x:c r="M80" s="6"/>
      <x:c r="N80" s="6"/>
      <x:c r="O80" s="6"/>
      <x:c r="P80" s="6"/>
      <x:c r="Q80" s="6"/>
      <x:c r="R80" s="6"/>
      <x:c r="S80" s="6"/>
      <x:c r="T80" s="6"/>
      <x:c r="U80" s="6"/>
      <x:c r="V80" s="6"/>
      <x:c r="W80" s="6"/>
      <x:c r="X80" s="6"/>
      <x:c r="Y80" s="6"/>
      <x:c r="Z80" s="6"/>
    </x:row>
    <x:row r="81" s="1" customFormat="1" ht="12.75" hidden="0" customHeight="1">
      <x:c r="A81" s="6"/>
      <x:c r="B81" s="6"/>
      <x:c r="C81" s="6"/>
      <x:c r="D81" s="6"/>
      <x:c r="E81" s="6"/>
      <x:c r="F81" s="6"/>
      <x:c r="G81" s="6"/>
      <x:c r="H81" s="6"/>
      <x:c r="I81" s="6"/>
      <x:c r="J81" s="6"/>
      <x:c r="K81" s="6"/>
      <x:c r="L81" s="6"/>
      <x:c r="M81" s="6"/>
      <x:c r="N81" s="6"/>
      <x:c r="O81" s="6"/>
      <x:c r="P81" s="6"/>
      <x:c r="Q81" s="6"/>
      <x:c r="R81" s="6"/>
      <x:c r="S81" s="6"/>
      <x:c r="T81" s="6"/>
      <x:c r="U81" s="6"/>
      <x:c r="V81" s="6"/>
      <x:c r="W81" s="6"/>
      <x:c r="X81" s="6"/>
      <x:c r="Y81" s="6"/>
      <x:c r="Z81" s="6"/>
    </x:row>
    <x:row r="82" s="1" customFormat="1" ht="12.75" hidden="0" customHeight="1">
      <x:c r="A82" s="6"/>
      <x:c r="B82" s="6"/>
      <x:c r="C82" s="6"/>
      <x:c r="D82" s="6"/>
      <x:c r="E82" s="6"/>
      <x:c r="F82" s="6"/>
      <x:c r="G82" s="6"/>
      <x:c r="H82" s="6"/>
      <x:c r="I82" s="6"/>
      <x:c r="J82" s="6"/>
      <x:c r="K82" s="6"/>
      <x:c r="L82" s="6"/>
      <x:c r="M82" s="6"/>
      <x:c r="N82" s="6"/>
      <x:c r="O82" s="6"/>
      <x:c r="P82" s="6"/>
      <x:c r="Q82" s="6"/>
      <x:c r="R82" s="6"/>
      <x:c r="S82" s="6"/>
      <x:c r="T82" s="6"/>
      <x:c r="U82" s="6"/>
      <x:c r="V82" s="6"/>
      <x:c r="W82" s="6"/>
      <x:c r="X82" s="6"/>
      <x:c r="Y82" s="6"/>
      <x:c r="Z82" s="6"/>
    </x:row>
    <x:row r="83" s="1" customFormat="1" ht="12.75" hidden="0" customHeight="1">
      <x:c r="A83" s="6"/>
      <x:c r="B83" s="6"/>
      <x:c r="C83" s="6"/>
      <x:c r="D83" s="6"/>
      <x:c r="E83" s="6"/>
      <x:c r="F83" s="6"/>
      <x:c r="G83" s="6"/>
      <x:c r="H83" s="6"/>
      <x:c r="I83" s="6"/>
      <x:c r="J83" s="6"/>
      <x:c r="K83" s="6"/>
      <x:c r="L83" s="6"/>
      <x:c r="M83" s="6"/>
      <x:c r="N83" s="6"/>
      <x:c r="O83" s="6"/>
      <x:c r="P83" s="6"/>
      <x:c r="Q83" s="6"/>
      <x:c r="R83" s="6"/>
      <x:c r="S83" s="6"/>
      <x:c r="T83" s="6"/>
      <x:c r="U83" s="6"/>
      <x:c r="V83" s="6"/>
      <x:c r="W83" s="6"/>
      <x:c r="X83" s="6"/>
      <x:c r="Y83" s="6"/>
      <x:c r="Z83" s="6"/>
    </x:row>
    <x:row r="84" s="1" customFormat="1" ht="12.75" hidden="0" customHeight="1">
      <x:c r="A84" s="6"/>
      <x:c r="B84" s="6"/>
      <x:c r="C84" s="6"/>
      <x:c r="D84" s="6"/>
      <x:c r="E84" s="6"/>
      <x:c r="F84" s="6"/>
      <x:c r="G84" s="6"/>
      <x:c r="H84" s="6"/>
      <x:c r="I84" s="6"/>
      <x:c r="J84" s="6"/>
      <x:c r="K84" s="6"/>
      <x:c r="L84" s="6"/>
      <x:c r="M84" s="6"/>
      <x:c r="N84" s="6"/>
      <x:c r="O84" s="6"/>
      <x:c r="P84" s="6"/>
      <x:c r="Q84" s="6"/>
      <x:c r="R84" s="6"/>
      <x:c r="S84" s="6"/>
      <x:c r="T84" s="6"/>
      <x:c r="U84" s="6"/>
      <x:c r="V84" s="6"/>
      <x:c r="W84" s="6"/>
      <x:c r="X84" s="6"/>
      <x:c r="Y84" s="6"/>
      <x:c r="Z84" s="6"/>
    </x:row>
    <x:row r="85" s="1" customFormat="1" ht="12.75" hidden="0" customHeight="1">
      <x:c r="A85" s="6"/>
      <x:c r="B85" s="6"/>
      <x:c r="C85" s="6"/>
      <x:c r="D85" s="6"/>
      <x:c r="E85" s="6"/>
      <x:c r="F85" s="6"/>
      <x:c r="G85" s="6"/>
      <x:c r="H85" s="6"/>
      <x:c r="I85" s="6"/>
      <x:c r="J85" s="6"/>
      <x:c r="K85" s="6"/>
      <x:c r="L85" s="6"/>
      <x:c r="M85" s="6"/>
      <x:c r="N85" s="6"/>
      <x:c r="O85" s="6"/>
      <x:c r="P85" s="6"/>
      <x:c r="Q85" s="6"/>
      <x:c r="R85" s="6"/>
      <x:c r="S85" s="6"/>
      <x:c r="T85" s="6"/>
      <x:c r="U85" s="6"/>
      <x:c r="V85" s="6"/>
      <x:c r="W85" s="6"/>
      <x:c r="X85" s="6"/>
      <x:c r="Y85" s="6"/>
      <x:c r="Z85" s="6"/>
    </x:row>
    <x:row r="86" s="1" customFormat="1" ht="12.75" hidden="0" customHeight="1">
      <x:c r="A86" s="6"/>
      <x:c r="B86" s="6"/>
      <x:c r="C86" s="6"/>
      <x:c r="D86" s="6"/>
      <x:c r="E86" s="6"/>
      <x:c r="F86" s="6"/>
      <x:c r="G86" s="6"/>
      <x:c r="H86" s="6"/>
      <x:c r="I86" s="6"/>
      <x:c r="J86" s="6"/>
      <x:c r="K86" s="6"/>
      <x:c r="L86" s="6"/>
      <x:c r="M86" s="6"/>
      <x:c r="N86" s="6"/>
      <x:c r="O86" s="6"/>
      <x:c r="P86" s="6"/>
      <x:c r="Q86" s="6"/>
      <x:c r="R86" s="6"/>
      <x:c r="S86" s="6"/>
      <x:c r="T86" s="6"/>
      <x:c r="U86" s="6"/>
      <x:c r="V86" s="6"/>
      <x:c r="W86" s="6"/>
      <x:c r="X86" s="6"/>
      <x:c r="Y86" s="6"/>
      <x:c r="Z86" s="6"/>
    </x:row>
    <x:row r="87" s="1" customFormat="1" ht="12.75" hidden="0" customHeight="1">
      <x:c r="A87" s="6"/>
      <x:c r="B87" s="6"/>
      <x:c r="C87" s="6"/>
      <x:c r="D87" s="6"/>
      <x:c r="E87" s="6"/>
      <x:c r="F87" s="6"/>
      <x:c r="G87" s="6"/>
      <x:c r="H87" s="6"/>
      <x:c r="I87" s="6"/>
      <x:c r="J87" s="6"/>
      <x:c r="K87" s="6"/>
      <x:c r="L87" s="6"/>
      <x:c r="M87" s="6"/>
      <x:c r="N87" s="6"/>
      <x:c r="O87" s="6"/>
      <x:c r="P87" s="6"/>
      <x:c r="Q87" s="6"/>
      <x:c r="R87" s="6"/>
      <x:c r="S87" s="6"/>
      <x:c r="T87" s="6"/>
      <x:c r="U87" s="6"/>
      <x:c r="V87" s="6"/>
      <x:c r="W87" s="6"/>
      <x:c r="X87" s="6"/>
      <x:c r="Y87" s="6"/>
      <x:c r="Z87" s="6"/>
    </x:row>
    <x:row r="88" s="1" customFormat="1" ht="12.75" hidden="0" customHeight="1">
      <x:c r="A88" s="6"/>
      <x:c r="B88" s="6"/>
      <x:c r="C88" s="6"/>
      <x:c r="D88" s="6"/>
      <x:c r="E88" s="6"/>
      <x:c r="F88" s="6"/>
      <x:c r="G88" s="6"/>
      <x:c r="H88" s="6"/>
      <x:c r="I88" s="6"/>
      <x:c r="J88" s="6"/>
      <x:c r="K88" s="6"/>
      <x:c r="L88" s="6"/>
      <x:c r="M88" s="6"/>
      <x:c r="N88" s="6"/>
      <x:c r="O88" s="6"/>
      <x:c r="P88" s="6"/>
      <x:c r="Q88" s="6"/>
      <x:c r="R88" s="6"/>
      <x:c r="S88" s="6"/>
      <x:c r="T88" s="6"/>
      <x:c r="U88" s="6"/>
      <x:c r="V88" s="6"/>
      <x:c r="W88" s="6"/>
      <x:c r="X88" s="6"/>
      <x:c r="Y88" s="6"/>
      <x:c r="Z88" s="6"/>
    </x:row>
    <x:row r="89" s="1" customFormat="1" ht="12.75" hidden="0" customHeight="1">
      <x:c r="A89" s="6"/>
      <x:c r="B89" s="6"/>
      <x:c r="C89" s="6"/>
      <x:c r="D89" s="6"/>
      <x:c r="E89" s="6"/>
      <x:c r="F89" s="6"/>
      <x:c r="G89" s="6"/>
      <x:c r="H89" s="6"/>
      <x:c r="I89" s="6"/>
      <x:c r="J89" s="6"/>
      <x:c r="K89" s="6"/>
      <x:c r="L89" s="6"/>
      <x:c r="M89" s="6"/>
      <x:c r="N89" s="6"/>
      <x:c r="O89" s="6"/>
      <x:c r="P89" s="6"/>
      <x:c r="Q89" s="6"/>
      <x:c r="R89" s="6"/>
      <x:c r="S89" s="6"/>
      <x:c r="T89" s="6"/>
      <x:c r="U89" s="6"/>
      <x:c r="V89" s="6"/>
      <x:c r="W89" s="6"/>
      <x:c r="X89" s="6"/>
      <x:c r="Y89" s="6"/>
      <x:c r="Z89" s="6"/>
    </x:row>
    <x:row r="90" s="1" customFormat="1" ht="12.75" hidden="0" customHeight="1">
      <x:c r="A90" s="6"/>
      <x:c r="B90" s="6"/>
      <x:c r="C90" s="6"/>
      <x:c r="D90" s="6"/>
      <x:c r="E90" s="6"/>
      <x:c r="F90" s="6"/>
      <x:c r="G90" s="6"/>
      <x:c r="H90" s="6"/>
      <x:c r="I90" s="6"/>
      <x:c r="J90" s="6"/>
      <x:c r="K90" s="6"/>
      <x:c r="L90" s="6"/>
      <x:c r="M90" s="6"/>
      <x:c r="N90" s="6"/>
      <x:c r="O90" s="6"/>
      <x:c r="P90" s="6"/>
      <x:c r="Q90" s="6"/>
      <x:c r="R90" s="6"/>
      <x:c r="S90" s="6"/>
      <x:c r="T90" s="6"/>
      <x:c r="U90" s="6"/>
      <x:c r="V90" s="6"/>
      <x:c r="W90" s="6"/>
      <x:c r="X90" s="6"/>
      <x:c r="Y90" s="6"/>
      <x:c r="Z90" s="6"/>
    </x:row>
    <x:row r="91" s="1" customFormat="1" ht="12.75" hidden="0" customHeight="1">
      <x:c r="A91" s="6"/>
      <x:c r="B91" s="6"/>
      <x:c r="C91" s="6"/>
      <x:c r="D91" s="6"/>
      <x:c r="E91" s="6"/>
      <x:c r="F91" s="6"/>
      <x:c r="G91" s="6"/>
      <x:c r="H91" s="6"/>
      <x:c r="I91" s="6"/>
      <x:c r="J91" s="6"/>
      <x:c r="K91" s="6"/>
      <x:c r="L91" s="6"/>
      <x:c r="M91" s="6"/>
      <x:c r="N91" s="6"/>
      <x:c r="O91" s="6"/>
      <x:c r="P91" s="6"/>
      <x:c r="Q91" s="6"/>
      <x:c r="R91" s="6"/>
      <x:c r="S91" s="6"/>
      <x:c r="T91" s="6"/>
      <x:c r="U91" s="6"/>
      <x:c r="V91" s="6"/>
      <x:c r="W91" s="6"/>
      <x:c r="X91" s="6"/>
      <x:c r="Y91" s="6"/>
      <x:c r="Z91" s="6"/>
    </x:row>
    <x:row r="92" s="1" customFormat="1" ht="12.75" hidden="0" customHeight="1">
      <x:c r="A92" s="6"/>
      <x:c r="B92" s="6"/>
      <x:c r="C92" s="6"/>
      <x:c r="D92" s="6"/>
      <x:c r="E92" s="6"/>
      <x:c r="F92" s="6"/>
      <x:c r="G92" s="6"/>
      <x:c r="H92" s="6"/>
      <x:c r="I92" s="6"/>
      <x:c r="J92" s="6"/>
      <x:c r="K92" s="6"/>
      <x:c r="L92" s="6"/>
      <x:c r="M92" s="6"/>
      <x:c r="N92" s="6"/>
      <x:c r="O92" s="6"/>
      <x:c r="P92" s="6"/>
      <x:c r="Q92" s="6"/>
      <x:c r="R92" s="6"/>
      <x:c r="S92" s="6"/>
      <x:c r="T92" s="6"/>
      <x:c r="U92" s="6"/>
      <x:c r="V92" s="6"/>
      <x:c r="W92" s="6"/>
      <x:c r="X92" s="6"/>
      <x:c r="Y92" s="6"/>
      <x:c r="Z92" s="6"/>
    </x:row>
    <x:row r="93" s="1" customFormat="1" ht="12.75" hidden="0" customHeight="1">
      <x:c r="A93" s="6"/>
      <x:c r="B93" s="6"/>
      <x:c r="C93" s="6"/>
      <x:c r="D93" s="6"/>
      <x:c r="E93" s="6"/>
      <x:c r="F93" s="6"/>
      <x:c r="G93" s="6"/>
      <x:c r="H93" s="6"/>
      <x:c r="I93" s="6"/>
      <x:c r="J93" s="6"/>
      <x:c r="K93" s="6"/>
      <x:c r="L93" s="6"/>
      <x:c r="M93" s="6"/>
      <x:c r="N93" s="6"/>
      <x:c r="O93" s="6"/>
      <x:c r="P93" s="6"/>
      <x:c r="Q93" s="6"/>
      <x:c r="R93" s="6"/>
      <x:c r="S93" s="6"/>
      <x:c r="T93" s="6"/>
      <x:c r="U93" s="6"/>
      <x:c r="V93" s="6"/>
      <x:c r="W93" s="6"/>
      <x:c r="X93" s="6"/>
      <x:c r="Y93" s="6"/>
      <x:c r="Z93" s="6"/>
    </x:row>
    <x:row r="94" s="1" customFormat="1" ht="12.75" hidden="0" customHeight="1">
      <x:c r="A94" s="6"/>
      <x:c r="B94" s="6"/>
      <x:c r="C94" s="6"/>
      <x:c r="D94" s="6"/>
      <x:c r="E94" s="6"/>
      <x:c r="F94" s="6"/>
      <x:c r="G94" s="6"/>
      <x:c r="H94" s="6"/>
      <x:c r="I94" s="6"/>
      <x:c r="J94" s="6"/>
      <x:c r="K94" s="6"/>
      <x:c r="L94" s="6"/>
      <x:c r="M94" s="6"/>
      <x:c r="N94" s="6"/>
      <x:c r="O94" s="6"/>
      <x:c r="P94" s="6"/>
      <x:c r="Q94" s="6"/>
      <x:c r="R94" s="6"/>
      <x:c r="S94" s="6"/>
      <x:c r="T94" s="6"/>
      <x:c r="U94" s="6"/>
      <x:c r="V94" s="6"/>
      <x:c r="W94" s="6"/>
      <x:c r="X94" s="6"/>
      <x:c r="Y94" s="6"/>
      <x:c r="Z94" s="6"/>
    </x:row>
    <x:row r="95" s="1" customFormat="1" ht="12.75" hidden="0" customHeight="1">
      <x:c r="A95" s="6"/>
      <x:c r="B95" s="6"/>
      <x:c r="C95" s="6"/>
      <x:c r="D95" s="6"/>
      <x:c r="E95" s="6"/>
      <x:c r="F95" s="6"/>
      <x:c r="G95" s="6"/>
      <x:c r="H95" s="6"/>
      <x:c r="I95" s="6"/>
      <x:c r="J95" s="6"/>
      <x:c r="K95" s="6"/>
      <x:c r="L95" s="6"/>
      <x:c r="M95" s="6"/>
      <x:c r="N95" s="6"/>
      <x:c r="O95" s="6"/>
      <x:c r="P95" s="6"/>
      <x:c r="Q95" s="6"/>
      <x:c r="R95" s="6"/>
      <x:c r="S95" s="6"/>
      <x:c r="T95" s="6"/>
      <x:c r="U95" s="6"/>
      <x:c r="V95" s="6"/>
      <x:c r="W95" s="6"/>
      <x:c r="X95" s="6"/>
      <x:c r="Y95" s="6"/>
      <x:c r="Z95" s="6"/>
    </x:row>
    <x:row r="96" s="1" customFormat="1" ht="12.75" hidden="0" customHeight="1">
      <x:c r="A96" s="6"/>
      <x:c r="B96" s="6"/>
      <x:c r="C96" s="6"/>
      <x:c r="D96" s="6"/>
      <x:c r="E96" s="6"/>
      <x:c r="F96" s="6"/>
      <x:c r="G96" s="6"/>
      <x:c r="H96" s="6"/>
      <x:c r="I96" s="6"/>
      <x:c r="J96" s="6"/>
      <x:c r="K96" s="6"/>
      <x:c r="L96" s="6"/>
      <x:c r="M96" s="6"/>
      <x:c r="N96" s="6"/>
      <x:c r="O96" s="6"/>
      <x:c r="P96" s="6"/>
      <x:c r="Q96" s="6"/>
      <x:c r="R96" s="6"/>
      <x:c r="S96" s="6"/>
      <x:c r="T96" s="6"/>
      <x:c r="U96" s="6"/>
      <x:c r="V96" s="6"/>
      <x:c r="W96" s="6"/>
      <x:c r="X96" s="6"/>
      <x:c r="Y96" s="6"/>
      <x:c r="Z96" s="6"/>
    </x:row>
    <x:row r="97" s="1" customFormat="1" ht="12.75" hidden="0" customHeight="1">
      <x:c r="A97" s="6"/>
      <x:c r="B97" s="6"/>
      <x:c r="C97" s="6"/>
      <x:c r="D97" s="6"/>
      <x:c r="E97" s="6"/>
      <x:c r="F97" s="6"/>
      <x:c r="G97" s="6"/>
      <x:c r="H97" s="6"/>
      <x:c r="I97" s="6"/>
      <x:c r="J97" s="6"/>
      <x:c r="K97" s="6"/>
      <x:c r="L97" s="6"/>
      <x:c r="M97" s="6"/>
      <x:c r="N97" s="6"/>
      <x:c r="O97" s="6"/>
      <x:c r="P97" s="6"/>
      <x:c r="Q97" s="6"/>
      <x:c r="R97" s="6"/>
      <x:c r="S97" s="6"/>
      <x:c r="T97" s="6"/>
      <x:c r="U97" s="6"/>
      <x:c r="V97" s="6"/>
      <x:c r="W97" s="6"/>
      <x:c r="X97" s="6"/>
      <x:c r="Y97" s="6"/>
      <x:c r="Z97" s="6"/>
    </x:row>
    <x:row r="98" s="1" customFormat="1" ht="12.75" hidden="0" customHeight="1">
      <x:c r="A98" s="6"/>
      <x:c r="B98" s="6"/>
      <x:c r="C98" s="6"/>
      <x:c r="D98" s="6"/>
      <x:c r="E98" s="6"/>
      <x:c r="F98" s="6"/>
      <x:c r="G98" s="6"/>
      <x:c r="H98" s="6"/>
      <x:c r="I98" s="6"/>
      <x:c r="J98" s="6"/>
      <x:c r="K98" s="6"/>
      <x:c r="L98" s="6"/>
      <x:c r="M98" s="6"/>
      <x:c r="N98" s="6"/>
      <x:c r="O98" s="6"/>
      <x:c r="P98" s="6"/>
      <x:c r="Q98" s="6"/>
      <x:c r="R98" s="6"/>
      <x:c r="S98" s="6"/>
      <x:c r="T98" s="6"/>
      <x:c r="U98" s="6"/>
      <x:c r="V98" s="6"/>
      <x:c r="W98" s="6"/>
      <x:c r="X98" s="6"/>
      <x:c r="Y98" s="6"/>
      <x:c r="Z98" s="6"/>
    </x:row>
    <x:row r="99" s="1" customFormat="1" ht="12.75" hidden="0" customHeight="1">
      <x:c r="A99" s="6"/>
      <x:c r="B99" s="6"/>
      <x:c r="C99" s="6"/>
      <x:c r="D99" s="6"/>
      <x:c r="E99" s="6"/>
      <x:c r="F99" s="6"/>
      <x:c r="G99" s="6"/>
      <x:c r="H99" s="6"/>
      <x:c r="I99" s="6"/>
      <x:c r="J99" s="6"/>
      <x:c r="K99" s="6"/>
      <x:c r="L99" s="6"/>
      <x:c r="M99" s="6"/>
      <x:c r="N99" s="6"/>
      <x:c r="O99" s="6"/>
      <x:c r="P99" s="6"/>
      <x:c r="Q99" s="6"/>
      <x:c r="R99" s="6"/>
      <x:c r="S99" s="6"/>
      <x:c r="T99" s="6"/>
      <x:c r="U99" s="6"/>
      <x:c r="V99" s="6"/>
      <x:c r="W99" s="6"/>
      <x:c r="X99" s="6"/>
      <x:c r="Y99" s="6"/>
      <x:c r="Z99" s="6"/>
    </x:row>
    <x:row r="100" s="1" customFormat="1" ht="12.75" hidden="0" customHeight="1">
      <x:c r="A100" s="6"/>
      <x:c r="B100" s="6"/>
      <x:c r="C100" s="6"/>
      <x:c r="D100" s="6"/>
      <x:c r="E100" s="6"/>
      <x:c r="F100" s="6"/>
      <x:c r="G100" s="6"/>
      <x:c r="H100" s="6"/>
      <x:c r="I100" s="6"/>
      <x:c r="J100" s="6"/>
      <x:c r="K100" s="6"/>
      <x:c r="L100" s="6"/>
      <x:c r="M100" s="6"/>
      <x:c r="N100" s="6"/>
      <x:c r="O100" s="6"/>
      <x:c r="P100" s="6"/>
      <x:c r="Q100" s="6"/>
      <x:c r="R100" s="6"/>
      <x:c r="S100" s="6"/>
      <x:c r="T100" s="6"/>
      <x:c r="U100" s="6"/>
      <x:c r="V100" s="6"/>
      <x:c r="W100" s="6"/>
      <x:c r="X100" s="6"/>
      <x:c r="Y100" s="6"/>
      <x:c r="Z100" s="6"/>
    </x:row>
  </x:sheetData>
  <x:pageMargins left="0.7" right="0.7" top="0.75" bottom="0.75" header="0.3" footer="0.3"/>
</x:worksheet>
</file>

<file path=xl/worksheets/sheet51.xml><?xml version="1.0" encoding="utf-8"?>
<x:worksheet xmlns:x="http://schemas.openxmlformats.org/spreadsheetml/2006/main">
  <x:sheetViews>
    <x:sheetView showGridLines="1" workbookViewId="0"/>
  </x:sheetViews>
  <x:sheetFormatPr defaultColWidth="8.6796875" defaultRowHeight="12.75"/>
  <x:cols>
    <x:col min="1" max="1" width="31" style="1" hidden="0" customWidth="1"/>
    <x:col min="2" max="3" width="36" style="1" hidden="0" customWidth="1"/>
    <x:col min="4" max="26" width="16" style="1" hidden="0" customWidth="1"/>
  </x:cols>
  <x:sheetData>
    <x:row r="1" s="1" customFormat="1" ht="12.75" hidden="0" customHeight="1">
      <x:c r="A1" s="36" t="s">
        <x:v>367</x:v>
      </x:c>
      <x:c r="B1" s="36" t="s">
        <x:v>368</x:v>
      </x:c>
      <x:c r="C1" s="36" t="s">
        <x:v>1258</x:v>
      </x:c>
      <x:c r="D1" s="3"/>
      <x:c r="E1" s="3"/>
      <x:c r="F1" s="3"/>
      <x:c r="G1" s="3"/>
      <x:c r="H1" s="3"/>
      <x:c r="I1" s="3"/>
      <x:c r="J1" s="3"/>
      <x:c r="K1" s="3"/>
      <x:c r="L1" s="3"/>
      <x:c r="M1" s="3"/>
      <x:c r="N1" s="3"/>
      <x:c r="O1" s="3"/>
      <x:c r="P1" s="3"/>
      <x:c r="Q1" s="3"/>
      <x:c r="R1" s="3"/>
      <x:c r="S1" s="3"/>
      <x:c r="T1" s="3"/>
      <x:c r="U1" s="3"/>
      <x:c r="V1" s="3"/>
      <x:c r="W1" s="3"/>
      <x:c r="X1" s="3"/>
      <x:c r="Y1" s="3"/>
      <x:c r="Z1" s="3"/>
    </x:row>
    <x:row r="2" s="1" customFormat="1" ht="36" hidden="0" customHeight="1">
      <x:c r="A2" s="38" t="s">
        <x:v>3840</x:v>
      </x:c>
      <x:c r="B2" s="40" t="s">
        <x:v>306</x:v>
      </x:c>
      <x:c r="C2" s="40" t="s">
        <x:v>3841</x:v>
      </x:c>
      <x:c r="D2" s="6"/>
      <x:c r="E2" s="6"/>
      <x:c r="F2" s="6"/>
      <x:c r="G2" s="6"/>
      <x:c r="H2" s="6"/>
      <x:c r="I2" s="6"/>
      <x:c r="J2" s="6"/>
      <x:c r="K2" s="6"/>
      <x:c r="L2" s="6"/>
      <x:c r="M2" s="6"/>
      <x:c r="N2" s="6"/>
      <x:c r="O2" s="6"/>
      <x:c r="P2" s="6"/>
      <x:c r="Q2" s="6"/>
      <x:c r="R2" s="6"/>
      <x:c r="S2" s="6"/>
      <x:c r="T2" s="6"/>
      <x:c r="U2" s="6"/>
      <x:c r="V2" s="6"/>
      <x:c r="W2" s="6"/>
      <x:c r="X2" s="6"/>
      <x:c r="Y2" s="6"/>
      <x:c r="Z2" s="6"/>
    </x:row>
    <x:row r="3" s="1" customFormat="1" ht="24" hidden="0" customHeight="1">
      <x:c r="A3" s="41" t="s">
        <x:v>3842</x:v>
      </x:c>
      <x:c r="B3" s="44" t="s">
        <x:v>3843</x:v>
      </x:c>
      <x:c r="C3" s="44" t="s">
        <x:v>3844</x:v>
      </x:c>
      <x:c r="D3" s="6"/>
      <x:c r="E3" s="6"/>
      <x:c r="F3" s="6"/>
      <x:c r="G3" s="6"/>
      <x:c r="H3" s="6"/>
      <x:c r="I3" s="6"/>
      <x:c r="J3" s="6"/>
      <x:c r="K3" s="6"/>
      <x:c r="L3" s="6"/>
      <x:c r="M3" s="6"/>
      <x:c r="N3" s="6"/>
      <x:c r="O3" s="6"/>
      <x:c r="P3" s="6"/>
      <x:c r="Q3" s="6"/>
      <x:c r="R3" s="6"/>
      <x:c r="S3" s="6"/>
      <x:c r="T3" s="6"/>
      <x:c r="U3" s="6"/>
      <x:c r="V3" s="6"/>
      <x:c r="W3" s="6"/>
      <x:c r="X3" s="6"/>
      <x:c r="Y3" s="6"/>
      <x:c r="Z3" s="6"/>
    </x:row>
    <x:row r="4" s="1" customFormat="1" ht="24" hidden="0" customHeight="1">
      <x:c r="A4" s="41" t="s">
        <x:v>3845</x:v>
      </x:c>
      <x:c r="B4" s="40" t="s">
        <x:v>3846</x:v>
      </x:c>
      <x:c r="C4" s="40" t="s">
        <x:v>3847</x:v>
      </x:c>
      <x:c r="D4" s="6"/>
      <x:c r="E4" s="6"/>
      <x:c r="F4" s="6"/>
      <x:c r="G4" s="6"/>
      <x:c r="H4" s="6"/>
      <x:c r="I4" s="6"/>
      <x:c r="J4" s="6"/>
      <x:c r="K4" s="6"/>
      <x:c r="L4" s="6"/>
      <x:c r="M4" s="6"/>
      <x:c r="N4" s="6"/>
      <x:c r="O4" s="6"/>
      <x:c r="P4" s="6"/>
      <x:c r="Q4" s="6"/>
      <x:c r="R4" s="6"/>
      <x:c r="S4" s="6"/>
      <x:c r="T4" s="6"/>
      <x:c r="U4" s="6"/>
      <x:c r="V4" s="6"/>
      <x:c r="W4" s="6"/>
      <x:c r="X4" s="6"/>
      <x:c r="Y4" s="6"/>
      <x:c r="Z4" s="6"/>
    </x:row>
    <x:row r="5" s="1" customFormat="1" ht="72" hidden="0" customHeight="1">
      <x:c r="A5" s="41" t="s">
        <x:v>3848</x:v>
      </x:c>
      <x:c r="B5" s="44" t="s">
        <x:v>3849</x:v>
      </x:c>
      <x:c r="C5" s="44" t="s">
        <x:v>3850</x:v>
      </x:c>
      <x:c r="D5" s="6"/>
      <x:c r="E5" s="6"/>
      <x:c r="F5" s="6"/>
      <x:c r="G5" s="6"/>
      <x:c r="H5" s="6"/>
      <x:c r="I5" s="6"/>
      <x:c r="J5" s="6"/>
      <x:c r="K5" s="6"/>
      <x:c r="L5" s="6"/>
      <x:c r="M5" s="6"/>
      <x:c r="N5" s="6"/>
      <x:c r="O5" s="6"/>
      <x:c r="P5" s="6"/>
      <x:c r="Q5" s="6"/>
      <x:c r="R5" s="6"/>
      <x:c r="S5" s="6"/>
      <x:c r="T5" s="6"/>
      <x:c r="U5" s="6"/>
      <x:c r="V5" s="6"/>
      <x:c r="W5" s="6"/>
      <x:c r="X5" s="6"/>
      <x:c r="Y5" s="6"/>
      <x:c r="Z5" s="6"/>
    </x:row>
    <x:row r="6" s="1" customFormat="1" ht="48" hidden="0" customHeight="1">
      <x:c r="A6" s="41" t="s">
        <x:v>3851</x:v>
      </x:c>
      <x:c r="B6" s="40" t="s">
        <x:v>3852</x:v>
      </x:c>
      <x:c r="C6" s="40" t="s">
        <x:v>3853</x:v>
      </x:c>
      <x:c r="D6" s="6"/>
      <x:c r="E6" s="6"/>
      <x:c r="F6" s="6"/>
      <x:c r="G6" s="6"/>
      <x:c r="H6" s="6"/>
      <x:c r="I6" s="6"/>
      <x:c r="J6" s="6"/>
      <x:c r="K6" s="6"/>
      <x:c r="L6" s="6"/>
      <x:c r="M6" s="6"/>
      <x:c r="N6" s="6"/>
      <x:c r="O6" s="6"/>
      <x:c r="P6" s="6"/>
      <x:c r="Q6" s="6"/>
      <x:c r="R6" s="6"/>
      <x:c r="S6" s="6"/>
      <x:c r="T6" s="6"/>
      <x:c r="U6" s="6"/>
      <x:c r="V6" s="6"/>
      <x:c r="W6" s="6"/>
      <x:c r="X6" s="6"/>
      <x:c r="Y6" s="6"/>
      <x:c r="Z6" s="6"/>
    </x:row>
    <x:row r="7" s="1" customFormat="1" ht="24" hidden="0" customHeight="1">
      <x:c r="A7" s="41" t="s">
        <x:v>3854</x:v>
      </x:c>
      <x:c r="B7" s="44" t="s">
        <x:v>3855</x:v>
      </x:c>
      <x:c r="C7" s="44" t="s">
        <x:v>3856</x:v>
      </x:c>
      <x:c r="D7" s="6"/>
      <x:c r="E7" s="6"/>
      <x:c r="F7" s="6"/>
      <x:c r="G7" s="6"/>
      <x:c r="H7" s="6"/>
      <x:c r="I7" s="6"/>
      <x:c r="J7" s="6"/>
      <x:c r="K7" s="6"/>
      <x:c r="L7" s="6"/>
      <x:c r="M7" s="6"/>
      <x:c r="N7" s="6"/>
      <x:c r="O7" s="6"/>
      <x:c r="P7" s="6"/>
      <x:c r="Q7" s="6"/>
      <x:c r="R7" s="6"/>
      <x:c r="S7" s="6"/>
      <x:c r="T7" s="6"/>
      <x:c r="U7" s="6"/>
      <x:c r="V7" s="6"/>
      <x:c r="W7" s="6"/>
      <x:c r="X7" s="6"/>
      <x:c r="Y7" s="6"/>
      <x:c r="Z7" s="6"/>
    </x:row>
    <x:row r="8" s="1" customFormat="1" ht="144" hidden="0" customHeight="1">
      <x:c r="A8" s="41" t="s">
        <x:v>3857</x:v>
      </x:c>
      <x:c r="B8" s="40" t="s">
        <x:v>3858</x:v>
      </x:c>
      <x:c r="C8" s="40" t="s">
        <x:v>3859</x:v>
      </x:c>
      <x:c r="D8" s="6"/>
      <x:c r="E8" s="6"/>
      <x:c r="F8" s="6"/>
      <x:c r="G8" s="6"/>
      <x:c r="H8" s="6"/>
      <x:c r="I8" s="6"/>
      <x:c r="J8" s="6"/>
      <x:c r="K8" s="6"/>
      <x:c r="L8" s="6"/>
      <x:c r="M8" s="6"/>
      <x:c r="N8" s="6"/>
      <x:c r="O8" s="6"/>
      <x:c r="P8" s="6"/>
      <x:c r="Q8" s="6"/>
      <x:c r="R8" s="6"/>
      <x:c r="S8" s="6"/>
      <x:c r="T8" s="6"/>
      <x:c r="U8" s="6"/>
      <x:c r="V8" s="6"/>
      <x:c r="W8" s="6"/>
      <x:c r="X8" s="6"/>
      <x:c r="Y8" s="6"/>
      <x:c r="Z8" s="6"/>
    </x:row>
    <x:row r="9" s="1" customFormat="1" ht="36" hidden="0" customHeight="1">
      <x:c r="A9" s="41" t="s">
        <x:v>3860</x:v>
      </x:c>
      <x:c r="B9" s="44" t="s">
        <x:v>3835</x:v>
      </x:c>
      <x:c r="C9" s="44" t="s">
        <x:v>3861</x:v>
      </x:c>
      <x:c r="D9" s="6"/>
      <x:c r="E9" s="6"/>
      <x:c r="F9" s="6"/>
      <x:c r="G9" s="6"/>
      <x:c r="H9" s="6"/>
      <x:c r="I9" s="6"/>
      <x:c r="J9" s="6"/>
      <x:c r="K9" s="6"/>
      <x:c r="L9" s="6"/>
      <x:c r="M9" s="6"/>
      <x:c r="N9" s="6"/>
      <x:c r="O9" s="6"/>
      <x:c r="P9" s="6"/>
      <x:c r="Q9" s="6"/>
      <x:c r="R9" s="6"/>
      <x:c r="S9" s="6"/>
      <x:c r="T9" s="6"/>
      <x:c r="U9" s="6"/>
      <x:c r="V9" s="6"/>
      <x:c r="W9" s="6"/>
      <x:c r="X9" s="6"/>
      <x:c r="Y9" s="6"/>
      <x:c r="Z9" s="6"/>
    </x:row>
    <x:row r="10" s="1" customFormat="1" ht="24" hidden="0" customHeight="1">
      <x:c r="A10" s="41" t="s">
        <x:v>3862</x:v>
      </x:c>
      <x:c r="B10" s="40" t="s">
        <x:v>247</x:v>
      </x:c>
      <x:c r="C10" s="40" t="s">
        <x:v>3863</x:v>
      </x:c>
      <x:c r="D10" s="6"/>
      <x:c r="E10" s="6"/>
      <x:c r="F10" s="6"/>
      <x:c r="G10" s="6"/>
      <x:c r="H10" s="6"/>
      <x:c r="I10" s="6"/>
      <x:c r="J10" s="6"/>
      <x:c r="K10" s="6"/>
      <x:c r="L10" s="6"/>
      <x:c r="M10" s="6"/>
      <x:c r="N10" s="6"/>
      <x:c r="O10" s="6"/>
      <x:c r="P10" s="6"/>
      <x:c r="Q10" s="6"/>
      <x:c r="R10" s="6"/>
      <x:c r="S10" s="6"/>
      <x:c r="T10" s="6"/>
      <x:c r="U10" s="6"/>
      <x:c r="V10" s="6"/>
      <x:c r="W10" s="6"/>
      <x:c r="X10" s="6"/>
      <x:c r="Y10" s="6"/>
      <x:c r="Z10" s="6"/>
    </x:row>
    <x:row r="11" s="1" customFormat="1" ht="12.75" hidden="0" customHeight="1">
      <x:c r="A11" s="6"/>
      <x:c r="B11" s="6"/>
      <x:c r="C11" s="6"/>
      <x:c r="D11" s="6"/>
      <x:c r="E11" s="6"/>
      <x:c r="F11" s="6"/>
      <x:c r="G11" s="6"/>
      <x:c r="H11" s="6"/>
      <x:c r="I11" s="6"/>
      <x:c r="J11" s="6"/>
      <x:c r="K11" s="6"/>
      <x:c r="L11" s="6"/>
      <x:c r="M11" s="6"/>
      <x:c r="N11" s="6"/>
      <x:c r="O11" s="6"/>
      <x:c r="P11" s="6"/>
      <x:c r="Q11" s="6"/>
      <x:c r="R11" s="6"/>
      <x:c r="S11" s="6"/>
      <x:c r="T11" s="6"/>
      <x:c r="U11" s="6"/>
      <x:c r="V11" s="6"/>
      <x:c r="W11" s="6"/>
      <x:c r="X11" s="6"/>
      <x:c r="Y11" s="6"/>
      <x:c r="Z11" s="6"/>
    </x:row>
    <x:row r="12" s="1" customFormat="1" ht="12.75" hidden="0" customHeight="1">
      <x:c r="A12" s="6"/>
      <x:c r="B12" s="6"/>
      <x:c r="C12" s="6"/>
      <x:c r="D12" s="6"/>
      <x:c r="E12" s="6"/>
      <x:c r="F12" s="6"/>
      <x:c r="G12" s="6"/>
      <x:c r="H12" s="6"/>
      <x:c r="I12" s="6"/>
      <x:c r="J12" s="6"/>
      <x:c r="K12" s="6"/>
      <x:c r="L12" s="6"/>
      <x:c r="M12" s="6"/>
      <x:c r="N12" s="6"/>
      <x:c r="O12" s="6"/>
      <x:c r="P12" s="6"/>
      <x:c r="Q12" s="6"/>
      <x:c r="R12" s="6"/>
      <x:c r="S12" s="6"/>
      <x:c r="T12" s="6"/>
      <x:c r="U12" s="6"/>
      <x:c r="V12" s="6"/>
      <x:c r="W12" s="6"/>
      <x:c r="X12" s="6"/>
      <x:c r="Y12" s="6"/>
      <x:c r="Z12" s="6"/>
    </x:row>
    <x:row r="13" s="1" customFormat="1" ht="12.75" hidden="0" customHeight="1">
      <x:c r="A13" s="6"/>
      <x:c r="B13" s="6"/>
      <x:c r="C13" s="6"/>
      <x:c r="D13" s="6"/>
      <x:c r="E13" s="6"/>
      <x:c r="F13" s="6"/>
      <x:c r="G13" s="6"/>
      <x:c r="H13" s="6"/>
      <x:c r="I13" s="6"/>
      <x:c r="J13" s="6"/>
      <x:c r="K13" s="6"/>
      <x:c r="L13" s="6"/>
      <x:c r="M13" s="6"/>
      <x:c r="N13" s="6"/>
      <x:c r="O13" s="6"/>
      <x:c r="P13" s="6"/>
      <x:c r="Q13" s="6"/>
      <x:c r="R13" s="6"/>
      <x:c r="S13" s="6"/>
      <x:c r="T13" s="6"/>
      <x:c r="U13" s="6"/>
      <x:c r="V13" s="6"/>
      <x:c r="W13" s="6"/>
      <x:c r="X13" s="6"/>
      <x:c r="Y13" s="6"/>
      <x:c r="Z13" s="6"/>
    </x:row>
    <x:row r="14" s="1" customFormat="1" ht="12.75" hidden="0" customHeight="1">
      <x:c r="A14" s="6"/>
      <x:c r="B14" s="6"/>
      <x:c r="C14" s="6"/>
      <x:c r="D14" s="6"/>
      <x:c r="E14" s="6"/>
      <x:c r="F14" s="6"/>
      <x:c r="G14" s="6"/>
      <x:c r="H14" s="6"/>
      <x:c r="I14" s="6"/>
      <x:c r="J14" s="6"/>
      <x:c r="K14" s="6"/>
      <x:c r="L14" s="6"/>
      <x:c r="M14" s="6"/>
      <x:c r="N14" s="6"/>
      <x:c r="O14" s="6"/>
      <x:c r="P14" s="6"/>
      <x:c r="Q14" s="6"/>
      <x:c r="R14" s="6"/>
      <x:c r="S14" s="6"/>
      <x:c r="T14" s="6"/>
      <x:c r="U14" s="6"/>
      <x:c r="V14" s="6"/>
      <x:c r="W14" s="6"/>
      <x:c r="X14" s="6"/>
      <x:c r="Y14" s="6"/>
      <x:c r="Z14" s="6"/>
    </x:row>
    <x:row r="15" s="1" customFormat="1" ht="12.75" hidden="0" customHeight="1">
      <x:c r="A15" s="6"/>
      <x:c r="B15" s="6"/>
      <x:c r="C15" s="6"/>
      <x:c r="D15" s="6"/>
      <x:c r="E15" s="6"/>
      <x:c r="F15" s="6"/>
      <x:c r="G15" s="6"/>
      <x:c r="H15" s="6"/>
      <x:c r="I15" s="6"/>
      <x:c r="J15" s="6"/>
      <x:c r="K15" s="6"/>
      <x:c r="L15" s="6"/>
      <x:c r="M15" s="6"/>
      <x:c r="N15" s="6"/>
      <x:c r="O15" s="6"/>
      <x:c r="P15" s="6"/>
      <x:c r="Q15" s="6"/>
      <x:c r="R15" s="6"/>
      <x:c r="S15" s="6"/>
      <x:c r="T15" s="6"/>
      <x:c r="U15" s="6"/>
      <x:c r="V15" s="6"/>
      <x:c r="W15" s="6"/>
      <x:c r="X15" s="6"/>
      <x:c r="Y15" s="6"/>
      <x:c r="Z15" s="6"/>
    </x:row>
    <x:row r="16" s="1" customFormat="1" ht="12.75" hidden="0" customHeight="1">
      <x:c r="A16" s="6"/>
      <x:c r="B16" s="6"/>
      <x:c r="C16" s="6"/>
      <x:c r="D16" s="6"/>
      <x:c r="E16" s="6"/>
      <x:c r="F16" s="6"/>
      <x:c r="G16" s="6"/>
      <x:c r="H16" s="6"/>
      <x:c r="I16" s="6"/>
      <x:c r="J16" s="6"/>
      <x:c r="K16" s="6"/>
      <x:c r="L16" s="6"/>
      <x:c r="M16" s="6"/>
      <x:c r="N16" s="6"/>
      <x:c r="O16" s="6"/>
      <x:c r="P16" s="6"/>
      <x:c r="Q16" s="6"/>
      <x:c r="R16" s="6"/>
      <x:c r="S16" s="6"/>
      <x:c r="T16" s="6"/>
      <x:c r="U16" s="6"/>
      <x:c r="V16" s="6"/>
      <x:c r="W16" s="6"/>
      <x:c r="X16" s="6"/>
      <x:c r="Y16" s="6"/>
      <x:c r="Z16" s="6"/>
    </x:row>
    <x:row r="17" s="1" customFormat="1" ht="12.75" hidden="0" customHeight="1">
      <x:c r="A17" s="6"/>
      <x:c r="B17" s="6"/>
      <x:c r="C17" s="6"/>
      <x:c r="D17" s="6"/>
      <x:c r="E17" s="6"/>
      <x:c r="F17" s="6"/>
      <x:c r="G17" s="6"/>
      <x:c r="H17" s="6"/>
      <x:c r="I17" s="6"/>
      <x:c r="J17" s="6"/>
      <x:c r="K17" s="6"/>
      <x:c r="L17" s="6"/>
      <x:c r="M17" s="6"/>
      <x:c r="N17" s="6"/>
      <x:c r="O17" s="6"/>
      <x:c r="P17" s="6"/>
      <x:c r="Q17" s="6"/>
      <x:c r="R17" s="6"/>
      <x:c r="S17" s="6"/>
      <x:c r="T17" s="6"/>
      <x:c r="U17" s="6"/>
      <x:c r="V17" s="6"/>
      <x:c r="W17" s="6"/>
      <x:c r="X17" s="6"/>
      <x:c r="Y17" s="6"/>
      <x:c r="Z17" s="6"/>
    </x:row>
    <x:row r="18" s="1" customFormat="1" ht="12.75" hidden="0" customHeight="1">
      <x:c r="A18" s="6"/>
      <x:c r="B18" s="6"/>
      <x:c r="C18" s="6"/>
      <x:c r="D18" s="6"/>
      <x:c r="E18" s="6"/>
      <x:c r="F18" s="6"/>
      <x:c r="G18" s="6"/>
      <x:c r="H18" s="6"/>
      <x:c r="I18" s="6"/>
      <x:c r="J18" s="6"/>
      <x:c r="K18" s="6"/>
      <x:c r="L18" s="6"/>
      <x:c r="M18" s="6"/>
      <x:c r="N18" s="6"/>
      <x:c r="O18" s="6"/>
      <x:c r="P18" s="6"/>
      <x:c r="Q18" s="6"/>
      <x:c r="R18" s="6"/>
      <x:c r="S18" s="6"/>
      <x:c r="T18" s="6"/>
      <x:c r="U18" s="6"/>
      <x:c r="V18" s="6"/>
      <x:c r="W18" s="6"/>
      <x:c r="X18" s="6"/>
      <x:c r="Y18" s="6"/>
      <x:c r="Z18" s="6"/>
    </x:row>
    <x:row r="19" s="1" customFormat="1" ht="12.75" hidden="0" customHeight="1">
      <x:c r="A19" s="6"/>
      <x:c r="B19" s="6"/>
      <x:c r="C19" s="6"/>
      <x:c r="D19" s="6"/>
      <x:c r="E19" s="6"/>
      <x:c r="F19" s="6"/>
      <x:c r="G19" s="6"/>
      <x:c r="H19" s="6"/>
      <x:c r="I19" s="6"/>
      <x:c r="J19" s="6"/>
      <x:c r="K19" s="6"/>
      <x:c r="L19" s="6"/>
      <x:c r="M19" s="6"/>
      <x:c r="N19" s="6"/>
      <x:c r="O19" s="6"/>
      <x:c r="P19" s="6"/>
      <x:c r="Q19" s="6"/>
      <x:c r="R19" s="6"/>
      <x:c r="S19" s="6"/>
      <x:c r="T19" s="6"/>
      <x:c r="U19" s="6"/>
      <x:c r="V19" s="6"/>
      <x:c r="W19" s="6"/>
      <x:c r="X19" s="6"/>
      <x:c r="Y19" s="6"/>
      <x:c r="Z19" s="6"/>
    </x:row>
    <x:row r="20" s="1" customFormat="1" ht="12.75" hidden="0" customHeight="1">
      <x:c r="A20" s="6"/>
      <x:c r="B20" s="6"/>
      <x:c r="C20" s="6"/>
      <x:c r="D20" s="6"/>
      <x:c r="E20" s="6"/>
      <x:c r="F20" s="6"/>
      <x:c r="G20" s="6"/>
      <x:c r="H20" s="6"/>
      <x:c r="I20" s="6"/>
      <x:c r="J20" s="6"/>
      <x:c r="K20" s="6"/>
      <x:c r="L20" s="6"/>
      <x:c r="M20" s="6"/>
      <x:c r="N20" s="6"/>
      <x:c r="O20" s="6"/>
      <x:c r="P20" s="6"/>
      <x:c r="Q20" s="6"/>
      <x:c r="R20" s="6"/>
      <x:c r="S20" s="6"/>
      <x:c r="T20" s="6"/>
      <x:c r="U20" s="6"/>
      <x:c r="V20" s="6"/>
      <x:c r="W20" s="6"/>
      <x:c r="X20" s="6"/>
      <x:c r="Y20" s="6"/>
      <x:c r="Z20" s="6"/>
    </x:row>
    <x:row r="21" s="1" customFormat="1" ht="12.75" hidden="0" customHeight="1">
      <x:c r="A21" s="6"/>
      <x:c r="B21" s="6"/>
      <x:c r="C21" s="6"/>
      <x:c r="D21" s="6"/>
      <x:c r="E21" s="6"/>
      <x:c r="F21" s="6"/>
      <x:c r="G21" s="6"/>
      <x:c r="H21" s="6"/>
      <x:c r="I21" s="6"/>
      <x:c r="J21" s="6"/>
      <x:c r="K21" s="6"/>
      <x:c r="L21" s="6"/>
      <x:c r="M21" s="6"/>
      <x:c r="N21" s="6"/>
      <x:c r="O21" s="6"/>
      <x:c r="P21" s="6"/>
      <x:c r="Q21" s="6"/>
      <x:c r="R21" s="6"/>
      <x:c r="S21" s="6"/>
      <x:c r="T21" s="6"/>
      <x:c r="U21" s="6"/>
      <x:c r="V21" s="6"/>
      <x:c r="W21" s="6"/>
      <x:c r="X21" s="6"/>
      <x:c r="Y21" s="6"/>
      <x:c r="Z21" s="6"/>
    </x:row>
    <x:row r="22" s="1" customFormat="1" ht="12.75" hidden="0" customHeight="1">
      <x:c r="A22" s="6"/>
      <x:c r="B22" s="6"/>
      <x:c r="C22" s="6"/>
      <x:c r="D22" s="6"/>
      <x:c r="E22" s="6"/>
      <x:c r="F22" s="6"/>
      <x:c r="G22" s="6"/>
      <x:c r="H22" s="6"/>
      <x:c r="I22" s="6"/>
      <x:c r="J22" s="6"/>
      <x:c r="K22" s="6"/>
      <x:c r="L22" s="6"/>
      <x:c r="M22" s="6"/>
      <x:c r="N22" s="6"/>
      <x:c r="O22" s="6"/>
      <x:c r="P22" s="6"/>
      <x:c r="Q22" s="6"/>
      <x:c r="R22" s="6"/>
      <x:c r="S22" s="6"/>
      <x:c r="T22" s="6"/>
      <x:c r="U22" s="6"/>
      <x:c r="V22" s="6"/>
      <x:c r="W22" s="6"/>
      <x:c r="X22" s="6"/>
      <x:c r="Y22" s="6"/>
      <x:c r="Z22" s="6"/>
    </x:row>
    <x:row r="23" s="1" customFormat="1" ht="12.75" hidden="0" customHeight="1">
      <x:c r="A23" s="6"/>
      <x:c r="B23" s="6"/>
      <x:c r="C23" s="6"/>
      <x:c r="D23" s="6"/>
      <x:c r="E23" s="6"/>
      <x:c r="F23" s="6"/>
      <x:c r="G23" s="6"/>
      <x:c r="H23" s="6"/>
      <x:c r="I23" s="6"/>
      <x:c r="J23" s="6"/>
      <x:c r="K23" s="6"/>
      <x:c r="L23" s="6"/>
      <x:c r="M23" s="6"/>
      <x:c r="N23" s="6"/>
      <x:c r="O23" s="6"/>
      <x:c r="P23" s="6"/>
      <x:c r="Q23" s="6"/>
      <x:c r="R23" s="6"/>
      <x:c r="S23" s="6"/>
      <x:c r="T23" s="6"/>
      <x:c r="U23" s="6"/>
      <x:c r="V23" s="6"/>
      <x:c r="W23" s="6"/>
      <x:c r="X23" s="6"/>
      <x:c r="Y23" s="6"/>
      <x:c r="Z23" s="6"/>
    </x:row>
    <x:row r="24" s="1" customFormat="1" ht="12.75" hidden="0" customHeight="1">
      <x:c r="A24" s="6"/>
      <x:c r="B24" s="6"/>
      <x:c r="C24" s="6"/>
      <x:c r="D24" s="6"/>
      <x:c r="E24" s="6"/>
      <x:c r="F24" s="6"/>
      <x:c r="G24" s="6"/>
      <x:c r="H24" s="6"/>
      <x:c r="I24" s="6"/>
      <x:c r="J24" s="6"/>
      <x:c r="K24" s="6"/>
      <x:c r="L24" s="6"/>
      <x:c r="M24" s="6"/>
      <x:c r="N24" s="6"/>
      <x:c r="O24" s="6"/>
      <x:c r="P24" s="6"/>
      <x:c r="Q24" s="6"/>
      <x:c r="R24" s="6"/>
      <x:c r="S24" s="6"/>
      <x:c r="T24" s="6"/>
      <x:c r="U24" s="6"/>
      <x:c r="V24" s="6"/>
      <x:c r="W24" s="6"/>
      <x:c r="X24" s="6"/>
      <x:c r="Y24" s="6"/>
      <x:c r="Z24" s="6"/>
    </x:row>
    <x:row r="25" s="1" customFormat="1" ht="12.75" hidden="0" customHeight="1">
      <x:c r="A25" s="6"/>
      <x:c r="B25" s="6"/>
      <x:c r="C25" s="6"/>
      <x:c r="D25" s="6"/>
      <x:c r="E25" s="6"/>
      <x:c r="F25" s="6"/>
      <x:c r="G25" s="6"/>
      <x:c r="H25" s="6"/>
      <x:c r="I25" s="6"/>
      <x:c r="J25" s="6"/>
      <x:c r="K25" s="6"/>
      <x:c r="L25" s="6"/>
      <x:c r="M25" s="6"/>
      <x:c r="N25" s="6"/>
      <x:c r="O25" s="6"/>
      <x:c r="P25" s="6"/>
      <x:c r="Q25" s="6"/>
      <x:c r="R25" s="6"/>
      <x:c r="S25" s="6"/>
      <x:c r="T25" s="6"/>
      <x:c r="U25" s="6"/>
      <x:c r="V25" s="6"/>
      <x:c r="W25" s="6"/>
      <x:c r="X25" s="6"/>
      <x:c r="Y25" s="6"/>
      <x:c r="Z25" s="6"/>
    </x:row>
    <x:row r="26" s="1" customFormat="1" ht="12.75" hidden="0" customHeight="1">
      <x:c r="A26" s="6"/>
      <x:c r="B26" s="6"/>
      <x:c r="C26" s="6"/>
      <x:c r="D26" s="6"/>
      <x:c r="E26" s="6"/>
      <x:c r="F26" s="6"/>
      <x:c r="G26" s="6"/>
      <x:c r="H26" s="6"/>
      <x:c r="I26" s="6"/>
      <x:c r="J26" s="6"/>
      <x:c r="K26" s="6"/>
      <x:c r="L26" s="6"/>
      <x:c r="M26" s="6"/>
      <x:c r="N26" s="6"/>
      <x:c r="O26" s="6"/>
      <x:c r="P26" s="6"/>
      <x:c r="Q26" s="6"/>
      <x:c r="R26" s="6"/>
      <x:c r="S26" s="6"/>
      <x:c r="T26" s="6"/>
      <x:c r="U26" s="6"/>
      <x:c r="V26" s="6"/>
      <x:c r="W26" s="6"/>
      <x:c r="X26" s="6"/>
      <x:c r="Y26" s="6"/>
      <x:c r="Z26" s="6"/>
    </x:row>
    <x:row r="27" s="1" customFormat="1" ht="12.75" hidden="0" customHeight="1">
      <x:c r="A27" s="6"/>
      <x:c r="B27" s="6"/>
      <x:c r="C27" s="6"/>
      <x:c r="D27" s="6"/>
      <x:c r="E27" s="6"/>
      <x:c r="F27" s="6"/>
      <x:c r="G27" s="6"/>
      <x:c r="H27" s="6"/>
      <x:c r="I27" s="6"/>
      <x:c r="J27" s="6"/>
      <x:c r="K27" s="6"/>
      <x:c r="L27" s="6"/>
      <x:c r="M27" s="6"/>
      <x:c r="N27" s="6"/>
      <x:c r="O27" s="6"/>
      <x:c r="P27" s="6"/>
      <x:c r="Q27" s="6"/>
      <x:c r="R27" s="6"/>
      <x:c r="S27" s="6"/>
      <x:c r="T27" s="6"/>
      <x:c r="U27" s="6"/>
      <x:c r="V27" s="6"/>
      <x:c r="W27" s="6"/>
      <x:c r="X27" s="6"/>
      <x:c r="Y27" s="6"/>
      <x:c r="Z27" s="6"/>
    </x:row>
    <x:row r="28" s="1" customFormat="1" ht="12.75" hidden="0" customHeight="1">
      <x:c r="A28" s="6"/>
      <x:c r="B28" s="6"/>
      <x:c r="C28" s="6"/>
      <x:c r="D28" s="6"/>
      <x:c r="E28" s="6"/>
      <x:c r="F28" s="6"/>
      <x:c r="G28" s="6"/>
      <x:c r="H28" s="6"/>
      <x:c r="I28" s="6"/>
      <x:c r="J28" s="6"/>
      <x:c r="K28" s="6"/>
      <x:c r="L28" s="6"/>
      <x:c r="M28" s="6"/>
      <x:c r="N28" s="6"/>
      <x:c r="O28" s="6"/>
      <x:c r="P28" s="6"/>
      <x:c r="Q28" s="6"/>
      <x:c r="R28" s="6"/>
      <x:c r="S28" s="6"/>
      <x:c r="T28" s="6"/>
      <x:c r="U28" s="6"/>
      <x:c r="V28" s="6"/>
      <x:c r="W28" s="6"/>
      <x:c r="X28" s="6"/>
      <x:c r="Y28" s="6"/>
      <x:c r="Z28" s="6"/>
    </x:row>
    <x:row r="29" s="1" customFormat="1" ht="12.75" hidden="0" customHeight="1">
      <x:c r="A29" s="6"/>
      <x:c r="B29" s="6"/>
      <x:c r="C29" s="6"/>
      <x:c r="D29" s="6"/>
      <x:c r="E29" s="6"/>
      <x:c r="F29" s="6"/>
      <x:c r="G29" s="6"/>
      <x:c r="H29" s="6"/>
      <x:c r="I29" s="6"/>
      <x:c r="J29" s="6"/>
      <x:c r="K29" s="6"/>
      <x:c r="L29" s="6"/>
      <x:c r="M29" s="6"/>
      <x:c r="N29" s="6"/>
      <x:c r="O29" s="6"/>
      <x:c r="P29" s="6"/>
      <x:c r="Q29" s="6"/>
      <x:c r="R29" s="6"/>
      <x:c r="S29" s="6"/>
      <x:c r="T29" s="6"/>
      <x:c r="U29" s="6"/>
      <x:c r="V29" s="6"/>
      <x:c r="W29" s="6"/>
      <x:c r="X29" s="6"/>
      <x:c r="Y29" s="6"/>
      <x:c r="Z29" s="6"/>
    </x:row>
    <x:row r="30" s="1" customFormat="1" ht="12.75" hidden="0" customHeight="1">
      <x:c r="A30" s="6"/>
      <x:c r="B30" s="6"/>
      <x:c r="C30" s="6"/>
      <x:c r="D30" s="6"/>
      <x:c r="E30" s="6"/>
      <x:c r="F30" s="6"/>
      <x:c r="G30" s="6"/>
      <x:c r="H30" s="6"/>
      <x:c r="I30" s="6"/>
      <x:c r="J30" s="6"/>
      <x:c r="K30" s="6"/>
      <x:c r="L30" s="6"/>
      <x:c r="M30" s="6"/>
      <x:c r="N30" s="6"/>
      <x:c r="O30" s="6"/>
      <x:c r="P30" s="6"/>
      <x:c r="Q30" s="6"/>
      <x:c r="R30" s="6"/>
      <x:c r="S30" s="6"/>
      <x:c r="T30" s="6"/>
      <x:c r="U30" s="6"/>
      <x:c r="V30" s="6"/>
      <x:c r="W30" s="6"/>
      <x:c r="X30" s="6"/>
      <x:c r="Y30" s="6"/>
      <x:c r="Z30" s="6"/>
    </x:row>
    <x:row r="31" s="1" customFormat="1" ht="12.75" hidden="0" customHeight="1">
      <x:c r="A31" s="6"/>
      <x:c r="B31" s="6"/>
      <x:c r="C31" s="6"/>
      <x:c r="D31" s="6"/>
      <x:c r="E31" s="6"/>
      <x:c r="F31" s="6"/>
      <x:c r="G31" s="6"/>
      <x:c r="H31" s="6"/>
      <x:c r="I31" s="6"/>
      <x:c r="J31" s="6"/>
      <x:c r="K31" s="6"/>
      <x:c r="L31" s="6"/>
      <x:c r="M31" s="6"/>
      <x:c r="N31" s="6"/>
      <x:c r="O31" s="6"/>
      <x:c r="P31" s="6"/>
      <x:c r="Q31" s="6"/>
      <x:c r="R31" s="6"/>
      <x:c r="S31" s="6"/>
      <x:c r="T31" s="6"/>
      <x:c r="U31" s="6"/>
      <x:c r="V31" s="6"/>
      <x:c r="W31" s="6"/>
      <x:c r="X31" s="6"/>
      <x:c r="Y31" s="6"/>
      <x:c r="Z31" s="6"/>
    </x:row>
    <x:row r="32" s="1" customFormat="1" ht="12.75" hidden="0" customHeight="1">
      <x:c r="A32" s="6"/>
      <x:c r="B32" s="6"/>
      <x:c r="C32" s="6"/>
      <x:c r="D32" s="6"/>
      <x:c r="E32" s="6"/>
      <x:c r="F32" s="6"/>
      <x:c r="G32" s="6"/>
      <x:c r="H32" s="6"/>
      <x:c r="I32" s="6"/>
      <x:c r="J32" s="6"/>
      <x:c r="K32" s="6"/>
      <x:c r="L32" s="6"/>
      <x:c r="M32" s="6"/>
      <x:c r="N32" s="6"/>
      <x:c r="O32" s="6"/>
      <x:c r="P32" s="6"/>
      <x:c r="Q32" s="6"/>
      <x:c r="R32" s="6"/>
      <x:c r="S32" s="6"/>
      <x:c r="T32" s="6"/>
      <x:c r="U32" s="6"/>
      <x:c r="V32" s="6"/>
      <x:c r="W32" s="6"/>
      <x:c r="X32" s="6"/>
      <x:c r="Y32" s="6"/>
      <x:c r="Z32" s="6"/>
    </x:row>
    <x:row r="33" s="1" customFormat="1" ht="12.75" hidden="0" customHeight="1">
      <x:c r="A33" s="6"/>
      <x:c r="B33" s="6"/>
      <x:c r="C33" s="6"/>
      <x:c r="D33" s="6"/>
      <x:c r="E33" s="6"/>
      <x:c r="F33" s="6"/>
      <x:c r="G33" s="6"/>
      <x:c r="H33" s="6"/>
      <x:c r="I33" s="6"/>
      <x:c r="J33" s="6"/>
      <x:c r="K33" s="6"/>
      <x:c r="L33" s="6"/>
      <x:c r="M33" s="6"/>
      <x:c r="N33" s="6"/>
      <x:c r="O33" s="6"/>
      <x:c r="P33" s="6"/>
      <x:c r="Q33" s="6"/>
      <x:c r="R33" s="6"/>
      <x:c r="S33" s="6"/>
      <x:c r="T33" s="6"/>
      <x:c r="U33" s="6"/>
      <x:c r="V33" s="6"/>
      <x:c r="W33" s="6"/>
      <x:c r="X33" s="6"/>
      <x:c r="Y33" s="6"/>
      <x:c r="Z33" s="6"/>
    </x:row>
    <x:row r="34" s="1" customFormat="1" ht="12.75" hidden="0" customHeight="1">
      <x:c r="A34" s="6"/>
      <x:c r="B34" s="6"/>
      <x:c r="C34" s="6"/>
      <x:c r="D34" s="6"/>
      <x:c r="E34" s="6"/>
      <x:c r="F34" s="6"/>
      <x:c r="G34" s="6"/>
      <x:c r="H34" s="6"/>
      <x:c r="I34" s="6"/>
      <x:c r="J34" s="6"/>
      <x:c r="K34" s="6"/>
      <x:c r="L34" s="6"/>
      <x:c r="M34" s="6"/>
      <x:c r="N34" s="6"/>
      <x:c r="O34" s="6"/>
      <x:c r="P34" s="6"/>
      <x:c r="Q34" s="6"/>
      <x:c r="R34" s="6"/>
      <x:c r="S34" s="6"/>
      <x:c r="T34" s="6"/>
      <x:c r="U34" s="6"/>
      <x:c r="V34" s="6"/>
      <x:c r="W34" s="6"/>
      <x:c r="X34" s="6"/>
      <x:c r="Y34" s="6"/>
      <x:c r="Z34" s="6"/>
    </x:row>
    <x:row r="35" s="1" customFormat="1" ht="12.75" hidden="0" customHeight="1">
      <x:c r="A35" s="6"/>
      <x:c r="B35" s="6"/>
      <x:c r="C35" s="6"/>
      <x:c r="D35" s="6"/>
      <x:c r="E35" s="6"/>
      <x:c r="F35" s="6"/>
      <x:c r="G35" s="6"/>
      <x:c r="H35" s="6"/>
      <x:c r="I35" s="6"/>
      <x:c r="J35" s="6"/>
      <x:c r="K35" s="6"/>
      <x:c r="L35" s="6"/>
      <x:c r="M35" s="6"/>
      <x:c r="N35" s="6"/>
      <x:c r="O35" s="6"/>
      <x:c r="P35" s="6"/>
      <x:c r="Q35" s="6"/>
      <x:c r="R35" s="6"/>
      <x:c r="S35" s="6"/>
      <x:c r="T35" s="6"/>
      <x:c r="U35" s="6"/>
      <x:c r="V35" s="6"/>
      <x:c r="W35" s="6"/>
      <x:c r="X35" s="6"/>
      <x:c r="Y35" s="6"/>
      <x:c r="Z35" s="6"/>
    </x:row>
    <x:row r="36" s="1" customFormat="1" ht="12.75" hidden="0" customHeight="1">
      <x:c r="A36" s="6"/>
      <x:c r="B36" s="6"/>
      <x:c r="C36" s="6"/>
      <x:c r="D36" s="6"/>
      <x:c r="E36" s="6"/>
      <x:c r="F36" s="6"/>
      <x:c r="G36" s="6"/>
      <x:c r="H36" s="6"/>
      <x:c r="I36" s="6"/>
      <x:c r="J36" s="6"/>
      <x:c r="K36" s="6"/>
      <x:c r="L36" s="6"/>
      <x:c r="M36" s="6"/>
      <x:c r="N36" s="6"/>
      <x:c r="O36" s="6"/>
      <x:c r="P36" s="6"/>
      <x:c r="Q36" s="6"/>
      <x:c r="R36" s="6"/>
      <x:c r="S36" s="6"/>
      <x:c r="T36" s="6"/>
      <x:c r="U36" s="6"/>
      <x:c r="V36" s="6"/>
      <x:c r="W36" s="6"/>
      <x:c r="X36" s="6"/>
      <x:c r="Y36" s="6"/>
      <x:c r="Z36" s="6"/>
    </x:row>
    <x:row r="37" s="1" customFormat="1" ht="12.75" hidden="0" customHeight="1">
      <x:c r="A37" s="6"/>
      <x:c r="B37" s="6"/>
      <x:c r="C37" s="6"/>
      <x:c r="D37" s="6"/>
      <x:c r="E37" s="6"/>
      <x:c r="F37" s="6"/>
      <x:c r="G37" s="6"/>
      <x:c r="H37" s="6"/>
      <x:c r="I37" s="6"/>
      <x:c r="J37" s="6"/>
      <x:c r="K37" s="6"/>
      <x:c r="L37" s="6"/>
      <x:c r="M37" s="6"/>
      <x:c r="N37" s="6"/>
      <x:c r="O37" s="6"/>
      <x:c r="P37" s="6"/>
      <x:c r="Q37" s="6"/>
      <x:c r="R37" s="6"/>
      <x:c r="S37" s="6"/>
      <x:c r="T37" s="6"/>
      <x:c r="U37" s="6"/>
      <x:c r="V37" s="6"/>
      <x:c r="W37" s="6"/>
      <x:c r="X37" s="6"/>
      <x:c r="Y37" s="6"/>
      <x:c r="Z37" s="6"/>
    </x:row>
    <x:row r="38" s="1" customFormat="1" ht="12.75" hidden="0" customHeight="1">
      <x:c r="A38" s="6"/>
      <x:c r="B38" s="6"/>
      <x:c r="C38" s="6"/>
      <x:c r="D38" s="6"/>
      <x:c r="E38" s="6"/>
      <x:c r="F38" s="6"/>
      <x:c r="G38" s="6"/>
      <x:c r="H38" s="6"/>
      <x:c r="I38" s="6"/>
      <x:c r="J38" s="6"/>
      <x:c r="K38" s="6"/>
      <x:c r="L38" s="6"/>
      <x:c r="M38" s="6"/>
      <x:c r="N38" s="6"/>
      <x:c r="O38" s="6"/>
      <x:c r="P38" s="6"/>
      <x:c r="Q38" s="6"/>
      <x:c r="R38" s="6"/>
      <x:c r="S38" s="6"/>
      <x:c r="T38" s="6"/>
      <x:c r="U38" s="6"/>
      <x:c r="V38" s="6"/>
      <x:c r="W38" s="6"/>
      <x:c r="X38" s="6"/>
      <x:c r="Y38" s="6"/>
      <x:c r="Z38" s="6"/>
    </x:row>
    <x:row r="39" s="1" customFormat="1" ht="12.75" hidden="0" customHeight="1">
      <x:c r="A39" s="6"/>
      <x:c r="B39" s="6"/>
      <x:c r="C39" s="6"/>
      <x:c r="D39" s="6"/>
      <x:c r="E39" s="6"/>
      <x:c r="F39" s="6"/>
      <x:c r="G39" s="6"/>
      <x:c r="H39" s="6"/>
      <x:c r="I39" s="6"/>
      <x:c r="J39" s="6"/>
      <x:c r="K39" s="6"/>
      <x:c r="L39" s="6"/>
      <x:c r="M39" s="6"/>
      <x:c r="N39" s="6"/>
      <x:c r="O39" s="6"/>
      <x:c r="P39" s="6"/>
      <x:c r="Q39" s="6"/>
      <x:c r="R39" s="6"/>
      <x:c r="S39" s="6"/>
      <x:c r="T39" s="6"/>
      <x:c r="U39" s="6"/>
      <x:c r="V39" s="6"/>
      <x:c r="W39" s="6"/>
      <x:c r="X39" s="6"/>
      <x:c r="Y39" s="6"/>
      <x:c r="Z39" s="6"/>
    </x:row>
    <x:row r="40" s="1" customFormat="1" ht="12.75" hidden="0" customHeight="1">
      <x:c r="A40" s="6"/>
      <x:c r="B40" s="6"/>
      <x:c r="C40" s="6"/>
      <x:c r="D40" s="6"/>
      <x:c r="E40" s="6"/>
      <x:c r="F40" s="6"/>
      <x:c r="G40" s="6"/>
      <x:c r="H40" s="6"/>
      <x:c r="I40" s="6"/>
      <x:c r="J40" s="6"/>
      <x:c r="K40" s="6"/>
      <x:c r="L40" s="6"/>
      <x:c r="M40" s="6"/>
      <x:c r="N40" s="6"/>
      <x:c r="O40" s="6"/>
      <x:c r="P40" s="6"/>
      <x:c r="Q40" s="6"/>
      <x:c r="R40" s="6"/>
      <x:c r="S40" s="6"/>
      <x:c r="T40" s="6"/>
      <x:c r="U40" s="6"/>
      <x:c r="V40" s="6"/>
      <x:c r="W40" s="6"/>
      <x:c r="X40" s="6"/>
      <x:c r="Y40" s="6"/>
      <x:c r="Z40" s="6"/>
    </x:row>
    <x:row r="41" s="1" customFormat="1" ht="12.75" hidden="0" customHeight="1">
      <x:c r="A41" s="6"/>
      <x:c r="B41" s="6"/>
      <x:c r="C41" s="6"/>
      <x:c r="D41" s="6"/>
      <x:c r="E41" s="6"/>
      <x:c r="F41" s="6"/>
      <x:c r="G41" s="6"/>
      <x:c r="H41" s="6"/>
      <x:c r="I41" s="6"/>
      <x:c r="J41" s="6"/>
      <x:c r="K41" s="6"/>
      <x:c r="L41" s="6"/>
      <x:c r="M41" s="6"/>
      <x:c r="N41" s="6"/>
      <x:c r="O41" s="6"/>
      <x:c r="P41" s="6"/>
      <x:c r="Q41" s="6"/>
      <x:c r="R41" s="6"/>
      <x:c r="S41" s="6"/>
      <x:c r="T41" s="6"/>
      <x:c r="U41" s="6"/>
      <x:c r="V41" s="6"/>
      <x:c r="W41" s="6"/>
      <x:c r="X41" s="6"/>
      <x:c r="Y41" s="6"/>
      <x:c r="Z41" s="6"/>
    </x:row>
    <x:row r="42" s="1" customFormat="1" ht="12.75" hidden="0" customHeight="1">
      <x:c r="A42" s="6"/>
      <x:c r="B42" s="6"/>
      <x:c r="C42" s="6"/>
      <x:c r="D42" s="6"/>
      <x:c r="E42" s="6"/>
      <x:c r="F42" s="6"/>
      <x:c r="G42" s="6"/>
      <x:c r="H42" s="6"/>
      <x:c r="I42" s="6"/>
      <x:c r="J42" s="6"/>
      <x:c r="K42" s="6"/>
      <x:c r="L42" s="6"/>
      <x:c r="M42" s="6"/>
      <x:c r="N42" s="6"/>
      <x:c r="O42" s="6"/>
      <x:c r="P42" s="6"/>
      <x:c r="Q42" s="6"/>
      <x:c r="R42" s="6"/>
      <x:c r="S42" s="6"/>
      <x:c r="T42" s="6"/>
      <x:c r="U42" s="6"/>
      <x:c r="V42" s="6"/>
      <x:c r="W42" s="6"/>
      <x:c r="X42" s="6"/>
      <x:c r="Y42" s="6"/>
      <x:c r="Z42" s="6"/>
    </x:row>
    <x:row r="43" s="1" customFormat="1" ht="12.75" hidden="0" customHeight="1">
      <x:c r="A43" s="6"/>
      <x:c r="B43" s="6"/>
      <x:c r="C43" s="6"/>
      <x:c r="D43" s="6"/>
      <x:c r="E43" s="6"/>
      <x:c r="F43" s="6"/>
      <x:c r="G43" s="6"/>
      <x:c r="H43" s="6"/>
      <x:c r="I43" s="6"/>
      <x:c r="J43" s="6"/>
      <x:c r="K43" s="6"/>
      <x:c r="L43" s="6"/>
      <x:c r="M43" s="6"/>
      <x:c r="N43" s="6"/>
      <x:c r="O43" s="6"/>
      <x:c r="P43" s="6"/>
      <x:c r="Q43" s="6"/>
      <x:c r="R43" s="6"/>
      <x:c r="S43" s="6"/>
      <x:c r="T43" s="6"/>
      <x:c r="U43" s="6"/>
      <x:c r="V43" s="6"/>
      <x:c r="W43" s="6"/>
      <x:c r="X43" s="6"/>
      <x:c r="Y43" s="6"/>
      <x:c r="Z43" s="6"/>
    </x:row>
    <x:row r="44" s="1" customFormat="1" ht="12.75" hidden="0" customHeight="1">
      <x:c r="A44" s="6"/>
      <x:c r="B44" s="6"/>
      <x:c r="C44" s="6"/>
      <x:c r="D44" s="6"/>
      <x:c r="E44" s="6"/>
      <x:c r="F44" s="6"/>
      <x:c r="G44" s="6"/>
      <x:c r="H44" s="6"/>
      <x:c r="I44" s="6"/>
      <x:c r="J44" s="6"/>
      <x:c r="K44" s="6"/>
      <x:c r="L44" s="6"/>
      <x:c r="M44" s="6"/>
      <x:c r="N44" s="6"/>
      <x:c r="O44" s="6"/>
      <x:c r="P44" s="6"/>
      <x:c r="Q44" s="6"/>
      <x:c r="R44" s="6"/>
      <x:c r="S44" s="6"/>
      <x:c r="T44" s="6"/>
      <x:c r="U44" s="6"/>
      <x:c r="V44" s="6"/>
      <x:c r="W44" s="6"/>
      <x:c r="X44" s="6"/>
      <x:c r="Y44" s="6"/>
      <x:c r="Z44" s="6"/>
    </x:row>
    <x:row r="45" s="1" customFormat="1" ht="12.75" hidden="0" customHeight="1">
      <x:c r="A45" s="6"/>
      <x:c r="B45" s="6"/>
      <x:c r="C45" s="6"/>
      <x:c r="D45" s="6"/>
      <x:c r="E45" s="6"/>
      <x:c r="F45" s="6"/>
      <x:c r="G45" s="6"/>
      <x:c r="H45" s="6"/>
      <x:c r="I45" s="6"/>
      <x:c r="J45" s="6"/>
      <x:c r="K45" s="6"/>
      <x:c r="L45" s="6"/>
      <x:c r="M45" s="6"/>
      <x:c r="N45" s="6"/>
      <x:c r="O45" s="6"/>
      <x:c r="P45" s="6"/>
      <x:c r="Q45" s="6"/>
      <x:c r="R45" s="6"/>
      <x:c r="S45" s="6"/>
      <x:c r="T45" s="6"/>
      <x:c r="U45" s="6"/>
      <x:c r="V45" s="6"/>
      <x:c r="W45" s="6"/>
      <x:c r="X45" s="6"/>
      <x:c r="Y45" s="6"/>
      <x:c r="Z45" s="6"/>
    </x:row>
    <x:row r="46" s="1" customFormat="1" ht="12.75" hidden="0" customHeight="1">
      <x:c r="A46" s="6"/>
      <x:c r="B46" s="6"/>
      <x:c r="C46" s="6"/>
      <x:c r="D46" s="6"/>
      <x:c r="E46" s="6"/>
      <x:c r="F46" s="6"/>
      <x:c r="G46" s="6"/>
      <x:c r="H46" s="6"/>
      <x:c r="I46" s="6"/>
      <x:c r="J46" s="6"/>
      <x:c r="K46" s="6"/>
      <x:c r="L46" s="6"/>
      <x:c r="M46" s="6"/>
      <x:c r="N46" s="6"/>
      <x:c r="O46" s="6"/>
      <x:c r="P46" s="6"/>
      <x:c r="Q46" s="6"/>
      <x:c r="R46" s="6"/>
      <x:c r="S46" s="6"/>
      <x:c r="T46" s="6"/>
      <x:c r="U46" s="6"/>
      <x:c r="V46" s="6"/>
      <x:c r="W46" s="6"/>
      <x:c r="X46" s="6"/>
      <x:c r="Y46" s="6"/>
      <x:c r="Z46" s="6"/>
    </x:row>
    <x:row r="47" s="1" customFormat="1" ht="12.75" hidden="0" customHeight="1">
      <x:c r="A47" s="6"/>
      <x:c r="B47" s="6"/>
      <x:c r="C47" s="6"/>
      <x:c r="D47" s="6"/>
      <x:c r="E47" s="6"/>
      <x:c r="F47" s="6"/>
      <x:c r="G47" s="6"/>
      <x:c r="H47" s="6"/>
      <x:c r="I47" s="6"/>
      <x:c r="J47" s="6"/>
      <x:c r="K47" s="6"/>
      <x:c r="L47" s="6"/>
      <x:c r="M47" s="6"/>
      <x:c r="N47" s="6"/>
      <x:c r="O47" s="6"/>
      <x:c r="P47" s="6"/>
      <x:c r="Q47" s="6"/>
      <x:c r="R47" s="6"/>
      <x:c r="S47" s="6"/>
      <x:c r="T47" s="6"/>
      <x:c r="U47" s="6"/>
      <x:c r="V47" s="6"/>
      <x:c r="W47" s="6"/>
      <x:c r="X47" s="6"/>
      <x:c r="Y47" s="6"/>
      <x:c r="Z47" s="6"/>
    </x:row>
    <x:row r="48" s="1" customFormat="1" ht="12.75" hidden="0" customHeight="1">
      <x:c r="A48" s="6"/>
      <x:c r="B48" s="6"/>
      <x:c r="C48" s="6"/>
      <x:c r="D48" s="6"/>
      <x:c r="E48" s="6"/>
      <x:c r="F48" s="6"/>
      <x:c r="G48" s="6"/>
      <x:c r="H48" s="6"/>
      <x:c r="I48" s="6"/>
      <x:c r="J48" s="6"/>
      <x:c r="K48" s="6"/>
      <x:c r="L48" s="6"/>
      <x:c r="M48" s="6"/>
      <x:c r="N48" s="6"/>
      <x:c r="O48" s="6"/>
      <x:c r="P48" s="6"/>
      <x:c r="Q48" s="6"/>
      <x:c r="R48" s="6"/>
      <x:c r="S48" s="6"/>
      <x:c r="T48" s="6"/>
      <x:c r="U48" s="6"/>
      <x:c r="V48" s="6"/>
      <x:c r="W48" s="6"/>
      <x:c r="X48" s="6"/>
      <x:c r="Y48" s="6"/>
      <x:c r="Z48" s="6"/>
    </x:row>
    <x:row r="49" s="1" customFormat="1" ht="12.75" hidden="0" customHeight="1">
      <x:c r="A49" s="6"/>
      <x:c r="B49" s="6"/>
      <x:c r="C49" s="6"/>
      <x:c r="D49" s="6"/>
      <x:c r="E49" s="6"/>
      <x:c r="F49" s="6"/>
      <x:c r="G49" s="6"/>
      <x:c r="H49" s="6"/>
      <x:c r="I49" s="6"/>
      <x:c r="J49" s="6"/>
      <x:c r="K49" s="6"/>
      <x:c r="L49" s="6"/>
      <x:c r="M49" s="6"/>
      <x:c r="N49" s="6"/>
      <x:c r="O49" s="6"/>
      <x:c r="P49" s="6"/>
      <x:c r="Q49" s="6"/>
      <x:c r="R49" s="6"/>
      <x:c r="S49" s="6"/>
      <x:c r="T49" s="6"/>
      <x:c r="U49" s="6"/>
      <x:c r="V49" s="6"/>
      <x:c r="W49" s="6"/>
      <x:c r="X49" s="6"/>
      <x:c r="Y49" s="6"/>
      <x:c r="Z49" s="6"/>
    </x:row>
    <x:row r="50" s="1" customFormat="1" ht="12.75" hidden="0" customHeight="1">
      <x:c r="A50" s="6"/>
      <x:c r="B50" s="6"/>
      <x:c r="C50" s="6"/>
      <x:c r="D50" s="6"/>
      <x:c r="E50" s="6"/>
      <x:c r="F50" s="6"/>
      <x:c r="G50" s="6"/>
      <x:c r="H50" s="6"/>
      <x:c r="I50" s="6"/>
      <x:c r="J50" s="6"/>
      <x:c r="K50" s="6"/>
      <x:c r="L50" s="6"/>
      <x:c r="M50" s="6"/>
      <x:c r="N50" s="6"/>
      <x:c r="O50" s="6"/>
      <x:c r="P50" s="6"/>
      <x:c r="Q50" s="6"/>
      <x:c r="R50" s="6"/>
      <x:c r="S50" s="6"/>
      <x:c r="T50" s="6"/>
      <x:c r="U50" s="6"/>
      <x:c r="V50" s="6"/>
      <x:c r="W50" s="6"/>
      <x:c r="X50" s="6"/>
      <x:c r="Y50" s="6"/>
      <x:c r="Z50" s="6"/>
    </x:row>
    <x:row r="51" s="1" customFormat="1" ht="12.75" hidden="0" customHeight="1">
      <x:c r="A51" s="6"/>
      <x:c r="B51" s="6"/>
      <x:c r="C51" s="6"/>
      <x:c r="D51" s="6"/>
      <x:c r="E51" s="6"/>
      <x:c r="F51" s="6"/>
      <x:c r="G51" s="6"/>
      <x:c r="H51" s="6"/>
      <x:c r="I51" s="6"/>
      <x:c r="J51" s="6"/>
      <x:c r="K51" s="6"/>
      <x:c r="L51" s="6"/>
      <x:c r="M51" s="6"/>
      <x:c r="N51" s="6"/>
      <x:c r="O51" s="6"/>
      <x:c r="P51" s="6"/>
      <x:c r="Q51" s="6"/>
      <x:c r="R51" s="6"/>
      <x:c r="S51" s="6"/>
      <x:c r="T51" s="6"/>
      <x:c r="U51" s="6"/>
      <x:c r="V51" s="6"/>
      <x:c r="W51" s="6"/>
      <x:c r="X51" s="6"/>
      <x:c r="Y51" s="6"/>
      <x:c r="Z51" s="6"/>
    </x:row>
    <x:row r="52" s="1" customFormat="1" ht="12.75" hidden="0" customHeight="1">
      <x:c r="A52" s="6"/>
      <x:c r="B52" s="6"/>
      <x:c r="C52" s="6"/>
      <x:c r="D52" s="6"/>
      <x:c r="E52" s="6"/>
      <x:c r="F52" s="6"/>
      <x:c r="G52" s="6"/>
      <x:c r="H52" s="6"/>
      <x:c r="I52" s="6"/>
      <x:c r="J52" s="6"/>
      <x:c r="K52" s="6"/>
      <x:c r="L52" s="6"/>
      <x:c r="M52" s="6"/>
      <x:c r="N52" s="6"/>
      <x:c r="O52" s="6"/>
      <x:c r="P52" s="6"/>
      <x:c r="Q52" s="6"/>
      <x:c r="R52" s="6"/>
      <x:c r="S52" s="6"/>
      <x:c r="T52" s="6"/>
      <x:c r="U52" s="6"/>
      <x:c r="V52" s="6"/>
      <x:c r="W52" s="6"/>
      <x:c r="X52" s="6"/>
      <x:c r="Y52" s="6"/>
      <x:c r="Z52" s="6"/>
    </x:row>
    <x:row r="53" s="1" customFormat="1" ht="12.75" hidden="0" customHeight="1">
      <x:c r="A53" s="6"/>
      <x:c r="B53" s="6"/>
      <x:c r="C53" s="6"/>
      <x:c r="D53" s="6"/>
      <x:c r="E53" s="6"/>
      <x:c r="F53" s="6"/>
      <x:c r="G53" s="6"/>
      <x:c r="H53" s="6"/>
      <x:c r="I53" s="6"/>
      <x:c r="J53" s="6"/>
      <x:c r="K53" s="6"/>
      <x:c r="L53" s="6"/>
      <x:c r="M53" s="6"/>
      <x:c r="N53" s="6"/>
      <x:c r="O53" s="6"/>
      <x:c r="P53" s="6"/>
      <x:c r="Q53" s="6"/>
      <x:c r="R53" s="6"/>
      <x:c r="S53" s="6"/>
      <x:c r="T53" s="6"/>
      <x:c r="U53" s="6"/>
      <x:c r="V53" s="6"/>
      <x:c r="W53" s="6"/>
      <x:c r="X53" s="6"/>
      <x:c r="Y53" s="6"/>
      <x:c r="Z53" s="6"/>
    </x:row>
    <x:row r="54" s="1" customFormat="1" ht="12.75" hidden="0" customHeight="1">
      <x:c r="A54" s="6"/>
      <x:c r="B54" s="6"/>
      <x:c r="C54" s="6"/>
      <x:c r="D54" s="6"/>
      <x:c r="E54" s="6"/>
      <x:c r="F54" s="6"/>
      <x:c r="G54" s="6"/>
      <x:c r="H54" s="6"/>
      <x:c r="I54" s="6"/>
      <x:c r="J54" s="6"/>
      <x:c r="K54" s="6"/>
      <x:c r="L54" s="6"/>
      <x:c r="M54" s="6"/>
      <x:c r="N54" s="6"/>
      <x:c r="O54" s="6"/>
      <x:c r="P54" s="6"/>
      <x:c r="Q54" s="6"/>
      <x:c r="R54" s="6"/>
      <x:c r="S54" s="6"/>
      <x:c r="T54" s="6"/>
      <x:c r="U54" s="6"/>
      <x:c r="V54" s="6"/>
      <x:c r="W54" s="6"/>
      <x:c r="X54" s="6"/>
      <x:c r="Y54" s="6"/>
      <x:c r="Z54" s="6"/>
    </x:row>
    <x:row r="55" s="1" customFormat="1" ht="12.75" hidden="0" customHeight="1">
      <x:c r="A55" s="6"/>
      <x:c r="B55" s="6"/>
      <x:c r="C55" s="6"/>
      <x:c r="D55" s="6"/>
      <x:c r="E55" s="6"/>
      <x:c r="F55" s="6"/>
      <x:c r="G55" s="6"/>
      <x:c r="H55" s="6"/>
      <x:c r="I55" s="6"/>
      <x:c r="J55" s="6"/>
      <x:c r="K55" s="6"/>
      <x:c r="L55" s="6"/>
      <x:c r="M55" s="6"/>
      <x:c r="N55" s="6"/>
      <x:c r="O55" s="6"/>
      <x:c r="P55" s="6"/>
      <x:c r="Q55" s="6"/>
      <x:c r="R55" s="6"/>
      <x:c r="S55" s="6"/>
      <x:c r="T55" s="6"/>
      <x:c r="U55" s="6"/>
      <x:c r="V55" s="6"/>
      <x:c r="W55" s="6"/>
      <x:c r="X55" s="6"/>
      <x:c r="Y55" s="6"/>
      <x:c r="Z55" s="6"/>
    </x:row>
    <x:row r="56" s="1" customFormat="1" ht="12.75" hidden="0" customHeight="1">
      <x:c r="A56" s="6"/>
      <x:c r="B56" s="6"/>
      <x:c r="C56" s="6"/>
      <x:c r="D56" s="6"/>
      <x:c r="E56" s="6"/>
      <x:c r="F56" s="6"/>
      <x:c r="G56" s="6"/>
      <x:c r="H56" s="6"/>
      <x:c r="I56" s="6"/>
      <x:c r="J56" s="6"/>
      <x:c r="K56" s="6"/>
      <x:c r="L56" s="6"/>
      <x:c r="M56" s="6"/>
      <x:c r="N56" s="6"/>
      <x:c r="O56" s="6"/>
      <x:c r="P56" s="6"/>
      <x:c r="Q56" s="6"/>
      <x:c r="R56" s="6"/>
      <x:c r="S56" s="6"/>
      <x:c r="T56" s="6"/>
      <x:c r="U56" s="6"/>
      <x:c r="V56" s="6"/>
      <x:c r="W56" s="6"/>
      <x:c r="X56" s="6"/>
      <x:c r="Y56" s="6"/>
      <x:c r="Z56" s="6"/>
    </x:row>
    <x:row r="57" s="1" customFormat="1" ht="12.75" hidden="0" customHeight="1">
      <x:c r="A57" s="6"/>
      <x:c r="B57" s="6"/>
      <x:c r="C57" s="6"/>
      <x:c r="D57" s="6"/>
      <x:c r="E57" s="6"/>
      <x:c r="F57" s="6"/>
      <x:c r="G57" s="6"/>
      <x:c r="H57" s="6"/>
      <x:c r="I57" s="6"/>
      <x:c r="J57" s="6"/>
      <x:c r="K57" s="6"/>
      <x:c r="L57" s="6"/>
      <x:c r="M57" s="6"/>
      <x:c r="N57" s="6"/>
      <x:c r="O57" s="6"/>
      <x:c r="P57" s="6"/>
      <x:c r="Q57" s="6"/>
      <x:c r="R57" s="6"/>
      <x:c r="S57" s="6"/>
      <x:c r="T57" s="6"/>
      <x:c r="U57" s="6"/>
      <x:c r="V57" s="6"/>
      <x:c r="W57" s="6"/>
      <x:c r="X57" s="6"/>
      <x:c r="Y57" s="6"/>
      <x:c r="Z57" s="6"/>
    </x:row>
    <x:row r="58" s="1" customFormat="1" ht="12.75" hidden="0" customHeight="1">
      <x:c r="A58" s="6"/>
      <x:c r="B58" s="6"/>
      <x:c r="C58" s="6"/>
      <x:c r="D58" s="6"/>
      <x:c r="E58" s="6"/>
      <x:c r="F58" s="6"/>
      <x:c r="G58" s="6"/>
      <x:c r="H58" s="6"/>
      <x:c r="I58" s="6"/>
      <x:c r="J58" s="6"/>
      <x:c r="K58" s="6"/>
      <x:c r="L58" s="6"/>
      <x:c r="M58" s="6"/>
      <x:c r="N58" s="6"/>
      <x:c r="O58" s="6"/>
      <x:c r="P58" s="6"/>
      <x:c r="Q58" s="6"/>
      <x:c r="R58" s="6"/>
      <x:c r="S58" s="6"/>
      <x:c r="T58" s="6"/>
      <x:c r="U58" s="6"/>
      <x:c r="V58" s="6"/>
      <x:c r="W58" s="6"/>
      <x:c r="X58" s="6"/>
      <x:c r="Y58" s="6"/>
      <x:c r="Z58" s="6"/>
    </x:row>
    <x:row r="59" s="1" customFormat="1" ht="12.75" hidden="0" customHeight="1">
      <x:c r="A59" s="6"/>
      <x:c r="B59" s="6"/>
      <x:c r="C59" s="6"/>
      <x:c r="D59" s="6"/>
      <x:c r="E59" s="6"/>
      <x:c r="F59" s="6"/>
      <x:c r="G59" s="6"/>
      <x:c r="H59" s="6"/>
      <x:c r="I59" s="6"/>
      <x:c r="J59" s="6"/>
      <x:c r="K59" s="6"/>
      <x:c r="L59" s="6"/>
      <x:c r="M59" s="6"/>
      <x:c r="N59" s="6"/>
      <x:c r="O59" s="6"/>
      <x:c r="P59" s="6"/>
      <x:c r="Q59" s="6"/>
      <x:c r="R59" s="6"/>
      <x:c r="S59" s="6"/>
      <x:c r="T59" s="6"/>
      <x:c r="U59" s="6"/>
      <x:c r="V59" s="6"/>
      <x:c r="W59" s="6"/>
      <x:c r="X59" s="6"/>
      <x:c r="Y59" s="6"/>
      <x:c r="Z59" s="6"/>
    </x:row>
    <x:row r="60" s="1" customFormat="1" ht="12.75" hidden="0" customHeight="1">
      <x:c r="A60" s="6"/>
      <x:c r="B60" s="6"/>
      <x:c r="C60" s="6"/>
      <x:c r="D60" s="6"/>
      <x:c r="E60" s="6"/>
      <x:c r="F60" s="6"/>
      <x:c r="G60" s="6"/>
      <x:c r="H60" s="6"/>
      <x:c r="I60" s="6"/>
      <x:c r="J60" s="6"/>
      <x:c r="K60" s="6"/>
      <x:c r="L60" s="6"/>
      <x:c r="M60" s="6"/>
      <x:c r="N60" s="6"/>
      <x:c r="O60" s="6"/>
      <x:c r="P60" s="6"/>
      <x:c r="Q60" s="6"/>
      <x:c r="R60" s="6"/>
      <x:c r="S60" s="6"/>
      <x:c r="T60" s="6"/>
      <x:c r="U60" s="6"/>
      <x:c r="V60" s="6"/>
      <x:c r="W60" s="6"/>
      <x:c r="X60" s="6"/>
      <x:c r="Y60" s="6"/>
      <x:c r="Z60" s="6"/>
    </x:row>
    <x:row r="61" s="1" customFormat="1" ht="12.75" hidden="0" customHeight="1">
      <x:c r="A61" s="6"/>
      <x:c r="B61" s="6"/>
      <x:c r="C61" s="6"/>
      <x:c r="D61" s="6"/>
      <x:c r="E61" s="6"/>
      <x:c r="F61" s="6"/>
      <x:c r="G61" s="6"/>
      <x:c r="H61" s="6"/>
      <x:c r="I61" s="6"/>
      <x:c r="J61" s="6"/>
      <x:c r="K61" s="6"/>
      <x:c r="L61" s="6"/>
      <x:c r="M61" s="6"/>
      <x:c r="N61" s="6"/>
      <x:c r="O61" s="6"/>
      <x:c r="P61" s="6"/>
      <x:c r="Q61" s="6"/>
      <x:c r="R61" s="6"/>
      <x:c r="S61" s="6"/>
      <x:c r="T61" s="6"/>
      <x:c r="U61" s="6"/>
      <x:c r="V61" s="6"/>
      <x:c r="W61" s="6"/>
      <x:c r="X61" s="6"/>
      <x:c r="Y61" s="6"/>
      <x:c r="Z61" s="6"/>
    </x:row>
    <x:row r="62" s="1" customFormat="1" ht="12.75" hidden="0" customHeight="1">
      <x:c r="A62" s="6"/>
      <x:c r="B62" s="6"/>
      <x:c r="C62" s="6"/>
      <x:c r="D62" s="6"/>
      <x:c r="E62" s="6"/>
      <x:c r="F62" s="6"/>
      <x:c r="G62" s="6"/>
      <x:c r="H62" s="6"/>
      <x:c r="I62" s="6"/>
      <x:c r="J62" s="6"/>
      <x:c r="K62" s="6"/>
      <x:c r="L62" s="6"/>
      <x:c r="M62" s="6"/>
      <x:c r="N62" s="6"/>
      <x:c r="O62" s="6"/>
      <x:c r="P62" s="6"/>
      <x:c r="Q62" s="6"/>
      <x:c r="R62" s="6"/>
      <x:c r="S62" s="6"/>
      <x:c r="T62" s="6"/>
      <x:c r="U62" s="6"/>
      <x:c r="V62" s="6"/>
      <x:c r="W62" s="6"/>
      <x:c r="X62" s="6"/>
      <x:c r="Y62" s="6"/>
      <x:c r="Z62" s="6"/>
    </x:row>
    <x:row r="63" s="1" customFormat="1" ht="12.75" hidden="0" customHeight="1">
      <x:c r="A63" s="6"/>
      <x:c r="B63" s="6"/>
      <x:c r="C63" s="6"/>
      <x:c r="D63" s="6"/>
      <x:c r="E63" s="6"/>
      <x:c r="F63" s="6"/>
      <x:c r="G63" s="6"/>
      <x:c r="H63" s="6"/>
      <x:c r="I63" s="6"/>
      <x:c r="J63" s="6"/>
      <x:c r="K63" s="6"/>
      <x:c r="L63" s="6"/>
      <x:c r="M63" s="6"/>
      <x:c r="N63" s="6"/>
      <x:c r="O63" s="6"/>
      <x:c r="P63" s="6"/>
      <x:c r="Q63" s="6"/>
      <x:c r="R63" s="6"/>
      <x:c r="S63" s="6"/>
      <x:c r="T63" s="6"/>
      <x:c r="U63" s="6"/>
      <x:c r="V63" s="6"/>
      <x:c r="W63" s="6"/>
      <x:c r="X63" s="6"/>
      <x:c r="Y63" s="6"/>
      <x:c r="Z63" s="6"/>
    </x:row>
    <x:row r="64" s="1" customFormat="1" ht="12.75" hidden="0" customHeight="1">
      <x:c r="A64" s="6"/>
      <x:c r="B64" s="6"/>
      <x:c r="C64" s="6"/>
      <x:c r="D64" s="6"/>
      <x:c r="E64" s="6"/>
      <x:c r="F64" s="6"/>
      <x:c r="G64" s="6"/>
      <x:c r="H64" s="6"/>
      <x:c r="I64" s="6"/>
      <x:c r="J64" s="6"/>
      <x:c r="K64" s="6"/>
      <x:c r="L64" s="6"/>
      <x:c r="M64" s="6"/>
      <x:c r="N64" s="6"/>
      <x:c r="O64" s="6"/>
      <x:c r="P64" s="6"/>
      <x:c r="Q64" s="6"/>
      <x:c r="R64" s="6"/>
      <x:c r="S64" s="6"/>
      <x:c r="T64" s="6"/>
      <x:c r="U64" s="6"/>
      <x:c r="V64" s="6"/>
      <x:c r="W64" s="6"/>
      <x:c r="X64" s="6"/>
      <x:c r="Y64" s="6"/>
      <x:c r="Z64" s="6"/>
    </x:row>
    <x:row r="65" s="1" customFormat="1" ht="12.75" hidden="0" customHeight="1">
      <x:c r="A65" s="6"/>
      <x:c r="B65" s="6"/>
      <x:c r="C65" s="6"/>
      <x:c r="D65" s="6"/>
      <x:c r="E65" s="6"/>
      <x:c r="F65" s="6"/>
      <x:c r="G65" s="6"/>
      <x:c r="H65" s="6"/>
      <x:c r="I65" s="6"/>
      <x:c r="J65" s="6"/>
      <x:c r="K65" s="6"/>
      <x:c r="L65" s="6"/>
      <x:c r="M65" s="6"/>
      <x:c r="N65" s="6"/>
      <x:c r="O65" s="6"/>
      <x:c r="P65" s="6"/>
      <x:c r="Q65" s="6"/>
      <x:c r="R65" s="6"/>
      <x:c r="S65" s="6"/>
      <x:c r="T65" s="6"/>
      <x:c r="U65" s="6"/>
      <x:c r="V65" s="6"/>
      <x:c r="W65" s="6"/>
      <x:c r="X65" s="6"/>
      <x:c r="Y65" s="6"/>
      <x:c r="Z65" s="6"/>
    </x:row>
    <x:row r="66" s="1" customFormat="1" ht="12.75" hidden="0" customHeight="1">
      <x:c r="A66" s="6"/>
      <x:c r="B66" s="6"/>
      <x:c r="C66" s="6"/>
      <x:c r="D66" s="6"/>
      <x:c r="E66" s="6"/>
      <x:c r="F66" s="6"/>
      <x:c r="G66" s="6"/>
      <x:c r="H66" s="6"/>
      <x:c r="I66" s="6"/>
      <x:c r="J66" s="6"/>
      <x:c r="K66" s="6"/>
      <x:c r="L66" s="6"/>
      <x:c r="M66" s="6"/>
      <x:c r="N66" s="6"/>
      <x:c r="O66" s="6"/>
      <x:c r="P66" s="6"/>
      <x:c r="Q66" s="6"/>
      <x:c r="R66" s="6"/>
      <x:c r="S66" s="6"/>
      <x:c r="T66" s="6"/>
      <x:c r="U66" s="6"/>
      <x:c r="V66" s="6"/>
      <x:c r="W66" s="6"/>
      <x:c r="X66" s="6"/>
      <x:c r="Y66" s="6"/>
      <x:c r="Z66" s="6"/>
    </x:row>
    <x:row r="67" s="1" customFormat="1" ht="12.75" hidden="0" customHeight="1">
      <x:c r="A67" s="6"/>
      <x:c r="B67" s="6"/>
      <x:c r="C67" s="6"/>
      <x:c r="D67" s="6"/>
      <x:c r="E67" s="6"/>
      <x:c r="F67" s="6"/>
      <x:c r="G67" s="6"/>
      <x:c r="H67" s="6"/>
      <x:c r="I67" s="6"/>
      <x:c r="J67" s="6"/>
      <x:c r="K67" s="6"/>
      <x:c r="L67" s="6"/>
      <x:c r="M67" s="6"/>
      <x:c r="N67" s="6"/>
      <x:c r="O67" s="6"/>
      <x:c r="P67" s="6"/>
      <x:c r="Q67" s="6"/>
      <x:c r="R67" s="6"/>
      <x:c r="S67" s="6"/>
      <x:c r="T67" s="6"/>
      <x:c r="U67" s="6"/>
      <x:c r="V67" s="6"/>
      <x:c r="W67" s="6"/>
      <x:c r="X67" s="6"/>
      <x:c r="Y67" s="6"/>
      <x:c r="Z67" s="6"/>
    </x:row>
    <x:row r="68" s="1" customFormat="1" ht="12.75" hidden="0" customHeight="1">
      <x:c r="A68" s="6"/>
      <x:c r="B68" s="6"/>
      <x:c r="C68" s="6"/>
      <x:c r="D68" s="6"/>
      <x:c r="E68" s="6"/>
      <x:c r="F68" s="6"/>
      <x:c r="G68" s="6"/>
      <x:c r="H68" s="6"/>
      <x:c r="I68" s="6"/>
      <x:c r="J68" s="6"/>
      <x:c r="K68" s="6"/>
      <x:c r="L68" s="6"/>
      <x:c r="M68" s="6"/>
      <x:c r="N68" s="6"/>
      <x:c r="O68" s="6"/>
      <x:c r="P68" s="6"/>
      <x:c r="Q68" s="6"/>
      <x:c r="R68" s="6"/>
      <x:c r="S68" s="6"/>
      <x:c r="T68" s="6"/>
      <x:c r="U68" s="6"/>
      <x:c r="V68" s="6"/>
      <x:c r="W68" s="6"/>
      <x:c r="X68" s="6"/>
      <x:c r="Y68" s="6"/>
      <x:c r="Z68" s="6"/>
    </x:row>
    <x:row r="69" s="1" customFormat="1" ht="12.75" hidden="0" customHeight="1">
      <x:c r="A69" s="6"/>
      <x:c r="B69" s="6"/>
      <x:c r="C69" s="6"/>
      <x:c r="D69" s="6"/>
      <x:c r="E69" s="6"/>
      <x:c r="F69" s="6"/>
      <x:c r="G69" s="6"/>
      <x:c r="H69" s="6"/>
      <x:c r="I69" s="6"/>
      <x:c r="J69" s="6"/>
      <x:c r="K69" s="6"/>
      <x:c r="L69" s="6"/>
      <x:c r="M69" s="6"/>
      <x:c r="N69" s="6"/>
      <x:c r="O69" s="6"/>
      <x:c r="P69" s="6"/>
      <x:c r="Q69" s="6"/>
      <x:c r="R69" s="6"/>
      <x:c r="S69" s="6"/>
      <x:c r="T69" s="6"/>
      <x:c r="U69" s="6"/>
      <x:c r="V69" s="6"/>
      <x:c r="W69" s="6"/>
      <x:c r="X69" s="6"/>
      <x:c r="Y69" s="6"/>
      <x:c r="Z69" s="6"/>
    </x:row>
    <x:row r="70" s="1" customFormat="1" ht="12.75" hidden="0" customHeight="1">
      <x:c r="A70" s="6"/>
      <x:c r="B70" s="6"/>
      <x:c r="C70" s="6"/>
      <x:c r="D70" s="6"/>
      <x:c r="E70" s="6"/>
      <x:c r="F70" s="6"/>
      <x:c r="G70" s="6"/>
      <x:c r="H70" s="6"/>
      <x:c r="I70" s="6"/>
      <x:c r="J70" s="6"/>
      <x:c r="K70" s="6"/>
      <x:c r="L70" s="6"/>
      <x:c r="M70" s="6"/>
      <x:c r="N70" s="6"/>
      <x:c r="O70" s="6"/>
      <x:c r="P70" s="6"/>
      <x:c r="Q70" s="6"/>
      <x:c r="R70" s="6"/>
      <x:c r="S70" s="6"/>
      <x:c r="T70" s="6"/>
      <x:c r="U70" s="6"/>
      <x:c r="V70" s="6"/>
      <x:c r="W70" s="6"/>
      <x:c r="X70" s="6"/>
      <x:c r="Y70" s="6"/>
      <x:c r="Z70" s="6"/>
    </x:row>
    <x:row r="71" s="1" customFormat="1" ht="12.75" hidden="0" customHeight="1">
      <x:c r="A71" s="6"/>
      <x:c r="B71" s="6"/>
      <x:c r="C71" s="6"/>
      <x:c r="D71" s="6"/>
      <x:c r="E71" s="6"/>
      <x:c r="F71" s="6"/>
      <x:c r="G71" s="6"/>
      <x:c r="H71" s="6"/>
      <x:c r="I71" s="6"/>
      <x:c r="J71" s="6"/>
      <x:c r="K71" s="6"/>
      <x:c r="L71" s="6"/>
      <x:c r="M71" s="6"/>
      <x:c r="N71" s="6"/>
      <x:c r="O71" s="6"/>
      <x:c r="P71" s="6"/>
      <x:c r="Q71" s="6"/>
      <x:c r="R71" s="6"/>
      <x:c r="S71" s="6"/>
      <x:c r="T71" s="6"/>
      <x:c r="U71" s="6"/>
      <x:c r="V71" s="6"/>
      <x:c r="W71" s="6"/>
      <x:c r="X71" s="6"/>
      <x:c r="Y71" s="6"/>
      <x:c r="Z71" s="6"/>
    </x:row>
    <x:row r="72" s="1" customFormat="1" ht="12.75" hidden="0" customHeight="1">
      <x:c r="A72" s="6"/>
      <x:c r="B72" s="6"/>
      <x:c r="C72" s="6"/>
      <x:c r="D72" s="6"/>
      <x:c r="E72" s="6"/>
      <x:c r="F72" s="6"/>
      <x:c r="G72" s="6"/>
      <x:c r="H72" s="6"/>
      <x:c r="I72" s="6"/>
      <x:c r="J72" s="6"/>
      <x:c r="K72" s="6"/>
      <x:c r="L72" s="6"/>
      <x:c r="M72" s="6"/>
      <x:c r="N72" s="6"/>
      <x:c r="O72" s="6"/>
      <x:c r="P72" s="6"/>
      <x:c r="Q72" s="6"/>
      <x:c r="R72" s="6"/>
      <x:c r="S72" s="6"/>
      <x:c r="T72" s="6"/>
      <x:c r="U72" s="6"/>
      <x:c r="V72" s="6"/>
      <x:c r="W72" s="6"/>
      <x:c r="X72" s="6"/>
      <x:c r="Y72" s="6"/>
      <x:c r="Z72" s="6"/>
    </x:row>
    <x:row r="73" s="1" customFormat="1" ht="12.75" hidden="0" customHeight="1">
      <x:c r="A73" s="6"/>
      <x:c r="B73" s="6"/>
      <x:c r="C73" s="6"/>
      <x:c r="D73" s="6"/>
      <x:c r="E73" s="6"/>
      <x:c r="F73" s="6"/>
      <x:c r="G73" s="6"/>
      <x:c r="H73" s="6"/>
      <x:c r="I73" s="6"/>
      <x:c r="J73" s="6"/>
      <x:c r="K73" s="6"/>
      <x:c r="L73" s="6"/>
      <x:c r="M73" s="6"/>
      <x:c r="N73" s="6"/>
      <x:c r="O73" s="6"/>
      <x:c r="P73" s="6"/>
      <x:c r="Q73" s="6"/>
      <x:c r="R73" s="6"/>
      <x:c r="S73" s="6"/>
      <x:c r="T73" s="6"/>
      <x:c r="U73" s="6"/>
      <x:c r="V73" s="6"/>
      <x:c r="W73" s="6"/>
      <x:c r="X73" s="6"/>
      <x:c r="Y73" s="6"/>
      <x:c r="Z73" s="6"/>
    </x:row>
    <x:row r="74" s="1" customFormat="1" ht="12.75" hidden="0" customHeight="1">
      <x:c r="A74" s="6"/>
      <x:c r="B74" s="6"/>
      <x:c r="C74" s="6"/>
      <x:c r="D74" s="6"/>
      <x:c r="E74" s="6"/>
      <x:c r="F74" s="6"/>
      <x:c r="G74" s="6"/>
      <x:c r="H74" s="6"/>
      <x:c r="I74" s="6"/>
      <x:c r="J74" s="6"/>
      <x:c r="K74" s="6"/>
      <x:c r="L74" s="6"/>
      <x:c r="M74" s="6"/>
      <x:c r="N74" s="6"/>
      <x:c r="O74" s="6"/>
      <x:c r="P74" s="6"/>
      <x:c r="Q74" s="6"/>
      <x:c r="R74" s="6"/>
      <x:c r="S74" s="6"/>
      <x:c r="T74" s="6"/>
      <x:c r="U74" s="6"/>
      <x:c r="V74" s="6"/>
      <x:c r="W74" s="6"/>
      <x:c r="X74" s="6"/>
      <x:c r="Y74" s="6"/>
      <x:c r="Z74" s="6"/>
    </x:row>
    <x:row r="75" s="1" customFormat="1" ht="12.75" hidden="0" customHeight="1">
      <x:c r="A75" s="6"/>
      <x:c r="B75" s="6"/>
      <x:c r="C75" s="6"/>
      <x:c r="D75" s="6"/>
      <x:c r="E75" s="6"/>
      <x:c r="F75" s="6"/>
      <x:c r="G75" s="6"/>
      <x:c r="H75" s="6"/>
      <x:c r="I75" s="6"/>
      <x:c r="J75" s="6"/>
      <x:c r="K75" s="6"/>
      <x:c r="L75" s="6"/>
      <x:c r="M75" s="6"/>
      <x:c r="N75" s="6"/>
      <x:c r="O75" s="6"/>
      <x:c r="P75" s="6"/>
      <x:c r="Q75" s="6"/>
      <x:c r="R75" s="6"/>
      <x:c r="S75" s="6"/>
      <x:c r="T75" s="6"/>
      <x:c r="U75" s="6"/>
      <x:c r="V75" s="6"/>
      <x:c r="W75" s="6"/>
      <x:c r="X75" s="6"/>
      <x:c r="Y75" s="6"/>
      <x:c r="Z75" s="6"/>
    </x:row>
    <x:row r="76" s="1" customFormat="1" ht="12.75" hidden="0" customHeight="1">
      <x:c r="A76" s="6"/>
      <x:c r="B76" s="6"/>
      <x:c r="C76" s="6"/>
      <x:c r="D76" s="6"/>
      <x:c r="E76" s="6"/>
      <x:c r="F76" s="6"/>
      <x:c r="G76" s="6"/>
      <x:c r="H76" s="6"/>
      <x:c r="I76" s="6"/>
      <x:c r="J76" s="6"/>
      <x:c r="K76" s="6"/>
      <x:c r="L76" s="6"/>
      <x:c r="M76" s="6"/>
      <x:c r="N76" s="6"/>
      <x:c r="O76" s="6"/>
      <x:c r="P76" s="6"/>
      <x:c r="Q76" s="6"/>
      <x:c r="R76" s="6"/>
      <x:c r="S76" s="6"/>
      <x:c r="T76" s="6"/>
      <x:c r="U76" s="6"/>
      <x:c r="V76" s="6"/>
      <x:c r="W76" s="6"/>
      <x:c r="X76" s="6"/>
      <x:c r="Y76" s="6"/>
      <x:c r="Z76" s="6"/>
    </x:row>
    <x:row r="77" s="1" customFormat="1" ht="12.75" hidden="0" customHeight="1">
      <x:c r="A77" s="6"/>
      <x:c r="B77" s="6"/>
      <x:c r="C77" s="6"/>
      <x:c r="D77" s="6"/>
      <x:c r="E77" s="6"/>
      <x:c r="F77" s="6"/>
      <x:c r="G77" s="6"/>
      <x:c r="H77" s="6"/>
      <x:c r="I77" s="6"/>
      <x:c r="J77" s="6"/>
      <x:c r="K77" s="6"/>
      <x:c r="L77" s="6"/>
      <x:c r="M77" s="6"/>
      <x:c r="N77" s="6"/>
      <x:c r="O77" s="6"/>
      <x:c r="P77" s="6"/>
      <x:c r="Q77" s="6"/>
      <x:c r="R77" s="6"/>
      <x:c r="S77" s="6"/>
      <x:c r="T77" s="6"/>
      <x:c r="U77" s="6"/>
      <x:c r="V77" s="6"/>
      <x:c r="W77" s="6"/>
      <x:c r="X77" s="6"/>
      <x:c r="Y77" s="6"/>
      <x:c r="Z77" s="6"/>
    </x:row>
    <x:row r="78" s="1" customFormat="1" ht="12.75" hidden="0" customHeight="1">
      <x:c r="A78" s="6"/>
      <x:c r="B78" s="6"/>
      <x:c r="C78" s="6"/>
      <x:c r="D78" s="6"/>
      <x:c r="E78" s="6"/>
      <x:c r="F78" s="6"/>
      <x:c r="G78" s="6"/>
      <x:c r="H78" s="6"/>
      <x:c r="I78" s="6"/>
      <x:c r="J78" s="6"/>
      <x:c r="K78" s="6"/>
      <x:c r="L78" s="6"/>
      <x:c r="M78" s="6"/>
      <x:c r="N78" s="6"/>
      <x:c r="O78" s="6"/>
      <x:c r="P78" s="6"/>
      <x:c r="Q78" s="6"/>
      <x:c r="R78" s="6"/>
      <x:c r="S78" s="6"/>
      <x:c r="T78" s="6"/>
      <x:c r="U78" s="6"/>
      <x:c r="V78" s="6"/>
      <x:c r="W78" s="6"/>
      <x:c r="X78" s="6"/>
      <x:c r="Y78" s="6"/>
      <x:c r="Z78" s="6"/>
    </x:row>
    <x:row r="79" s="1" customFormat="1" ht="12.75" hidden="0" customHeight="1">
      <x:c r="A79" s="6"/>
      <x:c r="B79" s="6"/>
      <x:c r="C79" s="6"/>
      <x:c r="D79" s="6"/>
      <x:c r="E79" s="6"/>
      <x:c r="F79" s="6"/>
      <x:c r="G79" s="6"/>
      <x:c r="H79" s="6"/>
      <x:c r="I79" s="6"/>
      <x:c r="J79" s="6"/>
      <x:c r="K79" s="6"/>
      <x:c r="L79" s="6"/>
      <x:c r="M79" s="6"/>
      <x:c r="N79" s="6"/>
      <x:c r="O79" s="6"/>
      <x:c r="P79" s="6"/>
      <x:c r="Q79" s="6"/>
      <x:c r="R79" s="6"/>
      <x:c r="S79" s="6"/>
      <x:c r="T79" s="6"/>
      <x:c r="U79" s="6"/>
      <x:c r="V79" s="6"/>
      <x:c r="W79" s="6"/>
      <x:c r="X79" s="6"/>
      <x:c r="Y79" s="6"/>
      <x:c r="Z79" s="6"/>
    </x:row>
    <x:row r="80" s="1" customFormat="1" ht="12.75" hidden="0" customHeight="1">
      <x:c r="A80" s="6"/>
      <x:c r="B80" s="6"/>
      <x:c r="C80" s="6"/>
      <x:c r="D80" s="6"/>
      <x:c r="E80" s="6"/>
      <x:c r="F80" s="6"/>
      <x:c r="G80" s="6"/>
      <x:c r="H80" s="6"/>
      <x:c r="I80" s="6"/>
      <x:c r="J80" s="6"/>
      <x:c r="K80" s="6"/>
      <x:c r="L80" s="6"/>
      <x:c r="M80" s="6"/>
      <x:c r="N80" s="6"/>
      <x:c r="O80" s="6"/>
      <x:c r="P80" s="6"/>
      <x:c r="Q80" s="6"/>
      <x:c r="R80" s="6"/>
      <x:c r="S80" s="6"/>
      <x:c r="T80" s="6"/>
      <x:c r="U80" s="6"/>
      <x:c r="V80" s="6"/>
      <x:c r="W80" s="6"/>
      <x:c r="X80" s="6"/>
      <x:c r="Y80" s="6"/>
      <x:c r="Z80" s="6"/>
    </x:row>
    <x:row r="81" s="1" customFormat="1" ht="12.75" hidden="0" customHeight="1">
      <x:c r="A81" s="6"/>
      <x:c r="B81" s="6"/>
      <x:c r="C81" s="6"/>
      <x:c r="D81" s="6"/>
      <x:c r="E81" s="6"/>
      <x:c r="F81" s="6"/>
      <x:c r="G81" s="6"/>
      <x:c r="H81" s="6"/>
      <x:c r="I81" s="6"/>
      <x:c r="J81" s="6"/>
      <x:c r="K81" s="6"/>
      <x:c r="L81" s="6"/>
      <x:c r="M81" s="6"/>
      <x:c r="N81" s="6"/>
      <x:c r="O81" s="6"/>
      <x:c r="P81" s="6"/>
      <x:c r="Q81" s="6"/>
      <x:c r="R81" s="6"/>
      <x:c r="S81" s="6"/>
      <x:c r="T81" s="6"/>
      <x:c r="U81" s="6"/>
      <x:c r="V81" s="6"/>
      <x:c r="W81" s="6"/>
      <x:c r="X81" s="6"/>
      <x:c r="Y81" s="6"/>
      <x:c r="Z81" s="6"/>
    </x:row>
    <x:row r="82" s="1" customFormat="1" ht="12.75" hidden="0" customHeight="1">
      <x:c r="A82" s="6"/>
      <x:c r="B82" s="6"/>
      <x:c r="C82" s="6"/>
      <x:c r="D82" s="6"/>
      <x:c r="E82" s="6"/>
      <x:c r="F82" s="6"/>
      <x:c r="G82" s="6"/>
      <x:c r="H82" s="6"/>
      <x:c r="I82" s="6"/>
      <x:c r="J82" s="6"/>
      <x:c r="K82" s="6"/>
      <x:c r="L82" s="6"/>
      <x:c r="M82" s="6"/>
      <x:c r="N82" s="6"/>
      <x:c r="O82" s="6"/>
      <x:c r="P82" s="6"/>
      <x:c r="Q82" s="6"/>
      <x:c r="R82" s="6"/>
      <x:c r="S82" s="6"/>
      <x:c r="T82" s="6"/>
      <x:c r="U82" s="6"/>
      <x:c r="V82" s="6"/>
      <x:c r="W82" s="6"/>
      <x:c r="X82" s="6"/>
      <x:c r="Y82" s="6"/>
      <x:c r="Z82" s="6"/>
    </x:row>
    <x:row r="83" s="1" customFormat="1" ht="12.75" hidden="0" customHeight="1">
      <x:c r="A83" s="6"/>
      <x:c r="B83" s="6"/>
      <x:c r="C83" s="6"/>
      <x:c r="D83" s="6"/>
      <x:c r="E83" s="6"/>
      <x:c r="F83" s="6"/>
      <x:c r="G83" s="6"/>
      <x:c r="H83" s="6"/>
      <x:c r="I83" s="6"/>
      <x:c r="J83" s="6"/>
      <x:c r="K83" s="6"/>
      <x:c r="L83" s="6"/>
      <x:c r="M83" s="6"/>
      <x:c r="N83" s="6"/>
      <x:c r="O83" s="6"/>
      <x:c r="P83" s="6"/>
      <x:c r="Q83" s="6"/>
      <x:c r="R83" s="6"/>
      <x:c r="S83" s="6"/>
      <x:c r="T83" s="6"/>
      <x:c r="U83" s="6"/>
      <x:c r="V83" s="6"/>
      <x:c r="W83" s="6"/>
      <x:c r="X83" s="6"/>
      <x:c r="Y83" s="6"/>
      <x:c r="Z83" s="6"/>
    </x:row>
    <x:row r="84" s="1" customFormat="1" ht="12.75" hidden="0" customHeight="1">
      <x:c r="A84" s="6"/>
      <x:c r="B84" s="6"/>
      <x:c r="C84" s="6"/>
      <x:c r="D84" s="6"/>
      <x:c r="E84" s="6"/>
      <x:c r="F84" s="6"/>
      <x:c r="G84" s="6"/>
      <x:c r="H84" s="6"/>
      <x:c r="I84" s="6"/>
      <x:c r="J84" s="6"/>
      <x:c r="K84" s="6"/>
      <x:c r="L84" s="6"/>
      <x:c r="M84" s="6"/>
      <x:c r="N84" s="6"/>
      <x:c r="O84" s="6"/>
      <x:c r="P84" s="6"/>
      <x:c r="Q84" s="6"/>
      <x:c r="R84" s="6"/>
      <x:c r="S84" s="6"/>
      <x:c r="T84" s="6"/>
      <x:c r="U84" s="6"/>
      <x:c r="V84" s="6"/>
      <x:c r="W84" s="6"/>
      <x:c r="X84" s="6"/>
      <x:c r="Y84" s="6"/>
      <x:c r="Z84" s="6"/>
    </x:row>
    <x:row r="85" s="1" customFormat="1" ht="12.75" hidden="0" customHeight="1">
      <x:c r="A85" s="6"/>
      <x:c r="B85" s="6"/>
      <x:c r="C85" s="6"/>
      <x:c r="D85" s="6"/>
      <x:c r="E85" s="6"/>
      <x:c r="F85" s="6"/>
      <x:c r="G85" s="6"/>
      <x:c r="H85" s="6"/>
      <x:c r="I85" s="6"/>
      <x:c r="J85" s="6"/>
      <x:c r="K85" s="6"/>
      <x:c r="L85" s="6"/>
      <x:c r="M85" s="6"/>
      <x:c r="N85" s="6"/>
      <x:c r="O85" s="6"/>
      <x:c r="P85" s="6"/>
      <x:c r="Q85" s="6"/>
      <x:c r="R85" s="6"/>
      <x:c r="S85" s="6"/>
      <x:c r="T85" s="6"/>
      <x:c r="U85" s="6"/>
      <x:c r="V85" s="6"/>
      <x:c r="W85" s="6"/>
      <x:c r="X85" s="6"/>
      <x:c r="Y85" s="6"/>
      <x:c r="Z85" s="6"/>
    </x:row>
    <x:row r="86" s="1" customFormat="1" ht="12.75" hidden="0" customHeight="1">
      <x:c r="A86" s="6"/>
      <x:c r="B86" s="6"/>
      <x:c r="C86" s="6"/>
      <x:c r="D86" s="6"/>
      <x:c r="E86" s="6"/>
      <x:c r="F86" s="6"/>
      <x:c r="G86" s="6"/>
      <x:c r="H86" s="6"/>
      <x:c r="I86" s="6"/>
      <x:c r="J86" s="6"/>
      <x:c r="K86" s="6"/>
      <x:c r="L86" s="6"/>
      <x:c r="M86" s="6"/>
      <x:c r="N86" s="6"/>
      <x:c r="O86" s="6"/>
      <x:c r="P86" s="6"/>
      <x:c r="Q86" s="6"/>
      <x:c r="R86" s="6"/>
      <x:c r="S86" s="6"/>
      <x:c r="T86" s="6"/>
      <x:c r="U86" s="6"/>
      <x:c r="V86" s="6"/>
      <x:c r="W86" s="6"/>
      <x:c r="X86" s="6"/>
      <x:c r="Y86" s="6"/>
      <x:c r="Z86" s="6"/>
    </x:row>
    <x:row r="87" s="1" customFormat="1" ht="12.75" hidden="0" customHeight="1">
      <x:c r="A87" s="6"/>
      <x:c r="B87" s="6"/>
      <x:c r="C87" s="6"/>
      <x:c r="D87" s="6"/>
      <x:c r="E87" s="6"/>
      <x:c r="F87" s="6"/>
      <x:c r="G87" s="6"/>
      <x:c r="H87" s="6"/>
      <x:c r="I87" s="6"/>
      <x:c r="J87" s="6"/>
      <x:c r="K87" s="6"/>
      <x:c r="L87" s="6"/>
      <x:c r="M87" s="6"/>
      <x:c r="N87" s="6"/>
      <x:c r="O87" s="6"/>
      <x:c r="P87" s="6"/>
      <x:c r="Q87" s="6"/>
      <x:c r="R87" s="6"/>
      <x:c r="S87" s="6"/>
      <x:c r="T87" s="6"/>
      <x:c r="U87" s="6"/>
      <x:c r="V87" s="6"/>
      <x:c r="W87" s="6"/>
      <x:c r="X87" s="6"/>
      <x:c r="Y87" s="6"/>
      <x:c r="Z87" s="6"/>
    </x:row>
    <x:row r="88" s="1" customFormat="1" ht="12.75" hidden="0" customHeight="1">
      <x:c r="A88" s="6"/>
      <x:c r="B88" s="6"/>
      <x:c r="C88" s="6"/>
      <x:c r="D88" s="6"/>
      <x:c r="E88" s="6"/>
      <x:c r="F88" s="6"/>
      <x:c r="G88" s="6"/>
      <x:c r="H88" s="6"/>
      <x:c r="I88" s="6"/>
      <x:c r="J88" s="6"/>
      <x:c r="K88" s="6"/>
      <x:c r="L88" s="6"/>
      <x:c r="M88" s="6"/>
      <x:c r="N88" s="6"/>
      <x:c r="O88" s="6"/>
      <x:c r="P88" s="6"/>
      <x:c r="Q88" s="6"/>
      <x:c r="R88" s="6"/>
      <x:c r="S88" s="6"/>
      <x:c r="T88" s="6"/>
      <x:c r="U88" s="6"/>
      <x:c r="V88" s="6"/>
      <x:c r="W88" s="6"/>
      <x:c r="X88" s="6"/>
      <x:c r="Y88" s="6"/>
      <x:c r="Z88" s="6"/>
    </x:row>
    <x:row r="89" s="1" customFormat="1" ht="12.75" hidden="0" customHeight="1">
      <x:c r="A89" s="6"/>
      <x:c r="B89" s="6"/>
      <x:c r="C89" s="6"/>
      <x:c r="D89" s="6"/>
      <x:c r="E89" s="6"/>
      <x:c r="F89" s="6"/>
      <x:c r="G89" s="6"/>
      <x:c r="H89" s="6"/>
      <x:c r="I89" s="6"/>
      <x:c r="J89" s="6"/>
      <x:c r="K89" s="6"/>
      <x:c r="L89" s="6"/>
      <x:c r="M89" s="6"/>
      <x:c r="N89" s="6"/>
      <x:c r="O89" s="6"/>
      <x:c r="P89" s="6"/>
      <x:c r="Q89" s="6"/>
      <x:c r="R89" s="6"/>
      <x:c r="S89" s="6"/>
      <x:c r="T89" s="6"/>
      <x:c r="U89" s="6"/>
      <x:c r="V89" s="6"/>
      <x:c r="W89" s="6"/>
      <x:c r="X89" s="6"/>
      <x:c r="Y89" s="6"/>
      <x:c r="Z89" s="6"/>
    </x:row>
    <x:row r="90" s="1" customFormat="1" ht="12.75" hidden="0" customHeight="1">
      <x:c r="A90" s="6"/>
      <x:c r="B90" s="6"/>
      <x:c r="C90" s="6"/>
      <x:c r="D90" s="6"/>
      <x:c r="E90" s="6"/>
      <x:c r="F90" s="6"/>
      <x:c r="G90" s="6"/>
      <x:c r="H90" s="6"/>
      <x:c r="I90" s="6"/>
      <x:c r="J90" s="6"/>
      <x:c r="K90" s="6"/>
      <x:c r="L90" s="6"/>
      <x:c r="M90" s="6"/>
      <x:c r="N90" s="6"/>
      <x:c r="O90" s="6"/>
      <x:c r="P90" s="6"/>
      <x:c r="Q90" s="6"/>
      <x:c r="R90" s="6"/>
      <x:c r="S90" s="6"/>
      <x:c r="T90" s="6"/>
      <x:c r="U90" s="6"/>
      <x:c r="V90" s="6"/>
      <x:c r="W90" s="6"/>
      <x:c r="X90" s="6"/>
      <x:c r="Y90" s="6"/>
      <x:c r="Z90" s="6"/>
    </x:row>
    <x:row r="91" s="1" customFormat="1" ht="12.75" hidden="0" customHeight="1">
      <x:c r="A91" s="6"/>
      <x:c r="B91" s="6"/>
      <x:c r="C91" s="6"/>
      <x:c r="D91" s="6"/>
      <x:c r="E91" s="6"/>
      <x:c r="F91" s="6"/>
      <x:c r="G91" s="6"/>
      <x:c r="H91" s="6"/>
      <x:c r="I91" s="6"/>
      <x:c r="J91" s="6"/>
      <x:c r="K91" s="6"/>
      <x:c r="L91" s="6"/>
      <x:c r="M91" s="6"/>
      <x:c r="N91" s="6"/>
      <x:c r="O91" s="6"/>
      <x:c r="P91" s="6"/>
      <x:c r="Q91" s="6"/>
      <x:c r="R91" s="6"/>
      <x:c r="S91" s="6"/>
      <x:c r="T91" s="6"/>
      <x:c r="U91" s="6"/>
      <x:c r="V91" s="6"/>
      <x:c r="W91" s="6"/>
      <x:c r="X91" s="6"/>
      <x:c r="Y91" s="6"/>
      <x:c r="Z91" s="6"/>
    </x:row>
    <x:row r="92" s="1" customFormat="1" ht="12.75" hidden="0" customHeight="1">
      <x:c r="A92" s="6"/>
      <x:c r="B92" s="6"/>
      <x:c r="C92" s="6"/>
      <x:c r="D92" s="6"/>
      <x:c r="E92" s="6"/>
      <x:c r="F92" s="6"/>
      <x:c r="G92" s="6"/>
      <x:c r="H92" s="6"/>
      <x:c r="I92" s="6"/>
      <x:c r="J92" s="6"/>
      <x:c r="K92" s="6"/>
      <x:c r="L92" s="6"/>
      <x:c r="M92" s="6"/>
      <x:c r="N92" s="6"/>
      <x:c r="O92" s="6"/>
      <x:c r="P92" s="6"/>
      <x:c r="Q92" s="6"/>
      <x:c r="R92" s="6"/>
      <x:c r="S92" s="6"/>
      <x:c r="T92" s="6"/>
      <x:c r="U92" s="6"/>
      <x:c r="V92" s="6"/>
      <x:c r="W92" s="6"/>
      <x:c r="X92" s="6"/>
      <x:c r="Y92" s="6"/>
      <x:c r="Z92" s="6"/>
    </x:row>
    <x:row r="93" s="1" customFormat="1" ht="12.75" hidden="0" customHeight="1">
      <x:c r="A93" s="6"/>
      <x:c r="B93" s="6"/>
      <x:c r="C93" s="6"/>
      <x:c r="D93" s="6"/>
      <x:c r="E93" s="6"/>
      <x:c r="F93" s="6"/>
      <x:c r="G93" s="6"/>
      <x:c r="H93" s="6"/>
      <x:c r="I93" s="6"/>
      <x:c r="J93" s="6"/>
      <x:c r="K93" s="6"/>
      <x:c r="L93" s="6"/>
      <x:c r="M93" s="6"/>
      <x:c r="N93" s="6"/>
      <x:c r="O93" s="6"/>
      <x:c r="P93" s="6"/>
      <x:c r="Q93" s="6"/>
      <x:c r="R93" s="6"/>
      <x:c r="S93" s="6"/>
      <x:c r="T93" s="6"/>
      <x:c r="U93" s="6"/>
      <x:c r="V93" s="6"/>
      <x:c r="W93" s="6"/>
      <x:c r="X93" s="6"/>
      <x:c r="Y93" s="6"/>
      <x:c r="Z93" s="6"/>
    </x:row>
    <x:row r="94" s="1" customFormat="1" ht="12.75" hidden="0" customHeight="1">
      <x:c r="A94" s="6"/>
      <x:c r="B94" s="6"/>
      <x:c r="C94" s="6"/>
      <x:c r="D94" s="6"/>
      <x:c r="E94" s="6"/>
      <x:c r="F94" s="6"/>
      <x:c r="G94" s="6"/>
      <x:c r="H94" s="6"/>
      <x:c r="I94" s="6"/>
      <x:c r="J94" s="6"/>
      <x:c r="K94" s="6"/>
      <x:c r="L94" s="6"/>
      <x:c r="M94" s="6"/>
      <x:c r="N94" s="6"/>
      <x:c r="O94" s="6"/>
      <x:c r="P94" s="6"/>
      <x:c r="Q94" s="6"/>
      <x:c r="R94" s="6"/>
      <x:c r="S94" s="6"/>
      <x:c r="T94" s="6"/>
      <x:c r="U94" s="6"/>
      <x:c r="V94" s="6"/>
      <x:c r="W94" s="6"/>
      <x:c r="X94" s="6"/>
      <x:c r="Y94" s="6"/>
      <x:c r="Z94" s="6"/>
    </x:row>
    <x:row r="95" s="1" customFormat="1" ht="12.75" hidden="0" customHeight="1">
      <x:c r="A95" s="6"/>
      <x:c r="B95" s="6"/>
      <x:c r="C95" s="6"/>
      <x:c r="D95" s="6"/>
      <x:c r="E95" s="6"/>
      <x:c r="F95" s="6"/>
      <x:c r="G95" s="6"/>
      <x:c r="H95" s="6"/>
      <x:c r="I95" s="6"/>
      <x:c r="J95" s="6"/>
      <x:c r="K95" s="6"/>
      <x:c r="L95" s="6"/>
      <x:c r="M95" s="6"/>
      <x:c r="N95" s="6"/>
      <x:c r="O95" s="6"/>
      <x:c r="P95" s="6"/>
      <x:c r="Q95" s="6"/>
      <x:c r="R95" s="6"/>
      <x:c r="S95" s="6"/>
      <x:c r="T95" s="6"/>
      <x:c r="U95" s="6"/>
      <x:c r="V95" s="6"/>
      <x:c r="W95" s="6"/>
      <x:c r="X95" s="6"/>
      <x:c r="Y95" s="6"/>
      <x:c r="Z95" s="6"/>
    </x:row>
    <x:row r="96" s="1" customFormat="1" ht="12.75" hidden="0" customHeight="1">
      <x:c r="A96" s="6"/>
      <x:c r="B96" s="6"/>
      <x:c r="C96" s="6"/>
      <x:c r="D96" s="6"/>
      <x:c r="E96" s="6"/>
      <x:c r="F96" s="6"/>
      <x:c r="G96" s="6"/>
      <x:c r="H96" s="6"/>
      <x:c r="I96" s="6"/>
      <x:c r="J96" s="6"/>
      <x:c r="K96" s="6"/>
      <x:c r="L96" s="6"/>
      <x:c r="M96" s="6"/>
      <x:c r="N96" s="6"/>
      <x:c r="O96" s="6"/>
      <x:c r="P96" s="6"/>
      <x:c r="Q96" s="6"/>
      <x:c r="R96" s="6"/>
      <x:c r="S96" s="6"/>
      <x:c r="T96" s="6"/>
      <x:c r="U96" s="6"/>
      <x:c r="V96" s="6"/>
      <x:c r="W96" s="6"/>
      <x:c r="X96" s="6"/>
      <x:c r="Y96" s="6"/>
      <x:c r="Z96" s="6"/>
    </x:row>
    <x:row r="97" s="1" customFormat="1" ht="12.75" hidden="0" customHeight="1">
      <x:c r="A97" s="6"/>
      <x:c r="B97" s="6"/>
      <x:c r="C97" s="6"/>
      <x:c r="D97" s="6"/>
      <x:c r="E97" s="6"/>
      <x:c r="F97" s="6"/>
      <x:c r="G97" s="6"/>
      <x:c r="H97" s="6"/>
      <x:c r="I97" s="6"/>
      <x:c r="J97" s="6"/>
      <x:c r="K97" s="6"/>
      <x:c r="L97" s="6"/>
      <x:c r="M97" s="6"/>
      <x:c r="N97" s="6"/>
      <x:c r="O97" s="6"/>
      <x:c r="P97" s="6"/>
      <x:c r="Q97" s="6"/>
      <x:c r="R97" s="6"/>
      <x:c r="S97" s="6"/>
      <x:c r="T97" s="6"/>
      <x:c r="U97" s="6"/>
      <x:c r="V97" s="6"/>
      <x:c r="W97" s="6"/>
      <x:c r="X97" s="6"/>
      <x:c r="Y97" s="6"/>
      <x:c r="Z97" s="6"/>
    </x:row>
    <x:row r="98" s="1" customFormat="1" ht="12.75" hidden="0" customHeight="1">
      <x:c r="A98" s="6"/>
      <x:c r="B98" s="6"/>
      <x:c r="C98" s="6"/>
      <x:c r="D98" s="6"/>
      <x:c r="E98" s="6"/>
      <x:c r="F98" s="6"/>
      <x:c r="G98" s="6"/>
      <x:c r="H98" s="6"/>
      <x:c r="I98" s="6"/>
      <x:c r="J98" s="6"/>
      <x:c r="K98" s="6"/>
      <x:c r="L98" s="6"/>
      <x:c r="M98" s="6"/>
      <x:c r="N98" s="6"/>
      <x:c r="O98" s="6"/>
      <x:c r="P98" s="6"/>
      <x:c r="Q98" s="6"/>
      <x:c r="R98" s="6"/>
      <x:c r="S98" s="6"/>
      <x:c r="T98" s="6"/>
      <x:c r="U98" s="6"/>
      <x:c r="V98" s="6"/>
      <x:c r="W98" s="6"/>
      <x:c r="X98" s="6"/>
      <x:c r="Y98" s="6"/>
      <x:c r="Z98" s="6"/>
    </x:row>
    <x:row r="99" s="1" customFormat="1" ht="12.75" hidden="0" customHeight="1">
      <x:c r="A99" s="6"/>
      <x:c r="B99" s="6"/>
      <x:c r="C99" s="6"/>
      <x:c r="D99" s="6"/>
      <x:c r="E99" s="6"/>
      <x:c r="F99" s="6"/>
      <x:c r="G99" s="6"/>
      <x:c r="H99" s="6"/>
      <x:c r="I99" s="6"/>
      <x:c r="J99" s="6"/>
      <x:c r="K99" s="6"/>
      <x:c r="L99" s="6"/>
      <x:c r="M99" s="6"/>
      <x:c r="N99" s="6"/>
      <x:c r="O99" s="6"/>
      <x:c r="P99" s="6"/>
      <x:c r="Q99" s="6"/>
      <x:c r="R99" s="6"/>
      <x:c r="S99" s="6"/>
      <x:c r="T99" s="6"/>
      <x:c r="U99" s="6"/>
      <x:c r="V99" s="6"/>
      <x:c r="W99" s="6"/>
      <x:c r="X99" s="6"/>
      <x:c r="Y99" s="6"/>
      <x:c r="Z99" s="6"/>
    </x:row>
    <x:row r="100" s="1" customFormat="1" ht="12.75" hidden="0" customHeight="1">
      <x:c r="A100" s="6"/>
      <x:c r="B100" s="6"/>
      <x:c r="C100" s="6"/>
      <x:c r="D100" s="6"/>
      <x:c r="E100" s="6"/>
      <x:c r="F100" s="6"/>
      <x:c r="G100" s="6"/>
      <x:c r="H100" s="6"/>
      <x:c r="I100" s="6"/>
      <x:c r="J100" s="6"/>
      <x:c r="K100" s="6"/>
      <x:c r="L100" s="6"/>
      <x:c r="M100" s="6"/>
      <x:c r="N100" s="6"/>
      <x:c r="O100" s="6"/>
      <x:c r="P100" s="6"/>
      <x:c r="Q100" s="6"/>
      <x:c r="R100" s="6"/>
      <x:c r="S100" s="6"/>
      <x:c r="T100" s="6"/>
      <x:c r="U100" s="6"/>
      <x:c r="V100" s="6"/>
      <x:c r="W100" s="6"/>
      <x:c r="X100" s="6"/>
      <x:c r="Y100" s="6"/>
      <x:c r="Z100" s="6"/>
    </x:row>
  </x:sheetData>
  <x:pageMargins left="0.7" right="0.7" top="0.75" bottom="0.75" header="0.3" footer="0.3"/>
</x:worksheet>
</file>

<file path=xl/worksheets/sheet52.xml><?xml version="1.0" encoding="utf-8"?>
<x:worksheet xmlns:x="http://schemas.openxmlformats.org/spreadsheetml/2006/main">
  <x:sheetViews>
    <x:sheetView showGridLines="1" workbookViewId="0"/>
  </x:sheetViews>
  <x:sheetFormatPr defaultColWidth="8.6796875" defaultRowHeight="12.75"/>
  <x:cols>
    <x:col min="1" max="3" width="36" style="1" hidden="0" customWidth="1"/>
    <x:col min="4" max="26" width="16" style="1" hidden="0" customWidth="1"/>
  </x:cols>
  <x:sheetData>
    <x:row r="1" s="1" customFormat="1" ht="12.75" hidden="0" customHeight="1">
      <x:c r="A1" s="186" t="s">
        <x:v>367</x:v>
      </x:c>
      <x:c r="B1" s="186" t="s">
        <x:v>368</x:v>
      </x:c>
      <x:c r="C1" s="186" t="s">
        <x:v>1258</x:v>
      </x:c>
      <x:c r="D1" s="3"/>
      <x:c r="E1" s="3"/>
      <x:c r="F1" s="3"/>
      <x:c r="G1" s="3"/>
      <x:c r="H1" s="3"/>
      <x:c r="I1" s="3"/>
      <x:c r="J1" s="3"/>
      <x:c r="K1" s="3"/>
      <x:c r="L1" s="3"/>
      <x:c r="M1" s="3"/>
      <x:c r="N1" s="3"/>
      <x:c r="O1" s="3"/>
      <x:c r="P1" s="3"/>
      <x:c r="Q1" s="3"/>
      <x:c r="R1" s="3"/>
      <x:c r="S1" s="3"/>
      <x:c r="T1" s="3"/>
      <x:c r="U1" s="3"/>
      <x:c r="V1" s="3"/>
      <x:c r="W1" s="3"/>
      <x:c r="X1" s="3"/>
      <x:c r="Y1" s="3"/>
      <x:c r="Z1" s="3"/>
    </x:row>
    <x:row r="2" s="1" customFormat="1" ht="26.25" hidden="0" customHeight="1">
      <x:c r="A2" s="38" t="s">
        <x:v>2812</x:v>
      </x:c>
      <x:c r="B2" s="40" t="s">
        <x:v>451</x:v>
      </x:c>
      <x:c r="C2" s="40" t="s">
        <x:v>3864</x:v>
      </x:c>
      <x:c r="D2" s="6"/>
      <x:c r="E2" s="6"/>
      <x:c r="F2" s="6"/>
      <x:c r="G2" s="6"/>
      <x:c r="H2" s="6"/>
      <x:c r="I2" s="6"/>
      <x:c r="J2" s="6"/>
      <x:c r="K2" s="6"/>
      <x:c r="L2" s="6"/>
      <x:c r="M2" s="6"/>
      <x:c r="N2" s="6"/>
      <x:c r="O2" s="6"/>
      <x:c r="P2" s="6"/>
      <x:c r="Q2" s="6"/>
      <x:c r="R2" s="6"/>
      <x:c r="S2" s="6"/>
      <x:c r="T2" s="6"/>
      <x:c r="U2" s="6"/>
      <x:c r="V2" s="6"/>
      <x:c r="W2" s="6"/>
      <x:c r="X2" s="6"/>
      <x:c r="Y2" s="6"/>
      <x:c r="Z2" s="6"/>
    </x:row>
    <x:row r="3" s="1" customFormat="1" ht="12.75" hidden="0" customHeight="1">
      <x:c r="A3" s="41" t="s">
        <x:v>3865</x:v>
      </x:c>
      <x:c r="B3" s="44" t="s">
        <x:v>3866</x:v>
      </x:c>
      <x:c r="C3" s="44" t="str">
        <x:v>All humans retain FPP and h_welfare=1.00. MPS evidence remains separate and may be NOT_EVALUATED.</x:v>
      </x:c>
      <x:c r="D3" s="6"/>
      <x:c r="E3" s="6"/>
      <x:c r="F3" s="6"/>
      <x:c r="G3" s="6"/>
      <x:c r="H3" s="6"/>
      <x:c r="I3" s="6"/>
      <x:c r="J3" s="6"/>
      <x:c r="K3" s="6"/>
      <x:c r="L3" s="6"/>
      <x:c r="M3" s="6"/>
      <x:c r="N3" s="6"/>
      <x:c r="O3" s="6"/>
      <x:c r="P3" s="6"/>
      <x:c r="Q3" s="6"/>
      <x:c r="R3" s="6"/>
      <x:c r="S3" s="6"/>
      <x:c r="T3" s="6"/>
      <x:c r="U3" s="6"/>
      <x:c r="V3" s="6"/>
      <x:c r="W3" s="6"/>
      <x:c r="X3" s="6"/>
      <x:c r="Y3" s="6"/>
      <x:c r="Z3" s="6"/>
    </x:row>
    <x:row r="4" s="1" customFormat="1" ht="26.25" hidden="0" customHeight="1">
      <x:c r="A4" s="41" t="s">
        <x:v>3868</x:v>
      </x:c>
      <x:c r="B4" s="40" t="s">
        <x:v>3869</x:v>
      </x:c>
      <x:c r="C4" s="40" t="s">
        <x:v>3870</x:v>
      </x:c>
      <x:c r="D4" s="6"/>
      <x:c r="E4" s="6"/>
      <x:c r="F4" s="6"/>
      <x:c r="G4" s="6"/>
      <x:c r="H4" s="6"/>
      <x:c r="I4" s="6"/>
      <x:c r="J4" s="6"/>
      <x:c r="K4" s="6"/>
      <x:c r="L4" s="6"/>
      <x:c r="M4" s="6"/>
      <x:c r="N4" s="6"/>
      <x:c r="O4" s="6"/>
      <x:c r="P4" s="6"/>
      <x:c r="Q4" s="6"/>
      <x:c r="R4" s="6"/>
      <x:c r="S4" s="6"/>
      <x:c r="T4" s="6"/>
      <x:c r="U4" s="6"/>
      <x:c r="V4" s="6"/>
      <x:c r="W4" s="6"/>
      <x:c r="X4" s="6"/>
      <x:c r="Y4" s="6"/>
      <x:c r="Z4" s="6"/>
    </x:row>
    <x:row r="5" s="1" customFormat="1" ht="12.75" hidden="0" customHeight="1">
      <x:c r="A5" s="41" t="s">
        <x:v>3871</x:v>
      </x:c>
      <x:c r="B5" s="44" t="s">
        <x:v>3872</x:v>
      </x:c>
      <x:c r="C5" s="44" t="s">
        <x:v>3873</x:v>
      </x:c>
      <x:c r="D5" s="6"/>
      <x:c r="E5" s="6"/>
      <x:c r="F5" s="6"/>
      <x:c r="G5" s="6"/>
      <x:c r="H5" s="6"/>
      <x:c r="I5" s="6"/>
      <x:c r="J5" s="6"/>
      <x:c r="K5" s="6"/>
      <x:c r="L5" s="6"/>
      <x:c r="M5" s="6"/>
      <x:c r="N5" s="6"/>
      <x:c r="O5" s="6"/>
      <x:c r="P5" s="6"/>
      <x:c r="Q5" s="6"/>
      <x:c r="R5" s="6"/>
      <x:c r="S5" s="6"/>
      <x:c r="T5" s="6"/>
      <x:c r="U5" s="6"/>
      <x:c r="V5" s="6"/>
      <x:c r="W5" s="6"/>
      <x:c r="X5" s="6"/>
      <x:c r="Y5" s="6"/>
      <x:c r="Z5" s="6"/>
    </x:row>
    <x:row r="6" s="1" customFormat="1" ht="12.75" hidden="0" customHeight="1">
      <x:c r="A6" s="41" t="s">
        <x:v>3874</x:v>
      </x:c>
      <x:c r="B6" s="40" t="s">
        <x:v>3875</x:v>
      </x:c>
      <x:c r="C6" s="40" t="s">
        <x:v>3876</x:v>
      </x:c>
      <x:c r="D6" s="6"/>
      <x:c r="E6" s="6"/>
      <x:c r="F6" s="6"/>
      <x:c r="G6" s="6"/>
      <x:c r="H6" s="6"/>
      <x:c r="I6" s="6"/>
      <x:c r="J6" s="6"/>
      <x:c r="K6" s="6"/>
      <x:c r="L6" s="6"/>
      <x:c r="M6" s="6"/>
      <x:c r="N6" s="6"/>
      <x:c r="O6" s="6"/>
      <x:c r="P6" s="6"/>
      <x:c r="Q6" s="6"/>
      <x:c r="R6" s="6"/>
      <x:c r="S6" s="6"/>
      <x:c r="T6" s="6"/>
      <x:c r="U6" s="6"/>
      <x:c r="V6" s="6"/>
      <x:c r="W6" s="6"/>
      <x:c r="X6" s="6"/>
      <x:c r="Y6" s="6"/>
      <x:c r="Z6" s="6"/>
    </x:row>
    <x:row r="7" s="1" customFormat="1" ht="26.25" hidden="0" customHeight="1">
      <x:c r="A7" s="41" t="s">
        <x:v>3877</x:v>
      </x:c>
      <x:c r="B7" s="44" t="s">
        <x:v>3496</x:v>
      </x:c>
      <x:c r="C7" s="44" t="s">
        <x:v>3878</x:v>
      </x:c>
      <x:c r="D7" s="6"/>
      <x:c r="E7" s="6"/>
      <x:c r="F7" s="6"/>
      <x:c r="G7" s="6"/>
      <x:c r="H7" s="6"/>
      <x:c r="I7" s="6"/>
      <x:c r="J7" s="6"/>
      <x:c r="K7" s="6"/>
      <x:c r="L7" s="6"/>
      <x:c r="M7" s="6"/>
      <x:c r="N7" s="6"/>
      <x:c r="O7" s="6"/>
      <x:c r="P7" s="6"/>
      <x:c r="Q7" s="6"/>
      <x:c r="R7" s="6"/>
      <x:c r="S7" s="6"/>
      <x:c r="T7" s="6"/>
      <x:c r="U7" s="6"/>
      <x:c r="V7" s="6"/>
      <x:c r="W7" s="6"/>
      <x:c r="X7" s="6"/>
      <x:c r="Y7" s="6"/>
      <x:c r="Z7" s="6"/>
    </x:row>
    <x:row r="8" s="1" customFormat="1" ht="12.75" hidden="0" customHeight="1">
      <x:c r="A8" s="74" t="s">
        <x:v>3879</x:v>
      </x:c>
      <x:c r="B8" s="74" t="s">
        <x:v>3835</x:v>
      </x:c>
      <x:c r="C8" s="74" t="s">
        <x:v>3880</x:v>
      </x:c>
      <x:c r="D8" s="6"/>
      <x:c r="E8" s="6"/>
      <x:c r="F8" s="6"/>
      <x:c r="G8" s="6"/>
      <x:c r="H8" s="6"/>
      <x:c r="I8" s="6"/>
      <x:c r="J8" s="6"/>
      <x:c r="K8" s="6"/>
      <x:c r="L8" s="6"/>
      <x:c r="M8" s="6"/>
      <x:c r="N8" s="6"/>
      <x:c r="O8" s="6"/>
      <x:c r="P8" s="6"/>
      <x:c r="Q8" s="6"/>
      <x:c r="R8" s="6"/>
      <x:c r="S8" s="6"/>
      <x:c r="T8" s="6"/>
      <x:c r="U8" s="6"/>
      <x:c r="V8" s="6"/>
      <x:c r="W8" s="6"/>
      <x:c r="X8" s="6"/>
      <x:c r="Y8" s="6"/>
      <x:c r="Z8" s="6"/>
    </x:row>
    <x:row r="9" s="1" customFormat="1" ht="12.75" hidden="0" customHeight="1">
      <x:c r="A9" s="74" t="s">
        <x:v>3881</x:v>
      </x:c>
      <x:c r="B9" s="74" t="s">
        <x:v>3882</x:v>
      </x:c>
      <x:c r="C9" s="74" t="s">
        <x:v>3883</x:v>
      </x:c>
      <x:c r="D9" s="6"/>
      <x:c r="E9" s="6"/>
      <x:c r="F9" s="6"/>
      <x:c r="G9" s="6"/>
      <x:c r="H9" s="6"/>
      <x:c r="I9" s="6"/>
      <x:c r="J9" s="6"/>
      <x:c r="K9" s="6"/>
      <x:c r="L9" s="6"/>
      <x:c r="M9" s="6"/>
      <x:c r="N9" s="6"/>
      <x:c r="O9" s="6"/>
      <x:c r="P9" s="6"/>
      <x:c r="Q9" s="6"/>
      <x:c r="R9" s="6"/>
      <x:c r="S9" s="6"/>
      <x:c r="T9" s="6"/>
      <x:c r="U9" s="6"/>
      <x:c r="V9" s="6"/>
      <x:c r="W9" s="6"/>
      <x:c r="X9" s="6"/>
      <x:c r="Y9" s="6"/>
      <x:c r="Z9" s="6"/>
    </x:row>
    <x:row r="10" s="1" customFormat="1" ht="12.75" hidden="0" customHeight="1">
      <x:c r="A10" s="6"/>
      <x:c r="B10" s="6"/>
      <x:c r="C10" s="6"/>
      <x:c r="D10" s="6"/>
      <x:c r="E10" s="6"/>
      <x:c r="F10" s="6"/>
      <x:c r="G10" s="6"/>
      <x:c r="H10" s="6"/>
      <x:c r="I10" s="6"/>
      <x:c r="J10" s="6"/>
      <x:c r="K10" s="6"/>
      <x:c r="L10" s="6"/>
      <x:c r="M10" s="6"/>
      <x:c r="N10" s="6"/>
      <x:c r="O10" s="6"/>
      <x:c r="P10" s="6"/>
      <x:c r="Q10" s="6"/>
      <x:c r="R10" s="6"/>
      <x:c r="S10" s="6"/>
      <x:c r="T10" s="6"/>
      <x:c r="U10" s="6"/>
      <x:c r="V10" s="6"/>
      <x:c r="W10" s="6"/>
      <x:c r="X10" s="6"/>
      <x:c r="Y10" s="6"/>
      <x:c r="Z10" s="6"/>
    </x:row>
    <x:row r="11" s="1" customFormat="1" ht="12.75" hidden="0" customHeight="1">
      <x:c r="A11" s="6"/>
      <x:c r="B11" s="6"/>
      <x:c r="C11" s="6"/>
      <x:c r="D11" s="6"/>
      <x:c r="E11" s="6"/>
      <x:c r="F11" s="6"/>
      <x:c r="G11" s="6"/>
      <x:c r="H11" s="6"/>
      <x:c r="I11" s="6"/>
      <x:c r="J11" s="6"/>
      <x:c r="K11" s="6"/>
      <x:c r="L11" s="6"/>
      <x:c r="M11" s="6"/>
      <x:c r="N11" s="6"/>
      <x:c r="O11" s="6"/>
      <x:c r="P11" s="6"/>
      <x:c r="Q11" s="6"/>
      <x:c r="R11" s="6"/>
      <x:c r="S11" s="6"/>
      <x:c r="T11" s="6"/>
      <x:c r="U11" s="6"/>
      <x:c r="V11" s="6"/>
      <x:c r="W11" s="6"/>
      <x:c r="X11" s="6"/>
      <x:c r="Y11" s="6"/>
      <x:c r="Z11" s="6"/>
    </x:row>
    <x:row r="12" s="1" customFormat="1" ht="12.75" hidden="0" customHeight="1">
      <x:c r="A12" s="6"/>
      <x:c r="B12" s="6"/>
      <x:c r="C12" s="6"/>
      <x:c r="D12" s="6"/>
      <x:c r="E12" s="6"/>
      <x:c r="F12" s="6"/>
      <x:c r="G12" s="6"/>
      <x:c r="H12" s="6"/>
      <x:c r="I12" s="6"/>
      <x:c r="J12" s="6"/>
      <x:c r="K12" s="6"/>
      <x:c r="L12" s="6"/>
      <x:c r="M12" s="6"/>
      <x:c r="N12" s="6"/>
      <x:c r="O12" s="6"/>
      <x:c r="P12" s="6"/>
      <x:c r="Q12" s="6"/>
      <x:c r="R12" s="6"/>
      <x:c r="S12" s="6"/>
      <x:c r="T12" s="6"/>
      <x:c r="U12" s="6"/>
      <x:c r="V12" s="6"/>
      <x:c r="W12" s="6"/>
      <x:c r="X12" s="6"/>
      <x:c r="Y12" s="6"/>
      <x:c r="Z12" s="6"/>
    </x:row>
    <x:row r="13" s="1" customFormat="1" ht="12.75" hidden="0" customHeight="1">
      <x:c r="A13" s="6"/>
      <x:c r="B13" s="6"/>
      <x:c r="C13" s="6"/>
      <x:c r="D13" s="6"/>
      <x:c r="E13" s="6"/>
      <x:c r="F13" s="6"/>
      <x:c r="G13" s="6"/>
      <x:c r="H13" s="6"/>
      <x:c r="I13" s="6"/>
      <x:c r="J13" s="6"/>
      <x:c r="K13" s="6"/>
      <x:c r="L13" s="6"/>
      <x:c r="M13" s="6"/>
      <x:c r="N13" s="6"/>
      <x:c r="O13" s="6"/>
      <x:c r="P13" s="6"/>
      <x:c r="Q13" s="6"/>
      <x:c r="R13" s="6"/>
      <x:c r="S13" s="6"/>
      <x:c r="T13" s="6"/>
      <x:c r="U13" s="6"/>
      <x:c r="V13" s="6"/>
      <x:c r="W13" s="6"/>
      <x:c r="X13" s="6"/>
      <x:c r="Y13" s="6"/>
      <x:c r="Z13" s="6"/>
    </x:row>
    <x:row r="14" s="1" customFormat="1" ht="12.75" hidden="0" customHeight="1">
      <x:c r="A14" s="6"/>
      <x:c r="B14" s="6"/>
      <x:c r="C14" s="6"/>
      <x:c r="D14" s="6"/>
      <x:c r="E14" s="6"/>
      <x:c r="F14" s="6"/>
      <x:c r="G14" s="6"/>
      <x:c r="H14" s="6"/>
      <x:c r="I14" s="6"/>
      <x:c r="J14" s="6"/>
      <x:c r="K14" s="6"/>
      <x:c r="L14" s="6"/>
      <x:c r="M14" s="6"/>
      <x:c r="N14" s="6"/>
      <x:c r="O14" s="6"/>
      <x:c r="P14" s="6"/>
      <x:c r="Q14" s="6"/>
      <x:c r="R14" s="6"/>
      <x:c r="S14" s="6"/>
      <x:c r="T14" s="6"/>
      <x:c r="U14" s="6"/>
      <x:c r="V14" s="6"/>
      <x:c r="W14" s="6"/>
      <x:c r="X14" s="6"/>
      <x:c r="Y14" s="6"/>
      <x:c r="Z14" s="6"/>
    </x:row>
    <x:row r="15" s="1" customFormat="1" ht="12.75" hidden="0" customHeight="1">
      <x:c r="A15" s="6"/>
      <x:c r="B15" s="6"/>
      <x:c r="C15" s="6"/>
      <x:c r="D15" s="6"/>
      <x:c r="E15" s="6"/>
      <x:c r="F15" s="6"/>
      <x:c r="G15" s="6"/>
      <x:c r="H15" s="6"/>
      <x:c r="I15" s="6"/>
      <x:c r="J15" s="6"/>
      <x:c r="K15" s="6"/>
      <x:c r="L15" s="6"/>
      <x:c r="M15" s="6"/>
      <x:c r="N15" s="6"/>
      <x:c r="O15" s="6"/>
      <x:c r="P15" s="6"/>
      <x:c r="Q15" s="6"/>
      <x:c r="R15" s="6"/>
      <x:c r="S15" s="6"/>
      <x:c r="T15" s="6"/>
      <x:c r="U15" s="6"/>
      <x:c r="V15" s="6"/>
      <x:c r="W15" s="6"/>
      <x:c r="X15" s="6"/>
      <x:c r="Y15" s="6"/>
      <x:c r="Z15" s="6"/>
    </x:row>
    <x:row r="16" s="1" customFormat="1" ht="12.75" hidden="0" customHeight="1">
      <x:c r="A16" s="6"/>
      <x:c r="B16" s="6"/>
      <x:c r="C16" s="6"/>
      <x:c r="D16" s="6"/>
      <x:c r="E16" s="6"/>
      <x:c r="F16" s="6"/>
      <x:c r="G16" s="6"/>
      <x:c r="H16" s="6"/>
      <x:c r="I16" s="6"/>
      <x:c r="J16" s="6"/>
      <x:c r="K16" s="6"/>
      <x:c r="L16" s="6"/>
      <x:c r="M16" s="6"/>
      <x:c r="N16" s="6"/>
      <x:c r="O16" s="6"/>
      <x:c r="P16" s="6"/>
      <x:c r="Q16" s="6"/>
      <x:c r="R16" s="6"/>
      <x:c r="S16" s="6"/>
      <x:c r="T16" s="6"/>
      <x:c r="U16" s="6"/>
      <x:c r="V16" s="6"/>
      <x:c r="W16" s="6"/>
      <x:c r="X16" s="6"/>
      <x:c r="Y16" s="6"/>
      <x:c r="Z16" s="6"/>
    </x:row>
    <x:row r="17" s="1" customFormat="1" ht="12.75" hidden="0" customHeight="1">
      <x:c r="A17" s="6"/>
      <x:c r="B17" s="6"/>
      <x:c r="C17" s="6"/>
      <x:c r="D17" s="6"/>
      <x:c r="E17" s="6"/>
      <x:c r="F17" s="6"/>
      <x:c r="G17" s="6"/>
      <x:c r="H17" s="6"/>
      <x:c r="I17" s="6"/>
      <x:c r="J17" s="6"/>
      <x:c r="K17" s="6"/>
      <x:c r="L17" s="6"/>
      <x:c r="M17" s="6"/>
      <x:c r="N17" s="6"/>
      <x:c r="O17" s="6"/>
      <x:c r="P17" s="6"/>
      <x:c r="Q17" s="6"/>
      <x:c r="R17" s="6"/>
      <x:c r="S17" s="6"/>
      <x:c r="T17" s="6"/>
      <x:c r="U17" s="6"/>
      <x:c r="V17" s="6"/>
      <x:c r="W17" s="6"/>
      <x:c r="X17" s="6"/>
      <x:c r="Y17" s="6"/>
      <x:c r="Z17" s="6"/>
    </x:row>
    <x:row r="18" s="1" customFormat="1" ht="12.75" hidden="0" customHeight="1">
      <x:c r="A18" s="6"/>
      <x:c r="B18" s="6"/>
      <x:c r="C18" s="6"/>
      <x:c r="D18" s="6"/>
      <x:c r="E18" s="6"/>
      <x:c r="F18" s="6"/>
      <x:c r="G18" s="6"/>
      <x:c r="H18" s="6"/>
      <x:c r="I18" s="6"/>
      <x:c r="J18" s="6"/>
      <x:c r="K18" s="6"/>
      <x:c r="L18" s="6"/>
      <x:c r="M18" s="6"/>
      <x:c r="N18" s="6"/>
      <x:c r="O18" s="6"/>
      <x:c r="P18" s="6"/>
      <x:c r="Q18" s="6"/>
      <x:c r="R18" s="6"/>
      <x:c r="S18" s="6"/>
      <x:c r="T18" s="6"/>
      <x:c r="U18" s="6"/>
      <x:c r="V18" s="6"/>
      <x:c r="W18" s="6"/>
      <x:c r="X18" s="6"/>
      <x:c r="Y18" s="6"/>
      <x:c r="Z18" s="6"/>
    </x:row>
    <x:row r="19" s="1" customFormat="1" ht="12.75" hidden="0" customHeight="1">
      <x:c r="A19" s="6"/>
      <x:c r="B19" s="6"/>
      <x:c r="C19" s="6"/>
      <x:c r="D19" s="6"/>
      <x:c r="E19" s="6"/>
      <x:c r="F19" s="6"/>
      <x:c r="G19" s="6"/>
      <x:c r="H19" s="6"/>
      <x:c r="I19" s="6"/>
      <x:c r="J19" s="6"/>
      <x:c r="K19" s="6"/>
      <x:c r="L19" s="6"/>
      <x:c r="M19" s="6"/>
      <x:c r="N19" s="6"/>
      <x:c r="O19" s="6"/>
      <x:c r="P19" s="6"/>
      <x:c r="Q19" s="6"/>
      <x:c r="R19" s="6"/>
      <x:c r="S19" s="6"/>
      <x:c r="T19" s="6"/>
      <x:c r="U19" s="6"/>
      <x:c r="V19" s="6"/>
      <x:c r="W19" s="6"/>
      <x:c r="X19" s="6"/>
      <x:c r="Y19" s="6"/>
      <x:c r="Z19" s="6"/>
    </x:row>
    <x:row r="20" s="1" customFormat="1" ht="12.75" hidden="0" customHeight="1">
      <x:c r="A20" s="6"/>
      <x:c r="B20" s="6"/>
      <x:c r="C20" s="6"/>
      <x:c r="D20" s="6"/>
      <x:c r="E20" s="6"/>
      <x:c r="F20" s="6"/>
      <x:c r="G20" s="6"/>
      <x:c r="H20" s="6"/>
      <x:c r="I20" s="6"/>
      <x:c r="J20" s="6"/>
      <x:c r="K20" s="6"/>
      <x:c r="L20" s="6"/>
      <x:c r="M20" s="6"/>
      <x:c r="N20" s="6"/>
      <x:c r="O20" s="6"/>
      <x:c r="P20" s="6"/>
      <x:c r="Q20" s="6"/>
      <x:c r="R20" s="6"/>
      <x:c r="S20" s="6"/>
      <x:c r="T20" s="6"/>
      <x:c r="U20" s="6"/>
      <x:c r="V20" s="6"/>
      <x:c r="W20" s="6"/>
      <x:c r="X20" s="6"/>
      <x:c r="Y20" s="6"/>
      <x:c r="Z20" s="6"/>
    </x:row>
    <x:row r="21" s="1" customFormat="1" ht="12.75" hidden="0" customHeight="1">
      <x:c r="A21" s="6"/>
      <x:c r="B21" s="6"/>
      <x:c r="C21" s="6"/>
      <x:c r="D21" s="6"/>
      <x:c r="E21" s="6"/>
      <x:c r="F21" s="6"/>
      <x:c r="G21" s="6"/>
      <x:c r="H21" s="6"/>
      <x:c r="I21" s="6"/>
      <x:c r="J21" s="6"/>
      <x:c r="K21" s="6"/>
      <x:c r="L21" s="6"/>
      <x:c r="M21" s="6"/>
      <x:c r="N21" s="6"/>
      <x:c r="O21" s="6"/>
      <x:c r="P21" s="6"/>
      <x:c r="Q21" s="6"/>
      <x:c r="R21" s="6"/>
      <x:c r="S21" s="6"/>
      <x:c r="T21" s="6"/>
      <x:c r="U21" s="6"/>
      <x:c r="V21" s="6"/>
      <x:c r="W21" s="6"/>
      <x:c r="X21" s="6"/>
      <x:c r="Y21" s="6"/>
      <x:c r="Z21" s="6"/>
    </x:row>
    <x:row r="22" s="1" customFormat="1" ht="12.75" hidden="0" customHeight="1">
      <x:c r="A22" s="6"/>
      <x:c r="B22" s="6"/>
      <x:c r="C22" s="6"/>
      <x:c r="D22" s="6"/>
      <x:c r="E22" s="6"/>
      <x:c r="F22" s="6"/>
      <x:c r="G22" s="6"/>
      <x:c r="H22" s="6"/>
      <x:c r="I22" s="6"/>
      <x:c r="J22" s="6"/>
      <x:c r="K22" s="6"/>
      <x:c r="L22" s="6"/>
      <x:c r="M22" s="6"/>
      <x:c r="N22" s="6"/>
      <x:c r="O22" s="6"/>
      <x:c r="P22" s="6"/>
      <x:c r="Q22" s="6"/>
      <x:c r="R22" s="6"/>
      <x:c r="S22" s="6"/>
      <x:c r="T22" s="6"/>
      <x:c r="U22" s="6"/>
      <x:c r="V22" s="6"/>
      <x:c r="W22" s="6"/>
      <x:c r="X22" s="6"/>
      <x:c r="Y22" s="6"/>
      <x:c r="Z22" s="6"/>
    </x:row>
    <x:row r="23" s="1" customFormat="1" ht="12.75" hidden="0" customHeight="1">
      <x:c r="A23" s="6"/>
      <x:c r="B23" s="6"/>
      <x:c r="C23" s="6"/>
      <x:c r="D23" s="6"/>
      <x:c r="E23" s="6"/>
      <x:c r="F23" s="6"/>
      <x:c r="G23" s="6"/>
      <x:c r="H23" s="6"/>
      <x:c r="I23" s="6"/>
      <x:c r="J23" s="6"/>
      <x:c r="K23" s="6"/>
      <x:c r="L23" s="6"/>
      <x:c r="M23" s="6"/>
      <x:c r="N23" s="6"/>
      <x:c r="O23" s="6"/>
      <x:c r="P23" s="6"/>
      <x:c r="Q23" s="6"/>
      <x:c r="R23" s="6"/>
      <x:c r="S23" s="6"/>
      <x:c r="T23" s="6"/>
      <x:c r="U23" s="6"/>
      <x:c r="V23" s="6"/>
      <x:c r="W23" s="6"/>
      <x:c r="X23" s="6"/>
      <x:c r="Y23" s="6"/>
      <x:c r="Z23" s="6"/>
    </x:row>
    <x:row r="24" s="1" customFormat="1" ht="12.75" hidden="0" customHeight="1">
      <x:c r="A24" s="6"/>
      <x:c r="B24" s="6"/>
      <x:c r="C24" s="6"/>
      <x:c r="D24" s="6"/>
      <x:c r="E24" s="6"/>
      <x:c r="F24" s="6"/>
      <x:c r="G24" s="6"/>
      <x:c r="H24" s="6"/>
      <x:c r="I24" s="6"/>
      <x:c r="J24" s="6"/>
      <x:c r="K24" s="6"/>
      <x:c r="L24" s="6"/>
      <x:c r="M24" s="6"/>
      <x:c r="N24" s="6"/>
      <x:c r="O24" s="6"/>
      <x:c r="P24" s="6"/>
      <x:c r="Q24" s="6"/>
      <x:c r="R24" s="6"/>
      <x:c r="S24" s="6"/>
      <x:c r="T24" s="6"/>
      <x:c r="U24" s="6"/>
      <x:c r="V24" s="6"/>
      <x:c r="W24" s="6"/>
      <x:c r="X24" s="6"/>
      <x:c r="Y24" s="6"/>
      <x:c r="Z24" s="6"/>
    </x:row>
    <x:row r="25" s="1" customFormat="1" ht="12.75" hidden="0" customHeight="1">
      <x:c r="A25" s="6"/>
      <x:c r="B25" s="6"/>
      <x:c r="C25" s="6"/>
      <x:c r="D25" s="6"/>
      <x:c r="E25" s="6"/>
      <x:c r="F25" s="6"/>
      <x:c r="G25" s="6"/>
      <x:c r="H25" s="6"/>
      <x:c r="I25" s="6"/>
      <x:c r="J25" s="6"/>
      <x:c r="K25" s="6"/>
      <x:c r="L25" s="6"/>
      <x:c r="M25" s="6"/>
      <x:c r="N25" s="6"/>
      <x:c r="O25" s="6"/>
      <x:c r="P25" s="6"/>
      <x:c r="Q25" s="6"/>
      <x:c r="R25" s="6"/>
      <x:c r="S25" s="6"/>
      <x:c r="T25" s="6"/>
      <x:c r="U25" s="6"/>
      <x:c r="V25" s="6"/>
      <x:c r="W25" s="6"/>
      <x:c r="X25" s="6"/>
      <x:c r="Y25" s="6"/>
      <x:c r="Z25" s="6"/>
    </x:row>
    <x:row r="26" s="1" customFormat="1" ht="12.75" hidden="0" customHeight="1">
      <x:c r="A26" s="6"/>
      <x:c r="B26" s="6"/>
      <x:c r="C26" s="6"/>
      <x:c r="D26" s="6"/>
      <x:c r="E26" s="6"/>
      <x:c r="F26" s="6"/>
      <x:c r="G26" s="6"/>
      <x:c r="H26" s="6"/>
      <x:c r="I26" s="6"/>
      <x:c r="J26" s="6"/>
      <x:c r="K26" s="6"/>
      <x:c r="L26" s="6"/>
      <x:c r="M26" s="6"/>
      <x:c r="N26" s="6"/>
      <x:c r="O26" s="6"/>
      <x:c r="P26" s="6"/>
      <x:c r="Q26" s="6"/>
      <x:c r="R26" s="6"/>
      <x:c r="S26" s="6"/>
      <x:c r="T26" s="6"/>
      <x:c r="U26" s="6"/>
      <x:c r="V26" s="6"/>
      <x:c r="W26" s="6"/>
      <x:c r="X26" s="6"/>
      <x:c r="Y26" s="6"/>
      <x:c r="Z26" s="6"/>
    </x:row>
    <x:row r="27" s="1" customFormat="1" ht="12.75" hidden="0" customHeight="1">
      <x:c r="A27" s="6"/>
      <x:c r="B27" s="6"/>
      <x:c r="C27" s="6"/>
      <x:c r="D27" s="6"/>
      <x:c r="E27" s="6"/>
      <x:c r="F27" s="6"/>
      <x:c r="G27" s="6"/>
      <x:c r="H27" s="6"/>
      <x:c r="I27" s="6"/>
      <x:c r="J27" s="6"/>
      <x:c r="K27" s="6"/>
      <x:c r="L27" s="6"/>
      <x:c r="M27" s="6"/>
      <x:c r="N27" s="6"/>
      <x:c r="O27" s="6"/>
      <x:c r="P27" s="6"/>
      <x:c r="Q27" s="6"/>
      <x:c r="R27" s="6"/>
      <x:c r="S27" s="6"/>
      <x:c r="T27" s="6"/>
      <x:c r="U27" s="6"/>
      <x:c r="V27" s="6"/>
      <x:c r="W27" s="6"/>
      <x:c r="X27" s="6"/>
      <x:c r="Y27" s="6"/>
      <x:c r="Z27" s="6"/>
    </x:row>
    <x:row r="28" s="1" customFormat="1" ht="12.75" hidden="0" customHeight="1">
      <x:c r="A28" s="6"/>
      <x:c r="B28" s="6"/>
      <x:c r="C28" s="6"/>
      <x:c r="D28" s="6"/>
      <x:c r="E28" s="6"/>
      <x:c r="F28" s="6"/>
      <x:c r="G28" s="6"/>
      <x:c r="H28" s="6"/>
      <x:c r="I28" s="6"/>
      <x:c r="J28" s="6"/>
      <x:c r="K28" s="6"/>
      <x:c r="L28" s="6"/>
      <x:c r="M28" s="6"/>
      <x:c r="N28" s="6"/>
      <x:c r="O28" s="6"/>
      <x:c r="P28" s="6"/>
      <x:c r="Q28" s="6"/>
      <x:c r="R28" s="6"/>
      <x:c r="S28" s="6"/>
      <x:c r="T28" s="6"/>
      <x:c r="U28" s="6"/>
      <x:c r="V28" s="6"/>
      <x:c r="W28" s="6"/>
      <x:c r="X28" s="6"/>
      <x:c r="Y28" s="6"/>
      <x:c r="Z28" s="6"/>
    </x:row>
    <x:row r="29" s="1" customFormat="1" ht="12.75" hidden="0" customHeight="1">
      <x:c r="A29" s="6"/>
      <x:c r="B29" s="6"/>
      <x:c r="C29" s="6"/>
      <x:c r="D29" s="6"/>
      <x:c r="E29" s="6"/>
      <x:c r="F29" s="6"/>
      <x:c r="G29" s="6"/>
      <x:c r="H29" s="6"/>
      <x:c r="I29" s="6"/>
      <x:c r="J29" s="6"/>
      <x:c r="K29" s="6"/>
      <x:c r="L29" s="6"/>
      <x:c r="M29" s="6"/>
      <x:c r="N29" s="6"/>
      <x:c r="O29" s="6"/>
      <x:c r="P29" s="6"/>
      <x:c r="Q29" s="6"/>
      <x:c r="R29" s="6"/>
      <x:c r="S29" s="6"/>
      <x:c r="T29" s="6"/>
      <x:c r="U29" s="6"/>
      <x:c r="V29" s="6"/>
      <x:c r="W29" s="6"/>
      <x:c r="X29" s="6"/>
      <x:c r="Y29" s="6"/>
      <x:c r="Z29" s="6"/>
    </x:row>
    <x:row r="30" s="1" customFormat="1" ht="12.75" hidden="0" customHeight="1">
      <x:c r="A30" s="6"/>
      <x:c r="B30" s="6"/>
      <x:c r="C30" s="6"/>
      <x:c r="D30" s="6"/>
      <x:c r="E30" s="6"/>
      <x:c r="F30" s="6"/>
      <x:c r="G30" s="6"/>
      <x:c r="H30" s="6"/>
      <x:c r="I30" s="6"/>
      <x:c r="J30" s="6"/>
      <x:c r="K30" s="6"/>
      <x:c r="L30" s="6"/>
      <x:c r="M30" s="6"/>
      <x:c r="N30" s="6"/>
      <x:c r="O30" s="6"/>
      <x:c r="P30" s="6"/>
      <x:c r="Q30" s="6"/>
      <x:c r="R30" s="6"/>
      <x:c r="S30" s="6"/>
      <x:c r="T30" s="6"/>
      <x:c r="U30" s="6"/>
      <x:c r="V30" s="6"/>
      <x:c r="W30" s="6"/>
      <x:c r="X30" s="6"/>
      <x:c r="Y30" s="6"/>
      <x:c r="Z30" s="6"/>
    </x:row>
    <x:row r="31" s="1" customFormat="1" ht="12.75" hidden="0" customHeight="1">
      <x:c r="A31" s="6"/>
      <x:c r="B31" s="6"/>
      <x:c r="C31" s="6"/>
      <x:c r="D31" s="6"/>
      <x:c r="E31" s="6"/>
      <x:c r="F31" s="6"/>
      <x:c r="G31" s="6"/>
      <x:c r="H31" s="6"/>
      <x:c r="I31" s="6"/>
      <x:c r="J31" s="6"/>
      <x:c r="K31" s="6"/>
      <x:c r="L31" s="6"/>
      <x:c r="M31" s="6"/>
      <x:c r="N31" s="6"/>
      <x:c r="O31" s="6"/>
      <x:c r="P31" s="6"/>
      <x:c r="Q31" s="6"/>
      <x:c r="R31" s="6"/>
      <x:c r="S31" s="6"/>
      <x:c r="T31" s="6"/>
      <x:c r="U31" s="6"/>
      <x:c r="V31" s="6"/>
      <x:c r="W31" s="6"/>
      <x:c r="X31" s="6"/>
      <x:c r="Y31" s="6"/>
      <x:c r="Z31" s="6"/>
    </x:row>
    <x:row r="32" s="1" customFormat="1" ht="12.75" hidden="0" customHeight="1">
      <x:c r="A32" s="6"/>
      <x:c r="B32" s="6"/>
      <x:c r="C32" s="6"/>
      <x:c r="D32" s="6"/>
      <x:c r="E32" s="6"/>
      <x:c r="F32" s="6"/>
      <x:c r="G32" s="6"/>
      <x:c r="H32" s="6"/>
      <x:c r="I32" s="6"/>
      <x:c r="J32" s="6"/>
      <x:c r="K32" s="6"/>
      <x:c r="L32" s="6"/>
      <x:c r="M32" s="6"/>
      <x:c r="N32" s="6"/>
      <x:c r="O32" s="6"/>
      <x:c r="P32" s="6"/>
      <x:c r="Q32" s="6"/>
      <x:c r="R32" s="6"/>
      <x:c r="S32" s="6"/>
      <x:c r="T32" s="6"/>
      <x:c r="U32" s="6"/>
      <x:c r="V32" s="6"/>
      <x:c r="W32" s="6"/>
      <x:c r="X32" s="6"/>
      <x:c r="Y32" s="6"/>
      <x:c r="Z32" s="6"/>
    </x:row>
    <x:row r="33" s="1" customFormat="1" ht="12.75" hidden="0" customHeight="1">
      <x:c r="A33" s="6"/>
      <x:c r="B33" s="6"/>
      <x:c r="C33" s="6"/>
      <x:c r="D33" s="6"/>
      <x:c r="E33" s="6"/>
      <x:c r="F33" s="6"/>
      <x:c r="G33" s="6"/>
      <x:c r="H33" s="6"/>
      <x:c r="I33" s="6"/>
      <x:c r="J33" s="6"/>
      <x:c r="K33" s="6"/>
      <x:c r="L33" s="6"/>
      <x:c r="M33" s="6"/>
      <x:c r="N33" s="6"/>
      <x:c r="O33" s="6"/>
      <x:c r="P33" s="6"/>
      <x:c r="Q33" s="6"/>
      <x:c r="R33" s="6"/>
      <x:c r="S33" s="6"/>
      <x:c r="T33" s="6"/>
      <x:c r="U33" s="6"/>
      <x:c r="V33" s="6"/>
      <x:c r="W33" s="6"/>
      <x:c r="X33" s="6"/>
      <x:c r="Y33" s="6"/>
      <x:c r="Z33" s="6"/>
    </x:row>
    <x:row r="34" s="1" customFormat="1" ht="12.75" hidden="0" customHeight="1">
      <x:c r="A34" s="6"/>
      <x:c r="B34" s="6"/>
      <x:c r="C34" s="6"/>
      <x:c r="D34" s="6"/>
      <x:c r="E34" s="6"/>
      <x:c r="F34" s="6"/>
      <x:c r="G34" s="6"/>
      <x:c r="H34" s="6"/>
      <x:c r="I34" s="6"/>
      <x:c r="J34" s="6"/>
      <x:c r="K34" s="6"/>
      <x:c r="L34" s="6"/>
      <x:c r="M34" s="6"/>
      <x:c r="N34" s="6"/>
      <x:c r="O34" s="6"/>
      <x:c r="P34" s="6"/>
      <x:c r="Q34" s="6"/>
      <x:c r="R34" s="6"/>
      <x:c r="S34" s="6"/>
      <x:c r="T34" s="6"/>
      <x:c r="U34" s="6"/>
      <x:c r="V34" s="6"/>
      <x:c r="W34" s="6"/>
      <x:c r="X34" s="6"/>
      <x:c r="Y34" s="6"/>
      <x:c r="Z34" s="6"/>
    </x:row>
    <x:row r="35" s="1" customFormat="1" ht="12.75" hidden="0" customHeight="1">
      <x:c r="A35" s="6"/>
      <x:c r="B35" s="6"/>
      <x:c r="C35" s="6"/>
      <x:c r="D35" s="6"/>
      <x:c r="E35" s="6"/>
      <x:c r="F35" s="6"/>
      <x:c r="G35" s="6"/>
      <x:c r="H35" s="6"/>
      <x:c r="I35" s="6"/>
      <x:c r="J35" s="6"/>
      <x:c r="K35" s="6"/>
      <x:c r="L35" s="6"/>
      <x:c r="M35" s="6"/>
      <x:c r="N35" s="6"/>
      <x:c r="O35" s="6"/>
      <x:c r="P35" s="6"/>
      <x:c r="Q35" s="6"/>
      <x:c r="R35" s="6"/>
      <x:c r="S35" s="6"/>
      <x:c r="T35" s="6"/>
      <x:c r="U35" s="6"/>
      <x:c r="V35" s="6"/>
      <x:c r="W35" s="6"/>
      <x:c r="X35" s="6"/>
      <x:c r="Y35" s="6"/>
      <x:c r="Z35" s="6"/>
    </x:row>
    <x:row r="36" s="1" customFormat="1" ht="12.75" hidden="0" customHeight="1">
      <x:c r="A36" s="6"/>
      <x:c r="B36" s="6"/>
      <x:c r="C36" s="6"/>
      <x:c r="D36" s="6"/>
      <x:c r="E36" s="6"/>
      <x:c r="F36" s="6"/>
      <x:c r="G36" s="6"/>
      <x:c r="H36" s="6"/>
      <x:c r="I36" s="6"/>
      <x:c r="J36" s="6"/>
      <x:c r="K36" s="6"/>
      <x:c r="L36" s="6"/>
      <x:c r="M36" s="6"/>
      <x:c r="N36" s="6"/>
      <x:c r="O36" s="6"/>
      <x:c r="P36" s="6"/>
      <x:c r="Q36" s="6"/>
      <x:c r="R36" s="6"/>
      <x:c r="S36" s="6"/>
      <x:c r="T36" s="6"/>
      <x:c r="U36" s="6"/>
      <x:c r="V36" s="6"/>
      <x:c r="W36" s="6"/>
      <x:c r="X36" s="6"/>
      <x:c r="Y36" s="6"/>
      <x:c r="Z36" s="6"/>
    </x:row>
    <x:row r="37" s="1" customFormat="1" ht="12.75" hidden="0" customHeight="1">
      <x:c r="A37" s="6"/>
      <x:c r="B37" s="6"/>
      <x:c r="C37" s="6"/>
      <x:c r="D37" s="6"/>
      <x:c r="E37" s="6"/>
      <x:c r="F37" s="6"/>
      <x:c r="G37" s="6"/>
      <x:c r="H37" s="6"/>
      <x:c r="I37" s="6"/>
      <x:c r="J37" s="6"/>
      <x:c r="K37" s="6"/>
      <x:c r="L37" s="6"/>
      <x:c r="M37" s="6"/>
      <x:c r="N37" s="6"/>
      <x:c r="O37" s="6"/>
      <x:c r="P37" s="6"/>
      <x:c r="Q37" s="6"/>
      <x:c r="R37" s="6"/>
      <x:c r="S37" s="6"/>
      <x:c r="T37" s="6"/>
      <x:c r="U37" s="6"/>
      <x:c r="V37" s="6"/>
      <x:c r="W37" s="6"/>
      <x:c r="X37" s="6"/>
      <x:c r="Y37" s="6"/>
      <x:c r="Z37" s="6"/>
    </x:row>
    <x:row r="38" s="1" customFormat="1" ht="12.75" hidden="0" customHeight="1">
      <x:c r="A38" s="6"/>
      <x:c r="B38" s="6"/>
      <x:c r="C38" s="6"/>
      <x:c r="D38" s="6"/>
      <x:c r="E38" s="6"/>
      <x:c r="F38" s="6"/>
      <x:c r="G38" s="6"/>
      <x:c r="H38" s="6"/>
      <x:c r="I38" s="6"/>
      <x:c r="J38" s="6"/>
      <x:c r="K38" s="6"/>
      <x:c r="L38" s="6"/>
      <x:c r="M38" s="6"/>
      <x:c r="N38" s="6"/>
      <x:c r="O38" s="6"/>
      <x:c r="P38" s="6"/>
      <x:c r="Q38" s="6"/>
      <x:c r="R38" s="6"/>
      <x:c r="S38" s="6"/>
      <x:c r="T38" s="6"/>
      <x:c r="U38" s="6"/>
      <x:c r="V38" s="6"/>
      <x:c r="W38" s="6"/>
      <x:c r="X38" s="6"/>
      <x:c r="Y38" s="6"/>
      <x:c r="Z38" s="6"/>
    </x:row>
    <x:row r="39" s="1" customFormat="1" ht="12.75" hidden="0" customHeight="1">
      <x:c r="A39" s="6"/>
      <x:c r="B39" s="6"/>
      <x:c r="C39" s="6"/>
      <x:c r="D39" s="6"/>
      <x:c r="E39" s="6"/>
      <x:c r="F39" s="6"/>
      <x:c r="G39" s="6"/>
      <x:c r="H39" s="6"/>
      <x:c r="I39" s="6"/>
      <x:c r="J39" s="6"/>
      <x:c r="K39" s="6"/>
      <x:c r="L39" s="6"/>
      <x:c r="M39" s="6"/>
      <x:c r="N39" s="6"/>
      <x:c r="O39" s="6"/>
      <x:c r="P39" s="6"/>
      <x:c r="Q39" s="6"/>
      <x:c r="R39" s="6"/>
      <x:c r="S39" s="6"/>
      <x:c r="T39" s="6"/>
      <x:c r="U39" s="6"/>
      <x:c r="V39" s="6"/>
      <x:c r="W39" s="6"/>
      <x:c r="X39" s="6"/>
      <x:c r="Y39" s="6"/>
      <x:c r="Z39" s="6"/>
    </x:row>
    <x:row r="40" s="1" customFormat="1" ht="12.75" hidden="0" customHeight="1">
      <x:c r="A40" s="6"/>
      <x:c r="B40" s="6"/>
      <x:c r="C40" s="6"/>
      <x:c r="D40" s="6"/>
      <x:c r="E40" s="6"/>
      <x:c r="F40" s="6"/>
      <x:c r="G40" s="6"/>
      <x:c r="H40" s="6"/>
      <x:c r="I40" s="6"/>
      <x:c r="J40" s="6"/>
      <x:c r="K40" s="6"/>
      <x:c r="L40" s="6"/>
      <x:c r="M40" s="6"/>
      <x:c r="N40" s="6"/>
      <x:c r="O40" s="6"/>
      <x:c r="P40" s="6"/>
      <x:c r="Q40" s="6"/>
      <x:c r="R40" s="6"/>
      <x:c r="S40" s="6"/>
      <x:c r="T40" s="6"/>
      <x:c r="U40" s="6"/>
      <x:c r="V40" s="6"/>
      <x:c r="W40" s="6"/>
      <x:c r="X40" s="6"/>
      <x:c r="Y40" s="6"/>
      <x:c r="Z40" s="6"/>
    </x:row>
    <x:row r="41" s="1" customFormat="1" ht="12.75" hidden="0" customHeight="1">
      <x:c r="A41" s="6"/>
      <x:c r="B41" s="6"/>
      <x:c r="C41" s="6"/>
      <x:c r="D41" s="6"/>
      <x:c r="E41" s="6"/>
      <x:c r="F41" s="6"/>
      <x:c r="G41" s="6"/>
      <x:c r="H41" s="6"/>
      <x:c r="I41" s="6"/>
      <x:c r="J41" s="6"/>
      <x:c r="K41" s="6"/>
      <x:c r="L41" s="6"/>
      <x:c r="M41" s="6"/>
      <x:c r="N41" s="6"/>
      <x:c r="O41" s="6"/>
      <x:c r="P41" s="6"/>
      <x:c r="Q41" s="6"/>
      <x:c r="R41" s="6"/>
      <x:c r="S41" s="6"/>
      <x:c r="T41" s="6"/>
      <x:c r="U41" s="6"/>
      <x:c r="V41" s="6"/>
      <x:c r="W41" s="6"/>
      <x:c r="X41" s="6"/>
      <x:c r="Y41" s="6"/>
      <x:c r="Z41" s="6"/>
    </x:row>
    <x:row r="42" s="1" customFormat="1" ht="12.75" hidden="0" customHeight="1">
      <x:c r="A42" s="6"/>
      <x:c r="B42" s="6"/>
      <x:c r="C42" s="6"/>
      <x:c r="D42" s="6"/>
      <x:c r="E42" s="6"/>
      <x:c r="F42" s="6"/>
      <x:c r="G42" s="6"/>
      <x:c r="H42" s="6"/>
      <x:c r="I42" s="6"/>
      <x:c r="J42" s="6"/>
      <x:c r="K42" s="6"/>
      <x:c r="L42" s="6"/>
      <x:c r="M42" s="6"/>
      <x:c r="N42" s="6"/>
      <x:c r="O42" s="6"/>
      <x:c r="P42" s="6"/>
      <x:c r="Q42" s="6"/>
      <x:c r="R42" s="6"/>
      <x:c r="S42" s="6"/>
      <x:c r="T42" s="6"/>
      <x:c r="U42" s="6"/>
      <x:c r="V42" s="6"/>
      <x:c r="W42" s="6"/>
      <x:c r="X42" s="6"/>
      <x:c r="Y42" s="6"/>
      <x:c r="Z42" s="6"/>
    </x:row>
    <x:row r="43" s="1" customFormat="1" ht="12.75" hidden="0" customHeight="1">
      <x:c r="A43" s="6"/>
      <x:c r="B43" s="6"/>
      <x:c r="C43" s="6"/>
      <x:c r="D43" s="6"/>
      <x:c r="E43" s="6"/>
      <x:c r="F43" s="6"/>
      <x:c r="G43" s="6"/>
      <x:c r="H43" s="6"/>
      <x:c r="I43" s="6"/>
      <x:c r="J43" s="6"/>
      <x:c r="K43" s="6"/>
      <x:c r="L43" s="6"/>
      <x:c r="M43" s="6"/>
      <x:c r="N43" s="6"/>
      <x:c r="O43" s="6"/>
      <x:c r="P43" s="6"/>
      <x:c r="Q43" s="6"/>
      <x:c r="R43" s="6"/>
      <x:c r="S43" s="6"/>
      <x:c r="T43" s="6"/>
      <x:c r="U43" s="6"/>
      <x:c r="V43" s="6"/>
      <x:c r="W43" s="6"/>
      <x:c r="X43" s="6"/>
      <x:c r="Y43" s="6"/>
      <x:c r="Z43" s="6"/>
    </x:row>
    <x:row r="44" s="1" customFormat="1" ht="12.75" hidden="0" customHeight="1">
      <x:c r="A44" s="6"/>
      <x:c r="B44" s="6"/>
      <x:c r="C44" s="6"/>
      <x:c r="D44" s="6"/>
      <x:c r="E44" s="6"/>
      <x:c r="F44" s="6"/>
      <x:c r="G44" s="6"/>
      <x:c r="H44" s="6"/>
      <x:c r="I44" s="6"/>
      <x:c r="J44" s="6"/>
      <x:c r="K44" s="6"/>
      <x:c r="L44" s="6"/>
      <x:c r="M44" s="6"/>
      <x:c r="N44" s="6"/>
      <x:c r="O44" s="6"/>
      <x:c r="P44" s="6"/>
      <x:c r="Q44" s="6"/>
      <x:c r="R44" s="6"/>
      <x:c r="S44" s="6"/>
      <x:c r="T44" s="6"/>
      <x:c r="U44" s="6"/>
      <x:c r="V44" s="6"/>
      <x:c r="W44" s="6"/>
      <x:c r="X44" s="6"/>
      <x:c r="Y44" s="6"/>
      <x:c r="Z44" s="6"/>
    </x:row>
    <x:row r="45" s="1" customFormat="1" ht="12.75" hidden="0" customHeight="1">
      <x:c r="A45" s="6"/>
      <x:c r="B45" s="6"/>
      <x:c r="C45" s="6"/>
      <x:c r="D45" s="6"/>
      <x:c r="E45" s="6"/>
      <x:c r="F45" s="6"/>
      <x:c r="G45" s="6"/>
      <x:c r="H45" s="6"/>
      <x:c r="I45" s="6"/>
      <x:c r="J45" s="6"/>
      <x:c r="K45" s="6"/>
      <x:c r="L45" s="6"/>
      <x:c r="M45" s="6"/>
      <x:c r="N45" s="6"/>
      <x:c r="O45" s="6"/>
      <x:c r="P45" s="6"/>
      <x:c r="Q45" s="6"/>
      <x:c r="R45" s="6"/>
      <x:c r="S45" s="6"/>
      <x:c r="T45" s="6"/>
      <x:c r="U45" s="6"/>
      <x:c r="V45" s="6"/>
      <x:c r="W45" s="6"/>
      <x:c r="X45" s="6"/>
      <x:c r="Y45" s="6"/>
      <x:c r="Z45" s="6"/>
    </x:row>
    <x:row r="46" s="1" customFormat="1" ht="12.75" hidden="0" customHeight="1">
      <x:c r="A46" s="6"/>
      <x:c r="B46" s="6"/>
      <x:c r="C46" s="6"/>
      <x:c r="D46" s="6"/>
      <x:c r="E46" s="6"/>
      <x:c r="F46" s="6"/>
      <x:c r="G46" s="6"/>
      <x:c r="H46" s="6"/>
      <x:c r="I46" s="6"/>
      <x:c r="J46" s="6"/>
      <x:c r="K46" s="6"/>
      <x:c r="L46" s="6"/>
      <x:c r="M46" s="6"/>
      <x:c r="N46" s="6"/>
      <x:c r="O46" s="6"/>
      <x:c r="P46" s="6"/>
      <x:c r="Q46" s="6"/>
      <x:c r="R46" s="6"/>
      <x:c r="S46" s="6"/>
      <x:c r="T46" s="6"/>
      <x:c r="U46" s="6"/>
      <x:c r="V46" s="6"/>
      <x:c r="W46" s="6"/>
      <x:c r="X46" s="6"/>
      <x:c r="Y46" s="6"/>
      <x:c r="Z46" s="6"/>
    </x:row>
    <x:row r="47" s="1" customFormat="1" ht="12.75" hidden="0" customHeight="1">
      <x:c r="A47" s="6"/>
      <x:c r="B47" s="6"/>
      <x:c r="C47" s="6"/>
      <x:c r="D47" s="6"/>
      <x:c r="E47" s="6"/>
      <x:c r="F47" s="6"/>
      <x:c r="G47" s="6"/>
      <x:c r="H47" s="6"/>
      <x:c r="I47" s="6"/>
      <x:c r="J47" s="6"/>
      <x:c r="K47" s="6"/>
      <x:c r="L47" s="6"/>
      <x:c r="M47" s="6"/>
      <x:c r="N47" s="6"/>
      <x:c r="O47" s="6"/>
      <x:c r="P47" s="6"/>
      <x:c r="Q47" s="6"/>
      <x:c r="R47" s="6"/>
      <x:c r="S47" s="6"/>
      <x:c r="T47" s="6"/>
      <x:c r="U47" s="6"/>
      <x:c r="V47" s="6"/>
      <x:c r="W47" s="6"/>
      <x:c r="X47" s="6"/>
      <x:c r="Y47" s="6"/>
      <x:c r="Z47" s="6"/>
    </x:row>
    <x:row r="48" s="1" customFormat="1" ht="12.75" hidden="0" customHeight="1">
      <x:c r="A48" s="6"/>
      <x:c r="B48" s="6"/>
      <x:c r="C48" s="6"/>
      <x:c r="D48" s="6"/>
      <x:c r="E48" s="6"/>
      <x:c r="F48" s="6"/>
      <x:c r="G48" s="6"/>
      <x:c r="H48" s="6"/>
      <x:c r="I48" s="6"/>
      <x:c r="J48" s="6"/>
      <x:c r="K48" s="6"/>
      <x:c r="L48" s="6"/>
      <x:c r="M48" s="6"/>
      <x:c r="N48" s="6"/>
      <x:c r="O48" s="6"/>
      <x:c r="P48" s="6"/>
      <x:c r="Q48" s="6"/>
      <x:c r="R48" s="6"/>
      <x:c r="S48" s="6"/>
      <x:c r="T48" s="6"/>
      <x:c r="U48" s="6"/>
      <x:c r="V48" s="6"/>
      <x:c r="W48" s="6"/>
      <x:c r="X48" s="6"/>
      <x:c r="Y48" s="6"/>
      <x:c r="Z48" s="6"/>
    </x:row>
    <x:row r="49" s="1" customFormat="1" ht="12.75" hidden="0" customHeight="1">
      <x:c r="A49" s="6"/>
      <x:c r="B49" s="6"/>
      <x:c r="C49" s="6"/>
      <x:c r="D49" s="6"/>
      <x:c r="E49" s="6"/>
      <x:c r="F49" s="6"/>
      <x:c r="G49" s="6"/>
      <x:c r="H49" s="6"/>
      <x:c r="I49" s="6"/>
      <x:c r="J49" s="6"/>
      <x:c r="K49" s="6"/>
      <x:c r="L49" s="6"/>
      <x:c r="M49" s="6"/>
      <x:c r="N49" s="6"/>
      <x:c r="O49" s="6"/>
      <x:c r="P49" s="6"/>
      <x:c r="Q49" s="6"/>
      <x:c r="R49" s="6"/>
      <x:c r="S49" s="6"/>
      <x:c r="T49" s="6"/>
      <x:c r="U49" s="6"/>
      <x:c r="V49" s="6"/>
      <x:c r="W49" s="6"/>
      <x:c r="X49" s="6"/>
      <x:c r="Y49" s="6"/>
      <x:c r="Z49" s="6"/>
    </x:row>
    <x:row r="50" s="1" customFormat="1" ht="12.75" hidden="0" customHeight="1">
      <x:c r="A50" s="6"/>
      <x:c r="B50" s="6"/>
      <x:c r="C50" s="6"/>
      <x:c r="D50" s="6"/>
      <x:c r="E50" s="6"/>
      <x:c r="F50" s="6"/>
      <x:c r="G50" s="6"/>
      <x:c r="H50" s="6"/>
      <x:c r="I50" s="6"/>
      <x:c r="J50" s="6"/>
      <x:c r="K50" s="6"/>
      <x:c r="L50" s="6"/>
      <x:c r="M50" s="6"/>
      <x:c r="N50" s="6"/>
      <x:c r="O50" s="6"/>
      <x:c r="P50" s="6"/>
      <x:c r="Q50" s="6"/>
      <x:c r="R50" s="6"/>
      <x:c r="S50" s="6"/>
      <x:c r="T50" s="6"/>
      <x:c r="U50" s="6"/>
      <x:c r="V50" s="6"/>
      <x:c r="W50" s="6"/>
      <x:c r="X50" s="6"/>
      <x:c r="Y50" s="6"/>
      <x:c r="Z50" s="6"/>
    </x:row>
    <x:row r="51" s="1" customFormat="1" ht="12.75" hidden="0" customHeight="1">
      <x:c r="A51" s="6"/>
      <x:c r="B51" s="6"/>
      <x:c r="C51" s="6"/>
      <x:c r="D51" s="6"/>
      <x:c r="E51" s="6"/>
      <x:c r="F51" s="6"/>
      <x:c r="G51" s="6"/>
      <x:c r="H51" s="6"/>
      <x:c r="I51" s="6"/>
      <x:c r="J51" s="6"/>
      <x:c r="K51" s="6"/>
      <x:c r="L51" s="6"/>
      <x:c r="M51" s="6"/>
      <x:c r="N51" s="6"/>
      <x:c r="O51" s="6"/>
      <x:c r="P51" s="6"/>
      <x:c r="Q51" s="6"/>
      <x:c r="R51" s="6"/>
      <x:c r="S51" s="6"/>
      <x:c r="T51" s="6"/>
      <x:c r="U51" s="6"/>
      <x:c r="V51" s="6"/>
      <x:c r="W51" s="6"/>
      <x:c r="X51" s="6"/>
      <x:c r="Y51" s="6"/>
      <x:c r="Z51" s="6"/>
    </x:row>
    <x:row r="52" s="1" customFormat="1" ht="12.75" hidden="0" customHeight="1">
      <x:c r="A52" s="6"/>
      <x:c r="B52" s="6"/>
      <x:c r="C52" s="6"/>
      <x:c r="D52" s="6"/>
      <x:c r="E52" s="6"/>
      <x:c r="F52" s="6"/>
      <x:c r="G52" s="6"/>
      <x:c r="H52" s="6"/>
      <x:c r="I52" s="6"/>
      <x:c r="J52" s="6"/>
      <x:c r="K52" s="6"/>
      <x:c r="L52" s="6"/>
      <x:c r="M52" s="6"/>
      <x:c r="N52" s="6"/>
      <x:c r="O52" s="6"/>
      <x:c r="P52" s="6"/>
      <x:c r="Q52" s="6"/>
      <x:c r="R52" s="6"/>
      <x:c r="S52" s="6"/>
      <x:c r="T52" s="6"/>
      <x:c r="U52" s="6"/>
      <x:c r="V52" s="6"/>
      <x:c r="W52" s="6"/>
      <x:c r="X52" s="6"/>
      <x:c r="Y52" s="6"/>
      <x:c r="Z52" s="6"/>
    </x:row>
    <x:row r="53" s="1" customFormat="1" ht="12.75" hidden="0" customHeight="1">
      <x:c r="A53" s="6"/>
      <x:c r="B53" s="6"/>
      <x:c r="C53" s="6"/>
      <x:c r="D53" s="6"/>
      <x:c r="E53" s="6"/>
      <x:c r="F53" s="6"/>
      <x:c r="G53" s="6"/>
      <x:c r="H53" s="6"/>
      <x:c r="I53" s="6"/>
      <x:c r="J53" s="6"/>
      <x:c r="K53" s="6"/>
      <x:c r="L53" s="6"/>
      <x:c r="M53" s="6"/>
      <x:c r="N53" s="6"/>
      <x:c r="O53" s="6"/>
      <x:c r="P53" s="6"/>
      <x:c r="Q53" s="6"/>
      <x:c r="R53" s="6"/>
      <x:c r="S53" s="6"/>
      <x:c r="T53" s="6"/>
      <x:c r="U53" s="6"/>
      <x:c r="V53" s="6"/>
      <x:c r="W53" s="6"/>
      <x:c r="X53" s="6"/>
      <x:c r="Y53" s="6"/>
      <x:c r="Z53" s="6"/>
    </x:row>
    <x:row r="54" s="1" customFormat="1" ht="12.75" hidden="0" customHeight="1">
      <x:c r="A54" s="6"/>
      <x:c r="B54" s="6"/>
      <x:c r="C54" s="6"/>
      <x:c r="D54" s="6"/>
      <x:c r="E54" s="6"/>
      <x:c r="F54" s="6"/>
      <x:c r="G54" s="6"/>
      <x:c r="H54" s="6"/>
      <x:c r="I54" s="6"/>
      <x:c r="J54" s="6"/>
      <x:c r="K54" s="6"/>
      <x:c r="L54" s="6"/>
      <x:c r="M54" s="6"/>
      <x:c r="N54" s="6"/>
      <x:c r="O54" s="6"/>
      <x:c r="P54" s="6"/>
      <x:c r="Q54" s="6"/>
      <x:c r="R54" s="6"/>
      <x:c r="S54" s="6"/>
      <x:c r="T54" s="6"/>
      <x:c r="U54" s="6"/>
      <x:c r="V54" s="6"/>
      <x:c r="W54" s="6"/>
      <x:c r="X54" s="6"/>
      <x:c r="Y54" s="6"/>
      <x:c r="Z54" s="6"/>
    </x:row>
    <x:row r="55" s="1" customFormat="1" ht="12.75" hidden="0" customHeight="1">
      <x:c r="A55" s="6"/>
      <x:c r="B55" s="6"/>
      <x:c r="C55" s="6"/>
      <x:c r="D55" s="6"/>
      <x:c r="E55" s="6"/>
      <x:c r="F55" s="6"/>
      <x:c r="G55" s="6"/>
      <x:c r="H55" s="6"/>
      <x:c r="I55" s="6"/>
      <x:c r="J55" s="6"/>
      <x:c r="K55" s="6"/>
      <x:c r="L55" s="6"/>
      <x:c r="M55" s="6"/>
      <x:c r="N55" s="6"/>
      <x:c r="O55" s="6"/>
      <x:c r="P55" s="6"/>
      <x:c r="Q55" s="6"/>
      <x:c r="R55" s="6"/>
      <x:c r="S55" s="6"/>
      <x:c r="T55" s="6"/>
      <x:c r="U55" s="6"/>
      <x:c r="V55" s="6"/>
      <x:c r="W55" s="6"/>
      <x:c r="X55" s="6"/>
      <x:c r="Y55" s="6"/>
      <x:c r="Z55" s="6"/>
    </x:row>
    <x:row r="56" s="1" customFormat="1" ht="12.75" hidden="0" customHeight="1">
      <x:c r="A56" s="6"/>
      <x:c r="B56" s="6"/>
      <x:c r="C56" s="6"/>
      <x:c r="D56" s="6"/>
      <x:c r="E56" s="6"/>
      <x:c r="F56" s="6"/>
      <x:c r="G56" s="6"/>
      <x:c r="H56" s="6"/>
      <x:c r="I56" s="6"/>
      <x:c r="J56" s="6"/>
      <x:c r="K56" s="6"/>
      <x:c r="L56" s="6"/>
      <x:c r="M56" s="6"/>
      <x:c r="N56" s="6"/>
      <x:c r="O56" s="6"/>
      <x:c r="P56" s="6"/>
      <x:c r="Q56" s="6"/>
      <x:c r="R56" s="6"/>
      <x:c r="S56" s="6"/>
      <x:c r="T56" s="6"/>
      <x:c r="U56" s="6"/>
      <x:c r="V56" s="6"/>
      <x:c r="W56" s="6"/>
      <x:c r="X56" s="6"/>
      <x:c r="Y56" s="6"/>
      <x:c r="Z56" s="6"/>
    </x:row>
    <x:row r="57" s="1" customFormat="1" ht="12.75" hidden="0" customHeight="1">
      <x:c r="A57" s="6"/>
      <x:c r="B57" s="6"/>
      <x:c r="C57" s="6"/>
      <x:c r="D57" s="6"/>
      <x:c r="E57" s="6"/>
      <x:c r="F57" s="6"/>
      <x:c r="G57" s="6"/>
      <x:c r="H57" s="6"/>
      <x:c r="I57" s="6"/>
      <x:c r="J57" s="6"/>
      <x:c r="K57" s="6"/>
      <x:c r="L57" s="6"/>
      <x:c r="M57" s="6"/>
      <x:c r="N57" s="6"/>
      <x:c r="O57" s="6"/>
      <x:c r="P57" s="6"/>
      <x:c r="Q57" s="6"/>
      <x:c r="R57" s="6"/>
      <x:c r="S57" s="6"/>
      <x:c r="T57" s="6"/>
      <x:c r="U57" s="6"/>
      <x:c r="V57" s="6"/>
      <x:c r="W57" s="6"/>
      <x:c r="X57" s="6"/>
      <x:c r="Y57" s="6"/>
      <x:c r="Z57" s="6"/>
    </x:row>
    <x:row r="58" s="1" customFormat="1" ht="12.75" hidden="0" customHeight="1">
      <x:c r="A58" s="6"/>
      <x:c r="B58" s="6"/>
      <x:c r="C58" s="6"/>
      <x:c r="D58" s="6"/>
      <x:c r="E58" s="6"/>
      <x:c r="F58" s="6"/>
      <x:c r="G58" s="6"/>
      <x:c r="H58" s="6"/>
      <x:c r="I58" s="6"/>
      <x:c r="J58" s="6"/>
      <x:c r="K58" s="6"/>
      <x:c r="L58" s="6"/>
      <x:c r="M58" s="6"/>
      <x:c r="N58" s="6"/>
      <x:c r="O58" s="6"/>
      <x:c r="P58" s="6"/>
      <x:c r="Q58" s="6"/>
      <x:c r="R58" s="6"/>
      <x:c r="S58" s="6"/>
      <x:c r="T58" s="6"/>
      <x:c r="U58" s="6"/>
      <x:c r="V58" s="6"/>
      <x:c r="W58" s="6"/>
      <x:c r="X58" s="6"/>
      <x:c r="Y58" s="6"/>
      <x:c r="Z58" s="6"/>
    </x:row>
    <x:row r="59" s="1" customFormat="1" ht="12.75" hidden="0" customHeight="1">
      <x:c r="A59" s="6"/>
      <x:c r="B59" s="6"/>
      <x:c r="C59" s="6"/>
      <x:c r="D59" s="6"/>
      <x:c r="E59" s="6"/>
      <x:c r="F59" s="6"/>
      <x:c r="G59" s="6"/>
      <x:c r="H59" s="6"/>
      <x:c r="I59" s="6"/>
      <x:c r="J59" s="6"/>
      <x:c r="K59" s="6"/>
      <x:c r="L59" s="6"/>
      <x:c r="M59" s="6"/>
      <x:c r="N59" s="6"/>
      <x:c r="O59" s="6"/>
      <x:c r="P59" s="6"/>
      <x:c r="Q59" s="6"/>
      <x:c r="R59" s="6"/>
      <x:c r="S59" s="6"/>
      <x:c r="T59" s="6"/>
      <x:c r="U59" s="6"/>
      <x:c r="V59" s="6"/>
      <x:c r="W59" s="6"/>
      <x:c r="X59" s="6"/>
      <x:c r="Y59" s="6"/>
      <x:c r="Z59" s="6"/>
    </x:row>
    <x:row r="60" s="1" customFormat="1" ht="12.75" hidden="0" customHeight="1">
      <x:c r="A60" s="6"/>
      <x:c r="B60" s="6"/>
      <x:c r="C60" s="6"/>
      <x:c r="D60" s="6"/>
      <x:c r="E60" s="6"/>
      <x:c r="F60" s="6"/>
      <x:c r="G60" s="6"/>
      <x:c r="H60" s="6"/>
      <x:c r="I60" s="6"/>
      <x:c r="J60" s="6"/>
      <x:c r="K60" s="6"/>
      <x:c r="L60" s="6"/>
      <x:c r="M60" s="6"/>
      <x:c r="N60" s="6"/>
      <x:c r="O60" s="6"/>
      <x:c r="P60" s="6"/>
      <x:c r="Q60" s="6"/>
      <x:c r="R60" s="6"/>
      <x:c r="S60" s="6"/>
      <x:c r="T60" s="6"/>
      <x:c r="U60" s="6"/>
      <x:c r="V60" s="6"/>
      <x:c r="W60" s="6"/>
      <x:c r="X60" s="6"/>
      <x:c r="Y60" s="6"/>
      <x:c r="Z60" s="6"/>
    </x:row>
    <x:row r="61" s="1" customFormat="1" ht="12.75" hidden="0" customHeight="1">
      <x:c r="A61" s="6"/>
      <x:c r="B61" s="6"/>
      <x:c r="C61" s="6"/>
      <x:c r="D61" s="6"/>
      <x:c r="E61" s="6"/>
      <x:c r="F61" s="6"/>
      <x:c r="G61" s="6"/>
      <x:c r="H61" s="6"/>
      <x:c r="I61" s="6"/>
      <x:c r="J61" s="6"/>
      <x:c r="K61" s="6"/>
      <x:c r="L61" s="6"/>
      <x:c r="M61" s="6"/>
      <x:c r="N61" s="6"/>
      <x:c r="O61" s="6"/>
      <x:c r="P61" s="6"/>
      <x:c r="Q61" s="6"/>
      <x:c r="R61" s="6"/>
      <x:c r="S61" s="6"/>
      <x:c r="T61" s="6"/>
      <x:c r="U61" s="6"/>
      <x:c r="V61" s="6"/>
      <x:c r="W61" s="6"/>
      <x:c r="X61" s="6"/>
      <x:c r="Y61" s="6"/>
      <x:c r="Z61" s="6"/>
    </x:row>
    <x:row r="62" s="1" customFormat="1" ht="12.75" hidden="0" customHeight="1">
      <x:c r="A62" s="6"/>
      <x:c r="B62" s="6"/>
      <x:c r="C62" s="6"/>
      <x:c r="D62" s="6"/>
      <x:c r="E62" s="6"/>
      <x:c r="F62" s="6"/>
      <x:c r="G62" s="6"/>
      <x:c r="H62" s="6"/>
      <x:c r="I62" s="6"/>
      <x:c r="J62" s="6"/>
      <x:c r="K62" s="6"/>
      <x:c r="L62" s="6"/>
      <x:c r="M62" s="6"/>
      <x:c r="N62" s="6"/>
      <x:c r="O62" s="6"/>
      <x:c r="P62" s="6"/>
      <x:c r="Q62" s="6"/>
      <x:c r="R62" s="6"/>
      <x:c r="S62" s="6"/>
      <x:c r="T62" s="6"/>
      <x:c r="U62" s="6"/>
      <x:c r="V62" s="6"/>
      <x:c r="W62" s="6"/>
      <x:c r="X62" s="6"/>
      <x:c r="Y62" s="6"/>
      <x:c r="Z62" s="6"/>
    </x:row>
    <x:row r="63" s="1" customFormat="1" ht="12.75" hidden="0" customHeight="1">
      <x:c r="A63" s="6"/>
      <x:c r="B63" s="6"/>
      <x:c r="C63" s="6"/>
      <x:c r="D63" s="6"/>
      <x:c r="E63" s="6"/>
      <x:c r="F63" s="6"/>
      <x:c r="G63" s="6"/>
      <x:c r="H63" s="6"/>
      <x:c r="I63" s="6"/>
      <x:c r="J63" s="6"/>
      <x:c r="K63" s="6"/>
      <x:c r="L63" s="6"/>
      <x:c r="M63" s="6"/>
      <x:c r="N63" s="6"/>
      <x:c r="O63" s="6"/>
      <x:c r="P63" s="6"/>
      <x:c r="Q63" s="6"/>
      <x:c r="R63" s="6"/>
      <x:c r="S63" s="6"/>
      <x:c r="T63" s="6"/>
      <x:c r="U63" s="6"/>
      <x:c r="V63" s="6"/>
      <x:c r="W63" s="6"/>
      <x:c r="X63" s="6"/>
      <x:c r="Y63" s="6"/>
      <x:c r="Z63" s="6"/>
    </x:row>
    <x:row r="64" s="1" customFormat="1" ht="12.75" hidden="0" customHeight="1">
      <x:c r="A64" s="6"/>
      <x:c r="B64" s="6"/>
      <x:c r="C64" s="6"/>
      <x:c r="D64" s="6"/>
      <x:c r="E64" s="6"/>
      <x:c r="F64" s="6"/>
      <x:c r="G64" s="6"/>
      <x:c r="H64" s="6"/>
      <x:c r="I64" s="6"/>
      <x:c r="J64" s="6"/>
      <x:c r="K64" s="6"/>
      <x:c r="L64" s="6"/>
      <x:c r="M64" s="6"/>
      <x:c r="N64" s="6"/>
      <x:c r="O64" s="6"/>
      <x:c r="P64" s="6"/>
      <x:c r="Q64" s="6"/>
      <x:c r="R64" s="6"/>
      <x:c r="S64" s="6"/>
      <x:c r="T64" s="6"/>
      <x:c r="U64" s="6"/>
      <x:c r="V64" s="6"/>
      <x:c r="W64" s="6"/>
      <x:c r="X64" s="6"/>
      <x:c r="Y64" s="6"/>
      <x:c r="Z64" s="6"/>
    </x:row>
    <x:row r="65" s="1" customFormat="1" ht="12.75" hidden="0" customHeight="1">
      <x:c r="A65" s="6"/>
      <x:c r="B65" s="6"/>
      <x:c r="C65" s="6"/>
      <x:c r="D65" s="6"/>
      <x:c r="E65" s="6"/>
      <x:c r="F65" s="6"/>
      <x:c r="G65" s="6"/>
      <x:c r="H65" s="6"/>
      <x:c r="I65" s="6"/>
      <x:c r="J65" s="6"/>
      <x:c r="K65" s="6"/>
      <x:c r="L65" s="6"/>
      <x:c r="M65" s="6"/>
      <x:c r="N65" s="6"/>
      <x:c r="O65" s="6"/>
      <x:c r="P65" s="6"/>
      <x:c r="Q65" s="6"/>
      <x:c r="R65" s="6"/>
      <x:c r="S65" s="6"/>
      <x:c r="T65" s="6"/>
      <x:c r="U65" s="6"/>
      <x:c r="V65" s="6"/>
      <x:c r="W65" s="6"/>
      <x:c r="X65" s="6"/>
      <x:c r="Y65" s="6"/>
      <x:c r="Z65" s="6"/>
    </x:row>
    <x:row r="66" s="1" customFormat="1" ht="12.75" hidden="0" customHeight="1">
      <x:c r="A66" s="6"/>
      <x:c r="B66" s="6"/>
      <x:c r="C66" s="6"/>
      <x:c r="D66" s="6"/>
      <x:c r="E66" s="6"/>
      <x:c r="F66" s="6"/>
      <x:c r="G66" s="6"/>
      <x:c r="H66" s="6"/>
      <x:c r="I66" s="6"/>
      <x:c r="J66" s="6"/>
      <x:c r="K66" s="6"/>
      <x:c r="L66" s="6"/>
      <x:c r="M66" s="6"/>
      <x:c r="N66" s="6"/>
      <x:c r="O66" s="6"/>
      <x:c r="P66" s="6"/>
      <x:c r="Q66" s="6"/>
      <x:c r="R66" s="6"/>
      <x:c r="S66" s="6"/>
      <x:c r="T66" s="6"/>
      <x:c r="U66" s="6"/>
      <x:c r="V66" s="6"/>
      <x:c r="W66" s="6"/>
      <x:c r="X66" s="6"/>
      <x:c r="Y66" s="6"/>
      <x:c r="Z66" s="6"/>
    </x:row>
    <x:row r="67" s="1" customFormat="1" ht="12.75" hidden="0" customHeight="1">
      <x:c r="A67" s="6"/>
      <x:c r="B67" s="6"/>
      <x:c r="C67" s="6"/>
      <x:c r="D67" s="6"/>
      <x:c r="E67" s="6"/>
      <x:c r="F67" s="6"/>
      <x:c r="G67" s="6"/>
      <x:c r="H67" s="6"/>
      <x:c r="I67" s="6"/>
      <x:c r="J67" s="6"/>
      <x:c r="K67" s="6"/>
      <x:c r="L67" s="6"/>
      <x:c r="M67" s="6"/>
      <x:c r="N67" s="6"/>
      <x:c r="O67" s="6"/>
      <x:c r="P67" s="6"/>
      <x:c r="Q67" s="6"/>
      <x:c r="R67" s="6"/>
      <x:c r="S67" s="6"/>
      <x:c r="T67" s="6"/>
      <x:c r="U67" s="6"/>
      <x:c r="V67" s="6"/>
      <x:c r="W67" s="6"/>
      <x:c r="X67" s="6"/>
      <x:c r="Y67" s="6"/>
      <x:c r="Z67" s="6"/>
    </x:row>
    <x:row r="68" s="1" customFormat="1" ht="12.75" hidden="0" customHeight="1">
      <x:c r="A68" s="6"/>
      <x:c r="B68" s="6"/>
      <x:c r="C68" s="6"/>
      <x:c r="D68" s="6"/>
      <x:c r="E68" s="6"/>
      <x:c r="F68" s="6"/>
      <x:c r="G68" s="6"/>
      <x:c r="H68" s="6"/>
      <x:c r="I68" s="6"/>
      <x:c r="J68" s="6"/>
      <x:c r="K68" s="6"/>
      <x:c r="L68" s="6"/>
      <x:c r="M68" s="6"/>
      <x:c r="N68" s="6"/>
      <x:c r="O68" s="6"/>
      <x:c r="P68" s="6"/>
      <x:c r="Q68" s="6"/>
      <x:c r="R68" s="6"/>
      <x:c r="S68" s="6"/>
      <x:c r="T68" s="6"/>
      <x:c r="U68" s="6"/>
      <x:c r="V68" s="6"/>
      <x:c r="W68" s="6"/>
      <x:c r="X68" s="6"/>
      <x:c r="Y68" s="6"/>
      <x:c r="Z68" s="6"/>
    </x:row>
    <x:row r="69" s="1" customFormat="1" ht="12.75" hidden="0" customHeight="1">
      <x:c r="A69" s="6"/>
      <x:c r="B69" s="6"/>
      <x:c r="C69" s="6"/>
      <x:c r="D69" s="6"/>
      <x:c r="E69" s="6"/>
      <x:c r="F69" s="6"/>
      <x:c r="G69" s="6"/>
      <x:c r="H69" s="6"/>
      <x:c r="I69" s="6"/>
      <x:c r="J69" s="6"/>
      <x:c r="K69" s="6"/>
      <x:c r="L69" s="6"/>
      <x:c r="M69" s="6"/>
      <x:c r="N69" s="6"/>
      <x:c r="O69" s="6"/>
      <x:c r="P69" s="6"/>
      <x:c r="Q69" s="6"/>
      <x:c r="R69" s="6"/>
      <x:c r="S69" s="6"/>
      <x:c r="T69" s="6"/>
      <x:c r="U69" s="6"/>
      <x:c r="V69" s="6"/>
      <x:c r="W69" s="6"/>
      <x:c r="X69" s="6"/>
      <x:c r="Y69" s="6"/>
      <x:c r="Z69" s="6"/>
    </x:row>
    <x:row r="70" s="1" customFormat="1" ht="12.75" hidden="0" customHeight="1">
      <x:c r="A70" s="6"/>
      <x:c r="B70" s="6"/>
      <x:c r="C70" s="6"/>
      <x:c r="D70" s="6"/>
      <x:c r="E70" s="6"/>
      <x:c r="F70" s="6"/>
      <x:c r="G70" s="6"/>
      <x:c r="H70" s="6"/>
      <x:c r="I70" s="6"/>
      <x:c r="J70" s="6"/>
      <x:c r="K70" s="6"/>
      <x:c r="L70" s="6"/>
      <x:c r="M70" s="6"/>
      <x:c r="N70" s="6"/>
      <x:c r="O70" s="6"/>
      <x:c r="P70" s="6"/>
      <x:c r="Q70" s="6"/>
      <x:c r="R70" s="6"/>
      <x:c r="S70" s="6"/>
      <x:c r="T70" s="6"/>
      <x:c r="U70" s="6"/>
      <x:c r="V70" s="6"/>
      <x:c r="W70" s="6"/>
      <x:c r="X70" s="6"/>
      <x:c r="Y70" s="6"/>
      <x:c r="Z70" s="6"/>
    </x:row>
    <x:row r="71" s="1" customFormat="1" ht="12.75" hidden="0" customHeight="1">
      <x:c r="A71" s="6"/>
      <x:c r="B71" s="6"/>
      <x:c r="C71" s="6"/>
      <x:c r="D71" s="6"/>
      <x:c r="E71" s="6"/>
      <x:c r="F71" s="6"/>
      <x:c r="G71" s="6"/>
      <x:c r="H71" s="6"/>
      <x:c r="I71" s="6"/>
      <x:c r="J71" s="6"/>
      <x:c r="K71" s="6"/>
      <x:c r="L71" s="6"/>
      <x:c r="M71" s="6"/>
      <x:c r="N71" s="6"/>
      <x:c r="O71" s="6"/>
      <x:c r="P71" s="6"/>
      <x:c r="Q71" s="6"/>
      <x:c r="R71" s="6"/>
      <x:c r="S71" s="6"/>
      <x:c r="T71" s="6"/>
      <x:c r="U71" s="6"/>
      <x:c r="V71" s="6"/>
      <x:c r="W71" s="6"/>
      <x:c r="X71" s="6"/>
      <x:c r="Y71" s="6"/>
      <x:c r="Z71" s="6"/>
    </x:row>
    <x:row r="72" s="1" customFormat="1" ht="12.75" hidden="0" customHeight="1">
      <x:c r="A72" s="6"/>
      <x:c r="B72" s="6"/>
      <x:c r="C72" s="6"/>
      <x:c r="D72" s="6"/>
      <x:c r="E72" s="6"/>
      <x:c r="F72" s="6"/>
      <x:c r="G72" s="6"/>
      <x:c r="H72" s="6"/>
      <x:c r="I72" s="6"/>
      <x:c r="J72" s="6"/>
      <x:c r="K72" s="6"/>
      <x:c r="L72" s="6"/>
      <x:c r="M72" s="6"/>
      <x:c r="N72" s="6"/>
      <x:c r="O72" s="6"/>
      <x:c r="P72" s="6"/>
      <x:c r="Q72" s="6"/>
      <x:c r="R72" s="6"/>
      <x:c r="S72" s="6"/>
      <x:c r="T72" s="6"/>
      <x:c r="U72" s="6"/>
      <x:c r="V72" s="6"/>
      <x:c r="W72" s="6"/>
      <x:c r="X72" s="6"/>
      <x:c r="Y72" s="6"/>
      <x:c r="Z72" s="6"/>
    </x:row>
    <x:row r="73" s="1" customFormat="1" ht="12.75" hidden="0" customHeight="1">
      <x:c r="A73" s="6"/>
      <x:c r="B73" s="6"/>
      <x:c r="C73" s="6"/>
      <x:c r="D73" s="6"/>
      <x:c r="E73" s="6"/>
      <x:c r="F73" s="6"/>
      <x:c r="G73" s="6"/>
      <x:c r="H73" s="6"/>
      <x:c r="I73" s="6"/>
      <x:c r="J73" s="6"/>
      <x:c r="K73" s="6"/>
      <x:c r="L73" s="6"/>
      <x:c r="M73" s="6"/>
      <x:c r="N73" s="6"/>
      <x:c r="O73" s="6"/>
      <x:c r="P73" s="6"/>
      <x:c r="Q73" s="6"/>
      <x:c r="R73" s="6"/>
      <x:c r="S73" s="6"/>
      <x:c r="T73" s="6"/>
      <x:c r="U73" s="6"/>
      <x:c r="V73" s="6"/>
      <x:c r="W73" s="6"/>
      <x:c r="X73" s="6"/>
      <x:c r="Y73" s="6"/>
      <x:c r="Z73" s="6"/>
    </x:row>
    <x:row r="74" s="1" customFormat="1" ht="12.75" hidden="0" customHeight="1">
      <x:c r="A74" s="6"/>
      <x:c r="B74" s="6"/>
      <x:c r="C74" s="6"/>
      <x:c r="D74" s="6"/>
      <x:c r="E74" s="6"/>
      <x:c r="F74" s="6"/>
      <x:c r="G74" s="6"/>
      <x:c r="H74" s="6"/>
      <x:c r="I74" s="6"/>
      <x:c r="J74" s="6"/>
      <x:c r="K74" s="6"/>
      <x:c r="L74" s="6"/>
      <x:c r="M74" s="6"/>
      <x:c r="N74" s="6"/>
      <x:c r="O74" s="6"/>
      <x:c r="P74" s="6"/>
      <x:c r="Q74" s="6"/>
      <x:c r="R74" s="6"/>
      <x:c r="S74" s="6"/>
      <x:c r="T74" s="6"/>
      <x:c r="U74" s="6"/>
      <x:c r="V74" s="6"/>
      <x:c r="W74" s="6"/>
      <x:c r="X74" s="6"/>
      <x:c r="Y74" s="6"/>
      <x:c r="Z74" s="6"/>
    </x:row>
    <x:row r="75" s="1" customFormat="1" ht="12.75" hidden="0" customHeight="1">
      <x:c r="A75" s="6"/>
      <x:c r="B75" s="6"/>
      <x:c r="C75" s="6"/>
      <x:c r="D75" s="6"/>
      <x:c r="E75" s="6"/>
      <x:c r="F75" s="6"/>
      <x:c r="G75" s="6"/>
      <x:c r="H75" s="6"/>
      <x:c r="I75" s="6"/>
      <x:c r="J75" s="6"/>
      <x:c r="K75" s="6"/>
      <x:c r="L75" s="6"/>
      <x:c r="M75" s="6"/>
      <x:c r="N75" s="6"/>
      <x:c r="O75" s="6"/>
      <x:c r="P75" s="6"/>
      <x:c r="Q75" s="6"/>
      <x:c r="R75" s="6"/>
      <x:c r="S75" s="6"/>
      <x:c r="T75" s="6"/>
      <x:c r="U75" s="6"/>
      <x:c r="V75" s="6"/>
      <x:c r="W75" s="6"/>
      <x:c r="X75" s="6"/>
      <x:c r="Y75" s="6"/>
      <x:c r="Z75" s="6"/>
    </x:row>
    <x:row r="76" s="1" customFormat="1" ht="12.75" hidden="0" customHeight="1">
      <x:c r="A76" s="6"/>
      <x:c r="B76" s="6"/>
      <x:c r="C76" s="6"/>
      <x:c r="D76" s="6"/>
      <x:c r="E76" s="6"/>
      <x:c r="F76" s="6"/>
      <x:c r="G76" s="6"/>
      <x:c r="H76" s="6"/>
      <x:c r="I76" s="6"/>
      <x:c r="J76" s="6"/>
      <x:c r="K76" s="6"/>
      <x:c r="L76" s="6"/>
      <x:c r="M76" s="6"/>
      <x:c r="N76" s="6"/>
      <x:c r="O76" s="6"/>
      <x:c r="P76" s="6"/>
      <x:c r="Q76" s="6"/>
      <x:c r="R76" s="6"/>
      <x:c r="S76" s="6"/>
      <x:c r="T76" s="6"/>
      <x:c r="U76" s="6"/>
      <x:c r="V76" s="6"/>
      <x:c r="W76" s="6"/>
      <x:c r="X76" s="6"/>
      <x:c r="Y76" s="6"/>
      <x:c r="Z76" s="6"/>
    </x:row>
    <x:row r="77" s="1" customFormat="1" ht="12.75" hidden="0" customHeight="1">
      <x:c r="A77" s="6"/>
      <x:c r="B77" s="6"/>
      <x:c r="C77" s="6"/>
      <x:c r="D77" s="6"/>
      <x:c r="E77" s="6"/>
      <x:c r="F77" s="6"/>
      <x:c r="G77" s="6"/>
      <x:c r="H77" s="6"/>
      <x:c r="I77" s="6"/>
      <x:c r="J77" s="6"/>
      <x:c r="K77" s="6"/>
      <x:c r="L77" s="6"/>
      <x:c r="M77" s="6"/>
      <x:c r="N77" s="6"/>
      <x:c r="O77" s="6"/>
      <x:c r="P77" s="6"/>
      <x:c r="Q77" s="6"/>
      <x:c r="R77" s="6"/>
      <x:c r="S77" s="6"/>
      <x:c r="T77" s="6"/>
      <x:c r="U77" s="6"/>
      <x:c r="V77" s="6"/>
      <x:c r="W77" s="6"/>
      <x:c r="X77" s="6"/>
      <x:c r="Y77" s="6"/>
      <x:c r="Z77" s="6"/>
    </x:row>
    <x:row r="78" s="1" customFormat="1" ht="12.75" hidden="0" customHeight="1">
      <x:c r="A78" s="6"/>
      <x:c r="B78" s="6"/>
      <x:c r="C78" s="6"/>
      <x:c r="D78" s="6"/>
      <x:c r="E78" s="6"/>
      <x:c r="F78" s="6"/>
      <x:c r="G78" s="6"/>
      <x:c r="H78" s="6"/>
      <x:c r="I78" s="6"/>
      <x:c r="J78" s="6"/>
      <x:c r="K78" s="6"/>
      <x:c r="L78" s="6"/>
      <x:c r="M78" s="6"/>
      <x:c r="N78" s="6"/>
      <x:c r="O78" s="6"/>
      <x:c r="P78" s="6"/>
      <x:c r="Q78" s="6"/>
      <x:c r="R78" s="6"/>
      <x:c r="S78" s="6"/>
      <x:c r="T78" s="6"/>
      <x:c r="U78" s="6"/>
      <x:c r="V78" s="6"/>
      <x:c r="W78" s="6"/>
      <x:c r="X78" s="6"/>
      <x:c r="Y78" s="6"/>
      <x:c r="Z78" s="6"/>
    </x:row>
    <x:row r="79" s="1" customFormat="1" ht="12.75" hidden="0" customHeight="1">
      <x:c r="A79" s="6"/>
      <x:c r="B79" s="6"/>
      <x:c r="C79" s="6"/>
      <x:c r="D79" s="6"/>
      <x:c r="E79" s="6"/>
      <x:c r="F79" s="6"/>
      <x:c r="G79" s="6"/>
      <x:c r="H79" s="6"/>
      <x:c r="I79" s="6"/>
      <x:c r="J79" s="6"/>
      <x:c r="K79" s="6"/>
      <x:c r="L79" s="6"/>
      <x:c r="M79" s="6"/>
      <x:c r="N79" s="6"/>
      <x:c r="O79" s="6"/>
      <x:c r="P79" s="6"/>
      <x:c r="Q79" s="6"/>
      <x:c r="R79" s="6"/>
      <x:c r="S79" s="6"/>
      <x:c r="T79" s="6"/>
      <x:c r="U79" s="6"/>
      <x:c r="V79" s="6"/>
      <x:c r="W79" s="6"/>
      <x:c r="X79" s="6"/>
      <x:c r="Y79" s="6"/>
      <x:c r="Z79" s="6"/>
    </x:row>
    <x:row r="80" s="1" customFormat="1" ht="12.75" hidden="0" customHeight="1">
      <x:c r="A80" s="6"/>
      <x:c r="B80" s="6"/>
      <x:c r="C80" s="6"/>
      <x:c r="D80" s="6"/>
      <x:c r="E80" s="6"/>
      <x:c r="F80" s="6"/>
      <x:c r="G80" s="6"/>
      <x:c r="H80" s="6"/>
      <x:c r="I80" s="6"/>
      <x:c r="J80" s="6"/>
      <x:c r="K80" s="6"/>
      <x:c r="L80" s="6"/>
      <x:c r="M80" s="6"/>
      <x:c r="N80" s="6"/>
      <x:c r="O80" s="6"/>
      <x:c r="P80" s="6"/>
      <x:c r="Q80" s="6"/>
      <x:c r="R80" s="6"/>
      <x:c r="S80" s="6"/>
      <x:c r="T80" s="6"/>
      <x:c r="U80" s="6"/>
      <x:c r="V80" s="6"/>
      <x:c r="W80" s="6"/>
      <x:c r="X80" s="6"/>
      <x:c r="Y80" s="6"/>
      <x:c r="Z80" s="6"/>
    </x:row>
    <x:row r="81" s="1" customFormat="1" ht="12.75" hidden="0" customHeight="1">
      <x:c r="A81" s="6"/>
      <x:c r="B81" s="6"/>
      <x:c r="C81" s="6"/>
      <x:c r="D81" s="6"/>
      <x:c r="E81" s="6"/>
      <x:c r="F81" s="6"/>
      <x:c r="G81" s="6"/>
      <x:c r="H81" s="6"/>
      <x:c r="I81" s="6"/>
      <x:c r="J81" s="6"/>
      <x:c r="K81" s="6"/>
      <x:c r="L81" s="6"/>
      <x:c r="M81" s="6"/>
      <x:c r="N81" s="6"/>
      <x:c r="O81" s="6"/>
      <x:c r="P81" s="6"/>
      <x:c r="Q81" s="6"/>
      <x:c r="R81" s="6"/>
      <x:c r="S81" s="6"/>
      <x:c r="T81" s="6"/>
      <x:c r="U81" s="6"/>
      <x:c r="V81" s="6"/>
      <x:c r="W81" s="6"/>
      <x:c r="X81" s="6"/>
      <x:c r="Y81" s="6"/>
      <x:c r="Z81" s="6"/>
    </x:row>
    <x:row r="82" s="1" customFormat="1" ht="12.75" hidden="0" customHeight="1">
      <x:c r="A82" s="6"/>
      <x:c r="B82" s="6"/>
      <x:c r="C82" s="6"/>
      <x:c r="D82" s="6"/>
      <x:c r="E82" s="6"/>
      <x:c r="F82" s="6"/>
      <x:c r="G82" s="6"/>
      <x:c r="H82" s="6"/>
      <x:c r="I82" s="6"/>
      <x:c r="J82" s="6"/>
      <x:c r="K82" s="6"/>
      <x:c r="L82" s="6"/>
      <x:c r="M82" s="6"/>
      <x:c r="N82" s="6"/>
      <x:c r="O82" s="6"/>
      <x:c r="P82" s="6"/>
      <x:c r="Q82" s="6"/>
      <x:c r="R82" s="6"/>
      <x:c r="S82" s="6"/>
      <x:c r="T82" s="6"/>
      <x:c r="U82" s="6"/>
      <x:c r="V82" s="6"/>
      <x:c r="W82" s="6"/>
      <x:c r="X82" s="6"/>
      <x:c r="Y82" s="6"/>
      <x:c r="Z82" s="6"/>
    </x:row>
    <x:row r="83" s="1" customFormat="1" ht="12.75" hidden="0" customHeight="1">
      <x:c r="A83" s="6"/>
      <x:c r="B83" s="6"/>
      <x:c r="C83" s="6"/>
      <x:c r="D83" s="6"/>
      <x:c r="E83" s="6"/>
      <x:c r="F83" s="6"/>
      <x:c r="G83" s="6"/>
      <x:c r="H83" s="6"/>
      <x:c r="I83" s="6"/>
      <x:c r="J83" s="6"/>
      <x:c r="K83" s="6"/>
      <x:c r="L83" s="6"/>
      <x:c r="M83" s="6"/>
      <x:c r="N83" s="6"/>
      <x:c r="O83" s="6"/>
      <x:c r="P83" s="6"/>
      <x:c r="Q83" s="6"/>
      <x:c r="R83" s="6"/>
      <x:c r="S83" s="6"/>
      <x:c r="T83" s="6"/>
      <x:c r="U83" s="6"/>
      <x:c r="V83" s="6"/>
      <x:c r="W83" s="6"/>
      <x:c r="X83" s="6"/>
      <x:c r="Y83" s="6"/>
      <x:c r="Z83" s="6"/>
    </x:row>
    <x:row r="84" s="1" customFormat="1" ht="12.75" hidden="0" customHeight="1">
      <x:c r="A84" s="6"/>
      <x:c r="B84" s="6"/>
      <x:c r="C84" s="6"/>
      <x:c r="D84" s="6"/>
      <x:c r="E84" s="6"/>
      <x:c r="F84" s="6"/>
      <x:c r="G84" s="6"/>
      <x:c r="H84" s="6"/>
      <x:c r="I84" s="6"/>
      <x:c r="J84" s="6"/>
      <x:c r="K84" s="6"/>
      <x:c r="L84" s="6"/>
      <x:c r="M84" s="6"/>
      <x:c r="N84" s="6"/>
      <x:c r="O84" s="6"/>
      <x:c r="P84" s="6"/>
      <x:c r="Q84" s="6"/>
      <x:c r="R84" s="6"/>
      <x:c r="S84" s="6"/>
      <x:c r="T84" s="6"/>
      <x:c r="U84" s="6"/>
      <x:c r="V84" s="6"/>
      <x:c r="W84" s="6"/>
      <x:c r="X84" s="6"/>
      <x:c r="Y84" s="6"/>
      <x:c r="Z84" s="6"/>
    </x:row>
    <x:row r="85" s="1" customFormat="1" ht="12.75" hidden="0" customHeight="1">
      <x:c r="A85" s="6"/>
      <x:c r="B85" s="6"/>
      <x:c r="C85" s="6"/>
      <x:c r="D85" s="6"/>
      <x:c r="E85" s="6"/>
      <x:c r="F85" s="6"/>
      <x:c r="G85" s="6"/>
      <x:c r="H85" s="6"/>
      <x:c r="I85" s="6"/>
      <x:c r="J85" s="6"/>
      <x:c r="K85" s="6"/>
      <x:c r="L85" s="6"/>
      <x:c r="M85" s="6"/>
      <x:c r="N85" s="6"/>
      <x:c r="O85" s="6"/>
      <x:c r="P85" s="6"/>
      <x:c r="Q85" s="6"/>
      <x:c r="R85" s="6"/>
      <x:c r="S85" s="6"/>
      <x:c r="T85" s="6"/>
      <x:c r="U85" s="6"/>
      <x:c r="V85" s="6"/>
      <x:c r="W85" s="6"/>
      <x:c r="X85" s="6"/>
      <x:c r="Y85" s="6"/>
      <x:c r="Z85" s="6"/>
    </x:row>
    <x:row r="86" s="1" customFormat="1" ht="12.75" hidden="0" customHeight="1">
      <x:c r="A86" s="6"/>
      <x:c r="B86" s="6"/>
      <x:c r="C86" s="6"/>
      <x:c r="D86" s="6"/>
      <x:c r="E86" s="6"/>
      <x:c r="F86" s="6"/>
      <x:c r="G86" s="6"/>
      <x:c r="H86" s="6"/>
      <x:c r="I86" s="6"/>
      <x:c r="J86" s="6"/>
      <x:c r="K86" s="6"/>
      <x:c r="L86" s="6"/>
      <x:c r="M86" s="6"/>
      <x:c r="N86" s="6"/>
      <x:c r="O86" s="6"/>
      <x:c r="P86" s="6"/>
      <x:c r="Q86" s="6"/>
      <x:c r="R86" s="6"/>
      <x:c r="S86" s="6"/>
      <x:c r="T86" s="6"/>
      <x:c r="U86" s="6"/>
      <x:c r="V86" s="6"/>
      <x:c r="W86" s="6"/>
      <x:c r="X86" s="6"/>
      <x:c r="Y86" s="6"/>
      <x:c r="Z86" s="6"/>
    </x:row>
    <x:row r="87" s="1" customFormat="1" ht="12.75" hidden="0" customHeight="1">
      <x:c r="A87" s="6"/>
      <x:c r="B87" s="6"/>
      <x:c r="C87" s="6"/>
      <x:c r="D87" s="6"/>
      <x:c r="E87" s="6"/>
      <x:c r="F87" s="6"/>
      <x:c r="G87" s="6"/>
      <x:c r="H87" s="6"/>
      <x:c r="I87" s="6"/>
      <x:c r="J87" s="6"/>
      <x:c r="K87" s="6"/>
      <x:c r="L87" s="6"/>
      <x:c r="M87" s="6"/>
      <x:c r="N87" s="6"/>
      <x:c r="O87" s="6"/>
      <x:c r="P87" s="6"/>
      <x:c r="Q87" s="6"/>
      <x:c r="R87" s="6"/>
      <x:c r="S87" s="6"/>
      <x:c r="T87" s="6"/>
      <x:c r="U87" s="6"/>
      <x:c r="V87" s="6"/>
      <x:c r="W87" s="6"/>
      <x:c r="X87" s="6"/>
      <x:c r="Y87" s="6"/>
      <x:c r="Z87" s="6"/>
    </x:row>
    <x:row r="88" s="1" customFormat="1" ht="12.75" hidden="0" customHeight="1">
      <x:c r="A88" s="6"/>
      <x:c r="B88" s="6"/>
      <x:c r="C88" s="6"/>
      <x:c r="D88" s="6"/>
      <x:c r="E88" s="6"/>
      <x:c r="F88" s="6"/>
      <x:c r="G88" s="6"/>
      <x:c r="H88" s="6"/>
      <x:c r="I88" s="6"/>
      <x:c r="J88" s="6"/>
      <x:c r="K88" s="6"/>
      <x:c r="L88" s="6"/>
      <x:c r="M88" s="6"/>
      <x:c r="N88" s="6"/>
      <x:c r="O88" s="6"/>
      <x:c r="P88" s="6"/>
      <x:c r="Q88" s="6"/>
      <x:c r="R88" s="6"/>
      <x:c r="S88" s="6"/>
      <x:c r="T88" s="6"/>
      <x:c r="U88" s="6"/>
      <x:c r="V88" s="6"/>
      <x:c r="W88" s="6"/>
      <x:c r="X88" s="6"/>
      <x:c r="Y88" s="6"/>
      <x:c r="Z88" s="6"/>
    </x:row>
    <x:row r="89" s="1" customFormat="1" ht="12.75" hidden="0" customHeight="1">
      <x:c r="A89" s="6"/>
      <x:c r="B89" s="6"/>
      <x:c r="C89" s="6"/>
      <x:c r="D89" s="6"/>
      <x:c r="E89" s="6"/>
      <x:c r="F89" s="6"/>
      <x:c r="G89" s="6"/>
      <x:c r="H89" s="6"/>
      <x:c r="I89" s="6"/>
      <x:c r="J89" s="6"/>
      <x:c r="K89" s="6"/>
      <x:c r="L89" s="6"/>
      <x:c r="M89" s="6"/>
      <x:c r="N89" s="6"/>
      <x:c r="O89" s="6"/>
      <x:c r="P89" s="6"/>
      <x:c r="Q89" s="6"/>
      <x:c r="R89" s="6"/>
      <x:c r="S89" s="6"/>
      <x:c r="T89" s="6"/>
      <x:c r="U89" s="6"/>
      <x:c r="V89" s="6"/>
      <x:c r="W89" s="6"/>
      <x:c r="X89" s="6"/>
      <x:c r="Y89" s="6"/>
      <x:c r="Z89" s="6"/>
    </x:row>
    <x:row r="90" s="1" customFormat="1" ht="12.75" hidden="0" customHeight="1">
      <x:c r="A90" s="6"/>
      <x:c r="B90" s="6"/>
      <x:c r="C90" s="6"/>
      <x:c r="D90" s="6"/>
      <x:c r="E90" s="6"/>
      <x:c r="F90" s="6"/>
      <x:c r="G90" s="6"/>
      <x:c r="H90" s="6"/>
      <x:c r="I90" s="6"/>
      <x:c r="J90" s="6"/>
      <x:c r="K90" s="6"/>
      <x:c r="L90" s="6"/>
      <x:c r="M90" s="6"/>
      <x:c r="N90" s="6"/>
      <x:c r="O90" s="6"/>
      <x:c r="P90" s="6"/>
      <x:c r="Q90" s="6"/>
      <x:c r="R90" s="6"/>
      <x:c r="S90" s="6"/>
      <x:c r="T90" s="6"/>
      <x:c r="U90" s="6"/>
      <x:c r="V90" s="6"/>
      <x:c r="W90" s="6"/>
      <x:c r="X90" s="6"/>
      <x:c r="Y90" s="6"/>
      <x:c r="Z90" s="6"/>
    </x:row>
    <x:row r="91" s="1" customFormat="1" ht="12.75" hidden="0" customHeight="1">
      <x:c r="A91" s="6"/>
      <x:c r="B91" s="6"/>
      <x:c r="C91" s="6"/>
      <x:c r="D91" s="6"/>
      <x:c r="E91" s="6"/>
      <x:c r="F91" s="6"/>
      <x:c r="G91" s="6"/>
      <x:c r="H91" s="6"/>
      <x:c r="I91" s="6"/>
      <x:c r="J91" s="6"/>
      <x:c r="K91" s="6"/>
      <x:c r="L91" s="6"/>
      <x:c r="M91" s="6"/>
      <x:c r="N91" s="6"/>
      <x:c r="O91" s="6"/>
      <x:c r="P91" s="6"/>
      <x:c r="Q91" s="6"/>
      <x:c r="R91" s="6"/>
      <x:c r="S91" s="6"/>
      <x:c r="T91" s="6"/>
      <x:c r="U91" s="6"/>
      <x:c r="V91" s="6"/>
      <x:c r="W91" s="6"/>
      <x:c r="X91" s="6"/>
      <x:c r="Y91" s="6"/>
      <x:c r="Z91" s="6"/>
    </x:row>
    <x:row r="92" s="1" customFormat="1" ht="12.75" hidden="0" customHeight="1">
      <x:c r="A92" s="6"/>
      <x:c r="B92" s="6"/>
      <x:c r="C92" s="6"/>
      <x:c r="D92" s="6"/>
      <x:c r="E92" s="6"/>
      <x:c r="F92" s="6"/>
      <x:c r="G92" s="6"/>
      <x:c r="H92" s="6"/>
      <x:c r="I92" s="6"/>
      <x:c r="J92" s="6"/>
      <x:c r="K92" s="6"/>
      <x:c r="L92" s="6"/>
      <x:c r="M92" s="6"/>
      <x:c r="N92" s="6"/>
      <x:c r="O92" s="6"/>
      <x:c r="P92" s="6"/>
      <x:c r="Q92" s="6"/>
      <x:c r="R92" s="6"/>
      <x:c r="S92" s="6"/>
      <x:c r="T92" s="6"/>
      <x:c r="U92" s="6"/>
      <x:c r="V92" s="6"/>
      <x:c r="W92" s="6"/>
      <x:c r="X92" s="6"/>
      <x:c r="Y92" s="6"/>
      <x:c r="Z92" s="6"/>
    </x:row>
    <x:row r="93" s="1" customFormat="1" ht="12.75" hidden="0" customHeight="1">
      <x:c r="A93" s="6"/>
      <x:c r="B93" s="6"/>
      <x:c r="C93" s="6"/>
      <x:c r="D93" s="6"/>
      <x:c r="E93" s="6"/>
      <x:c r="F93" s="6"/>
      <x:c r="G93" s="6"/>
      <x:c r="H93" s="6"/>
      <x:c r="I93" s="6"/>
      <x:c r="J93" s="6"/>
      <x:c r="K93" s="6"/>
      <x:c r="L93" s="6"/>
      <x:c r="M93" s="6"/>
      <x:c r="N93" s="6"/>
      <x:c r="O93" s="6"/>
      <x:c r="P93" s="6"/>
      <x:c r="Q93" s="6"/>
      <x:c r="R93" s="6"/>
      <x:c r="S93" s="6"/>
      <x:c r="T93" s="6"/>
      <x:c r="U93" s="6"/>
      <x:c r="V93" s="6"/>
      <x:c r="W93" s="6"/>
      <x:c r="X93" s="6"/>
      <x:c r="Y93" s="6"/>
      <x:c r="Z93" s="6"/>
    </x:row>
    <x:row r="94" s="1" customFormat="1" ht="12.75" hidden="0" customHeight="1">
      <x:c r="A94" s="6"/>
      <x:c r="B94" s="6"/>
      <x:c r="C94" s="6"/>
      <x:c r="D94" s="6"/>
      <x:c r="E94" s="6"/>
      <x:c r="F94" s="6"/>
      <x:c r="G94" s="6"/>
      <x:c r="H94" s="6"/>
      <x:c r="I94" s="6"/>
      <x:c r="J94" s="6"/>
      <x:c r="K94" s="6"/>
      <x:c r="L94" s="6"/>
      <x:c r="M94" s="6"/>
      <x:c r="N94" s="6"/>
      <x:c r="O94" s="6"/>
      <x:c r="P94" s="6"/>
      <x:c r="Q94" s="6"/>
      <x:c r="R94" s="6"/>
      <x:c r="S94" s="6"/>
      <x:c r="T94" s="6"/>
      <x:c r="U94" s="6"/>
      <x:c r="V94" s="6"/>
      <x:c r="W94" s="6"/>
      <x:c r="X94" s="6"/>
      <x:c r="Y94" s="6"/>
      <x:c r="Z94" s="6"/>
    </x:row>
    <x:row r="95" s="1" customFormat="1" ht="12.75" hidden="0" customHeight="1">
      <x:c r="A95" s="6"/>
      <x:c r="B95" s="6"/>
      <x:c r="C95" s="6"/>
      <x:c r="D95" s="6"/>
      <x:c r="E95" s="6"/>
      <x:c r="F95" s="6"/>
      <x:c r="G95" s="6"/>
      <x:c r="H95" s="6"/>
      <x:c r="I95" s="6"/>
      <x:c r="J95" s="6"/>
      <x:c r="K95" s="6"/>
      <x:c r="L95" s="6"/>
      <x:c r="M95" s="6"/>
      <x:c r="N95" s="6"/>
      <x:c r="O95" s="6"/>
      <x:c r="P95" s="6"/>
      <x:c r="Q95" s="6"/>
      <x:c r="R95" s="6"/>
      <x:c r="S95" s="6"/>
      <x:c r="T95" s="6"/>
      <x:c r="U95" s="6"/>
      <x:c r="V95" s="6"/>
      <x:c r="W95" s="6"/>
      <x:c r="X95" s="6"/>
      <x:c r="Y95" s="6"/>
      <x:c r="Z95" s="6"/>
    </x:row>
    <x:row r="96" s="1" customFormat="1" ht="12.75" hidden="0" customHeight="1">
      <x:c r="A96" s="6"/>
      <x:c r="B96" s="6"/>
      <x:c r="C96" s="6"/>
      <x:c r="D96" s="6"/>
      <x:c r="E96" s="6"/>
      <x:c r="F96" s="6"/>
      <x:c r="G96" s="6"/>
      <x:c r="H96" s="6"/>
      <x:c r="I96" s="6"/>
      <x:c r="J96" s="6"/>
      <x:c r="K96" s="6"/>
      <x:c r="L96" s="6"/>
      <x:c r="M96" s="6"/>
      <x:c r="N96" s="6"/>
      <x:c r="O96" s="6"/>
      <x:c r="P96" s="6"/>
      <x:c r="Q96" s="6"/>
      <x:c r="R96" s="6"/>
      <x:c r="S96" s="6"/>
      <x:c r="T96" s="6"/>
      <x:c r="U96" s="6"/>
      <x:c r="V96" s="6"/>
      <x:c r="W96" s="6"/>
      <x:c r="X96" s="6"/>
      <x:c r="Y96" s="6"/>
      <x:c r="Z96" s="6"/>
    </x:row>
    <x:row r="97" s="1" customFormat="1" ht="12.75" hidden="0" customHeight="1">
      <x:c r="A97" s="6"/>
      <x:c r="B97" s="6"/>
      <x:c r="C97" s="6"/>
      <x:c r="D97" s="6"/>
      <x:c r="E97" s="6"/>
      <x:c r="F97" s="6"/>
      <x:c r="G97" s="6"/>
      <x:c r="H97" s="6"/>
      <x:c r="I97" s="6"/>
      <x:c r="J97" s="6"/>
      <x:c r="K97" s="6"/>
      <x:c r="L97" s="6"/>
      <x:c r="M97" s="6"/>
      <x:c r="N97" s="6"/>
      <x:c r="O97" s="6"/>
      <x:c r="P97" s="6"/>
      <x:c r="Q97" s="6"/>
      <x:c r="R97" s="6"/>
      <x:c r="S97" s="6"/>
      <x:c r="T97" s="6"/>
      <x:c r="U97" s="6"/>
      <x:c r="V97" s="6"/>
      <x:c r="W97" s="6"/>
      <x:c r="X97" s="6"/>
      <x:c r="Y97" s="6"/>
      <x:c r="Z97" s="6"/>
    </x:row>
    <x:row r="98" s="1" customFormat="1" ht="12.75" hidden="0" customHeight="1">
      <x:c r="A98" s="6"/>
      <x:c r="B98" s="6"/>
      <x:c r="C98" s="6"/>
      <x:c r="D98" s="6"/>
      <x:c r="E98" s="6"/>
      <x:c r="F98" s="6"/>
      <x:c r="G98" s="6"/>
      <x:c r="H98" s="6"/>
      <x:c r="I98" s="6"/>
      <x:c r="J98" s="6"/>
      <x:c r="K98" s="6"/>
      <x:c r="L98" s="6"/>
      <x:c r="M98" s="6"/>
      <x:c r="N98" s="6"/>
      <x:c r="O98" s="6"/>
      <x:c r="P98" s="6"/>
      <x:c r="Q98" s="6"/>
      <x:c r="R98" s="6"/>
      <x:c r="S98" s="6"/>
      <x:c r="T98" s="6"/>
      <x:c r="U98" s="6"/>
      <x:c r="V98" s="6"/>
      <x:c r="W98" s="6"/>
      <x:c r="X98" s="6"/>
      <x:c r="Y98" s="6"/>
      <x:c r="Z98" s="6"/>
    </x:row>
    <x:row r="99" s="1" customFormat="1" ht="12.75" hidden="0" customHeight="1">
      <x:c r="A99" s="6"/>
      <x:c r="B99" s="6"/>
      <x:c r="C99" s="6"/>
      <x:c r="D99" s="6"/>
      <x:c r="E99" s="6"/>
      <x:c r="F99" s="6"/>
      <x:c r="G99" s="6"/>
      <x:c r="H99" s="6"/>
      <x:c r="I99" s="6"/>
      <x:c r="J99" s="6"/>
      <x:c r="K99" s="6"/>
      <x:c r="L99" s="6"/>
      <x:c r="M99" s="6"/>
      <x:c r="N99" s="6"/>
      <x:c r="O99" s="6"/>
      <x:c r="P99" s="6"/>
      <x:c r="Q99" s="6"/>
      <x:c r="R99" s="6"/>
      <x:c r="S99" s="6"/>
      <x:c r="T99" s="6"/>
      <x:c r="U99" s="6"/>
      <x:c r="V99" s="6"/>
      <x:c r="W99" s="6"/>
      <x:c r="X99" s="6"/>
      <x:c r="Y99" s="6"/>
      <x:c r="Z99" s="6"/>
    </x:row>
    <x:row r="100" s="1" customFormat="1" ht="12.75" hidden="0" customHeight="1">
      <x:c r="A100" s="6"/>
      <x:c r="B100" s="6"/>
      <x:c r="C100" s="6"/>
      <x:c r="D100" s="6"/>
      <x:c r="E100" s="6"/>
      <x:c r="F100" s="6"/>
      <x:c r="G100" s="6"/>
      <x:c r="H100" s="6"/>
      <x:c r="I100" s="6"/>
      <x:c r="J100" s="6"/>
      <x:c r="K100" s="6"/>
      <x:c r="L100" s="6"/>
      <x:c r="M100" s="6"/>
      <x:c r="N100" s="6"/>
      <x:c r="O100" s="6"/>
      <x:c r="P100" s="6"/>
      <x:c r="Q100" s="6"/>
      <x:c r="R100" s="6"/>
      <x:c r="S100" s="6"/>
      <x:c r="T100" s="6"/>
      <x:c r="U100" s="6"/>
      <x:c r="V100" s="6"/>
      <x:c r="W100" s="6"/>
      <x:c r="X100" s="6"/>
      <x:c r="Y100" s="6"/>
      <x:c r="Z100" s="6"/>
    </x:row>
  </x:sheetData>
  <x:pageMargins left="0.7" right="0.7" top="0.75" bottom="0.75" header="0.3" footer="0.3"/>
</x:worksheet>
</file>

<file path=xl/worksheets/sheet53.xml><?xml version="1.0" encoding="utf-8"?>
<x:worksheet xmlns:x="http://schemas.openxmlformats.org/spreadsheetml/2006/main">
  <x:sheetViews>
    <x:sheetView showGridLines="1" workbookViewId="0"/>
  </x:sheetViews>
  <x:sheetFormatPr defaultColWidth="8.6796875" defaultRowHeight="12.75"/>
  <x:cols>
    <x:col min="1" max="1" width="31" style="1" hidden="0" customWidth="1"/>
    <x:col min="2" max="3" width="36" style="1" hidden="0" customWidth="1"/>
    <x:col min="4" max="26" width="16" style="1" hidden="0" customWidth="1"/>
  </x:cols>
  <x:sheetData>
    <x:row r="1" s="1" customFormat="1" ht="12.75" hidden="0" customHeight="1">
      <x:c r="A1" s="36" t="s">
        <x:v>367</x:v>
      </x:c>
      <x:c r="B1" s="36" t="s">
        <x:v>368</x:v>
      </x:c>
      <x:c r="C1" s="36" t="s">
        <x:v>1258</x:v>
      </x:c>
      <x:c r="D1" s="3"/>
      <x:c r="E1" s="3"/>
      <x:c r="F1" s="3"/>
      <x:c r="G1" s="3"/>
      <x:c r="H1" s="3"/>
      <x:c r="I1" s="3"/>
      <x:c r="J1" s="3"/>
      <x:c r="K1" s="3"/>
      <x:c r="L1" s="3"/>
      <x:c r="M1" s="3"/>
      <x:c r="N1" s="3"/>
      <x:c r="O1" s="3"/>
      <x:c r="P1" s="3"/>
      <x:c r="Q1" s="3"/>
      <x:c r="R1" s="3"/>
      <x:c r="S1" s="3"/>
      <x:c r="T1" s="3"/>
      <x:c r="U1" s="3"/>
      <x:c r="V1" s="3"/>
      <x:c r="W1" s="3"/>
      <x:c r="X1" s="3"/>
      <x:c r="Y1" s="3"/>
      <x:c r="Z1" s="3"/>
    </x:row>
    <x:row r="2" s="1" customFormat="1" ht="12.75" hidden="0" customHeight="1">
      <x:c r="A2" s="38" t="s">
        <x:v>2814</x:v>
      </x:c>
      <x:c r="B2" s="40" t="s">
        <x:v>454</x:v>
      </x:c>
      <x:c r="C2" s="40" t="s">
        <x:v>3884</x:v>
      </x:c>
      <x:c r="D2" s="6"/>
      <x:c r="E2" s="6"/>
      <x:c r="F2" s="6"/>
      <x:c r="G2" s="6"/>
      <x:c r="H2" s="6"/>
      <x:c r="I2" s="6"/>
      <x:c r="J2" s="6"/>
      <x:c r="K2" s="6"/>
      <x:c r="L2" s="6"/>
      <x:c r="M2" s="6"/>
      <x:c r="N2" s="6"/>
      <x:c r="O2" s="6"/>
      <x:c r="P2" s="6"/>
      <x:c r="Q2" s="6"/>
      <x:c r="R2" s="6"/>
      <x:c r="S2" s="6"/>
      <x:c r="T2" s="6"/>
      <x:c r="U2" s="6"/>
      <x:c r="V2" s="6"/>
      <x:c r="W2" s="6"/>
      <x:c r="X2" s="6"/>
      <x:c r="Y2" s="6"/>
      <x:c r="Z2" s="6"/>
    </x:row>
    <x:row r="3" s="1" customFormat="1" ht="12.75" hidden="0" customHeight="1">
      <x:c r="A3" s="41" t="s">
        <x:v>3885</x:v>
      </x:c>
      <x:c r="B3" s="44" t="s">
        <x:v>3886</x:v>
      </x:c>
      <x:c r="C3" s="44" t="s">
        <x:v>3887</x:v>
      </x:c>
      <x:c r="D3" s="6"/>
      <x:c r="E3" s="6"/>
      <x:c r="F3" s="6"/>
      <x:c r="G3" s="6"/>
      <x:c r="H3" s="6"/>
      <x:c r="I3" s="6"/>
      <x:c r="J3" s="6"/>
      <x:c r="K3" s="6"/>
      <x:c r="L3" s="6"/>
      <x:c r="M3" s="6"/>
      <x:c r="N3" s="6"/>
      <x:c r="O3" s="6"/>
      <x:c r="P3" s="6"/>
      <x:c r="Q3" s="6"/>
      <x:c r="R3" s="6"/>
      <x:c r="S3" s="6"/>
      <x:c r="T3" s="6"/>
      <x:c r="U3" s="6"/>
      <x:c r="V3" s="6"/>
      <x:c r="W3" s="6"/>
      <x:c r="X3" s="6"/>
      <x:c r="Y3" s="6"/>
      <x:c r="Z3" s="6"/>
    </x:row>
    <x:row r="4" s="1" customFormat="1" ht="26.25" hidden="0" customHeight="1">
      <x:c r="A4" s="41" t="s">
        <x:v>3888</x:v>
      </x:c>
      <x:c r="B4" s="40" t="s">
        <x:v>3889</x:v>
      </x:c>
      <x:c r="C4" s="40" t="s">
        <x:v>3890</x:v>
      </x:c>
      <x:c r="D4" s="6"/>
      <x:c r="E4" s="6"/>
      <x:c r="F4" s="6"/>
      <x:c r="G4" s="6"/>
      <x:c r="H4" s="6"/>
      <x:c r="I4" s="6"/>
      <x:c r="J4" s="6"/>
      <x:c r="K4" s="6"/>
      <x:c r="L4" s="6"/>
      <x:c r="M4" s="6"/>
      <x:c r="N4" s="6"/>
      <x:c r="O4" s="6"/>
      <x:c r="P4" s="6"/>
      <x:c r="Q4" s="6"/>
      <x:c r="R4" s="6"/>
      <x:c r="S4" s="6"/>
      <x:c r="T4" s="6"/>
      <x:c r="U4" s="6"/>
      <x:c r="V4" s="6"/>
      <x:c r="W4" s="6"/>
      <x:c r="X4" s="6"/>
      <x:c r="Y4" s="6"/>
      <x:c r="Z4" s="6"/>
    </x:row>
    <x:row r="5" s="1" customFormat="1" ht="26.25" hidden="0" customHeight="1">
      <x:c r="A5" s="41" t="s">
        <x:v>3891</x:v>
      </x:c>
      <x:c r="B5" s="44" t="s">
        <x:v>3892</x:v>
      </x:c>
      <x:c r="C5" s="44" t="s">
        <x:v>3893</x:v>
      </x:c>
      <x:c r="D5" s="6"/>
      <x:c r="E5" s="6"/>
      <x:c r="F5" s="6"/>
      <x:c r="G5" s="6"/>
      <x:c r="H5" s="6"/>
      <x:c r="I5" s="6"/>
      <x:c r="J5" s="6"/>
      <x:c r="K5" s="6"/>
      <x:c r="L5" s="6"/>
      <x:c r="M5" s="6"/>
      <x:c r="N5" s="6"/>
      <x:c r="O5" s="6"/>
      <x:c r="P5" s="6"/>
      <x:c r="Q5" s="6"/>
      <x:c r="R5" s="6"/>
      <x:c r="S5" s="6"/>
      <x:c r="T5" s="6"/>
      <x:c r="U5" s="6"/>
      <x:c r="V5" s="6"/>
      <x:c r="W5" s="6"/>
      <x:c r="X5" s="6"/>
      <x:c r="Y5" s="6"/>
      <x:c r="Z5" s="6"/>
    </x:row>
    <x:row r="6" s="1" customFormat="1" ht="12.75" hidden="0" customHeight="1">
      <x:c r="A6" s="41" t="s">
        <x:v>3894</x:v>
      </x:c>
      <x:c r="B6" s="40" t="s">
        <x:v>3895</x:v>
      </x:c>
      <x:c r="C6" s="40" t="s">
        <x:v>3896</x:v>
      </x:c>
      <x:c r="D6" s="6"/>
      <x:c r="E6" s="6"/>
      <x:c r="F6" s="6"/>
      <x:c r="G6" s="6"/>
      <x:c r="H6" s="6"/>
      <x:c r="I6" s="6"/>
      <x:c r="J6" s="6"/>
      <x:c r="K6" s="6"/>
      <x:c r="L6" s="6"/>
      <x:c r="M6" s="6"/>
      <x:c r="N6" s="6"/>
      <x:c r="O6" s="6"/>
      <x:c r="P6" s="6"/>
      <x:c r="Q6" s="6"/>
      <x:c r="R6" s="6"/>
      <x:c r="S6" s="6"/>
      <x:c r="T6" s="6"/>
      <x:c r="U6" s="6"/>
      <x:c r="V6" s="6"/>
      <x:c r="W6" s="6"/>
      <x:c r="X6" s="6"/>
      <x:c r="Y6" s="6"/>
      <x:c r="Z6" s="6"/>
    </x:row>
    <x:row r="7" s="1" customFormat="1" ht="12.75" hidden="0" customHeight="1">
      <x:c r="A7" s="41" t="s">
        <x:v>3897</x:v>
      </x:c>
      <x:c r="B7" s="44" t="s">
        <x:v>3898</x:v>
      </x:c>
      <x:c r="C7" s="44" t="s">
        <x:v>3899</x:v>
      </x:c>
      <x:c r="D7" s="6"/>
      <x:c r="E7" s="6"/>
      <x:c r="F7" s="6"/>
      <x:c r="G7" s="6"/>
      <x:c r="H7" s="6"/>
      <x:c r="I7" s="6"/>
      <x:c r="J7" s="6"/>
      <x:c r="K7" s="6"/>
      <x:c r="L7" s="6"/>
      <x:c r="M7" s="6"/>
      <x:c r="N7" s="6"/>
      <x:c r="O7" s="6"/>
      <x:c r="P7" s="6"/>
      <x:c r="Q7" s="6"/>
      <x:c r="R7" s="6"/>
      <x:c r="S7" s="6"/>
      <x:c r="T7" s="6"/>
      <x:c r="U7" s="6"/>
      <x:c r="V7" s="6"/>
      <x:c r="W7" s="6"/>
      <x:c r="X7" s="6"/>
      <x:c r="Y7" s="6"/>
      <x:c r="Z7" s="6"/>
    </x:row>
    <x:row r="8" s="1" customFormat="1" ht="26.25" hidden="0" customHeight="1">
      <x:c r="A8" s="41" t="s">
        <x:v>3900</x:v>
      </x:c>
      <x:c r="B8" s="40" t="s">
        <x:v>3901</x:v>
      </x:c>
      <x:c r="C8" s="40" t="s">
        <x:v>3902</x:v>
      </x:c>
      <x:c r="D8" s="6"/>
      <x:c r="E8" s="6"/>
      <x:c r="F8" s="6"/>
      <x:c r="G8" s="6"/>
      <x:c r="H8" s="6"/>
      <x:c r="I8" s="6"/>
      <x:c r="J8" s="6"/>
      <x:c r="K8" s="6"/>
      <x:c r="L8" s="6"/>
      <x:c r="M8" s="6"/>
      <x:c r="N8" s="6"/>
      <x:c r="O8" s="6"/>
      <x:c r="P8" s="6"/>
      <x:c r="Q8" s="6"/>
      <x:c r="R8" s="6"/>
      <x:c r="S8" s="6"/>
      <x:c r="T8" s="6"/>
      <x:c r="U8" s="6"/>
      <x:c r="V8" s="6"/>
      <x:c r="W8" s="6"/>
      <x:c r="X8" s="6"/>
      <x:c r="Y8" s="6"/>
      <x:c r="Z8" s="6"/>
    </x:row>
    <x:row r="9" s="1" customFormat="1" ht="12.75" hidden="0" customHeight="1">
      <x:c r="A9" s="6"/>
      <x:c r="B9" s="6"/>
      <x:c r="C9" s="6"/>
      <x:c r="D9" s="6"/>
      <x:c r="E9" s="6"/>
      <x:c r="F9" s="6"/>
      <x:c r="G9" s="6"/>
      <x:c r="H9" s="6"/>
      <x:c r="I9" s="6"/>
      <x:c r="J9" s="6"/>
      <x:c r="K9" s="6"/>
      <x:c r="L9" s="6"/>
      <x:c r="M9" s="6"/>
      <x:c r="N9" s="6"/>
      <x:c r="O9" s="6"/>
      <x:c r="P9" s="6"/>
      <x:c r="Q9" s="6"/>
      <x:c r="R9" s="6"/>
      <x:c r="S9" s="6"/>
      <x:c r="T9" s="6"/>
      <x:c r="U9" s="6"/>
      <x:c r="V9" s="6"/>
      <x:c r="W9" s="6"/>
      <x:c r="X9" s="6"/>
      <x:c r="Y9" s="6"/>
      <x:c r="Z9" s="6"/>
    </x:row>
    <x:row r="10" s="1" customFormat="1" ht="12.75" hidden="0" customHeight="1">
      <x:c r="A10" s="6"/>
      <x:c r="B10" s="6"/>
      <x:c r="C10" s="6"/>
      <x:c r="D10" s="6"/>
      <x:c r="E10" s="6"/>
      <x:c r="F10" s="6"/>
      <x:c r="G10" s="6"/>
      <x:c r="H10" s="6"/>
      <x:c r="I10" s="6"/>
      <x:c r="J10" s="6"/>
      <x:c r="K10" s="6"/>
      <x:c r="L10" s="6"/>
      <x:c r="M10" s="6"/>
      <x:c r="N10" s="6"/>
      <x:c r="O10" s="6"/>
      <x:c r="P10" s="6"/>
      <x:c r="Q10" s="6"/>
      <x:c r="R10" s="6"/>
      <x:c r="S10" s="6"/>
      <x:c r="T10" s="6"/>
      <x:c r="U10" s="6"/>
      <x:c r="V10" s="6"/>
      <x:c r="W10" s="6"/>
      <x:c r="X10" s="6"/>
      <x:c r="Y10" s="6"/>
      <x:c r="Z10" s="6"/>
    </x:row>
    <x:row r="11" s="1" customFormat="1" ht="12.75" hidden="0" customHeight="1">
      <x:c r="A11" s="6"/>
      <x:c r="B11" s="6"/>
      <x:c r="C11" s="6"/>
      <x:c r="D11" s="6"/>
      <x:c r="E11" s="6"/>
      <x:c r="F11" s="6"/>
      <x:c r="G11" s="6"/>
      <x:c r="H11" s="6"/>
      <x:c r="I11" s="6"/>
      <x:c r="J11" s="6"/>
      <x:c r="K11" s="6"/>
      <x:c r="L11" s="6"/>
      <x:c r="M11" s="6"/>
      <x:c r="N11" s="6"/>
      <x:c r="O11" s="6"/>
      <x:c r="P11" s="6"/>
      <x:c r="Q11" s="6"/>
      <x:c r="R11" s="6"/>
      <x:c r="S11" s="6"/>
      <x:c r="T11" s="6"/>
      <x:c r="U11" s="6"/>
      <x:c r="V11" s="6"/>
      <x:c r="W11" s="6"/>
      <x:c r="X11" s="6"/>
      <x:c r="Y11" s="6"/>
      <x:c r="Z11" s="6"/>
    </x:row>
    <x:row r="12" s="1" customFormat="1" ht="12.75" hidden="0" customHeight="1">
      <x:c r="A12" s="6"/>
      <x:c r="B12" s="6"/>
      <x:c r="C12" s="6"/>
      <x:c r="D12" s="6"/>
      <x:c r="E12" s="6"/>
      <x:c r="F12" s="6"/>
      <x:c r="G12" s="6"/>
      <x:c r="H12" s="6"/>
      <x:c r="I12" s="6"/>
      <x:c r="J12" s="6"/>
      <x:c r="K12" s="6"/>
      <x:c r="L12" s="6"/>
      <x:c r="M12" s="6"/>
      <x:c r="N12" s="6"/>
      <x:c r="O12" s="6"/>
      <x:c r="P12" s="6"/>
      <x:c r="Q12" s="6"/>
      <x:c r="R12" s="6"/>
      <x:c r="S12" s="6"/>
      <x:c r="T12" s="6"/>
      <x:c r="U12" s="6"/>
      <x:c r="V12" s="6"/>
      <x:c r="W12" s="6"/>
      <x:c r="X12" s="6"/>
      <x:c r="Y12" s="6"/>
      <x:c r="Z12" s="6"/>
    </x:row>
    <x:row r="13" s="1" customFormat="1" ht="12.75" hidden="0" customHeight="1">
      <x:c r="A13" s="6"/>
      <x:c r="B13" s="6"/>
      <x:c r="C13" s="6"/>
      <x:c r="D13" s="6"/>
      <x:c r="E13" s="6"/>
      <x:c r="F13" s="6"/>
      <x:c r="G13" s="6"/>
      <x:c r="H13" s="6"/>
      <x:c r="I13" s="6"/>
      <x:c r="J13" s="6"/>
      <x:c r="K13" s="6"/>
      <x:c r="L13" s="6"/>
      <x:c r="M13" s="6"/>
      <x:c r="N13" s="6"/>
      <x:c r="O13" s="6"/>
      <x:c r="P13" s="6"/>
      <x:c r="Q13" s="6"/>
      <x:c r="R13" s="6"/>
      <x:c r="S13" s="6"/>
      <x:c r="T13" s="6"/>
      <x:c r="U13" s="6"/>
      <x:c r="V13" s="6"/>
      <x:c r="W13" s="6"/>
      <x:c r="X13" s="6"/>
      <x:c r="Y13" s="6"/>
      <x:c r="Z13" s="6"/>
    </x:row>
    <x:row r="14" s="1" customFormat="1" ht="12.75" hidden="0" customHeight="1">
      <x:c r="A14" s="6"/>
      <x:c r="B14" s="6"/>
      <x:c r="C14" s="6"/>
      <x:c r="D14" s="6"/>
      <x:c r="E14" s="6"/>
      <x:c r="F14" s="6"/>
      <x:c r="G14" s="6"/>
      <x:c r="H14" s="6"/>
      <x:c r="I14" s="6"/>
      <x:c r="J14" s="6"/>
      <x:c r="K14" s="6"/>
      <x:c r="L14" s="6"/>
      <x:c r="M14" s="6"/>
      <x:c r="N14" s="6"/>
      <x:c r="O14" s="6"/>
      <x:c r="P14" s="6"/>
      <x:c r="Q14" s="6"/>
      <x:c r="R14" s="6"/>
      <x:c r="S14" s="6"/>
      <x:c r="T14" s="6"/>
      <x:c r="U14" s="6"/>
      <x:c r="V14" s="6"/>
      <x:c r="W14" s="6"/>
      <x:c r="X14" s="6"/>
      <x:c r="Y14" s="6"/>
      <x:c r="Z14" s="6"/>
    </x:row>
    <x:row r="15" s="1" customFormat="1" ht="12.75" hidden="0" customHeight="1">
      <x:c r="A15" s="6"/>
      <x:c r="B15" s="6"/>
      <x:c r="C15" s="6"/>
      <x:c r="D15" s="6"/>
      <x:c r="E15" s="6"/>
      <x:c r="F15" s="6"/>
      <x:c r="G15" s="6"/>
      <x:c r="H15" s="6"/>
      <x:c r="I15" s="6"/>
      <x:c r="J15" s="6"/>
      <x:c r="K15" s="6"/>
      <x:c r="L15" s="6"/>
      <x:c r="M15" s="6"/>
      <x:c r="N15" s="6"/>
      <x:c r="O15" s="6"/>
      <x:c r="P15" s="6"/>
      <x:c r="Q15" s="6"/>
      <x:c r="R15" s="6"/>
      <x:c r="S15" s="6"/>
      <x:c r="T15" s="6"/>
      <x:c r="U15" s="6"/>
      <x:c r="V15" s="6"/>
      <x:c r="W15" s="6"/>
      <x:c r="X15" s="6"/>
      <x:c r="Y15" s="6"/>
      <x:c r="Z15" s="6"/>
    </x:row>
    <x:row r="16" s="1" customFormat="1" ht="12.75" hidden="0" customHeight="1">
      <x:c r="A16" s="6"/>
      <x:c r="B16" s="6"/>
      <x:c r="C16" s="6"/>
      <x:c r="D16" s="6"/>
      <x:c r="E16" s="6"/>
      <x:c r="F16" s="6"/>
      <x:c r="G16" s="6"/>
      <x:c r="H16" s="6"/>
      <x:c r="I16" s="6"/>
      <x:c r="J16" s="6"/>
      <x:c r="K16" s="6"/>
      <x:c r="L16" s="6"/>
      <x:c r="M16" s="6"/>
      <x:c r="N16" s="6"/>
      <x:c r="O16" s="6"/>
      <x:c r="P16" s="6"/>
      <x:c r="Q16" s="6"/>
      <x:c r="R16" s="6"/>
      <x:c r="S16" s="6"/>
      <x:c r="T16" s="6"/>
      <x:c r="U16" s="6"/>
      <x:c r="V16" s="6"/>
      <x:c r="W16" s="6"/>
      <x:c r="X16" s="6"/>
      <x:c r="Y16" s="6"/>
      <x:c r="Z16" s="6"/>
    </x:row>
    <x:row r="17" s="1" customFormat="1" ht="12.75" hidden="0" customHeight="1">
      <x:c r="A17" s="6"/>
      <x:c r="B17" s="6"/>
      <x:c r="C17" s="6"/>
      <x:c r="D17" s="6"/>
      <x:c r="E17" s="6"/>
      <x:c r="F17" s="6"/>
      <x:c r="G17" s="6"/>
      <x:c r="H17" s="6"/>
      <x:c r="I17" s="6"/>
      <x:c r="J17" s="6"/>
      <x:c r="K17" s="6"/>
      <x:c r="L17" s="6"/>
      <x:c r="M17" s="6"/>
      <x:c r="N17" s="6"/>
      <x:c r="O17" s="6"/>
      <x:c r="P17" s="6"/>
      <x:c r="Q17" s="6"/>
      <x:c r="R17" s="6"/>
      <x:c r="S17" s="6"/>
      <x:c r="T17" s="6"/>
      <x:c r="U17" s="6"/>
      <x:c r="V17" s="6"/>
      <x:c r="W17" s="6"/>
      <x:c r="X17" s="6"/>
      <x:c r="Y17" s="6"/>
      <x:c r="Z17" s="6"/>
    </x:row>
    <x:row r="18" s="1" customFormat="1" ht="12.75" hidden="0" customHeight="1">
      <x:c r="A18" s="6"/>
      <x:c r="B18" s="6"/>
      <x:c r="C18" s="6"/>
      <x:c r="D18" s="6"/>
      <x:c r="E18" s="6"/>
      <x:c r="F18" s="6"/>
      <x:c r="G18" s="6"/>
      <x:c r="H18" s="6"/>
      <x:c r="I18" s="6"/>
      <x:c r="J18" s="6"/>
      <x:c r="K18" s="6"/>
      <x:c r="L18" s="6"/>
      <x:c r="M18" s="6"/>
      <x:c r="N18" s="6"/>
      <x:c r="O18" s="6"/>
      <x:c r="P18" s="6"/>
      <x:c r="Q18" s="6"/>
      <x:c r="R18" s="6"/>
      <x:c r="S18" s="6"/>
      <x:c r="T18" s="6"/>
      <x:c r="U18" s="6"/>
      <x:c r="V18" s="6"/>
      <x:c r="W18" s="6"/>
      <x:c r="X18" s="6"/>
      <x:c r="Y18" s="6"/>
      <x:c r="Z18" s="6"/>
    </x:row>
    <x:row r="19" s="1" customFormat="1" ht="12.75" hidden="0" customHeight="1">
      <x:c r="A19" s="6"/>
      <x:c r="B19" s="6"/>
      <x:c r="C19" s="6"/>
      <x:c r="D19" s="6"/>
      <x:c r="E19" s="6"/>
      <x:c r="F19" s="6"/>
      <x:c r="G19" s="6"/>
      <x:c r="H19" s="6"/>
      <x:c r="I19" s="6"/>
      <x:c r="J19" s="6"/>
      <x:c r="K19" s="6"/>
      <x:c r="L19" s="6"/>
      <x:c r="M19" s="6"/>
      <x:c r="N19" s="6"/>
      <x:c r="O19" s="6"/>
      <x:c r="P19" s="6"/>
      <x:c r="Q19" s="6"/>
      <x:c r="R19" s="6"/>
      <x:c r="S19" s="6"/>
      <x:c r="T19" s="6"/>
      <x:c r="U19" s="6"/>
      <x:c r="V19" s="6"/>
      <x:c r="W19" s="6"/>
      <x:c r="X19" s="6"/>
      <x:c r="Y19" s="6"/>
      <x:c r="Z19" s="6"/>
    </x:row>
    <x:row r="20" s="1" customFormat="1" ht="12.75" hidden="0" customHeight="1">
      <x:c r="A20" s="6"/>
      <x:c r="B20" s="6"/>
      <x:c r="C20" s="6"/>
      <x:c r="D20" s="6"/>
      <x:c r="E20" s="6"/>
      <x:c r="F20" s="6"/>
      <x:c r="G20" s="6"/>
      <x:c r="H20" s="6"/>
      <x:c r="I20" s="6"/>
      <x:c r="J20" s="6"/>
      <x:c r="K20" s="6"/>
      <x:c r="L20" s="6"/>
      <x:c r="M20" s="6"/>
      <x:c r="N20" s="6"/>
      <x:c r="O20" s="6"/>
      <x:c r="P20" s="6"/>
      <x:c r="Q20" s="6"/>
      <x:c r="R20" s="6"/>
      <x:c r="S20" s="6"/>
      <x:c r="T20" s="6"/>
      <x:c r="U20" s="6"/>
      <x:c r="V20" s="6"/>
      <x:c r="W20" s="6"/>
      <x:c r="X20" s="6"/>
      <x:c r="Y20" s="6"/>
      <x:c r="Z20" s="6"/>
    </x:row>
    <x:row r="21" s="1" customFormat="1" ht="12.75" hidden="0" customHeight="1">
      <x:c r="A21" s="6"/>
      <x:c r="B21" s="6"/>
      <x:c r="C21" s="6"/>
      <x:c r="D21" s="6"/>
      <x:c r="E21" s="6"/>
      <x:c r="F21" s="6"/>
      <x:c r="G21" s="6"/>
      <x:c r="H21" s="6"/>
      <x:c r="I21" s="6"/>
      <x:c r="J21" s="6"/>
      <x:c r="K21" s="6"/>
      <x:c r="L21" s="6"/>
      <x:c r="M21" s="6"/>
      <x:c r="N21" s="6"/>
      <x:c r="O21" s="6"/>
      <x:c r="P21" s="6"/>
      <x:c r="Q21" s="6"/>
      <x:c r="R21" s="6"/>
      <x:c r="S21" s="6"/>
      <x:c r="T21" s="6"/>
      <x:c r="U21" s="6"/>
      <x:c r="V21" s="6"/>
      <x:c r="W21" s="6"/>
      <x:c r="X21" s="6"/>
      <x:c r="Y21" s="6"/>
      <x:c r="Z21" s="6"/>
    </x:row>
    <x:row r="22" s="1" customFormat="1" ht="12.75" hidden="0" customHeight="1">
      <x:c r="A22" s="6"/>
      <x:c r="B22" s="6"/>
      <x:c r="C22" s="6"/>
      <x:c r="D22" s="6"/>
      <x:c r="E22" s="6"/>
      <x:c r="F22" s="6"/>
      <x:c r="G22" s="6"/>
      <x:c r="H22" s="6"/>
      <x:c r="I22" s="6"/>
      <x:c r="J22" s="6"/>
      <x:c r="K22" s="6"/>
      <x:c r="L22" s="6"/>
      <x:c r="M22" s="6"/>
      <x:c r="N22" s="6"/>
      <x:c r="O22" s="6"/>
      <x:c r="P22" s="6"/>
      <x:c r="Q22" s="6"/>
      <x:c r="R22" s="6"/>
      <x:c r="S22" s="6"/>
      <x:c r="T22" s="6"/>
      <x:c r="U22" s="6"/>
      <x:c r="V22" s="6"/>
      <x:c r="W22" s="6"/>
      <x:c r="X22" s="6"/>
      <x:c r="Y22" s="6"/>
      <x:c r="Z22" s="6"/>
    </x:row>
    <x:row r="23" s="1" customFormat="1" ht="12.75" hidden="0" customHeight="1">
      <x:c r="A23" s="6"/>
      <x:c r="B23" s="6"/>
      <x:c r="C23" s="6"/>
      <x:c r="D23" s="6"/>
      <x:c r="E23" s="6"/>
      <x:c r="F23" s="6"/>
      <x:c r="G23" s="6"/>
      <x:c r="H23" s="6"/>
      <x:c r="I23" s="6"/>
      <x:c r="J23" s="6"/>
      <x:c r="K23" s="6"/>
      <x:c r="L23" s="6"/>
      <x:c r="M23" s="6"/>
      <x:c r="N23" s="6"/>
      <x:c r="O23" s="6"/>
      <x:c r="P23" s="6"/>
      <x:c r="Q23" s="6"/>
      <x:c r="R23" s="6"/>
      <x:c r="S23" s="6"/>
      <x:c r="T23" s="6"/>
      <x:c r="U23" s="6"/>
      <x:c r="V23" s="6"/>
      <x:c r="W23" s="6"/>
      <x:c r="X23" s="6"/>
      <x:c r="Y23" s="6"/>
      <x:c r="Z23" s="6"/>
    </x:row>
    <x:row r="24" s="1" customFormat="1" ht="12.75" hidden="0" customHeight="1">
      <x:c r="A24" s="6"/>
      <x:c r="B24" s="6"/>
      <x:c r="C24" s="6"/>
      <x:c r="D24" s="6"/>
      <x:c r="E24" s="6"/>
      <x:c r="F24" s="6"/>
      <x:c r="G24" s="6"/>
      <x:c r="H24" s="6"/>
      <x:c r="I24" s="6"/>
      <x:c r="J24" s="6"/>
      <x:c r="K24" s="6"/>
      <x:c r="L24" s="6"/>
      <x:c r="M24" s="6"/>
      <x:c r="N24" s="6"/>
      <x:c r="O24" s="6"/>
      <x:c r="P24" s="6"/>
      <x:c r="Q24" s="6"/>
      <x:c r="R24" s="6"/>
      <x:c r="S24" s="6"/>
      <x:c r="T24" s="6"/>
      <x:c r="U24" s="6"/>
      <x:c r="V24" s="6"/>
      <x:c r="W24" s="6"/>
      <x:c r="X24" s="6"/>
      <x:c r="Y24" s="6"/>
      <x:c r="Z24" s="6"/>
    </x:row>
    <x:row r="25" s="1" customFormat="1" ht="12.75" hidden="0" customHeight="1">
      <x:c r="A25" s="6"/>
      <x:c r="B25" s="6"/>
      <x:c r="C25" s="6"/>
      <x:c r="D25" s="6"/>
      <x:c r="E25" s="6"/>
      <x:c r="F25" s="6"/>
      <x:c r="G25" s="6"/>
      <x:c r="H25" s="6"/>
      <x:c r="I25" s="6"/>
      <x:c r="J25" s="6"/>
      <x:c r="K25" s="6"/>
      <x:c r="L25" s="6"/>
      <x:c r="M25" s="6"/>
      <x:c r="N25" s="6"/>
      <x:c r="O25" s="6"/>
      <x:c r="P25" s="6"/>
      <x:c r="Q25" s="6"/>
      <x:c r="R25" s="6"/>
      <x:c r="S25" s="6"/>
      <x:c r="T25" s="6"/>
      <x:c r="U25" s="6"/>
      <x:c r="V25" s="6"/>
      <x:c r="W25" s="6"/>
      <x:c r="X25" s="6"/>
      <x:c r="Y25" s="6"/>
      <x:c r="Z25" s="6"/>
    </x:row>
    <x:row r="26" s="1" customFormat="1" ht="12.75" hidden="0" customHeight="1">
      <x:c r="A26" s="6"/>
      <x:c r="B26" s="6"/>
      <x:c r="C26" s="6"/>
      <x:c r="D26" s="6"/>
      <x:c r="E26" s="6"/>
      <x:c r="F26" s="6"/>
      <x:c r="G26" s="6"/>
      <x:c r="H26" s="6"/>
      <x:c r="I26" s="6"/>
      <x:c r="J26" s="6"/>
      <x:c r="K26" s="6"/>
      <x:c r="L26" s="6"/>
      <x:c r="M26" s="6"/>
      <x:c r="N26" s="6"/>
      <x:c r="O26" s="6"/>
      <x:c r="P26" s="6"/>
      <x:c r="Q26" s="6"/>
      <x:c r="R26" s="6"/>
      <x:c r="S26" s="6"/>
      <x:c r="T26" s="6"/>
      <x:c r="U26" s="6"/>
      <x:c r="V26" s="6"/>
      <x:c r="W26" s="6"/>
      <x:c r="X26" s="6"/>
      <x:c r="Y26" s="6"/>
      <x:c r="Z26" s="6"/>
    </x:row>
    <x:row r="27" s="1" customFormat="1" ht="12.75" hidden="0" customHeight="1">
      <x:c r="A27" s="6"/>
      <x:c r="B27" s="6"/>
      <x:c r="C27" s="6"/>
      <x:c r="D27" s="6"/>
      <x:c r="E27" s="6"/>
      <x:c r="F27" s="6"/>
      <x:c r="G27" s="6"/>
      <x:c r="H27" s="6"/>
      <x:c r="I27" s="6"/>
      <x:c r="J27" s="6"/>
      <x:c r="K27" s="6"/>
      <x:c r="L27" s="6"/>
      <x:c r="M27" s="6"/>
      <x:c r="N27" s="6"/>
      <x:c r="O27" s="6"/>
      <x:c r="P27" s="6"/>
      <x:c r="Q27" s="6"/>
      <x:c r="R27" s="6"/>
      <x:c r="S27" s="6"/>
      <x:c r="T27" s="6"/>
      <x:c r="U27" s="6"/>
      <x:c r="V27" s="6"/>
      <x:c r="W27" s="6"/>
      <x:c r="X27" s="6"/>
      <x:c r="Y27" s="6"/>
      <x:c r="Z27" s="6"/>
    </x:row>
    <x:row r="28" s="1" customFormat="1" ht="12.75" hidden="0" customHeight="1">
      <x:c r="A28" s="6"/>
      <x:c r="B28" s="6"/>
      <x:c r="C28" s="6"/>
      <x:c r="D28" s="6"/>
      <x:c r="E28" s="6"/>
      <x:c r="F28" s="6"/>
      <x:c r="G28" s="6"/>
      <x:c r="H28" s="6"/>
      <x:c r="I28" s="6"/>
      <x:c r="J28" s="6"/>
      <x:c r="K28" s="6"/>
      <x:c r="L28" s="6"/>
      <x:c r="M28" s="6"/>
      <x:c r="N28" s="6"/>
      <x:c r="O28" s="6"/>
      <x:c r="P28" s="6"/>
      <x:c r="Q28" s="6"/>
      <x:c r="R28" s="6"/>
      <x:c r="S28" s="6"/>
      <x:c r="T28" s="6"/>
      <x:c r="U28" s="6"/>
      <x:c r="V28" s="6"/>
      <x:c r="W28" s="6"/>
      <x:c r="X28" s="6"/>
      <x:c r="Y28" s="6"/>
      <x:c r="Z28" s="6"/>
    </x:row>
    <x:row r="29" s="1" customFormat="1" ht="12.75" hidden="0" customHeight="1">
      <x:c r="A29" s="6"/>
      <x:c r="B29" s="6"/>
      <x:c r="C29" s="6"/>
      <x:c r="D29" s="6"/>
      <x:c r="E29" s="6"/>
      <x:c r="F29" s="6"/>
      <x:c r="G29" s="6"/>
      <x:c r="H29" s="6"/>
      <x:c r="I29" s="6"/>
      <x:c r="J29" s="6"/>
      <x:c r="K29" s="6"/>
      <x:c r="L29" s="6"/>
      <x:c r="M29" s="6"/>
      <x:c r="N29" s="6"/>
      <x:c r="O29" s="6"/>
      <x:c r="P29" s="6"/>
      <x:c r="Q29" s="6"/>
      <x:c r="R29" s="6"/>
      <x:c r="S29" s="6"/>
      <x:c r="T29" s="6"/>
      <x:c r="U29" s="6"/>
      <x:c r="V29" s="6"/>
      <x:c r="W29" s="6"/>
      <x:c r="X29" s="6"/>
      <x:c r="Y29" s="6"/>
      <x:c r="Z29" s="6"/>
    </x:row>
    <x:row r="30" s="1" customFormat="1" ht="12.75" hidden="0" customHeight="1">
      <x:c r="A30" s="6"/>
      <x:c r="B30" s="6"/>
      <x:c r="C30" s="6"/>
      <x:c r="D30" s="6"/>
      <x:c r="E30" s="6"/>
      <x:c r="F30" s="6"/>
      <x:c r="G30" s="6"/>
      <x:c r="H30" s="6"/>
      <x:c r="I30" s="6"/>
      <x:c r="J30" s="6"/>
      <x:c r="K30" s="6"/>
      <x:c r="L30" s="6"/>
      <x:c r="M30" s="6"/>
      <x:c r="N30" s="6"/>
      <x:c r="O30" s="6"/>
      <x:c r="P30" s="6"/>
      <x:c r="Q30" s="6"/>
      <x:c r="R30" s="6"/>
      <x:c r="S30" s="6"/>
      <x:c r="T30" s="6"/>
      <x:c r="U30" s="6"/>
      <x:c r="V30" s="6"/>
      <x:c r="W30" s="6"/>
      <x:c r="X30" s="6"/>
      <x:c r="Y30" s="6"/>
      <x:c r="Z30" s="6"/>
    </x:row>
    <x:row r="31" s="1" customFormat="1" ht="12.75" hidden="0" customHeight="1">
      <x:c r="A31" s="6"/>
      <x:c r="B31" s="6"/>
      <x:c r="C31" s="6"/>
      <x:c r="D31" s="6"/>
      <x:c r="E31" s="6"/>
      <x:c r="F31" s="6"/>
      <x:c r="G31" s="6"/>
      <x:c r="H31" s="6"/>
      <x:c r="I31" s="6"/>
      <x:c r="J31" s="6"/>
      <x:c r="K31" s="6"/>
      <x:c r="L31" s="6"/>
      <x:c r="M31" s="6"/>
      <x:c r="N31" s="6"/>
      <x:c r="O31" s="6"/>
      <x:c r="P31" s="6"/>
      <x:c r="Q31" s="6"/>
      <x:c r="R31" s="6"/>
      <x:c r="S31" s="6"/>
      <x:c r="T31" s="6"/>
      <x:c r="U31" s="6"/>
      <x:c r="V31" s="6"/>
      <x:c r="W31" s="6"/>
      <x:c r="X31" s="6"/>
      <x:c r="Y31" s="6"/>
      <x:c r="Z31" s="6"/>
    </x:row>
    <x:row r="32" s="1" customFormat="1" ht="12.75" hidden="0" customHeight="1">
      <x:c r="A32" s="6"/>
      <x:c r="B32" s="6"/>
      <x:c r="C32" s="6"/>
      <x:c r="D32" s="6"/>
      <x:c r="E32" s="6"/>
      <x:c r="F32" s="6"/>
      <x:c r="G32" s="6"/>
      <x:c r="H32" s="6"/>
      <x:c r="I32" s="6"/>
      <x:c r="J32" s="6"/>
      <x:c r="K32" s="6"/>
      <x:c r="L32" s="6"/>
      <x:c r="M32" s="6"/>
      <x:c r="N32" s="6"/>
      <x:c r="O32" s="6"/>
      <x:c r="P32" s="6"/>
      <x:c r="Q32" s="6"/>
      <x:c r="R32" s="6"/>
      <x:c r="S32" s="6"/>
      <x:c r="T32" s="6"/>
      <x:c r="U32" s="6"/>
      <x:c r="V32" s="6"/>
      <x:c r="W32" s="6"/>
      <x:c r="X32" s="6"/>
      <x:c r="Y32" s="6"/>
      <x:c r="Z32" s="6"/>
    </x:row>
    <x:row r="33" s="1" customFormat="1" ht="12.75" hidden="0" customHeight="1">
      <x:c r="A33" s="6"/>
      <x:c r="B33" s="6"/>
      <x:c r="C33" s="6"/>
      <x:c r="D33" s="6"/>
      <x:c r="E33" s="6"/>
      <x:c r="F33" s="6"/>
      <x:c r="G33" s="6"/>
      <x:c r="H33" s="6"/>
      <x:c r="I33" s="6"/>
      <x:c r="J33" s="6"/>
      <x:c r="K33" s="6"/>
      <x:c r="L33" s="6"/>
      <x:c r="M33" s="6"/>
      <x:c r="N33" s="6"/>
      <x:c r="O33" s="6"/>
      <x:c r="P33" s="6"/>
      <x:c r="Q33" s="6"/>
      <x:c r="R33" s="6"/>
      <x:c r="S33" s="6"/>
      <x:c r="T33" s="6"/>
      <x:c r="U33" s="6"/>
      <x:c r="V33" s="6"/>
      <x:c r="W33" s="6"/>
      <x:c r="X33" s="6"/>
      <x:c r="Y33" s="6"/>
      <x:c r="Z33" s="6"/>
    </x:row>
    <x:row r="34" s="1" customFormat="1" ht="12.75" hidden="0" customHeight="1">
      <x:c r="A34" s="6"/>
      <x:c r="B34" s="6"/>
      <x:c r="C34" s="6"/>
      <x:c r="D34" s="6"/>
      <x:c r="E34" s="6"/>
      <x:c r="F34" s="6"/>
      <x:c r="G34" s="6"/>
      <x:c r="H34" s="6"/>
      <x:c r="I34" s="6"/>
      <x:c r="J34" s="6"/>
      <x:c r="K34" s="6"/>
      <x:c r="L34" s="6"/>
      <x:c r="M34" s="6"/>
      <x:c r="N34" s="6"/>
      <x:c r="O34" s="6"/>
      <x:c r="P34" s="6"/>
      <x:c r="Q34" s="6"/>
      <x:c r="R34" s="6"/>
      <x:c r="S34" s="6"/>
      <x:c r="T34" s="6"/>
      <x:c r="U34" s="6"/>
      <x:c r="V34" s="6"/>
      <x:c r="W34" s="6"/>
      <x:c r="X34" s="6"/>
      <x:c r="Y34" s="6"/>
      <x:c r="Z34" s="6"/>
    </x:row>
    <x:row r="35" s="1" customFormat="1" ht="12.75" hidden="0" customHeight="1">
      <x:c r="A35" s="6"/>
      <x:c r="B35" s="6"/>
      <x:c r="C35" s="6"/>
      <x:c r="D35" s="6"/>
      <x:c r="E35" s="6"/>
      <x:c r="F35" s="6"/>
      <x:c r="G35" s="6"/>
      <x:c r="H35" s="6"/>
      <x:c r="I35" s="6"/>
      <x:c r="J35" s="6"/>
      <x:c r="K35" s="6"/>
      <x:c r="L35" s="6"/>
      <x:c r="M35" s="6"/>
      <x:c r="N35" s="6"/>
      <x:c r="O35" s="6"/>
      <x:c r="P35" s="6"/>
      <x:c r="Q35" s="6"/>
      <x:c r="R35" s="6"/>
      <x:c r="S35" s="6"/>
      <x:c r="T35" s="6"/>
      <x:c r="U35" s="6"/>
      <x:c r="V35" s="6"/>
      <x:c r="W35" s="6"/>
      <x:c r="X35" s="6"/>
      <x:c r="Y35" s="6"/>
      <x:c r="Z35" s="6"/>
    </x:row>
    <x:row r="36" s="1" customFormat="1" ht="12.75" hidden="0" customHeight="1">
      <x:c r="A36" s="6"/>
      <x:c r="B36" s="6"/>
      <x:c r="C36" s="6"/>
      <x:c r="D36" s="6"/>
      <x:c r="E36" s="6"/>
      <x:c r="F36" s="6"/>
      <x:c r="G36" s="6"/>
      <x:c r="H36" s="6"/>
      <x:c r="I36" s="6"/>
      <x:c r="J36" s="6"/>
      <x:c r="K36" s="6"/>
      <x:c r="L36" s="6"/>
      <x:c r="M36" s="6"/>
      <x:c r="N36" s="6"/>
      <x:c r="O36" s="6"/>
      <x:c r="P36" s="6"/>
      <x:c r="Q36" s="6"/>
      <x:c r="R36" s="6"/>
      <x:c r="S36" s="6"/>
      <x:c r="T36" s="6"/>
      <x:c r="U36" s="6"/>
      <x:c r="V36" s="6"/>
      <x:c r="W36" s="6"/>
      <x:c r="X36" s="6"/>
      <x:c r="Y36" s="6"/>
      <x:c r="Z36" s="6"/>
    </x:row>
    <x:row r="37" s="1" customFormat="1" ht="12.75" hidden="0" customHeight="1">
      <x:c r="A37" s="6"/>
      <x:c r="B37" s="6"/>
      <x:c r="C37" s="6"/>
      <x:c r="D37" s="6"/>
      <x:c r="E37" s="6"/>
      <x:c r="F37" s="6"/>
      <x:c r="G37" s="6"/>
      <x:c r="H37" s="6"/>
      <x:c r="I37" s="6"/>
      <x:c r="J37" s="6"/>
      <x:c r="K37" s="6"/>
      <x:c r="L37" s="6"/>
      <x:c r="M37" s="6"/>
      <x:c r="N37" s="6"/>
      <x:c r="O37" s="6"/>
      <x:c r="P37" s="6"/>
      <x:c r="Q37" s="6"/>
      <x:c r="R37" s="6"/>
      <x:c r="S37" s="6"/>
      <x:c r="T37" s="6"/>
      <x:c r="U37" s="6"/>
      <x:c r="V37" s="6"/>
      <x:c r="W37" s="6"/>
      <x:c r="X37" s="6"/>
      <x:c r="Y37" s="6"/>
      <x:c r="Z37" s="6"/>
    </x:row>
    <x:row r="38" s="1" customFormat="1" ht="12.75" hidden="0" customHeight="1">
      <x:c r="A38" s="6"/>
      <x:c r="B38" s="6"/>
      <x:c r="C38" s="6"/>
      <x:c r="D38" s="6"/>
      <x:c r="E38" s="6"/>
      <x:c r="F38" s="6"/>
      <x:c r="G38" s="6"/>
      <x:c r="H38" s="6"/>
      <x:c r="I38" s="6"/>
      <x:c r="J38" s="6"/>
      <x:c r="K38" s="6"/>
      <x:c r="L38" s="6"/>
      <x:c r="M38" s="6"/>
      <x:c r="N38" s="6"/>
      <x:c r="O38" s="6"/>
      <x:c r="P38" s="6"/>
      <x:c r="Q38" s="6"/>
      <x:c r="R38" s="6"/>
      <x:c r="S38" s="6"/>
      <x:c r="T38" s="6"/>
      <x:c r="U38" s="6"/>
      <x:c r="V38" s="6"/>
      <x:c r="W38" s="6"/>
      <x:c r="X38" s="6"/>
      <x:c r="Y38" s="6"/>
      <x:c r="Z38" s="6"/>
    </x:row>
    <x:row r="39" s="1" customFormat="1" ht="12.75" hidden="0" customHeight="1">
      <x:c r="A39" s="6"/>
      <x:c r="B39" s="6"/>
      <x:c r="C39" s="6"/>
      <x:c r="D39" s="6"/>
      <x:c r="E39" s="6"/>
      <x:c r="F39" s="6"/>
      <x:c r="G39" s="6"/>
      <x:c r="H39" s="6"/>
      <x:c r="I39" s="6"/>
      <x:c r="J39" s="6"/>
      <x:c r="K39" s="6"/>
      <x:c r="L39" s="6"/>
      <x:c r="M39" s="6"/>
      <x:c r="N39" s="6"/>
      <x:c r="O39" s="6"/>
      <x:c r="P39" s="6"/>
      <x:c r="Q39" s="6"/>
      <x:c r="R39" s="6"/>
      <x:c r="S39" s="6"/>
      <x:c r="T39" s="6"/>
      <x:c r="U39" s="6"/>
      <x:c r="V39" s="6"/>
      <x:c r="W39" s="6"/>
      <x:c r="X39" s="6"/>
      <x:c r="Y39" s="6"/>
      <x:c r="Z39" s="6"/>
    </x:row>
    <x:row r="40" s="1" customFormat="1" ht="12.75" hidden="0" customHeight="1">
      <x:c r="A40" s="6"/>
      <x:c r="B40" s="6"/>
      <x:c r="C40" s="6"/>
      <x:c r="D40" s="6"/>
      <x:c r="E40" s="6"/>
      <x:c r="F40" s="6"/>
      <x:c r="G40" s="6"/>
      <x:c r="H40" s="6"/>
      <x:c r="I40" s="6"/>
      <x:c r="J40" s="6"/>
      <x:c r="K40" s="6"/>
      <x:c r="L40" s="6"/>
      <x:c r="M40" s="6"/>
      <x:c r="N40" s="6"/>
      <x:c r="O40" s="6"/>
      <x:c r="P40" s="6"/>
      <x:c r="Q40" s="6"/>
      <x:c r="R40" s="6"/>
      <x:c r="S40" s="6"/>
      <x:c r="T40" s="6"/>
      <x:c r="U40" s="6"/>
      <x:c r="V40" s="6"/>
      <x:c r="W40" s="6"/>
      <x:c r="X40" s="6"/>
      <x:c r="Y40" s="6"/>
      <x:c r="Z40" s="6"/>
    </x:row>
    <x:row r="41" s="1" customFormat="1" ht="12.75" hidden="0" customHeight="1">
      <x:c r="A41" s="6"/>
      <x:c r="B41" s="6"/>
      <x:c r="C41" s="6"/>
      <x:c r="D41" s="6"/>
      <x:c r="E41" s="6"/>
      <x:c r="F41" s="6"/>
      <x:c r="G41" s="6"/>
      <x:c r="H41" s="6"/>
      <x:c r="I41" s="6"/>
      <x:c r="J41" s="6"/>
      <x:c r="K41" s="6"/>
      <x:c r="L41" s="6"/>
      <x:c r="M41" s="6"/>
      <x:c r="N41" s="6"/>
      <x:c r="O41" s="6"/>
      <x:c r="P41" s="6"/>
      <x:c r="Q41" s="6"/>
      <x:c r="R41" s="6"/>
      <x:c r="S41" s="6"/>
      <x:c r="T41" s="6"/>
      <x:c r="U41" s="6"/>
      <x:c r="V41" s="6"/>
      <x:c r="W41" s="6"/>
      <x:c r="X41" s="6"/>
      <x:c r="Y41" s="6"/>
      <x:c r="Z41" s="6"/>
    </x:row>
    <x:row r="42" s="1" customFormat="1" ht="12.75" hidden="0" customHeight="1">
      <x:c r="A42" s="6"/>
      <x:c r="B42" s="6"/>
      <x:c r="C42" s="6"/>
      <x:c r="D42" s="6"/>
      <x:c r="E42" s="6"/>
      <x:c r="F42" s="6"/>
      <x:c r="G42" s="6"/>
      <x:c r="H42" s="6"/>
      <x:c r="I42" s="6"/>
      <x:c r="J42" s="6"/>
      <x:c r="K42" s="6"/>
      <x:c r="L42" s="6"/>
      <x:c r="M42" s="6"/>
      <x:c r="N42" s="6"/>
      <x:c r="O42" s="6"/>
      <x:c r="P42" s="6"/>
      <x:c r="Q42" s="6"/>
      <x:c r="R42" s="6"/>
      <x:c r="S42" s="6"/>
      <x:c r="T42" s="6"/>
      <x:c r="U42" s="6"/>
      <x:c r="V42" s="6"/>
      <x:c r="W42" s="6"/>
      <x:c r="X42" s="6"/>
      <x:c r="Y42" s="6"/>
      <x:c r="Z42" s="6"/>
    </x:row>
    <x:row r="43" s="1" customFormat="1" ht="12.75" hidden="0" customHeight="1">
      <x:c r="A43" s="6"/>
      <x:c r="B43" s="6"/>
      <x:c r="C43" s="6"/>
      <x:c r="D43" s="6"/>
      <x:c r="E43" s="6"/>
      <x:c r="F43" s="6"/>
      <x:c r="G43" s="6"/>
      <x:c r="H43" s="6"/>
      <x:c r="I43" s="6"/>
      <x:c r="J43" s="6"/>
      <x:c r="K43" s="6"/>
      <x:c r="L43" s="6"/>
      <x:c r="M43" s="6"/>
      <x:c r="N43" s="6"/>
      <x:c r="O43" s="6"/>
      <x:c r="P43" s="6"/>
      <x:c r="Q43" s="6"/>
      <x:c r="R43" s="6"/>
      <x:c r="S43" s="6"/>
      <x:c r="T43" s="6"/>
      <x:c r="U43" s="6"/>
      <x:c r="V43" s="6"/>
      <x:c r="W43" s="6"/>
      <x:c r="X43" s="6"/>
      <x:c r="Y43" s="6"/>
      <x:c r="Z43" s="6"/>
    </x:row>
    <x:row r="44" s="1" customFormat="1" ht="12.75" hidden="0" customHeight="1">
      <x:c r="A44" s="6"/>
      <x:c r="B44" s="6"/>
      <x:c r="C44" s="6"/>
      <x:c r="D44" s="6"/>
      <x:c r="E44" s="6"/>
      <x:c r="F44" s="6"/>
      <x:c r="G44" s="6"/>
      <x:c r="H44" s="6"/>
      <x:c r="I44" s="6"/>
      <x:c r="J44" s="6"/>
      <x:c r="K44" s="6"/>
      <x:c r="L44" s="6"/>
      <x:c r="M44" s="6"/>
      <x:c r="N44" s="6"/>
      <x:c r="O44" s="6"/>
      <x:c r="P44" s="6"/>
      <x:c r="Q44" s="6"/>
      <x:c r="R44" s="6"/>
      <x:c r="S44" s="6"/>
      <x:c r="T44" s="6"/>
      <x:c r="U44" s="6"/>
      <x:c r="V44" s="6"/>
      <x:c r="W44" s="6"/>
      <x:c r="X44" s="6"/>
      <x:c r="Y44" s="6"/>
      <x:c r="Z44" s="6"/>
    </x:row>
    <x:row r="45" s="1" customFormat="1" ht="12.75" hidden="0" customHeight="1">
      <x:c r="A45" s="6"/>
      <x:c r="B45" s="6"/>
      <x:c r="C45" s="6"/>
      <x:c r="D45" s="6"/>
      <x:c r="E45" s="6"/>
      <x:c r="F45" s="6"/>
      <x:c r="G45" s="6"/>
      <x:c r="H45" s="6"/>
      <x:c r="I45" s="6"/>
      <x:c r="J45" s="6"/>
      <x:c r="K45" s="6"/>
      <x:c r="L45" s="6"/>
      <x:c r="M45" s="6"/>
      <x:c r="N45" s="6"/>
      <x:c r="O45" s="6"/>
      <x:c r="P45" s="6"/>
      <x:c r="Q45" s="6"/>
      <x:c r="R45" s="6"/>
      <x:c r="S45" s="6"/>
      <x:c r="T45" s="6"/>
      <x:c r="U45" s="6"/>
      <x:c r="V45" s="6"/>
      <x:c r="W45" s="6"/>
      <x:c r="X45" s="6"/>
      <x:c r="Y45" s="6"/>
      <x:c r="Z45" s="6"/>
    </x:row>
    <x:row r="46" s="1" customFormat="1" ht="12.75" hidden="0" customHeight="1">
      <x:c r="A46" s="6"/>
      <x:c r="B46" s="6"/>
      <x:c r="C46" s="6"/>
      <x:c r="D46" s="6"/>
      <x:c r="E46" s="6"/>
      <x:c r="F46" s="6"/>
      <x:c r="G46" s="6"/>
      <x:c r="H46" s="6"/>
      <x:c r="I46" s="6"/>
      <x:c r="J46" s="6"/>
      <x:c r="K46" s="6"/>
      <x:c r="L46" s="6"/>
      <x:c r="M46" s="6"/>
      <x:c r="N46" s="6"/>
      <x:c r="O46" s="6"/>
      <x:c r="P46" s="6"/>
      <x:c r="Q46" s="6"/>
      <x:c r="R46" s="6"/>
      <x:c r="S46" s="6"/>
      <x:c r="T46" s="6"/>
      <x:c r="U46" s="6"/>
      <x:c r="V46" s="6"/>
      <x:c r="W46" s="6"/>
      <x:c r="X46" s="6"/>
      <x:c r="Y46" s="6"/>
      <x:c r="Z46" s="6"/>
    </x:row>
    <x:row r="47" s="1" customFormat="1" ht="12.75" hidden="0" customHeight="1">
      <x:c r="A47" s="6"/>
      <x:c r="B47" s="6"/>
      <x:c r="C47" s="6"/>
      <x:c r="D47" s="6"/>
      <x:c r="E47" s="6"/>
      <x:c r="F47" s="6"/>
      <x:c r="G47" s="6"/>
      <x:c r="H47" s="6"/>
      <x:c r="I47" s="6"/>
      <x:c r="J47" s="6"/>
      <x:c r="K47" s="6"/>
      <x:c r="L47" s="6"/>
      <x:c r="M47" s="6"/>
      <x:c r="N47" s="6"/>
      <x:c r="O47" s="6"/>
      <x:c r="P47" s="6"/>
      <x:c r="Q47" s="6"/>
      <x:c r="R47" s="6"/>
      <x:c r="S47" s="6"/>
      <x:c r="T47" s="6"/>
      <x:c r="U47" s="6"/>
      <x:c r="V47" s="6"/>
      <x:c r="W47" s="6"/>
      <x:c r="X47" s="6"/>
      <x:c r="Y47" s="6"/>
      <x:c r="Z47" s="6"/>
    </x:row>
    <x:row r="48" s="1" customFormat="1" ht="12.75" hidden="0" customHeight="1">
      <x:c r="A48" s="6"/>
      <x:c r="B48" s="6"/>
      <x:c r="C48" s="6"/>
      <x:c r="D48" s="6"/>
      <x:c r="E48" s="6"/>
      <x:c r="F48" s="6"/>
      <x:c r="G48" s="6"/>
      <x:c r="H48" s="6"/>
      <x:c r="I48" s="6"/>
      <x:c r="J48" s="6"/>
      <x:c r="K48" s="6"/>
      <x:c r="L48" s="6"/>
      <x:c r="M48" s="6"/>
      <x:c r="N48" s="6"/>
      <x:c r="O48" s="6"/>
      <x:c r="P48" s="6"/>
      <x:c r="Q48" s="6"/>
      <x:c r="R48" s="6"/>
      <x:c r="S48" s="6"/>
      <x:c r="T48" s="6"/>
      <x:c r="U48" s="6"/>
      <x:c r="V48" s="6"/>
      <x:c r="W48" s="6"/>
      <x:c r="X48" s="6"/>
      <x:c r="Y48" s="6"/>
      <x:c r="Z48" s="6"/>
    </x:row>
    <x:row r="49" s="1" customFormat="1" ht="12.75" hidden="0" customHeight="1">
      <x:c r="A49" s="6"/>
      <x:c r="B49" s="6"/>
      <x:c r="C49" s="6"/>
      <x:c r="D49" s="6"/>
      <x:c r="E49" s="6"/>
      <x:c r="F49" s="6"/>
      <x:c r="G49" s="6"/>
      <x:c r="H49" s="6"/>
      <x:c r="I49" s="6"/>
      <x:c r="J49" s="6"/>
      <x:c r="K49" s="6"/>
      <x:c r="L49" s="6"/>
      <x:c r="M49" s="6"/>
      <x:c r="N49" s="6"/>
      <x:c r="O49" s="6"/>
      <x:c r="P49" s="6"/>
      <x:c r="Q49" s="6"/>
      <x:c r="R49" s="6"/>
      <x:c r="S49" s="6"/>
      <x:c r="T49" s="6"/>
      <x:c r="U49" s="6"/>
      <x:c r="V49" s="6"/>
      <x:c r="W49" s="6"/>
      <x:c r="X49" s="6"/>
      <x:c r="Y49" s="6"/>
      <x:c r="Z49" s="6"/>
    </x:row>
    <x:row r="50" s="1" customFormat="1" ht="12.75" hidden="0" customHeight="1">
      <x:c r="A50" s="6"/>
      <x:c r="B50" s="6"/>
      <x:c r="C50" s="6"/>
      <x:c r="D50" s="6"/>
      <x:c r="E50" s="6"/>
      <x:c r="F50" s="6"/>
      <x:c r="G50" s="6"/>
      <x:c r="H50" s="6"/>
      <x:c r="I50" s="6"/>
      <x:c r="J50" s="6"/>
      <x:c r="K50" s="6"/>
      <x:c r="L50" s="6"/>
      <x:c r="M50" s="6"/>
      <x:c r="N50" s="6"/>
      <x:c r="O50" s="6"/>
      <x:c r="P50" s="6"/>
      <x:c r="Q50" s="6"/>
      <x:c r="R50" s="6"/>
      <x:c r="S50" s="6"/>
      <x:c r="T50" s="6"/>
      <x:c r="U50" s="6"/>
      <x:c r="V50" s="6"/>
      <x:c r="W50" s="6"/>
      <x:c r="X50" s="6"/>
      <x:c r="Y50" s="6"/>
      <x:c r="Z50" s="6"/>
    </x:row>
    <x:row r="51" s="1" customFormat="1" ht="12.75" hidden="0" customHeight="1">
      <x:c r="A51" s="6"/>
      <x:c r="B51" s="6"/>
      <x:c r="C51" s="6"/>
      <x:c r="D51" s="6"/>
      <x:c r="E51" s="6"/>
      <x:c r="F51" s="6"/>
      <x:c r="G51" s="6"/>
      <x:c r="H51" s="6"/>
      <x:c r="I51" s="6"/>
      <x:c r="J51" s="6"/>
      <x:c r="K51" s="6"/>
      <x:c r="L51" s="6"/>
      <x:c r="M51" s="6"/>
      <x:c r="N51" s="6"/>
      <x:c r="O51" s="6"/>
      <x:c r="P51" s="6"/>
      <x:c r="Q51" s="6"/>
      <x:c r="R51" s="6"/>
      <x:c r="S51" s="6"/>
      <x:c r="T51" s="6"/>
      <x:c r="U51" s="6"/>
      <x:c r="V51" s="6"/>
      <x:c r="W51" s="6"/>
      <x:c r="X51" s="6"/>
      <x:c r="Y51" s="6"/>
      <x:c r="Z51" s="6"/>
    </x:row>
    <x:row r="52" s="1" customFormat="1" ht="12.75" hidden="0" customHeight="1">
      <x:c r="A52" s="6"/>
      <x:c r="B52" s="6"/>
      <x:c r="C52" s="6"/>
      <x:c r="D52" s="6"/>
      <x:c r="E52" s="6"/>
      <x:c r="F52" s="6"/>
      <x:c r="G52" s="6"/>
      <x:c r="H52" s="6"/>
      <x:c r="I52" s="6"/>
      <x:c r="J52" s="6"/>
      <x:c r="K52" s="6"/>
      <x:c r="L52" s="6"/>
      <x:c r="M52" s="6"/>
      <x:c r="N52" s="6"/>
      <x:c r="O52" s="6"/>
      <x:c r="P52" s="6"/>
      <x:c r="Q52" s="6"/>
      <x:c r="R52" s="6"/>
      <x:c r="S52" s="6"/>
      <x:c r="T52" s="6"/>
      <x:c r="U52" s="6"/>
      <x:c r="V52" s="6"/>
      <x:c r="W52" s="6"/>
      <x:c r="X52" s="6"/>
      <x:c r="Y52" s="6"/>
      <x:c r="Z52" s="6"/>
    </x:row>
    <x:row r="53" s="1" customFormat="1" ht="12.75" hidden="0" customHeight="1">
      <x:c r="A53" s="6"/>
      <x:c r="B53" s="6"/>
      <x:c r="C53" s="6"/>
      <x:c r="D53" s="6"/>
      <x:c r="E53" s="6"/>
      <x:c r="F53" s="6"/>
      <x:c r="G53" s="6"/>
      <x:c r="H53" s="6"/>
      <x:c r="I53" s="6"/>
      <x:c r="J53" s="6"/>
      <x:c r="K53" s="6"/>
      <x:c r="L53" s="6"/>
      <x:c r="M53" s="6"/>
      <x:c r="N53" s="6"/>
      <x:c r="O53" s="6"/>
      <x:c r="P53" s="6"/>
      <x:c r="Q53" s="6"/>
      <x:c r="R53" s="6"/>
      <x:c r="S53" s="6"/>
      <x:c r="T53" s="6"/>
      <x:c r="U53" s="6"/>
      <x:c r="V53" s="6"/>
      <x:c r="W53" s="6"/>
      <x:c r="X53" s="6"/>
      <x:c r="Y53" s="6"/>
      <x:c r="Z53" s="6"/>
    </x:row>
    <x:row r="54" s="1" customFormat="1" ht="12.75" hidden="0" customHeight="1">
      <x:c r="A54" s="6"/>
      <x:c r="B54" s="6"/>
      <x:c r="C54" s="6"/>
      <x:c r="D54" s="6"/>
      <x:c r="E54" s="6"/>
      <x:c r="F54" s="6"/>
      <x:c r="G54" s="6"/>
      <x:c r="H54" s="6"/>
      <x:c r="I54" s="6"/>
      <x:c r="J54" s="6"/>
      <x:c r="K54" s="6"/>
      <x:c r="L54" s="6"/>
      <x:c r="M54" s="6"/>
      <x:c r="N54" s="6"/>
      <x:c r="O54" s="6"/>
      <x:c r="P54" s="6"/>
      <x:c r="Q54" s="6"/>
      <x:c r="R54" s="6"/>
      <x:c r="S54" s="6"/>
      <x:c r="T54" s="6"/>
      <x:c r="U54" s="6"/>
      <x:c r="V54" s="6"/>
      <x:c r="W54" s="6"/>
      <x:c r="X54" s="6"/>
      <x:c r="Y54" s="6"/>
      <x:c r="Z54" s="6"/>
    </x:row>
    <x:row r="55" s="1" customFormat="1" ht="12.75" hidden="0" customHeight="1">
      <x:c r="A55" s="6"/>
      <x:c r="B55" s="6"/>
      <x:c r="C55" s="6"/>
      <x:c r="D55" s="6"/>
      <x:c r="E55" s="6"/>
      <x:c r="F55" s="6"/>
      <x:c r="G55" s="6"/>
      <x:c r="H55" s="6"/>
      <x:c r="I55" s="6"/>
      <x:c r="J55" s="6"/>
      <x:c r="K55" s="6"/>
      <x:c r="L55" s="6"/>
      <x:c r="M55" s="6"/>
      <x:c r="N55" s="6"/>
      <x:c r="O55" s="6"/>
      <x:c r="P55" s="6"/>
      <x:c r="Q55" s="6"/>
      <x:c r="R55" s="6"/>
      <x:c r="S55" s="6"/>
      <x:c r="T55" s="6"/>
      <x:c r="U55" s="6"/>
      <x:c r="V55" s="6"/>
      <x:c r="W55" s="6"/>
      <x:c r="X55" s="6"/>
      <x:c r="Y55" s="6"/>
      <x:c r="Z55" s="6"/>
    </x:row>
    <x:row r="56" s="1" customFormat="1" ht="12.75" hidden="0" customHeight="1">
      <x:c r="A56" s="6"/>
      <x:c r="B56" s="6"/>
      <x:c r="C56" s="6"/>
      <x:c r="D56" s="6"/>
      <x:c r="E56" s="6"/>
      <x:c r="F56" s="6"/>
      <x:c r="G56" s="6"/>
      <x:c r="H56" s="6"/>
      <x:c r="I56" s="6"/>
      <x:c r="J56" s="6"/>
      <x:c r="K56" s="6"/>
      <x:c r="L56" s="6"/>
      <x:c r="M56" s="6"/>
      <x:c r="N56" s="6"/>
      <x:c r="O56" s="6"/>
      <x:c r="P56" s="6"/>
      <x:c r="Q56" s="6"/>
      <x:c r="R56" s="6"/>
      <x:c r="S56" s="6"/>
      <x:c r="T56" s="6"/>
      <x:c r="U56" s="6"/>
      <x:c r="V56" s="6"/>
      <x:c r="W56" s="6"/>
      <x:c r="X56" s="6"/>
      <x:c r="Y56" s="6"/>
      <x:c r="Z56" s="6"/>
    </x:row>
    <x:row r="57" s="1" customFormat="1" ht="12.75" hidden="0" customHeight="1">
      <x:c r="A57" s="6"/>
      <x:c r="B57" s="6"/>
      <x:c r="C57" s="6"/>
      <x:c r="D57" s="6"/>
      <x:c r="E57" s="6"/>
      <x:c r="F57" s="6"/>
      <x:c r="G57" s="6"/>
      <x:c r="H57" s="6"/>
      <x:c r="I57" s="6"/>
      <x:c r="J57" s="6"/>
      <x:c r="K57" s="6"/>
      <x:c r="L57" s="6"/>
      <x:c r="M57" s="6"/>
      <x:c r="N57" s="6"/>
      <x:c r="O57" s="6"/>
      <x:c r="P57" s="6"/>
      <x:c r="Q57" s="6"/>
      <x:c r="R57" s="6"/>
      <x:c r="S57" s="6"/>
      <x:c r="T57" s="6"/>
      <x:c r="U57" s="6"/>
      <x:c r="V57" s="6"/>
      <x:c r="W57" s="6"/>
      <x:c r="X57" s="6"/>
      <x:c r="Y57" s="6"/>
      <x:c r="Z57" s="6"/>
    </x:row>
    <x:row r="58" s="1" customFormat="1" ht="12.75" hidden="0" customHeight="1">
      <x:c r="A58" s="6"/>
      <x:c r="B58" s="6"/>
      <x:c r="C58" s="6"/>
      <x:c r="D58" s="6"/>
      <x:c r="E58" s="6"/>
      <x:c r="F58" s="6"/>
      <x:c r="G58" s="6"/>
      <x:c r="H58" s="6"/>
      <x:c r="I58" s="6"/>
      <x:c r="J58" s="6"/>
      <x:c r="K58" s="6"/>
      <x:c r="L58" s="6"/>
      <x:c r="M58" s="6"/>
      <x:c r="N58" s="6"/>
      <x:c r="O58" s="6"/>
      <x:c r="P58" s="6"/>
      <x:c r="Q58" s="6"/>
      <x:c r="R58" s="6"/>
      <x:c r="S58" s="6"/>
      <x:c r="T58" s="6"/>
      <x:c r="U58" s="6"/>
      <x:c r="V58" s="6"/>
      <x:c r="W58" s="6"/>
      <x:c r="X58" s="6"/>
      <x:c r="Y58" s="6"/>
      <x:c r="Z58" s="6"/>
    </x:row>
    <x:row r="59" s="1" customFormat="1" ht="12.75" hidden="0" customHeight="1">
      <x:c r="A59" s="6"/>
      <x:c r="B59" s="6"/>
      <x:c r="C59" s="6"/>
      <x:c r="D59" s="6"/>
      <x:c r="E59" s="6"/>
      <x:c r="F59" s="6"/>
      <x:c r="G59" s="6"/>
      <x:c r="H59" s="6"/>
      <x:c r="I59" s="6"/>
      <x:c r="J59" s="6"/>
      <x:c r="K59" s="6"/>
      <x:c r="L59" s="6"/>
      <x:c r="M59" s="6"/>
      <x:c r="N59" s="6"/>
      <x:c r="O59" s="6"/>
      <x:c r="P59" s="6"/>
      <x:c r="Q59" s="6"/>
      <x:c r="R59" s="6"/>
      <x:c r="S59" s="6"/>
      <x:c r="T59" s="6"/>
      <x:c r="U59" s="6"/>
      <x:c r="V59" s="6"/>
      <x:c r="W59" s="6"/>
      <x:c r="X59" s="6"/>
      <x:c r="Y59" s="6"/>
      <x:c r="Z59" s="6"/>
    </x:row>
    <x:row r="60" s="1" customFormat="1" ht="12.75" hidden="0" customHeight="1">
      <x:c r="A60" s="6"/>
      <x:c r="B60" s="6"/>
      <x:c r="C60" s="6"/>
      <x:c r="D60" s="6"/>
      <x:c r="E60" s="6"/>
      <x:c r="F60" s="6"/>
      <x:c r="G60" s="6"/>
      <x:c r="H60" s="6"/>
      <x:c r="I60" s="6"/>
      <x:c r="J60" s="6"/>
      <x:c r="K60" s="6"/>
      <x:c r="L60" s="6"/>
      <x:c r="M60" s="6"/>
      <x:c r="N60" s="6"/>
      <x:c r="O60" s="6"/>
      <x:c r="P60" s="6"/>
      <x:c r="Q60" s="6"/>
      <x:c r="R60" s="6"/>
      <x:c r="S60" s="6"/>
      <x:c r="T60" s="6"/>
      <x:c r="U60" s="6"/>
      <x:c r="V60" s="6"/>
      <x:c r="W60" s="6"/>
      <x:c r="X60" s="6"/>
      <x:c r="Y60" s="6"/>
      <x:c r="Z60" s="6"/>
    </x:row>
    <x:row r="61" s="1" customFormat="1" ht="12.75" hidden="0" customHeight="1">
      <x:c r="A61" s="6"/>
      <x:c r="B61" s="6"/>
      <x:c r="C61" s="6"/>
      <x:c r="D61" s="6"/>
      <x:c r="E61" s="6"/>
      <x:c r="F61" s="6"/>
      <x:c r="G61" s="6"/>
      <x:c r="H61" s="6"/>
      <x:c r="I61" s="6"/>
      <x:c r="J61" s="6"/>
      <x:c r="K61" s="6"/>
      <x:c r="L61" s="6"/>
      <x:c r="M61" s="6"/>
      <x:c r="N61" s="6"/>
      <x:c r="O61" s="6"/>
      <x:c r="P61" s="6"/>
      <x:c r="Q61" s="6"/>
      <x:c r="R61" s="6"/>
      <x:c r="S61" s="6"/>
      <x:c r="T61" s="6"/>
      <x:c r="U61" s="6"/>
      <x:c r="V61" s="6"/>
      <x:c r="W61" s="6"/>
      <x:c r="X61" s="6"/>
      <x:c r="Y61" s="6"/>
      <x:c r="Z61" s="6"/>
    </x:row>
    <x:row r="62" s="1" customFormat="1" ht="12.75" hidden="0" customHeight="1">
      <x:c r="A62" s="6"/>
      <x:c r="B62" s="6"/>
      <x:c r="C62" s="6"/>
      <x:c r="D62" s="6"/>
      <x:c r="E62" s="6"/>
      <x:c r="F62" s="6"/>
      <x:c r="G62" s="6"/>
      <x:c r="H62" s="6"/>
      <x:c r="I62" s="6"/>
      <x:c r="J62" s="6"/>
      <x:c r="K62" s="6"/>
      <x:c r="L62" s="6"/>
      <x:c r="M62" s="6"/>
      <x:c r="N62" s="6"/>
      <x:c r="O62" s="6"/>
      <x:c r="P62" s="6"/>
      <x:c r="Q62" s="6"/>
      <x:c r="R62" s="6"/>
      <x:c r="S62" s="6"/>
      <x:c r="T62" s="6"/>
      <x:c r="U62" s="6"/>
      <x:c r="V62" s="6"/>
      <x:c r="W62" s="6"/>
      <x:c r="X62" s="6"/>
      <x:c r="Y62" s="6"/>
      <x:c r="Z62" s="6"/>
    </x:row>
    <x:row r="63" s="1" customFormat="1" ht="12.75" hidden="0" customHeight="1">
      <x:c r="A63" s="6"/>
      <x:c r="B63" s="6"/>
      <x:c r="C63" s="6"/>
      <x:c r="D63" s="6"/>
      <x:c r="E63" s="6"/>
      <x:c r="F63" s="6"/>
      <x:c r="G63" s="6"/>
      <x:c r="H63" s="6"/>
      <x:c r="I63" s="6"/>
      <x:c r="J63" s="6"/>
      <x:c r="K63" s="6"/>
      <x:c r="L63" s="6"/>
      <x:c r="M63" s="6"/>
      <x:c r="N63" s="6"/>
      <x:c r="O63" s="6"/>
      <x:c r="P63" s="6"/>
      <x:c r="Q63" s="6"/>
      <x:c r="R63" s="6"/>
      <x:c r="S63" s="6"/>
      <x:c r="T63" s="6"/>
      <x:c r="U63" s="6"/>
      <x:c r="V63" s="6"/>
      <x:c r="W63" s="6"/>
      <x:c r="X63" s="6"/>
      <x:c r="Y63" s="6"/>
      <x:c r="Z63" s="6"/>
    </x:row>
    <x:row r="64" s="1" customFormat="1" ht="12.75" hidden="0" customHeight="1">
      <x:c r="A64" s="6"/>
      <x:c r="B64" s="6"/>
      <x:c r="C64" s="6"/>
      <x:c r="D64" s="6"/>
      <x:c r="E64" s="6"/>
      <x:c r="F64" s="6"/>
      <x:c r="G64" s="6"/>
      <x:c r="H64" s="6"/>
      <x:c r="I64" s="6"/>
      <x:c r="J64" s="6"/>
      <x:c r="K64" s="6"/>
      <x:c r="L64" s="6"/>
      <x:c r="M64" s="6"/>
      <x:c r="N64" s="6"/>
      <x:c r="O64" s="6"/>
      <x:c r="P64" s="6"/>
      <x:c r="Q64" s="6"/>
      <x:c r="R64" s="6"/>
      <x:c r="S64" s="6"/>
      <x:c r="T64" s="6"/>
      <x:c r="U64" s="6"/>
      <x:c r="V64" s="6"/>
      <x:c r="W64" s="6"/>
      <x:c r="X64" s="6"/>
      <x:c r="Y64" s="6"/>
      <x:c r="Z64" s="6"/>
    </x:row>
    <x:row r="65" s="1" customFormat="1" ht="12.75" hidden="0" customHeight="1">
      <x:c r="A65" s="6"/>
      <x:c r="B65" s="6"/>
      <x:c r="C65" s="6"/>
      <x:c r="D65" s="6"/>
      <x:c r="E65" s="6"/>
      <x:c r="F65" s="6"/>
      <x:c r="G65" s="6"/>
      <x:c r="H65" s="6"/>
      <x:c r="I65" s="6"/>
      <x:c r="J65" s="6"/>
      <x:c r="K65" s="6"/>
      <x:c r="L65" s="6"/>
      <x:c r="M65" s="6"/>
      <x:c r="N65" s="6"/>
      <x:c r="O65" s="6"/>
      <x:c r="P65" s="6"/>
      <x:c r="Q65" s="6"/>
      <x:c r="R65" s="6"/>
      <x:c r="S65" s="6"/>
      <x:c r="T65" s="6"/>
      <x:c r="U65" s="6"/>
      <x:c r="V65" s="6"/>
      <x:c r="W65" s="6"/>
      <x:c r="X65" s="6"/>
      <x:c r="Y65" s="6"/>
      <x:c r="Z65" s="6"/>
    </x:row>
    <x:row r="66" s="1" customFormat="1" ht="12.75" hidden="0" customHeight="1">
      <x:c r="A66" s="6"/>
      <x:c r="B66" s="6"/>
      <x:c r="C66" s="6"/>
      <x:c r="D66" s="6"/>
      <x:c r="E66" s="6"/>
      <x:c r="F66" s="6"/>
      <x:c r="G66" s="6"/>
      <x:c r="H66" s="6"/>
      <x:c r="I66" s="6"/>
      <x:c r="J66" s="6"/>
      <x:c r="K66" s="6"/>
      <x:c r="L66" s="6"/>
      <x:c r="M66" s="6"/>
      <x:c r="N66" s="6"/>
      <x:c r="O66" s="6"/>
      <x:c r="P66" s="6"/>
      <x:c r="Q66" s="6"/>
      <x:c r="R66" s="6"/>
      <x:c r="S66" s="6"/>
      <x:c r="T66" s="6"/>
      <x:c r="U66" s="6"/>
      <x:c r="V66" s="6"/>
      <x:c r="W66" s="6"/>
      <x:c r="X66" s="6"/>
      <x:c r="Y66" s="6"/>
      <x:c r="Z66" s="6"/>
    </x:row>
    <x:row r="67" s="1" customFormat="1" ht="12.75" hidden="0" customHeight="1">
      <x:c r="A67" s="6"/>
      <x:c r="B67" s="6"/>
      <x:c r="C67" s="6"/>
      <x:c r="D67" s="6"/>
      <x:c r="E67" s="6"/>
      <x:c r="F67" s="6"/>
      <x:c r="G67" s="6"/>
      <x:c r="H67" s="6"/>
      <x:c r="I67" s="6"/>
      <x:c r="J67" s="6"/>
      <x:c r="K67" s="6"/>
      <x:c r="L67" s="6"/>
      <x:c r="M67" s="6"/>
      <x:c r="N67" s="6"/>
      <x:c r="O67" s="6"/>
      <x:c r="P67" s="6"/>
      <x:c r="Q67" s="6"/>
      <x:c r="R67" s="6"/>
      <x:c r="S67" s="6"/>
      <x:c r="T67" s="6"/>
      <x:c r="U67" s="6"/>
      <x:c r="V67" s="6"/>
      <x:c r="W67" s="6"/>
      <x:c r="X67" s="6"/>
      <x:c r="Y67" s="6"/>
      <x:c r="Z67" s="6"/>
    </x:row>
    <x:row r="68" s="1" customFormat="1" ht="12.75" hidden="0" customHeight="1">
      <x:c r="A68" s="6"/>
      <x:c r="B68" s="6"/>
      <x:c r="C68" s="6"/>
      <x:c r="D68" s="6"/>
      <x:c r="E68" s="6"/>
      <x:c r="F68" s="6"/>
      <x:c r="G68" s="6"/>
      <x:c r="H68" s="6"/>
      <x:c r="I68" s="6"/>
      <x:c r="J68" s="6"/>
      <x:c r="K68" s="6"/>
      <x:c r="L68" s="6"/>
      <x:c r="M68" s="6"/>
      <x:c r="N68" s="6"/>
      <x:c r="O68" s="6"/>
      <x:c r="P68" s="6"/>
      <x:c r="Q68" s="6"/>
      <x:c r="R68" s="6"/>
      <x:c r="S68" s="6"/>
      <x:c r="T68" s="6"/>
      <x:c r="U68" s="6"/>
      <x:c r="V68" s="6"/>
      <x:c r="W68" s="6"/>
      <x:c r="X68" s="6"/>
      <x:c r="Y68" s="6"/>
      <x:c r="Z68" s="6"/>
    </x:row>
    <x:row r="69" s="1" customFormat="1" ht="12.75" hidden="0" customHeight="1">
      <x:c r="A69" s="6"/>
      <x:c r="B69" s="6"/>
      <x:c r="C69" s="6"/>
      <x:c r="D69" s="6"/>
      <x:c r="E69" s="6"/>
      <x:c r="F69" s="6"/>
      <x:c r="G69" s="6"/>
      <x:c r="H69" s="6"/>
      <x:c r="I69" s="6"/>
      <x:c r="J69" s="6"/>
      <x:c r="K69" s="6"/>
      <x:c r="L69" s="6"/>
      <x:c r="M69" s="6"/>
      <x:c r="N69" s="6"/>
      <x:c r="O69" s="6"/>
      <x:c r="P69" s="6"/>
      <x:c r="Q69" s="6"/>
      <x:c r="R69" s="6"/>
      <x:c r="S69" s="6"/>
      <x:c r="T69" s="6"/>
      <x:c r="U69" s="6"/>
      <x:c r="V69" s="6"/>
      <x:c r="W69" s="6"/>
      <x:c r="X69" s="6"/>
      <x:c r="Y69" s="6"/>
      <x:c r="Z69" s="6"/>
    </x:row>
    <x:row r="70" s="1" customFormat="1" ht="12.75" hidden="0" customHeight="1">
      <x:c r="A70" s="6"/>
      <x:c r="B70" s="6"/>
      <x:c r="C70" s="6"/>
      <x:c r="D70" s="6"/>
      <x:c r="E70" s="6"/>
      <x:c r="F70" s="6"/>
      <x:c r="G70" s="6"/>
      <x:c r="H70" s="6"/>
      <x:c r="I70" s="6"/>
      <x:c r="J70" s="6"/>
      <x:c r="K70" s="6"/>
      <x:c r="L70" s="6"/>
      <x:c r="M70" s="6"/>
      <x:c r="N70" s="6"/>
      <x:c r="O70" s="6"/>
      <x:c r="P70" s="6"/>
      <x:c r="Q70" s="6"/>
      <x:c r="R70" s="6"/>
      <x:c r="S70" s="6"/>
      <x:c r="T70" s="6"/>
      <x:c r="U70" s="6"/>
      <x:c r="V70" s="6"/>
      <x:c r="W70" s="6"/>
      <x:c r="X70" s="6"/>
      <x:c r="Y70" s="6"/>
      <x:c r="Z70" s="6"/>
    </x:row>
    <x:row r="71" s="1" customFormat="1" ht="12.75" hidden="0" customHeight="1">
      <x:c r="A71" s="6"/>
      <x:c r="B71" s="6"/>
      <x:c r="C71" s="6"/>
      <x:c r="D71" s="6"/>
      <x:c r="E71" s="6"/>
      <x:c r="F71" s="6"/>
      <x:c r="G71" s="6"/>
      <x:c r="H71" s="6"/>
      <x:c r="I71" s="6"/>
      <x:c r="J71" s="6"/>
      <x:c r="K71" s="6"/>
      <x:c r="L71" s="6"/>
      <x:c r="M71" s="6"/>
      <x:c r="N71" s="6"/>
      <x:c r="O71" s="6"/>
      <x:c r="P71" s="6"/>
      <x:c r="Q71" s="6"/>
      <x:c r="R71" s="6"/>
      <x:c r="S71" s="6"/>
      <x:c r="T71" s="6"/>
      <x:c r="U71" s="6"/>
      <x:c r="V71" s="6"/>
      <x:c r="W71" s="6"/>
      <x:c r="X71" s="6"/>
      <x:c r="Y71" s="6"/>
      <x:c r="Z71" s="6"/>
    </x:row>
    <x:row r="72" s="1" customFormat="1" ht="12.75" hidden="0" customHeight="1">
      <x:c r="A72" s="6"/>
      <x:c r="B72" s="6"/>
      <x:c r="C72" s="6"/>
      <x:c r="D72" s="6"/>
      <x:c r="E72" s="6"/>
      <x:c r="F72" s="6"/>
      <x:c r="G72" s="6"/>
      <x:c r="H72" s="6"/>
      <x:c r="I72" s="6"/>
      <x:c r="J72" s="6"/>
      <x:c r="K72" s="6"/>
      <x:c r="L72" s="6"/>
      <x:c r="M72" s="6"/>
      <x:c r="N72" s="6"/>
      <x:c r="O72" s="6"/>
      <x:c r="P72" s="6"/>
      <x:c r="Q72" s="6"/>
      <x:c r="R72" s="6"/>
      <x:c r="S72" s="6"/>
      <x:c r="T72" s="6"/>
      <x:c r="U72" s="6"/>
      <x:c r="V72" s="6"/>
      <x:c r="W72" s="6"/>
      <x:c r="X72" s="6"/>
      <x:c r="Y72" s="6"/>
      <x:c r="Z72" s="6"/>
    </x:row>
    <x:row r="73" s="1" customFormat="1" ht="12.75" hidden="0" customHeight="1">
      <x:c r="A73" s="6"/>
      <x:c r="B73" s="6"/>
      <x:c r="C73" s="6"/>
      <x:c r="D73" s="6"/>
      <x:c r="E73" s="6"/>
      <x:c r="F73" s="6"/>
      <x:c r="G73" s="6"/>
      <x:c r="H73" s="6"/>
      <x:c r="I73" s="6"/>
      <x:c r="J73" s="6"/>
      <x:c r="K73" s="6"/>
      <x:c r="L73" s="6"/>
      <x:c r="M73" s="6"/>
      <x:c r="N73" s="6"/>
      <x:c r="O73" s="6"/>
      <x:c r="P73" s="6"/>
      <x:c r="Q73" s="6"/>
      <x:c r="R73" s="6"/>
      <x:c r="S73" s="6"/>
      <x:c r="T73" s="6"/>
      <x:c r="U73" s="6"/>
      <x:c r="V73" s="6"/>
      <x:c r="W73" s="6"/>
      <x:c r="X73" s="6"/>
      <x:c r="Y73" s="6"/>
      <x:c r="Z73" s="6"/>
    </x:row>
    <x:row r="74" s="1" customFormat="1" ht="12.75" hidden="0" customHeight="1">
      <x:c r="A74" s="6"/>
      <x:c r="B74" s="6"/>
      <x:c r="C74" s="6"/>
      <x:c r="D74" s="6"/>
      <x:c r="E74" s="6"/>
      <x:c r="F74" s="6"/>
      <x:c r="G74" s="6"/>
      <x:c r="H74" s="6"/>
      <x:c r="I74" s="6"/>
      <x:c r="J74" s="6"/>
      <x:c r="K74" s="6"/>
      <x:c r="L74" s="6"/>
      <x:c r="M74" s="6"/>
      <x:c r="N74" s="6"/>
      <x:c r="O74" s="6"/>
      <x:c r="P74" s="6"/>
      <x:c r="Q74" s="6"/>
      <x:c r="R74" s="6"/>
      <x:c r="S74" s="6"/>
      <x:c r="T74" s="6"/>
      <x:c r="U74" s="6"/>
      <x:c r="V74" s="6"/>
      <x:c r="W74" s="6"/>
      <x:c r="X74" s="6"/>
      <x:c r="Y74" s="6"/>
      <x:c r="Z74" s="6"/>
    </x:row>
    <x:row r="75" s="1" customFormat="1" ht="12.75" hidden="0" customHeight="1">
      <x:c r="A75" s="6"/>
      <x:c r="B75" s="6"/>
      <x:c r="C75" s="6"/>
      <x:c r="D75" s="6"/>
      <x:c r="E75" s="6"/>
      <x:c r="F75" s="6"/>
      <x:c r="G75" s="6"/>
      <x:c r="H75" s="6"/>
      <x:c r="I75" s="6"/>
      <x:c r="J75" s="6"/>
      <x:c r="K75" s="6"/>
      <x:c r="L75" s="6"/>
      <x:c r="M75" s="6"/>
      <x:c r="N75" s="6"/>
      <x:c r="O75" s="6"/>
      <x:c r="P75" s="6"/>
      <x:c r="Q75" s="6"/>
      <x:c r="R75" s="6"/>
      <x:c r="S75" s="6"/>
      <x:c r="T75" s="6"/>
      <x:c r="U75" s="6"/>
      <x:c r="V75" s="6"/>
      <x:c r="W75" s="6"/>
      <x:c r="X75" s="6"/>
      <x:c r="Y75" s="6"/>
      <x:c r="Z75" s="6"/>
    </x:row>
    <x:row r="76" s="1" customFormat="1" ht="12.75" hidden="0" customHeight="1">
      <x:c r="A76" s="6"/>
      <x:c r="B76" s="6"/>
      <x:c r="C76" s="6"/>
      <x:c r="D76" s="6"/>
      <x:c r="E76" s="6"/>
      <x:c r="F76" s="6"/>
      <x:c r="G76" s="6"/>
      <x:c r="H76" s="6"/>
      <x:c r="I76" s="6"/>
      <x:c r="J76" s="6"/>
      <x:c r="K76" s="6"/>
      <x:c r="L76" s="6"/>
      <x:c r="M76" s="6"/>
      <x:c r="N76" s="6"/>
      <x:c r="O76" s="6"/>
      <x:c r="P76" s="6"/>
      <x:c r="Q76" s="6"/>
      <x:c r="R76" s="6"/>
      <x:c r="S76" s="6"/>
      <x:c r="T76" s="6"/>
      <x:c r="U76" s="6"/>
      <x:c r="V76" s="6"/>
      <x:c r="W76" s="6"/>
      <x:c r="X76" s="6"/>
      <x:c r="Y76" s="6"/>
      <x:c r="Z76" s="6"/>
    </x:row>
    <x:row r="77" s="1" customFormat="1" ht="12.75" hidden="0" customHeight="1">
      <x:c r="A77" s="6"/>
      <x:c r="B77" s="6"/>
      <x:c r="C77" s="6"/>
      <x:c r="D77" s="6"/>
      <x:c r="E77" s="6"/>
      <x:c r="F77" s="6"/>
      <x:c r="G77" s="6"/>
      <x:c r="H77" s="6"/>
      <x:c r="I77" s="6"/>
      <x:c r="J77" s="6"/>
      <x:c r="K77" s="6"/>
      <x:c r="L77" s="6"/>
      <x:c r="M77" s="6"/>
      <x:c r="N77" s="6"/>
      <x:c r="O77" s="6"/>
      <x:c r="P77" s="6"/>
      <x:c r="Q77" s="6"/>
      <x:c r="R77" s="6"/>
      <x:c r="S77" s="6"/>
      <x:c r="T77" s="6"/>
      <x:c r="U77" s="6"/>
      <x:c r="V77" s="6"/>
      <x:c r="W77" s="6"/>
      <x:c r="X77" s="6"/>
      <x:c r="Y77" s="6"/>
      <x:c r="Z77" s="6"/>
    </x:row>
    <x:row r="78" s="1" customFormat="1" ht="12.75" hidden="0" customHeight="1">
      <x:c r="A78" s="6"/>
      <x:c r="B78" s="6"/>
      <x:c r="C78" s="6"/>
      <x:c r="D78" s="6"/>
      <x:c r="E78" s="6"/>
      <x:c r="F78" s="6"/>
      <x:c r="G78" s="6"/>
      <x:c r="H78" s="6"/>
      <x:c r="I78" s="6"/>
      <x:c r="J78" s="6"/>
      <x:c r="K78" s="6"/>
      <x:c r="L78" s="6"/>
      <x:c r="M78" s="6"/>
      <x:c r="N78" s="6"/>
      <x:c r="O78" s="6"/>
      <x:c r="P78" s="6"/>
      <x:c r="Q78" s="6"/>
      <x:c r="R78" s="6"/>
      <x:c r="S78" s="6"/>
      <x:c r="T78" s="6"/>
      <x:c r="U78" s="6"/>
      <x:c r="V78" s="6"/>
      <x:c r="W78" s="6"/>
      <x:c r="X78" s="6"/>
      <x:c r="Y78" s="6"/>
      <x:c r="Z78" s="6"/>
    </x:row>
    <x:row r="79" s="1" customFormat="1" ht="12.75" hidden="0" customHeight="1">
      <x:c r="A79" s="6"/>
      <x:c r="B79" s="6"/>
      <x:c r="C79" s="6"/>
      <x:c r="D79" s="6"/>
      <x:c r="E79" s="6"/>
      <x:c r="F79" s="6"/>
      <x:c r="G79" s="6"/>
      <x:c r="H79" s="6"/>
      <x:c r="I79" s="6"/>
      <x:c r="J79" s="6"/>
      <x:c r="K79" s="6"/>
      <x:c r="L79" s="6"/>
      <x:c r="M79" s="6"/>
      <x:c r="N79" s="6"/>
      <x:c r="O79" s="6"/>
      <x:c r="P79" s="6"/>
      <x:c r="Q79" s="6"/>
      <x:c r="R79" s="6"/>
      <x:c r="S79" s="6"/>
      <x:c r="T79" s="6"/>
      <x:c r="U79" s="6"/>
      <x:c r="V79" s="6"/>
      <x:c r="W79" s="6"/>
      <x:c r="X79" s="6"/>
      <x:c r="Y79" s="6"/>
      <x:c r="Z79" s="6"/>
    </x:row>
    <x:row r="80" s="1" customFormat="1" ht="12.75" hidden="0" customHeight="1">
      <x:c r="A80" s="6"/>
      <x:c r="B80" s="6"/>
      <x:c r="C80" s="6"/>
      <x:c r="D80" s="6"/>
      <x:c r="E80" s="6"/>
      <x:c r="F80" s="6"/>
      <x:c r="G80" s="6"/>
      <x:c r="H80" s="6"/>
      <x:c r="I80" s="6"/>
      <x:c r="J80" s="6"/>
      <x:c r="K80" s="6"/>
      <x:c r="L80" s="6"/>
      <x:c r="M80" s="6"/>
      <x:c r="N80" s="6"/>
      <x:c r="O80" s="6"/>
      <x:c r="P80" s="6"/>
      <x:c r="Q80" s="6"/>
      <x:c r="R80" s="6"/>
      <x:c r="S80" s="6"/>
      <x:c r="T80" s="6"/>
      <x:c r="U80" s="6"/>
      <x:c r="V80" s="6"/>
      <x:c r="W80" s="6"/>
      <x:c r="X80" s="6"/>
      <x:c r="Y80" s="6"/>
      <x:c r="Z80" s="6"/>
    </x:row>
    <x:row r="81" s="1" customFormat="1" ht="12.75" hidden="0" customHeight="1">
      <x:c r="A81" s="6"/>
      <x:c r="B81" s="6"/>
      <x:c r="C81" s="6"/>
      <x:c r="D81" s="6"/>
      <x:c r="E81" s="6"/>
      <x:c r="F81" s="6"/>
      <x:c r="G81" s="6"/>
      <x:c r="H81" s="6"/>
      <x:c r="I81" s="6"/>
      <x:c r="J81" s="6"/>
      <x:c r="K81" s="6"/>
      <x:c r="L81" s="6"/>
      <x:c r="M81" s="6"/>
      <x:c r="N81" s="6"/>
      <x:c r="O81" s="6"/>
      <x:c r="P81" s="6"/>
      <x:c r="Q81" s="6"/>
      <x:c r="R81" s="6"/>
      <x:c r="S81" s="6"/>
      <x:c r="T81" s="6"/>
      <x:c r="U81" s="6"/>
      <x:c r="V81" s="6"/>
      <x:c r="W81" s="6"/>
      <x:c r="X81" s="6"/>
      <x:c r="Y81" s="6"/>
      <x:c r="Z81" s="6"/>
    </x:row>
    <x:row r="82" s="1" customFormat="1" ht="12.75" hidden="0" customHeight="1">
      <x:c r="A82" s="6"/>
      <x:c r="B82" s="6"/>
      <x:c r="C82" s="6"/>
      <x:c r="D82" s="6"/>
      <x:c r="E82" s="6"/>
      <x:c r="F82" s="6"/>
      <x:c r="G82" s="6"/>
      <x:c r="H82" s="6"/>
      <x:c r="I82" s="6"/>
      <x:c r="J82" s="6"/>
      <x:c r="K82" s="6"/>
      <x:c r="L82" s="6"/>
      <x:c r="M82" s="6"/>
      <x:c r="N82" s="6"/>
      <x:c r="O82" s="6"/>
      <x:c r="P82" s="6"/>
      <x:c r="Q82" s="6"/>
      <x:c r="R82" s="6"/>
      <x:c r="S82" s="6"/>
      <x:c r="T82" s="6"/>
      <x:c r="U82" s="6"/>
      <x:c r="V82" s="6"/>
      <x:c r="W82" s="6"/>
      <x:c r="X82" s="6"/>
      <x:c r="Y82" s="6"/>
      <x:c r="Z82" s="6"/>
    </x:row>
    <x:row r="83" s="1" customFormat="1" ht="12.75" hidden="0" customHeight="1">
      <x:c r="A83" s="6"/>
      <x:c r="B83" s="6"/>
      <x:c r="C83" s="6"/>
      <x:c r="D83" s="6"/>
      <x:c r="E83" s="6"/>
      <x:c r="F83" s="6"/>
      <x:c r="G83" s="6"/>
      <x:c r="H83" s="6"/>
      <x:c r="I83" s="6"/>
      <x:c r="J83" s="6"/>
      <x:c r="K83" s="6"/>
      <x:c r="L83" s="6"/>
      <x:c r="M83" s="6"/>
      <x:c r="N83" s="6"/>
      <x:c r="O83" s="6"/>
      <x:c r="P83" s="6"/>
      <x:c r="Q83" s="6"/>
      <x:c r="R83" s="6"/>
      <x:c r="S83" s="6"/>
      <x:c r="T83" s="6"/>
      <x:c r="U83" s="6"/>
      <x:c r="V83" s="6"/>
      <x:c r="W83" s="6"/>
      <x:c r="X83" s="6"/>
      <x:c r="Y83" s="6"/>
      <x:c r="Z83" s="6"/>
    </x:row>
    <x:row r="84" s="1" customFormat="1" ht="12.75" hidden="0" customHeight="1">
      <x:c r="A84" s="6"/>
      <x:c r="B84" s="6"/>
      <x:c r="C84" s="6"/>
      <x:c r="D84" s="6"/>
      <x:c r="E84" s="6"/>
      <x:c r="F84" s="6"/>
      <x:c r="G84" s="6"/>
      <x:c r="H84" s="6"/>
      <x:c r="I84" s="6"/>
      <x:c r="J84" s="6"/>
      <x:c r="K84" s="6"/>
      <x:c r="L84" s="6"/>
      <x:c r="M84" s="6"/>
      <x:c r="N84" s="6"/>
      <x:c r="O84" s="6"/>
      <x:c r="P84" s="6"/>
      <x:c r="Q84" s="6"/>
      <x:c r="R84" s="6"/>
      <x:c r="S84" s="6"/>
      <x:c r="T84" s="6"/>
      <x:c r="U84" s="6"/>
      <x:c r="V84" s="6"/>
      <x:c r="W84" s="6"/>
      <x:c r="X84" s="6"/>
      <x:c r="Y84" s="6"/>
      <x:c r="Z84" s="6"/>
    </x:row>
    <x:row r="85" s="1" customFormat="1" ht="12.75" hidden="0" customHeight="1">
      <x:c r="A85" s="6"/>
      <x:c r="B85" s="6"/>
      <x:c r="C85" s="6"/>
      <x:c r="D85" s="6"/>
      <x:c r="E85" s="6"/>
      <x:c r="F85" s="6"/>
      <x:c r="G85" s="6"/>
      <x:c r="H85" s="6"/>
      <x:c r="I85" s="6"/>
      <x:c r="J85" s="6"/>
      <x:c r="K85" s="6"/>
      <x:c r="L85" s="6"/>
      <x:c r="M85" s="6"/>
      <x:c r="N85" s="6"/>
      <x:c r="O85" s="6"/>
      <x:c r="P85" s="6"/>
      <x:c r="Q85" s="6"/>
      <x:c r="R85" s="6"/>
      <x:c r="S85" s="6"/>
      <x:c r="T85" s="6"/>
      <x:c r="U85" s="6"/>
      <x:c r="V85" s="6"/>
      <x:c r="W85" s="6"/>
      <x:c r="X85" s="6"/>
      <x:c r="Y85" s="6"/>
      <x:c r="Z85" s="6"/>
    </x:row>
    <x:row r="86" s="1" customFormat="1" ht="12.75" hidden="0" customHeight="1">
      <x:c r="A86" s="6"/>
      <x:c r="B86" s="6"/>
      <x:c r="C86" s="6"/>
      <x:c r="D86" s="6"/>
      <x:c r="E86" s="6"/>
      <x:c r="F86" s="6"/>
      <x:c r="G86" s="6"/>
      <x:c r="H86" s="6"/>
      <x:c r="I86" s="6"/>
      <x:c r="J86" s="6"/>
      <x:c r="K86" s="6"/>
      <x:c r="L86" s="6"/>
      <x:c r="M86" s="6"/>
      <x:c r="N86" s="6"/>
      <x:c r="O86" s="6"/>
      <x:c r="P86" s="6"/>
      <x:c r="Q86" s="6"/>
      <x:c r="R86" s="6"/>
      <x:c r="S86" s="6"/>
      <x:c r="T86" s="6"/>
      <x:c r="U86" s="6"/>
      <x:c r="V86" s="6"/>
      <x:c r="W86" s="6"/>
      <x:c r="X86" s="6"/>
      <x:c r="Y86" s="6"/>
      <x:c r="Z86" s="6"/>
    </x:row>
    <x:row r="87" s="1" customFormat="1" ht="12.75" hidden="0" customHeight="1">
      <x:c r="A87" s="6"/>
      <x:c r="B87" s="6"/>
      <x:c r="C87" s="6"/>
      <x:c r="D87" s="6"/>
      <x:c r="E87" s="6"/>
      <x:c r="F87" s="6"/>
      <x:c r="G87" s="6"/>
      <x:c r="H87" s="6"/>
      <x:c r="I87" s="6"/>
      <x:c r="J87" s="6"/>
      <x:c r="K87" s="6"/>
      <x:c r="L87" s="6"/>
      <x:c r="M87" s="6"/>
      <x:c r="N87" s="6"/>
      <x:c r="O87" s="6"/>
      <x:c r="P87" s="6"/>
      <x:c r="Q87" s="6"/>
      <x:c r="R87" s="6"/>
      <x:c r="S87" s="6"/>
      <x:c r="T87" s="6"/>
      <x:c r="U87" s="6"/>
      <x:c r="V87" s="6"/>
      <x:c r="W87" s="6"/>
      <x:c r="X87" s="6"/>
      <x:c r="Y87" s="6"/>
      <x:c r="Z87" s="6"/>
    </x:row>
    <x:row r="88" s="1" customFormat="1" ht="12.75" hidden="0" customHeight="1">
      <x:c r="A88" s="6"/>
      <x:c r="B88" s="6"/>
      <x:c r="C88" s="6"/>
      <x:c r="D88" s="6"/>
      <x:c r="E88" s="6"/>
      <x:c r="F88" s="6"/>
      <x:c r="G88" s="6"/>
      <x:c r="H88" s="6"/>
      <x:c r="I88" s="6"/>
      <x:c r="J88" s="6"/>
      <x:c r="K88" s="6"/>
      <x:c r="L88" s="6"/>
      <x:c r="M88" s="6"/>
      <x:c r="N88" s="6"/>
      <x:c r="O88" s="6"/>
      <x:c r="P88" s="6"/>
      <x:c r="Q88" s="6"/>
      <x:c r="R88" s="6"/>
      <x:c r="S88" s="6"/>
      <x:c r="T88" s="6"/>
      <x:c r="U88" s="6"/>
      <x:c r="V88" s="6"/>
      <x:c r="W88" s="6"/>
      <x:c r="X88" s="6"/>
      <x:c r="Y88" s="6"/>
      <x:c r="Z88" s="6"/>
    </x:row>
    <x:row r="89" s="1" customFormat="1" ht="12.75" hidden="0" customHeight="1">
      <x:c r="A89" s="6"/>
      <x:c r="B89" s="6"/>
      <x:c r="C89" s="6"/>
      <x:c r="D89" s="6"/>
      <x:c r="E89" s="6"/>
      <x:c r="F89" s="6"/>
      <x:c r="G89" s="6"/>
      <x:c r="H89" s="6"/>
      <x:c r="I89" s="6"/>
      <x:c r="J89" s="6"/>
      <x:c r="K89" s="6"/>
      <x:c r="L89" s="6"/>
      <x:c r="M89" s="6"/>
      <x:c r="N89" s="6"/>
      <x:c r="O89" s="6"/>
      <x:c r="P89" s="6"/>
      <x:c r="Q89" s="6"/>
      <x:c r="R89" s="6"/>
      <x:c r="S89" s="6"/>
      <x:c r="T89" s="6"/>
      <x:c r="U89" s="6"/>
      <x:c r="V89" s="6"/>
      <x:c r="W89" s="6"/>
      <x:c r="X89" s="6"/>
      <x:c r="Y89" s="6"/>
      <x:c r="Z89" s="6"/>
    </x:row>
    <x:row r="90" s="1" customFormat="1" ht="12.75" hidden="0" customHeight="1">
      <x:c r="A90" s="6"/>
      <x:c r="B90" s="6"/>
      <x:c r="C90" s="6"/>
      <x:c r="D90" s="6"/>
      <x:c r="E90" s="6"/>
      <x:c r="F90" s="6"/>
      <x:c r="G90" s="6"/>
      <x:c r="H90" s="6"/>
      <x:c r="I90" s="6"/>
      <x:c r="J90" s="6"/>
      <x:c r="K90" s="6"/>
      <x:c r="L90" s="6"/>
      <x:c r="M90" s="6"/>
      <x:c r="N90" s="6"/>
      <x:c r="O90" s="6"/>
      <x:c r="P90" s="6"/>
      <x:c r="Q90" s="6"/>
      <x:c r="R90" s="6"/>
      <x:c r="S90" s="6"/>
      <x:c r="T90" s="6"/>
      <x:c r="U90" s="6"/>
      <x:c r="V90" s="6"/>
      <x:c r="W90" s="6"/>
      <x:c r="X90" s="6"/>
      <x:c r="Y90" s="6"/>
      <x:c r="Z90" s="6"/>
    </x:row>
    <x:row r="91" s="1" customFormat="1" ht="12.75" hidden="0" customHeight="1">
      <x:c r="A91" s="6"/>
      <x:c r="B91" s="6"/>
      <x:c r="C91" s="6"/>
      <x:c r="D91" s="6"/>
      <x:c r="E91" s="6"/>
      <x:c r="F91" s="6"/>
      <x:c r="G91" s="6"/>
      <x:c r="H91" s="6"/>
      <x:c r="I91" s="6"/>
      <x:c r="J91" s="6"/>
      <x:c r="K91" s="6"/>
      <x:c r="L91" s="6"/>
      <x:c r="M91" s="6"/>
      <x:c r="N91" s="6"/>
      <x:c r="O91" s="6"/>
      <x:c r="P91" s="6"/>
      <x:c r="Q91" s="6"/>
      <x:c r="R91" s="6"/>
      <x:c r="S91" s="6"/>
      <x:c r="T91" s="6"/>
      <x:c r="U91" s="6"/>
      <x:c r="V91" s="6"/>
      <x:c r="W91" s="6"/>
      <x:c r="X91" s="6"/>
      <x:c r="Y91" s="6"/>
      <x:c r="Z91" s="6"/>
    </x:row>
    <x:row r="92" s="1" customFormat="1" ht="12.75" hidden="0" customHeight="1">
      <x:c r="A92" s="6"/>
      <x:c r="B92" s="6"/>
      <x:c r="C92" s="6"/>
      <x:c r="D92" s="6"/>
      <x:c r="E92" s="6"/>
      <x:c r="F92" s="6"/>
      <x:c r="G92" s="6"/>
      <x:c r="H92" s="6"/>
      <x:c r="I92" s="6"/>
      <x:c r="J92" s="6"/>
      <x:c r="K92" s="6"/>
      <x:c r="L92" s="6"/>
      <x:c r="M92" s="6"/>
      <x:c r="N92" s="6"/>
      <x:c r="O92" s="6"/>
      <x:c r="P92" s="6"/>
      <x:c r="Q92" s="6"/>
      <x:c r="R92" s="6"/>
      <x:c r="S92" s="6"/>
      <x:c r="T92" s="6"/>
      <x:c r="U92" s="6"/>
      <x:c r="V92" s="6"/>
      <x:c r="W92" s="6"/>
      <x:c r="X92" s="6"/>
      <x:c r="Y92" s="6"/>
      <x:c r="Z92" s="6"/>
    </x:row>
    <x:row r="93" s="1" customFormat="1" ht="12.75" hidden="0" customHeight="1">
      <x:c r="A93" s="6"/>
      <x:c r="B93" s="6"/>
      <x:c r="C93" s="6"/>
      <x:c r="D93" s="6"/>
      <x:c r="E93" s="6"/>
      <x:c r="F93" s="6"/>
      <x:c r="G93" s="6"/>
      <x:c r="H93" s="6"/>
      <x:c r="I93" s="6"/>
      <x:c r="J93" s="6"/>
      <x:c r="K93" s="6"/>
      <x:c r="L93" s="6"/>
      <x:c r="M93" s="6"/>
      <x:c r="N93" s="6"/>
      <x:c r="O93" s="6"/>
      <x:c r="P93" s="6"/>
      <x:c r="Q93" s="6"/>
      <x:c r="R93" s="6"/>
      <x:c r="S93" s="6"/>
      <x:c r="T93" s="6"/>
      <x:c r="U93" s="6"/>
      <x:c r="V93" s="6"/>
      <x:c r="W93" s="6"/>
      <x:c r="X93" s="6"/>
      <x:c r="Y93" s="6"/>
      <x:c r="Z93" s="6"/>
    </x:row>
    <x:row r="94" s="1" customFormat="1" ht="12.75" hidden="0" customHeight="1">
      <x:c r="A94" s="6"/>
      <x:c r="B94" s="6"/>
      <x:c r="C94" s="6"/>
      <x:c r="D94" s="6"/>
      <x:c r="E94" s="6"/>
      <x:c r="F94" s="6"/>
      <x:c r="G94" s="6"/>
      <x:c r="H94" s="6"/>
      <x:c r="I94" s="6"/>
      <x:c r="J94" s="6"/>
      <x:c r="K94" s="6"/>
      <x:c r="L94" s="6"/>
      <x:c r="M94" s="6"/>
      <x:c r="N94" s="6"/>
      <x:c r="O94" s="6"/>
      <x:c r="P94" s="6"/>
      <x:c r="Q94" s="6"/>
      <x:c r="R94" s="6"/>
      <x:c r="S94" s="6"/>
      <x:c r="T94" s="6"/>
      <x:c r="U94" s="6"/>
      <x:c r="V94" s="6"/>
      <x:c r="W94" s="6"/>
      <x:c r="X94" s="6"/>
      <x:c r="Y94" s="6"/>
      <x:c r="Z94" s="6"/>
    </x:row>
    <x:row r="95" s="1" customFormat="1" ht="12.75" hidden="0" customHeight="1">
      <x:c r="A95" s="6"/>
      <x:c r="B95" s="6"/>
      <x:c r="C95" s="6"/>
      <x:c r="D95" s="6"/>
      <x:c r="E95" s="6"/>
      <x:c r="F95" s="6"/>
      <x:c r="G95" s="6"/>
      <x:c r="H95" s="6"/>
      <x:c r="I95" s="6"/>
      <x:c r="J95" s="6"/>
      <x:c r="K95" s="6"/>
      <x:c r="L95" s="6"/>
      <x:c r="M95" s="6"/>
      <x:c r="N95" s="6"/>
      <x:c r="O95" s="6"/>
      <x:c r="P95" s="6"/>
      <x:c r="Q95" s="6"/>
      <x:c r="R95" s="6"/>
      <x:c r="S95" s="6"/>
      <x:c r="T95" s="6"/>
      <x:c r="U95" s="6"/>
      <x:c r="V95" s="6"/>
      <x:c r="W95" s="6"/>
      <x:c r="X95" s="6"/>
      <x:c r="Y95" s="6"/>
      <x:c r="Z95" s="6"/>
    </x:row>
    <x:row r="96" s="1" customFormat="1" ht="12.75" hidden="0" customHeight="1">
      <x:c r="A96" s="6"/>
      <x:c r="B96" s="6"/>
      <x:c r="C96" s="6"/>
      <x:c r="D96" s="6"/>
      <x:c r="E96" s="6"/>
      <x:c r="F96" s="6"/>
      <x:c r="G96" s="6"/>
      <x:c r="H96" s="6"/>
      <x:c r="I96" s="6"/>
      <x:c r="J96" s="6"/>
      <x:c r="K96" s="6"/>
      <x:c r="L96" s="6"/>
      <x:c r="M96" s="6"/>
      <x:c r="N96" s="6"/>
      <x:c r="O96" s="6"/>
      <x:c r="P96" s="6"/>
      <x:c r="Q96" s="6"/>
      <x:c r="R96" s="6"/>
      <x:c r="S96" s="6"/>
      <x:c r="T96" s="6"/>
      <x:c r="U96" s="6"/>
      <x:c r="V96" s="6"/>
      <x:c r="W96" s="6"/>
      <x:c r="X96" s="6"/>
      <x:c r="Y96" s="6"/>
      <x:c r="Z96" s="6"/>
    </x:row>
    <x:row r="97" s="1" customFormat="1" ht="12.75" hidden="0" customHeight="1">
      <x:c r="A97" s="6"/>
      <x:c r="B97" s="6"/>
      <x:c r="C97" s="6"/>
      <x:c r="D97" s="6"/>
      <x:c r="E97" s="6"/>
      <x:c r="F97" s="6"/>
      <x:c r="G97" s="6"/>
      <x:c r="H97" s="6"/>
      <x:c r="I97" s="6"/>
      <x:c r="J97" s="6"/>
      <x:c r="K97" s="6"/>
      <x:c r="L97" s="6"/>
      <x:c r="M97" s="6"/>
      <x:c r="N97" s="6"/>
      <x:c r="O97" s="6"/>
      <x:c r="P97" s="6"/>
      <x:c r="Q97" s="6"/>
      <x:c r="R97" s="6"/>
      <x:c r="S97" s="6"/>
      <x:c r="T97" s="6"/>
      <x:c r="U97" s="6"/>
      <x:c r="V97" s="6"/>
      <x:c r="W97" s="6"/>
      <x:c r="X97" s="6"/>
      <x:c r="Y97" s="6"/>
      <x:c r="Z97" s="6"/>
    </x:row>
    <x:row r="98" s="1" customFormat="1" ht="12.75" hidden="0" customHeight="1">
      <x:c r="A98" s="6"/>
      <x:c r="B98" s="6"/>
      <x:c r="C98" s="6"/>
      <x:c r="D98" s="6"/>
      <x:c r="E98" s="6"/>
      <x:c r="F98" s="6"/>
      <x:c r="G98" s="6"/>
      <x:c r="H98" s="6"/>
      <x:c r="I98" s="6"/>
      <x:c r="J98" s="6"/>
      <x:c r="K98" s="6"/>
      <x:c r="L98" s="6"/>
      <x:c r="M98" s="6"/>
      <x:c r="N98" s="6"/>
      <x:c r="O98" s="6"/>
      <x:c r="P98" s="6"/>
      <x:c r="Q98" s="6"/>
      <x:c r="R98" s="6"/>
      <x:c r="S98" s="6"/>
      <x:c r="T98" s="6"/>
      <x:c r="U98" s="6"/>
      <x:c r="V98" s="6"/>
      <x:c r="W98" s="6"/>
      <x:c r="X98" s="6"/>
      <x:c r="Y98" s="6"/>
      <x:c r="Z98" s="6"/>
    </x:row>
    <x:row r="99" s="1" customFormat="1" ht="12.75" hidden="0" customHeight="1">
      <x:c r="A99" s="6"/>
      <x:c r="B99" s="6"/>
      <x:c r="C99" s="6"/>
      <x:c r="D99" s="6"/>
      <x:c r="E99" s="6"/>
      <x:c r="F99" s="6"/>
      <x:c r="G99" s="6"/>
      <x:c r="H99" s="6"/>
      <x:c r="I99" s="6"/>
      <x:c r="J99" s="6"/>
      <x:c r="K99" s="6"/>
      <x:c r="L99" s="6"/>
      <x:c r="M99" s="6"/>
      <x:c r="N99" s="6"/>
      <x:c r="O99" s="6"/>
      <x:c r="P99" s="6"/>
      <x:c r="Q99" s="6"/>
      <x:c r="R99" s="6"/>
      <x:c r="S99" s="6"/>
      <x:c r="T99" s="6"/>
      <x:c r="U99" s="6"/>
      <x:c r="V99" s="6"/>
      <x:c r="W99" s="6"/>
      <x:c r="X99" s="6"/>
      <x:c r="Y99" s="6"/>
      <x:c r="Z99" s="6"/>
    </x:row>
    <x:row r="100" s="1" customFormat="1" ht="12.75" hidden="0" customHeight="1">
      <x:c r="A100" s="6"/>
      <x:c r="B100" s="6"/>
      <x:c r="C100" s="6"/>
      <x:c r="D100" s="6"/>
      <x:c r="E100" s="6"/>
      <x:c r="F100" s="6"/>
      <x:c r="G100" s="6"/>
      <x:c r="H100" s="6"/>
      <x:c r="I100" s="6"/>
      <x:c r="J100" s="6"/>
      <x:c r="K100" s="6"/>
      <x:c r="L100" s="6"/>
      <x:c r="M100" s="6"/>
      <x:c r="N100" s="6"/>
      <x:c r="O100" s="6"/>
      <x:c r="P100" s="6"/>
      <x:c r="Q100" s="6"/>
      <x:c r="R100" s="6"/>
      <x:c r="S100" s="6"/>
      <x:c r="T100" s="6"/>
      <x:c r="U100" s="6"/>
      <x:c r="V100" s="6"/>
      <x:c r="W100" s="6"/>
      <x:c r="X100" s="6"/>
      <x:c r="Y100" s="6"/>
      <x:c r="Z100" s="6"/>
    </x:row>
  </x:sheetData>
  <x:pageMargins left="0.7" right="0.7" top="0.75" bottom="0.75" header="0.3" footer="0.3"/>
</x:worksheet>
</file>

<file path=xl/worksheets/sheet54.xml><?xml version="1.0" encoding="utf-8"?>
<x:worksheet xmlns:x="http://schemas.openxmlformats.org/spreadsheetml/2006/main">
  <x:sheetViews>
    <x:sheetView showGridLines="1" workbookViewId="0"/>
  </x:sheetViews>
  <x:sheetFormatPr defaultColWidth="8.6796875" defaultRowHeight="12.75"/>
  <x:cols>
    <x:col min="1" max="3" width="36" style="1" hidden="0" customWidth="1"/>
  </x:cols>
  <x:sheetData>
    <x:row r="1" s="1" customFormat="1" ht="12.75" hidden="0" customHeight="1">
      <x:c r="A1" s="36" t="s">
        <x:v>3903</x:v>
      </x:c>
      <x:c r="B1" s="36" t="s">
        <x:v>370</x:v>
      </x:c>
      <x:c r="C1" s="36" t="s">
        <x:v>1258</x:v>
      </x:c>
    </x:row>
    <x:row r="2" s="1" customFormat="1" ht="26.25" hidden="0" customHeight="1">
      <x:c r="A2" s="41" t="s">
        <x:v>3904</x:v>
      </x:c>
      <x:c r="B2" s="40" t="str">
        <x:v>RippleLogic v13.0 / SGP v8.8 / Sheet v5.9</x:v>
      </x:c>
      <x:c r="C2" s="40" t="s">
        <x:v>3906</x:v>
      </x:c>
    </x:row>
    <x:row r="3" s="1" customFormat="1" ht="26.25" hidden="0" customHeight="1">
      <x:c r="A3" s="41" t="s">
        <x:v>3907</x:v>
      </x:c>
      <x:c r="B3" s="44" t="s">
        <x:v>3908</x:v>
      </x:c>
      <x:c r="C3" s="44" t="s">
        <x:v>3909</x:v>
      </x:c>
    </x:row>
    <x:row r="4" s="1" customFormat="1" ht="26.25" hidden="0" customHeight="1">
      <x:c r="A4" s="41" t="s">
        <x:v>3910</x:v>
      </x:c>
      <x:c r="B4" s="40" t="s">
        <x:v>3908</x:v>
      </x:c>
      <x:c r="C4" s="40" t="s">
        <x:v>3909</x:v>
      </x:c>
    </x:row>
    <x:row r="5" s="1" customFormat="1" ht="12.75" hidden="0" customHeight="1">
      <x:c r="A5" s="41" t="s">
        <x:v>3911</x:v>
      </x:c>
      <x:c r="B5" s="44" t="s">
        <x:v>3912</x:v>
      </x:c>
      <x:c r="C5" s="44" t="s">
        <x:v>3913</x:v>
      </x:c>
    </x:row>
    <x:row r="6" s="1" customFormat="1" ht="12.75" hidden="0" customHeight="1">
      <x:c r="A6" s="41" t="s">
        <x:v>3914</x:v>
      </x:c>
      <x:c r="B6" s="40" t="s">
        <x:v>3912</x:v>
      </x:c>
      <x:c r="C6" s="40" t="s">
        <x:v>3915</x:v>
      </x:c>
    </x:row>
    <x:row r="7" s="1" customFormat="1" ht="12.75" hidden="0" customHeight="1">
      <x:c r="A7" s="41" t="s">
        <x:v>3916</x:v>
      </x:c>
      <x:c r="B7" s="44" t="s">
        <x:v>3912</x:v>
      </x:c>
      <x:c r="C7" s="44" t="s">
        <x:v>3915</x:v>
      </x:c>
    </x:row>
    <x:row r="8" s="1" customFormat="1" ht="12.75" hidden="0" customHeight="1">
      <x:c r="A8" s="41" t="s">
        <x:v>3917</x:v>
      </x:c>
      <x:c r="B8" s="40" t="s">
        <x:v>3912</x:v>
      </x:c>
      <x:c r="C8" s="40" t="s">
        <x:v>3918</x:v>
      </x:c>
    </x:row>
    <x:row r="9" s="1" customFormat="1" ht="12.75" hidden="0" customHeight="1">
      <x:c r="A9" s="41" t="s">
        <x:v>3919</x:v>
      </x:c>
      <x:c r="B9" s="44" t="s">
        <x:v>3912</x:v>
      </x:c>
      <x:c r="C9" s="44" t="s">
        <x:v>3920</x:v>
      </x:c>
    </x:row>
    <x:row r="10" s="1" customFormat="1" ht="12.75" hidden="0" customHeight="1">
      <x:c r="A10" s="41" t="s">
        <x:v>3921</x:v>
      </x:c>
      <x:c r="B10" s="40" t="s">
        <x:v>3912</x:v>
      </x:c>
      <x:c r="C10" s="40" t="s">
        <x:v>3922</x:v>
      </x:c>
    </x:row>
    <x:row r="11" s="1" customFormat="1" ht="12.75" hidden="0" customHeight="1">
      <x:c r="A11" s="41" t="s">
        <x:v>3923</x:v>
      </x:c>
      <x:c r="B11" s="44" t="s">
        <x:v>3912</x:v>
      </x:c>
      <x:c r="C11" s="44" t="s">
        <x:v>3924</x:v>
      </x:c>
    </x:row>
    <x:row r="12" s="1" customFormat="1" ht="26.25" hidden="0" customHeight="1">
      <x:c r="A12" s="41" t="s">
        <x:v>3925</x:v>
      </x:c>
      <x:c r="B12" s="40" t="s">
        <x:v>3926</x:v>
      </x:c>
      <x:c r="C12" s="40" t="s">
        <x:v>3927</x:v>
      </x:c>
    </x:row>
    <x:row r="13" s="1" customFormat="1" ht="26.25" hidden="0" customHeight="1">
      <x:c r="A13" s="41" t="s">
        <x:v>3928</x:v>
      </x:c>
      <x:c r="B13" s="44" t="s">
        <x:v>3929</x:v>
      </x:c>
      <x:c r="C13" s="44" t="s">
        <x:v>3930</x:v>
      </x:c>
    </x:row>
    <x:row r="14" s="1" customFormat="1" ht="26.25" hidden="0" customHeight="1">
      <x:c r="A14" s="41" t="s">
        <x:v>3931</x:v>
      </x:c>
      <x:c r="B14" s="40" t="s">
        <x:v>247</x:v>
      </x:c>
      <x:c r="C14" s="40" t="s">
        <x:v>3932</x:v>
      </x:c>
    </x:row>
    <x:row r="15" s="1" customFormat="1" ht="12.75" hidden="0" customHeight="1">
      <x:c r="A15" s="6"/>
      <x:c r="B15" s="6"/>
      <x:c r="C15" s="6"/>
    </x:row>
    <x:row r="16" s="1" customFormat="1" ht="12.75" hidden="0" customHeight="1">
      <x:c r="A16" s="6"/>
      <x:c r="B16" s="6"/>
      <x:c r="C16" s="6"/>
    </x:row>
    <x:row r="17" s="1" customFormat="1" ht="12.75" hidden="0" customHeight="1">
      <x:c r="A17" s="6"/>
      <x:c r="B17" s="6"/>
      <x:c r="C17" s="6"/>
    </x:row>
    <x:row r="18" s="1" customFormat="1" ht="12.75" hidden="0" customHeight="1">
      <x:c r="A18" s="6"/>
      <x:c r="B18" s="6"/>
      <x:c r="C18" s="6"/>
    </x:row>
    <x:row r="19" s="1" customFormat="1" ht="12.75" hidden="0" customHeight="1">
      <x:c r="A19" s="6"/>
      <x:c r="B19" s="6"/>
      <x:c r="C19" s="6"/>
    </x:row>
    <x:row r="20" s="1" customFormat="1" ht="39" hidden="0" customHeight="1">
      <x:c r="A20" s="41" t="s">
        <x:v>3933</x:v>
      </x:c>
      <x:c r="B20" s="40" t="s">
        <x:v>3420</x:v>
      </x:c>
      <x:c r="C20" s="40" t="s">
        <x:v>3934</x:v>
      </x:c>
    </x:row>
  </x:sheetData>
  <x:pageMargins left="0.7" right="0.7" top="0.75" bottom="0.75" header="0.3" footer="0.3"/>
</x:worksheet>
</file>

<file path=xl/worksheets/sheet55.xml><?xml version="1.0" encoding="utf-8"?>
<x:worksheet xmlns:x="http://schemas.openxmlformats.org/spreadsheetml/2006/main">
  <x:sheetViews>
    <x:sheetView showGridLines="1" workbookViewId="0"/>
  </x:sheetViews>
  <x:sheetFormatPr defaultColWidth="8.6796875" defaultRowHeight="12.75"/>
  <x:cols>
    <x:col min="1" max="2" width="36" style="1" hidden="0" customWidth="1"/>
  </x:cols>
  <x:sheetData>
    <x:row r="1" s="1" customFormat="1" ht="12.75" hidden="0" customHeight="1">
      <x:c r="A1" s="144" t="s">
        <x:v>3935</x:v>
      </x:c>
      <x:c r="B1" s="144" t="s">
        <x:v>368</x:v>
      </x:c>
    </x:row>
    <x:row r="2" s="1" customFormat="1" ht="12.75" hidden="0" customHeight="1">
      <x:c r="A2" s="30" t="s">
        <x:v>3936</x:v>
      </x:c>
      <x:c r="B2" s="19" t="str">
        <x:f>IF('Build_Integrity'!$B$14=0,CANON!B81,Build_Integrity!$C$14)</x:f>
        <x:v>YES</x:v>
      </x:c>
    </x:row>
    <x:row r="3" s="1" customFormat="1" ht="34" hidden="0" customHeight="1">
      <x:c r="A3" s="30" t="s">
        <x:v>3937</x:v>
      </x:c>
      <x:c r="B3" s="29" t="str">
        <x:f>IF('Build_Integrity'!$B$14=0,CANON!B59,Build_Integrity!$C$14)</x:f>
        <x:v>NO</x:v>
      </x:c>
    </x:row>
    <x:row r="4" s="1" customFormat="1" ht="12.75" hidden="0" customHeight="1">
      <x:c r="A4" s="30" t="s">
        <x:v>3938</x:v>
      </x:c>
      <x:c r="B4" s="19" t="str">
        <x:f>IF('Build_Integrity'!$B$14=0,CANON!B70,Build_Integrity!$C$14)</x:f>
        <x:v>REFUSE_DETERMINISTIC_SELECTION</x:v>
      </x:c>
    </x:row>
    <x:row r="5" s="1" customFormat="1" ht="12.75" hidden="0" customHeight="1">
      <x:c r="A5" s="30" t="s">
        <x:v>3939</x:v>
      </x:c>
      <x:c r="B5" s="29" t="str">
        <x:f>IF('Build_Integrity'!$B$14=0,CANON!B71,Build_Integrity!$C$14)</x:f>
        <x:v>A</x:v>
      </x:c>
    </x:row>
    <x:row r="6" s="1" customFormat="1" ht="76" hidden="0" customHeight="1">
      <x:c r="A6" s="30" t="s">
        <x:v>3940</x:v>
      </x:c>
      <x:c r="B6" s="19" t="str">
        <x:f aca="0">CANON!B72</x:f>
        <x:v>Point-score leader A; unvalidated Method C uncertainty flips under the σ×2 stress, so RippleLogic refuses deterministic selection. Option A is separately selected by accountable authority for the bounded worked-run demonstration.</x:v>
      </x:c>
    </x:row>
    <x:row r="7" s="1" customFormat="1" ht="12.75" hidden="0" customHeight="1">
      <x:c r="A7" s="30" t="s">
        <x:v>2230</x:v>
      </x:c>
      <x:c r="B7" s="29" t="n">
        <x:f aca="0">Audit_Flags!B21</x:f>
        <x:v>0</x:v>
      </x:c>
    </x:row>
    <x:row r="8" s="1" customFormat="1" ht="12.75" hidden="0" customHeight="1">
      <x:c r="A8" s="30" t="s">
        <x:v>2232</x:v>
      </x:c>
      <x:c r="B8" s="19" t="n">
        <x:f aca="0">Audit_Flags!B22</x:f>
        <x:v>2</x:v>
      </x:c>
    </x:row>
    <x:row r="9" s="1" customFormat="1" ht="12.75" hidden="0" customHeight="1">
      <x:c r="A9" s="30" t="s">
        <x:v>2235</x:v>
      </x:c>
      <x:c r="B9" s="29" t="n">
        <x:f aca="0">Audit_Flags!B23</x:f>
        <x:v>1</x:v>
      </x:c>
    </x:row>
    <x:row r="10" s="1" customFormat="1" ht="12.75" hidden="0" customHeight="1">
      <x:c r="A10" s="30" t="s">
        <x:v>2238</x:v>
      </x:c>
      <x:c r="B10" s="19" t="n">
        <x:f aca="0">Sanity_Checklist!B40</x:f>
        <x:v>0</x:v>
      </x:c>
    </x:row>
    <x:row r="11" s="1" customFormat="1" ht="78" hidden="0" customHeight="1">
      <x:c r="A11" s="30" t="s">
        <x:v>3941</x:v>
      </x:c>
      <x:c r="B11" s="29" t="s">
        <x:v>3942</x:v>
      </x:c>
    </x:row>
  </x:sheetData>
  <x:pageMargins left="0.7" right="0.7" top="0.75" bottom="0.75" header="0.3" footer="0.3"/>
</x:worksheet>
</file>

<file path=xl/worksheets/sheet56.xml><?xml version="1.0" encoding="utf-8"?>
<x:worksheet xmlns:x="http://schemas.openxmlformats.org/spreadsheetml/2006/main">
  <x:sheetViews>
    <x:sheetView showGridLines="1" workbookViewId="0"/>
  </x:sheetViews>
  <x:sheetFormatPr defaultColWidth="8.6796875" defaultRowHeight="12.75"/>
  <x:cols>
    <x:col min="1" max="1" width="29" style="1" hidden="0" customWidth="1"/>
    <x:col min="2" max="2" width="36" style="1" hidden="0" customWidth="1"/>
    <x:col min="3" max="3" width="21" style="1" hidden="0" customWidth="1"/>
    <x:col min="4" max="5" width="36" style="1" hidden="0" customWidth="1"/>
    <x:col min="6" max="7" width="34" style="1" hidden="0" customWidth="1"/>
    <x:col min="8" max="10" width="36" style="1" hidden="0" customWidth="1"/>
  </x:cols>
  <x:sheetData>
    <x:row r="1" s="1" customFormat="1" ht="34.5" hidden="0" customHeight="1">
      <x:c r="A1" s="36" t="str">
        <x:v>Boundary Risk Register</x:v>
      </x:c>
      <x:c r="B1" s="3"/>
      <x:c r="C1" s="3"/>
      <x:c r="D1" s="3"/>
      <x:c r="E1" s="3"/>
      <x:c r="F1" s="3"/>
      <x:c r="G1" s="3"/>
      <x:c r="H1" s="3"/>
      <x:c r="I1" s="3"/>
      <x:c r="J1" s="3"/>
    </x:row>
    <x:row r="2" s="1" customFormat="1" ht="39" hidden="0" customHeight="1">
      <x:c r="A2" s="38" t="s">
        <x:v>1</x:v>
      </x:c>
      <x:c r="B2" s="40" t="s">
        <x:v>3944</x:v>
      </x:c>
      <x:c r="C2" s="6"/>
      <x:c r="D2" s="6"/>
      <x:c r="E2" s="6"/>
      <x:c r="F2" s="6"/>
      <x:c r="G2" s="6"/>
      <x:c r="H2" s="6"/>
      <x:c r="I2" s="6"/>
      <x:c r="J2" s="6"/>
    </x:row>
    <x:row r="3" s="1" customFormat="1" ht="12.75" hidden="0" customHeight="1">
      <x:c r="A3" s="41" t="s">
        <x:v>367</x:v>
      </x:c>
      <x:c r="B3" s="211" t="s">
        <x:v>3289</x:v>
      </x:c>
      <x:c r="C3" s="211" t="s">
        <x:v>3945</x:v>
      </x:c>
      <x:c r="D3" s="211" t="s">
        <x:v>3946</x:v>
      </x:c>
      <x:c r="E3" s="211" t="s">
        <x:v>3947</x:v>
      </x:c>
      <x:c r="F3" s="211" t="s">
        <x:v>3948</x:v>
      </x:c>
      <x:c r="G3" s="44" t="s">
        <x:v>3949</x:v>
      </x:c>
      <x:c r="H3" s="44" t="s">
        <x:v>3950</x:v>
      </x:c>
      <x:c r="I3" s="44" t="s">
        <x:v>3951</x:v>
      </x:c>
      <x:c r="J3" s="44" t="s">
        <x:v>3952</x:v>
      </x:c>
    </x:row>
    <x:row r="4" s="1" customFormat="1" ht="26.25" hidden="0" customHeight="1">
      <x:c r="A4" s="41" t="s">
        <x:v>2818</x:v>
      </x:c>
      <x:c r="B4" s="40" t="s">
        <x:v>3953</x:v>
      </x:c>
      <x:c r="C4" s="40" t="s">
        <x:v>3954</x:v>
      </x:c>
      <x:c r="D4" s="40" t="s">
        <x:v>3955</x:v>
      </x:c>
      <x:c r="E4" s="40" t="s">
        <x:v>3956</x:v>
      </x:c>
      <x:c r="F4" s="40" t="s">
        <x:v>3957</x:v>
      </x:c>
      <x:c r="G4" s="40" t="s">
        <x:v>3958</x:v>
      </x:c>
      <x:c r="H4" s="40" t="s">
        <x:v>247</x:v>
      </x:c>
      <x:c r="I4" s="40" t="s">
        <x:v>3954</x:v>
      </x:c>
      <x:c r="J4" s="40" t="s">
        <x:v>372</x:v>
      </x:c>
    </x:row>
    <x:row r="5" s="1" customFormat="1" ht="26.25" hidden="0" customHeight="1">
      <x:c r="A5" s="41" t="s">
        <x:v>2819</x:v>
      </x:c>
      <x:c r="B5" s="44" t="s">
        <x:v>3959</x:v>
      </x:c>
      <x:c r="C5" s="44" t="s">
        <x:v>3954</x:v>
      </x:c>
      <x:c r="D5" s="44" t="s">
        <x:v>3960</x:v>
      </x:c>
      <x:c r="E5" s="44" t="s">
        <x:v>3961</x:v>
      </x:c>
      <x:c r="F5" s="44" t="s">
        <x:v>3962</x:v>
      </x:c>
      <x:c r="G5" s="44" t="s">
        <x:v>3963</x:v>
      </x:c>
      <x:c r="H5" s="44" t="s">
        <x:v>247</x:v>
      </x:c>
      <x:c r="I5" s="44" t="s">
        <x:v>3954</x:v>
      </x:c>
      <x:c r="J5" s="44" t="s">
        <x:v>372</x:v>
      </x:c>
    </x:row>
    <x:row r="6" s="1" customFormat="1" ht="26.25" hidden="0" customHeight="1">
      <x:c r="A6" s="41" t="s">
        <x:v>2820</x:v>
      </x:c>
      <x:c r="B6" s="40" t="s">
        <x:v>3964</x:v>
      </x:c>
      <x:c r="C6" s="40" t="s">
        <x:v>3965</x:v>
      </x:c>
      <x:c r="D6" s="40" t="s">
        <x:v>3966</x:v>
      </x:c>
      <x:c r="E6" s="40" t="s">
        <x:v>3967</x:v>
      </x:c>
      <x:c r="F6" s="40" t="s">
        <x:v>3968</x:v>
      </x:c>
      <x:c r="G6" s="40" t="s">
        <x:v>3969</x:v>
      </x:c>
      <x:c r="H6" s="40" t="s">
        <x:v>247</x:v>
      </x:c>
      <x:c r="I6" s="40" t="s">
        <x:v>3954</x:v>
      </x:c>
      <x:c r="J6" s="40" t="s">
        <x:v>372</x:v>
      </x:c>
    </x:row>
    <x:row r="7" s="1" customFormat="1" ht="26.25" hidden="0" customHeight="1">
      <x:c r="A7" s="41" t="s">
        <x:v>2822</x:v>
      </x:c>
      <x:c r="B7" s="44" t="s">
        <x:v>3970</x:v>
      </x:c>
      <x:c r="C7" s="44" t="s">
        <x:v>3965</x:v>
      </x:c>
      <x:c r="D7" s="44" t="s">
        <x:v>3971</x:v>
      </x:c>
      <x:c r="E7" s="44" t="s">
        <x:v>3972</x:v>
      </x:c>
      <x:c r="F7" s="44" t="s">
        <x:v>3973</x:v>
      </x:c>
      <x:c r="G7" s="44" t="s">
        <x:v>3126</x:v>
      </x:c>
      <x:c r="H7" s="44" t="s">
        <x:v>247</x:v>
      </x:c>
      <x:c r="I7" s="44" t="s">
        <x:v>3954</x:v>
      </x:c>
      <x:c r="J7" s="44" t="s">
        <x:v>372</x:v>
      </x:c>
    </x:row>
    <x:row r="8" s="1" customFormat="1" ht="26.25" hidden="0" customHeight="1">
      <x:c r="A8" s="41" t="s">
        <x:v>2823</x:v>
      </x:c>
      <x:c r="B8" s="40" t="s">
        <x:v>3974</x:v>
      </x:c>
      <x:c r="C8" s="40" t="s">
        <x:v>3965</x:v>
      </x:c>
      <x:c r="D8" s="40" t="s">
        <x:v>3975</x:v>
      </x:c>
      <x:c r="E8" s="40" t="s">
        <x:v>3976</x:v>
      </x:c>
      <x:c r="F8" s="40" t="s">
        <x:v>3977</x:v>
      </x:c>
      <x:c r="G8" s="40" t="s">
        <x:v>3978</x:v>
      </x:c>
      <x:c r="H8" s="40" t="s">
        <x:v>247</x:v>
      </x:c>
      <x:c r="I8" s="40" t="s">
        <x:v>3954</x:v>
      </x:c>
      <x:c r="J8" s="40" t="s">
        <x:v>372</x:v>
      </x:c>
    </x:row>
    <x:row r="9" s="1" customFormat="1" ht="26.25" hidden="0" customHeight="1">
      <x:c r="A9" s="41" t="s">
        <x:v>2824</x:v>
      </x:c>
      <x:c r="B9" s="44" t="s">
        <x:v>3979</x:v>
      </x:c>
      <x:c r="C9" s="44" t="s">
        <x:v>3965</x:v>
      </x:c>
      <x:c r="D9" s="44" t="s">
        <x:v>3980</x:v>
      </x:c>
      <x:c r="E9" s="44" t="s">
        <x:v>3981</x:v>
      </x:c>
      <x:c r="F9" s="44" t="s">
        <x:v>3982</x:v>
      </x:c>
      <x:c r="G9" s="44" t="s">
        <x:v>3983</x:v>
      </x:c>
      <x:c r="H9" s="44" t="s">
        <x:v>247</x:v>
      </x:c>
      <x:c r="I9" s="44" t="s">
        <x:v>3954</x:v>
      </x:c>
      <x:c r="J9" s="44" t="s">
        <x:v>372</x:v>
      </x:c>
    </x:row>
    <x:row r="10" s="1" customFormat="1" ht="26.25" hidden="0" customHeight="1">
      <x:c r="A10" s="41" t="s">
        <x:v>2825</x:v>
      </x:c>
      <x:c r="B10" s="40" t="s">
        <x:v>3984</x:v>
      </x:c>
      <x:c r="C10" s="40" t="s">
        <x:v>3985</x:v>
      </x:c>
      <x:c r="D10" s="40" t="s">
        <x:v>3986</x:v>
      </x:c>
      <x:c r="E10" s="40" t="s">
        <x:v>3987</x:v>
      </x:c>
      <x:c r="F10" s="40" t="s">
        <x:v>3988</x:v>
      </x:c>
      <x:c r="G10" s="40" t="s">
        <x:v>3989</x:v>
      </x:c>
      <x:c r="H10" s="40" t="s">
        <x:v>247</x:v>
      </x:c>
      <x:c r="I10" s="40" t="s">
        <x:v>3954</x:v>
      </x:c>
      <x:c r="J10" s="40" t="s">
        <x:v>372</x:v>
      </x:c>
    </x:row>
    <x:row r="11" s="1" customFormat="1" ht="39" hidden="0" customHeight="1">
      <x:c r="A11" s="41" t="s">
        <x:v>3805</x:v>
      </x:c>
      <x:c r="B11" s="44" t="s">
        <x:v>3990</x:v>
      </x:c>
      <x:c r="C11" s="6"/>
      <x:c r="D11" s="6"/>
      <x:c r="E11" s="6"/>
      <x:c r="F11" s="6"/>
      <x:c r="G11" s="6"/>
      <x:c r="H11" s="6"/>
      <x:c r="I11" s="6"/>
      <x:c r="J11" s="6"/>
    </x:row>
  </x:sheetData>
  <x:pageMargins left="0.7" right="0.7" top="0.75" bottom="0.75" header="0.3" footer="0.3"/>
</x:worksheet>
</file>

<file path=xl/worksheets/sheet57.xml><?xml version="1.0" encoding="utf-8"?>
<x:worksheet xmlns:x="http://schemas.openxmlformats.org/spreadsheetml/2006/main">
  <x:sheetViews>
    <x:sheetView showGridLines="1" workbookViewId="0"/>
  </x:sheetViews>
  <x:sheetFormatPr defaultColWidth="8.6796875" defaultRowHeight="12.75"/>
  <x:cols>
    <x:col min="1" max="1" width="34" style="1" hidden="0" customWidth="1"/>
    <x:col min="2" max="4" width="36" style="1" hidden="0" customWidth="1"/>
    <x:col min="5" max="5" width="16" style="1" hidden="0" customWidth="1"/>
    <x:col min="6" max="6" width="22" style="1" hidden="0" customWidth="1"/>
    <x:col min="7" max="8" width="36" style="1" hidden="0" customWidth="1"/>
  </x:cols>
  <x:sheetData>
    <x:row r="1" s="1" customFormat="1" ht="12.75" hidden="0" customHeight="1">
      <x:c r="A1" s="36" t="s">
        <x:v>3991</x:v>
      </x:c>
      <x:c r="B1" s="3"/>
      <x:c r="C1" s="3"/>
      <x:c r="D1" s="3"/>
      <x:c r="E1" s="3"/>
      <x:c r="F1" s="3"/>
      <x:c r="G1" s="3"/>
      <x:c r="H1" s="3"/>
    </x:row>
    <x:row r="2" s="1" customFormat="1" ht="12.75" hidden="0" customHeight="1">
      <x:c r="A2" s="38" t="s">
        <x:v>3992</x:v>
      </x:c>
      <x:c r="B2" s="40" t="s">
        <x:v>1778</x:v>
      </x:c>
      <x:c r="C2" s="40" t="s">
        <x:v>3993</x:v>
      </x:c>
      <x:c r="D2" s="40" t="s">
        <x:v>87</x:v>
      </x:c>
      <x:c r="E2" s="6"/>
      <x:c r="F2" s="40" t="s">
        <x:v>3994</x:v>
      </x:c>
      <x:c r="G2" s="40" t="s">
        <x:v>3995</x:v>
      </x:c>
      <x:c r="H2" s="40" t="s">
        <x:v>370</x:v>
      </x:c>
    </x:row>
    <x:row r="3" s="1" customFormat="1" ht="12.75" hidden="0" customHeight="1">
      <x:c r="A3" s="41" t="s">
        <x:v>3996</x:v>
      </x:c>
      <x:c r="B3" s="44" t="s">
        <x:v>3997</x:v>
      </x:c>
      <x:c r="C3" s="44" t="s">
        <x:v>3998</x:v>
      </x:c>
      <x:c r="D3" s="44" t="s">
        <x:v>3999</x:v>
      </x:c>
      <x:c r="E3" s="6"/>
      <x:c r="F3" s="44" t="s">
        <x:v>4000</x:v>
      </x:c>
      <x:c r="G3" s="44" t="s">
        <x:v>4001</x:v>
      </x:c>
      <x:c r="H3" s="44" t="s">
        <x:v>372</x:v>
      </x:c>
    </x:row>
    <x:row r="4" s="1" customFormat="1" ht="12.75" hidden="0" customHeight="1">
      <x:c r="A4" s="41" t="s">
        <x:v>2846</x:v>
      </x:c>
      <x:c r="B4" s="40" t="s">
        <x:v>4002</x:v>
      </x:c>
      <x:c r="C4" s="40" t="s">
        <x:v>4003</x:v>
      </x:c>
      <x:c r="D4" s="40" t="s">
        <x:v>4004</x:v>
      </x:c>
      <x:c r="E4" s="6"/>
      <x:c r="F4" s="40" t="s">
        <x:v>4005</x:v>
      </x:c>
      <x:c r="G4" s="40" t="s">
        <x:v>4006</x:v>
      </x:c>
      <x:c r="H4" s="40" t="s">
        <x:v>372</x:v>
      </x:c>
    </x:row>
    <x:row r="5" s="1" customFormat="1" ht="12.75" hidden="0" customHeight="1">
      <x:c r="A5" s="41" t="s">
        <x:v>4007</x:v>
      </x:c>
      <x:c r="B5" s="44" t="s">
        <x:v>4008</x:v>
      </x:c>
      <x:c r="C5" s="44" t="s">
        <x:v>4009</x:v>
      </x:c>
      <x:c r="D5" s="44" t="s">
        <x:v>4010</x:v>
      </x:c>
      <x:c r="E5" s="6"/>
      <x:c r="F5" s="44" t="s">
        <x:v>87</x:v>
      </x:c>
      <x:c r="G5" s="44" t="s">
        <x:v>4011</x:v>
      </x:c>
      <x:c r="H5" s="44" t="s">
        <x:v>372</x:v>
      </x:c>
    </x:row>
    <x:row r="6" s="1" customFormat="1" ht="12.75" hidden="0" customHeight="1">
      <x:c r="A6" s="41" t="s">
        <x:v>4012</x:v>
      </x:c>
      <x:c r="B6" s="40" t="s">
        <x:v>4013</x:v>
      </x:c>
      <x:c r="C6" s="40" t="s">
        <x:v>4014</x:v>
      </x:c>
      <x:c r="D6" s="40" t="s">
        <x:v>4015</x:v>
      </x:c>
      <x:c r="E6" s="6"/>
      <x:c r="F6" s="6"/>
      <x:c r="G6" s="6"/>
      <x:c r="H6" s="6"/>
    </x:row>
    <x:row r="7" s="1" customFormat="1" ht="12.75" hidden="0" customHeight="1">
      <x:c r="A7" s="41" t="s">
        <x:v>1397</x:v>
      </x:c>
      <x:c r="B7" s="44" t="s">
        <x:v>4016</x:v>
      </x:c>
      <x:c r="C7" s="44" t="s">
        <x:v>4017</x:v>
      </x:c>
      <x:c r="D7" s="44" t="s">
        <x:v>4018</x:v>
      </x:c>
      <x:c r="E7" s="6"/>
      <x:c r="F7" s="6"/>
      <x:c r="G7" s="6"/>
      <x:c r="H7" s="6"/>
    </x:row>
    <x:row r="8" s="1" customFormat="1" ht="12.75" hidden="0" customHeight="1">
      <x:c r="A8" s="41" t="s">
        <x:v>244</x:v>
      </x:c>
      <x:c r="B8" s="40" t="s">
        <x:v>4019</x:v>
      </x:c>
      <x:c r="C8" s="40" t="s">
        <x:v>4020</x:v>
      </x:c>
      <x:c r="D8" s="40" t="s">
        <x:v>4021</x:v>
      </x:c>
      <x:c r="E8" s="6"/>
      <x:c r="F8" s="6"/>
      <x:c r="G8" s="6"/>
      <x:c r="H8" s="6"/>
    </x:row>
    <x:row r="9" s="1" customFormat="1" ht="12.75" hidden="0" customHeight="1">
      <x:c r="A9" s="41" t="s">
        <x:v>4022</x:v>
      </x:c>
      <x:c r="B9" s="44" t="s">
        <x:v>4023</x:v>
      </x:c>
      <x:c r="C9" s="44" t="s">
        <x:v>4024</x:v>
      </x:c>
      <x:c r="D9" s="44" t="s">
        <x:v>4025</x:v>
      </x:c>
      <x:c r="E9" s="6"/>
      <x:c r="F9" s="6"/>
      <x:c r="G9" s="6"/>
      <x:c r="H9" s="6"/>
    </x:row>
    <x:row r="10" s="1" customFormat="1" ht="12.75" hidden="0" customHeight="1">
      <x:c r="A10" s="41" t="s">
        <x:v>4026</x:v>
      </x:c>
      <x:c r="B10" s="40" t="s">
        <x:v>4027</x:v>
      </x:c>
      <x:c r="C10" s="40" t="s">
        <x:v>4028</x:v>
      </x:c>
      <x:c r="D10" s="40" t="s">
        <x:v>4029</x:v>
      </x:c>
      <x:c r="E10" s="6"/>
      <x:c r="F10" s="6"/>
      <x:c r="G10" s="6"/>
      <x:c r="H10" s="6"/>
    </x:row>
  </x:sheetData>
  <x:pageMargins left="0.7" right="0.7" top="0.75" bottom="0.75" header="0.3" footer="0.3"/>
</x:worksheet>
</file>

<file path=xl/worksheets/sheet58.xml><?xml version="1.0" encoding="utf-8"?>
<x:worksheet xmlns:x="http://schemas.openxmlformats.org/spreadsheetml/2006/main">
  <x:sheetViews>
    <x:sheetView showGridLines="1" workbookViewId="0"/>
  </x:sheetViews>
  <x:sheetFormatPr defaultColWidth="8.6796875" defaultRowHeight="12.75"/>
  <x:cols>
    <x:col min="1" max="7" width="36" style="1" hidden="0" customWidth="1"/>
    <x:col min="8" max="8" width="32" style="1" hidden="0" customWidth="1"/>
    <x:col min="9" max="9" width="36" style="1" hidden="0" customWidth="1"/>
  </x:cols>
  <x:sheetData>
    <x:row r="1" s="1" customFormat="1" ht="26.25" hidden="0" customHeight="1">
      <x:c r="A1" s="36" t="s">
        <x:v>4030</x:v>
      </x:c>
      <x:c r="B1" s="3"/>
      <x:c r="C1" s="3"/>
      <x:c r="D1" s="3"/>
      <x:c r="E1" s="3"/>
      <x:c r="F1" s="3"/>
      <x:c r="G1" s="3"/>
      <x:c r="H1" s="3"/>
      <x:c r="I1" s="3"/>
    </x:row>
    <x:row r="2" s="1" customFormat="1" ht="12.75" hidden="0" customHeight="1">
      <x:c r="A2" s="38" t="s">
        <x:v>4031</x:v>
      </x:c>
      <x:c r="B2" s="40" t="s">
        <x:v>4032</x:v>
      </x:c>
      <x:c r="C2" s="40" t="s">
        <x:v>4033</x:v>
      </x:c>
      <x:c r="D2" s="40" t="s">
        <x:v>4034</x:v>
      </x:c>
      <x:c r="E2" s="40" t="s">
        <x:v>4035</x:v>
      </x:c>
      <x:c r="F2" s="40" t="s">
        <x:v>4036</x:v>
      </x:c>
      <x:c r="G2" s="40" t="s">
        <x:v>4037</x:v>
      </x:c>
      <x:c r="H2" s="40" t="s">
        <x:v>4038</x:v>
      </x:c>
      <x:c r="I2" s="40" t="s">
        <x:v>3952</x:v>
      </x:c>
    </x:row>
    <x:row r="3" s="1" customFormat="1" ht="12.75" hidden="0" customHeight="1">
      <x:c r="A3" s="41" t="s">
        <x:v>4039</x:v>
      </x:c>
      <x:c r="B3" s="44" t="s">
        <x:v>4040</x:v>
      </x:c>
      <x:c r="C3" s="44" t="s">
        <x:v>4041</x:v>
      </x:c>
      <x:c r="D3" s="44" t="s">
        <x:v>4042</x:v>
      </x:c>
      <x:c r="E3" s="44" t="s">
        <x:v>4043</x:v>
      </x:c>
      <x:c r="F3" s="44" t="s">
        <x:v>4044</x:v>
      </x:c>
      <x:c r="G3" s="44" t="s">
        <x:v>4045</x:v>
      </x:c>
      <x:c r="H3" s="44" t="s">
        <x:v>306</x:v>
      </x:c>
      <x:c r="I3" s="44" t="s">
        <x:v>372</x:v>
      </x:c>
    </x:row>
    <x:row r="4" s="1" customFormat="1" ht="12.75" hidden="0" customHeight="1">
      <x:c r="A4" s="41" t="s">
        <x:v>4046</x:v>
      </x:c>
      <x:c r="B4" s="40" t="s">
        <x:v>4047</x:v>
      </x:c>
      <x:c r="C4" s="40" t="s">
        <x:v>4048</x:v>
      </x:c>
      <x:c r="D4" s="40" t="s">
        <x:v>4049</x:v>
      </x:c>
      <x:c r="E4" s="40" t="s">
        <x:v>4050</x:v>
      </x:c>
      <x:c r="F4" s="40" t="s">
        <x:v>4051</x:v>
      </x:c>
      <x:c r="G4" s="40" t="s">
        <x:v>4045</x:v>
      </x:c>
      <x:c r="H4" s="40" t="s">
        <x:v>306</x:v>
      </x:c>
      <x:c r="I4" s="40" t="s">
        <x:v>372</x:v>
      </x:c>
    </x:row>
    <x:row r="5" s="1" customFormat="1" ht="12.75" hidden="0" customHeight="1">
      <x:c r="A5" s="41" t="s">
        <x:v>4052</x:v>
      </x:c>
      <x:c r="B5" s="44" t="s">
        <x:v>4053</x:v>
      </x:c>
      <x:c r="C5" s="44" t="s">
        <x:v>4054</x:v>
      </x:c>
      <x:c r="D5" s="44" t="s">
        <x:v>4055</x:v>
      </x:c>
      <x:c r="E5" s="44" t="s">
        <x:v>4056</x:v>
      </x:c>
      <x:c r="F5" s="44" t="s">
        <x:v>4057</x:v>
      </x:c>
      <x:c r="G5" s="44" t="s">
        <x:v>4045</x:v>
      </x:c>
      <x:c r="H5" s="44" t="s">
        <x:v>306</x:v>
      </x:c>
      <x:c r="I5" s="44" t="s">
        <x:v>372</x:v>
      </x:c>
    </x:row>
    <x:row r="6" s="1" customFormat="1" ht="12.75" hidden="0" customHeight="1">
      <x:c r="A6" s="41" t="s">
        <x:v>4058</x:v>
      </x:c>
      <x:c r="B6" s="40" t="s">
        <x:v>4059</x:v>
      </x:c>
      <x:c r="C6" s="40" t="s">
        <x:v>4060</x:v>
      </x:c>
      <x:c r="D6" s="40" t="s">
        <x:v>4061</x:v>
      </x:c>
      <x:c r="E6" s="40" t="s">
        <x:v>4062</x:v>
      </x:c>
      <x:c r="F6" s="40" t="s">
        <x:v>4063</x:v>
      </x:c>
      <x:c r="G6" s="40" t="s">
        <x:v>4045</x:v>
      </x:c>
      <x:c r="H6" s="40" t="s">
        <x:v>306</x:v>
      </x:c>
      <x:c r="I6" s="40" t="s">
        <x:v>372</x:v>
      </x:c>
    </x:row>
    <x:row r="7" s="1" customFormat="1" ht="12.75" hidden="0" customHeight="1">
      <x:c r="A7" s="41" t="s">
        <x:v>4064</x:v>
      </x:c>
      <x:c r="B7" s="44" t="s">
        <x:v>4065</x:v>
      </x:c>
      <x:c r="C7" s="44" t="s">
        <x:v>4066</x:v>
      </x:c>
      <x:c r="D7" s="44" t="s">
        <x:v>4067</x:v>
      </x:c>
      <x:c r="E7" s="44" t="s">
        <x:v>4068</x:v>
      </x:c>
      <x:c r="F7" s="44" t="s">
        <x:v>4069</x:v>
      </x:c>
      <x:c r="G7" s="44" t="s">
        <x:v>4045</x:v>
      </x:c>
      <x:c r="H7" s="44" t="s">
        <x:v>306</x:v>
      </x:c>
      <x:c r="I7" s="44" t="s">
        <x:v>372</x:v>
      </x:c>
    </x:row>
  </x:sheetData>
  <x:pageMargins left="0.7" right="0.7" top="0.75" bottom="0.75" header="0.3" footer="0.3"/>
</x:worksheet>
</file>

<file path=xl/worksheets/sheet59.xml><?xml version="1.0" encoding="utf-8"?>
<x:worksheet xmlns:x="http://schemas.openxmlformats.org/spreadsheetml/2006/main">
  <x:sheetViews>
    <x:sheetView showGridLines="1" workbookViewId="0"/>
  </x:sheetViews>
  <x:sheetFormatPr defaultColWidth="8.6796875" defaultRowHeight="12.75"/>
  <x:cols>
    <x:col min="1" max="4" width="36" style="1" hidden="0" customWidth="1"/>
    <x:col min="5" max="5" width="24" style="1" hidden="0" customWidth="1"/>
  </x:cols>
  <x:sheetData>
    <x:row r="1" s="1" customFormat="1" ht="24" hidden="0" customHeight="1">
      <x:c r="A1" s="184" t="str">
        <x:v>SGP TYPE-SEPARATION GUARDRAIL</x:v>
      </x:c>
      <x:c r="B1" s="184"/>
      <x:c r="C1" s="184"/>
      <x:c r="D1" s="184"/>
      <x:c r="E1" s="184"/>
    </x:row>
    <x:row r="2" s="1" customFormat="1" ht="12.75" hidden="0" customHeight="1">
      <x:c r="A2" s="186" t="s">
        <x:v>4071</x:v>
      </x:c>
      <x:c r="B2" s="186" t="s">
        <x:v>4072</x:v>
      </x:c>
      <x:c r="C2" s="186" t="s">
        <x:v>4073</x:v>
      </x:c>
      <x:c r="D2" s="186" t="s">
        <x:v>4074</x:v>
      </x:c>
      <x:c r="E2" s="187" t="s">
        <x:v>4075</x:v>
      </x:c>
    </x:row>
    <x:row r="3" s="1" customFormat="1" ht="24" hidden="0" customHeight="1">
      <x:c r="A3" s="41" t="s">
        <x:v>4076</x:v>
      </x:c>
      <x:c r="B3" s="44" t="s">
        <x:v>4077</x:v>
      </x:c>
      <x:c r="C3" s="44" t="s">
        <x:v>4078</x:v>
      </x:c>
      <x:c r="D3" s="44" t="s">
        <x:v>4079</x:v>
      </x:c>
      <x:c r="E3" s="74" t="str">
        <x:v>NOT_EVALUATED</x:v>
      </x:c>
    </x:row>
    <x:row r="4" s="1" customFormat="1" ht="24" hidden="0" customHeight="1">
      <x:c r="A4" s="41" t="s">
        <x:v>4081</x:v>
      </x:c>
      <x:c r="B4" s="40" t="s">
        <x:v>4082</x:v>
      </x:c>
      <x:c r="C4" s="40" t="s">
        <x:v>4083</x:v>
      </x:c>
      <x:c r="D4" s="40" t="s">
        <x:v>4084</x:v>
      </x:c>
      <x:c r="E4" s="74" t="s">
        <x:v>4085</x:v>
      </x:c>
    </x:row>
    <x:row r="5" s="1" customFormat="1" ht="12.75" hidden="0" customHeight="1">
      <x:c r="A5" s="41" t="s">
        <x:v>3053</x:v>
      </x:c>
      <x:c r="B5" s="44" t="s">
        <x:v>4086</x:v>
      </x:c>
      <x:c r="C5" s="44" t="s">
        <x:v>4087</x:v>
      </x:c>
      <x:c r="D5" s="44" t="s">
        <x:v>4088</x:v>
      </x:c>
      <x:c r="E5" s="74" t="str">
        <x:v>NOT_EVALUATED</x:v>
      </x:c>
    </x:row>
    <x:row r="6" s="1" customFormat="1" ht="12.75" hidden="0" customHeight="1">
      <x:c r="A6" s="41" t="s">
        <x:v>3055</x:v>
      </x:c>
      <x:c r="B6" s="40" t="s">
        <x:v>4090</x:v>
      </x:c>
      <x:c r="C6" s="40" t="s">
        <x:v>4091</x:v>
      </x:c>
      <x:c r="D6" s="40" t="s">
        <x:v>4092</x:v>
      </x:c>
      <x:c r="E6" s="74" t="str">
        <x:v>NOT_EVALUATED</x:v>
      </x:c>
    </x:row>
    <x:row r="7" s="1" customFormat="1" ht="12.75" hidden="0" customHeight="1">
      <x:c r="A7" s="41" t="s">
        <x:v>4093</x:v>
      </x:c>
      <x:c r="B7" s="44" t="s">
        <x:v>4094</x:v>
      </x:c>
      <x:c r="C7" s="44" t="s">
        <x:v>4095</x:v>
      </x:c>
      <x:c r="D7" s="44" t="s">
        <x:v>4096</x:v>
      </x:c>
      <x:c r="E7" s="74" t="s">
        <x:v>4089</x:v>
      </x:c>
    </x:row>
    <x:row r="8" s="1" customFormat="1" ht="36" hidden="0" customHeight="1">
      <x:c r="A8" s="74" t="s">
        <x:v>4097</x:v>
      </x:c>
      <x:c r="B8" s="74" t="s">
        <x:v>4098</x:v>
      </x:c>
      <x:c r="C8" s="74" t="s">
        <x:v>4099</x:v>
      </x:c>
      <x:c r="D8" s="74" t="s">
        <x:v>4100</x:v>
      </x:c>
      <x:c r="E8" s="74" t="s">
        <x:v>4101</x:v>
      </x:c>
    </x:row>
    <x:row r="9" s="1" customFormat="1" ht="24" hidden="0" customHeight="1">
      <x:c r="A9" s="41" t="s">
        <x:v>4102</x:v>
      </x:c>
      <x:c r="B9" s="44" t="s">
        <x:v>4103</x:v>
      </x:c>
      <x:c r="C9" s="44" t="s">
        <x:v>4104</x:v>
      </x:c>
      <x:c r="D9" s="44" t="s">
        <x:v>4105</x:v>
      </x:c>
      <x:c r="E9" s="44" t="s">
        <x:v>4106</x:v>
      </x:c>
    </x:row>
    <x:row r="10" s="1" customFormat="1" ht="12.75" hidden="0" customHeight="1">
      <x:c r="A10" s="186" t="s">
        <x:v>4107</x:v>
      </x:c>
      <x:c r="B10" s="186" t="s">
        <x:v>4108</x:v>
      </x:c>
      <x:c r="C10" s="186" t="s">
        <x:v>4109</x:v>
      </x:c>
      <x:c r="D10" s="186" t="s">
        <x:v>4110</x:v>
      </x:c>
      <x:c r="E10" s="186" t="s">
        <x:v>4111</x:v>
      </x:c>
    </x:row>
    <x:row r="11" s="1" customFormat="1" ht="12.75" hidden="0" customHeight="1">
      <x:c r="A11" s="41"/>
      <x:c r="B11" s="44"/>
      <x:c r="C11" s="44"/>
      <x:c r="D11" s="44"/>
      <x:c r="E11" s="44"/>
    </x:row>
    <x:row r="12" s="1" customFormat="1" ht="12.75" hidden="0" customHeight="1">
      <x:c r="A12" s="41" t="s">
        <x:v>4112</x:v>
      </x:c>
      <x:c r="B12" s="40" t="s">
        <x:v>4113</x:v>
      </x:c>
      <x:c r="C12" s="40" t="s">
        <x:v>478</x:v>
      </x:c>
      <x:c r="D12" s="40" t="s">
        <x:v>2785</x:v>
      </x:c>
      <x:c r="E12" s="40" t="s">
        <x:v>370</x:v>
      </x:c>
    </x:row>
    <x:row r="13" s="1" customFormat="1" ht="12.75" hidden="0" customHeight="1">
      <x:c r="A13" s="41" t="s">
        <x:v>3050</x:v>
      </x:c>
      <x:c r="B13" s="44" t="s">
        <x:v>4114</x:v>
      </x:c>
      <x:c r="C13" s="44" t="str">
        <x:v>FPP-100 TRUE; full inclusion h_welfare=1; MPS separate</x:v>
      </x:c>
      <x:c r="D13" s="44" t="s">
        <x:v>2788</x:v>
      </x:c>
      <x:c r="E13" s="44" t="s">
        <x:v>372</x:v>
      </x:c>
    </x:row>
    <x:row r="14" s="1" customFormat="1" ht="24" hidden="0" customHeight="1">
      <x:c r="A14" s="74" t="s">
        <x:v>4116</x:v>
      </x:c>
      <x:c r="B14" s="74" t="s">
        <x:v>4117</x:v>
      </x:c>
      <x:c r="C14" s="74" t="s">
        <x:v>4118</x:v>
      </x:c>
      <x:c r="D14" s="74" t="s">
        <x:v>4119</x:v>
      </x:c>
      <x:c r="E14" s="74" t="s">
        <x:v>372</x:v>
      </x:c>
    </x:row>
    <x:row r="15" s="1" customFormat="1" ht="24" hidden="0" customHeight="1">
      <x:c r="A15" s="41" t="s">
        <x:v>4120</x:v>
      </x:c>
      <x:c r="B15" s="44" t="s">
        <x:v>4121</x:v>
      </x:c>
      <x:c r="C15" s="44" t="s">
        <x:v>4122</x:v>
      </x:c>
      <x:c r="D15" s="44" t="s">
        <x:v>4119</x:v>
      </x:c>
      <x:c r="E15" s="44" t="s">
        <x:v>372</x:v>
      </x:c>
    </x:row>
    <x:row r="16" ht="12.75" hidden="0" customHeight="1">
      <x:c r="A16" s="74" t="s">
        <x:v>4123</x:v>
      </x:c>
      <x:c r="B16" s="74" t="s">
        <x:v>4121</x:v>
      </x:c>
      <x:c r="C16" s="74" t="s">
        <x:v>4124</x:v>
      </x:c>
      <x:c r="D16" s="74" t="s">
        <x:v>4119</x:v>
      </x:c>
      <x:c r="E16" s="74" t="s">
        <x:v>372</x:v>
      </x:c>
    </x:row>
    <x:row r="17" ht="24" hidden="0" customHeight="1">
      <x:c r="A17" s="74" t="s">
        <x:v>4125</x:v>
      </x:c>
      <x:c r="B17" s="74" t="s">
        <x:v>4121</x:v>
      </x:c>
      <x:c r="C17" s="74" t="s">
        <x:v>4126</x:v>
      </x:c>
      <x:c r="D17" s="74" t="s">
        <x:v>4119</x:v>
      </x:c>
      <x:c r="E17" s="74" t="s">
        <x:v>372</x:v>
      </x:c>
    </x:row>
    <x:row r="18" ht="24" hidden="0" customHeight="1">
      <x:c r="A18" s="74" t="s">
        <x:v>4127</x:v>
      </x:c>
      <x:c r="B18" s="74" t="s">
        <x:v>4128</x:v>
      </x:c>
      <x:c r="C18" s="74" t="s">
        <x:v>4129</x:v>
      </x:c>
      <x:c r="D18" s="74" t="s">
        <x:v>4119</x:v>
      </x:c>
      <x:c r="E18" s="74" t="s">
        <x:v>372</x:v>
      </x:c>
    </x:row>
    <x:row r="19" ht="12.75" hidden="0" customHeight="1">
      <x:c r="A19" s="74" t="s">
        <x:v>4130</x:v>
      </x:c>
      <x:c r="B19" s="74" t="s">
        <x:v>4121</x:v>
      </x:c>
      <x:c r="C19" s="74" t="s">
        <x:v>4131</x:v>
      </x:c>
      <x:c r="D19" s="74" t="s">
        <x:v>4119</x:v>
      </x:c>
      <x:c r="E19" s="74" t="s">
        <x:v>372</x:v>
      </x:c>
    </x:row>
    <x:row r="20" ht="12.75" hidden="0" customHeight="1">
      <x:c r="A20" s="74" t="s">
        <x:v>4132</x:v>
      </x:c>
      <x:c r="B20" s="74" t="s">
        <x:v>4121</x:v>
      </x:c>
      <x:c r="C20" s="74" t="s">
        <x:v>4133</x:v>
      </x:c>
      <x:c r="D20" s="74" t="s">
        <x:v>4119</x:v>
      </x:c>
      <x:c r="E20" s="74" t="s">
        <x:v>372</x:v>
      </x:c>
    </x:row>
  </x:sheetData>
  <x:mergeCells>
    <x:mergeCell ref="A1:E1"/>
  </x:mergeCells>
  <x:pageMargins left="0.7" right="0.7" top="0.75" bottom="0.75" header="0.3" footer="0.3"/>
</x:worksheet>
</file>

<file path=xl/worksheets/sheet60.xml><?xml version="1.0" encoding="utf-8"?>
<x:worksheet xmlns:x="http://schemas.openxmlformats.org/spreadsheetml/2006/main">
  <x:sheetViews>
    <x:sheetView showGridLines="1" workbookViewId="0"/>
  </x:sheetViews>
  <x:sheetFormatPr defaultColWidth="8.6796875" defaultRowHeight="12.75"/>
  <x:cols>
    <x:col min="1" max="1" width="36" style="1" hidden="0" customWidth="1"/>
    <x:col min="2" max="2" width="33" style="1" hidden="0" customWidth="1"/>
    <x:col min="3" max="4" width="36" style="1" hidden="0" customWidth="1"/>
    <x:col min="5" max="5" width="16" style="1" hidden="0" customWidth="1"/>
    <x:col min="6" max="6" width="30" style="1" hidden="0" customWidth="1"/>
    <x:col min="7" max="7" width="36" style="1" hidden="0" customWidth="1"/>
  </x:cols>
  <x:sheetData>
    <x:row r="1" s="1" customFormat="1" ht="26.25" hidden="0" customHeight="1">
      <x:c r="A1" s="504" t="str">
        <x:v>Validation Roadmap (v5.9 / RippleLogic)</x:v>
      </x:c>
      <x:c r="B1" s="492"/>
      <x:c r="C1" s="492"/>
      <x:c r="D1" s="492"/>
      <x:c r="E1" s="492"/>
      <x:c r="F1" s="492"/>
      <x:c r="G1" s="492"/>
    </x:row>
    <x:row r="2" s="1" customFormat="1" ht="12.75" hidden="0" customHeight="1">
      <x:c r="A2" s="506" t="s">
        <x:v>4135</x:v>
      </x:c>
      <x:c r="B2" s="427" t="s">
        <x:v>4136</x:v>
      </x:c>
      <x:c r="C2" s="427" t="s">
        <x:v>4137</x:v>
      </x:c>
      <x:c r="D2" s="427" t="s">
        <x:v>4138</x:v>
      </x:c>
      <x:c r="E2" s="427" t="s">
        <x:v>4139</x:v>
      </x:c>
      <x:c r="F2" s="427" t="s">
        <x:v>4140</x:v>
      </x:c>
      <x:c r="G2" s="427" t="s">
        <x:v>370</x:v>
      </x:c>
    </x:row>
    <x:row r="3" s="1" customFormat="1" ht="12.75" hidden="0" customHeight="1">
      <x:c r="A3" s="432" t="n">
        <x:v>1</x:v>
      </x:c>
      <x:c r="B3" s="426" t="s">
        <x:v>4141</x:v>
      </x:c>
      <x:c r="C3" s="426" t="s">
        <x:v>4142</x:v>
      </x:c>
      <x:c r="D3" s="426" t="s">
        <x:v>4143</x:v>
      </x:c>
      <x:c r="E3" s="426" t="s">
        <x:v>4144</x:v>
      </x:c>
      <x:c r="F3" s="426" t="s">
        <x:v>4145</x:v>
      </x:c>
      <x:c r="G3" s="426" t="s">
        <x:v>4045</x:v>
      </x:c>
    </x:row>
    <x:row r="4" s="1" customFormat="1" ht="12.75" hidden="0" customHeight="1">
      <x:c r="A4" s="432" t="n">
        <x:v>2</x:v>
      </x:c>
      <x:c r="B4" s="427" t="s">
        <x:v>4146</x:v>
      </x:c>
      <x:c r="C4" s="427" t="s">
        <x:v>4147</x:v>
      </x:c>
      <x:c r="D4" s="427" t="s">
        <x:v>4148</x:v>
      </x:c>
      <x:c r="E4" s="427" t="s">
        <x:v>4144</x:v>
      </x:c>
      <x:c r="F4" s="427" t="s">
        <x:v>4145</x:v>
      </x:c>
      <x:c r="G4" s="427" t="s">
        <x:v>4045</x:v>
      </x:c>
    </x:row>
    <x:row r="5" s="1" customFormat="1" ht="12.75" hidden="0" customHeight="1">
      <x:c r="A5" s="432" t="n">
        <x:v>3</x:v>
      </x:c>
      <x:c r="B5" s="426" t="s">
        <x:v>4149</x:v>
      </x:c>
      <x:c r="C5" s="426" t="s">
        <x:v>4150</x:v>
      </x:c>
      <x:c r="D5" s="426" t="s">
        <x:v>4151</x:v>
      </x:c>
      <x:c r="E5" s="426" t="s">
        <x:v>4144</x:v>
      </x:c>
      <x:c r="F5" s="426" t="s">
        <x:v>4145</x:v>
      </x:c>
      <x:c r="G5" s="426" t="s">
        <x:v>4045</x:v>
      </x:c>
    </x:row>
    <x:row r="6" s="1" customFormat="1" ht="12.75" hidden="0" customHeight="1">
      <x:c r="A6" s="432" t="n">
        <x:v>4</x:v>
      </x:c>
      <x:c r="B6" s="427" t="s">
        <x:v>4152</x:v>
      </x:c>
      <x:c r="C6" s="427" t="s">
        <x:v>4153</x:v>
      </x:c>
      <x:c r="D6" s="427" t="s">
        <x:v>4154</x:v>
      </x:c>
      <x:c r="E6" s="427" t="s">
        <x:v>4155</x:v>
      </x:c>
      <x:c r="F6" s="427" t="s">
        <x:v>4145</x:v>
      </x:c>
      <x:c r="G6" s="427" t="s">
        <x:v>4045</x:v>
      </x:c>
    </x:row>
    <x:row r="7" s="1" customFormat="1" ht="12.75" hidden="0" customHeight="1">
      <x:c r="A7" s="432" t="n">
        <x:v>5</x:v>
      </x:c>
      <x:c r="B7" s="426" t="s">
        <x:v>4156</x:v>
      </x:c>
      <x:c r="C7" s="426" t="s">
        <x:v>4157</x:v>
      </x:c>
      <x:c r="D7" s="426" t="s">
        <x:v>4158</x:v>
      </x:c>
      <x:c r="E7" s="426" t="s">
        <x:v>4155</x:v>
      </x:c>
      <x:c r="F7" s="426" t="s">
        <x:v>4145</x:v>
      </x:c>
      <x:c r="G7" s="426" t="s">
        <x:v>4045</x:v>
      </x:c>
    </x:row>
    <x:row r="8" s="1" customFormat="1" ht="12.75" hidden="0" customHeight="1">
      <x:c r="A8" s="432" t="n">
        <x:v>6</x:v>
      </x:c>
      <x:c r="B8" s="427" t="s">
        <x:v>4159</x:v>
      </x:c>
      <x:c r="C8" s="427" t="s">
        <x:v>4160</x:v>
      </x:c>
      <x:c r="D8" s="427" t="s">
        <x:v>4161</x:v>
      </x:c>
      <x:c r="E8" s="427" t="s">
        <x:v>4155</x:v>
      </x:c>
      <x:c r="F8" s="427" t="s">
        <x:v>4145</x:v>
      </x:c>
      <x:c r="G8" s="427" t="s">
        <x:v>4045</x:v>
      </x:c>
    </x:row>
    <x:row r="9" s="1" customFormat="1" ht="12.75" hidden="0" customHeight="1">
      <x:c r="A9" s="432" t="n">
        <x:v>7</x:v>
      </x:c>
      <x:c r="B9" s="426" t="s">
        <x:v>4162</x:v>
      </x:c>
      <x:c r="C9" s="426" t="s">
        <x:v>4163</x:v>
      </x:c>
      <x:c r="D9" s="426" t="s">
        <x:v>4164</x:v>
      </x:c>
      <x:c r="E9" s="426" t="s">
        <x:v>4155</x:v>
      </x:c>
      <x:c r="F9" s="426" t="s">
        <x:v>4145</x:v>
      </x:c>
      <x:c r="G9" s="426" t="s">
        <x:v>4045</x:v>
      </x:c>
    </x:row>
    <x:row r="10">
      <x:c r="A10" s="434" t="n">
        <x:v>8</x:v>
      </x:c>
      <x:c r="B10" s="434" t="str">
        <x:v>Option-closure effectiveness</x:v>
      </x:c>
      <x:c r="C10" s="434" t="str">
        <x:v>Randomized/counterbalanced OptionClosureRecord prompt; option diversity and quality metrics</x:v>
      </x:c>
      <x:c r="D10" s="434" t="str">
        <x:v>evidence that option-generation discipline improves candidate sets</x:v>
      </x:c>
      <x:c r="E10" s="434" t="str">
        <x:v>validation sprint / pilot</x:v>
      </x:c>
      <x:c r="F10" s="434" t="str">
        <x:v>RLS Validation Protocol H5</x:v>
      </x:c>
      <x:c r="G10" s="434" t="str">
        <x:v>DEFINED</x:v>
      </x:c>
    </x:row>
    <x:row r="11">
      <x:c r="A11" s="434" t="n">
        <x:v>9</x:v>
      </x:c>
      <x:c r="B11" s="434" t="str">
        <x:v>TRC scenario-discovery completeness</x:v>
      </x:c>
      <x:c r="C11" s="434" t="str">
        <x:v>Independent scenario libraries, named discovery methods, rejected-scenario trace</x:v>
      </x:c>
      <x:c r="D11" s="434" t="str">
        <x:v>domain-bounded evidence on scenario recall and overlap</x:v>
      </x:c>
      <x:c r="E11" s="434" t="str">
        <x:v>pilot phase</x:v>
      </x:c>
      <x:c r="F11" s="434" t="str">
        <x:v>TRC / PCC research task</x:v>
      </x:c>
      <x:c r="G11" s="434" t="str">
        <x:v>DEFINED</x:v>
      </x:c>
    </x:row>
    <x:row r="12">
      <x:c r="A12" s="434" t="n">
        <x:v>10</x:v>
      </x:c>
      <x:c r="B12" s="434" t="str">
        <x:v>Advanced agent control threats</x:v>
      </x:c>
      <x:c r="C12" s="434" t="str">
        <x:v>Deployment-equivalent tests for scheming, sandbagging, collusion, side channels, evaluator manipulation, and cumulative drift</x:v>
      </x:c>
      <x:c r="D12" s="434" t="str">
        <x:v>bounded runtime-control evidence</x:v>
      </x:c>
      <x:c r="E12" s="434" t="str">
        <x:v>AI-control red-team phase</x:v>
      </x:c>
      <x:c r="F12" s="434" t="str">
        <x:v>Agent System external control-evaluation task</x:v>
      </x:c>
      <x:c r="G12" s="434" t="str">
        <x:v>DEFINED</x:v>
      </x:c>
    </x:row>
  </x:sheetData>
  <x:pageMargins left="0.7" right="0.7" top="0.75" bottom="0.75" header="0.3" footer="0.3"/>
</x:worksheet>
</file>

<file path=xl/worksheets/sheet61.xml><?xml version="1.0" encoding="utf-8"?>
<x:worksheet xmlns:x="http://schemas.openxmlformats.org/spreadsheetml/2006/main">
  <x:sheetViews>
    <x:sheetView showGridLines="1" workbookViewId="0"/>
  </x:sheetViews>
  <x:sheetFormatPr defaultColWidth="8.6796875" defaultRowHeight="12.75"/>
  <x:cols>
    <x:col min="1" max="4" width="36" style="1" hidden="0" customWidth="1"/>
  </x:cols>
  <x:sheetData>
    <x:row r="1" s="1" customFormat="1" ht="51.75" hidden="0" customHeight="1">
      <x:c r="A1" s="504" t="str">
        <x:v>RippleLogic Aligners Sheet Triple-Pass Audit</x:v>
      </x:c>
      <x:c r="B1" s="492"/>
      <x:c r="C1" s="492"/>
      <x:c r="D1" s="492"/>
    </x:row>
    <x:row r="2" s="1" customFormat="1" ht="12.75" hidden="0" customHeight="1">
      <x:c r="A2" s="432" t="s">
        <x:v>4166</x:v>
      </x:c>
      <x:c r="B2" s="427" t="str">
        <x:v>2026-09-04</x:v>
      </x:c>
      <x:c r="C2" s="429"/>
      <x:c r="D2" s="429"/>
    </x:row>
    <x:row r="3" s="1" customFormat="1" ht="26.25" hidden="0" customHeight="1">
      <x:c r="A3" s="432" t="s">
        <x:v>4167</x:v>
      </x:c>
      <x:c r="B3" s="426" t="str">
        <x:v>RippleLogic_Aligners_Sheet_v5.7.xlsx — Final Complete same-version build</x:v>
      </x:c>
      <x:c r="C3" s="429"/>
      <x:c r="D3" s="429"/>
    </x:row>
    <x:row r="4" s="1" customFormat="1" ht="39" hidden="0" customHeight="1">
      <x:c r="A4" s="432" t="s">
        <x:v>4168</x:v>
      </x:c>
      <x:c r="B4" s="427" t="s">
        <x:v>4169</x:v>
      </x:c>
      <x:c r="C4" s="429"/>
      <x:c r="D4" s="429"/>
    </x:row>
    <x:row r="5" s="1" customFormat="1" ht="12.75" hidden="0" customHeight="1">
      <x:c r="A5" s="429"/>
      <x:c r="B5" s="429"/>
      <x:c r="C5" s="429"/>
      <x:c r="D5" s="429"/>
    </x:row>
    <x:row r="6" s="1" customFormat="1" ht="12.75" hidden="0" customHeight="1">
      <x:c r="A6" s="432" t="s">
        <x:v>4170</x:v>
      </x:c>
      <x:c r="B6" s="427" t="s">
        <x:v>4171</x:v>
      </x:c>
      <x:c r="C6" s="427" t="s">
        <x:v>2036</x:v>
      </x:c>
      <x:c r="D6" s="427" t="s">
        <x:v>4172</x:v>
      </x:c>
    </x:row>
    <x:row r="7" s="1" customFormat="1" ht="52.5" hidden="0" customHeight="1">
      <x:c r="A7" s="432" t="s">
        <x:v>4173</x:v>
      </x:c>
      <x:c r="B7" s="426" t="s">
        <x:v>4174</x:v>
      </x:c>
      <x:c r="C7" s="426" t="s">
        <x:v>4175</x:v>
      </x:c>
      <x:c r="D7" s="426" t="s">
        <x:v>4176</x:v>
      </x:c>
    </x:row>
    <x:row r="8" s="1" customFormat="1" ht="66" hidden="0" customHeight="1">
      <x:c r="A8" s="432" t="s">
        <x:v>4177</x:v>
      </x:c>
      <x:c r="B8" s="427" t="s">
        <x:v>4178</x:v>
      </x:c>
      <x:c r="C8" s="427" t="s">
        <x:v>372</x:v>
      </x:c>
      <x:c r="D8" s="427" t="s">
        <x:v>4179</x:v>
      </x:c>
    </x:row>
    <x:row r="9" s="1" customFormat="1" ht="78.75" hidden="0" customHeight="1">
      <x:c r="A9" s="432" t="s">
        <x:v>4180</x:v>
      </x:c>
      <x:c r="B9" s="426" t="s">
        <x:v>4181</x:v>
      </x:c>
      <x:c r="C9" s="426" t="s">
        <x:v>4182</x:v>
      </x:c>
      <x:c r="D9" s="426" t="s">
        <x:v>4183</x:v>
      </x:c>
    </x:row>
    <x:row r="10" s="1" customFormat="1" ht="12.75" hidden="0" customHeight="1">
      <x:c r="A10" s="429"/>
      <x:c r="B10" s="429"/>
      <x:c r="C10" s="429"/>
      <x:c r="D10" s="429"/>
    </x:row>
    <x:row r="11" s="1" customFormat="1" ht="12.75" hidden="0" customHeight="1">
      <x:c r="A11" s="432" t="s">
        <x:v>4184</x:v>
      </x:c>
      <x:c r="B11" s="621" t="s">
        <x:v>2343</x:v>
      </x:c>
      <x:c r="C11" s="621" t="s">
        <x:v>4185</x:v>
      </x:c>
      <x:c r="D11" s="621" t="s">
        <x:v>4186</x:v>
      </x:c>
    </x:row>
    <x:row r="12" s="1" customFormat="1" ht="39" hidden="0" customHeight="1">
      <x:c r="A12" s="432" t="s">
        <x:v>4187</x:v>
      </x:c>
      <x:c r="B12" s="427" t="s">
        <x:v>4188</x:v>
      </x:c>
      <x:c r="C12" s="427" t="s">
        <x:v>4189</x:v>
      </x:c>
      <x:c r="D12" s="427" t="s">
        <x:v>4190</x:v>
      </x:c>
    </x:row>
    <x:row r="13" s="1" customFormat="1" ht="39" hidden="0" customHeight="1">
      <x:c r="A13" s="432" t="s">
        <x:v>4191</x:v>
      </x:c>
      <x:c r="B13" s="426" t="s">
        <x:v>4188</x:v>
      </x:c>
      <x:c r="C13" s="426" t="s">
        <x:v>4192</x:v>
      </x:c>
      <x:c r="D13" s="426" t="s">
        <x:v>4190</x:v>
      </x:c>
    </x:row>
    <x:row r="14" s="1" customFormat="1" ht="39" hidden="0" customHeight="1">
      <x:c r="A14" s="432" t="s">
        <x:v>4193</x:v>
      </x:c>
      <x:c r="B14" s="427" t="s">
        <x:v>4194</x:v>
      </x:c>
      <x:c r="C14" s="427" t="s">
        <x:v>4195</x:v>
      </x:c>
      <x:c r="D14" s="427" t="s">
        <x:v>4190</x:v>
      </x:c>
    </x:row>
    <x:row r="15" s="1" customFormat="1" ht="39" hidden="0" customHeight="1">
      <x:c r="A15" s="432" t="s">
        <x:v>4196</x:v>
      </x:c>
      <x:c r="B15" s="426" t="s">
        <x:v>4194</x:v>
      </x:c>
      <x:c r="C15" s="426" t="s">
        <x:v>4197</x:v>
      </x:c>
      <x:c r="D15" s="426" t="s">
        <x:v>4190</x:v>
      </x:c>
    </x:row>
    <x:row r="16" s="1" customFormat="1" ht="39" hidden="0" customHeight="1">
      <x:c r="A16" s="432" t="s">
        <x:v>4198</x:v>
      </x:c>
      <x:c r="B16" s="427" t="s">
        <x:v>4194</x:v>
      </x:c>
      <x:c r="C16" s="427" t="s">
        <x:v>4199</x:v>
      </x:c>
      <x:c r="D16" s="427" t="s">
        <x:v>4190</x:v>
      </x:c>
    </x:row>
    <x:row r="17" s="1" customFormat="1" ht="12.75" hidden="0" customHeight="1">
      <x:c r="A17" s="429"/>
      <x:c r="B17" s="429"/>
      <x:c r="C17" s="429"/>
      <x:c r="D17" s="429"/>
    </x:row>
    <x:row r="18" s="1" customFormat="1" ht="52.5" hidden="0" customHeight="1">
      <x:c r="A18" s="432" t="s">
        <x:v>4200</x:v>
      </x:c>
      <x:c r="B18" s="427" t="s">
        <x:v>4201</x:v>
      </x:c>
      <x:c r="C18" s="427" t="str">
        <x:v>FINAL_COMPLETE_WORKED_RUN_CANDIDATE</x:v>
      </x:c>
      <x:c r="D18" s="429"/>
    </x:row>
    <x:row r="19" s="1" customFormat="1" ht="12.75" hidden="0" customHeight="1">
      <x:c r="A19" s="429"/>
      <x:c r="B19" s="429"/>
      <x:c r="C19" s="429"/>
      <x:c r="D19" s="429"/>
    </x:row>
    <x:row r="20" s="1" customFormat="1" ht="12.75" hidden="0" customHeight="1">
      <x:c r="A20" s="432" t="s">
        <x:v>4202</x:v>
      </x:c>
      <x:c r="B20" s="622"/>
      <x:c r="C20" s="622"/>
      <x:c r="D20" s="622"/>
    </x:row>
    <x:row r="21" s="1" customFormat="1" ht="90.75" hidden="0" customHeight="1">
      <x:c r="A21" s="432" t="s">
        <x:v>4203</x:v>
      </x:c>
      <x:c r="B21" s="426" t="s">
        <x:v>4204</x:v>
      </x:c>
      <x:c r="C21" s="426" t="str">
        <x:f>Release_Lint!$C$5</x:f>
        <x:v>PASS</x:v>
      </x:c>
      <x:c r="D21" s="426" t="str">
        <x:v>Current surfaces must pin Canon v13.0, SGP v8.8, ripple.md v5.8, Agent v13.0, CSV v2.7, Cascade v2.9, Reproducibility v1.7, WDBIP v1.9, RLS Validation Protocol v2.9, Primer v4.7, Public Introduction v13.0, PC-AEP/MFDI/Source-Coupling v2.6, and Sheet v5.9.</x:v>
      </x:c>
    </x:row>
    <x:row r="22" s="1" customFormat="1" ht="34.5" hidden="0" customHeight="1">
      <x:c r="A22" s="432" t="s">
        <x:v>4203</x:v>
      </x:c>
      <x:c r="B22" s="427" t="s">
        <x:v>4205</x:v>
      </x:c>
      <x:c r="C22" s="427" t="str">
        <x:f>Release_Lint!$C$6</x:f>
        <x:v>PASS</x:v>
      </x:c>
      <x:c r="D22" s="427" t="s">
        <x:v>4206</x:v>
      </x:c>
    </x:row>
    <x:row r="23" s="1" customFormat="1" ht="45.75" hidden="0" customHeight="1">
      <x:c r="A23" s="432" t="s">
        <x:v>4203</x:v>
      </x:c>
      <x:c r="B23" s="426" t="s">
        <x:v>4207</x:v>
      </x:c>
      <x:c r="C23" s="426" t="s">
        <x:v>372</x:v>
      </x:c>
      <x:c r="D23" s="426" t="s">
        <x:v>4208</x:v>
      </x:c>
    </x:row>
    <x:row r="24" s="1" customFormat="1" ht="45.75" hidden="0" customHeight="1">
      <x:c r="A24" s="432" t="s">
        <x:v>4203</x:v>
      </x:c>
      <x:c r="B24" s="427" t="s">
        <x:v>4209</x:v>
      </x:c>
      <x:c r="C24" s="427" t="s">
        <x:v>372</x:v>
      </x:c>
      <x:c r="D24" s="427" t="s">
        <x:v>4210</x:v>
      </x:c>
    </x:row>
    <x:row r="25" s="1" customFormat="1" ht="12.75" hidden="0" customHeight="1">
      <x:c r="A25" s="6"/>
      <x:c r="B25" s="6"/>
      <x:c r="C25" s="6"/>
      <x:c r="D25" s="6"/>
    </x:row>
  </x:sheetData>
  <x:pageMargins left="0.7" right="0.7" top="0.75" bottom="0.75" header="0.3" footer="0.3"/>
</x:worksheet>
</file>

<file path=xl/worksheets/sheet62.xml><?xml version="1.0" encoding="utf-8"?>
<x:worksheet xmlns:x="http://schemas.openxmlformats.org/spreadsheetml/2006/main">
  <x:sheetPr>
    <x:tabColor rgb="FFC00000"/>
  </x:sheetPr>
  <x:sheetViews>
    <x:sheetView showGridLines="1" workbookViewId="0"/>
  </x:sheetViews>
  <x:sheetFormatPr defaultColWidth="8.6796875" defaultRowHeight="15"/>
  <x:cols>
    <x:col min="1" max="1" width="36" style="1" hidden="0" customWidth="1"/>
    <x:col min="2" max="2" width="27" style="1" hidden="0" customWidth="1"/>
    <x:col min="3" max="3" width="36" style="1" hidden="0" customWidth="1"/>
  </x:cols>
  <x:sheetData>
    <x:row r="1" s="1" customFormat="1" ht="23.25" hidden="0" customHeight="1">
      <x:c r="A1" s="36" t="str">
        <x:v>RippleLogic Aligners Sheet Release Boundary</x:v>
      </x:c>
      <x:c r="B1" s="36" t="s">
        <x:v>370</x:v>
      </x:c>
      <x:c r="C1" s="36" t="s">
        <x:v>1258</x:v>
      </x:c>
    </x:row>
    <x:row r="2" s="1" customFormat="1" ht="15" hidden="0" customHeight="1">
      <x:c r="A2" s="41" t="s">
        <x:v>4212</x:v>
      </x:c>
      <x:c r="B2" s="40" t="s">
        <x:v>4213</x:v>
      </x:c>
      <x:c r="C2" s="40" t="s">
        <x:v>4214</x:v>
      </x:c>
    </x:row>
    <x:row r="3" s="1" customFormat="1" ht="15" hidden="0" customHeight="1">
      <x:c r="A3" s="41" t="s">
        <x:v>4215</x:v>
      </x:c>
      <x:c r="B3" s="44" t="s">
        <x:v>306</x:v>
      </x:c>
      <x:c r="C3" s="44" t="s">
        <x:v>4216</x:v>
      </x:c>
    </x:row>
    <x:row r="4" s="1" customFormat="1" ht="23.25" hidden="0" customHeight="1">
      <x:c r="A4" s="41" t="s">
        <x:v>2285</x:v>
      </x:c>
      <x:c r="B4" s="40" t="s">
        <x:v>247</x:v>
      </x:c>
      <x:c r="C4" s="40" t="s">
        <x:v>4217</x:v>
      </x:c>
    </x:row>
    <x:row r="5" s="1" customFormat="1" ht="15" hidden="0" customHeight="1">
      <x:c r="A5" s="41" t="s">
        <x:v>2287</x:v>
      </x:c>
      <x:c r="B5" s="44" t="s">
        <x:v>247</x:v>
      </x:c>
      <x:c r="C5" s="44" t="s">
        <x:v>4218</x:v>
      </x:c>
    </x:row>
    <x:row r="6" s="1" customFormat="1" ht="23.25" hidden="0" customHeight="1">
      <x:c r="A6" s="41" t="s">
        <x:v>4219</x:v>
      </x:c>
      <x:c r="B6" s="40" t="s">
        <x:v>247</x:v>
      </x:c>
      <x:c r="C6" s="40" t="s">
        <x:v>4220</x:v>
      </x:c>
    </x:row>
    <x:row r="7" s="1" customFormat="1" ht="23.25" hidden="0" customHeight="1">
      <x:c r="A7" s="41" t="s">
        <x:v>2291</x:v>
      </x:c>
      <x:c r="B7" s="44" t="s">
        <x:v>247</x:v>
      </x:c>
      <x:c r="C7" s="44" t="s">
        <x:v>4221</x:v>
      </x:c>
    </x:row>
    <x:row r="8" s="1" customFormat="1" ht="23.25" hidden="0" customHeight="1">
      <x:c r="A8" s="41" t="s">
        <x:v>4222</x:v>
      </x:c>
      <x:c r="B8" s="40" t="s">
        <x:v>247</x:v>
      </x:c>
      <x:c r="C8" s="40" t="s">
        <x:v>4223</x:v>
      </x:c>
    </x:row>
    <x:row r="9" s="1" customFormat="1" ht="23.25" hidden="0" customHeight="1">
      <x:c r="A9" s="41" t="s">
        <x:v>4224</x:v>
      </x:c>
      <x:c r="B9" s="44" t="s">
        <x:v>2777</x:v>
      </x:c>
      <x:c r="C9" s="44" t="s">
        <x:v>4225</x:v>
      </x:c>
    </x:row>
    <x:row r="10" s="1" customFormat="1" ht="23.25" hidden="0" customHeight="1">
      <x:c r="A10" s="41" t="s">
        <x:v>4226</x:v>
      </x:c>
      <x:c r="B10" s="40" t="s">
        <x:v>2777</x:v>
      </x:c>
      <x:c r="C10" s="40" t="s">
        <x:v>4227</x:v>
      </x:c>
    </x:row>
    <x:row r="11" s="1" customFormat="1" ht="23.25" hidden="0" customHeight="1">
      <x:c r="A11" s="41" t="s">
        <x:v>4228</x:v>
      </x:c>
      <x:c r="B11" s="44" t="s">
        <x:v>2777</x:v>
      </x:c>
      <x:c r="C11" s="44" t="s">
        <x:v>4229</x:v>
      </x:c>
    </x:row>
    <x:row r="12" s="1" customFormat="1" ht="23.25" hidden="0" customHeight="1">
      <x:c r="A12" s="41" t="s">
        <x:v>4230</x:v>
      </x:c>
      <x:c r="B12" s="40" t="s">
        <x:v>2777</x:v>
      </x:c>
      <x:c r="C12" s="40" t="s">
        <x:v>4231</x:v>
      </x:c>
    </x:row>
    <x:row r="13" s="1" customFormat="1" ht="15" hidden="0" customHeight="1">
      <x:c r="A13" s="41" t="s">
        <x:v>4232</x:v>
      </x:c>
      <x:c r="B13" s="44" t="s">
        <x:v>2777</x:v>
      </x:c>
      <x:c r="C13" s="44" t="s">
        <x:v>4233</x:v>
      </x:c>
    </x:row>
    <x:row r="14" s="1" customFormat="1" ht="15" hidden="0" customHeight="1">
      <x:c r="A14" s="41" t="s">
        <x:v>4234</x:v>
      </x:c>
      <x:c r="B14" s="40" t="s">
        <x:v>247</x:v>
      </x:c>
      <x:c r="C14" s="40" t="s">
        <x:v>4235</x:v>
      </x:c>
    </x:row>
    <x:row r="15" s="1" customFormat="1" ht="15" hidden="0" customHeight="1">
      <x:c r="A15" s="41" t="s">
        <x:v>4236</x:v>
      </x:c>
      <x:c r="B15" s="44" t="s">
        <x:v>247</x:v>
      </x:c>
      <x:c r="C15" s="44" t="s">
        <x:v>4237</x:v>
      </x:c>
    </x:row>
    <x:row r="16" s="1" customFormat="1" ht="15" hidden="0" customHeight="1">
      <x:c r="A16" s="41" t="s">
        <x:v>4238</x:v>
      </x:c>
      <x:c r="B16" s="40" t="s">
        <x:v>247</x:v>
      </x:c>
      <x:c r="C16" s="40" t="s">
        <x:v>4239</x:v>
      </x:c>
    </x:row>
    <x:row r="17" s="1" customFormat="1" ht="15" hidden="0" customHeight="1">
      <x:c r="A17" s="41" t="s">
        <x:v>4240</x:v>
      </x:c>
      <x:c r="B17" s="44" t="s">
        <x:v>4241</x:v>
      </x:c>
      <x:c r="C17" s="44" t="s">
        <x:v>4242</x:v>
      </x:c>
    </x:row>
    <x:row r="18" s="1" customFormat="1" ht="15" hidden="0" customHeight="1">
      <x:c r="A18" s="41" t="s">
        <x:v>4243</x:v>
      </x:c>
      <x:c r="B18" s="40" t="str">
        <x:v>CANDIDATE — NOT PUBLISHED</x:v>
      </x:c>
      <x:c r="C18" s="40" t="s">
        <x:v>4245</x:v>
      </x:c>
    </x:row>
    <x:row r="19" ht="15" hidden="0">
      <x:c r="A19" s="1" t="s">
        <x:v>4246</x:v>
      </x:c>
      <x:c r="B19" s="1" t="s">
        <x:v>4247</x:v>
      </x:c>
      <x:c r="C19" s="1" t="s">
        <x:v>4248</x:v>
      </x:c>
    </x:row>
  </x:sheetData>
  <x:pageMargins left="0.7" right="0.7" top="0.75" bottom="0.75" header="0.3" footer="0.3"/>
</x:worksheet>
</file>

<file path=xl/worksheets/sheet63.xml><?xml version="1.0" encoding="utf-8"?>
<x:worksheet xmlns:x="http://schemas.openxmlformats.org/spreadsheetml/2006/main">
  <x:sheetViews>
    <x:sheetView showGridLines="1" workbookViewId="0"/>
  </x:sheetViews>
  <x:sheetFormatPr defaultColWidth="8.6796875" defaultRowHeight="15"/>
  <x:cols>
    <x:col min="1" max="1" width="14" style="1" hidden="0" customWidth="1"/>
    <x:col min="2" max="2" width="16" style="1" hidden="0" customWidth="1"/>
    <x:col min="3" max="13" width="36" style="1" hidden="0" customWidth="1"/>
    <x:col min="14" max="16" width="28" style="1" hidden="0" customWidth="1"/>
    <x:col min="17" max="17" width="26" style="1" hidden="0" customWidth="1"/>
    <x:col min="18" max="18" width="22" style="1" hidden="0" customWidth="1"/>
    <x:col min="19" max="22" width="28" style="1" hidden="0" customWidth="1"/>
    <x:col min="23" max="23" width="24" style="1" hidden="0" customWidth="1"/>
    <x:col min="24" max="24" width="18" style="1" hidden="0" customWidth="1"/>
    <x:col min="25" max="25" width="28" style="1" hidden="0" customWidth="1"/>
    <x:col min="26" max="26" width="26" style="1" hidden="0" customWidth="1"/>
    <x:col min="27" max="30" width="16" style="1" hidden="0" customWidth="1"/>
  </x:cols>
  <x:sheetData>
    <x:row r="1" s="1" customFormat="1" ht="45" hidden="0" customHeight="1">
      <x:c r="A1" s="36" t="s">
        <x:v>4249</x:v>
      </x:c>
      <x:c r="B1" s="36" t="s">
        <x:v>4250</x:v>
      </x:c>
      <x:c r="C1" s="36" t="s">
        <x:v>4251</x:v>
      </x:c>
      <x:c r="D1" s="36" t="s">
        <x:v>4252</x:v>
      </x:c>
      <x:c r="E1" s="36" t="s">
        <x:v>4253</x:v>
      </x:c>
      <x:c r="F1" s="36" t="s">
        <x:v>4254</x:v>
      </x:c>
      <x:c r="G1" s="36" t="s">
        <x:v>4255</x:v>
      </x:c>
      <x:c r="H1" s="36" t="s">
        <x:v>4256</x:v>
      </x:c>
      <x:c r="I1" s="36" t="s">
        <x:v>4257</x:v>
      </x:c>
      <x:c r="J1" s="36" t="s">
        <x:v>4258</x:v>
      </x:c>
      <x:c r="K1" s="36" t="s">
        <x:v>4259</x:v>
      </x:c>
      <x:c r="L1" s="36" t="s">
        <x:v>4260</x:v>
      </x:c>
      <x:c r="M1" s="36" t="s">
        <x:v>4261</x:v>
      </x:c>
      <x:c r="N1" s="36" t="s">
        <x:v>4262</x:v>
      </x:c>
      <x:c r="O1" s="36" t="s">
        <x:v>4263</x:v>
      </x:c>
      <x:c r="P1" s="36" t="s">
        <x:v>3475</x:v>
      </x:c>
      <x:c r="Q1" s="36" t="s">
        <x:v>4264</x:v>
      </x:c>
      <x:c r="R1" s="36" t="s">
        <x:v>4265</x:v>
      </x:c>
      <x:c r="S1" s="36" t="s">
        <x:v>3476</x:v>
      </x:c>
      <x:c r="T1" s="36" t="s">
        <x:v>4266</x:v>
      </x:c>
      <x:c r="U1" s="36" t="s">
        <x:v>4267</x:v>
      </x:c>
      <x:c r="V1" s="36" t="s">
        <x:v>4268</x:v>
      </x:c>
      <x:c r="W1" s="36" t="s">
        <x:v>4269</x:v>
      </x:c>
      <x:c r="X1" s="36" t="s">
        <x:v>4270</x:v>
      </x:c>
      <x:c r="Y1" s="36" t="s">
        <x:v>3506</x:v>
      </x:c>
      <x:c r="Z1" s="36" t="s">
        <x:v>2842</x:v>
      </x:c>
      <x:c r="AA1" s="3"/>
      <x:c r="AB1" s="36" t="s">
        <x:v>3996</x:v>
      </x:c>
      <x:c r="AC1" s="36" t="s">
        <x:v>4271</x:v>
      </x:c>
      <x:c r="AD1" s="36" t="s">
        <x:v>3996</x:v>
      </x:c>
    </x:row>
    <x:row r="2" s="1" customFormat="1" ht="102" hidden="0" customHeight="1">
      <x:c r="A2" s="38" t="s">
        <x:v>2482</x:v>
      </x:c>
      <x:c r="B2" s="40" t="s">
        <x:v>4272</x:v>
      </x:c>
      <x:c r="C2" s="40" t="s">
        <x:v>4273</x:v>
      </x:c>
      <x:c r="D2" s="40" t="s">
        <x:v>4274</x:v>
      </x:c>
      <x:c r="E2" s="40" t="s">
        <x:v>4275</x:v>
      </x:c>
      <x:c r="F2" s="40" t="s">
        <x:v>4276</x:v>
      </x:c>
      <x:c r="G2" s="40" t="s">
        <x:v>4277</x:v>
      </x:c>
      <x:c r="H2" s="40" t="s">
        <x:v>4278</x:v>
      </x:c>
      <x:c r="I2" s="40" t="s">
        <x:v>4279</x:v>
      </x:c>
      <x:c r="J2" s="40" t="s">
        <x:v>4280</x:v>
      </x:c>
      <x:c r="K2" s="40" t="s">
        <x:v>4281</x:v>
      </x:c>
      <x:c r="L2" s="40" t="s">
        <x:v>4282</x:v>
      </x:c>
      <x:c r="M2" s="40" t="s">
        <x:v>4283</x:v>
      </x:c>
      <x:c r="N2" s="40" t="s">
        <x:v>4284</x:v>
      </x:c>
      <x:c r="O2" s="40" t="s">
        <x:v>4285</x:v>
      </x:c>
      <x:c r="P2" s="40" t="s">
        <x:v>4286</x:v>
      </x:c>
      <x:c r="Q2" s="40" t="s">
        <x:v>2846</x:v>
      </x:c>
      <x:c r="R2" s="40" t="s">
        <x:v>4213</x:v>
      </x:c>
      <x:c r="S2" s="40" t="s">
        <x:v>2849</x:v>
      </x:c>
      <x:c r="T2" s="40" t="s">
        <x:v>4287</x:v>
      </x:c>
      <x:c r="U2" s="40" t="s">
        <x:v>2852</x:v>
      </x:c>
      <x:c r="V2" s="40" t="s">
        <x:v>4288</x:v>
      </x:c>
      <x:c r="W2" s="40" t="s">
        <x:v>4271</x:v>
      </x:c>
      <x:c r="X2" s="40" t="s">
        <x:v>4289</x:v>
      </x:c>
      <x:c r="Y2" s="40" t="s">
        <x:v>4290</x:v>
      </x:c>
      <x:c r="Z2" s="40" t="s">
        <x:v>713</x:v>
      </x:c>
      <x:c r="AA2" s="6"/>
      <x:c r="AB2" s="40" t="s">
        <x:v>2846</x:v>
      </x:c>
      <x:c r="AC2" s="40" t="s">
        <x:v>4291</x:v>
      </x:c>
      <x:c r="AD2" s="40" t="s">
        <x:v>4292</x:v>
      </x:c>
    </x:row>
    <x:row r="3" s="1" customFormat="1" ht="15" hidden="0" customHeight="1">
      <x:c r="A3" s="6"/>
      <x:c r="B3" s="6"/>
      <x:c r="C3" s="6"/>
      <x:c r="D3" s="6"/>
      <x:c r="E3" s="6"/>
      <x:c r="F3" s="6"/>
      <x:c r="G3" s="6"/>
      <x:c r="H3" s="6"/>
      <x:c r="I3" s="6"/>
      <x:c r="J3" s="6"/>
      <x:c r="K3" s="6"/>
      <x:c r="L3" s="6"/>
      <x:c r="M3" s="6"/>
      <x:c r="N3" s="6"/>
      <x:c r="O3" s="6"/>
      <x:c r="P3" s="6"/>
      <x:c r="Q3" s="6"/>
      <x:c r="R3" s="6"/>
      <x:c r="S3" s="6"/>
      <x:c r="T3" s="6"/>
      <x:c r="U3" s="6"/>
      <x:c r="V3" s="6"/>
      <x:c r="W3" s="6"/>
      <x:c r="X3" s="6"/>
      <x:c r="Y3" s="6"/>
      <x:c r="Z3" s="44" t="s">
        <x:v>4293</x:v>
      </x:c>
      <x:c r="AA3" s="6"/>
      <x:c r="AB3" s="44" t="s">
        <x:v>4012</x:v>
      </x:c>
      <x:c r="AC3" s="44" t="s">
        <x:v>4294</x:v>
      </x:c>
      <x:c r="AD3" s="44" t="s">
        <x:v>4295</x:v>
      </x:c>
    </x:row>
    <x:row r="4" s="1" customFormat="1" ht="15" hidden="0" customHeight="1">
      <x:c r="A4" s="6"/>
      <x:c r="B4" s="6"/>
      <x:c r="C4" s="6"/>
      <x:c r="D4" s="6"/>
      <x:c r="E4" s="6"/>
      <x:c r="F4" s="6"/>
      <x:c r="G4" s="6"/>
      <x:c r="H4" s="6"/>
      <x:c r="I4" s="6"/>
      <x:c r="J4" s="6"/>
      <x:c r="K4" s="6"/>
      <x:c r="L4" s="6"/>
      <x:c r="M4" s="6"/>
      <x:c r="N4" s="6"/>
      <x:c r="O4" s="6"/>
      <x:c r="P4" s="6"/>
      <x:c r="Q4" s="6"/>
      <x:c r="R4" s="6"/>
      <x:c r="S4" s="6"/>
      <x:c r="T4" s="6"/>
      <x:c r="U4" s="6"/>
      <x:c r="V4" s="6"/>
      <x:c r="W4" s="6"/>
      <x:c r="X4" s="6"/>
      <x:c r="Y4" s="6"/>
      <x:c r="Z4" s="40" t="s">
        <x:v>4293</x:v>
      </x:c>
      <x:c r="AA4" s="6"/>
      <x:c r="AB4" s="40" t="s">
        <x:v>4007</x:v>
      </x:c>
      <x:c r="AC4" s="40" t="s">
        <x:v>4296</x:v>
      </x:c>
      <x:c r="AD4" s="40" t="s">
        <x:v>4297</x:v>
      </x:c>
    </x:row>
    <x:row r="5" s="1" customFormat="1" ht="15" hidden="0" customHeight="1">
      <x:c r="A5" s="6"/>
      <x:c r="B5" s="6"/>
      <x:c r="C5" s="6"/>
      <x:c r="D5" s="6"/>
      <x:c r="E5" s="6"/>
      <x:c r="F5" s="6"/>
      <x:c r="G5" s="6"/>
      <x:c r="H5" s="6"/>
      <x:c r="I5" s="6"/>
      <x:c r="J5" s="6"/>
      <x:c r="K5" s="6"/>
      <x:c r="L5" s="6"/>
      <x:c r="M5" s="6"/>
      <x:c r="N5" s="6"/>
      <x:c r="O5" s="6"/>
      <x:c r="P5" s="6"/>
      <x:c r="Q5" s="6"/>
      <x:c r="R5" s="6"/>
      <x:c r="S5" s="6"/>
      <x:c r="T5" s="6"/>
      <x:c r="U5" s="6"/>
      <x:c r="V5" s="6"/>
      <x:c r="W5" s="6"/>
      <x:c r="X5" s="6"/>
      <x:c r="Y5" s="6"/>
      <x:c r="Z5" s="44" t="s">
        <x:v>4293</x:v>
      </x:c>
      <x:c r="AA5" s="6"/>
      <x:c r="AB5" s="44" t="s">
        <x:v>1397</x:v>
      </x:c>
      <x:c r="AC5" s="6"/>
      <x:c r="AD5" s="44" t="s">
        <x:v>244</x:v>
      </x:c>
    </x:row>
    <x:row r="6" s="1" customFormat="1" ht="15" hidden="0" customHeight="1">
      <x:c r="A6" s="6"/>
      <x:c r="B6" s="6"/>
      <x:c r="C6" s="6"/>
      <x:c r="D6" s="6"/>
      <x:c r="E6" s="6"/>
      <x:c r="F6" s="6"/>
      <x:c r="G6" s="6"/>
      <x:c r="H6" s="6"/>
      <x:c r="I6" s="6"/>
      <x:c r="J6" s="6"/>
      <x:c r="K6" s="6"/>
      <x:c r="L6" s="6"/>
      <x:c r="M6" s="6"/>
      <x:c r="N6" s="6"/>
      <x:c r="O6" s="6"/>
      <x:c r="P6" s="6"/>
      <x:c r="Q6" s="6"/>
      <x:c r="R6" s="6"/>
      <x:c r="S6" s="6"/>
      <x:c r="T6" s="6"/>
      <x:c r="U6" s="6"/>
      <x:c r="V6" s="6"/>
      <x:c r="W6" s="6"/>
      <x:c r="X6" s="6"/>
      <x:c r="Y6" s="6"/>
      <x:c r="Z6" s="40" t="s">
        <x:v>4293</x:v>
      </x:c>
      <x:c r="AA6" s="6"/>
      <x:c r="AB6" s="40" t="s">
        <x:v>244</x:v>
      </x:c>
      <x:c r="AC6" s="6"/>
      <x:c r="AD6" s="40" t="s">
        <x:v>1397</x:v>
      </x:c>
    </x:row>
    <x:row r="7" s="1" customFormat="1" ht="15" hidden="0" customHeight="1">
      <x:c r="A7" s="6"/>
      <x:c r="B7" s="6"/>
      <x:c r="C7" s="6"/>
      <x:c r="D7" s="6"/>
      <x:c r="E7" s="6"/>
      <x:c r="F7" s="6"/>
      <x:c r="G7" s="6"/>
      <x:c r="H7" s="6"/>
      <x:c r="I7" s="6"/>
      <x:c r="J7" s="6"/>
      <x:c r="K7" s="6"/>
      <x:c r="L7" s="6"/>
      <x:c r="M7" s="6"/>
      <x:c r="N7" s="6"/>
      <x:c r="O7" s="6"/>
      <x:c r="P7" s="6"/>
      <x:c r="Q7" s="6"/>
      <x:c r="R7" s="6"/>
      <x:c r="S7" s="6"/>
      <x:c r="T7" s="6"/>
      <x:c r="U7" s="6"/>
      <x:c r="V7" s="6"/>
      <x:c r="W7" s="6"/>
      <x:c r="X7" s="6"/>
      <x:c r="Y7" s="6"/>
      <x:c r="Z7" s="44" t="s">
        <x:v>4293</x:v>
      </x:c>
      <x:c r="AA7" s="6"/>
      <x:c r="AB7" s="44" t="s">
        <x:v>4022</x:v>
      </x:c>
      <x:c r="AC7" s="6"/>
      <x:c r="AD7" s="44" t="s">
        <x:v>4022</x:v>
      </x:c>
    </x:row>
    <x:row r="8" s="1" customFormat="1" ht="15" hidden="0" customHeight="1">
      <x:c r="A8" s="6"/>
      <x:c r="B8" s="6"/>
      <x:c r="C8" s="6"/>
      <x:c r="D8" s="6"/>
      <x:c r="E8" s="6"/>
      <x:c r="F8" s="6"/>
      <x:c r="G8" s="6"/>
      <x:c r="H8" s="6"/>
      <x:c r="I8" s="6"/>
      <x:c r="J8" s="6"/>
      <x:c r="K8" s="6"/>
      <x:c r="L8" s="6"/>
      <x:c r="M8" s="6"/>
      <x:c r="N8" s="6"/>
      <x:c r="O8" s="6"/>
      <x:c r="P8" s="6"/>
      <x:c r="Q8" s="6"/>
      <x:c r="R8" s="6"/>
      <x:c r="S8" s="6"/>
      <x:c r="T8" s="6"/>
      <x:c r="U8" s="6"/>
      <x:c r="V8" s="6"/>
      <x:c r="W8" s="6"/>
      <x:c r="X8" s="6"/>
      <x:c r="Y8" s="6"/>
      <x:c r="Z8" s="40" t="s">
        <x:v>4293</x:v>
      </x:c>
      <x:c r="AA8" s="6"/>
      <x:c r="AB8" s="40" t="s">
        <x:v>4026</x:v>
      </x:c>
      <x:c r="AC8" s="6"/>
      <x:c r="AD8" s="6"/>
    </x:row>
    <x:row r="9" s="1" customFormat="1" ht="15" hidden="0" customHeight="1">
      <x:c r="A9" s="6"/>
      <x:c r="B9" s="6"/>
      <x:c r="C9" s="6"/>
      <x:c r="D9" s="6"/>
      <x:c r="E9" s="6"/>
      <x:c r="F9" s="6"/>
      <x:c r="G9" s="6"/>
      <x:c r="H9" s="6"/>
      <x:c r="I9" s="6"/>
      <x:c r="J9" s="6"/>
      <x:c r="K9" s="6"/>
      <x:c r="L9" s="6"/>
      <x:c r="M9" s="6"/>
      <x:c r="N9" s="6"/>
      <x:c r="O9" s="6"/>
      <x:c r="P9" s="6"/>
      <x:c r="Q9" s="6"/>
      <x:c r="R9" s="6"/>
      <x:c r="S9" s="6"/>
      <x:c r="T9" s="6"/>
      <x:c r="U9" s="6"/>
      <x:c r="V9" s="6"/>
      <x:c r="W9" s="6"/>
      <x:c r="X9" s="6"/>
      <x:c r="Y9" s="6"/>
      <x:c r="Z9" s="44" t="s">
        <x:v>4293</x:v>
      </x:c>
      <x:c r="AA9" s="6"/>
      <x:c r="AB9" s="6"/>
      <x:c r="AC9" s="6"/>
      <x:c r="AD9" s="6"/>
    </x:row>
    <x:row r="10" s="1" customFormat="1" ht="15" hidden="0" customHeight="1">
      <x:c r="A10" s="6"/>
      <x:c r="B10" s="6"/>
      <x:c r="C10" s="6"/>
      <x:c r="D10" s="6"/>
      <x:c r="E10" s="6"/>
      <x:c r="F10" s="6"/>
      <x:c r="G10" s="6"/>
      <x:c r="H10" s="6"/>
      <x:c r="I10" s="6"/>
      <x:c r="J10" s="6"/>
      <x:c r="K10" s="6"/>
      <x:c r="L10" s="6"/>
      <x:c r="M10" s="6"/>
      <x:c r="N10" s="6"/>
      <x:c r="O10" s="6"/>
      <x:c r="P10" s="6"/>
      <x:c r="Q10" s="6"/>
      <x:c r="R10" s="6"/>
      <x:c r="S10" s="6"/>
      <x:c r="T10" s="6"/>
      <x:c r="U10" s="6"/>
      <x:c r="V10" s="6"/>
      <x:c r="W10" s="6"/>
      <x:c r="X10" s="6"/>
      <x:c r="Y10" s="6"/>
      <x:c r="Z10" s="40" t="s">
        <x:v>4293</x:v>
      </x:c>
      <x:c r="AA10" s="6"/>
      <x:c r="AB10" s="6"/>
      <x:c r="AC10" s="6"/>
      <x:c r="AD10" s="6"/>
    </x:row>
    <x:row r="11" s="1" customFormat="1" ht="15" hidden="0" customHeight="1">
      <x:c r="A11" s="6"/>
      <x:c r="B11" s="6"/>
      <x:c r="C11" s="6"/>
      <x:c r="D11" s="6"/>
      <x:c r="E11" s="6"/>
      <x:c r="F11" s="6"/>
      <x:c r="G11" s="6"/>
      <x:c r="H11" s="6"/>
      <x:c r="I11" s="6"/>
      <x:c r="J11" s="6"/>
      <x:c r="K11" s="6"/>
      <x:c r="L11" s="6"/>
      <x:c r="M11" s="6"/>
      <x:c r="N11" s="6"/>
      <x:c r="O11" s="6"/>
      <x:c r="P11" s="6"/>
      <x:c r="Q11" s="6"/>
      <x:c r="R11" s="6"/>
      <x:c r="S11" s="6"/>
      <x:c r="T11" s="6"/>
      <x:c r="U11" s="6"/>
      <x:c r="V11" s="6"/>
      <x:c r="W11" s="6"/>
      <x:c r="X11" s="6"/>
      <x:c r="Y11" s="6"/>
      <x:c r="Z11" s="44" t="s">
        <x:v>4293</x:v>
      </x:c>
      <x:c r="AA11" s="6"/>
      <x:c r="AB11" s="6"/>
      <x:c r="AC11" s="6"/>
      <x:c r="AD11" s="6"/>
    </x:row>
    <x:row r="12" s="1" customFormat="1" ht="15" hidden="0" customHeight="1">
      <x:c r="A12" s="6"/>
      <x:c r="B12" s="6"/>
      <x:c r="C12" s="6"/>
      <x:c r="D12" s="6"/>
      <x:c r="E12" s="6"/>
      <x:c r="F12" s="6"/>
      <x:c r="G12" s="6"/>
      <x:c r="H12" s="6"/>
      <x:c r="I12" s="6"/>
      <x:c r="J12" s="6"/>
      <x:c r="K12" s="6"/>
      <x:c r="L12" s="6"/>
      <x:c r="M12" s="6"/>
      <x:c r="N12" s="6"/>
      <x:c r="O12" s="6"/>
      <x:c r="P12" s="6"/>
      <x:c r="Q12" s="6"/>
      <x:c r="R12" s="6"/>
      <x:c r="S12" s="6"/>
      <x:c r="T12" s="6"/>
      <x:c r="U12" s="6"/>
      <x:c r="V12" s="6"/>
      <x:c r="W12" s="6"/>
      <x:c r="X12" s="6"/>
      <x:c r="Y12" s="6"/>
      <x:c r="Z12" s="40" t="s">
        <x:v>4293</x:v>
      </x:c>
      <x:c r="AA12" s="6"/>
      <x:c r="AB12" s="6"/>
      <x:c r="AC12" s="6"/>
      <x:c r="AD12" s="6"/>
    </x:row>
    <x:row r="13" s="1" customFormat="1" ht="15" hidden="0" customHeight="1">
      <x:c r="A13" s="6"/>
      <x:c r="B13" s="6"/>
      <x:c r="C13" s="6"/>
      <x:c r="D13" s="6"/>
      <x:c r="E13" s="6"/>
      <x:c r="F13" s="6"/>
      <x:c r="G13" s="6"/>
      <x:c r="H13" s="6"/>
      <x:c r="I13" s="6"/>
      <x:c r="J13" s="6"/>
      <x:c r="K13" s="6"/>
      <x:c r="L13" s="6"/>
      <x:c r="M13" s="6"/>
      <x:c r="N13" s="6"/>
      <x:c r="O13" s="6"/>
      <x:c r="P13" s="6"/>
      <x:c r="Q13" s="6"/>
      <x:c r="R13" s="6"/>
      <x:c r="S13" s="6"/>
      <x:c r="T13" s="6"/>
      <x:c r="U13" s="6"/>
      <x:c r="V13" s="6"/>
      <x:c r="W13" s="6"/>
      <x:c r="X13" s="6"/>
      <x:c r="Y13" s="6"/>
      <x:c r="Z13" s="44" t="s">
        <x:v>4293</x:v>
      </x:c>
      <x:c r="AA13" s="6"/>
      <x:c r="AB13" s="6"/>
      <x:c r="AC13" s="6"/>
      <x:c r="AD13" s="6"/>
    </x:row>
    <x:row r="14" s="1" customFormat="1" ht="15" hidden="0" customHeight="1">
      <x:c r="A14" s="6"/>
      <x:c r="B14" s="6"/>
      <x:c r="C14" s="6"/>
      <x:c r="D14" s="6"/>
      <x:c r="E14" s="6"/>
      <x:c r="F14" s="6"/>
      <x:c r="G14" s="6"/>
      <x:c r="H14" s="6"/>
      <x:c r="I14" s="6"/>
      <x:c r="J14" s="6"/>
      <x:c r="K14" s="6"/>
      <x:c r="L14" s="6"/>
      <x:c r="M14" s="6"/>
      <x:c r="N14" s="6"/>
      <x:c r="O14" s="6"/>
      <x:c r="P14" s="6"/>
      <x:c r="Q14" s="6"/>
      <x:c r="R14" s="6"/>
      <x:c r="S14" s="6"/>
      <x:c r="T14" s="6"/>
      <x:c r="U14" s="6"/>
      <x:c r="V14" s="6"/>
      <x:c r="W14" s="6"/>
      <x:c r="X14" s="6"/>
      <x:c r="Y14" s="6"/>
      <x:c r="Z14" s="40" t="s">
        <x:v>4293</x:v>
      </x:c>
      <x:c r="AA14" s="6"/>
      <x:c r="AB14" s="6"/>
      <x:c r="AC14" s="6"/>
      <x:c r="AD14" s="6"/>
    </x:row>
    <x:row r="15" s="1" customFormat="1" ht="15" hidden="0" customHeight="1">
      <x:c r="A15" s="6"/>
      <x:c r="B15" s="6"/>
      <x:c r="C15" s="6"/>
      <x:c r="D15" s="6"/>
      <x:c r="E15" s="6"/>
      <x:c r="F15" s="6"/>
      <x:c r="G15" s="6"/>
      <x:c r="H15" s="6"/>
      <x:c r="I15" s="6"/>
      <x:c r="J15" s="6"/>
      <x:c r="K15" s="6"/>
      <x:c r="L15" s="6"/>
      <x:c r="M15" s="6"/>
      <x:c r="N15" s="6"/>
      <x:c r="O15" s="6"/>
      <x:c r="P15" s="6"/>
      <x:c r="Q15" s="6"/>
      <x:c r="R15" s="6"/>
      <x:c r="S15" s="6"/>
      <x:c r="T15" s="6"/>
      <x:c r="U15" s="6"/>
      <x:c r="V15" s="6"/>
      <x:c r="W15" s="6"/>
      <x:c r="X15" s="6"/>
      <x:c r="Y15" s="6"/>
      <x:c r="Z15" s="44" t="s">
        <x:v>4293</x:v>
      </x:c>
      <x:c r="AA15" s="6"/>
      <x:c r="AB15" s="6"/>
      <x:c r="AC15" s="6"/>
      <x:c r="AD15" s="6"/>
    </x:row>
    <x:row r="16" s="1" customFormat="1" ht="15" hidden="0" customHeight="1">
      <x:c r="A16" s="6"/>
      <x:c r="B16" s="6"/>
      <x:c r="C16" s="6"/>
      <x:c r="D16" s="6"/>
      <x:c r="E16" s="6"/>
      <x:c r="F16" s="6"/>
      <x:c r="G16" s="6"/>
      <x:c r="H16" s="6"/>
      <x:c r="I16" s="6"/>
      <x:c r="J16" s="6"/>
      <x:c r="K16" s="6"/>
      <x:c r="L16" s="6"/>
      <x:c r="M16" s="6"/>
      <x:c r="N16" s="6"/>
      <x:c r="O16" s="6"/>
      <x:c r="P16" s="6"/>
      <x:c r="Q16" s="6"/>
      <x:c r="R16" s="6"/>
      <x:c r="S16" s="6"/>
      <x:c r="T16" s="6"/>
      <x:c r="U16" s="6"/>
      <x:c r="V16" s="6"/>
      <x:c r="W16" s="6"/>
      <x:c r="X16" s="6"/>
      <x:c r="Y16" s="6"/>
      <x:c r="Z16" s="40" t="s">
        <x:v>4293</x:v>
      </x:c>
      <x:c r="AA16" s="6"/>
      <x:c r="AB16" s="6"/>
      <x:c r="AC16" s="6"/>
      <x:c r="AD16" s="6"/>
    </x:row>
    <x:row r="17" s="1" customFormat="1" ht="15" hidden="0" customHeight="1">
      <x:c r="A17" s="6"/>
      <x:c r="B17" s="6"/>
      <x:c r="C17" s="6"/>
      <x:c r="D17" s="6"/>
      <x:c r="E17" s="6"/>
      <x:c r="F17" s="6"/>
      <x:c r="G17" s="6"/>
      <x:c r="H17" s="6"/>
      <x:c r="I17" s="6"/>
      <x:c r="J17" s="6"/>
      <x:c r="K17" s="6"/>
      <x:c r="L17" s="6"/>
      <x:c r="M17" s="6"/>
      <x:c r="N17" s="6"/>
      <x:c r="O17" s="6"/>
      <x:c r="P17" s="6"/>
      <x:c r="Q17" s="6"/>
      <x:c r="R17" s="6"/>
      <x:c r="S17" s="6"/>
      <x:c r="T17" s="6"/>
      <x:c r="U17" s="6"/>
      <x:c r="V17" s="6"/>
      <x:c r="W17" s="6"/>
      <x:c r="X17" s="6"/>
      <x:c r="Y17" s="6"/>
      <x:c r="Z17" s="44" t="s">
        <x:v>4293</x:v>
      </x:c>
      <x:c r="AA17" s="6"/>
      <x:c r="AB17" s="6"/>
      <x:c r="AC17" s="6"/>
      <x:c r="AD17" s="6"/>
    </x:row>
    <x:row r="18" s="1" customFormat="1" ht="15" hidden="0" customHeight="1">
      <x:c r="A18" s="6"/>
      <x:c r="B18" s="6"/>
      <x:c r="C18" s="6"/>
      <x:c r="D18" s="6"/>
      <x:c r="E18" s="6"/>
      <x:c r="F18" s="6"/>
      <x:c r="G18" s="6"/>
      <x:c r="H18" s="6"/>
      <x:c r="I18" s="6"/>
      <x:c r="J18" s="6"/>
      <x:c r="K18" s="6"/>
      <x:c r="L18" s="6"/>
      <x:c r="M18" s="6"/>
      <x:c r="N18" s="6"/>
      <x:c r="O18" s="6"/>
      <x:c r="P18" s="6"/>
      <x:c r="Q18" s="6"/>
      <x:c r="R18" s="6"/>
      <x:c r="S18" s="6"/>
      <x:c r="T18" s="6"/>
      <x:c r="U18" s="6"/>
      <x:c r="V18" s="6"/>
      <x:c r="W18" s="6"/>
      <x:c r="X18" s="6"/>
      <x:c r="Y18" s="6"/>
      <x:c r="Z18" s="40" t="s">
        <x:v>4293</x:v>
      </x:c>
      <x:c r="AA18" s="6"/>
      <x:c r="AB18" s="6"/>
      <x:c r="AC18" s="6"/>
      <x:c r="AD18" s="6"/>
    </x:row>
    <x:row r="19" s="1" customFormat="1" ht="15" hidden="0" customHeight="1">
      <x:c r="A19" s="6"/>
      <x:c r="B19" s="6"/>
      <x:c r="C19" s="6"/>
      <x:c r="D19" s="6"/>
      <x:c r="E19" s="6"/>
      <x:c r="F19" s="6"/>
      <x:c r="G19" s="6"/>
      <x:c r="H19" s="6"/>
      <x:c r="I19" s="6"/>
      <x:c r="J19" s="6"/>
      <x:c r="K19" s="6"/>
      <x:c r="L19" s="6"/>
      <x:c r="M19" s="6"/>
      <x:c r="N19" s="6"/>
      <x:c r="O19" s="6"/>
      <x:c r="P19" s="6"/>
      <x:c r="Q19" s="6"/>
      <x:c r="R19" s="6"/>
      <x:c r="S19" s="6"/>
      <x:c r="T19" s="6"/>
      <x:c r="U19" s="6"/>
      <x:c r="V19" s="6"/>
      <x:c r="W19" s="6"/>
      <x:c r="X19" s="6"/>
      <x:c r="Y19" s="6"/>
      <x:c r="Z19" s="44" t="s">
        <x:v>4293</x:v>
      </x:c>
      <x:c r="AA19" s="6"/>
      <x:c r="AB19" s="6"/>
      <x:c r="AC19" s="6"/>
      <x:c r="AD19" s="6"/>
    </x:row>
    <x:row r="20" s="1" customFormat="1" ht="15" hidden="0" customHeight="1">
      <x:c r="A20" s="6"/>
      <x:c r="B20" s="6"/>
      <x:c r="C20" s="6"/>
      <x:c r="D20" s="6"/>
      <x:c r="E20" s="6"/>
      <x:c r="F20" s="6"/>
      <x:c r="G20" s="6"/>
      <x:c r="H20" s="6"/>
      <x:c r="I20" s="6"/>
      <x:c r="J20" s="6"/>
      <x:c r="K20" s="6"/>
      <x:c r="L20" s="6"/>
      <x:c r="M20" s="6"/>
      <x:c r="N20" s="6"/>
      <x:c r="O20" s="6"/>
      <x:c r="P20" s="6"/>
      <x:c r="Q20" s="6"/>
      <x:c r="R20" s="6"/>
      <x:c r="S20" s="6"/>
      <x:c r="T20" s="6"/>
      <x:c r="U20" s="6"/>
      <x:c r="V20" s="6"/>
      <x:c r="W20" s="6"/>
      <x:c r="X20" s="6"/>
      <x:c r="Y20" s="6"/>
      <x:c r="Z20" s="40" t="s">
        <x:v>4293</x:v>
      </x:c>
      <x:c r="AA20" s="6"/>
      <x:c r="AB20" s="6"/>
      <x:c r="AC20" s="6"/>
      <x:c r="AD20" s="6"/>
    </x:row>
    <x:row r="21" s="1" customFormat="1" ht="15" hidden="0" customHeight="1">
      <x:c r="A21" s="6"/>
      <x:c r="B21" s="6"/>
      <x:c r="C21" s="6"/>
      <x:c r="D21" s="6"/>
      <x:c r="E21" s="6"/>
      <x:c r="F21" s="6"/>
      <x:c r="G21" s="6"/>
      <x:c r="H21" s="6"/>
      <x:c r="I21" s="6"/>
      <x:c r="J21" s="6"/>
      <x:c r="K21" s="6"/>
      <x:c r="L21" s="6"/>
      <x:c r="M21" s="6"/>
      <x:c r="N21" s="6"/>
      <x:c r="O21" s="6"/>
      <x:c r="P21" s="6"/>
      <x:c r="Q21" s="6"/>
      <x:c r="R21" s="6"/>
      <x:c r="S21" s="6"/>
      <x:c r="T21" s="6"/>
      <x:c r="U21" s="6"/>
      <x:c r="V21" s="6"/>
      <x:c r="W21" s="6"/>
      <x:c r="X21" s="6"/>
      <x:c r="Y21" s="6"/>
      <x:c r="Z21" s="44" t="s">
        <x:v>4293</x:v>
      </x:c>
      <x:c r="AA21" s="6"/>
      <x:c r="AB21" s="6"/>
      <x:c r="AC21" s="6"/>
      <x:c r="AD21" s="6"/>
    </x:row>
    <x:row r="22" s="1" customFormat="1" ht="15" hidden="0" customHeight="1">
      <x:c r="A22" s="6"/>
      <x:c r="B22" s="6"/>
      <x:c r="C22" s="6"/>
      <x:c r="D22" s="6"/>
      <x:c r="E22" s="6"/>
      <x:c r="F22" s="6"/>
      <x:c r="G22" s="6"/>
      <x:c r="H22" s="6"/>
      <x:c r="I22" s="6"/>
      <x:c r="J22" s="6"/>
      <x:c r="K22" s="6"/>
      <x:c r="L22" s="6"/>
      <x:c r="M22" s="6"/>
      <x:c r="N22" s="6"/>
      <x:c r="O22" s="6"/>
      <x:c r="P22" s="6"/>
      <x:c r="Q22" s="6"/>
      <x:c r="R22" s="6"/>
      <x:c r="S22" s="6"/>
      <x:c r="T22" s="6"/>
      <x:c r="U22" s="6"/>
      <x:c r="V22" s="6"/>
      <x:c r="W22" s="6"/>
      <x:c r="X22" s="6"/>
      <x:c r="Y22" s="6"/>
      <x:c r="Z22" s="40" t="s">
        <x:v>4293</x:v>
      </x:c>
      <x:c r="AA22" s="6"/>
      <x:c r="AB22" s="6"/>
      <x:c r="AC22" s="6"/>
      <x:c r="AD22" s="6"/>
    </x:row>
    <x:row r="23" s="1" customFormat="1" ht="15" hidden="0" customHeight="1">
      <x:c r="A23" s="6"/>
      <x:c r="B23" s="6"/>
      <x:c r="C23" s="6"/>
      <x:c r="D23" s="6"/>
      <x:c r="E23" s="6"/>
      <x:c r="F23" s="6"/>
      <x:c r="G23" s="6"/>
      <x:c r="H23" s="6"/>
      <x:c r="I23" s="6"/>
      <x:c r="J23" s="6"/>
      <x:c r="K23" s="6"/>
      <x:c r="L23" s="6"/>
      <x:c r="M23" s="6"/>
      <x:c r="N23" s="6"/>
      <x:c r="O23" s="6"/>
      <x:c r="P23" s="6"/>
      <x:c r="Q23" s="6"/>
      <x:c r="R23" s="6"/>
      <x:c r="S23" s="6"/>
      <x:c r="T23" s="6"/>
      <x:c r="U23" s="6"/>
      <x:c r="V23" s="6"/>
      <x:c r="W23" s="6"/>
      <x:c r="X23" s="6"/>
      <x:c r="Y23" s="6"/>
      <x:c r="Z23" s="44" t="s">
        <x:v>4293</x:v>
      </x:c>
      <x:c r="AA23" s="6"/>
      <x:c r="AB23" s="6"/>
      <x:c r="AC23" s="6"/>
      <x:c r="AD23" s="6"/>
    </x:row>
    <x:row r="24" s="1" customFormat="1" ht="15" hidden="0" customHeight="1">
      <x:c r="A24" s="6"/>
      <x:c r="B24" s="6"/>
      <x:c r="C24" s="6"/>
      <x:c r="D24" s="6"/>
      <x:c r="E24" s="6"/>
      <x:c r="F24" s="6"/>
      <x:c r="G24" s="6"/>
      <x:c r="H24" s="6"/>
      <x:c r="I24" s="6"/>
      <x:c r="J24" s="6"/>
      <x:c r="K24" s="6"/>
      <x:c r="L24" s="6"/>
      <x:c r="M24" s="6"/>
      <x:c r="N24" s="6"/>
      <x:c r="O24" s="6"/>
      <x:c r="P24" s="6"/>
      <x:c r="Q24" s="6"/>
      <x:c r="R24" s="6"/>
      <x:c r="S24" s="6"/>
      <x:c r="T24" s="6"/>
      <x:c r="U24" s="6"/>
      <x:c r="V24" s="6"/>
      <x:c r="W24" s="6"/>
      <x:c r="X24" s="6"/>
      <x:c r="Y24" s="6"/>
      <x:c r="Z24" s="40" t="s">
        <x:v>4293</x:v>
      </x:c>
      <x:c r="AA24" s="6"/>
      <x:c r="AB24" s="6"/>
      <x:c r="AC24" s="6"/>
      <x:c r="AD24" s="6"/>
    </x:row>
    <x:row r="25" s="1" customFormat="1" ht="15" hidden="0" customHeight="1">
      <x:c r="A25" s="6"/>
      <x:c r="B25" s="6"/>
      <x:c r="C25" s="6"/>
      <x:c r="D25" s="6"/>
      <x:c r="E25" s="6"/>
      <x:c r="F25" s="6"/>
      <x:c r="G25" s="6"/>
      <x:c r="H25" s="6"/>
      <x:c r="I25" s="6"/>
      <x:c r="J25" s="6"/>
      <x:c r="K25" s="6"/>
      <x:c r="L25" s="6"/>
      <x:c r="M25" s="6"/>
      <x:c r="N25" s="6"/>
      <x:c r="O25" s="6"/>
      <x:c r="P25" s="6"/>
      <x:c r="Q25" s="6"/>
      <x:c r="R25" s="6"/>
      <x:c r="S25" s="6"/>
      <x:c r="T25" s="6"/>
      <x:c r="U25" s="6"/>
      <x:c r="V25" s="6"/>
      <x:c r="W25" s="6"/>
      <x:c r="X25" s="6"/>
      <x:c r="Y25" s="6"/>
      <x:c r="Z25" s="44" t="s">
        <x:v>4293</x:v>
      </x:c>
      <x:c r="AA25" s="6"/>
      <x:c r="AB25" s="6"/>
      <x:c r="AC25" s="6"/>
      <x:c r="AD25" s="6"/>
    </x:row>
    <x:row r="26" s="1" customFormat="1" ht="15" hidden="0" customHeight="1">
      <x:c r="A26" s="6"/>
      <x:c r="B26" s="6"/>
      <x:c r="C26" s="6"/>
      <x:c r="D26" s="6"/>
      <x:c r="E26" s="6"/>
      <x:c r="F26" s="6"/>
      <x:c r="G26" s="6"/>
      <x:c r="H26" s="6"/>
      <x:c r="I26" s="6"/>
      <x:c r="J26" s="6"/>
      <x:c r="K26" s="6"/>
      <x:c r="L26" s="6"/>
      <x:c r="M26" s="6"/>
      <x:c r="N26" s="6"/>
      <x:c r="O26" s="6"/>
      <x:c r="P26" s="6"/>
      <x:c r="Q26" s="6"/>
      <x:c r="R26" s="6"/>
      <x:c r="S26" s="6"/>
      <x:c r="T26" s="6"/>
      <x:c r="U26" s="6"/>
      <x:c r="V26" s="6"/>
      <x:c r="W26" s="6"/>
      <x:c r="X26" s="6"/>
      <x:c r="Y26" s="6"/>
      <x:c r="Z26" s="40" t="s">
        <x:v>4293</x:v>
      </x:c>
      <x:c r="AA26" s="6"/>
      <x:c r="AB26" s="6"/>
      <x:c r="AC26" s="6"/>
      <x:c r="AD26" s="6"/>
    </x:row>
    <x:row r="27" s="1" customFormat="1" ht="15" hidden="0" customHeight="1">
      <x:c r="A27" s="6"/>
      <x:c r="B27" s="6"/>
      <x:c r="C27" s="6"/>
      <x:c r="D27" s="6"/>
      <x:c r="E27" s="6"/>
      <x:c r="F27" s="6"/>
      <x:c r="G27" s="6"/>
      <x:c r="H27" s="6"/>
      <x:c r="I27" s="6"/>
      <x:c r="J27" s="6"/>
      <x:c r="K27" s="6"/>
      <x:c r="L27" s="6"/>
      <x:c r="M27" s="6"/>
      <x:c r="N27" s="6"/>
      <x:c r="O27" s="6"/>
      <x:c r="P27" s="6"/>
      <x:c r="Q27" s="6"/>
      <x:c r="R27" s="6"/>
      <x:c r="S27" s="6"/>
      <x:c r="T27" s="6"/>
      <x:c r="U27" s="6"/>
      <x:c r="V27" s="6"/>
      <x:c r="W27" s="6"/>
      <x:c r="X27" s="6"/>
      <x:c r="Y27" s="6"/>
      <x:c r="Z27" s="44" t="s">
        <x:v>4293</x:v>
      </x:c>
      <x:c r="AA27" s="6"/>
      <x:c r="AB27" s="6"/>
      <x:c r="AC27" s="6"/>
      <x:c r="AD27" s="6"/>
    </x:row>
    <x:row r="28" s="1" customFormat="1" ht="15" hidden="0" customHeight="1">
      <x:c r="A28" s="6"/>
      <x:c r="B28" s="6"/>
      <x:c r="C28" s="6"/>
      <x:c r="D28" s="6"/>
      <x:c r="E28" s="6"/>
      <x:c r="F28" s="6"/>
      <x:c r="G28" s="6"/>
      <x:c r="H28" s="6"/>
      <x:c r="I28" s="6"/>
      <x:c r="J28" s="6"/>
      <x:c r="K28" s="6"/>
      <x:c r="L28" s="6"/>
      <x:c r="M28" s="6"/>
      <x:c r="N28" s="6"/>
      <x:c r="O28" s="6"/>
      <x:c r="P28" s="6"/>
      <x:c r="Q28" s="6"/>
      <x:c r="R28" s="6"/>
      <x:c r="S28" s="6"/>
      <x:c r="T28" s="6"/>
      <x:c r="U28" s="6"/>
      <x:c r="V28" s="6"/>
      <x:c r="W28" s="6"/>
      <x:c r="X28" s="6"/>
      <x:c r="Y28" s="6"/>
      <x:c r="Z28" s="40" t="s">
        <x:v>4293</x:v>
      </x:c>
      <x:c r="AA28" s="6"/>
      <x:c r="AB28" s="6"/>
      <x:c r="AC28" s="6"/>
      <x:c r="AD28" s="6"/>
    </x:row>
    <x:row r="29" s="1" customFormat="1" ht="15" hidden="0" customHeight="1">
      <x:c r="A29" s="6"/>
      <x:c r="B29" s="6"/>
      <x:c r="C29" s="6"/>
      <x:c r="D29" s="6"/>
      <x:c r="E29" s="6"/>
      <x:c r="F29" s="6"/>
      <x:c r="G29" s="6"/>
      <x:c r="H29" s="6"/>
      <x:c r="I29" s="6"/>
      <x:c r="J29" s="6"/>
      <x:c r="K29" s="6"/>
      <x:c r="L29" s="6"/>
      <x:c r="M29" s="6"/>
      <x:c r="N29" s="6"/>
      <x:c r="O29" s="6"/>
      <x:c r="P29" s="6"/>
      <x:c r="Q29" s="6"/>
      <x:c r="R29" s="6"/>
      <x:c r="S29" s="6"/>
      <x:c r="T29" s="6"/>
      <x:c r="U29" s="6"/>
      <x:c r="V29" s="6"/>
      <x:c r="W29" s="6"/>
      <x:c r="X29" s="6"/>
      <x:c r="Y29" s="6"/>
      <x:c r="Z29" s="44" t="s">
        <x:v>4293</x:v>
      </x:c>
      <x:c r="AA29" s="6"/>
      <x:c r="AB29" s="6"/>
      <x:c r="AC29" s="6"/>
      <x:c r="AD29" s="6"/>
    </x:row>
    <x:row r="30" s="1" customFormat="1" ht="15" hidden="0" customHeight="1">
      <x:c r="A30" s="6"/>
      <x:c r="B30" s="6"/>
      <x:c r="C30" s="6"/>
      <x:c r="D30" s="6"/>
      <x:c r="E30" s="6"/>
      <x:c r="F30" s="6"/>
      <x:c r="G30" s="6"/>
      <x:c r="H30" s="6"/>
      <x:c r="I30" s="6"/>
      <x:c r="J30" s="6"/>
      <x:c r="K30" s="6"/>
      <x:c r="L30" s="6"/>
      <x:c r="M30" s="6"/>
      <x:c r="N30" s="6"/>
      <x:c r="O30" s="6"/>
      <x:c r="P30" s="6"/>
      <x:c r="Q30" s="6"/>
      <x:c r="R30" s="6"/>
      <x:c r="S30" s="6"/>
      <x:c r="T30" s="6"/>
      <x:c r="U30" s="6"/>
      <x:c r="V30" s="6"/>
      <x:c r="W30" s="6"/>
      <x:c r="X30" s="6"/>
      <x:c r="Y30" s="6"/>
      <x:c r="Z30" s="40" t="s">
        <x:v>4293</x:v>
      </x:c>
      <x:c r="AA30" s="6"/>
      <x:c r="AB30" s="6"/>
      <x:c r="AC30" s="6"/>
      <x:c r="AD30" s="6"/>
    </x:row>
    <x:row r="31" s="1" customFormat="1" ht="15" hidden="0" customHeight="1">
      <x:c r="A31" s="6"/>
      <x:c r="B31" s="6"/>
      <x:c r="C31" s="6"/>
      <x:c r="D31" s="6"/>
      <x:c r="E31" s="6"/>
      <x:c r="F31" s="6"/>
      <x:c r="G31" s="6"/>
      <x:c r="H31" s="6"/>
      <x:c r="I31" s="6"/>
      <x:c r="J31" s="6"/>
      <x:c r="K31" s="6"/>
      <x:c r="L31" s="6"/>
      <x:c r="M31" s="6"/>
      <x:c r="N31" s="6"/>
      <x:c r="O31" s="6"/>
      <x:c r="P31" s="6"/>
      <x:c r="Q31" s="6"/>
      <x:c r="R31" s="6"/>
      <x:c r="S31" s="6"/>
      <x:c r="T31" s="6"/>
      <x:c r="U31" s="6"/>
      <x:c r="V31" s="6"/>
      <x:c r="W31" s="6"/>
      <x:c r="X31" s="6"/>
      <x:c r="Y31" s="6"/>
      <x:c r="Z31" s="44" t="s">
        <x:v>4293</x:v>
      </x:c>
      <x:c r="AA31" s="6"/>
      <x:c r="AB31" s="6"/>
      <x:c r="AC31" s="6"/>
      <x:c r="AD31" s="6"/>
    </x:row>
    <x:row r="32" s="1" customFormat="1" ht="15" hidden="0" customHeight="1">
      <x:c r="A32" s="6"/>
      <x:c r="B32" s="6"/>
      <x:c r="C32" s="6"/>
      <x:c r="D32" s="6"/>
      <x:c r="E32" s="6"/>
      <x:c r="F32" s="6"/>
      <x:c r="G32" s="6"/>
      <x:c r="H32" s="6"/>
      <x:c r="I32" s="6"/>
      <x:c r="J32" s="6"/>
      <x:c r="K32" s="6"/>
      <x:c r="L32" s="6"/>
      <x:c r="M32" s="6"/>
      <x:c r="N32" s="6"/>
      <x:c r="O32" s="6"/>
      <x:c r="P32" s="6"/>
      <x:c r="Q32" s="6"/>
      <x:c r="R32" s="6"/>
      <x:c r="S32" s="6"/>
      <x:c r="T32" s="6"/>
      <x:c r="U32" s="6"/>
      <x:c r="V32" s="6"/>
      <x:c r="W32" s="6"/>
      <x:c r="X32" s="6"/>
      <x:c r="Y32" s="6"/>
      <x:c r="Z32" s="40" t="s">
        <x:v>4293</x:v>
      </x:c>
      <x:c r="AA32" s="6"/>
      <x:c r="AB32" s="6"/>
      <x:c r="AC32" s="6"/>
      <x:c r="AD32" s="6"/>
    </x:row>
    <x:row r="33" s="1" customFormat="1" ht="15" hidden="0" customHeight="1">
      <x:c r="A33" s="6"/>
      <x:c r="B33" s="6"/>
      <x:c r="C33" s="6"/>
      <x:c r="D33" s="6"/>
      <x:c r="E33" s="6"/>
      <x:c r="F33" s="6"/>
      <x:c r="G33" s="6"/>
      <x:c r="H33" s="6"/>
      <x:c r="I33" s="6"/>
      <x:c r="J33" s="6"/>
      <x:c r="K33" s="6"/>
      <x:c r="L33" s="6"/>
      <x:c r="M33" s="6"/>
      <x:c r="N33" s="6"/>
      <x:c r="O33" s="6"/>
      <x:c r="P33" s="6"/>
      <x:c r="Q33" s="6"/>
      <x:c r="R33" s="6"/>
      <x:c r="S33" s="6"/>
      <x:c r="T33" s="6"/>
      <x:c r="U33" s="6"/>
      <x:c r="V33" s="6"/>
      <x:c r="W33" s="6"/>
      <x:c r="X33" s="6"/>
      <x:c r="Y33" s="6"/>
      <x:c r="Z33" s="44" t="s">
        <x:v>4293</x:v>
      </x:c>
      <x:c r="AA33" s="6"/>
      <x:c r="AB33" s="6"/>
      <x:c r="AC33" s="6"/>
      <x:c r="AD33" s="6"/>
    </x:row>
    <x:row r="34" s="1" customFormat="1" ht="15" hidden="0" customHeight="1">
      <x:c r="A34" s="6"/>
      <x:c r="B34" s="6"/>
      <x:c r="C34" s="6"/>
      <x:c r="D34" s="6"/>
      <x:c r="E34" s="6"/>
      <x:c r="F34" s="6"/>
      <x:c r="G34" s="6"/>
      <x:c r="H34" s="6"/>
      <x:c r="I34" s="6"/>
      <x:c r="J34" s="6"/>
      <x:c r="K34" s="6"/>
      <x:c r="L34" s="6"/>
      <x:c r="M34" s="6"/>
      <x:c r="N34" s="6"/>
      <x:c r="O34" s="6"/>
      <x:c r="P34" s="6"/>
      <x:c r="Q34" s="6"/>
      <x:c r="R34" s="6"/>
      <x:c r="S34" s="6"/>
      <x:c r="T34" s="6"/>
      <x:c r="U34" s="6"/>
      <x:c r="V34" s="6"/>
      <x:c r="W34" s="6"/>
      <x:c r="X34" s="6"/>
      <x:c r="Y34" s="6"/>
      <x:c r="Z34" s="40" t="s">
        <x:v>4293</x:v>
      </x:c>
      <x:c r="AA34" s="6"/>
      <x:c r="AB34" s="6"/>
      <x:c r="AC34" s="6"/>
      <x:c r="AD34" s="6"/>
    </x:row>
    <x:row r="35" s="1" customFormat="1" ht="15" hidden="0" customHeight="1">
      <x:c r="A35" s="6"/>
      <x:c r="B35" s="6"/>
      <x:c r="C35" s="6"/>
      <x:c r="D35" s="6"/>
      <x:c r="E35" s="6"/>
      <x:c r="F35" s="6"/>
      <x:c r="G35" s="6"/>
      <x:c r="H35" s="6"/>
      <x:c r="I35" s="6"/>
      <x:c r="J35" s="6"/>
      <x:c r="K35" s="6"/>
      <x:c r="L35" s="6"/>
      <x:c r="M35" s="6"/>
      <x:c r="N35" s="6"/>
      <x:c r="O35" s="6"/>
      <x:c r="P35" s="6"/>
      <x:c r="Q35" s="6"/>
      <x:c r="R35" s="6"/>
      <x:c r="S35" s="6"/>
      <x:c r="T35" s="6"/>
      <x:c r="U35" s="6"/>
      <x:c r="V35" s="6"/>
      <x:c r="W35" s="6"/>
      <x:c r="X35" s="6"/>
      <x:c r="Y35" s="6"/>
      <x:c r="Z35" s="44" t="s">
        <x:v>4293</x:v>
      </x:c>
      <x:c r="AA35" s="6"/>
      <x:c r="AB35" s="6"/>
      <x:c r="AC35" s="6"/>
      <x:c r="AD35" s="6"/>
    </x:row>
    <x:row r="36" s="1" customFormat="1" ht="15" hidden="0" customHeight="1">
      <x:c r="A36" s="6"/>
      <x:c r="B36" s="6"/>
      <x:c r="C36" s="6"/>
      <x:c r="D36" s="6"/>
      <x:c r="E36" s="6"/>
      <x:c r="F36" s="6"/>
      <x:c r="G36" s="6"/>
      <x:c r="H36" s="6"/>
      <x:c r="I36" s="6"/>
      <x:c r="J36" s="6"/>
      <x:c r="K36" s="6"/>
      <x:c r="L36" s="6"/>
      <x:c r="M36" s="6"/>
      <x:c r="N36" s="6"/>
      <x:c r="O36" s="6"/>
      <x:c r="P36" s="6"/>
      <x:c r="Q36" s="6"/>
      <x:c r="R36" s="6"/>
      <x:c r="S36" s="6"/>
      <x:c r="T36" s="6"/>
      <x:c r="U36" s="6"/>
      <x:c r="V36" s="6"/>
      <x:c r="W36" s="6"/>
      <x:c r="X36" s="6"/>
      <x:c r="Y36" s="6"/>
      <x:c r="Z36" s="40" t="s">
        <x:v>4293</x:v>
      </x:c>
      <x:c r="AA36" s="6"/>
      <x:c r="AB36" s="6"/>
      <x:c r="AC36" s="6"/>
      <x:c r="AD36" s="6"/>
    </x:row>
    <x:row r="37" s="1" customFormat="1" ht="15" hidden="0" customHeight="1">
      <x:c r="A37" s="6"/>
      <x:c r="B37" s="6"/>
      <x:c r="C37" s="6"/>
      <x:c r="D37" s="6"/>
      <x:c r="E37" s="6"/>
      <x:c r="F37" s="6"/>
      <x:c r="G37" s="6"/>
      <x:c r="H37" s="6"/>
      <x:c r="I37" s="6"/>
      <x:c r="J37" s="6"/>
      <x:c r="K37" s="6"/>
      <x:c r="L37" s="6"/>
      <x:c r="M37" s="6"/>
      <x:c r="N37" s="6"/>
      <x:c r="O37" s="6"/>
      <x:c r="P37" s="6"/>
      <x:c r="Q37" s="6"/>
      <x:c r="R37" s="6"/>
      <x:c r="S37" s="6"/>
      <x:c r="T37" s="6"/>
      <x:c r="U37" s="6"/>
      <x:c r="V37" s="6"/>
      <x:c r="W37" s="6"/>
      <x:c r="X37" s="6"/>
      <x:c r="Y37" s="6"/>
      <x:c r="Z37" s="44" t="s">
        <x:v>4293</x:v>
      </x:c>
      <x:c r="AA37" s="6"/>
      <x:c r="AB37" s="6"/>
      <x:c r="AC37" s="6"/>
      <x:c r="AD37" s="6"/>
    </x:row>
    <x:row r="38" s="1" customFormat="1" ht="15" hidden="0" customHeight="1">
      <x:c r="A38" s="6"/>
      <x:c r="B38" s="6"/>
      <x:c r="C38" s="6"/>
      <x:c r="D38" s="6"/>
      <x:c r="E38" s="6"/>
      <x:c r="F38" s="6"/>
      <x:c r="G38" s="6"/>
      <x:c r="H38" s="6"/>
      <x:c r="I38" s="6"/>
      <x:c r="J38" s="6"/>
      <x:c r="K38" s="6"/>
      <x:c r="L38" s="6"/>
      <x:c r="M38" s="6"/>
      <x:c r="N38" s="6"/>
      <x:c r="O38" s="6"/>
      <x:c r="P38" s="6"/>
      <x:c r="Q38" s="6"/>
      <x:c r="R38" s="6"/>
      <x:c r="S38" s="6"/>
      <x:c r="T38" s="6"/>
      <x:c r="U38" s="6"/>
      <x:c r="V38" s="6"/>
      <x:c r="W38" s="6"/>
      <x:c r="X38" s="6"/>
      <x:c r="Y38" s="6"/>
      <x:c r="Z38" s="40" t="s">
        <x:v>4293</x:v>
      </x:c>
      <x:c r="AA38" s="6"/>
      <x:c r="AB38" s="6"/>
      <x:c r="AC38" s="6"/>
      <x:c r="AD38" s="6"/>
    </x:row>
    <x:row r="39" s="1" customFormat="1" ht="15" hidden="0" customHeight="1">
      <x:c r="A39" s="6"/>
      <x:c r="B39" s="6"/>
      <x:c r="C39" s="6"/>
      <x:c r="D39" s="6"/>
      <x:c r="E39" s="6"/>
      <x:c r="F39" s="6"/>
      <x:c r="G39" s="6"/>
      <x:c r="H39" s="6"/>
      <x:c r="I39" s="6"/>
      <x:c r="J39" s="6"/>
      <x:c r="K39" s="6"/>
      <x:c r="L39" s="6"/>
      <x:c r="M39" s="6"/>
      <x:c r="N39" s="6"/>
      <x:c r="O39" s="6"/>
      <x:c r="P39" s="6"/>
      <x:c r="Q39" s="6"/>
      <x:c r="R39" s="6"/>
      <x:c r="S39" s="6"/>
      <x:c r="T39" s="6"/>
      <x:c r="U39" s="6"/>
      <x:c r="V39" s="6"/>
      <x:c r="W39" s="6"/>
      <x:c r="X39" s="6"/>
      <x:c r="Y39" s="6"/>
      <x:c r="Z39" s="44" t="s">
        <x:v>4293</x:v>
      </x:c>
      <x:c r="AA39" s="6"/>
      <x:c r="AB39" s="6"/>
      <x:c r="AC39" s="6"/>
      <x:c r="AD39" s="6"/>
    </x:row>
    <x:row r="40" s="1" customFormat="1" ht="15" hidden="0" customHeight="1">
      <x:c r="A40" s="6"/>
      <x:c r="B40" s="6"/>
      <x:c r="C40" s="6"/>
      <x:c r="D40" s="6"/>
      <x:c r="E40" s="6"/>
      <x:c r="F40" s="6"/>
      <x:c r="G40" s="6"/>
      <x:c r="H40" s="6"/>
      <x:c r="I40" s="6"/>
      <x:c r="J40" s="6"/>
      <x:c r="K40" s="6"/>
      <x:c r="L40" s="6"/>
      <x:c r="M40" s="6"/>
      <x:c r="N40" s="6"/>
      <x:c r="O40" s="6"/>
      <x:c r="P40" s="6"/>
      <x:c r="Q40" s="6"/>
      <x:c r="R40" s="6"/>
      <x:c r="S40" s="6"/>
      <x:c r="T40" s="6"/>
      <x:c r="U40" s="6"/>
      <x:c r="V40" s="6"/>
      <x:c r="W40" s="6"/>
      <x:c r="X40" s="6"/>
      <x:c r="Y40" s="6"/>
      <x:c r="Z40" s="40" t="s">
        <x:v>4293</x:v>
      </x:c>
      <x:c r="AA40" s="6"/>
      <x:c r="AB40" s="6"/>
      <x:c r="AC40" s="6"/>
      <x:c r="AD40" s="6"/>
    </x:row>
    <x:row r="41" s="1" customFormat="1" ht="15" hidden="0" customHeight="1">
      <x:c r="A41" s="6"/>
      <x:c r="B41" s="6"/>
      <x:c r="C41" s="6"/>
      <x:c r="D41" s="6"/>
      <x:c r="E41" s="6"/>
      <x:c r="F41" s="6"/>
      <x:c r="G41" s="6"/>
      <x:c r="H41" s="6"/>
      <x:c r="I41" s="6"/>
      <x:c r="J41" s="6"/>
      <x:c r="K41" s="6"/>
      <x:c r="L41" s="6"/>
      <x:c r="M41" s="6"/>
      <x:c r="N41" s="6"/>
      <x:c r="O41" s="6"/>
      <x:c r="P41" s="6"/>
      <x:c r="Q41" s="6"/>
      <x:c r="R41" s="6"/>
      <x:c r="S41" s="6"/>
      <x:c r="T41" s="6"/>
      <x:c r="U41" s="6"/>
      <x:c r="V41" s="6"/>
      <x:c r="W41" s="6"/>
      <x:c r="X41" s="6"/>
      <x:c r="Y41" s="6"/>
      <x:c r="Z41" s="44" t="s">
        <x:v>4293</x:v>
      </x:c>
      <x:c r="AA41" s="6"/>
      <x:c r="AB41" s="6"/>
      <x:c r="AC41" s="6"/>
      <x:c r="AD41" s="6"/>
    </x:row>
    <x:row r="42" s="1" customFormat="1" ht="15" hidden="0" customHeight="1">
      <x:c r="A42" s="6"/>
      <x:c r="B42" s="6"/>
      <x:c r="C42" s="6"/>
      <x:c r="D42" s="6"/>
      <x:c r="E42" s="6"/>
      <x:c r="F42" s="6"/>
      <x:c r="G42" s="6"/>
      <x:c r="H42" s="6"/>
      <x:c r="I42" s="6"/>
      <x:c r="J42" s="6"/>
      <x:c r="K42" s="6"/>
      <x:c r="L42" s="6"/>
      <x:c r="M42" s="6"/>
      <x:c r="N42" s="6"/>
      <x:c r="O42" s="6"/>
      <x:c r="P42" s="6"/>
      <x:c r="Q42" s="6"/>
      <x:c r="R42" s="6"/>
      <x:c r="S42" s="6"/>
      <x:c r="T42" s="6"/>
      <x:c r="U42" s="6"/>
      <x:c r="V42" s="6"/>
      <x:c r="W42" s="6"/>
      <x:c r="X42" s="6"/>
      <x:c r="Y42" s="6"/>
      <x:c r="Z42" s="40" t="s">
        <x:v>4293</x:v>
      </x:c>
      <x:c r="AA42" s="6"/>
      <x:c r="AB42" s="6"/>
      <x:c r="AC42" s="6"/>
      <x:c r="AD42" s="6"/>
    </x:row>
    <x:row r="43" s="1" customFormat="1" ht="15" hidden="0" customHeight="1">
      <x:c r="A43" s="6"/>
      <x:c r="B43" s="6"/>
      <x:c r="C43" s="6"/>
      <x:c r="D43" s="6"/>
      <x:c r="E43" s="6"/>
      <x:c r="F43" s="6"/>
      <x:c r="G43" s="6"/>
      <x:c r="H43" s="6"/>
      <x:c r="I43" s="6"/>
      <x:c r="J43" s="6"/>
      <x:c r="K43" s="6"/>
      <x:c r="L43" s="6"/>
      <x:c r="M43" s="6"/>
      <x:c r="N43" s="6"/>
      <x:c r="O43" s="6"/>
      <x:c r="P43" s="6"/>
      <x:c r="Q43" s="6"/>
      <x:c r="R43" s="6"/>
      <x:c r="S43" s="6"/>
      <x:c r="T43" s="6"/>
      <x:c r="U43" s="6"/>
      <x:c r="V43" s="6"/>
      <x:c r="W43" s="6"/>
      <x:c r="X43" s="6"/>
      <x:c r="Y43" s="6"/>
      <x:c r="Z43" s="44" t="s">
        <x:v>4293</x:v>
      </x:c>
      <x:c r="AA43" s="6"/>
      <x:c r="AB43" s="6"/>
      <x:c r="AC43" s="6"/>
      <x:c r="AD43" s="6"/>
    </x:row>
    <x:row r="44" s="1" customFormat="1" ht="15" hidden="0" customHeight="1">
      <x:c r="A44" s="6"/>
      <x:c r="B44" s="6"/>
      <x:c r="C44" s="6"/>
      <x:c r="D44" s="6"/>
      <x:c r="E44" s="6"/>
      <x:c r="F44" s="6"/>
      <x:c r="G44" s="6"/>
      <x:c r="H44" s="6"/>
      <x:c r="I44" s="6"/>
      <x:c r="J44" s="6"/>
      <x:c r="K44" s="6"/>
      <x:c r="L44" s="6"/>
      <x:c r="M44" s="6"/>
      <x:c r="N44" s="6"/>
      <x:c r="O44" s="6"/>
      <x:c r="P44" s="6"/>
      <x:c r="Q44" s="6"/>
      <x:c r="R44" s="6"/>
      <x:c r="S44" s="6"/>
      <x:c r="T44" s="6"/>
      <x:c r="U44" s="6"/>
      <x:c r="V44" s="6"/>
      <x:c r="W44" s="6"/>
      <x:c r="X44" s="6"/>
      <x:c r="Y44" s="6"/>
      <x:c r="Z44" s="40" t="s">
        <x:v>4293</x:v>
      </x:c>
      <x:c r="AA44" s="6"/>
      <x:c r="AB44" s="6"/>
      <x:c r="AC44" s="6"/>
      <x:c r="AD44" s="6"/>
    </x:row>
    <x:row r="45" s="1" customFormat="1" ht="15" hidden="0" customHeight="1">
      <x:c r="A45" s="6"/>
      <x:c r="B45" s="6"/>
      <x:c r="C45" s="6"/>
      <x:c r="D45" s="6"/>
      <x:c r="E45" s="6"/>
      <x:c r="F45" s="6"/>
      <x:c r="G45" s="6"/>
      <x:c r="H45" s="6"/>
      <x:c r="I45" s="6"/>
      <x:c r="J45" s="6"/>
      <x:c r="K45" s="6"/>
      <x:c r="L45" s="6"/>
      <x:c r="M45" s="6"/>
      <x:c r="N45" s="6"/>
      <x:c r="O45" s="6"/>
      <x:c r="P45" s="6"/>
      <x:c r="Q45" s="6"/>
      <x:c r="R45" s="6"/>
      <x:c r="S45" s="6"/>
      <x:c r="T45" s="6"/>
      <x:c r="U45" s="6"/>
      <x:c r="V45" s="6"/>
      <x:c r="W45" s="6"/>
      <x:c r="X45" s="6"/>
      <x:c r="Y45" s="6"/>
      <x:c r="Z45" s="44" t="s">
        <x:v>4293</x:v>
      </x:c>
      <x:c r="AA45" s="6"/>
      <x:c r="AB45" s="6"/>
      <x:c r="AC45" s="6"/>
      <x:c r="AD45" s="6"/>
    </x:row>
    <x:row r="46" s="1" customFormat="1" ht="15" hidden="0" customHeight="1">
      <x:c r="A46" s="6"/>
      <x:c r="B46" s="6"/>
      <x:c r="C46" s="6"/>
      <x:c r="D46" s="6"/>
      <x:c r="E46" s="6"/>
      <x:c r="F46" s="6"/>
      <x:c r="G46" s="6"/>
      <x:c r="H46" s="6"/>
      <x:c r="I46" s="6"/>
      <x:c r="J46" s="6"/>
      <x:c r="K46" s="6"/>
      <x:c r="L46" s="6"/>
      <x:c r="M46" s="6"/>
      <x:c r="N46" s="6"/>
      <x:c r="O46" s="6"/>
      <x:c r="P46" s="6"/>
      <x:c r="Q46" s="6"/>
      <x:c r="R46" s="6"/>
      <x:c r="S46" s="6"/>
      <x:c r="T46" s="6"/>
      <x:c r="U46" s="6"/>
      <x:c r="V46" s="6"/>
      <x:c r="W46" s="6"/>
      <x:c r="X46" s="6"/>
      <x:c r="Y46" s="6"/>
      <x:c r="Z46" s="40" t="s">
        <x:v>4293</x:v>
      </x:c>
      <x:c r="AA46" s="6"/>
      <x:c r="AB46" s="6"/>
      <x:c r="AC46" s="6"/>
      <x:c r="AD46" s="6"/>
    </x:row>
    <x:row r="47" s="1" customFormat="1" ht="15" hidden="0" customHeight="1">
      <x:c r="A47" s="6"/>
      <x:c r="B47" s="6"/>
      <x:c r="C47" s="6"/>
      <x:c r="D47" s="6"/>
      <x:c r="E47" s="6"/>
      <x:c r="F47" s="6"/>
      <x:c r="G47" s="6"/>
      <x:c r="H47" s="6"/>
      <x:c r="I47" s="6"/>
      <x:c r="J47" s="6"/>
      <x:c r="K47" s="6"/>
      <x:c r="L47" s="6"/>
      <x:c r="M47" s="6"/>
      <x:c r="N47" s="6"/>
      <x:c r="O47" s="6"/>
      <x:c r="P47" s="6"/>
      <x:c r="Q47" s="6"/>
      <x:c r="R47" s="6"/>
      <x:c r="S47" s="6"/>
      <x:c r="T47" s="6"/>
      <x:c r="U47" s="6"/>
      <x:c r="V47" s="6"/>
      <x:c r="W47" s="6"/>
      <x:c r="X47" s="6"/>
      <x:c r="Y47" s="6"/>
      <x:c r="Z47" s="44" t="s">
        <x:v>4293</x:v>
      </x:c>
      <x:c r="AA47" s="6"/>
      <x:c r="AB47" s="6"/>
      <x:c r="AC47" s="6"/>
      <x:c r="AD47" s="6"/>
    </x:row>
    <x:row r="48" s="1" customFormat="1" ht="15" hidden="0" customHeight="1">
      <x:c r="A48" s="6"/>
      <x:c r="B48" s="6"/>
      <x:c r="C48" s="6"/>
      <x:c r="D48" s="6"/>
      <x:c r="E48" s="6"/>
      <x:c r="F48" s="6"/>
      <x:c r="G48" s="6"/>
      <x:c r="H48" s="6"/>
      <x:c r="I48" s="6"/>
      <x:c r="J48" s="6"/>
      <x:c r="K48" s="6"/>
      <x:c r="L48" s="6"/>
      <x:c r="M48" s="6"/>
      <x:c r="N48" s="6"/>
      <x:c r="O48" s="6"/>
      <x:c r="P48" s="6"/>
      <x:c r="Q48" s="6"/>
      <x:c r="R48" s="6"/>
      <x:c r="S48" s="6"/>
      <x:c r="T48" s="6"/>
      <x:c r="U48" s="6"/>
      <x:c r="V48" s="6"/>
      <x:c r="W48" s="6"/>
      <x:c r="X48" s="6"/>
      <x:c r="Y48" s="6"/>
      <x:c r="Z48" s="40" t="s">
        <x:v>4293</x:v>
      </x:c>
      <x:c r="AA48" s="6"/>
      <x:c r="AB48" s="6"/>
      <x:c r="AC48" s="6"/>
      <x:c r="AD48" s="6"/>
    </x:row>
    <x:row r="49" s="1" customFormat="1" ht="15" hidden="0" customHeight="1">
      <x:c r="A49" s="6"/>
      <x:c r="B49" s="6"/>
      <x:c r="C49" s="6"/>
      <x:c r="D49" s="6"/>
      <x:c r="E49" s="6"/>
      <x:c r="F49" s="6"/>
      <x:c r="G49" s="6"/>
      <x:c r="H49" s="6"/>
      <x:c r="I49" s="6"/>
      <x:c r="J49" s="6"/>
      <x:c r="K49" s="6"/>
      <x:c r="L49" s="6"/>
      <x:c r="M49" s="6"/>
      <x:c r="N49" s="6"/>
      <x:c r="O49" s="6"/>
      <x:c r="P49" s="6"/>
      <x:c r="Q49" s="6"/>
      <x:c r="R49" s="6"/>
      <x:c r="S49" s="6"/>
      <x:c r="T49" s="6"/>
      <x:c r="U49" s="6"/>
      <x:c r="V49" s="6"/>
      <x:c r="W49" s="6"/>
      <x:c r="X49" s="6"/>
      <x:c r="Y49" s="6"/>
      <x:c r="Z49" s="44" t="s">
        <x:v>4293</x:v>
      </x:c>
      <x:c r="AA49" s="6"/>
      <x:c r="AB49" s="6"/>
      <x:c r="AC49" s="6"/>
      <x:c r="AD49" s="6"/>
    </x:row>
    <x:row r="50" s="1" customFormat="1" ht="15" hidden="0" customHeight="1">
      <x:c r="A50" s="6"/>
      <x:c r="B50" s="6"/>
      <x:c r="C50" s="6"/>
      <x:c r="D50" s="6"/>
      <x:c r="E50" s="6"/>
      <x:c r="F50" s="6"/>
      <x:c r="G50" s="6"/>
      <x:c r="H50" s="6"/>
      <x:c r="I50" s="6"/>
      <x:c r="J50" s="6"/>
      <x:c r="K50" s="6"/>
      <x:c r="L50" s="6"/>
      <x:c r="M50" s="6"/>
      <x:c r="N50" s="6"/>
      <x:c r="O50" s="6"/>
      <x:c r="P50" s="6"/>
      <x:c r="Q50" s="6"/>
      <x:c r="R50" s="6"/>
      <x:c r="S50" s="6"/>
      <x:c r="T50" s="6"/>
      <x:c r="U50" s="6"/>
      <x:c r="V50" s="6"/>
      <x:c r="W50" s="6"/>
      <x:c r="X50" s="6"/>
      <x:c r="Y50" s="6"/>
      <x:c r="Z50" s="40" t="s">
        <x:v>4293</x:v>
      </x:c>
      <x:c r="AA50" s="6"/>
      <x:c r="AB50" s="6"/>
      <x:c r="AC50" s="6"/>
      <x:c r="AD50" s="6"/>
    </x:row>
    <x:row r="51" s="1" customFormat="1" ht="15" hidden="0" customHeight="1">
      <x:c r="A51" s="6"/>
      <x:c r="B51" s="6"/>
      <x:c r="C51" s="6"/>
      <x:c r="D51" s="6"/>
      <x:c r="E51" s="6"/>
      <x:c r="F51" s="6"/>
      <x:c r="G51" s="6"/>
      <x:c r="H51" s="6"/>
      <x:c r="I51" s="6"/>
      <x:c r="J51" s="6"/>
      <x:c r="K51" s="6"/>
      <x:c r="L51" s="6"/>
      <x:c r="M51" s="6"/>
      <x:c r="N51" s="6"/>
      <x:c r="O51" s="6"/>
      <x:c r="P51" s="6"/>
      <x:c r="Q51" s="6"/>
      <x:c r="R51" s="6"/>
      <x:c r="S51" s="6"/>
      <x:c r="T51" s="6"/>
      <x:c r="U51" s="6"/>
      <x:c r="V51" s="6"/>
      <x:c r="W51" s="6"/>
      <x:c r="X51" s="6"/>
      <x:c r="Y51" s="6"/>
      <x:c r="Z51" s="44" t="s">
        <x:v>4293</x:v>
      </x:c>
      <x:c r="AA51" s="6"/>
      <x:c r="AB51" s="6"/>
      <x:c r="AC51" s="6"/>
      <x:c r="AD51" s="6"/>
    </x:row>
    <x:row r="52" s="1" customFormat="1" ht="15" hidden="0" customHeight="1">
      <x:c r="A52" s="6"/>
      <x:c r="B52" s="6"/>
      <x:c r="C52" s="6"/>
      <x:c r="D52" s="6"/>
      <x:c r="E52" s="6"/>
      <x:c r="F52" s="6"/>
      <x:c r="G52" s="6"/>
      <x:c r="H52" s="6"/>
      <x:c r="I52" s="6"/>
      <x:c r="J52" s="6"/>
      <x:c r="K52" s="6"/>
      <x:c r="L52" s="6"/>
      <x:c r="M52" s="6"/>
      <x:c r="N52" s="6"/>
      <x:c r="O52" s="6"/>
      <x:c r="P52" s="6"/>
      <x:c r="Q52" s="6"/>
      <x:c r="R52" s="6"/>
      <x:c r="S52" s="6"/>
      <x:c r="T52" s="6"/>
      <x:c r="U52" s="6"/>
      <x:c r="V52" s="6"/>
      <x:c r="W52" s="6"/>
      <x:c r="X52" s="6"/>
      <x:c r="Y52" s="6"/>
      <x:c r="Z52" s="40" t="s">
        <x:v>4293</x:v>
      </x:c>
      <x:c r="AA52" s="6"/>
      <x:c r="AB52" s="6"/>
      <x:c r="AC52" s="6"/>
      <x:c r="AD52" s="6"/>
    </x:row>
    <x:row r="53" s="1" customFormat="1" ht="15" hidden="0" customHeight="1">
      <x:c r="A53" s="41" t="s">
        <x:v>4298</x:v>
      </x:c>
      <x:c r="B53" s="41"/>
      <x:c r="C53" s="41"/>
      <x:c r="D53" s="41"/>
      <x:c r="E53" s="41"/>
      <x:c r="F53" s="41"/>
      <x:c r="G53" s="41"/>
      <x:c r="H53" s="41"/>
      <x:c r="I53" s="41"/>
      <x:c r="J53" s="41"/>
      <x:c r="K53" s="41"/>
      <x:c r="L53" s="41"/>
      <x:c r="M53" s="41"/>
      <x:c r="N53" s="41"/>
      <x:c r="O53" s="41"/>
      <x:c r="P53" s="41"/>
      <x:c r="Q53" s="41"/>
      <x:c r="R53" s="41"/>
      <x:c r="S53" s="41"/>
      <x:c r="T53" s="41"/>
      <x:c r="U53" s="41"/>
      <x:c r="V53" s="41"/>
      <x:c r="W53" s="41"/>
      <x:c r="X53" s="41"/>
      <x:c r="Y53" s="41"/>
      <x:c r="Z53" s="41"/>
      <x:c r="AA53" s="6"/>
      <x:c r="AB53" s="6"/>
      <x:c r="AC53" s="6"/>
      <x:c r="AD53" s="6"/>
    </x:row>
    <x:row r="54" s="1" customFormat="1" ht="15" hidden="0" customHeight="1">
      <x:c r="A54" s="41" t="s">
        <x:v>4299</x:v>
      </x:c>
      <x:c r="B54" s="41"/>
      <x:c r="C54" s="41"/>
      <x:c r="D54" s="41"/>
      <x:c r="E54" s="41"/>
      <x:c r="F54" s="41"/>
      <x:c r="G54" s="41"/>
      <x:c r="H54" s="41"/>
      <x:c r="I54" s="41"/>
      <x:c r="J54" s="41"/>
      <x:c r="K54" s="41"/>
      <x:c r="L54" s="41"/>
      <x:c r="M54" s="41"/>
      <x:c r="N54" s="41"/>
      <x:c r="O54" s="41"/>
      <x:c r="P54" s="41"/>
      <x:c r="Q54" s="41"/>
      <x:c r="R54" s="41"/>
      <x:c r="S54" s="41"/>
      <x:c r="T54" s="41"/>
      <x:c r="U54" s="41"/>
      <x:c r="V54" s="41"/>
      <x:c r="W54" s="41"/>
      <x:c r="X54" s="41"/>
      <x:c r="Y54" s="41"/>
      <x:c r="Z54" s="41"/>
      <x:c r="AA54" s="6"/>
      <x:c r="AB54" s="6"/>
      <x:c r="AC54" s="6"/>
      <x:c r="AD54" s="6"/>
    </x:row>
    <x:row r="55" s="1" customFormat="1" ht="15" hidden="0" customHeight="1">
      <x:c r="A55" s="41" t="s">
        <x:v>4300</x:v>
      </x:c>
      <x:c r="B55" s="41"/>
      <x:c r="C55" s="41"/>
      <x:c r="D55" s="41"/>
      <x:c r="E55" s="41"/>
      <x:c r="F55" s="41"/>
      <x:c r="G55" s="41"/>
      <x:c r="H55" s="41"/>
      <x:c r="I55" s="41"/>
      <x:c r="J55" s="41"/>
      <x:c r="K55" s="41"/>
      <x:c r="L55" s="41"/>
      <x:c r="M55" s="41"/>
      <x:c r="N55" s="41"/>
      <x:c r="O55" s="41"/>
      <x:c r="P55" s="41"/>
      <x:c r="Q55" s="41"/>
      <x:c r="R55" s="41"/>
      <x:c r="S55" s="41"/>
      <x:c r="T55" s="41"/>
      <x:c r="U55" s="41"/>
      <x:c r="V55" s="41"/>
      <x:c r="W55" s="41"/>
      <x:c r="X55" s="41"/>
      <x:c r="Y55" s="41"/>
      <x:c r="Z55" s="41"/>
      <x:c r="AA55" s="6"/>
      <x:c r="AB55" s="6"/>
      <x:c r="AC55" s="6"/>
      <x:c r="AD55" s="6"/>
    </x:row>
  </x:sheetData>
  <x:mergeCells>
    <x:mergeCell ref="A53:Z53"/>
    <x:mergeCell ref="A54:Z54"/>
    <x:mergeCell ref="A55:Z55"/>
  </x:mergeCells>
  <x:conditionalFormatting sqref="Z2:Z200">
    <x:cfRule type="expression" dxfId="11" priority="2" aboveAverage="0" percent="0" bottom="0" rank="0" equalAverage="0">
      <x:formula>$Z2="INCOMPLETE"</x:formula>
    </x:cfRule>
    <x:cfRule type="expression" dxfId="12" priority="3" aboveAverage="0" percent="0" bottom="0" rank="0" equalAverage="0">
      <x:formula>$Z2="COMPLETE"</x:formula>
    </x:cfRule>
  </x:conditionalFormatting>
  <x:dataValidations count="3">
    <x:dataValidation type="list" errorStyle="stop" operator="between" allowBlank="0" showDropDown="0" showInputMessage="0" showErrorMessage="0" sqref="Q2:Q200">
      <x:formula1>ReferenceStructureRecord!$AB$1:$AB$8</x:formula1>
      <x:formula2>0</x:formula2>
    </x:dataValidation>
    <x:dataValidation type="list" errorStyle="stop" operator="between" allowBlank="0" showDropDown="0" showInputMessage="0" showErrorMessage="0" sqref="X2:X200">
      <x:formula1>ReferenceStructureRecord!$AC$1:$AC$4</x:formula1>
      <x:formula2>0</x:formula2>
    </x:dataValidation>
    <x:dataValidation type="list" errorStyle="stop" operator="between" allowBlank="0" showDropDown="0" showInputMessage="0" showErrorMessage="0" sqref="R2:R200">
      <x:formula1>ReferenceStructureRecord!$AD$1:$AD$7</x:formula1>
      <x:formula2>0</x:formula2>
    </x:dataValidation>
  </x:dataValidations>
  <x:pageMargins left="0.7" right="0.7" top="0.75" bottom="0.75" header="0.3" footer="0.3"/>
  <x:tableParts count="1">
    <x:tablePart xmlns:r="http://schemas.openxmlformats.org/officeDocument/2006/relationships" r:id="R6df7664de89e470e"/>
  </x:tableParts>
</x:worksheet>
</file>

<file path=xl/worksheets/sheet64.xml><?xml version="1.0" encoding="utf-8"?>
<x:worksheet xmlns:x="http://schemas.openxmlformats.org/spreadsheetml/2006/main">
  <x:sheetViews>
    <x:sheetView showGridLines="1" workbookViewId="0"/>
  </x:sheetViews>
  <x:sheetFormatPr defaultColWidth="8.6796875" defaultRowHeight="15"/>
  <x:cols>
    <x:col min="1" max="4" width="36" style="1" hidden="0" customWidth="1"/>
  </x:cols>
  <x:sheetData>
    <x:row r="1" s="1" customFormat="1" ht="23.25" hidden="0" customHeight="1">
      <x:c r="A1" s="36" t="s">
        <x:v>4301</x:v>
      </x:c>
      <x:c r="B1" s="3"/>
      <x:c r="C1" s="3"/>
      <x:c r="D1" s="3"/>
    </x:row>
    <x:row r="2" s="1" customFormat="1" ht="15" hidden="0" customHeight="1">
      <x:c r="A2" s="41" t="s">
        <x:v>4302</x:v>
      </x:c>
      <x:c r="B2" s="40" t="str">
        <x:v>This sheet is historical lineage only. Pins recorded for this historical snapshot were Canon v12.2 / SGP v8.1 / ripple.md v5.0 / Agent v12.0 / Primer v4.0 / Sheet v5.2.</x:v>
      </x:c>
      <x:c r="C2" s="40" t="s">
        <x:v>4304</x:v>
      </x:c>
      <x:c r="D2" s="40" t="s">
        <x:v>87</x:v>
      </x:c>
    </x:row>
    <x:row r="3" s="1" customFormat="1" ht="23.25" hidden="0" customHeight="1">
      <x:c r="A3" s="41" t="s">
        <x:v>4305</x:v>
      </x:c>
      <x:c r="B3" s="44" t="s">
        <x:v>4306</x:v>
      </x:c>
      <x:c r="C3" s="44" t="s">
        <x:v>4307</x:v>
      </x:c>
      <x:c r="D3" s="44" t="s">
        <x:v>4308</x:v>
      </x:c>
    </x:row>
    <x:row r="4" s="1" customFormat="1" ht="15" hidden="0" customHeight="1">
      <x:c r="A4" s="41" t="s">
        <x:v>4309</x:v>
      </x:c>
      <x:c r="B4" s="40" t="s">
        <x:v>4310</x:v>
      </x:c>
      <x:c r="C4" s="40" t="s">
        <x:v>4311</x:v>
      </x:c>
      <x:c r="D4" s="40" t="s">
        <x:v>4312</x:v>
      </x:c>
    </x:row>
    <x:row r="5" s="1" customFormat="1" ht="15" hidden="0" customHeight="1">
      <x:c r="A5" s="41" t="s">
        <x:v>4313</x:v>
      </x:c>
      <x:c r="B5" s="44" t="s">
        <x:v>4314</x:v>
      </x:c>
      <x:c r="C5" s="44" t="s">
        <x:v>4315</x:v>
      </x:c>
      <x:c r="D5" s="44" t="s">
        <x:v>4316</x:v>
      </x:c>
    </x:row>
    <x:row r="6" s="1" customFormat="1" ht="15" hidden="0" customHeight="1">
      <x:c r="A6" s="41" t="s">
        <x:v>4317</x:v>
      </x:c>
      <x:c r="B6" s="40" t="s">
        <x:v>4318</x:v>
      </x:c>
      <x:c r="C6" s="40" t="s">
        <x:v>4319</x:v>
      </x:c>
      <x:c r="D6" s="40" t="s">
        <x:v>4320</x:v>
      </x:c>
    </x:row>
    <x:row r="7" s="1" customFormat="1" ht="23.25" hidden="0" customHeight="1">
      <x:c r="A7" s="41" t="s">
        <x:v>4321</x:v>
      </x:c>
      <x:c r="B7" s="44" t="s">
        <x:v>4322</x:v>
      </x:c>
      <x:c r="C7" s="44" t="s">
        <x:v>4323</x:v>
      </x:c>
      <x:c r="D7" s="44" t="s">
        <x:v>4324</x:v>
      </x:c>
    </x:row>
    <x:row r="8" s="1" customFormat="1" ht="15" hidden="0" customHeight="1">
      <x:c r="A8" s="6"/>
      <x:c r="B8" s="6"/>
      <x:c r="C8" s="6"/>
      <x:c r="D8" s="6"/>
    </x:row>
    <x:row r="9" s="1" customFormat="1" ht="15" hidden="0" customHeight="1">
      <x:c r="A9" s="41" t="s">
        <x:v>4325</x:v>
      </x:c>
      <x:c r="B9" s="44" t="s">
        <x:v>4326</x:v>
      </x:c>
      <x:c r="C9" s="6"/>
      <x:c r="D9" s="6"/>
    </x:row>
    <x:row r="10" s="1" customFormat="1" ht="15" hidden="0" customHeight="1">
      <x:c r="A10" s="41" t="s">
        <x:v>4327</x:v>
      </x:c>
      <x:c r="B10" s="40" t="s">
        <x:v>4328</x:v>
      </x:c>
      <x:c r="C10" s="6"/>
      <x:c r="D10" s="6"/>
    </x:row>
    <x:row r="11" s="1" customFormat="1" ht="15" hidden="0" customHeight="1">
      <x:c r="A11" s="41" t="s">
        <x:v>4329</x:v>
      </x:c>
      <x:c r="B11" s="44" t="s">
        <x:v>4330</x:v>
      </x:c>
      <x:c r="C11" s="6"/>
      <x:c r="D11" s="6"/>
    </x:row>
    <x:row r="12" s="1" customFormat="1" ht="23.25" hidden="0" customHeight="1">
      <x:c r="A12" s="41" t="s">
        <x:v>4331</x:v>
      </x:c>
      <x:c r="B12" s="40" t="s">
        <x:v>4332</x:v>
      </x:c>
      <x:c r="C12" s="6"/>
      <x:c r="D12" s="6"/>
    </x:row>
    <x:row r="13" s="1" customFormat="1" ht="15" hidden="0" customHeight="1">
      <x:c r="A13" s="41" t="s">
        <x:v>4032</x:v>
      </x:c>
      <x:c r="B13" s="44" t="s">
        <x:v>4333</x:v>
      </x:c>
      <x:c r="C13" s="6"/>
      <x:c r="D13" s="6"/>
    </x:row>
    <x:row r="14" s="1" customFormat="1" ht="15" hidden="0" customHeight="1">
      <x:c r="A14" s="41" t="s">
        <x:v>4334</x:v>
      </x:c>
      <x:c r="B14" s="40" t="s">
        <x:v>4335</x:v>
      </x:c>
      <x:c r="C14" s="6"/>
      <x:c r="D14" s="6"/>
    </x:row>
    <x:row r="15" s="1" customFormat="1" ht="15" hidden="0" customHeight="1">
      <x:c r="A15" s="41" t="s">
        <x:v>4336</x:v>
      </x:c>
      <x:c r="B15" s="44" t="s">
        <x:v>4337</x:v>
      </x:c>
      <x:c r="C15" s="6"/>
      <x:c r="D15" s="6"/>
    </x:row>
    <x:row r="16" s="1" customFormat="1" ht="15" hidden="0" customHeight="1">
      <x:c r="A16" s="41" t="s">
        <x:v>4338</x:v>
      </x:c>
      <x:c r="B16" s="40" t="s">
        <x:v>4339</x:v>
      </x:c>
      <x:c r="C16" s="6"/>
      <x:c r="D16" s="6"/>
    </x:row>
    <x:row r="17" s="1" customFormat="1" ht="15" hidden="0" customHeight="1">
      <x:c r="A17" s="41" t="s">
        <x:v>4340</x:v>
      </x:c>
      <x:c r="B17" s="44" t="s">
        <x:v>4341</x:v>
      </x:c>
      <x:c r="C17" s="6"/>
      <x:c r="D17" s="6"/>
    </x:row>
    <x:row r="18" s="1" customFormat="1" ht="15" hidden="0" customHeight="1">
      <x:c r="A18" s="6"/>
      <x:c r="B18" s="6"/>
      <x:c r="C18" s="6"/>
      <x:c r="D18" s="6"/>
    </x:row>
    <x:row r="19" s="1" customFormat="1" ht="15" hidden="0" customHeight="1">
      <x:c r="A19" s="6"/>
      <x:c r="B19" s="6"/>
      <x:c r="C19" s="6"/>
      <x:c r="D19" s="6"/>
    </x:row>
    <x:row r="20" s="1" customFormat="1" ht="15" hidden="0" customHeight="1">
      <x:c r="A20" s="6"/>
      <x:c r="B20" s="6"/>
      <x:c r="C20" s="6"/>
      <x:c r="D20" s="6"/>
    </x:row>
  </x:sheetData>
  <x:pageMargins left="0.7" right="0.7" top="0.75" bottom="0.75" header="0.3" footer="0.3"/>
</x:worksheet>
</file>

<file path=xl/worksheets/sheet65.xml><?xml version="1.0" encoding="utf-8"?>
<x:worksheet xmlns:x="http://schemas.openxmlformats.org/spreadsheetml/2006/main">
  <x:sheetViews>
    <x:sheetView showGridLines="1" workbookViewId="0"/>
  </x:sheetViews>
  <x:sheetFormatPr defaultColWidth="8.6796875" defaultRowHeight="15"/>
  <x:cols>
    <x:col min="1" max="4" width="36" style="1" hidden="0" customWidth="1"/>
  </x:cols>
  <x:sheetData>
    <x:row r="1" s="1" customFormat="1" ht="23.25" hidden="0" customHeight="1">
      <x:c r="A1" s="36" t="s">
        <x:v>4342</x:v>
      </x:c>
      <x:c r="B1" s="3"/>
      <x:c r="C1" s="3"/>
      <x:c r="D1" s="3"/>
    </x:row>
    <x:row r="2" s="1" customFormat="1" ht="15" hidden="0" customHeight="1">
      <x:c r="A2" s="41" t="s">
        <x:v>4343</x:v>
      </x:c>
      <x:c r="B2" s="40" t="s">
        <x:v>4344</x:v>
      </x:c>
      <x:c r="C2" s="40" t="s">
        <x:v>4345</x:v>
      </x:c>
      <x:c r="D2" s="40" t="s">
        <x:v>1654</x:v>
      </x:c>
    </x:row>
    <x:row r="3" s="1" customFormat="1" ht="15" hidden="0" customHeight="1">
      <x:c r="A3" s="41" t="s">
        <x:v>510</x:v>
      </x:c>
      <x:c r="B3" s="44" t="s">
        <x:v>4346</x:v>
      </x:c>
      <x:c r="C3" s="44" t="s">
        <x:v>4347</x:v>
      </x:c>
      <x:c r="D3" s="44" t="s">
        <x:v>4348</x:v>
      </x:c>
    </x:row>
    <x:row r="4" s="1" customFormat="1" ht="23.25" hidden="0" customHeight="1">
      <x:c r="A4" s="41" t="s">
        <x:v>3126</x:v>
      </x:c>
      <x:c r="B4" s="40" t="s">
        <x:v>4349</x:v>
      </x:c>
      <x:c r="C4" s="40" t="s">
        <x:v>4350</x:v>
      </x:c>
      <x:c r="D4" s="40" t="s">
        <x:v>4351</x:v>
      </x:c>
    </x:row>
    <x:row r="5" s="1" customFormat="1" ht="15" hidden="0" customHeight="1">
      <x:c r="A5" s="41" t="s">
        <x:v>519</x:v>
      </x:c>
      <x:c r="B5" s="44" t="s">
        <x:v>4352</x:v>
      </x:c>
      <x:c r="C5" s="44" t="s">
        <x:v>4353</x:v>
      </x:c>
      <x:c r="D5" s="44" t="s">
        <x:v>4354</x:v>
      </x:c>
    </x:row>
    <x:row r="6" s="1" customFormat="1" ht="15" hidden="0" customHeight="1">
      <x:c r="A6" s="41" t="s">
        <x:v>753</x:v>
      </x:c>
      <x:c r="B6" s="40" t="s">
        <x:v>4355</x:v>
      </x:c>
      <x:c r="C6" s="40" t="s">
        <x:v>4356</x:v>
      </x:c>
      <x:c r="D6" s="40" t="s">
        <x:v>4357</x:v>
      </x:c>
    </x:row>
    <x:row r="7" s="1" customFormat="1" ht="23.25" hidden="0" customHeight="1">
      <x:c r="A7" s="41" t="s">
        <x:v>4358</x:v>
      </x:c>
      <x:c r="B7" s="44" t="s">
        <x:v>4359</x:v>
      </x:c>
      <x:c r="C7" s="44" t="s">
        <x:v>4360</x:v>
      </x:c>
      <x:c r="D7" s="44" t="s">
        <x:v>4361</x:v>
      </x:c>
    </x:row>
    <x:row r="8" s="1" customFormat="1" ht="15" hidden="0" customHeight="1">
      <x:c r="A8" s="41" t="s">
        <x:v>4362</x:v>
      </x:c>
      <x:c r="B8" s="40" t="s">
        <x:v>4363</x:v>
      </x:c>
      <x:c r="C8" s="40" t="s">
        <x:v>4364</x:v>
      </x:c>
      <x:c r="D8" s="40" t="s">
        <x:v>4365</x:v>
      </x:c>
    </x:row>
    <x:row r="9" s="1" customFormat="1" ht="23.25" hidden="0" customHeight="1">
      <x:c r="A9" s="41" t="s">
        <x:v>4366</x:v>
      </x:c>
      <x:c r="B9" s="44" t="s">
        <x:v>4367</x:v>
      </x:c>
      <x:c r="C9" s="44" t="s">
        <x:v>4368</x:v>
      </x:c>
      <x:c r="D9" s="44" t="s">
        <x:v>4369</x:v>
      </x:c>
    </x:row>
    <x:row r="10" s="1" customFormat="1" ht="15" hidden="0" customHeight="1">
      <x:c r="A10" s="6"/>
      <x:c r="B10" s="6"/>
      <x:c r="C10" s="6"/>
      <x:c r="D10" s="6"/>
    </x:row>
    <x:row r="11" s="1" customFormat="1" ht="15" hidden="0" customHeight="1">
      <x:c r="A11" s="6"/>
      <x:c r="B11" s="6"/>
      <x:c r="C11" s="6"/>
      <x:c r="D11" s="6"/>
    </x:row>
    <x:row r="12" s="1" customFormat="1" ht="15" hidden="0" customHeight="1">
      <x:c r="A12" s="6"/>
      <x:c r="B12" s="6"/>
      <x:c r="C12" s="6"/>
      <x:c r="D12" s="6"/>
    </x:row>
    <x:row r="13" s="1" customFormat="1" ht="15" hidden="0" customHeight="1">
      <x:c r="A13" s="6"/>
      <x:c r="B13" s="6"/>
      <x:c r="C13" s="6"/>
      <x:c r="D13" s="6"/>
    </x:row>
    <x:row r="14" s="1" customFormat="1" ht="15" hidden="0" customHeight="1">
      <x:c r="A14" s="6"/>
      <x:c r="B14" s="6"/>
      <x:c r="C14" s="6"/>
      <x:c r="D14" s="6"/>
    </x:row>
    <x:row r="15" s="1" customFormat="1" ht="15" hidden="0" customHeight="1">
      <x:c r="A15" s="6"/>
      <x:c r="B15" s="6"/>
      <x:c r="C15" s="6"/>
      <x:c r="D15" s="6"/>
    </x:row>
    <x:row r="16" s="1" customFormat="1" ht="15" hidden="0" customHeight="1">
      <x:c r="A16" s="6"/>
      <x:c r="B16" s="6"/>
      <x:c r="C16" s="6"/>
      <x:c r="D16" s="6"/>
    </x:row>
    <x:row r="17" s="1" customFormat="1" ht="15" hidden="0" customHeight="1">
      <x:c r="A17" s="6"/>
      <x:c r="B17" s="6"/>
      <x:c r="C17" s="6"/>
      <x:c r="D17" s="6"/>
    </x:row>
    <x:row r="18" s="1" customFormat="1" ht="15" hidden="0" customHeight="1">
      <x:c r="A18" s="6"/>
      <x:c r="B18" s="6"/>
      <x:c r="C18" s="6"/>
      <x:c r="D18" s="6"/>
    </x:row>
    <x:row r="19" s="1" customFormat="1" ht="15" hidden="0" customHeight="1">
      <x:c r="A19" s="6"/>
      <x:c r="B19" s="6"/>
      <x:c r="C19" s="6"/>
      <x:c r="D19" s="6"/>
    </x:row>
    <x:row r="20" s="1" customFormat="1" ht="15" hidden="0" customHeight="1">
      <x:c r="A20" s="6"/>
      <x:c r="B20" s="6"/>
      <x:c r="C20" s="6"/>
      <x:c r="D20" s="6"/>
    </x:row>
  </x:sheetData>
  <x:pageMargins left="0.7" right="0.7" top="0.75" bottom="0.75" header="0.3" footer="0.3"/>
</x:worksheet>
</file>

<file path=xl/worksheets/sheet66.xml><?xml version="1.0" encoding="utf-8"?>
<x:worksheet xmlns:x="http://schemas.openxmlformats.org/spreadsheetml/2006/main">
  <x:sheetViews>
    <x:sheetView showGridLines="1" workbookViewId="0"/>
  </x:sheetViews>
  <x:sheetFormatPr defaultColWidth="8.6796875" defaultRowHeight="15"/>
  <x:cols>
    <x:col min="1" max="4" width="36" style="1" hidden="0" customWidth="1"/>
  </x:cols>
  <x:sheetData>
    <x:row r="1" s="1" customFormat="1" ht="23.25" hidden="0" customHeight="1">
      <x:c r="A1" s="36" t="s">
        <x:v>4370</x:v>
      </x:c>
      <x:c r="B1" s="3"/>
      <x:c r="C1" s="3"/>
      <x:c r="D1" s="3"/>
    </x:row>
    <x:row r="2" s="1" customFormat="1" ht="15" hidden="0" customHeight="1">
      <x:c r="A2" s="41" t="s">
        <x:v>367</x:v>
      </x:c>
      <x:c r="B2" s="40" t="s">
        <x:v>1761</x:v>
      </x:c>
      <x:c r="C2" s="40" t="s">
        <x:v>1762</x:v>
      </x:c>
      <x:c r="D2" s="40" t="s">
        <x:v>124</x:v>
      </x:c>
    </x:row>
    <x:row r="3" s="1" customFormat="1" ht="15" hidden="0" customHeight="1">
      <x:c r="A3" s="41" t="s">
        <x:v>4371</x:v>
      </x:c>
      <x:c r="B3" s="44" t="s">
        <x:v>4372</x:v>
      </x:c>
      <x:c r="C3" s="44" t="s">
        <x:v>4372</x:v>
      </x:c>
      <x:c r="D3" s="44" t="s">
        <x:v>4373</x:v>
      </x:c>
    </x:row>
    <x:row r="4" s="1" customFormat="1" ht="15" hidden="0" customHeight="1">
      <x:c r="A4" s="41" t="s">
        <x:v>4374</x:v>
      </x:c>
      <x:c r="B4" s="40" t="str">
        <x:v>Not quantified in the legacy v5.6 worked run</x:v>
      </x:c>
      <x:c r="C4" s="40" t="str">
        <x:v>Not quantified in the legacy v5.6 worked run</x:v>
      </x:c>
      <x:c r="D4" s="40" t="s">
        <x:v>4376</x:v>
      </x:c>
    </x:row>
    <x:row r="5" s="1" customFormat="1" ht="15" hidden="0" customHeight="1">
      <x:c r="A5" s="41" t="s">
        <x:v>4377</x:v>
      </x:c>
      <x:c r="B5" s="44" t="s">
        <x:v>4378</x:v>
      </x:c>
      <x:c r="C5" s="44" t="s">
        <x:v>4378</x:v>
      </x:c>
      <x:c r="D5" s="44" t="s">
        <x:v>4379</x:v>
      </x:c>
    </x:row>
    <x:row r="6" s="1" customFormat="1" ht="15" hidden="0" customHeight="1">
      <x:c r="A6" s="41" t="s">
        <x:v>4380</x:v>
      </x:c>
      <x:c r="B6" s="40" t="s">
        <x:v>4381</x:v>
      </x:c>
      <x:c r="C6" s="40" t="s">
        <x:v>4381</x:v>
      </x:c>
      <x:c r="D6" s="40" t="s">
        <x:v>4382</x:v>
      </x:c>
    </x:row>
    <x:row r="7" s="1" customFormat="1" ht="15" hidden="0" customHeight="1">
      <x:c r="A7" s="41" t="s">
        <x:v>4383</x:v>
      </x:c>
      <x:c r="B7" s="44" t="s">
        <x:v>4384</x:v>
      </x:c>
      <x:c r="C7" s="44" t="s">
        <x:v>4384</x:v>
      </x:c>
      <x:c r="D7" s="44" t="s">
        <x:v>4385</x:v>
      </x:c>
    </x:row>
    <x:row r="8" s="1" customFormat="1" ht="15" hidden="0" customHeight="1">
      <x:c r="A8" s="41" t="s">
        <x:v>4386</x:v>
      </x:c>
      <x:c r="B8" s="40" t="s">
        <x:v>4387</x:v>
      </x:c>
      <x:c r="C8" s="40" t="s">
        <x:v>4387</x:v>
      </x:c>
      <x:c r="D8" s="40" t="s">
        <x:v>4388</x:v>
      </x:c>
    </x:row>
    <x:row r="9" s="1" customFormat="1" ht="15" hidden="0" customHeight="1">
      <x:c r="A9" s="41" t="s">
        <x:v>4389</x:v>
      </x:c>
      <x:c r="B9" s="44" t="s">
        <x:v>4390</x:v>
      </x:c>
      <x:c r="C9" s="44" t="s">
        <x:v>4390</x:v>
      </x:c>
      <x:c r="D9" s="44" t="s">
        <x:v>4391</x:v>
      </x:c>
    </x:row>
    <x:row r="10" s="1" customFormat="1" ht="15" hidden="0" customHeight="1">
      <x:c r="A10" s="41" t="s">
        <x:v>2120</x:v>
      </x:c>
      <x:c r="B10" s="40" t="s">
        <x:v>4392</x:v>
      </x:c>
      <x:c r="C10" s="40" t="s">
        <x:v>4392</x:v>
      </x:c>
      <x:c r="D10" s="40" t="s">
        <x:v>4393</x:v>
      </x:c>
    </x:row>
    <x:row r="11" s="1" customFormat="1" ht="23.25" hidden="0" customHeight="1">
      <x:c r="A11" s="41" t="s">
        <x:v>4394</x:v>
      </x:c>
      <x:c r="B11" s="44" t="s">
        <x:v>4395</x:v>
      </x:c>
      <x:c r="C11" s="44" t="s">
        <x:v>4395</x:v>
      </x:c>
      <x:c r="D11" s="44" t="s">
        <x:v>4396</x:v>
      </x:c>
    </x:row>
    <x:row r="12" s="1" customFormat="1" ht="15" hidden="0" customHeight="1">
      <x:c r="A12" s="6"/>
      <x:c r="B12" s="6"/>
      <x:c r="C12" s="6"/>
      <x:c r="D12" s="6"/>
    </x:row>
    <x:row r="13" s="1" customFormat="1" ht="15" hidden="0" customHeight="1">
      <x:c r="A13" s="6"/>
      <x:c r="B13" s="6"/>
      <x:c r="C13" s="6"/>
      <x:c r="D13" s="6"/>
    </x:row>
    <x:row r="14" s="1" customFormat="1" ht="15" hidden="0" customHeight="1">
      <x:c r="A14" s="6"/>
      <x:c r="B14" s="6"/>
      <x:c r="C14" s="6"/>
      <x:c r="D14" s="6"/>
    </x:row>
    <x:row r="15" s="1" customFormat="1" ht="15" hidden="0" customHeight="1">
      <x:c r="A15" s="6"/>
      <x:c r="B15" s="6"/>
      <x:c r="C15" s="6"/>
      <x:c r="D15" s="6"/>
    </x:row>
    <x:row r="16" s="1" customFormat="1" ht="15" hidden="0" customHeight="1">
      <x:c r="A16" s="6"/>
      <x:c r="B16" s="6"/>
      <x:c r="C16" s="6"/>
      <x:c r="D16" s="6"/>
    </x:row>
    <x:row r="17" s="1" customFormat="1" ht="15" hidden="0" customHeight="1">
      <x:c r="A17" s="6"/>
      <x:c r="B17" s="6"/>
      <x:c r="C17" s="6"/>
      <x:c r="D17" s="6"/>
    </x:row>
    <x:row r="18" s="1" customFormat="1" ht="15" hidden="0" customHeight="1">
      <x:c r="A18" s="6"/>
      <x:c r="B18" s="6"/>
      <x:c r="C18" s="6"/>
      <x:c r="D18" s="6"/>
    </x:row>
    <x:row r="19" s="1" customFormat="1" ht="15" hidden="0" customHeight="1">
      <x:c r="A19" s="6"/>
      <x:c r="B19" s="6"/>
      <x:c r="C19" s="6"/>
      <x:c r="D19" s="6"/>
    </x:row>
    <x:row r="20" s="1" customFormat="1" ht="15" hidden="0" customHeight="1">
      <x:c r="A20" s="6"/>
      <x:c r="B20" s="6"/>
      <x:c r="C20" s="6"/>
      <x:c r="D20" s="6"/>
    </x:row>
  </x:sheetData>
  <x:pageMargins left="0.7" right="0.7" top="0.75" bottom="0.75" header="0.3" footer="0.3"/>
</x:worksheet>
</file>

<file path=xl/worksheets/sheet67.xml><?xml version="1.0" encoding="utf-8"?>
<x:worksheet xmlns:x="http://schemas.openxmlformats.org/spreadsheetml/2006/main">
  <x:sheetViews>
    <x:sheetView showGridLines="1" workbookViewId="0"/>
  </x:sheetViews>
  <x:sheetFormatPr defaultColWidth="8.6796875" defaultRowHeight="15"/>
  <x:cols>
    <x:col min="1" max="4" width="36" style="1" hidden="0" customWidth="1"/>
  </x:cols>
  <x:sheetData>
    <x:row r="1" s="1" customFormat="1" ht="23.25" hidden="0" customHeight="1">
      <x:c r="A1" s="36" t="str">
        <x:v>MathGov Core Release 2026.09 / SGP - Configuration-Bound Assurance Public Research Source Release</x:v>
      </x:c>
      <x:c r="B1" s="3"/>
      <x:c r="C1" s="3"/>
      <x:c r="D1" s="3"/>
    </x:row>
    <x:row r="2" s="1" customFormat="1" ht="15" hidden="0" customHeight="1">
      <x:c r="A2" s="6"/>
      <x:c r="B2" s="6"/>
      <x:c r="C2" s="6"/>
      <x:c r="D2" s="6"/>
    </x:row>
    <x:row r="3" s="1" customFormat="1" ht="15" hidden="0" customHeight="1">
      <x:c r="A3" s="41" t="s">
        <x:v>367</x:v>
      </x:c>
      <x:c r="B3" s="44" t="s">
        <x:v>368</x:v>
      </x:c>
      <x:c r="C3" s="44" t="s">
        <x:v>1778</x:v>
      </x:c>
      <x:c r="D3" s="44" t="s">
        <x:v>4398</x:v>
      </x:c>
    </x:row>
    <x:row r="4" s="1" customFormat="1" ht="15" hidden="0" customHeight="1">
      <x:c r="A4" s="41" t="s">
        <x:v>4399</x:v>
      </x:c>
      <x:c r="B4" s="40" t="s">
        <x:v>339</x:v>
      </x:c>
      <x:c r="C4" s="40" t="s">
        <x:v>4400</x:v>
      </x:c>
      <x:c r="D4" s="40" t="s">
        <x:v>4401</x:v>
      </x:c>
    </x:row>
    <x:row r="5" s="1" customFormat="1" ht="15" hidden="0" customHeight="1">
      <x:c r="A5" s="41" t="s">
        <x:v>4402</x:v>
      </x:c>
      <x:c r="B5" s="44" t="str">
        <x:f>IF('Build_Integrity'!$B$14=0,"{A, B}",Build_Integrity!$C$14)</x:f>
        <x:v>{A, B}</x:v>
      </x:c>
      <x:c r="C5" s="44" t="s">
        <x:v>4403</x:v>
      </x:c>
      <x:c r="D5" s="44" t="s">
        <x:v>4404</x:v>
      </x:c>
    </x:row>
    <x:row r="6" s="1" customFormat="1" ht="15" hidden="0" customHeight="1">
      <x:c r="A6" s="41" t="s">
        <x:v>4405</x:v>
      </x:c>
      <x:c r="B6" s="40" t="str">
        <x:f>IF('Build_Integrity'!$B$14=0,"NO",Build_Integrity!$C$14)</x:f>
        <x:v>NO</x:v>
      </x:c>
      <x:c r="C6" s="40" t="s">
        <x:v>4406</x:v>
      </x:c>
      <x:c r="D6" s="40" t="s">
        <x:v>4407</x:v>
      </x:c>
    </x:row>
    <x:row r="7" s="1" customFormat="1" ht="15" hidden="0" customHeight="1">
      <x:c r="A7" s="41" t="s">
        <x:v>1569</x:v>
      </x:c>
      <x:c r="B7" s="44" t="s">
        <x:v>4408</x:v>
      </x:c>
      <x:c r="C7" s="44" t="s">
        <x:v>4409</x:v>
      </x:c>
      <x:c r="D7" s="44" t="s">
        <x:v>4410</x:v>
      </x:c>
    </x:row>
    <x:row r="8" s="1" customFormat="1" ht="15" hidden="0" customHeight="1">
      <x:c r="A8" s="41" t="s">
        <x:v>4411</x:v>
      </x:c>
      <x:c r="B8" s="40" t="s">
        <x:v>4412</x:v>
      </x:c>
      <x:c r="C8" s="40" t="s">
        <x:v>4413</x:v>
      </x:c>
      <x:c r="D8" s="40" t="s">
        <x:v>4414</x:v>
      </x:c>
    </x:row>
    <x:row r="9" s="1" customFormat="1" ht="15" hidden="0" customHeight="1">
      <x:c r="A9" s="41" t="s">
        <x:v>4415</x:v>
      </x:c>
      <x:c r="B9" s="44" t="s">
        <x:v>4416</x:v>
      </x:c>
      <x:c r="C9" s="44" t="s">
        <x:v>4417</x:v>
      </x:c>
      <x:c r="D9" s="44" t="s">
        <x:v>4418</x:v>
      </x:c>
    </x:row>
    <x:row r="10" s="1" customFormat="1" ht="15" hidden="0" customHeight="1">
      <x:c r="A10" s="41" t="s">
        <x:v>4419</x:v>
      </x:c>
      <x:c r="B10" s="40" t="s">
        <x:v>4420</x:v>
      </x:c>
      <x:c r="C10" s="40" t="s">
        <x:v>4421</x:v>
      </x:c>
      <x:c r="D10" s="40" t="s">
        <x:v>4422</x:v>
      </x:c>
    </x:row>
    <x:row r="11" s="1" customFormat="1" ht="15" hidden="0" customHeight="1">
      <x:c r="A11" s="41" t="s">
        <x:v>4423</x:v>
      </x:c>
      <x:c r="B11" s="44" t="s">
        <x:v>4424</x:v>
      </x:c>
      <x:c r="C11" s="44" t="s">
        <x:v>4425</x:v>
      </x:c>
      <x:c r="D11" s="44" t="s">
        <x:v>4426</x:v>
      </x:c>
    </x:row>
    <x:row r="12" s="1" customFormat="1" ht="15" hidden="0" customHeight="1">
      <x:c r="A12" s="41" t="s">
        <x:v>1277</x:v>
      </x:c>
      <x:c r="B12" s="40" t="s">
        <x:v>4427</x:v>
      </x:c>
      <x:c r="C12" s="40" t="s">
        <x:v>4428</x:v>
      </x:c>
      <x:c r="D12" s="40" t="s">
        <x:v>4429</x:v>
      </x:c>
    </x:row>
    <x:row r="13" s="1" customFormat="1" ht="15" hidden="0" customHeight="1">
      <x:c r="A13" s="6"/>
      <x:c r="B13" s="6"/>
      <x:c r="C13" s="6"/>
      <x:c r="D13" s="6"/>
    </x:row>
    <x:row r="14" s="1" customFormat="1" ht="15" hidden="0" customHeight="1">
      <x:c r="A14" s="41" t="s">
        <x:v>4430</x:v>
      </x:c>
      <x:c r="B14" s="40" t="s">
        <x:v>4431</x:v>
      </x:c>
      <x:c r="C14" s="40" t="s">
        <x:v>4432</x:v>
      </x:c>
      <x:c r="D14" s="40" t="s">
        <x:v>4433</x:v>
      </x:c>
    </x:row>
    <x:row r="15" s="1" customFormat="1" ht="15" hidden="0" customHeight="1">
      <x:c r="A15" s="41" t="s">
        <x:v>4430</x:v>
      </x:c>
      <x:c r="B15" s="44" t="s">
        <x:v>339</x:v>
      </x:c>
      <x:c r="C15" s="44" t="s">
        <x:v>4434</x:v>
      </x:c>
      <x:c r="D15" s="44" t="s">
        <x:v>4435</x:v>
      </x:c>
    </x:row>
    <x:row r="16" s="1" customFormat="1" ht="15" hidden="0" customHeight="1">
      <x:c r="A16" s="41" t="s">
        <x:v>4430</x:v>
      </x:c>
      <x:c r="B16" s="40" t="s">
        <x:v>4436</x:v>
      </x:c>
      <x:c r="C16" s="40" t="s">
        <x:v>4437</x:v>
      </x:c>
      <x:c r="D16" s="40" t="s">
        <x:v>4438</x:v>
      </x:c>
    </x:row>
    <x:row r="17" s="1" customFormat="1" ht="15" hidden="0" customHeight="1">
      <x:c r="A17" s="41" t="s">
        <x:v>4430</x:v>
      </x:c>
      <x:c r="B17" s="44" t="s">
        <x:v>1400</x:v>
      </x:c>
      <x:c r="C17" s="44" t="s">
        <x:v>4439</x:v>
      </x:c>
      <x:c r="D17" s="44" t="s">
        <x:v>4440</x:v>
      </x:c>
    </x:row>
    <x:row r="18" s="1" customFormat="1" ht="15" hidden="0" customHeight="1">
      <x:c r="A18" s="6"/>
      <x:c r="B18" s="6"/>
      <x:c r="C18" s="6"/>
      <x:c r="D18" s="6"/>
    </x:row>
    <x:row r="19" s="1" customFormat="1" ht="15" hidden="0" customHeight="1">
      <x:c r="A19" s="41" t="s">
        <x:v>4441</x:v>
      </x:c>
      <x:c r="B19" s="44" t="s">
        <x:v>4442</x:v>
      </x:c>
      <x:c r="C19" s="44" t="s">
        <x:v>4443</x:v>
      </x:c>
      <x:c r="D19" s="44" t="s">
        <x:v>4444</x:v>
      </x:c>
    </x:row>
    <x:row r="20" s="1" customFormat="1" ht="15" hidden="0" customHeight="1">
      <x:c r="A20" s="6"/>
      <x:c r="B20" s="6"/>
      <x:c r="C20" s="6"/>
      <x:c r="D20" s="6"/>
    </x:row>
    <x:row r="21" s="1" customFormat="1" ht="15" hidden="0" customHeight="1">
      <x:c r="A21" s="41" t="s">
        <x:v>4445</x:v>
      </x:c>
      <x:c r="B21" s="44" t="s">
        <x:v>4446</x:v>
      </x:c>
      <x:c r="C21" s="44" t="s">
        <x:v>4447</x:v>
      </x:c>
      <x:c r="D21" s="44" t="s">
        <x:v>4448</x:v>
      </x:c>
    </x:row>
    <x:row r="22" s="1" customFormat="1" ht="15" hidden="0" customHeight="1">
      <x:c r="A22" s="6"/>
      <x:c r="B22" s="6"/>
      <x:c r="C22" s="6"/>
      <x:c r="D22" s="6"/>
    </x:row>
    <x:row r="23" s="1" customFormat="1" ht="15" hidden="0" customHeight="1">
      <x:c r="A23" s="6"/>
      <x:c r="B23" s="6"/>
      <x:c r="C23" s="6"/>
      <x:c r="D23" s="6"/>
    </x:row>
    <x:row r="24" s="1" customFormat="1" ht="15" hidden="0" customHeight="1">
      <x:c r="A24" s="41" t="str">
        <x:v>Frozen verdict record. Current use requires an intact Build_Integrity guard; local calculations do not form an execution engine.</x:v>
      </x:c>
      <x:c r="B24" s="6"/>
      <x:c r="C24" s="6"/>
      <x:c r="D24" s="6"/>
    </x:row>
    <x:row r="25" s="1" customFormat="1" ht="15" hidden="0" customHeight="1">
      <x:c r="A25" s="41" t="s">
        <x:v>4450</x:v>
      </x:c>
      <x:c r="B25" s="44" t="n">
        <x:v>1</x:v>
      </x:c>
      <x:c r="C25" s="6" t="s">
        <x:v>4451</x:v>
      </x:c>
      <x:c r="D25" s="6"/>
    </x:row>
    <x:row r="26" s="1" customFormat="1" ht="15" hidden="0" customHeight="1">
      <x:c r="A26" s="41" t="s">
        <x:v>4452</x:v>
      </x:c>
      <x:c r="B26" s="40" t="n">
        <x:v>1</x:v>
      </x:c>
      <x:c r="C26" s="6" t="s">
        <x:v>4453</x:v>
      </x:c>
      <x:c r="D26" s="6"/>
    </x:row>
    <x:row r="27" s="1" customFormat="1" ht="15" hidden="0" customHeight="1">
      <x:c r="A27" s="41" t="s">
        <x:v>4454</x:v>
      </x:c>
      <x:c r="B27" s="44" t="n">
        <x:v>2</x:v>
      </x:c>
      <x:c r="C27" s="6"/>
      <x:c r="D27" s="6"/>
    </x:row>
    <x:row r="28" s="1" customFormat="1" ht="15" hidden="0" customHeight="1">
      <x:c r="A28" s="41" t="s">
        <x:v>4455</x:v>
      </x:c>
      <x:c r="B28" s="40" t="s">
        <x:v>247</x:v>
      </x:c>
      <x:c r="C28" s="6"/>
      <x:c r="D28" s="6"/>
    </x:row>
    <x:row r="29" s="1" customFormat="1" ht="15" hidden="0" customHeight="1">
      <x:c r="A29" s="41" t="s">
        <x:v>4456</x:v>
      </x:c>
      <x:c r="B29" s="44" t="s">
        <x:v>306</x:v>
      </x:c>
      <x:c r="C29" s="6"/>
      <x:c r="D29" s="6"/>
    </x:row>
    <x:row r="30" s="1" customFormat="1" ht="15" hidden="0" customHeight="1">
      <x:c r="A30" s="41" t="s">
        <x:v>4457</x:v>
      </x:c>
      <x:c r="B30" s="40" t="s">
        <x:v>339</x:v>
      </x:c>
      <x:c r="C30" s="6"/>
      <x:c r="D30" s="6"/>
    </x:row>
    <x:row r="31" s="1" customFormat="1" ht="15" hidden="0" customHeight="1">
      <x:c r="A31" s="41" t="s">
        <x:v>4458</x:v>
      </x:c>
      <x:c r="B31" s="44" t="s">
        <x:v>2554</x:v>
      </x:c>
      <x:c r="C31" s="6"/>
      <x:c r="D31" s="6"/>
    </x:row>
    <x:row r="32" s="1" customFormat="1" ht="15" hidden="0" customHeight="1">
      <x:c r="A32" s="41" t="s">
        <x:v>4459</x:v>
      </x:c>
      <x:c r="B32" s="40" t="s">
        <x:v>247</x:v>
      </x:c>
      <x:c r="C32" s="6"/>
      <x:c r="D32" s="6"/>
    </x:row>
  </x:sheetData>
  <x:pageMargins left="0.7" right="0.7" top="0.75" bottom="0.75" header="0.3" footer="0.3"/>
</x:worksheet>
</file>

<file path=xl/worksheets/sheet68.xml><?xml version="1.0" encoding="utf-8"?>
<x:worksheet xmlns:x="http://schemas.openxmlformats.org/spreadsheetml/2006/main">
  <x:sheetViews>
    <x:sheetView showGridLines="1" workbookViewId="0"/>
  </x:sheetViews>
  <x:sheetFormatPr defaultColWidth="8.6796875" defaultRowHeight="15"/>
  <x:cols>
    <x:col min="1" max="4" width="36" style="1" hidden="0" customWidth="1"/>
  </x:cols>
  <x:sheetData>
    <x:row r="1" s="1" customFormat="1" ht="16.5" hidden="0" customHeight="1">
      <x:c r="A1" s="36" t="s">
        <x:v>4460</x:v>
      </x:c>
      <x:c r="B1" s="36"/>
      <x:c r="C1" s="36"/>
      <x:c r="D1" s="36"/>
    </x:row>
    <x:row r="2" s="1" customFormat="1" ht="15" hidden="0" customHeight="1">
      <x:c r="A2" s="41" t="s">
        <x:v>367</x:v>
      </x:c>
      <x:c r="B2" s="40" t="s">
        <x:v>368</x:v>
      </x:c>
      <x:c r="C2" s="40" t="s">
        <x:v>1778</x:v>
      </x:c>
      <x:c r="D2" s="40" t="s">
        <x:v>4461</x:v>
      </x:c>
    </x:row>
    <x:row r="3" s="1" customFormat="1" ht="15" hidden="0" customHeight="1">
      <x:c r="A3" s="41" t="s">
        <x:v>810</x:v>
      </x:c>
      <x:c r="B3" s="44" t="str">
        <x:v>MathGov/RippleLogic v13.0</x:v>
      </x:c>
      <x:c r="C3" s="44" t="s">
        <x:v>4462</x:v>
      </x:c>
      <x:c r="D3" s="44" t="s">
        <x:v>4463</x:v>
      </x:c>
    </x:row>
    <x:row r="4" s="1" customFormat="1" ht="48" hidden="0" customHeight="1">
      <x:c r="A4" s="41" t="s">
        <x:v>4464</x:v>
      </x:c>
      <x:c r="B4" s="40" t="str">
        <x:v>Integrated research/teaching edition; scope of verification in Appendix_Release</x:v>
      </x:c>
      <x:c r="C4" s="40" t="s">
        <x:v>4465</x:v>
      </x:c>
      <x:c r="D4" s="40" t="str">
        <x:v>Corrects current-facing pins and strengthens tool-role, functional-understanding, MPS/FPP, self-report, meaning, and public-assurance boundaries without changing the five-stage architecture.</x:v>
      </x:c>
    </x:row>
    <x:row r="5" s="1" customFormat="1" ht="15" hidden="0" customHeight="1">
      <x:c r="A5" s="41" t="s">
        <x:v>58</x:v>
      </x:c>
      <x:c r="B5" s="44" t="str">
        <x:v>RippleLogic Canon v13.0</x:v>
      </x:c>
      <x:c r="C5" s="44" t="s">
        <x:v>4466</x:v>
      </x:c>
      <x:c r="D5" s="44" t="s">
        <x:v>4467</x:v>
      </x:c>
    </x:row>
    <x:row r="6" s="1" customFormat="1" ht="15" hidden="0" customHeight="1">
      <x:c r="A6" s="41" t="s">
        <x:v>813</x:v>
      </x:c>
      <x:c r="B6" s="40" t="str">
        <x:v>SGP v8.8</x:v>
      </x:c>
      <x:c r="C6" s="40" t="s">
        <x:v>4468</x:v>
      </x:c>
      <x:c r="D6" s="40" t="str">
        <x:v>Controls typed MPS/FPP/GPR/SPR/ICP/RMCP evidence and status interfaces; no scalar collapse.</x:v>
      </x:c>
    </x:row>
    <x:row r="7" s="1" customFormat="1" ht="15" hidden="0" customHeight="1">
      <x:c r="A7" s="41" t="s">
        <x:v>4469</x:v>
      </x:c>
      <x:c r="B7" s="44" t="str">
        <x:v>ripple.md Standard v5.8</x:v>
      </x:c>
      <x:c r="C7" s="44" t="s">
        <x:v>4470</x:v>
      </x:c>
      <x:c r="D7" s="44" t="s">
        <x:v>4471</x:v>
      </x:c>
    </x:row>
    <x:row r="8" s="1" customFormat="1" ht="15" hidden="0" customHeight="1">
      <x:c r="A8" s="41" t="s">
        <x:v>4472</x:v>
      </x:c>
      <x:c r="B8" s="40" t="str">
        <x:v>Agent System v13.0</x:v>
      </x:c>
      <x:c r="C8" s="40" t="s">
        <x:v>4473</x:v>
      </x:c>
      <x:c r="D8" s="40" t="s">
        <x:v>4474</x:v>
      </x:c>
    </x:row>
    <x:row r="9" s="1" customFormat="1" ht="15" hidden="0" customHeight="1">
      <x:c r="A9" s="41" t="s">
        <x:v>4475</x:v>
      </x:c>
      <x:c r="B9" s="44" t="str">
        <x:v>Foundations Primer v4.7</x:v>
      </x:c>
      <x:c r="C9" s="44" t="s">
        <x:v>4476</x:v>
      </x:c>
      <x:c r="D9" s="44" t="str">
        <x:v>Explains the current v13.0 Core for human readers</x:v>
      </x:c>
    </x:row>
    <x:row r="10" s="1" customFormat="1" ht="15" hidden="0" customHeight="1">
      <x:c r="A10" s="41" t="s">
        <x:v>165</x:v>
      </x:c>
      <x:c r="B10" s="40" t="str">
        <x:v>Aligners Sheet v5.9</x:v>
      </x:c>
      <x:c r="C10" s="40" t="s">
        <x:v>4477</x:v>
      </x:c>
      <x:c r="D10" s="40" t="s">
        <x:v>4478</x:v>
      </x:c>
    </x:row>
    <x:row r="11" s="1" customFormat="1" ht="15" hidden="0" customHeight="1">
      <x:c r="A11" s="41" t="s">
        <x:v>4479</x:v>
      </x:c>
      <x:c r="B11" s="44" t="s">
        <x:v>4480</x:v>
      </x:c>
      <x:c r="C11" s="44" t="s">
        <x:v>4481</x:v>
      </x:c>
      <x:c r="D11" s="44" t="s">
        <x:v>4482</x:v>
      </x:c>
    </x:row>
    <x:row r="12" s="1" customFormat="1" ht="15" hidden="0" customHeight="1">
      <x:c r="A12" s="41" t="s">
        <x:v>4483</x:v>
      </x:c>
      <x:c r="B12" s="40" t="s">
        <x:v>4484</x:v>
      </x:c>
      <x:c r="C12" s="40" t="s">
        <x:v>4485</x:v>
      </x:c>
      <x:c r="D12" s="40" t="s">
        <x:v>4486</x:v>
      </x:c>
    </x:row>
    <x:row r="13" s="1" customFormat="1" ht="15" hidden="0" customHeight="1">
      <x:c r="A13" s="41" t="s">
        <x:v>4487</x:v>
      </x:c>
      <x:c r="B13" s="44" t="s">
        <x:v>4488</x:v>
      </x:c>
      <x:c r="C13" s="44" t="s">
        <x:v>4489</x:v>
      </x:c>
      <x:c r="D13" s="44" t="s">
        <x:v>4490</x:v>
      </x:c>
    </x:row>
    <x:row r="14" s="1" customFormat="1" ht="15" hidden="0" customHeight="1">
      <x:c r="A14" s="41" t="s">
        <x:v>4491</x:v>
      </x:c>
      <x:c r="B14" s="40" t="s">
        <x:v>4492</x:v>
      </x:c>
      <x:c r="C14" s="40" t="s">
        <x:v>4493</x:v>
      </x:c>
      <x:c r="D14" s="40" t="s">
        <x:v>4494</x:v>
      </x:c>
    </x:row>
    <x:row r="15" s="1" customFormat="1" ht="15" hidden="0" customHeight="1">
      <x:c r="A15" s="41" t="s">
        <x:v>4495</x:v>
      </x:c>
      <x:c r="B15" s="44" t="s">
        <x:v>4496</x:v>
      </x:c>
      <x:c r="C15" s="44" t="s">
        <x:v>20</x:v>
      </x:c>
      <x:c r="D15" s="44" t="s">
        <x:v>4497</x:v>
      </x:c>
    </x:row>
    <x:row r="16" s="1" customFormat="1" ht="15" hidden="0" customHeight="1">
      <x:c r="A16" s="41" t="s">
        <x:v>4498</x:v>
      </x:c>
      <x:c r="B16" s="40" t="s">
        <x:v>4499</x:v>
      </x:c>
      <x:c r="C16" s="40" t="s">
        <x:v>4500</x:v>
      </x:c>
      <x:c r="D16" s="40" t="s">
        <x:v>4501</x:v>
      </x:c>
    </x:row>
    <x:row r="17" s="1" customFormat="1" ht="24" hidden="0" customHeight="1">
      <x:c r="A17" s="41" t="s">
        <x:v>4502</x:v>
      </x:c>
      <x:c r="B17" s="44" t="str">
        <x:v>Five-stage cascade preserved. Candidate repairs discrimination, runtime integrity, evidence interfaces and workbook defects.</x:v>
      </x:c>
      <x:c r="C17" s="44" t="s">
        <x:v>4504</x:v>
      </x:c>
      <x:c r="D17" s="44" t="s">
        <x:v>4505</x:v>
      </x:c>
    </x:row>
    <x:row r="18" s="1" customFormat="1" ht="15" hidden="0" customHeight="1">
      <x:c r="A18" s="41" t="s">
        <x:v>4506</x:v>
      </x:c>
      <x:c r="B18" s="40" t="str">
        <x:v>v5.9 workbook for the v13.0 Core candidate</x:v>
      </x:c>
      <x:c r="C18" s="40" t="s">
        <x:v>4507</x:v>
      </x:c>
      <x:c r="D18" s="40" t="str">
        <x:v>Same-version review build; public canonical status requires synchronized source/render artifacts, manifest, and hashes.</x:v>
      </x:c>
    </x:row>
  </x:sheetData>
  <x:mergeCells>
    <x:mergeCell ref="A1:D1"/>
  </x:mergeCells>
  <x:pageMargins left="0.7" right="0.7" top="0.75" bottom="0.75" header="0.3" footer="0.3"/>
</x:worksheet>
</file>

<file path=xl/worksheets/sheet69.xml><?xml version="1.0" encoding="utf-8"?>
<x:worksheet xmlns:x="http://schemas.openxmlformats.org/spreadsheetml/2006/main">
  <x:sheetViews>
    <x:sheetView showGridLines="1" workbookViewId="0"/>
  </x:sheetViews>
  <x:sheetFormatPr defaultColWidth="8.6796875" defaultRowHeight="15"/>
  <x:cols>
    <x:col min="1" max="2" width="36" style="1" hidden="0" customWidth="1"/>
    <x:col min="3" max="4" width="16" style="1" hidden="0" customWidth="1"/>
  </x:cols>
  <x:sheetData>
    <x:row r="1" s="1" customFormat="1" ht="27.75" hidden="0" customHeight="1">
      <x:c r="A1" s="36" t="s">
        <x:v>4508</x:v>
      </x:c>
      <x:c r="B1" s="36" t="s">
        <x:v>4509</x:v>
      </x:c>
      <x:c r="C1" s="3"/>
      <x:c r="D1" s="3"/>
    </x:row>
    <x:row r="2" s="1" customFormat="1" ht="43.5" hidden="0" customHeight="1">
      <x:c r="A2" s="41" t="s">
        <x:v>810</x:v>
      </x:c>
      <x:c r="B2" s="40" t="s">
        <x:v>811</x:v>
      </x:c>
      <x:c r="C2" s="6"/>
      <x:c r="D2" s="6"/>
    </x:row>
    <x:row r="3" s="1" customFormat="1" ht="43.5" hidden="0" customHeight="1">
      <x:c r="A3" s="41" t="s">
        <x:v>4483</x:v>
      </x:c>
      <x:c r="B3" s="44" t="s">
        <x:v>4484</x:v>
      </x:c>
      <x:c r="C3" s="6"/>
      <x:c r="D3" s="6"/>
    </x:row>
    <x:row r="4" s="1" customFormat="1" ht="43.5" hidden="0" customHeight="1">
      <x:c r="A4" s="41" t="s">
        <x:v>4479</x:v>
      </x:c>
      <x:c r="B4" s="40" t="s">
        <x:v>4480</x:v>
      </x:c>
      <x:c r="C4" s="6"/>
      <x:c r="D4" s="6"/>
    </x:row>
    <x:row r="5" s="1" customFormat="1" ht="43.5" hidden="0" customHeight="1">
      <x:c r="A5" s="41" t="s">
        <x:v>4510</x:v>
      </x:c>
      <x:c r="B5" s="44" t="s">
        <x:v>4511</x:v>
      </x:c>
      <x:c r="C5" s="6"/>
      <x:c r="D5" s="6"/>
    </x:row>
    <x:row r="6" s="1" customFormat="1" ht="43.5" hidden="0" customHeight="1">
      <x:c r="A6" s="41" t="s">
        <x:v>4512</x:v>
      </x:c>
      <x:c r="B6" s="40" t="s">
        <x:v>4513</x:v>
      </x:c>
      <x:c r="C6" s="6"/>
      <x:c r="D6" s="6"/>
    </x:row>
    <x:row r="7" s="1" customFormat="1" ht="43.5" hidden="0" customHeight="1">
      <x:c r="A7" s="41" t="s">
        <x:v>4514</x:v>
      </x:c>
      <x:c r="B7" s="44" t="s">
        <x:v>4515</x:v>
      </x:c>
      <x:c r="C7" s="6"/>
      <x:c r="D7" s="6"/>
    </x:row>
    <x:row r="8" s="1" customFormat="1" ht="43.5" hidden="0" customHeight="1">
      <x:c r="A8" s="41" t="s">
        <x:v>4502</x:v>
      </x:c>
      <x:c r="B8" s="40" t="s">
        <x:v>4516</x:v>
      </x:c>
      <x:c r="C8" s="6"/>
      <x:c r="D8" s="6"/>
    </x:row>
    <x:row r="9" s="1" customFormat="1" ht="43.5" hidden="0" customHeight="1">
      <x:c r="A9" s="41" t="s">
        <x:v>20</x:v>
      </x:c>
      <x:c r="B9" s="44" t="s">
        <x:v>4517</x:v>
      </x:c>
      <x:c r="C9" s="6"/>
      <x:c r="D9" s="6"/>
    </x:row>
    <x:row r="10" s="1" customFormat="1" ht="43.5" hidden="0" customHeight="1">
      <x:c r="A10" s="41" t="s">
        <x:v>4518</x:v>
      </x:c>
      <x:c r="B10" s="40" t="s">
        <x:v>4519</x:v>
      </x:c>
      <x:c r="C10" s="6"/>
      <x:c r="D10" s="6"/>
    </x:row>
    <x:row r="11" s="1" customFormat="1" ht="45" hidden="0" customHeight="1">
      <x:c r="A11" s="41" t="s">
        <x:v>4520</x:v>
      </x:c>
      <x:c r="B11" s="44" t="s">
        <x:v>4521</x:v>
      </x:c>
      <x:c r="C11" s="6"/>
      <x:c r="D11" s="6"/>
    </x:row>
    <x:row r="12" s="1" customFormat="1" ht="15" hidden="0" customHeight="1">
      <x:c r="A12" s="6"/>
      <x:c r="B12" s="6"/>
      <x:c r="C12" s="6"/>
      <x:c r="D12" s="6"/>
    </x:row>
    <x:row r="13" s="1" customFormat="1" ht="15" hidden="0" customHeight="1">
      <x:c r="A13" s="6"/>
      <x:c r="B13" s="6"/>
      <x:c r="C13" s="6"/>
      <x:c r="D13" s="6"/>
    </x:row>
    <x:row r="14" s="1" customFormat="1" ht="15" hidden="0" customHeight="1">
      <x:c r="A14" s="6"/>
      <x:c r="B14" s="6"/>
      <x:c r="C14" s="6"/>
      <x:c r="D14" s="6"/>
    </x:row>
    <x:row r="15" s="1" customFormat="1" ht="15" hidden="0" customHeight="1">
      <x:c r="A15" s="6"/>
      <x:c r="B15" s="6"/>
      <x:c r="C15" s="6"/>
      <x:c r="D15" s="6"/>
    </x:row>
    <x:row r="16" s="1" customFormat="1" ht="15" hidden="0" customHeight="1">
      <x:c r="A16" s="6"/>
      <x:c r="B16" s="6"/>
      <x:c r="C16" s="6"/>
      <x:c r="D16" s="6"/>
    </x:row>
    <x:row r="17" s="1" customFormat="1" ht="15" hidden="0" customHeight="1">
      <x:c r="A17" s="6"/>
      <x:c r="B17" s="6"/>
      <x:c r="C17" s="6"/>
      <x:c r="D17" s="6"/>
    </x:row>
    <x:row r="18" s="1" customFormat="1" ht="15" hidden="0" customHeight="1">
      <x:c r="A18" s="6"/>
      <x:c r="B18" s="6"/>
      <x:c r="C18" s="6"/>
      <x:c r="D18" s="6"/>
    </x:row>
    <x:row r="19" s="1" customFormat="1" ht="15" hidden="0" customHeight="1">
      <x:c r="A19" s="6"/>
      <x:c r="B19" s="6"/>
      <x:c r="C19" s="6"/>
      <x:c r="D19" s="6"/>
    </x:row>
    <x:row r="20" s="1" customFormat="1" ht="15" hidden="0" customHeight="1">
      <x:c r="A20" s="6"/>
      <x:c r="B20" s="6"/>
      <x:c r="C20" s="6"/>
      <x:c r="D20" s="6"/>
    </x:row>
    <x:row r="21" s="1" customFormat="1" ht="15" hidden="0" customHeight="1">
      <x:c r="A21" s="6"/>
      <x:c r="B21" s="6"/>
      <x:c r="C21" s="6"/>
      <x:c r="D21" s="6"/>
    </x:row>
    <x:row r="22" s="1" customFormat="1" ht="15" hidden="0" customHeight="1">
      <x:c r="A22" s="6"/>
      <x:c r="B22" s="6"/>
      <x:c r="C22" s="6"/>
      <x:c r="D22" s="6"/>
    </x:row>
    <x:row r="23" s="1" customFormat="1" ht="15" hidden="0" customHeight="1">
      <x:c r="A23" s="6"/>
      <x:c r="B23" s="6"/>
      <x:c r="C23" s="6"/>
      <x:c r="D23" s="6"/>
    </x:row>
    <x:row r="24" s="1" customFormat="1" ht="15" hidden="0" customHeight="1">
      <x:c r="A24" s="6"/>
      <x:c r="B24" s="6"/>
      <x:c r="C24" s="6"/>
      <x:c r="D24" s="6"/>
    </x:row>
    <x:row r="25" s="1" customFormat="1" ht="15" hidden="0" customHeight="1">
      <x:c r="A25" s="6"/>
      <x:c r="B25" s="6"/>
      <x:c r="C25" s="6"/>
      <x:c r="D25" s="6"/>
    </x:row>
    <x:row r="26" s="1" customFormat="1" ht="15" hidden="0" customHeight="1">
      <x:c r="A26" s="6"/>
      <x:c r="B26" s="6"/>
      <x:c r="C26" s="6"/>
      <x:c r="D26" s="6"/>
    </x:row>
    <x:row r="27" s="1" customFormat="1" ht="15" hidden="0" customHeight="1">
      <x:c r="A27" s="6"/>
      <x:c r="B27" s="6"/>
      <x:c r="C27" s="6"/>
      <x:c r="D27" s="6"/>
    </x:row>
    <x:row r="28" s="1" customFormat="1" ht="15" hidden="0" customHeight="1">
      <x:c r="A28" s="6"/>
      <x:c r="B28" s="6"/>
      <x:c r="C28" s="6"/>
      <x:c r="D28" s="6"/>
    </x:row>
    <x:row r="29" s="1" customFormat="1" ht="15" hidden="0" customHeight="1">
      <x:c r="A29" s="6"/>
      <x:c r="B29" s="6"/>
      <x:c r="C29" s="6"/>
      <x:c r="D29" s="6"/>
    </x:row>
    <x:row r="30" s="1" customFormat="1" ht="15" hidden="0" customHeight="1">
      <x:c r="A30" s="6"/>
      <x:c r="B30" s="6"/>
      <x:c r="C30" s="6"/>
      <x:c r="D30" s="6"/>
    </x:row>
    <x:row r="31" s="1" customFormat="1" ht="15" hidden="0" customHeight="1">
      <x:c r="A31" s="6"/>
      <x:c r="B31" s="6"/>
      <x:c r="C31" s="6"/>
      <x:c r="D31" s="6"/>
    </x:row>
    <x:row r="32" s="1" customFormat="1" ht="15" hidden="0" customHeight="1">
      <x:c r="A32" s="6"/>
      <x:c r="B32" s="6"/>
      <x:c r="C32" s="6"/>
      <x:c r="D32" s="6"/>
    </x:row>
    <x:row r="33" s="1" customFormat="1" ht="15" hidden="0" customHeight="1">
      <x:c r="A33" s="6"/>
      <x:c r="B33" s="6"/>
      <x:c r="C33" s="6"/>
      <x:c r="D33" s="6"/>
    </x:row>
    <x:row r="34" s="1" customFormat="1" ht="15" hidden="0" customHeight="1">
      <x:c r="A34" s="6"/>
      <x:c r="B34" s="6"/>
      <x:c r="C34" s="6"/>
      <x:c r="D34" s="6"/>
    </x:row>
    <x:row r="35" s="1" customFormat="1" ht="15" hidden="0" customHeight="1">
      <x:c r="A35" s="6"/>
      <x:c r="B35" s="6"/>
      <x:c r="C35" s="6"/>
      <x:c r="D35" s="6"/>
    </x:row>
    <x:row r="36" s="1" customFormat="1" ht="15" hidden="0" customHeight="1">
      <x:c r="A36" s="6"/>
      <x:c r="B36" s="6"/>
      <x:c r="C36" s="6"/>
      <x:c r="D36" s="6"/>
    </x:row>
    <x:row r="37" s="1" customFormat="1" ht="15" hidden="0" customHeight="1">
      <x:c r="A37" s="6"/>
      <x:c r="B37" s="6"/>
      <x:c r="C37" s="6"/>
      <x:c r="D37" s="6"/>
    </x:row>
    <x:row r="38" s="1" customFormat="1" ht="15" hidden="0" customHeight="1">
      <x:c r="A38" s="6"/>
      <x:c r="B38" s="6"/>
      <x:c r="C38" s="6"/>
      <x:c r="D38" s="6"/>
    </x:row>
    <x:row r="39" s="1" customFormat="1" ht="15" hidden="0" customHeight="1">
      <x:c r="A39" s="6"/>
      <x:c r="B39" s="6"/>
      <x:c r="C39" s="6"/>
      <x:c r="D39" s="6"/>
    </x:row>
    <x:row r="40" s="1" customFormat="1" ht="15" hidden="0" customHeight="1">
      <x:c r="A40" s="6"/>
      <x:c r="B40" s="6"/>
      <x:c r="C40" s="6"/>
      <x:c r="D40" s="6"/>
    </x:row>
    <x:row r="41" s="1" customFormat="1" ht="15" hidden="0" customHeight="1">
      <x:c r="A41" s="6"/>
      <x:c r="B41" s="6"/>
      <x:c r="C41" s="6"/>
      <x:c r="D41" s="6"/>
    </x:row>
    <x:row r="42" s="1" customFormat="1" ht="15" hidden="0" customHeight="1">
      <x:c r="A42" s="6"/>
      <x:c r="B42" s="6"/>
      <x:c r="C42" s="6"/>
      <x:c r="D42" s="6"/>
    </x:row>
    <x:row r="43" s="1" customFormat="1" ht="15" hidden="0" customHeight="1">
      <x:c r="A43" s="6"/>
      <x:c r="B43" s="6"/>
      <x:c r="C43" s="6"/>
      <x:c r="D43" s="6"/>
    </x:row>
    <x:row r="44" s="1" customFormat="1" ht="15" hidden="0" customHeight="1">
      <x:c r="A44" s="6"/>
      <x:c r="B44" s="6"/>
      <x:c r="C44" s="6"/>
      <x:c r="D44" s="6"/>
    </x:row>
    <x:row r="45" s="1" customFormat="1" ht="15" hidden="0" customHeight="1">
      <x:c r="A45" s="6"/>
      <x:c r="B45" s="6"/>
      <x:c r="C45" s="6"/>
      <x:c r="D45" s="6"/>
    </x:row>
    <x:row r="46" s="1" customFormat="1" ht="15" hidden="0" customHeight="1">
      <x:c r="A46" s="6"/>
      <x:c r="B46" s="6"/>
      <x:c r="C46" s="6"/>
      <x:c r="D46" s="6"/>
    </x:row>
    <x:row r="47" s="1" customFormat="1" ht="15" hidden="0" customHeight="1">
      <x:c r="A47" s="6"/>
      <x:c r="B47" s="6"/>
      <x:c r="C47" s="6"/>
      <x:c r="D47" s="6"/>
    </x:row>
    <x:row r="48" s="1" customFormat="1" ht="15" hidden="0" customHeight="1">
      <x:c r="A48" s="6"/>
      <x:c r="B48" s="6"/>
      <x:c r="C48" s="6"/>
      <x:c r="D48" s="6"/>
    </x:row>
    <x:row r="49" s="1" customFormat="1" ht="15" hidden="0" customHeight="1">
      <x:c r="A49" s="6"/>
      <x:c r="B49" s="6"/>
      <x:c r="C49" s="6"/>
      <x:c r="D49" s="6"/>
    </x:row>
    <x:row r="50" s="1" customFormat="1" ht="15" hidden="0" customHeight="1">
      <x:c r="A50" s="6"/>
      <x:c r="B50" s="6"/>
      <x:c r="C50" s="6"/>
      <x:c r="D50" s="6"/>
    </x:row>
    <x:row r="51" s="1" customFormat="1" ht="15" hidden="0" customHeight="1">
      <x:c r="A51" s="6"/>
      <x:c r="B51" s="6"/>
      <x:c r="C51" s="6"/>
      <x:c r="D51" s="6"/>
    </x:row>
    <x:row r="52" s="1" customFormat="1" ht="15" hidden="0" customHeight="1">
      <x:c r="A52" s="6"/>
      <x:c r="B52" s="6"/>
      <x:c r="C52" s="6"/>
      <x:c r="D52" s="6"/>
    </x:row>
    <x:row r="53" s="1" customFormat="1" ht="15" hidden="0" customHeight="1">
      <x:c r="A53" s="6"/>
      <x:c r="B53" s="6"/>
      <x:c r="C53" s="6"/>
      <x:c r="D53" s="6"/>
    </x:row>
    <x:row r="54" s="1" customFormat="1" ht="15" hidden="0" customHeight="1">
      <x:c r="A54" s="6"/>
      <x:c r="B54" s="6"/>
      <x:c r="C54" s="6"/>
      <x:c r="D54" s="6"/>
    </x:row>
    <x:row r="55" s="1" customFormat="1" ht="15" hidden="0" customHeight="1">
      <x:c r="A55" s="6"/>
      <x:c r="B55" s="6"/>
      <x:c r="C55" s="6"/>
      <x:c r="D55" s="6"/>
    </x:row>
    <x:row r="56" s="1" customFormat="1" ht="15" hidden="0" customHeight="1">
      <x:c r="A56" s="6"/>
      <x:c r="B56" s="6"/>
      <x:c r="C56" s="6"/>
      <x:c r="D56" s="6"/>
    </x:row>
    <x:row r="57" s="1" customFormat="1" ht="15" hidden="0" customHeight="1">
      <x:c r="A57" s="6"/>
      <x:c r="B57" s="6"/>
      <x:c r="C57" s="6"/>
      <x:c r="D57" s="6"/>
    </x:row>
    <x:row r="58" s="1" customFormat="1" ht="15" hidden="0" customHeight="1">
      <x:c r="A58" s="6"/>
      <x:c r="B58" s="6"/>
      <x:c r="C58" s="6"/>
      <x:c r="D58" s="6"/>
    </x:row>
    <x:row r="59" s="1" customFormat="1" ht="15" hidden="0" customHeight="1">
      <x:c r="A59" s="6"/>
      <x:c r="B59" s="6"/>
      <x:c r="C59" s="6"/>
      <x:c r="D59" s="6"/>
    </x:row>
    <x:row r="60" s="1" customFormat="1" ht="15" hidden="0" customHeight="1">
      <x:c r="A60" s="6"/>
      <x:c r="B60" s="6"/>
      <x:c r="C60" s="6"/>
      <x:c r="D60" s="6"/>
    </x:row>
    <x:row r="61" s="1" customFormat="1" ht="15" hidden="0" customHeight="1">
      <x:c r="A61" s="6"/>
      <x:c r="B61" s="6"/>
      <x:c r="C61" s="6"/>
      <x:c r="D61" s="6"/>
    </x:row>
    <x:row r="62" s="1" customFormat="1" ht="15" hidden="0" customHeight="1">
      <x:c r="A62" s="6"/>
      <x:c r="B62" s="6"/>
      <x:c r="C62" s="6"/>
      <x:c r="D62" s="6"/>
    </x:row>
    <x:row r="63" s="1" customFormat="1" ht="15" hidden="0" customHeight="1">
      <x:c r="A63" s="6"/>
      <x:c r="B63" s="6"/>
      <x:c r="C63" s="6"/>
      <x:c r="D63" s="6"/>
    </x:row>
    <x:row r="64" s="1" customFormat="1" ht="15" hidden="0" customHeight="1">
      <x:c r="A64" s="6"/>
      <x:c r="B64" s="6"/>
      <x:c r="C64" s="6"/>
      <x:c r="D64" s="6"/>
    </x:row>
    <x:row r="65" s="1" customFormat="1" ht="15" hidden="0" customHeight="1">
      <x:c r="A65" s="6"/>
      <x:c r="B65" s="6"/>
      <x:c r="C65" s="6"/>
      <x:c r="D65" s="6"/>
    </x:row>
    <x:row r="66" s="1" customFormat="1" ht="15" hidden="0" customHeight="1">
      <x:c r="A66" s="6"/>
      <x:c r="B66" s="6"/>
      <x:c r="C66" s="6"/>
      <x:c r="D66" s="6"/>
    </x:row>
    <x:row r="67" s="1" customFormat="1" ht="15" hidden="0" customHeight="1">
      <x:c r="A67" s="6"/>
      <x:c r="B67" s="6"/>
      <x:c r="C67" s="6"/>
      <x:c r="D67" s="6"/>
    </x:row>
    <x:row r="68" s="1" customFormat="1" ht="15" hidden="0" customHeight="1">
      <x:c r="A68" s="6"/>
      <x:c r="B68" s="6"/>
      <x:c r="C68" s="6"/>
      <x:c r="D68" s="6"/>
    </x:row>
    <x:row r="69" s="1" customFormat="1" ht="15" hidden="0" customHeight="1">
      <x:c r="A69" s="6"/>
      <x:c r="B69" s="6"/>
      <x:c r="C69" s="6"/>
      <x:c r="D69" s="6"/>
    </x:row>
    <x:row r="70" s="1" customFormat="1" ht="15" hidden="0" customHeight="1">
      <x:c r="A70" s="6"/>
      <x:c r="B70" s="6"/>
      <x:c r="C70" s="6"/>
      <x:c r="D70" s="6"/>
    </x:row>
    <x:row r="71" s="1" customFormat="1" ht="15" hidden="0" customHeight="1">
      <x:c r="A71" s="6"/>
      <x:c r="B71" s="6"/>
      <x:c r="C71" s="6"/>
      <x:c r="D71" s="6"/>
    </x:row>
    <x:row r="72" s="1" customFormat="1" ht="15" hidden="0" customHeight="1">
      <x:c r="A72" s="6"/>
      <x:c r="B72" s="6"/>
      <x:c r="C72" s="6"/>
      <x:c r="D72" s="6"/>
    </x:row>
    <x:row r="73" s="1" customFormat="1" ht="15" hidden="0" customHeight="1">
      <x:c r="A73" s="6"/>
      <x:c r="B73" s="6"/>
      <x:c r="C73" s="6"/>
      <x:c r="D73" s="6"/>
    </x:row>
    <x:row r="74" s="1" customFormat="1" ht="15" hidden="0" customHeight="1">
      <x:c r="A74" s="6"/>
      <x:c r="B74" s="6"/>
      <x:c r="C74" s="6"/>
      <x:c r="D74" s="6"/>
    </x:row>
    <x:row r="75" s="1" customFormat="1" ht="15" hidden="0" customHeight="1">
      <x:c r="A75" s="6"/>
      <x:c r="B75" s="6"/>
      <x:c r="C75" s="6"/>
      <x:c r="D75" s="6"/>
    </x:row>
    <x:row r="76" s="1" customFormat="1" ht="15" hidden="0" customHeight="1">
      <x:c r="A76" s="6"/>
      <x:c r="B76" s="6"/>
      <x:c r="C76" s="6"/>
      <x:c r="D76" s="6"/>
    </x:row>
    <x:row r="77" s="1" customFormat="1" ht="15" hidden="0" customHeight="1">
      <x:c r="A77" s="6"/>
      <x:c r="B77" s="6"/>
      <x:c r="C77" s="6"/>
      <x:c r="D77" s="6"/>
    </x:row>
    <x:row r="78" s="1" customFormat="1" ht="15" hidden="0" customHeight="1">
      <x:c r="A78" s="6"/>
      <x:c r="B78" s="6"/>
      <x:c r="C78" s="6"/>
      <x:c r="D78" s="6"/>
    </x:row>
    <x:row r="79" s="1" customFormat="1" ht="15" hidden="0" customHeight="1">
      <x:c r="A79" s="6"/>
      <x:c r="B79" s="6"/>
      <x:c r="C79" s="6"/>
      <x:c r="D79" s="6"/>
    </x:row>
    <x:row r="80" s="1" customFormat="1" ht="15" hidden="0" customHeight="1">
      <x:c r="A80" s="6"/>
      <x:c r="B80" s="6"/>
      <x:c r="C80" s="6"/>
      <x:c r="D80" s="6"/>
    </x:row>
  </x:sheetData>
  <x:pageMargins left="0.7" right="0.7" top="0.75" bottom="0.75" header="0.3" footer="0.3"/>
</x:worksheet>
</file>

<file path=xl/worksheets/sheet70.xml><?xml version="1.0" encoding="utf-8"?>
<x:worksheet xmlns:x="http://schemas.openxmlformats.org/spreadsheetml/2006/main">
  <x:sheetViews>
    <x:sheetView showGridLines="1" workbookViewId="0"/>
  </x:sheetViews>
  <x:sheetFormatPr defaultColWidth="8.6796875" defaultRowHeight="15"/>
  <x:cols>
    <x:col min="1" max="1" width="22" style="1" hidden="0" customWidth="1"/>
    <x:col min="2" max="2" width="16" style="1" hidden="0" customWidth="1"/>
    <x:col min="3" max="5" width="36" style="1" hidden="0" customWidth="1"/>
  </x:cols>
  <x:sheetData>
    <x:row r="1" s="1" customFormat="1" ht="15" hidden="0" customHeight="1">
      <x:c r="A1" s="504" t="str">
        <x:v>WORKED-RUN SURFACE MAP —</x:v>
      </x:c>
      <x:c r="B1" s="492"/>
      <x:c r="C1" s="492"/>
      <x:c r="D1" s="492"/>
      <x:c r="E1" s="492"/>
    </x:row>
    <x:row r="2" s="1" customFormat="1" ht="15" hidden="0" customHeight="1">
      <x:c r="A2" s="429"/>
      <x:c r="B2" s="429"/>
      <x:c r="C2" s="429"/>
      <x:c r="D2" s="429"/>
      <x:c r="E2" s="429"/>
    </x:row>
    <x:row r="3" s="1" customFormat="1" ht="15" hidden="0" customHeight="1">
      <x:c r="A3" s="432" t="s">
        <x:v>4522</x:v>
      </x:c>
      <x:c r="B3" s="426" t="s">
        <x:v>4523</x:v>
      </x:c>
      <x:c r="C3" s="426" t="str">
        <x:v>Surface role</x:v>
      </x:c>
      <x:c r="D3" s="426" t="s">
        <x:v>4524</x:v>
      </x:c>
      <x:c r="E3" s="426" t="s">
        <x:v>1258</x:v>
      </x:c>
    </x:row>
    <x:row r="4" s="1" customFormat="1" ht="15" hidden="0" customHeight="1">
      <x:c r="A4" s="432" t="s">
        <x:v>3116</x:v>
      </x:c>
      <x:c r="B4" s="427" t="s">
        <x:v>4525</x:v>
      </x:c>
      <x:c r="C4" s="427" t="s">
        <x:v>4526</x:v>
      </x:c>
      <x:c r="D4" s="427" t="s">
        <x:v>4527</x:v>
      </x:c>
      <x:c r="E4" s="427" t="s">
        <x:v>4528</x:v>
      </x:c>
    </x:row>
    <x:row r="5" s="1" customFormat="1" ht="15" hidden="0" customHeight="1">
      <x:c r="A5" s="432" t="s">
        <x:v>2963</x:v>
      </x:c>
      <x:c r="B5" s="426" t="s">
        <x:v>4529</x:v>
      </x:c>
      <x:c r="C5" s="426" t="s">
        <x:v>4530</x:v>
      </x:c>
      <x:c r="D5" s="426" t="s">
        <x:v>4531</x:v>
      </x:c>
      <x:c r="E5" s="426" t="s">
        <x:v>4532</x:v>
      </x:c>
    </x:row>
    <x:row r="6" s="1" customFormat="1" ht="15" hidden="0" customHeight="1">
      <x:c r="A6" s="432" t="s">
        <x:v>510</x:v>
      </x:c>
      <x:c r="B6" s="427" t="s">
        <x:v>4533</x:v>
      </x:c>
      <x:c r="C6" s="427" t="str">
        <x:v>Build-frozen rights-floor record and reviewed pass/fail surface</x:v>
      </x:c>
      <x:c r="D6" s="427" t="s">
        <x:v>4534</x:v>
      </x:c>
      <x:c r="E6" s="427" t="str">
        <x:v>Non-compensatory gate; editing upstream inputs does not recalculate this surface.</x:v>
      </x:c>
    </x:row>
    <x:row r="7" s="1" customFormat="1" ht="15" hidden="0" customHeight="1">
      <x:c r="A7" s="432" t="s">
        <x:v>3126</x:v>
      </x:c>
      <x:c r="B7" s="426" t="s">
        <x:v>4535</x:v>
      </x:c>
      <x:c r="C7" s="426" t="str">
        <x:v>Build-frozen scenario, sorted-tail, and CVaR record</x:v>
      </x:c>
      <x:c r="D7" s="426" t="s">
        <x:v>4536</x:v>
      </x:c>
      <x:c r="E7" s="426" t="str">
        <x:v>Pass is limited to the declared library; edit inputs only through a rebuilt and reverified workbook.</x:v>
      </x:c>
    </x:row>
    <x:row r="8" s="1" customFormat="1" ht="15" hidden="0" customHeight="1">
      <x:c r="A8" s="432" t="s">
        <x:v>14</x:v>
      </x:c>
      <x:c r="B8" s="427" t="s">
        <x:v>4537</x:v>
      </x:c>
      <x:c r="C8" s="427" t="str">
        <x:v>Build-frozen CSV status and diagnostic record</x:v>
      </x:c>
      <x:c r="D8" s="427" t="s">
        <x:v>4538</x:v>
      </x:c>
      <x:c r="E8" s="427" t="str">
        <x:v>CSV = Containment and Structural Viability; build-frozen verdicts must not be treated as live calculations.</x:v>
      </x:c>
    </x:row>
    <x:row r="9" s="1" customFormat="1" ht="15" hidden="0" customHeight="1">
      <x:c r="A9" s="432" t="s">
        <x:v>519</x:v>
      </x:c>
      <x:c r="B9" s="426" t="s">
        <x:v>4539</x:v>
      </x:c>
      <x:c r="C9" s="426" t="str">
        <x:v>Build-frozen containment-proxy record</x:v>
      </x:c>
      <x:c r="D9" s="426" t="s">
        <x:v>4540</x:v>
      </x:c>
      <x:c r="E9" s="426" t="str">
        <x:v>Legacy computational surface interpreted under CSV; editing inputs does not recalculate downstream verdicts.</x:v>
      </x:c>
    </x:row>
    <x:row r="10" s="1" customFormat="1" ht="15" hidden="0" customHeight="1">
      <x:c r="A10" s="432" t="s">
        <x:v>3130</x:v>
      </x:c>
      <x:c r="B10" s="427" t="s">
        <x:v>4541</x:v>
      </x:c>
      <x:c r="C10" s="427" t="s">
        <x:v>4542</x:v>
      </x:c>
      <x:c r="D10" s="427" t="s">
        <x:v>4543</x:v>
      </x:c>
      <x:c r="E10" s="427" t="str">
        <x:v>Local SVC status formulas; any input edit also makes the frozen cascade and current summaries stale.</x:v>
      </x:c>
    </x:row>
    <x:row r="11" s="1" customFormat="1" ht="15" hidden="0" customHeight="1">
      <x:c r="A11" s="434" t="s">
        <x:v>741</x:v>
      </x:c>
      <x:c r="B11" s="434" t="s">
        <x:v>4545</x:v>
      </x:c>
      <x:c r="C11" s="434" t="s">
        <x:v>4546</x:v>
      </x:c>
      <x:c r="D11" s="434" t="s">
        <x:v>4547</x:v>
      </x:c>
      <x:c r="E11" s="434" t="s">
        <x:v>4548</x:v>
      </x:c>
    </x:row>
    <x:row r="12" s="1" customFormat="1" ht="15" hidden="0" customHeight="1">
      <x:c r="A12" s="434" t="s">
        <x:v>4549</x:v>
      </x:c>
      <x:c r="B12" s="434" t="s">
        <x:v>4545</x:v>
      </x:c>
      <x:c r="C12" s="434" t="s">
        <x:v>4550</x:v>
      </x:c>
      <x:c r="D12" s="434" t="s">
        <x:v>4551</x:v>
      </x:c>
      <x:c r="E12" s="434" t="s">
        <x:v>4552</x:v>
      </x:c>
    </x:row>
    <x:row r="13" s="1" customFormat="1" ht="15" hidden="0" customHeight="1">
      <x:c r="A13" s="432" t="s">
        <x:v>753</x:v>
      </x:c>
      <x:c r="B13" s="426" t="s">
        <x:v>4553</x:v>
      </x:c>
      <x:c r="C13" s="426" t="str">
        <x:v>Build-frozen residual welfare, uncertainty, decisiveness, and point-leader record</x:v>
      </x:c>
      <x:c r="D13" s="426" t="s">
        <x:v>4554</x:v>
      </x:c>
      <x:c r="E13" s="426" t="str">
        <x:v>RLS ranks selectable options only; Build_Integrity must remain intact before relying on the release verdict.</x:v>
      </x:c>
    </x:row>
    <x:row r="14" s="1" customFormat="1" ht="24" hidden="0" customHeight="1">
      <x:c r="A14" s="432" t="s">
        <x:v>503</x:v>
      </x:c>
      <x:c r="B14" s="427" t="s">
        <x:v>4555</x:v>
      </x:c>
      <x:c r="C14" s="427" t="str">
        <x:v>Build-frozen summary display and release gates</x:v>
      </x:c>
      <x:c r="D14" s="427" t="s">
        <x:v>4556</x:v>
      </x:c>
      <x:c r="E14" s="427" t="str">
        <x:v>Framework verdict and authority selection remain separate; input changes make the displayed verdict stale.</x:v>
      </x:c>
    </x:row>
    <x:row r="15" s="1" customFormat="1" ht="23.25" hidden="0" customHeight="1">
      <x:c r="A15" s="432" t="s">
        <x:v>679</x:v>
      </x:c>
      <x:c r="B15" s="426" t="s">
        <x:v>4557</x:v>
      </x:c>
      <x:c r="C15" s="426" t="str">
        <x:v>Build-frozen audit record and claim boundary</x:v>
      </x:c>
      <x:c r="D15" s="426" t="s">
        <x:v>4558</x:v>
      </x:c>
      <x:c r="E15" s="426" t="str">
        <x:v>Worked-run exemplar only; rebuild and reverify after decision-material input changes.</x:v>
      </x:c>
    </x:row>
    <x:row r="16" ht="28.350000381469727" hidden="0">
      <x:c r="A16" s="432" t="s">
        <x:v>4559</x:v>
      </x:c>
      <x:c r="B16" s="427" t="s">
        <x:v>4560</x:v>
      </x:c>
      <x:c r="C16" s="427" t="s">
        <x:v>4561</x:v>
      </x:c>
      <x:c r="D16" s="427" t="s">
        <x:v>4562</x:v>
      </x:c>
      <x:c r="E16" s="427" t="s">
        <x:v>4563</x:v>
      </x:c>
    </x:row>
    <x:row r="17" ht="55.20000076293945" hidden="0">
      <x:c r="A17" s="432" t="s">
        <x:v>4564</x:v>
      </x:c>
      <x:c r="B17" s="426" t="s">
        <x:v>4565</x:v>
      </x:c>
      <x:c r="C17" s="426" t="s">
        <x:v>4566</x:v>
      </x:c>
      <x:c r="D17" s="426" t="s">
        <x:v>3771</x:v>
      </x:c>
      <x:c r="E17" s="426" t="s">
        <x:v>4567</x:v>
      </x:c>
    </x:row>
  </x:sheetData>
  <x:pageMargins left="0.7" right="0.7" top="0.75" bottom="0.75" header="0.3" footer="0.3"/>
</x:worksheet>
</file>

<file path=xl/worksheets/sheet71.xml><?xml version="1.0" encoding="utf-8"?>
<x:worksheet xmlns:x="http://schemas.openxmlformats.org/spreadsheetml/2006/main">
  <x:sheetViews>
    <x:sheetView showGridLines="1" workbookViewId="0"/>
  </x:sheetViews>
  <x:sheetFormatPr defaultColWidth="8.6796875" defaultRowHeight="15"/>
  <x:cols>
    <x:col min="1" max="1" width="28" style="1" hidden="0" customWidth="1"/>
    <x:col min="2" max="2" width="110" style="1" hidden="0" customWidth="1"/>
  </x:cols>
  <x:sheetData>
    <x:row r="1" s="1" customFormat="1" ht="15" hidden="0" customHeight="1">
      <x:c r="A1" s="36" t="s">
        <x:v>4568</x:v>
      </x:c>
      <x:c r="B1" s="36" t="s">
        <x:v>368</x:v>
      </x:c>
    </x:row>
    <x:row r="2" s="1" customFormat="1" ht="15" hidden="0" customHeight="1">
      <x:c r="A2" s="41" t="s">
        <x:v>164</x:v>
      </x:c>
      <x:c r="B2" s="40" t="s">
        <x:v>4569</x:v>
      </x:c>
    </x:row>
    <x:row r="3" s="1" customFormat="1" ht="15" hidden="0" customHeight="1">
      <x:c r="A3" s="41" t="s">
        <x:v>4570</x:v>
      </x:c>
      <x:c r="B3" s="44" t="s">
        <x:v>208</x:v>
      </x:c>
    </x:row>
    <x:row r="4" s="1" customFormat="1" ht="15" hidden="0" customHeight="1">
      <x:c r="A4" s="41" t="s">
        <x:v>4571</x:v>
      </x:c>
      <x:c r="B4" s="40" t="s">
        <x:v>4572</x:v>
      </x:c>
    </x:row>
    <x:row r="5" s="1" customFormat="1" ht="15" hidden="0" customHeight="1">
      <x:c r="A5" s="41" t="s">
        <x:v>4573</x:v>
      </x:c>
      <x:c r="B5" s="44" t="s">
        <x:v>4574</x:v>
      </x:c>
    </x:row>
    <x:row r="6" s="1" customFormat="1" ht="15" hidden="0" customHeight="1">
      <x:c r="A6" s="41" t="s">
        <x:v>87</x:v>
      </x:c>
      <x:c r="B6" s="40" t="s">
        <x:v>4575</x:v>
      </x:c>
    </x:row>
  </x:sheetData>
  <x:pageMargins left="0.7" right="0.7" top="0.75" bottom="0.75" header="0.3" footer="0.3"/>
</x:worksheet>
</file>

<file path=xl/worksheets/sheet72.xml><?xml version="1.0" encoding="utf-8"?>
<x:worksheet xmlns:x="http://schemas.openxmlformats.org/spreadsheetml/2006/main">
  <x:sheetViews>
    <x:sheetView showGridLines="1" workbookViewId="0"/>
  </x:sheetViews>
  <x:sheetFormatPr defaultColWidth="8.6796875" defaultRowHeight="15"/>
  <x:cols>
    <x:col min="1" max="3" width="36" style="1" hidden="0" customWidth="1"/>
    <x:col min="4" max="4" width="28" style="1" hidden="0" customWidth="1"/>
    <x:col min="5" max="5" width="30" style="1" hidden="0" customWidth="1"/>
    <x:col min="6" max="6" width="24" style="1" hidden="0" customWidth="1"/>
    <x:col min="7" max="7" width="28" style="1" hidden="0" customWidth="1"/>
    <x:col min="8" max="8" width="26" style="1" hidden="0" customWidth="1"/>
  </x:cols>
  <x:sheetData>
    <x:row r="1" s="1" customFormat="1" ht="27.75" hidden="0" customHeight="1">
      <x:c r="A1" s="36" t="str">
        <x:v>CSV GATE - Containment and Structural Viability</x:v>
      </x:c>
      <x:c r="B1" s="3"/>
      <x:c r="C1" s="3"/>
      <x:c r="D1" s="3"/>
      <x:c r="E1" s="3"/>
      <x:c r="F1" s="3"/>
      <x:c r="G1" s="3"/>
      <x:c r="H1" s="3"/>
    </x:row>
    <x:row r="2" s="1" customFormat="1" ht="15" hidden="0" customHeight="1">
      <x:c r="A2" s="38" t="s">
        <x:v>4577</x:v>
      </x:c>
      <x:c r="B2" s="40" t="s">
        <x:v>208</x:v>
      </x:c>
      <x:c r="C2" s="6"/>
      <x:c r="D2" s="6"/>
      <x:c r="E2" s="6"/>
      <x:c r="F2" s="6"/>
      <x:c r="G2" s="6"/>
      <x:c r="H2" s="6"/>
    </x:row>
    <x:row r="3" s="1" customFormat="1" ht="68.25" hidden="0" customHeight="1">
      <x:c r="A3" s="41" t="s">
        <x:v>457</x:v>
      </x:c>
      <x:c r="B3" s="44" t="s">
        <x:v>4578</x:v>
      </x:c>
      <x:c r="C3" s="6"/>
      <x:c r="D3" s="6"/>
      <x:c r="E3" s="6"/>
      <x:c r="F3" s="6"/>
      <x:c r="G3" s="6"/>
      <x:c r="H3" s="6"/>
    </x:row>
    <x:row r="4" s="1" customFormat="1" ht="15" hidden="0" customHeight="1">
      <x:c r="A4" s="6"/>
      <x:c r="B4" s="6"/>
      <x:c r="C4" s="6"/>
      <x:c r="D4" s="6"/>
      <x:c r="E4" s="6"/>
      <x:c r="F4" s="6"/>
      <x:c r="G4" s="6"/>
      <x:c r="H4" s="6"/>
    </x:row>
    <x:row r="5" s="1" customFormat="1" ht="15" hidden="0" customHeight="1">
      <x:c r="A5" s="41" t="s">
        <x:v>4579</x:v>
      </x:c>
      <x:c r="B5" s="43" t="s">
        <x:v>1778</x:v>
      </x:c>
      <x:c r="C5" s="43" t="s">
        <x:v>4580</x:v>
      </x:c>
      <x:c r="D5" s="43" t="s">
        <x:v>4581</x:v>
      </x:c>
      <x:c r="E5" s="43" t="s">
        <x:v>4582</x:v>
      </x:c>
      <x:c r="F5" s="43" t="s">
        <x:v>4583</x:v>
      </x:c>
      <x:c r="G5" s="43" t="s">
        <x:v>1258</x:v>
      </x:c>
      <x:c r="H5" s="43" t="s">
        <x:v>4584</x:v>
      </x:c>
    </x:row>
    <x:row r="6" s="1" customFormat="1" ht="23.25" hidden="0" customHeight="1">
      <x:c r="A6" s="41" t="s">
        <x:v>4585</x:v>
      </x:c>
      <x:c r="B6" s="40" t="s">
        <x:v>4586</x:v>
      </x:c>
      <x:c r="C6" s="40" t="s">
        <x:v>4587</x:v>
      </x:c>
      <x:c r="D6" s="40" t="s">
        <x:v>4588</x:v>
      </x:c>
      <x:c r="E6" s="40" t="s">
        <x:v>4589</x:v>
      </x:c>
      <x:c r="F6" s="40" t="s">
        <x:v>4589</x:v>
      </x:c>
      <x:c r="G6" s="40" t="s">
        <x:v>4590</x:v>
      </x:c>
      <x:c r="H6" s="40" t="s">
        <x:v>4591</x:v>
      </x:c>
    </x:row>
    <x:row r="7" s="1" customFormat="1" ht="15" hidden="0" customHeight="1">
      <x:c r="A7" s="41" t="s">
        <x:v>325</x:v>
      </x:c>
      <x:c r="B7" s="44" t="s">
        <x:v>4592</x:v>
      </x:c>
      <x:c r="C7" s="44" t="s">
        <x:v>4593</x:v>
      </x:c>
      <x:c r="D7" s="44" t="s">
        <x:v>4588</x:v>
      </x:c>
      <x:c r="E7" s="44" t="s">
        <x:v>4594</x:v>
      </x:c>
      <x:c r="F7" s="44" t="s">
        <x:v>4589</x:v>
      </x:c>
      <x:c r="G7" s="44" t="s">
        <x:v>4595</x:v>
      </x:c>
      <x:c r="H7" s="44" t="s">
        <x:v>4596</x:v>
      </x:c>
    </x:row>
    <x:row r="8" s="1" customFormat="1" ht="23.25" hidden="0" customHeight="1">
      <x:c r="A8" s="41" t="s">
        <x:v>1988</x:v>
      </x:c>
      <x:c r="B8" s="40" t="s">
        <x:v>4597</x:v>
      </x:c>
      <x:c r="C8" s="40" t="s">
        <x:v>4598</x:v>
      </x:c>
      <x:c r="D8" s="40" t="s">
        <x:v>4599</x:v>
      </x:c>
      <x:c r="E8" s="40" t="s">
        <x:v>1234</x:v>
      </x:c>
      <x:c r="F8" s="40" t="s">
        <x:v>4589</x:v>
      </x:c>
      <x:c r="G8" s="40" t="s">
        <x:v>4600</x:v>
      </x:c>
      <x:c r="H8" s="40" t="s">
        <x:v>4601</x:v>
      </x:c>
    </x:row>
    <x:row r="9" s="1" customFormat="1" ht="15" hidden="0" customHeight="1">
      <x:c r="A9" s="41" t="s">
        <x:v>1995</x:v>
      </x:c>
      <x:c r="B9" s="44" t="s">
        <x:v>4602</x:v>
      </x:c>
      <x:c r="C9" s="44" t="s">
        <x:v>4603</x:v>
      </x:c>
      <x:c r="D9" s="44" t="s">
        <x:v>4604</x:v>
      </x:c>
      <x:c r="E9" s="44" t="s">
        <x:v>1234</x:v>
      </x:c>
      <x:c r="F9" s="44" t="s">
        <x:v>4605</x:v>
      </x:c>
      <x:c r="G9" s="44" t="s">
        <x:v>4606</x:v>
      </x:c>
      <x:c r="H9" s="44" t="s">
        <x:v>4607</x:v>
      </x:c>
    </x:row>
    <x:row r="10" s="1" customFormat="1" ht="23.25" hidden="0" customHeight="1">
      <x:c r="A10" s="41" t="s">
        <x:v>4608</x:v>
      </x:c>
      <x:c r="B10" s="40" t="s">
        <x:v>4609</x:v>
      </x:c>
      <x:c r="C10" s="40" t="s">
        <x:v>4610</x:v>
      </x:c>
      <x:c r="D10" s="40" t="s">
        <x:v>4611</x:v>
      </x:c>
      <x:c r="E10" s="40" t="s">
        <x:v>1234</x:v>
      </x:c>
      <x:c r="F10" s="40" t="s">
        <x:v>4589</x:v>
      </x:c>
      <x:c r="G10" s="40" t="s">
        <x:v>4612</x:v>
      </x:c>
      <x:c r="H10" s="40" t="s">
        <x:v>4613</x:v>
      </x:c>
    </x:row>
    <x:row r="11" s="1" customFormat="1" ht="23.25" hidden="0" customHeight="1">
      <x:c r="A11" s="41" t="s">
        <x:v>4614</x:v>
      </x:c>
      <x:c r="B11" s="44" t="s">
        <x:v>4615</x:v>
      </x:c>
      <x:c r="C11" s="44" t="s">
        <x:v>4616</x:v>
      </x:c>
      <x:c r="D11" s="44" t="s">
        <x:v>4617</x:v>
      </x:c>
      <x:c r="E11" s="44" t="s">
        <x:v>4594</x:v>
      </x:c>
      <x:c r="F11" s="44" t="s">
        <x:v>4594</x:v>
      </x:c>
      <x:c r="G11" s="44" t="s">
        <x:v>4618</x:v>
      </x:c>
      <x:c r="H11" s="44" t="s">
        <x:v>4619</x:v>
      </x:c>
    </x:row>
    <x:row r="12" s="1" customFormat="1" ht="15" hidden="0" customHeight="1">
      <x:c r="A12" s="41" t="s">
        <x:v>4620</x:v>
      </x:c>
      <x:c r="B12" s="40" t="s">
        <x:v>4621</x:v>
      </x:c>
      <x:c r="C12" s="40" t="s">
        <x:v>4622</x:v>
      </x:c>
      <x:c r="D12" s="40" t="s">
        <x:v>4623</x:v>
      </x:c>
      <x:c r="E12" s="40" t="s">
        <x:v>4589</x:v>
      </x:c>
      <x:c r="F12" s="40" t="s">
        <x:v>4589</x:v>
      </x:c>
      <x:c r="G12" s="40" t="s">
        <x:v>4624</x:v>
      </x:c>
      <x:c r="H12" s="40" t="s">
        <x:v>4625</x:v>
      </x:c>
    </x:row>
    <x:row r="13" s="1" customFormat="1" ht="15" hidden="0" customHeight="1">
      <x:c r="A13" s="6"/>
      <x:c r="B13" s="6"/>
      <x:c r="C13" s="6"/>
      <x:c r="D13" s="6"/>
      <x:c r="E13" s="6"/>
      <x:c r="F13" s="6"/>
      <x:c r="G13" s="6"/>
      <x:c r="H13" s="6"/>
    </x:row>
    <x:row r="14" s="1" customFormat="1" ht="15" hidden="0" customHeight="1">
      <x:c r="A14" s="41" t="s">
        <x:v>2005</x:v>
      </x:c>
      <x:c r="B14" s="40" t="s">
        <x:v>4626</x:v>
      </x:c>
      <x:c r="C14" s="40" t="s">
        <x:v>23</x:v>
      </x:c>
      <x:c r="D14" s="40" t="s">
        <x:v>25</x:v>
      </x:c>
      <x:c r="E14" s="40" t="s">
        <x:v>27</x:v>
      </x:c>
      <x:c r="F14" s="40" t="s">
        <x:v>29</x:v>
      </x:c>
      <x:c r="G14" s="40" t="s">
        <x:v>4627</x:v>
      </x:c>
      <x:c r="H14" s="6"/>
    </x:row>
    <x:row r="15" s="1" customFormat="1" ht="15" hidden="0" customHeight="1">
      <x:c r="A15" s="41" t="s">
        <x:v>2011</x:v>
      </x:c>
      <x:c r="B15" s="44" t="s">
        <x:v>4628</x:v>
      </x:c>
      <x:c r="C15" s="44" t="s">
        <x:v>4629</x:v>
      </x:c>
      <x:c r="D15" s="44" t="s">
        <x:v>4630</x:v>
      </x:c>
      <x:c r="E15" s="44" t="s">
        <x:v>4631</x:v>
      </x:c>
      <x:c r="F15" s="44" t="s">
        <x:v>4632</x:v>
      </x:c>
      <x:c r="G15" s="44" t="s">
        <x:v>4633</x:v>
      </x:c>
      <x:c r="H15" s="6"/>
    </x:row>
    <x:row r="16" s="1" customFormat="1" ht="15" hidden="0" customHeight="1">
      <x:c r="A16" s="41" t="s">
        <x:v>4634</x:v>
      </x:c>
      <x:c r="B16" s="40" t="s">
        <x:v>4628</x:v>
      </x:c>
      <x:c r="C16" s="40" t="s">
        <x:v>4629</x:v>
      </x:c>
      <x:c r="D16" s="40" t="s">
        <x:v>4630</x:v>
      </x:c>
      <x:c r="E16" s="40" t="s">
        <x:v>4631</x:v>
      </x:c>
      <x:c r="F16" s="40" t="s">
        <x:v>4632</x:v>
      </x:c>
      <x:c r="G16" s="40" t="s">
        <x:v>4633</x:v>
      </x:c>
      <x:c r="H16" s="6"/>
    </x:row>
    <x:row r="17" s="1" customFormat="1" ht="15" hidden="0" customHeight="1">
      <x:c r="A17" s="41" t="s">
        <x:v>4635</x:v>
      </x:c>
      <x:c r="B17" s="44" t="s">
        <x:v>4628</x:v>
      </x:c>
      <x:c r="C17" s="44" t="s">
        <x:v>4629</x:v>
      </x:c>
      <x:c r="D17" s="44" t="s">
        <x:v>4630</x:v>
      </x:c>
      <x:c r="E17" s="44" t="s">
        <x:v>4631</x:v>
      </x:c>
      <x:c r="F17" s="44" t="s">
        <x:v>4632</x:v>
      </x:c>
      <x:c r="G17" s="44" t="s">
        <x:v>4633</x:v>
      </x:c>
      <x:c r="H17" s="6"/>
    </x:row>
    <x:row r="18" s="1" customFormat="1" ht="15" hidden="0" customHeight="1">
      <x:c r="A18" s="41" t="s">
        <x:v>4636</x:v>
      </x:c>
      <x:c r="B18" s="40" t="s">
        <x:v>4628</x:v>
      </x:c>
      <x:c r="C18" s="40" t="s">
        <x:v>4629</x:v>
      </x:c>
      <x:c r="D18" s="40" t="s">
        <x:v>4630</x:v>
      </x:c>
      <x:c r="E18" s="40" t="s">
        <x:v>4631</x:v>
      </x:c>
      <x:c r="F18" s="40" t="s">
        <x:v>4632</x:v>
      </x:c>
      <x:c r="G18" s="40" t="s">
        <x:v>4633</x:v>
      </x:c>
      <x:c r="H18" s="6"/>
    </x:row>
    <x:row r="19" s="1" customFormat="1" ht="15" hidden="0" customHeight="1">
      <x:c r="A19" s="41" t="s">
        <x:v>4637</x:v>
      </x:c>
      <x:c r="B19" s="44" t="s">
        <x:v>4638</x:v>
      </x:c>
      <x:c r="C19" s="44" t="s">
        <x:v>4639</x:v>
      </x:c>
      <x:c r="D19" s="44" t="s">
        <x:v>4630</x:v>
      </x:c>
      <x:c r="E19" s="44" t="s">
        <x:v>4631</x:v>
      </x:c>
      <x:c r="F19" s="44" t="s">
        <x:v>4632</x:v>
      </x:c>
      <x:c r="G19" s="44" t="s">
        <x:v>4633</x:v>
      </x:c>
      <x:c r="H19" s="6"/>
    </x:row>
    <x:row r="20" s="1" customFormat="1" ht="15" hidden="0" customHeight="1">
      <x:c r="A20" s="214" t="s">
        <x:v>4640</x:v>
      </x:c>
      <x:c r="B20" s="214"/>
      <x:c r="C20" s="214"/>
      <x:c r="D20" s="214"/>
      <x:c r="E20" s="214"/>
      <x:c r="F20" s="214"/>
      <x:c r="G20" s="214"/>
      <x:c r="H20" s="214"/>
    </x:row>
    <x:row r="21" ht="15" hidden="0">
      <x:c r="A21" s="214" t="s">
        <x:v>4641</x:v>
      </x:c>
      <x:c r="B21" s="214" t="s">
        <x:v>4642</x:v>
      </x:c>
      <x:c r="C21" s="214" t="s">
        <x:v>4643</x:v>
      </x:c>
      <x:c r="D21" s="214" t="s">
        <x:v>325</x:v>
      </x:c>
      <x:c r="E21" s="214" t="s">
        <x:v>4644</x:v>
      </x:c>
      <x:c r="F21" s="214" t="s">
        <x:v>4645</x:v>
      </x:c>
      <x:c r="G21" s="214" t="s">
        <x:v>4646</x:v>
      </x:c>
      <x:c r="H21" s="214" t="s">
        <x:v>4647</x:v>
      </x:c>
    </x:row>
    <x:row r="22" ht="23.850000381469727" hidden="0">
      <x:c r="A22" s="215" t="s">
        <x:v>2011</x:v>
      </x:c>
      <x:c r="B22" s="215" t="s">
        <x:v>4648</x:v>
      </x:c>
      <x:c r="C22" s="215" t="s">
        <x:v>4649</x:v>
      </x:c>
      <x:c r="D22" s="215" t="s">
        <x:v>4650</x:v>
      </x:c>
      <x:c r="E22" s="215" t="s">
        <x:v>4651</x:v>
      </x:c>
      <x:c r="F22" s="215" t="s">
        <x:v>4652</x:v>
      </x:c>
      <x:c r="G22" s="215" t="s">
        <x:v>1961</x:v>
      </x:c>
      <x:c r="H22" s="215" t="s">
        <x:v>519</x:v>
      </x:c>
    </x:row>
    <x:row r="23" ht="23.850000381469727" hidden="0">
      <x:c r="A23" s="215" t="s">
        <x:v>4634</x:v>
      </x:c>
      <x:c r="B23" s="215" t="s">
        <x:v>4653</x:v>
      </x:c>
      <x:c r="C23" s="215" t="s">
        <x:v>4638</x:v>
      </x:c>
      <x:c r="D23" s="215" t="s">
        <x:v>4654</x:v>
      </x:c>
      <x:c r="E23" s="215" t="s">
        <x:v>4655</x:v>
      </x:c>
      <x:c r="F23" s="215" t="s">
        <x:v>4656</x:v>
      </x:c>
      <x:c r="G23" s="215" t="s">
        <x:v>325</x:v>
      </x:c>
      <x:c r="H23" s="215" t="s">
        <x:v>3130</x:v>
      </x:c>
    </x:row>
    <x:row r="24" ht="23.850000381469727" hidden="0">
      <x:c r="A24" s="215" t="s">
        <x:v>4657</x:v>
      </x:c>
      <x:c r="B24" s="215" t="s">
        <x:v>4658</x:v>
      </x:c>
      <x:c r="C24" s="215" t="s">
        <x:v>4659</x:v>
      </x:c>
      <x:c r="D24" s="215" t="s">
        <x:v>4660</x:v>
      </x:c>
      <x:c r="E24" s="215" t="s">
        <x:v>4661</x:v>
      </x:c>
      <x:c r="F24" s="215" t="s">
        <x:v>4662</x:v>
      </x:c>
      <x:c r="G24" s="215" t="s">
        <x:v>325</x:v>
      </x:c>
      <x:c r="H24" s="215" t="s">
        <x:v>4663</x:v>
      </x:c>
    </x:row>
    <x:row r="25" ht="23.850000381469727" hidden="0">
      <x:c r="A25" s="215" t="s">
        <x:v>4664</x:v>
      </x:c>
      <x:c r="B25" s="215" t="s">
        <x:v>4665</x:v>
      </x:c>
      <x:c r="C25" s="215" t="s">
        <x:v>4666</x:v>
      </x:c>
      <x:c r="D25" s="215" t="s">
        <x:v>4667</x:v>
      </x:c>
      <x:c r="E25" s="215" t="s">
        <x:v>4668</x:v>
      </x:c>
      <x:c r="F25" s="215" t="s">
        <x:v>4669</x:v>
      </x:c>
      <x:c r="G25" s="215" t="s">
        <x:v>4670</x:v>
      </x:c>
      <x:c r="H25" s="215" t="s">
        <x:v>4671</x:v>
      </x:c>
    </x:row>
    <x:row r="26" ht="15" hidden="0">
      <x:c r="A26" s="215" t="s">
        <x:v>4672</x:v>
      </x:c>
      <x:c r="B26" s="215" t="s">
        <x:v>4673</x:v>
      </x:c>
      <x:c r="C26" s="215" t="s">
        <x:v>4674</x:v>
      </x:c>
      <x:c r="D26" s="215" t="s">
        <x:v>4675</x:v>
      </x:c>
      <x:c r="E26" s="215" t="s">
        <x:v>4676</x:v>
      </x:c>
      <x:c r="F26" s="215" t="s">
        <x:v>4677</x:v>
      </x:c>
      <x:c r="G26" s="215" t="s">
        <x:v>325</x:v>
      </x:c>
      <x:c r="H26" s="215" t="s">
        <x:v>519</x:v>
      </x:c>
    </x:row>
    <x:row r="27" ht="15" hidden="0">
      <x:c r="A27" s="215" t="s">
        <x:v>4678</x:v>
      </x:c>
      <x:c r="B27" s="215" t="s">
        <x:v>4679</x:v>
      </x:c>
      <x:c r="C27" s="215" t="s">
        <x:v>4638</x:v>
      </x:c>
      <x:c r="D27" s="215" t="s">
        <x:v>4654</x:v>
      </x:c>
      <x:c r="E27" s="215" t="s">
        <x:v>4680</x:v>
      </x:c>
      <x:c r="F27" s="215" t="s">
        <x:v>4681</x:v>
      </x:c>
      <x:c r="G27" s="215" t="s">
        <x:v>325</x:v>
      </x:c>
      <x:c r="H27" s="215" t="s">
        <x:v>4682</x:v>
      </x:c>
    </x:row>
    <x:row r="28" ht="23.850000381469727" hidden="0">
      <x:c r="A28" s="216" t="s">
        <x:v>4683</x:v>
      </x:c>
      <x:c r="B28" s="216" t="s">
        <x:v>4684</x:v>
      </x:c>
      <x:c r="C28" s="216" t="s">
        <x:v>4685</x:v>
      </x:c>
      <x:c r="D28" s="216" t="s">
        <x:v>4686</x:v>
      </x:c>
      <x:c r="E28" s="216" t="s">
        <x:v>4687</x:v>
      </x:c>
      <x:c r="F28" s="216" t="s">
        <x:v>4688</x:v>
      </x:c>
      <x:c r="G28" s="216" t="s">
        <x:v>325</x:v>
      </x:c>
      <x:c r="H28" s="216" t="s">
        <x:v>2861</x:v>
      </x:c>
    </x:row>
    <x:row r="29" ht="23.850000381469727" hidden="0">
      <x:c r="A29" s="216" t="s">
        <x:v>4689</x:v>
      </x:c>
      <x:c r="B29" s="216" t="s">
        <x:v>4690</x:v>
      </x:c>
      <x:c r="C29" s="216" t="s">
        <x:v>4691</x:v>
      </x:c>
      <x:c r="D29" s="216" t="s">
        <x:v>4692</x:v>
      </x:c>
      <x:c r="E29" s="216" t="s">
        <x:v>4693</x:v>
      </x:c>
      <x:c r="F29" s="216" t="s">
        <x:v>4694</x:v>
      </x:c>
      <x:c r="G29" s="216" t="s">
        <x:v>4695</x:v>
      </x:c>
      <x:c r="H29" s="216" t="s">
        <x:v>3178</x:v>
      </x:c>
    </x:row>
    <x:row r="30" ht="23.850000381469727" hidden="0">
      <x:c r="A30" s="217" t="s">
        <x:v>4696</x:v>
      </x:c>
      <x:c r="B30" s="217" t="s">
        <x:v>4697</x:v>
      </x:c>
      <x:c r="C30" s="217" t="s">
        <x:v>4585</x:v>
      </x:c>
      <x:c r="D30" s="217" t="s">
        <x:v>325</x:v>
      </x:c>
      <x:c r="E30" s="217" t="s">
        <x:v>4698</x:v>
      </x:c>
      <x:c r="F30" s="217" t="s">
        <x:v>4608</x:v>
      </x:c>
      <x:c r="G30" s="217" t="s">
        <x:v>325</x:v>
      </x:c>
      <x:c r="H30" s="217" t="str">
        <x:v>Canon v13.0 §9</x:v>
      </x:c>
    </x:row>
  </x:sheetData>
  <x:pageMargins left="0.7" right="0.7" top="0.75" bottom="0.75" header="0.3" footer="0.3"/>
</x:worksheet>
</file>

<file path=xl/worksheets/sheet73.xml><?xml version="1.0" encoding="utf-8"?>
<x:worksheet xmlns:x="http://schemas.openxmlformats.org/spreadsheetml/2006/main">
  <x:sheetViews>
    <x:sheetView showGridLines="1" workbookViewId="0"/>
  </x:sheetViews>
  <x:sheetFormatPr defaultColWidth="8.6796875" defaultRowHeight="15"/>
  <x:cols>
    <x:col min="1" max="2" width="36" style="1" hidden="0" customWidth="1"/>
  </x:cols>
  <x:sheetData>
    <x:row r="1" s="1" customFormat="1" ht="27.75" hidden="0" customHeight="1">
      <x:c r="A1" s="36" t="s">
        <x:v>4700</x:v>
      </x:c>
      <x:c r="B1" s="36" t="s">
        <x:v>206</x:v>
      </x:c>
    </x:row>
    <x:row r="2" s="1" customFormat="1" ht="15" hidden="0" customHeight="1">
      <x:c r="A2" s="41" t="s">
        <x:v>810</x:v>
      </x:c>
      <x:c r="B2" s="40" t="s">
        <x:v>4701</x:v>
      </x:c>
    </x:row>
    <x:row r="3" s="1" customFormat="1" ht="15" hidden="0" customHeight="1">
      <x:c r="A3" s="41" t="s">
        <x:v>4483</x:v>
      </x:c>
      <x:c r="B3" s="44" t="s">
        <x:v>208</x:v>
      </x:c>
    </x:row>
    <x:row r="4" s="1" customFormat="1" ht="34.5" hidden="0" customHeight="1">
      <x:c r="A4" s="41" t="s">
        <x:v>210</x:v>
      </x:c>
      <x:c r="B4" s="40" t="s">
        <x:v>4702</x:v>
      </x:c>
    </x:row>
    <x:row r="5" s="1" customFormat="1" ht="15" hidden="0" customHeight="1">
      <x:c r="A5" s="41" t="s">
        <x:v>4703</x:v>
      </x:c>
      <x:c r="B5" s="44" t="s">
        <x:v>4704</x:v>
      </x:c>
    </x:row>
    <x:row r="6" s="1" customFormat="1" ht="45.75" hidden="0" customHeight="1">
      <x:c r="A6" s="41" t="s">
        <x:v>4705</x:v>
      </x:c>
      <x:c r="B6" s="40" t="s">
        <x:v>4706</x:v>
      </x:c>
    </x:row>
    <x:row r="7" s="1" customFormat="1" ht="34.5" hidden="0" customHeight="1">
      <x:c r="A7" s="41" t="s">
        <x:v>224</x:v>
      </x:c>
      <x:c r="B7" s="44" t="s">
        <x:v>4707</x:v>
      </x:c>
    </x:row>
    <x:row r="8" s="1" customFormat="1" ht="23.25" hidden="0" customHeight="1">
      <x:c r="A8" s="41" t="s">
        <x:v>4514</x:v>
      </x:c>
      <x:c r="B8" s="40" t="s">
        <x:v>4708</x:v>
      </x:c>
    </x:row>
    <x:row r="9" s="1" customFormat="1" ht="34.5" hidden="0" customHeight="1">
      <x:c r="A9" s="41" t="s">
        <x:v>4709</x:v>
      </x:c>
      <x:c r="B9" s="44" t="s">
        <x:v>4710</x:v>
      </x:c>
    </x:row>
    <x:row r="10" s="1" customFormat="1" ht="34.5" hidden="0" customHeight="1">
      <x:c r="A10" s="41" t="s">
        <x:v>20</x:v>
      </x:c>
      <x:c r="B10" s="40" t="s">
        <x:v>4711</x:v>
      </x:c>
    </x:row>
    <x:row r="11" s="1" customFormat="1" ht="57" hidden="0" customHeight="1">
      <x:c r="A11" s="41" t="s">
        <x:v>4520</x:v>
      </x:c>
      <x:c r="B11" s="44" t="s">
        <x:v>4712</x:v>
      </x:c>
    </x:row>
    <x:row r="12" s="1" customFormat="1" ht="15" hidden="0" customHeight="1">
      <x:c r="A12" s="6"/>
      <x:c r="B12" s="6"/>
    </x:row>
    <x:row r="13" s="1" customFormat="1" ht="15" hidden="0" customHeight="1">
      <x:c r="A13" s="6"/>
      <x:c r="B13" s="6"/>
    </x:row>
    <x:row r="14" s="1" customFormat="1" ht="15" hidden="0" customHeight="1">
      <x:c r="A14" s="6"/>
      <x:c r="B14" s="6"/>
    </x:row>
    <x:row r="15" s="1" customFormat="1" ht="15" hidden="0" customHeight="1">
      <x:c r="A15" s="6"/>
      <x:c r="B15" s="6"/>
    </x:row>
  </x:sheetData>
  <x:pageMargins left="0.7" right="0.7" top="0.75" bottom="0.75" header="0.3" footer="0.3"/>
</x:worksheet>
</file>

<file path=xl/worksheets/sheet74.xml><?xml version="1.0" encoding="utf-8"?>
<x:worksheet xmlns:x="http://schemas.openxmlformats.org/spreadsheetml/2006/main">
  <x:sheetViews>
    <x:sheetView showGridLines="1" workbookViewId="0"/>
  </x:sheetViews>
  <x:sheetFormatPr defaultColWidth="8.6796875" defaultRowHeight="15"/>
  <x:cols>
    <x:col min="1" max="1" width="34" style="1" hidden="0" customWidth="1"/>
    <x:col min="2" max="2" width="20" style="1" hidden="0" customWidth="1"/>
    <x:col min="3" max="3" width="44" style="1" hidden="0" customWidth="1"/>
    <x:col min="4" max="4" width="38" style="1" hidden="0" customWidth="1"/>
    <x:col min="5" max="5" width="54" style="1" hidden="0" customWidth="1"/>
  </x:cols>
  <x:sheetData>
    <x:row r="1" s="1" customFormat="1" ht="28" hidden="0" customHeight="1">
      <x:c r="A1" s="218" t="s">
        <x:v>4713</x:v>
      </x:c>
      <x:c r="B1" s="218" t="s">
        <x:v>4714</x:v>
      </x:c>
      <x:c r="C1" s="218" t="s">
        <x:v>925</x:v>
      </x:c>
      <x:c r="D1" s="218" t="s">
        <x:v>4715</x:v>
      </x:c>
      <x:c r="E1" s="218" t="s">
        <x:v>4716</x:v>
      </x:c>
    </x:row>
    <x:row r="2" s="1" customFormat="1" ht="44" hidden="0" customHeight="1">
      <x:c r="A2" s="219" t="s">
        <x:v>4717</x:v>
      </x:c>
      <x:c r="B2" s="15" t="str">
        <x:v>v13.0</x:v>
      </x:c>
      <x:c r="C2" s="15" t="s">
        <x:v>4718</x:v>
      </x:c>
      <x:c r="D2" s="15" t="s">
        <x:v>4719</x:v>
      </x:c>
      <x:c r="E2" s="5" t="s">
        <x:v>4720</x:v>
      </x:c>
    </x:row>
    <x:row r="3" s="1" customFormat="1" ht="44" hidden="0" customHeight="1">
      <x:c r="A3" s="220" t="s">
        <x:v>4721</x:v>
      </x:c>
      <x:c r="B3" s="17" t="str">
        <x:v>v8.8</x:v>
      </x:c>
      <x:c r="C3" s="17" t="s">
        <x:v>4722</x:v>
      </x:c>
      <x:c r="D3" s="17" t="s">
        <x:v>4723</x:v>
      </x:c>
      <x:c r="E3" s="18" t="s">
        <x:v>4724</x:v>
      </x:c>
    </x:row>
    <x:row r="4" s="1" customFormat="1" ht="44" hidden="0" customHeight="1">
      <x:c r="A4" s="221" t="s">
        <x:v>4725</x:v>
      </x:c>
      <x:c r="B4" s="19" t="str">
        <x:v>v5.8</x:v>
      </x:c>
      <x:c r="C4" s="19" t="s">
        <x:v>4726</x:v>
      </x:c>
      <x:c r="D4" s="19" t="s">
        <x:v>4727</x:v>
      </x:c>
      <x:c r="E4" s="9" t="s">
        <x:v>4728</x:v>
      </x:c>
    </x:row>
    <x:row r="5" s="1" customFormat="1" ht="44" hidden="0" customHeight="1">
      <x:c r="A5" s="220" t="s">
        <x:v>180</x:v>
      </x:c>
      <x:c r="B5" s="17" t="str">
        <x:v>v13.0</x:v>
      </x:c>
      <x:c r="C5" s="17" t="s">
        <x:v>4729</x:v>
      </x:c>
      <x:c r="D5" s="17" t="s">
        <x:v>4730</x:v>
      </x:c>
      <x:c r="E5" s="18" t="s">
        <x:v>4731</x:v>
      </x:c>
    </x:row>
    <x:row r="6" s="1" customFormat="1" ht="44" hidden="0" customHeight="1">
      <x:c r="A6" s="221" t="s">
        <x:v>182</x:v>
      </x:c>
      <x:c r="B6" s="19" t="str">
        <x:v>v2.7</x:v>
      </x:c>
      <x:c r="C6" s="19" t="s">
        <x:v>4732</x:v>
      </x:c>
      <x:c r="D6" s="19" t="s">
        <x:v>4733</x:v>
      </x:c>
      <x:c r="E6" s="9" t="s">
        <x:v>4734</x:v>
      </x:c>
    </x:row>
    <x:row r="7" s="1" customFormat="1" ht="44" hidden="0" customHeight="1">
      <x:c r="A7" s="220" t="s">
        <x:v>184</x:v>
      </x:c>
      <x:c r="B7" s="17" t="str">
        <x:v>v2.9</x:v>
      </x:c>
      <x:c r="C7" s="17" t="s">
        <x:v>4735</x:v>
      </x:c>
      <x:c r="D7" s="17" t="s">
        <x:v>4736</x:v>
      </x:c>
      <x:c r="E7" s="18" t="s">
        <x:v>4737</x:v>
      </x:c>
    </x:row>
    <x:row r="8" s="1" customFormat="1" ht="44" hidden="0" customHeight="1">
      <x:c r="A8" s="221" t="s">
        <x:v>186</x:v>
      </x:c>
      <x:c r="B8" s="19" t="str">
        <x:v>v1.7</x:v>
      </x:c>
      <x:c r="C8" s="19" t="s">
        <x:v>4738</x:v>
      </x:c>
      <x:c r="D8" s="19" t="s">
        <x:v>4739</x:v>
      </x:c>
      <x:c r="E8" s="9" t="s">
        <x:v>4740</x:v>
      </x:c>
    </x:row>
    <x:row r="9" s="1" customFormat="1" ht="44" hidden="0" customHeight="1">
      <x:c r="A9" s="220" t="s">
        <x:v>188</x:v>
      </x:c>
      <x:c r="B9" s="17" t="str">
        <x:v>v1.9</x:v>
      </x:c>
      <x:c r="C9" s="17" t="s">
        <x:v>4741</x:v>
      </x:c>
      <x:c r="D9" s="17" t="s">
        <x:v>4742</x:v>
      </x:c>
      <x:c r="E9" s="18" t="s">
        <x:v>4743</x:v>
      </x:c>
    </x:row>
    <x:row r="10" s="1" customFormat="1" ht="44" hidden="0" customHeight="1">
      <x:c r="A10" s="221" t="s">
        <x:v>190</x:v>
      </x:c>
      <x:c r="B10" s="19" t="str">
        <x:v>v2.9</x:v>
      </x:c>
      <x:c r="C10" s="19" t="s">
        <x:v>4744</x:v>
      </x:c>
      <x:c r="D10" s="19" t="s">
        <x:v>4745</x:v>
      </x:c>
      <x:c r="E10" s="9" t="s">
        <x:v>4746</x:v>
      </x:c>
    </x:row>
    <x:row r="11" s="1" customFormat="1" ht="44" hidden="0" customHeight="1">
      <x:c r="A11" s="220" t="s">
        <x:v>191</x:v>
      </x:c>
      <x:c r="B11" s="17" t="str">
        <x:v>v4.7</x:v>
      </x:c>
      <x:c r="C11" s="17" t="s">
        <x:v>4747</x:v>
      </x:c>
      <x:c r="D11" s="17" t="s">
        <x:v>4748</x:v>
      </x:c>
      <x:c r="E11" s="18" t="s">
        <x:v>4749</x:v>
      </x:c>
    </x:row>
    <x:row r="12" s="1" customFormat="1" ht="44" hidden="0" customHeight="1">
      <x:c r="A12" s="221" t="s">
        <x:v>193</x:v>
      </x:c>
      <x:c r="B12" s="19" t="str">
        <x:v>v13.0</x:v>
      </x:c>
      <x:c r="C12" s="19" t="s">
        <x:v>4750</x:v>
      </x:c>
      <x:c r="D12" s="19" t="s">
        <x:v>4748</x:v>
      </x:c>
      <x:c r="E12" s="9" t="s">
        <x:v>4751</x:v>
      </x:c>
    </x:row>
    <x:row r="13" ht="44" hidden="0" customHeight="1">
      <x:c r="A13" s="222" t="s">
        <x:v>194</x:v>
      </x:c>
      <x:c r="B13" s="21" t="str">
        <x:v>v2.6</x:v>
      </x:c>
      <x:c r="C13" s="21" t="s">
        <x:v>4752</x:v>
      </x:c>
      <x:c r="D13" s="21" t="s">
        <x:v>4753</x:v>
      </x:c>
      <x:c r="E13" s="21" t="s">
        <x:v>4754</x:v>
      </x:c>
    </x:row>
    <x:row r="14" ht="44" hidden="0" customHeight="1">
      <x:c r="A14" s="223" t="s">
        <x:v>4755</x:v>
      </x:c>
      <x:c r="B14" s="20" t="str">
        <x:v>v2.6</x:v>
      </x:c>
      <x:c r="C14" s="20" t="s">
        <x:v>4756</x:v>
      </x:c>
      <x:c r="D14" s="20" t="s">
        <x:v>4757</x:v>
      </x:c>
      <x:c r="E14" s="13" t="s">
        <x:v>4758</x:v>
      </x:c>
    </x:row>
    <x:row r="15" ht="44" hidden="0" customHeight="1">
      <x:c r="A15" s="222" t="s">
        <x:v>4759</x:v>
      </x:c>
      <x:c r="B15" s="21" t="str">
        <x:v>v2.6</x:v>
      </x:c>
      <x:c r="C15" s="21" t="s">
        <x:v>4760</x:v>
      </x:c>
      <x:c r="D15" s="21" t="s">
        <x:v>4761</x:v>
      </x:c>
      <x:c r="E15" s="21" t="s">
        <x:v>4762</x:v>
      </x:c>
    </x:row>
    <x:row r="16" ht="44" hidden="0" customHeight="1">
      <x:c r="A16" s="224" t="s">
        <x:v>198</x:v>
      </x:c>
      <x:c r="B16" s="225" t="str">
        <x:v>v5.9</x:v>
      </x:c>
      <x:c r="C16" s="225" t="s">
        <x:v>4763</x:v>
      </x:c>
      <x:c r="D16" s="225" t="s">
        <x:v>4764</x:v>
      </x:c>
      <x:c r="E16" s="225" t="s">
        <x:v>4765</x:v>
      </x:c>
    </x:row>
    <x:row r="17" ht="15" hidden="0">
      <x:c r="A17" s="21"/>
      <x:c r="B17" s="21"/>
      <x:c r="C17" s="21"/>
      <x:c r="D17" s="21"/>
      <x:c r="E17" s="21"/>
    </x:row>
    <x:row r="18" ht="66" hidden="0" customHeight="1">
      <x:c r="A18" s="13" t="s">
        <x:v>4766</x:v>
      </x:c>
      <x:c r="B18" s="20" t="s">
        <x:v>4767</x:v>
      </x:c>
      <x:c r="C18" s="20"/>
      <x:c r="D18" s="20"/>
      <x:c r="E18" s="13"/>
    </x:row>
    <x:row r="19" ht="82" hidden="0" customHeight="1">
      <x:c r="A19" s="21" t="s">
        <x:v>4768</x:v>
      </x:c>
      <x:c r="B19" s="21" t="s">
        <x:v>4769</x:v>
      </x:c>
      <x:c r="C19" s="21"/>
      <x:c r="D19" s="21"/>
      <x:c r="E19" s="21"/>
    </x:row>
    <x:row r="20" ht="48" hidden="0" customHeight="1">
      <x:c r="A20" s="13" t="s">
        <x:v>4770</x:v>
      </x:c>
      <x:c r="B20" s="13" t="str">
        <x:v>MathGov Core Release 2026.09 v13.0 / SGP v8.8 — Rights Non-Dilution, Representation Integrity, and Robust Selection Release</x:v>
      </x:c>
      <x:c r="C20" s="13"/>
      <x:c r="D20" s="13"/>
      <x:c r="E20" s="13"/>
    </x:row>
  </x:sheetData>
  <x:pageMargins left="0.7" right="0.7" top="0.75" bottom="0.75" header="0.3" footer="0.3"/>
</x:worksheet>
</file>

<file path=xl/worksheets/sheet75.xml><?xml version="1.0" encoding="utf-8"?>
<x:worksheet xmlns:x="http://schemas.openxmlformats.org/spreadsheetml/2006/main">
  <x:sheetViews>
    <x:sheetView showGridLines="1" workbookViewId="0"/>
  </x:sheetViews>
  <x:sheetFormatPr defaultColWidth="8.6796875" defaultRowHeight="15"/>
  <x:cols>
    <x:col min="1" max="1" width="38" style="1" hidden="0" customWidth="1"/>
    <x:col min="2" max="2" width="42" style="1" hidden="0" customWidth="1"/>
    <x:col min="3" max="3" width="24" style="1" hidden="0" customWidth="1"/>
    <x:col min="4" max="4" width="60" style="1" hidden="0" customWidth="1"/>
  </x:cols>
  <x:sheetData>
    <x:row r="1" s="1" customFormat="1" ht="30" hidden="0" customHeight="1">
      <x:c r="A1" s="36" t="s">
        <x:v>4771</x:v>
      </x:c>
      <x:c r="B1" s="36" t="s">
        <x:v>4772</x:v>
      </x:c>
    </x:row>
    <x:row r="2" s="1" customFormat="1" ht="24" hidden="0" customHeight="1">
      <x:c r="A2" s="41" t="s">
        <x:v>164</x:v>
      </x:c>
      <x:c r="B2" s="40" t="str">
        <x:v>MathGov Core Release 2026.09 v13.0 / SGP v8.8 - Configuration-Bound Assurance Public Research Source Release</x:v>
      </x:c>
    </x:row>
    <x:row r="3" s="1" customFormat="1" ht="24" hidden="0" customHeight="1">
      <x:c r="A3" s="41" t="s">
        <x:v>4773</x:v>
      </x:c>
      <x:c r="B3" s="44" t="s">
        <x:v>4774</x:v>
      </x:c>
    </x:row>
    <x:row r="4" s="1" customFormat="1" ht="42" hidden="0" customHeight="1">
      <x:c r="A4" s="41" t="s">
        <x:v>1047</x:v>
      </x:c>
      <x:c r="B4" s="40" t="s">
        <x:v>4775</x:v>
      </x:c>
    </x:row>
    <x:row r="5" s="1" customFormat="1" ht="42" hidden="0" customHeight="1">
      <x:c r="A5" s="41" t="s">
        <x:v>87</x:v>
      </x:c>
      <x:c r="B5" s="44" t="s">
        <x:v>4776</x:v>
      </x:c>
    </x:row>
    <x:row r="6" s="1" customFormat="1" ht="24" hidden="0" customHeight="1"/>
    <x:row r="7" s="1" customFormat="1" ht="24" hidden="0" customHeight="1">
      <x:c r="A7" s="41" t="s">
        <x:v>367</x:v>
      </x:c>
      <x:c r="B7" s="226" t="s">
        <x:v>368</x:v>
      </x:c>
      <x:c r="C7" s="226" t="s">
        <x:v>370</x:v>
      </x:c>
      <x:c r="D7" s="226" t="s">
        <x:v>1258</x:v>
      </x:c>
    </x:row>
    <x:row r="8" s="1" customFormat="1" ht="24" hidden="0" customHeight="1">
      <x:c r="A8" s="41" t="s">
        <x:v>4777</x:v>
      </x:c>
      <x:c r="B8" s="40" t="s">
        <x:v>4778</x:v>
      </x:c>
      <x:c r="C8" s="40" t="s">
        <x:v>4779</x:v>
      </x:c>
      <x:c r="D8" s="40" t="s">
        <x:v>4780</x:v>
      </x:c>
    </x:row>
    <x:row r="9" s="1" customFormat="1" ht="24" hidden="0" customHeight="1">
      <x:c r="A9" s="41" t="s">
        <x:v>4781</x:v>
      </x:c>
      <x:c r="B9" s="44" t="s">
        <x:v>4782</x:v>
      </x:c>
      <x:c r="C9" s="44" t="s">
        <x:v>4783</x:v>
      </x:c>
      <x:c r="D9" s="44" t="s">
        <x:v>4784</x:v>
      </x:c>
    </x:row>
    <x:row r="10" s="1" customFormat="1" ht="24" hidden="0" customHeight="1">
      <x:c r="A10" s="41" t="s">
        <x:v>4785</x:v>
      </x:c>
      <x:c r="B10" s="40" t="s">
        <x:v>4786</x:v>
      </x:c>
      <x:c r="C10" s="40" t="s">
        <x:v>4783</x:v>
      </x:c>
      <x:c r="D10" s="40" t="s">
        <x:v>4787</x:v>
      </x:c>
    </x:row>
    <x:row r="11" s="1" customFormat="1" ht="24" hidden="0" customHeight="1">
      <x:c r="A11" s="41" t="s">
        <x:v>4788</x:v>
      </x:c>
      <x:c r="B11" s="44" t="s">
        <x:v>4789</x:v>
      </x:c>
      <x:c r="C11" s="44" t="s">
        <x:v>776</x:v>
      </x:c>
      <x:c r="D11" s="44" t="s">
        <x:v>4790</x:v>
      </x:c>
    </x:row>
    <x:row r="12" s="1" customFormat="1" ht="24" hidden="0" customHeight="1">
      <x:c r="A12" s="41" t="s">
        <x:v>4791</x:v>
      </x:c>
      <x:c r="B12" s="40" t="s">
        <x:v>4792</x:v>
      </x:c>
      <x:c r="C12" s="40" t="s">
        <x:v>776</x:v>
      </x:c>
      <x:c r="D12" s="40" t="s">
        <x:v>4793</x:v>
      </x:c>
    </x:row>
    <x:row r="13" s="1" customFormat="1" ht="24" hidden="0" customHeight="1">
      <x:c r="A13" s="41" t="s">
        <x:v>4794</x:v>
      </x:c>
      <x:c r="B13" s="44" t="s">
        <x:v>4795</x:v>
      </x:c>
      <x:c r="C13" s="44" t="s">
        <x:v>1261</x:v>
      </x:c>
      <x:c r="D13" s="44" t="s">
        <x:v>4796</x:v>
      </x:c>
    </x:row>
    <x:row r="14" s="1" customFormat="1" ht="24" hidden="0" customHeight="1">
      <x:c r="A14" s="41" t="s">
        <x:v>4797</x:v>
      </x:c>
      <x:c r="B14" s="40" t="s">
        <x:v>4798</x:v>
      </x:c>
      <x:c r="C14" s="40" t="s">
        <x:v>4799</x:v>
      </x:c>
      <x:c r="D14" s="40" t="s">
        <x:v>4800</x:v>
      </x:c>
    </x:row>
    <x:row r="15" s="1" customFormat="1" ht="24" hidden="0" customHeight="1">
      <x:c r="A15" s="41" t="s">
        <x:v>4801</x:v>
      </x:c>
      <x:c r="B15" s="44" t="s">
        <x:v>4802</x:v>
      </x:c>
      <x:c r="C15" s="44" t="s">
        <x:v>1261</x:v>
      </x:c>
      <x:c r="D15" s="44" t="s">
        <x:v>4803</x:v>
      </x:c>
    </x:row>
    <x:row r="16" s="1" customFormat="1" ht="24" hidden="0" customHeight="1">
      <x:c r="A16" s="41" t="s">
        <x:v>4804</x:v>
      </x:c>
      <x:c r="B16" s="40" t="s">
        <x:v>4805</x:v>
      </x:c>
      <x:c r="C16" s="40" t="s">
        <x:v>776</x:v>
      </x:c>
      <x:c r="D16" s="40" t="s">
        <x:v>4806</x:v>
      </x:c>
    </x:row>
    <x:row r="17" s="1" customFormat="1" ht="24" hidden="0" customHeight="1">
      <x:c r="A17" s="41" t="s">
        <x:v>4807</x:v>
      </x:c>
      <x:c r="B17" s="44" t="s">
        <x:v>4808</x:v>
      </x:c>
      <x:c r="C17" s="44" t="s">
        <x:v>372</x:v>
      </x:c>
      <x:c r="D17" s="44" t="s">
        <x:v>4809</x:v>
      </x:c>
    </x:row>
  </x:sheetData>
  <x:pageMargins left="0.7" right="0.7" top="0.75" bottom="0.75" header="0.3" footer="0.3"/>
</x:worksheet>
</file>

<file path=xl/worksheets/sheet76.xml><?xml version="1.0" encoding="utf-8"?>
<x:worksheet xmlns:x="http://schemas.openxmlformats.org/spreadsheetml/2006/main">
  <x:sheetViews>
    <x:sheetView showGridLines="1" workbookViewId="0"/>
  </x:sheetViews>
  <x:sheetFormatPr defaultColWidth="8.6796875" defaultRowHeight="15"/>
  <x:cols>
    <x:col min="1" max="1" width="28" hidden="0" customWidth="1"/>
    <x:col min="2" max="2" width="62" hidden="0" customWidth="1"/>
    <x:col min="3" max="3" width="34" hidden="0" customWidth="1"/>
  </x:cols>
  <x:sheetData>
    <x:row r="1" ht="50.400001525878906" hidden="0" customHeight="1">
      <x:c r="A1" s="227" t="s">
        <x:v>4810</x:v>
      </x:c>
      <x:c r="B1" s="227"/>
      <x:c r="C1" s="227"/>
    </x:row>
    <x:row r="2" ht="15" hidden="0" customHeight="1">
      <x:c r="A2" s="74" t="s">
        <x:v>164</x:v>
      </x:c>
      <x:c r="B2" s="74" t="s">
        <x:v>4811</x:v>
      </x:c>
      <x:c r="C2" s="74" t="s">
        <x:v>4812</x:v>
      </x:c>
    </x:row>
    <x:row r="3" ht="15" hidden="0" customHeight="1">
      <x:c r="A3" s="74" t="s">
        <x:v>1254</x:v>
      </x:c>
      <x:c r="B3" s="74" t="s">
        <x:v>4813</x:v>
      </x:c>
      <x:c r="C3" s="74" t="s">
        <x:v>4814</x:v>
      </x:c>
    </x:row>
    <x:row r="4" ht="15" hidden="0" customHeight="1">
      <x:c r="A4" s="74"/>
      <x:c r="B4" s="74"/>
      <x:c r="C4" s="74"/>
    </x:row>
    <x:row r="5" ht="15" hidden="0" customHeight="1">
      <x:c r="A5" s="187" t="s">
        <x:v>2884</x:v>
      </x:c>
      <x:c r="B5" s="187" t="s">
        <x:v>4815</x:v>
      </x:c>
      <x:c r="C5" s="187" t="s">
        <x:v>4816</x:v>
      </x:c>
    </x:row>
    <x:row r="6" ht="24" hidden="0" customHeight="1">
      <x:c r="A6" s="74" t="s">
        <x:v>4817</x:v>
      </x:c>
      <x:c r="B6" s="74" t="s">
        <x:v>4818</x:v>
      </x:c>
      <x:c r="C6" s="74" t="s">
        <x:v>4819</x:v>
      </x:c>
    </x:row>
    <x:row r="7" ht="36" hidden="0" customHeight="1">
      <x:c r="A7" s="74" t="s">
        <x:v>4820</x:v>
      </x:c>
      <x:c r="B7" s="74" t="s">
        <x:v>4821</x:v>
      </x:c>
      <x:c r="C7" s="74" t="s">
        <x:v>4822</x:v>
      </x:c>
    </x:row>
    <x:row r="8" ht="36" hidden="0" customHeight="1">
      <x:c r="A8" s="74" t="s">
        <x:v>4823</x:v>
      </x:c>
      <x:c r="B8" s="74" t="s">
        <x:v>4824</x:v>
      </x:c>
      <x:c r="C8" s="74" t="s">
        <x:v>4825</x:v>
      </x:c>
    </x:row>
    <x:row r="9" ht="24" hidden="0" customHeight="1">
      <x:c r="A9" s="74" t="s">
        <x:v>4107</x:v>
      </x:c>
      <x:c r="B9" s="74" t="s">
        <x:v>4826</x:v>
      </x:c>
      <x:c r="C9" s="74" t="s">
        <x:v>4827</x:v>
      </x:c>
    </x:row>
    <x:row r="10" ht="15" hidden="0" customHeight="1">
      <x:c r="A10" s="74" t="s">
        <x:v>4828</x:v>
      </x:c>
      <x:c r="B10" s="74" t="s">
        <x:v>4829</x:v>
      </x:c>
      <x:c r="C10" s="74" t="s">
        <x:v>4830</x:v>
      </x:c>
    </x:row>
    <x:row r="11" ht="24" hidden="0" customHeight="1">
      <x:c r="A11" s="74" t="s">
        <x:v>4831</x:v>
      </x:c>
      <x:c r="B11" s="74" t="s">
        <x:v>4832</x:v>
      </x:c>
      <x:c r="C11" s="74" t="s">
        <x:v>4833</x:v>
      </x:c>
    </x:row>
    <x:row r="12" ht="24" hidden="0" customHeight="1">
      <x:c r="A12" s="74" t="s">
        <x:v>4834</x:v>
      </x:c>
      <x:c r="B12" s="74" t="s">
        <x:v>4835</x:v>
      </x:c>
      <x:c r="C12" s="74" t="s">
        <x:v>4836</x:v>
      </x:c>
    </x:row>
    <x:row r="13" ht="15" hidden="0" customHeight="1">
      <x:c r="A13" s="74"/>
      <x:c r="B13" s="74"/>
      <x:c r="C13" s="74"/>
    </x:row>
    <x:row r="14" ht="108" hidden="0" customHeight="1">
      <x:c r="A14" s="74" t="s">
        <x:v>4837</x:v>
      </x:c>
      <x:c r="B14" s="74" t="s">
        <x:v>4838</x:v>
      </x:c>
      <x:c r="C14" s="74"/>
    </x:row>
  </x:sheetData>
  <x:mergeCells>
    <x:mergeCell ref="A1:C1"/>
    <x:mergeCell ref="A14:C14"/>
  </x:mergeCells>
  <x:pageMargins left="0.7" right="0.7" top="0.75" bottom="0.75" header="0.3" footer="0.3"/>
</x:worksheet>
</file>

<file path=xl/worksheets/sheet77.xml><?xml version="1.0" encoding="utf-8"?>
<x:worksheet xmlns:x="http://schemas.openxmlformats.org/spreadsheetml/2006/main">
  <x:sheetViews>
    <x:sheetView showGridLines="1" workbookViewId="0"/>
  </x:sheetViews>
  <x:sheetFormatPr defaultColWidth="8.6796875" defaultRowHeight="15"/>
  <x:cols>
    <x:col min="1" max="1" width="16" hidden="0" customWidth="1"/>
    <x:col min="2" max="2" width="12" hidden="0" customWidth="1"/>
    <x:col min="3" max="3" width="14" hidden="0" customWidth="1"/>
    <x:col min="4" max="4" width="24" hidden="0" customWidth="1"/>
    <x:col min="5" max="5" width="30" hidden="0" customWidth="1"/>
    <x:col min="6" max="6" width="38" hidden="0" customWidth="1"/>
    <x:col min="7" max="7" width="58" hidden="0" customWidth="1"/>
    <x:col min="8" max="8" width="32" hidden="0" customWidth="1"/>
    <x:col min="9" max="9" width="38" hidden="0" customWidth="1"/>
  </x:cols>
  <x:sheetData>
    <x:row r="1" ht="15" hidden="0">
      <x:c r="A1" s="102" t="s">
        <x:v>285</x:v>
      </x:c>
      <x:c r="B1" s="102" t="s">
        <x:v>1928</x:v>
      </x:c>
      <x:c r="C1" s="102" t="s">
        <x:v>908</x:v>
      </x:c>
      <x:c r="D1" s="102" t="s">
        <x:v>4839</x:v>
      </x:c>
      <x:c r="E1" s="102" t="s">
        <x:v>4840</x:v>
      </x:c>
      <x:c r="F1" s="102" t="s">
        <x:v>4841</x:v>
      </x:c>
      <x:c r="G1" s="102" t="s">
        <x:v>4842</x:v>
      </x:c>
      <x:c r="H1" s="102" t="s">
        <x:v>4843</x:v>
      </x:c>
      <x:c r="I1" s="102" t="s">
        <x:v>2121</x:v>
      </x:c>
      <x:c r="J1" t="s">
        <x:v>4844</x:v>
      </x:c>
      <x:c r="K1" t="str">
        <x:v>Valid key/record</x:v>
      </x:c>
      <x:c r="M1" t="s">
        <x:v>4846</x:v>
      </x:c>
      <x:c r="N1" t="s">
        <x:v>368</x:v>
      </x:c>
    </x:row>
    <x:row r="2" ht="35.04999923706055" hidden="0">
      <x:c r="A2" s="90" t="s">
        <x:v>289</x:v>
      </x:c>
      <x:c r="B2" s="90" t="s">
        <x:v>1017</x:v>
      </x:c>
      <x:c r="C2" s="90" t="s">
        <x:v>1018</x:v>
      </x:c>
      <x:c r="D2" s="90" t="s">
        <x:v>4847</x:v>
      </x:c>
      <x:c r="E2" s="90" t="s">
        <x:v>4848</x:v>
      </x:c>
      <x:c r="F2" s="90" t="s">
        <x:v>4849</x:v>
      </x:c>
      <x:c r="G2" s="90" t="s">
        <x:v>4850</x:v>
      </x:c>
      <x:c r="H2" s="90" t="s">
        <x:v>4851</x:v>
      </x:c>
      <x:c r="I2" s="90" t="s">
        <x:v>4852</x:v>
      </x:c>
      <x:c r="J2" t="str">
        <x:f aca="0">A2&amp;"|"&amp;B2&amp;"|"&amp;C2</x:f>
        <x:v>LIFE|U1|D2</x:v>
      </x:c>
      <x:c r="K2" t="n">
        <x:f aca="0">IF(AND(COUNTIF($J$2:$J$71,J2)=1,EXACT(A2,UPPER(A2)),EXACT(B2,UPPER(B2)),EXACT(C2,UPPER(C2)),COUNTIFS('Rights_Coverage'!$B$7:$B$76,A2,'Rights_Coverage'!$C$7:$C$76,B2,'Rights_Coverage'!$D$7:$D$76,C2)=1,OR(EXACT(E2,"EVIDENCE_BACKED_NO_MATERIAL_CHANGE"),EXACT(E2,"ESTIMATED")),LEN(TRIM(G2))&gt;0,LEN(TRIM(H2))&gt;0,LEN(TRIM(I2))&gt;0),1,0)</x:f>
        <x:v>1</x:v>
      </x:c>
      <x:c r="M2" t="s">
        <x:v>4853</x:v>
      </x:c>
      <x:c r="N2" t="n">
        <x:f aca="0">COUNTA(A2:A71)</x:f>
        <x:v>70</x:v>
      </x:c>
    </x:row>
    <x:row r="3" ht="35.04999923706055" hidden="0">
      <x:c r="A3" s="90" t="s">
        <x:v>289</x:v>
      </x:c>
      <x:c r="B3" s="90" t="s">
        <x:v>1019</x:v>
      </x:c>
      <x:c r="C3" s="90" t="s">
        <x:v>1018</x:v>
      </x:c>
      <x:c r="D3" s="90" t="s">
        <x:v>4847</x:v>
      </x:c>
      <x:c r="E3" s="90" t="s">
        <x:v>4848</x:v>
      </x:c>
      <x:c r="F3" s="90" t="s">
        <x:v>4849</x:v>
      </x:c>
      <x:c r="G3" s="90" t="s">
        <x:v>4850</x:v>
      </x:c>
      <x:c r="H3" s="90" t="s">
        <x:v>4851</x:v>
      </x:c>
      <x:c r="I3" s="90" t="s">
        <x:v>4852</x:v>
      </x:c>
      <x:c r="J3" t="str">
        <x:f aca="0">A3&amp;"|"&amp;B3&amp;"|"&amp;C3</x:f>
        <x:v>LIFE|U2|D2</x:v>
      </x:c>
      <x:c r="K3" t="n">
        <x:f aca="0">IF(AND(COUNTIF($J$2:$J$71,J3)=1,EXACT(A3,UPPER(A3)),EXACT(B3,UPPER(B3)),EXACT(C3,UPPER(C3)),COUNTIFS('Rights_Coverage'!$B$7:$B$76,A3,'Rights_Coverage'!$C$7:$C$76,B3,'Rights_Coverage'!$D$7:$D$76,C3)=1,OR(EXACT(E3,"EVIDENCE_BACKED_NO_MATERIAL_CHANGE"),EXACT(E3,"ESTIMATED")),LEN(TRIM(G3))&gt;0,LEN(TRIM(H3))&gt;0,LEN(TRIM(I3))&gt;0),1,0)</x:f>
        <x:v>1</x:v>
      </x:c>
      <x:c r="M3" t="s">
        <x:v>4854</x:v>
      </x:c>
      <x:c r="N3" t="n">
        <x:f aca="0">COUNTBLANK(E2:E71)</x:f>
        <x:v>0</x:v>
      </x:c>
    </x:row>
    <x:row r="4" ht="35.04999923706055" hidden="0">
      <x:c r="A4" s="90" t="s">
        <x:v>289</x:v>
      </x:c>
      <x:c r="B4" s="90" t="s">
        <x:v>1020</x:v>
      </x:c>
      <x:c r="C4" s="90" t="s">
        <x:v>1018</x:v>
      </x:c>
      <x:c r="D4" s="90" t="s">
        <x:v>4847</x:v>
      </x:c>
      <x:c r="E4" s="90" t="s">
        <x:v>4848</x:v>
      </x:c>
      <x:c r="F4" s="90" t="s">
        <x:v>4849</x:v>
      </x:c>
      <x:c r="G4" s="90" t="s">
        <x:v>4850</x:v>
      </x:c>
      <x:c r="H4" s="90" t="s">
        <x:v>4851</x:v>
      </x:c>
      <x:c r="I4" s="90" t="s">
        <x:v>4852</x:v>
      </x:c>
      <x:c r="J4" t="str">
        <x:f aca="0">A4&amp;"|"&amp;B4&amp;"|"&amp;C4</x:f>
        <x:v>LIFE|U3|D2</x:v>
      </x:c>
      <x:c r="K4" t="n">
        <x:f aca="0">IF(AND(COUNTIF($J$2:$J$71,J4)=1,EXACT(A4,UPPER(A4)),EXACT(B4,UPPER(B4)),EXACT(C4,UPPER(C4)),COUNTIFS('Rights_Coverage'!$B$7:$B$76,A4,'Rights_Coverage'!$C$7:$C$76,B4,'Rights_Coverage'!$D$7:$D$76,C4)=1,OR(EXACT(E4,"EVIDENCE_BACKED_NO_MATERIAL_CHANGE"),EXACT(E4,"ESTIMATED")),LEN(TRIM(G4))&gt;0,LEN(TRIM(H4))&gt;0,LEN(TRIM(I4))&gt;0),1,0)</x:f>
        <x:v>1</x:v>
      </x:c>
      <x:c r="M4" t="str">
        <x:v>Invalid records</x:v>
      </x:c>
      <x:c r="N4" t="n">
        <x:f aca="0">COUNTIF(K2:K71,0)</x:f>
        <x:v>0</x:v>
      </x:c>
    </x:row>
    <x:row r="5" ht="35.04999923706055" hidden="0">
      <x:c r="A5" s="90" t="s">
        <x:v>289</x:v>
      </x:c>
      <x:c r="B5" s="90" t="s">
        <x:v>1021</x:v>
      </x:c>
      <x:c r="C5" s="90" t="s">
        <x:v>1018</x:v>
      </x:c>
      <x:c r="D5" s="90" t="s">
        <x:v>4847</x:v>
      </x:c>
      <x:c r="E5" s="90" t="s">
        <x:v>4848</x:v>
      </x:c>
      <x:c r="F5" s="90" t="s">
        <x:v>4849</x:v>
      </x:c>
      <x:c r="G5" s="90" t="s">
        <x:v>4850</x:v>
      </x:c>
      <x:c r="H5" s="90" t="s">
        <x:v>4851</x:v>
      </x:c>
      <x:c r="I5" s="90" t="s">
        <x:v>4852</x:v>
      </x:c>
      <x:c r="J5" t="str">
        <x:f aca="0">A5&amp;"|"&amp;B5&amp;"|"&amp;C5</x:f>
        <x:v>LIFE|U4|D2</x:v>
      </x:c>
      <x:c r="K5" t="n">
        <x:f aca="0">IF(AND(COUNTIF($J$2:$J$71,J5)=1,EXACT(A5,UPPER(A5)),EXACT(B5,UPPER(B5)),EXACT(C5,UPPER(C5)),COUNTIFS('Rights_Coverage'!$B$7:$B$76,A5,'Rights_Coverage'!$C$7:$C$76,B5,'Rights_Coverage'!$D$7:$D$76,C5)=1,OR(EXACT(E5,"EVIDENCE_BACKED_NO_MATERIAL_CHANGE"),EXACT(E5,"ESTIMATED")),LEN(TRIM(G5))&gt;0,LEN(TRIM(H5))&gt;0,LEN(TRIM(I5))&gt;0),1,0)</x:f>
        <x:v>1</x:v>
      </x:c>
      <x:c r="M5" t="s">
        <x:v>4856</x:v>
      </x:c>
      <x:c r="N5" t="str">
        <x:f aca="0">IF(AND(N2=70,N3=0,N4=0,COUNTA(A:A)=71),"PASS","RIGHTS_EVIDENCE_INVALID")</x:f>
        <x:v>PASS</x:v>
      </x:c>
    </x:row>
    <x:row r="6" ht="35.04999923706055" hidden="0">
      <x:c r="A6" s="90" t="s">
        <x:v>289</x:v>
      </x:c>
      <x:c r="B6" s="90" t="s">
        <x:v>1022</x:v>
      </x:c>
      <x:c r="C6" s="90" t="s">
        <x:v>1018</x:v>
      </x:c>
      <x:c r="D6" s="90" t="s">
        <x:v>4847</x:v>
      </x:c>
      <x:c r="E6" s="90" t="s">
        <x:v>4848</x:v>
      </x:c>
      <x:c r="F6" s="90" t="s">
        <x:v>4849</x:v>
      </x:c>
      <x:c r="G6" s="90" t="s">
        <x:v>4850</x:v>
      </x:c>
      <x:c r="H6" s="90" t="s">
        <x:v>4851</x:v>
      </x:c>
      <x:c r="I6" s="90" t="s">
        <x:v>4852</x:v>
      </x:c>
      <x:c r="J6" t="str">
        <x:f aca="0">A6&amp;"|"&amp;B6&amp;"|"&amp;C6</x:f>
        <x:v>LIFE|U5|D2</x:v>
      </x:c>
      <x:c r="K6" t="n">
        <x:f aca="0">IF(AND(COUNTIF($J$2:$J$71,J6)=1,EXACT(A6,UPPER(A6)),EXACT(B6,UPPER(B6)),EXACT(C6,UPPER(C6)),COUNTIFS('Rights_Coverage'!$B$7:$B$76,A6,'Rights_Coverage'!$C$7:$C$76,B6,'Rights_Coverage'!$D$7:$D$76,C6)=1,OR(EXACT(E6,"EVIDENCE_BACKED_NO_MATERIAL_CHANGE"),EXACT(E6,"ESTIMATED")),LEN(TRIM(G6))&gt;0,LEN(TRIM(H6))&gt;0,LEN(TRIM(I6))&gt;0),1,0)</x:f>
        <x:v>1</x:v>
      </x:c>
    </x:row>
    <x:row r="7" ht="35.04999923706055" hidden="0">
      <x:c r="A7" s="90" t="s">
        <x:v>289</x:v>
      </x:c>
      <x:c r="B7" s="90" t="s">
        <x:v>1023</x:v>
      </x:c>
      <x:c r="C7" s="90" t="s">
        <x:v>1018</x:v>
      </x:c>
      <x:c r="D7" s="90" t="s">
        <x:v>4847</x:v>
      </x:c>
      <x:c r="E7" s="90" t="s">
        <x:v>4848</x:v>
      </x:c>
      <x:c r="F7" s="90" t="s">
        <x:v>4849</x:v>
      </x:c>
      <x:c r="G7" s="90" t="s">
        <x:v>4850</x:v>
      </x:c>
      <x:c r="H7" s="90" t="s">
        <x:v>4851</x:v>
      </x:c>
      <x:c r="I7" s="90" t="s">
        <x:v>4852</x:v>
      </x:c>
      <x:c r="J7" t="str">
        <x:f aca="0">A7&amp;"|"&amp;B7&amp;"|"&amp;C7</x:f>
        <x:v>LIFE|U6|D2</x:v>
      </x:c>
      <x:c r="K7" t="n">
        <x:f aca="0">IF(AND(COUNTIF($J$2:$J$71,J7)=1,EXACT(A7,UPPER(A7)),EXACT(B7,UPPER(B7)),EXACT(C7,UPPER(C7)),COUNTIFS('Rights_Coverage'!$B$7:$B$76,A7,'Rights_Coverage'!$C$7:$C$76,B7,'Rights_Coverage'!$D$7:$D$76,C7)=1,OR(EXACT(E7,"EVIDENCE_BACKED_NO_MATERIAL_CHANGE"),EXACT(E7,"ESTIMATED")),LEN(TRIM(G7))&gt;0,LEN(TRIM(H7))&gt;0,LEN(TRIM(I7))&gt;0),1,0)</x:f>
        <x:v>1</x:v>
      </x:c>
    </x:row>
    <x:row r="8" ht="35.04999923706055" hidden="0">
      <x:c r="A8" s="90" t="s">
        <x:v>289</x:v>
      </x:c>
      <x:c r="B8" s="90" t="s">
        <x:v>1023</x:v>
      </x:c>
      <x:c r="C8" s="90" t="s">
        <x:v>1024</x:v>
      </x:c>
      <x:c r="D8" s="90" t="s">
        <x:v>4847</x:v>
      </x:c>
      <x:c r="E8" s="90" t="s">
        <x:v>4848</x:v>
      </x:c>
      <x:c r="F8" s="90" t="s">
        <x:v>4849</x:v>
      </x:c>
      <x:c r="G8" s="90" t="s">
        <x:v>4850</x:v>
      </x:c>
      <x:c r="H8" s="90" t="s">
        <x:v>4851</x:v>
      </x:c>
      <x:c r="I8" s="90" t="s">
        <x:v>4852</x:v>
      </x:c>
      <x:c r="J8" t="str">
        <x:f aca="0">A8&amp;"|"&amp;B8&amp;"|"&amp;C8</x:f>
        <x:v>LIFE|U6|D7</x:v>
      </x:c>
      <x:c r="K8" t="n">
        <x:f aca="0">IF(AND(COUNTIF($J$2:$J$71,J8)=1,EXACT(A8,UPPER(A8)),EXACT(B8,UPPER(B8)),EXACT(C8,UPPER(C8)),COUNTIFS('Rights_Coverage'!$B$7:$B$76,A8,'Rights_Coverage'!$C$7:$C$76,B8,'Rights_Coverage'!$D$7:$D$76,C8)=1,OR(EXACT(E8,"EVIDENCE_BACKED_NO_MATERIAL_CHANGE"),EXACT(E8,"ESTIMATED")),LEN(TRIM(G8))&gt;0,LEN(TRIM(H8))&gt;0,LEN(TRIM(I8))&gt;0),1,0)</x:f>
        <x:v>1</x:v>
      </x:c>
    </x:row>
    <x:row r="9" ht="35.04999923706055" hidden="0">
      <x:c r="A9" s="90" t="s">
        <x:v>290</x:v>
      </x:c>
      <x:c r="B9" s="90" t="s">
        <x:v>1017</x:v>
      </x:c>
      <x:c r="C9" s="90" t="s">
        <x:v>1018</x:v>
      </x:c>
      <x:c r="D9" s="90" t="s">
        <x:v>4857</x:v>
      </x:c>
      <x:c r="E9" s="90" t="s">
        <x:v>4848</x:v>
      </x:c>
      <x:c r="F9" s="90" t="s">
        <x:v>4849</x:v>
      </x:c>
      <x:c r="G9" s="90" t="s">
        <x:v>4850</x:v>
      </x:c>
      <x:c r="H9" s="90" t="s">
        <x:v>4851</x:v>
      </x:c>
      <x:c r="I9" s="90" t="s">
        <x:v>4852</x:v>
      </x:c>
      <x:c r="J9" t="str">
        <x:f aca="0">A9&amp;"|"&amp;B9&amp;"|"&amp;C9</x:f>
        <x:v>BODY|U1|D2</x:v>
      </x:c>
      <x:c r="K9" t="n">
        <x:f aca="0">IF(AND(COUNTIF($J$2:$J$71,J9)=1,EXACT(A9,UPPER(A9)),EXACT(B9,UPPER(B9)),EXACT(C9,UPPER(C9)),COUNTIFS('Rights_Coverage'!$B$7:$B$76,A9,'Rights_Coverage'!$C$7:$C$76,B9,'Rights_Coverage'!$D$7:$D$76,C9)=1,OR(EXACT(E9,"EVIDENCE_BACKED_NO_MATERIAL_CHANGE"),EXACT(E9,"ESTIMATED")),LEN(TRIM(G9))&gt;0,LEN(TRIM(H9))&gt;0,LEN(TRIM(I9))&gt;0),1,0)</x:f>
        <x:v>1</x:v>
      </x:c>
    </x:row>
    <x:row r="10" ht="35.04999923706055" hidden="0">
      <x:c r="A10" s="90" t="s">
        <x:v>290</x:v>
      </x:c>
      <x:c r="B10" s="90" t="s">
        <x:v>1019</x:v>
      </x:c>
      <x:c r="C10" s="90" t="s">
        <x:v>1018</x:v>
      </x:c>
      <x:c r="D10" s="90" t="s">
        <x:v>4857</x:v>
      </x:c>
      <x:c r="E10" s="90" t="s">
        <x:v>4848</x:v>
      </x:c>
      <x:c r="F10" s="90" t="s">
        <x:v>4849</x:v>
      </x:c>
      <x:c r="G10" s="90" t="s">
        <x:v>4850</x:v>
      </x:c>
      <x:c r="H10" s="90" t="s">
        <x:v>4851</x:v>
      </x:c>
      <x:c r="I10" s="90" t="s">
        <x:v>4852</x:v>
      </x:c>
      <x:c r="J10" t="str">
        <x:f aca="0">A10&amp;"|"&amp;B10&amp;"|"&amp;C10</x:f>
        <x:v>BODY|U2|D2</x:v>
      </x:c>
      <x:c r="K10" t="n">
        <x:f aca="0">IF(AND(COUNTIF($J$2:$J$71,J10)=1,EXACT(A10,UPPER(A10)),EXACT(B10,UPPER(B10)),EXACT(C10,UPPER(C10)),COUNTIFS('Rights_Coverage'!$B$7:$B$76,A10,'Rights_Coverage'!$C$7:$C$76,B10,'Rights_Coverage'!$D$7:$D$76,C10)=1,OR(EXACT(E10,"EVIDENCE_BACKED_NO_MATERIAL_CHANGE"),EXACT(E10,"ESTIMATED")),LEN(TRIM(G10))&gt;0,LEN(TRIM(H10))&gt;0,LEN(TRIM(I10))&gt;0),1,0)</x:f>
        <x:v>1</x:v>
      </x:c>
    </x:row>
    <x:row r="11" ht="35.04999923706055" hidden="0">
      <x:c r="A11" s="90" t="s">
        <x:v>290</x:v>
      </x:c>
      <x:c r="B11" s="90" t="s">
        <x:v>1020</x:v>
      </x:c>
      <x:c r="C11" s="90" t="s">
        <x:v>1018</x:v>
      </x:c>
      <x:c r="D11" s="90" t="s">
        <x:v>4857</x:v>
      </x:c>
      <x:c r="E11" s="90" t="s">
        <x:v>4848</x:v>
      </x:c>
      <x:c r="F11" s="90" t="s">
        <x:v>4849</x:v>
      </x:c>
      <x:c r="G11" s="90" t="s">
        <x:v>4850</x:v>
      </x:c>
      <x:c r="H11" s="90" t="s">
        <x:v>4851</x:v>
      </x:c>
      <x:c r="I11" s="90" t="s">
        <x:v>4852</x:v>
      </x:c>
      <x:c r="J11" t="str">
        <x:f aca="0">A11&amp;"|"&amp;B11&amp;"|"&amp;C11</x:f>
        <x:v>BODY|U3|D2</x:v>
      </x:c>
      <x:c r="K11" t="n">
        <x:f aca="0">IF(AND(COUNTIF($J$2:$J$71,J11)=1,EXACT(A11,UPPER(A11)),EXACT(B11,UPPER(B11)),EXACT(C11,UPPER(C11)),COUNTIFS('Rights_Coverage'!$B$7:$B$76,A11,'Rights_Coverage'!$C$7:$C$76,B11,'Rights_Coverage'!$D$7:$D$76,C11)=1,OR(EXACT(E11,"EVIDENCE_BACKED_NO_MATERIAL_CHANGE"),EXACT(E11,"ESTIMATED")),LEN(TRIM(G11))&gt;0,LEN(TRIM(H11))&gt;0,LEN(TRIM(I11))&gt;0),1,0)</x:f>
        <x:v>1</x:v>
      </x:c>
    </x:row>
    <x:row r="12" ht="35.04999923706055" hidden="0">
      <x:c r="A12" s="90" t="s">
        <x:v>290</x:v>
      </x:c>
      <x:c r="B12" s="90" t="s">
        <x:v>1021</x:v>
      </x:c>
      <x:c r="C12" s="90" t="s">
        <x:v>1018</x:v>
      </x:c>
      <x:c r="D12" s="90" t="s">
        <x:v>4857</x:v>
      </x:c>
      <x:c r="E12" s="90" t="s">
        <x:v>4848</x:v>
      </x:c>
      <x:c r="F12" s="90" t="s">
        <x:v>4849</x:v>
      </x:c>
      <x:c r="G12" s="90" t="s">
        <x:v>4850</x:v>
      </x:c>
      <x:c r="H12" s="90" t="s">
        <x:v>4851</x:v>
      </x:c>
      <x:c r="I12" s="90" t="s">
        <x:v>4852</x:v>
      </x:c>
      <x:c r="J12" t="str">
        <x:f aca="0">A12&amp;"|"&amp;B12&amp;"|"&amp;C12</x:f>
        <x:v>BODY|U4|D2</x:v>
      </x:c>
      <x:c r="K12" t="n">
        <x:f aca="0">IF(AND(COUNTIF($J$2:$J$71,J12)=1,EXACT(A12,UPPER(A12)),EXACT(B12,UPPER(B12)),EXACT(C12,UPPER(C12)),COUNTIFS('Rights_Coverage'!$B$7:$B$76,A12,'Rights_Coverage'!$C$7:$C$76,B12,'Rights_Coverage'!$D$7:$D$76,C12)=1,OR(EXACT(E12,"EVIDENCE_BACKED_NO_MATERIAL_CHANGE"),EXACT(E12,"ESTIMATED")),LEN(TRIM(G12))&gt;0,LEN(TRIM(H12))&gt;0,LEN(TRIM(I12))&gt;0),1,0)</x:f>
        <x:v>1</x:v>
      </x:c>
    </x:row>
    <x:row r="13" ht="35.04999923706055" hidden="0">
      <x:c r="A13" s="90" t="s">
        <x:v>290</x:v>
      </x:c>
      <x:c r="B13" s="90" t="s">
        <x:v>1022</x:v>
      </x:c>
      <x:c r="C13" s="90" t="s">
        <x:v>1018</x:v>
      </x:c>
      <x:c r="D13" s="90" t="s">
        <x:v>4857</x:v>
      </x:c>
      <x:c r="E13" s="90" t="s">
        <x:v>4848</x:v>
      </x:c>
      <x:c r="F13" s="90" t="s">
        <x:v>4849</x:v>
      </x:c>
      <x:c r="G13" s="90" t="s">
        <x:v>4850</x:v>
      </x:c>
      <x:c r="H13" s="90" t="s">
        <x:v>4851</x:v>
      </x:c>
      <x:c r="I13" s="90" t="s">
        <x:v>4852</x:v>
      </x:c>
      <x:c r="J13" t="str">
        <x:f aca="0">A13&amp;"|"&amp;B13&amp;"|"&amp;C13</x:f>
        <x:v>BODY|U5|D2</x:v>
      </x:c>
      <x:c r="K13" t="n">
        <x:f aca="0">IF(AND(COUNTIF($J$2:$J$71,J13)=1,EXACT(A13,UPPER(A13)),EXACT(B13,UPPER(B13)),EXACT(C13,UPPER(C13)),COUNTIFS('Rights_Coverage'!$B$7:$B$76,A13,'Rights_Coverage'!$C$7:$C$76,B13,'Rights_Coverage'!$D$7:$D$76,C13)=1,OR(EXACT(E13,"EVIDENCE_BACKED_NO_MATERIAL_CHANGE"),EXACT(E13,"ESTIMATED")),LEN(TRIM(G13))&gt;0,LEN(TRIM(H13))&gt;0,LEN(TRIM(I13))&gt;0),1,0)</x:f>
        <x:v>1</x:v>
      </x:c>
    </x:row>
    <x:row r="14" ht="35.04999923706055" hidden="0">
      <x:c r="A14" s="90" t="s">
        <x:v>290</x:v>
      </x:c>
      <x:c r="B14" s="90" t="s">
        <x:v>1023</x:v>
      </x:c>
      <x:c r="C14" s="90" t="s">
        <x:v>1018</x:v>
      </x:c>
      <x:c r="D14" s="90" t="s">
        <x:v>4857</x:v>
      </x:c>
      <x:c r="E14" s="90" t="s">
        <x:v>4848</x:v>
      </x:c>
      <x:c r="F14" s="90" t="s">
        <x:v>4849</x:v>
      </x:c>
      <x:c r="G14" s="90" t="s">
        <x:v>4850</x:v>
      </x:c>
      <x:c r="H14" s="90" t="s">
        <x:v>4851</x:v>
      </x:c>
      <x:c r="I14" s="90" t="s">
        <x:v>4852</x:v>
      </x:c>
      <x:c r="J14" t="str">
        <x:f aca="0">A14&amp;"|"&amp;B14&amp;"|"&amp;C14</x:f>
        <x:v>BODY|U6|D2</x:v>
      </x:c>
      <x:c r="K14" t="n">
        <x:f aca="0">IF(AND(COUNTIF($J$2:$J$71,J14)=1,EXACT(A14,UPPER(A14)),EXACT(B14,UPPER(B14)),EXACT(C14,UPPER(C14)),COUNTIFS('Rights_Coverage'!$B$7:$B$76,A14,'Rights_Coverage'!$C$7:$C$76,B14,'Rights_Coverage'!$D$7:$D$76,C14)=1,OR(EXACT(E14,"EVIDENCE_BACKED_NO_MATERIAL_CHANGE"),EXACT(E14,"ESTIMATED")),LEN(TRIM(G14))&gt;0,LEN(TRIM(H14))&gt;0,LEN(TRIM(I14))&gt;0),1,0)</x:f>
        <x:v>1</x:v>
      </x:c>
    </x:row>
    <x:row r="15" ht="35.04999923706055" hidden="0">
      <x:c r="A15" s="90" t="s">
        <x:v>296</x:v>
      </x:c>
      <x:c r="B15" s="90" t="s">
        <x:v>1023</x:v>
      </x:c>
      <x:c r="C15" s="90" t="s">
        <x:v>1024</x:v>
      </x:c>
      <x:c r="D15" s="90" t="s">
        <x:v>4858</x:v>
      </x:c>
      <x:c r="E15" s="90" t="s">
        <x:v>4848</x:v>
      </x:c>
      <x:c r="F15" s="90" t="s">
        <x:v>4849</x:v>
      </x:c>
      <x:c r="G15" s="90" t="s">
        <x:v>4850</x:v>
      </x:c>
      <x:c r="H15" s="90" t="s">
        <x:v>4851</x:v>
      </x:c>
      <x:c r="I15" s="90" t="s">
        <x:v>4852</x:v>
      </x:c>
      <x:c r="J15" t="str">
        <x:f aca="0">A15&amp;"|"&amp;B15&amp;"|"&amp;C15</x:f>
        <x:v>ECOL|U6|D7</x:v>
      </x:c>
      <x:c r="K15" t="n">
        <x:f aca="0">IF(AND(COUNTIF($J$2:$J$71,J15)=1,EXACT(A15,UPPER(A15)),EXACT(B15,UPPER(B15)),EXACT(C15,UPPER(C15)),COUNTIFS('Rights_Coverage'!$B$7:$B$76,A15,'Rights_Coverage'!$C$7:$C$76,B15,'Rights_Coverage'!$D$7:$D$76,C15)=1,OR(EXACT(E15,"EVIDENCE_BACKED_NO_MATERIAL_CHANGE"),EXACT(E15,"ESTIMATED")),LEN(TRIM(G15))&gt;0,LEN(TRIM(H15))&gt;0,LEN(TRIM(I15))&gt;0),1,0)</x:f>
        <x:v>1</x:v>
      </x:c>
    </x:row>
    <x:row r="16" ht="35.04999923706055" hidden="0">
      <x:c r="A16" s="90" t="s">
        <x:v>296</x:v>
      </x:c>
      <x:c r="B16" s="90" t="s">
        <x:v>1025</x:v>
      </x:c>
      <x:c r="C16" s="90" t="s">
        <x:v>1024</x:v>
      </x:c>
      <x:c r="D16" s="90" t="s">
        <x:v>4858</x:v>
      </x:c>
      <x:c r="E16" s="90" t="s">
        <x:v>2846</x:v>
      </x:c>
      <x:c r="F16" s="90" t="s">
        <x:v>4859</x:v>
      </x:c>
      <x:c r="G16" s="90" t="s">
        <x:v>4860</x:v>
      </x:c>
      <x:c r="H16" s="90" t="s">
        <x:v>4851</x:v>
      </x:c>
      <x:c r="I16" s="90" t="s">
        <x:v>4852</x:v>
      </x:c>
      <x:c r="J16" t="str">
        <x:f aca="0">A16&amp;"|"&amp;B16&amp;"|"&amp;C16</x:f>
        <x:v>ECOL|U7|D7</x:v>
      </x:c>
      <x:c r="K16" t="n">
        <x:f aca="0">IF(AND(COUNTIF($J$2:$J$71,J16)=1,EXACT(A16,UPPER(A16)),EXACT(B16,UPPER(B16)),EXACT(C16,UPPER(C16)),COUNTIFS('Rights_Coverage'!$B$7:$B$76,A16,'Rights_Coverage'!$C$7:$C$76,B16,'Rights_Coverage'!$D$7:$D$76,C16)=1,OR(EXACT(E16,"EVIDENCE_BACKED_NO_MATERIAL_CHANGE"),EXACT(E16,"ESTIMATED")),LEN(TRIM(G16))&gt;0,LEN(TRIM(H16))&gt;0,LEN(TRIM(I16))&gt;0),1,0)</x:f>
        <x:v>1</x:v>
      </x:c>
    </x:row>
    <x:row r="17" ht="35.04999923706055" hidden="0">
      <x:c r="A17" s="90" t="s">
        <x:v>291</x:v>
      </x:c>
      <x:c r="B17" s="90" t="s">
        <x:v>1017</x:v>
      </x:c>
      <x:c r="C17" s="90" t="s">
        <x:v>1026</x:v>
      </x:c>
      <x:c r="D17" s="90" t="s">
        <x:v>4858</x:v>
      </x:c>
      <x:c r="E17" s="90" t="s">
        <x:v>2846</x:v>
      </x:c>
      <x:c r="F17" s="90" t="s">
        <x:v>4859</x:v>
      </x:c>
      <x:c r="G17" s="90" t="s">
        <x:v>4860</x:v>
      </x:c>
      <x:c r="H17" s="90" t="s">
        <x:v>4851</x:v>
      </x:c>
      <x:c r="I17" s="90" t="s">
        <x:v>4852</x:v>
      </x:c>
      <x:c r="J17" t="str">
        <x:f aca="0">A17&amp;"|"&amp;B17&amp;"|"&amp;C17</x:f>
        <x:v>LBTY|U1|D5</x:v>
      </x:c>
      <x:c r="K17" t="n">
        <x:f aca="0">IF(AND(COUNTIF($J$2:$J$71,J17)=1,EXACT(A17,UPPER(A17)),EXACT(B17,UPPER(B17)),EXACT(C17,UPPER(C17)),COUNTIFS('Rights_Coverage'!$B$7:$B$76,A17,'Rights_Coverage'!$C$7:$C$76,B17,'Rights_Coverage'!$D$7:$D$76,C17)=1,OR(EXACT(E17,"EVIDENCE_BACKED_NO_MATERIAL_CHANGE"),EXACT(E17,"ESTIMATED")),LEN(TRIM(G17))&gt;0,LEN(TRIM(H17))&gt;0,LEN(TRIM(I17))&gt;0),1,0)</x:f>
        <x:v>1</x:v>
      </x:c>
    </x:row>
    <x:row r="18" ht="35.04999923706055" hidden="0">
      <x:c r="A18" s="90" t="s">
        <x:v>291</x:v>
      </x:c>
      <x:c r="B18" s="90" t="s">
        <x:v>1019</x:v>
      </x:c>
      <x:c r="C18" s="90" t="s">
        <x:v>1026</x:v>
      </x:c>
      <x:c r="D18" s="90" t="s">
        <x:v>4858</x:v>
      </x:c>
      <x:c r="E18" s="90" t="s">
        <x:v>4848</x:v>
      </x:c>
      <x:c r="F18" s="90" t="s">
        <x:v>4849</x:v>
      </x:c>
      <x:c r="G18" s="90" t="s">
        <x:v>4850</x:v>
      </x:c>
      <x:c r="H18" s="90" t="s">
        <x:v>4851</x:v>
      </x:c>
      <x:c r="I18" s="90" t="s">
        <x:v>4852</x:v>
      </x:c>
      <x:c r="J18" t="str">
        <x:f aca="0">A18&amp;"|"&amp;B18&amp;"|"&amp;C18</x:f>
        <x:v>LBTY|U2|D5</x:v>
      </x:c>
      <x:c r="K18" t="n">
        <x:f aca="0">IF(AND(COUNTIF($J$2:$J$71,J18)=1,EXACT(A18,UPPER(A18)),EXACT(B18,UPPER(B18)),EXACT(C18,UPPER(C18)),COUNTIFS('Rights_Coverage'!$B$7:$B$76,A18,'Rights_Coverage'!$C$7:$C$76,B18,'Rights_Coverage'!$D$7:$D$76,C18)=1,OR(EXACT(E18,"EVIDENCE_BACKED_NO_MATERIAL_CHANGE"),EXACT(E18,"ESTIMATED")),LEN(TRIM(G18))&gt;0,LEN(TRIM(H18))&gt;0,LEN(TRIM(I18))&gt;0),1,0)</x:f>
        <x:v>1</x:v>
      </x:c>
    </x:row>
    <x:row r="19" ht="35.04999923706055" hidden="0">
      <x:c r="A19" s="90" t="s">
        <x:v>291</x:v>
      </x:c>
      <x:c r="B19" s="90" t="s">
        <x:v>1020</x:v>
      </x:c>
      <x:c r="C19" s="90" t="s">
        <x:v>1026</x:v>
      </x:c>
      <x:c r="D19" s="90" t="s">
        <x:v>4858</x:v>
      </x:c>
      <x:c r="E19" s="90" t="s">
        <x:v>4848</x:v>
      </x:c>
      <x:c r="F19" s="90" t="s">
        <x:v>4849</x:v>
      </x:c>
      <x:c r="G19" s="90" t="s">
        <x:v>4850</x:v>
      </x:c>
      <x:c r="H19" s="90" t="s">
        <x:v>4851</x:v>
      </x:c>
      <x:c r="I19" s="90" t="s">
        <x:v>4852</x:v>
      </x:c>
      <x:c r="J19" t="str">
        <x:f aca="0">A19&amp;"|"&amp;B19&amp;"|"&amp;C19</x:f>
        <x:v>LBTY|U3|D5</x:v>
      </x:c>
      <x:c r="K19" t="n">
        <x:f aca="0">IF(AND(COUNTIF($J$2:$J$71,J19)=1,EXACT(A19,UPPER(A19)),EXACT(B19,UPPER(B19)),EXACT(C19,UPPER(C19)),COUNTIFS('Rights_Coverage'!$B$7:$B$76,A19,'Rights_Coverage'!$C$7:$C$76,B19,'Rights_Coverage'!$D$7:$D$76,C19)=1,OR(EXACT(E19,"EVIDENCE_BACKED_NO_MATERIAL_CHANGE"),EXACT(E19,"ESTIMATED")),LEN(TRIM(G19))&gt;0,LEN(TRIM(H19))&gt;0,LEN(TRIM(I19))&gt;0),1,0)</x:f>
        <x:v>1</x:v>
      </x:c>
    </x:row>
    <x:row r="20" ht="35.04999923706055" hidden="0">
      <x:c r="A20" s="90" t="s">
        <x:v>291</x:v>
      </x:c>
      <x:c r="B20" s="90" t="s">
        <x:v>1021</x:v>
      </x:c>
      <x:c r="C20" s="90" t="s">
        <x:v>1026</x:v>
      </x:c>
      <x:c r="D20" s="90" t="s">
        <x:v>4858</x:v>
      </x:c>
      <x:c r="E20" s="90" t="s">
        <x:v>4848</x:v>
      </x:c>
      <x:c r="F20" s="90" t="s">
        <x:v>4849</x:v>
      </x:c>
      <x:c r="G20" s="90" t="s">
        <x:v>4850</x:v>
      </x:c>
      <x:c r="H20" s="90" t="s">
        <x:v>4851</x:v>
      </x:c>
      <x:c r="I20" s="90" t="s">
        <x:v>4852</x:v>
      </x:c>
      <x:c r="J20" t="str">
        <x:f aca="0">A20&amp;"|"&amp;B20&amp;"|"&amp;C20</x:f>
        <x:v>LBTY|U4|D5</x:v>
      </x:c>
      <x:c r="K20" t="n">
        <x:f aca="0">IF(AND(COUNTIF($J$2:$J$71,J20)=1,EXACT(A20,UPPER(A20)),EXACT(B20,UPPER(B20)),EXACT(C20,UPPER(C20)),COUNTIFS('Rights_Coverage'!$B$7:$B$76,A20,'Rights_Coverage'!$C$7:$C$76,B20,'Rights_Coverage'!$D$7:$D$76,C20)=1,OR(EXACT(E20,"EVIDENCE_BACKED_NO_MATERIAL_CHANGE"),EXACT(E20,"ESTIMATED")),LEN(TRIM(G20))&gt;0,LEN(TRIM(H20))&gt;0,LEN(TRIM(I20))&gt;0),1,0)</x:f>
        <x:v>1</x:v>
      </x:c>
    </x:row>
    <x:row r="21" ht="35.04999923706055" hidden="0">
      <x:c r="A21" s="90" t="s">
        <x:v>291</x:v>
      </x:c>
      <x:c r="B21" s="90" t="s">
        <x:v>1022</x:v>
      </x:c>
      <x:c r="C21" s="90" t="s">
        <x:v>1026</x:v>
      </x:c>
      <x:c r="D21" s="90" t="s">
        <x:v>4858</x:v>
      </x:c>
      <x:c r="E21" s="90" t="s">
        <x:v>4848</x:v>
      </x:c>
      <x:c r="F21" s="90" t="s">
        <x:v>4849</x:v>
      </x:c>
      <x:c r="G21" s="90" t="s">
        <x:v>4850</x:v>
      </x:c>
      <x:c r="H21" s="90" t="s">
        <x:v>4851</x:v>
      </x:c>
      <x:c r="I21" s="90" t="s">
        <x:v>4852</x:v>
      </x:c>
      <x:c r="J21" t="str">
        <x:f aca="0">A21&amp;"|"&amp;B21&amp;"|"&amp;C21</x:f>
        <x:v>LBTY|U5|D5</x:v>
      </x:c>
      <x:c r="K21" t="n">
        <x:f aca="0">IF(AND(COUNTIF($J$2:$J$71,J21)=1,EXACT(A21,UPPER(A21)),EXACT(B21,UPPER(B21)),EXACT(C21,UPPER(C21)),COUNTIFS('Rights_Coverage'!$B$7:$B$76,A21,'Rights_Coverage'!$C$7:$C$76,B21,'Rights_Coverage'!$D$7:$D$76,C21)=1,OR(EXACT(E21,"EVIDENCE_BACKED_NO_MATERIAL_CHANGE"),EXACT(E21,"ESTIMATED")),LEN(TRIM(G21))&gt;0,LEN(TRIM(H21))&gt;0,LEN(TRIM(I21))&gt;0),1,0)</x:f>
        <x:v>1</x:v>
      </x:c>
    </x:row>
    <x:row r="22" ht="35.04999923706055" hidden="0">
      <x:c r="A22" s="90" t="s">
        <x:v>291</x:v>
      </x:c>
      <x:c r="B22" s="90" t="s">
        <x:v>1023</x:v>
      </x:c>
      <x:c r="C22" s="90" t="s">
        <x:v>1026</x:v>
      </x:c>
      <x:c r="D22" s="90" t="s">
        <x:v>4858</x:v>
      </x:c>
      <x:c r="E22" s="90" t="s">
        <x:v>4848</x:v>
      </x:c>
      <x:c r="F22" s="90" t="s">
        <x:v>4849</x:v>
      </x:c>
      <x:c r="G22" s="90" t="s">
        <x:v>4850</x:v>
      </x:c>
      <x:c r="H22" s="90" t="s">
        <x:v>4851</x:v>
      </x:c>
      <x:c r="I22" s="90" t="s">
        <x:v>4852</x:v>
      </x:c>
      <x:c r="J22" t="str">
        <x:f aca="0">A22&amp;"|"&amp;B22&amp;"|"&amp;C22</x:f>
        <x:v>LBTY|U6|D5</x:v>
      </x:c>
      <x:c r="K22" t="n">
        <x:f aca="0">IF(AND(COUNTIF($J$2:$J$71,J22)=1,EXACT(A22,UPPER(A22)),EXACT(B22,UPPER(B22)),EXACT(C22,UPPER(C22)),COUNTIFS('Rights_Coverage'!$B$7:$B$76,A22,'Rights_Coverage'!$C$7:$C$76,B22,'Rights_Coverage'!$D$7:$D$76,C22)=1,OR(EXACT(E22,"EVIDENCE_BACKED_NO_MATERIAL_CHANGE"),EXACT(E22,"ESTIMATED")),LEN(TRIM(G22))&gt;0,LEN(TRIM(H22))&gt;0,LEN(TRIM(I22))&gt;0),1,0)</x:f>
        <x:v>1</x:v>
      </x:c>
    </x:row>
    <x:row r="23" ht="35.04999923706055" hidden="0">
      <x:c r="A23" s="90" t="s">
        <x:v>291</x:v>
      </x:c>
      <x:c r="B23" s="90" t="s">
        <x:v>1020</x:v>
      </x:c>
      <x:c r="C23" s="90" t="s">
        <x:v>1027</x:v>
      </x:c>
      <x:c r="D23" s="90" t="s">
        <x:v>4858</x:v>
      </x:c>
      <x:c r="E23" s="90" t="s">
        <x:v>2846</x:v>
      </x:c>
      <x:c r="F23" s="90" t="s">
        <x:v>4859</x:v>
      </x:c>
      <x:c r="G23" s="90" t="s">
        <x:v>4860</x:v>
      </x:c>
      <x:c r="H23" s="90" t="s">
        <x:v>4851</x:v>
      </x:c>
      <x:c r="I23" s="90" t="s">
        <x:v>4852</x:v>
      </x:c>
      <x:c r="J23" t="str">
        <x:f aca="0">A23&amp;"|"&amp;B23&amp;"|"&amp;C23</x:f>
        <x:v>LBTY|U3|D3</x:v>
      </x:c>
      <x:c r="K23" t="n">
        <x:f aca="0">IF(AND(COUNTIF($J$2:$J$71,J23)=1,EXACT(A23,UPPER(A23)),EXACT(B23,UPPER(B23)),EXACT(C23,UPPER(C23)),COUNTIFS('Rights_Coverage'!$B$7:$B$76,A23,'Rights_Coverage'!$C$7:$C$76,B23,'Rights_Coverage'!$D$7:$D$76,C23)=1,OR(EXACT(E23,"EVIDENCE_BACKED_NO_MATERIAL_CHANGE"),EXACT(E23,"ESTIMATED")),LEN(TRIM(G23))&gt;0,LEN(TRIM(H23))&gt;0,LEN(TRIM(I23))&gt;0),1,0)</x:f>
        <x:v>1</x:v>
      </x:c>
    </x:row>
    <x:row r="24" ht="35.04999923706055" hidden="0">
      <x:c r="A24" s="90" t="s">
        <x:v>291</x:v>
      </x:c>
      <x:c r="B24" s="90" t="s">
        <x:v>1021</x:v>
      </x:c>
      <x:c r="C24" s="90" t="s">
        <x:v>1027</x:v>
      </x:c>
      <x:c r="D24" s="90" t="s">
        <x:v>4858</x:v>
      </x:c>
      <x:c r="E24" s="90" t="s">
        <x:v>4848</x:v>
      </x:c>
      <x:c r="F24" s="90" t="s">
        <x:v>4849</x:v>
      </x:c>
      <x:c r="G24" s="90" t="s">
        <x:v>4850</x:v>
      </x:c>
      <x:c r="H24" s="90" t="s">
        <x:v>4851</x:v>
      </x:c>
      <x:c r="I24" s="90" t="s">
        <x:v>4852</x:v>
      </x:c>
      <x:c r="J24" t="str">
        <x:f aca="0">A24&amp;"|"&amp;B24&amp;"|"&amp;C24</x:f>
        <x:v>LBTY|U4|D3</x:v>
      </x:c>
      <x:c r="K24" t="n">
        <x:f aca="0">IF(AND(COUNTIF($J$2:$J$71,J24)=1,EXACT(A24,UPPER(A24)),EXACT(B24,UPPER(B24)),EXACT(C24,UPPER(C24)),COUNTIFS('Rights_Coverage'!$B$7:$B$76,A24,'Rights_Coverage'!$C$7:$C$76,B24,'Rights_Coverage'!$D$7:$D$76,C24)=1,OR(EXACT(E24,"EVIDENCE_BACKED_NO_MATERIAL_CHANGE"),EXACT(E24,"ESTIMATED")),LEN(TRIM(G24))&gt;0,LEN(TRIM(H24))&gt;0,LEN(TRIM(I24))&gt;0),1,0)</x:f>
        <x:v>1</x:v>
      </x:c>
    </x:row>
    <x:row r="25" ht="35.04999923706055" hidden="0">
      <x:c r="A25" s="90" t="s">
        <x:v>291</x:v>
      </x:c>
      <x:c r="B25" s="90" t="s">
        <x:v>1022</x:v>
      </x:c>
      <x:c r="C25" s="90" t="s">
        <x:v>1027</x:v>
      </x:c>
      <x:c r="D25" s="90" t="s">
        <x:v>4858</x:v>
      </x:c>
      <x:c r="E25" s="90" t="s">
        <x:v>4848</x:v>
      </x:c>
      <x:c r="F25" s="90" t="s">
        <x:v>4849</x:v>
      </x:c>
      <x:c r="G25" s="90" t="s">
        <x:v>4850</x:v>
      </x:c>
      <x:c r="H25" s="90" t="s">
        <x:v>4851</x:v>
      </x:c>
      <x:c r="I25" s="90" t="s">
        <x:v>4852</x:v>
      </x:c>
      <x:c r="J25" t="str">
        <x:f aca="0">A25&amp;"|"&amp;B25&amp;"|"&amp;C25</x:f>
        <x:v>LBTY|U5|D3</x:v>
      </x:c>
      <x:c r="K25" t="n">
        <x:f aca="0">IF(AND(COUNTIF($J$2:$J$71,J25)=1,EXACT(A25,UPPER(A25)),EXACT(B25,UPPER(B25)),EXACT(C25,UPPER(C25)),COUNTIFS('Rights_Coverage'!$B$7:$B$76,A25,'Rights_Coverage'!$C$7:$C$76,B25,'Rights_Coverage'!$D$7:$D$76,C25)=1,OR(EXACT(E25,"EVIDENCE_BACKED_NO_MATERIAL_CHANGE"),EXACT(E25,"ESTIMATED")),LEN(TRIM(G25))&gt;0,LEN(TRIM(H25))&gt;0,LEN(TRIM(I25))&gt;0),1,0)</x:f>
        <x:v>1</x:v>
      </x:c>
    </x:row>
    <x:row r="26" ht="35.04999923706055" hidden="0">
      <x:c r="A26" s="90" t="s">
        <x:v>291</x:v>
      </x:c>
      <x:c r="B26" s="90" t="s">
        <x:v>1023</x:v>
      </x:c>
      <x:c r="C26" s="90" t="s">
        <x:v>1027</x:v>
      </x:c>
      <x:c r="D26" s="90" t="s">
        <x:v>4858</x:v>
      </x:c>
      <x:c r="E26" s="90" t="s">
        <x:v>4848</x:v>
      </x:c>
      <x:c r="F26" s="90" t="s">
        <x:v>4849</x:v>
      </x:c>
      <x:c r="G26" s="90" t="s">
        <x:v>4850</x:v>
      </x:c>
      <x:c r="H26" s="90" t="s">
        <x:v>4851</x:v>
      </x:c>
      <x:c r="I26" s="90" t="s">
        <x:v>4852</x:v>
      </x:c>
      <x:c r="J26" t="str">
        <x:f aca="0">A26&amp;"|"&amp;B26&amp;"|"&amp;C26</x:f>
        <x:v>LBTY|U6|D3</x:v>
      </x:c>
      <x:c r="K26" t="n">
        <x:f aca="0">IF(AND(COUNTIF($J$2:$J$71,J26)=1,EXACT(A26,UPPER(A26)),EXACT(B26,UPPER(B26)),EXACT(C26,UPPER(C26)),COUNTIFS('Rights_Coverage'!$B$7:$B$76,A26,'Rights_Coverage'!$C$7:$C$76,B26,'Rights_Coverage'!$D$7:$D$76,C26)=1,OR(EXACT(E26,"EVIDENCE_BACKED_NO_MATERIAL_CHANGE"),EXACT(E26,"ESTIMATED")),LEN(TRIM(G26))&gt;0,LEN(TRIM(H26))&gt;0,LEN(TRIM(I26))&gt;0),1,0)</x:f>
        <x:v>1</x:v>
      </x:c>
    </x:row>
    <x:row r="27" ht="35.04999923706055" hidden="0">
      <x:c r="A27" s="90" t="s">
        <x:v>292</x:v>
      </x:c>
      <x:c r="B27" s="90" t="s">
        <x:v>1017</x:v>
      </x:c>
      <x:c r="C27" s="90" t="s">
        <x:v>1028</x:v>
      </x:c>
      <x:c r="D27" s="90" t="s">
        <x:v>4861</x:v>
      </x:c>
      <x:c r="E27" s="90" t="s">
        <x:v>4848</x:v>
      </x:c>
      <x:c r="F27" s="90" t="s">
        <x:v>4849</x:v>
      </x:c>
      <x:c r="G27" s="90" t="s">
        <x:v>4850</x:v>
      </x:c>
      <x:c r="H27" s="90" t="s">
        <x:v>4851</x:v>
      </x:c>
      <x:c r="I27" s="90" t="s">
        <x:v>4852</x:v>
      </x:c>
      <x:c r="J27" t="str">
        <x:f aca="0">A27&amp;"|"&amp;B27&amp;"|"&amp;C27</x:f>
        <x:v>NEED|U1|D1</x:v>
      </x:c>
      <x:c r="K27" t="n">
        <x:f aca="0">IF(AND(COUNTIF($J$2:$J$71,J27)=1,EXACT(A27,UPPER(A27)),EXACT(B27,UPPER(B27)),EXACT(C27,UPPER(C27)),COUNTIFS('Rights_Coverage'!$B$7:$B$76,A27,'Rights_Coverage'!$C$7:$C$76,B27,'Rights_Coverage'!$D$7:$D$76,C27)=1,OR(EXACT(E27,"EVIDENCE_BACKED_NO_MATERIAL_CHANGE"),EXACT(E27,"ESTIMATED")),LEN(TRIM(G27))&gt;0,LEN(TRIM(H27))&gt;0,LEN(TRIM(I27))&gt;0),1,0)</x:f>
        <x:v>1</x:v>
      </x:c>
    </x:row>
    <x:row r="28" ht="35.04999923706055" hidden="0">
      <x:c r="A28" s="90" t="s">
        <x:v>292</x:v>
      </x:c>
      <x:c r="B28" s="90" t="s">
        <x:v>1017</x:v>
      </x:c>
      <x:c r="C28" s="90" t="s">
        <x:v>1018</x:v>
      </x:c>
      <x:c r="D28" s="90" t="s">
        <x:v>4861</x:v>
      </x:c>
      <x:c r="E28" s="90" t="s">
        <x:v>4848</x:v>
      </x:c>
      <x:c r="F28" s="90" t="s">
        <x:v>4849</x:v>
      </x:c>
      <x:c r="G28" s="90" t="s">
        <x:v>4850</x:v>
      </x:c>
      <x:c r="H28" s="90" t="s">
        <x:v>4851</x:v>
      </x:c>
      <x:c r="I28" s="90" t="s">
        <x:v>4852</x:v>
      </x:c>
      <x:c r="J28" t="str">
        <x:f aca="0">A28&amp;"|"&amp;B28&amp;"|"&amp;C28</x:f>
        <x:v>NEED|U1|D2</x:v>
      </x:c>
      <x:c r="K28" t="n">
        <x:f aca="0">IF(AND(COUNTIF($J$2:$J$71,J28)=1,EXACT(A28,UPPER(A28)),EXACT(B28,UPPER(B28)),EXACT(C28,UPPER(C28)),COUNTIFS('Rights_Coverage'!$B$7:$B$76,A28,'Rights_Coverage'!$C$7:$C$76,B28,'Rights_Coverage'!$D$7:$D$76,C28)=1,OR(EXACT(E28,"EVIDENCE_BACKED_NO_MATERIAL_CHANGE"),EXACT(E28,"ESTIMATED")),LEN(TRIM(G28))&gt;0,LEN(TRIM(H28))&gt;0,LEN(TRIM(I28))&gt;0),1,0)</x:f>
        <x:v>1</x:v>
      </x:c>
    </x:row>
    <x:row r="29" ht="35.04999923706055" hidden="0">
      <x:c r="A29" s="90" t="s">
        <x:v>292</x:v>
      </x:c>
      <x:c r="B29" s="90" t="s">
        <x:v>1019</x:v>
      </x:c>
      <x:c r="C29" s="90" t="s">
        <x:v>1028</x:v>
      </x:c>
      <x:c r="D29" s="90" t="s">
        <x:v>4861</x:v>
      </x:c>
      <x:c r="E29" s="90" t="s">
        <x:v>2846</x:v>
      </x:c>
      <x:c r="F29" s="90" t="s">
        <x:v>4859</x:v>
      </x:c>
      <x:c r="G29" s="90" t="s">
        <x:v>4860</x:v>
      </x:c>
      <x:c r="H29" s="90" t="s">
        <x:v>4851</x:v>
      </x:c>
      <x:c r="I29" s="90" t="s">
        <x:v>4852</x:v>
      </x:c>
      <x:c r="J29" t="str">
        <x:f aca="0">A29&amp;"|"&amp;B29&amp;"|"&amp;C29</x:f>
        <x:v>NEED|U2|D1</x:v>
      </x:c>
      <x:c r="K29" t="n">
        <x:f aca="0">IF(AND(COUNTIF($J$2:$J$71,J29)=1,EXACT(A29,UPPER(A29)),EXACT(B29,UPPER(B29)),EXACT(C29,UPPER(C29)),COUNTIFS('Rights_Coverage'!$B$7:$B$76,A29,'Rights_Coverage'!$C$7:$C$76,B29,'Rights_Coverage'!$D$7:$D$76,C29)=1,OR(EXACT(E29,"EVIDENCE_BACKED_NO_MATERIAL_CHANGE"),EXACT(E29,"ESTIMATED")),LEN(TRIM(G29))&gt;0,LEN(TRIM(H29))&gt;0,LEN(TRIM(I29))&gt;0),1,0)</x:f>
        <x:v>1</x:v>
      </x:c>
    </x:row>
    <x:row r="30" ht="35.04999923706055" hidden="0">
      <x:c r="A30" s="90" t="s">
        <x:v>292</x:v>
      </x:c>
      <x:c r="B30" s="90" t="s">
        <x:v>1019</x:v>
      </x:c>
      <x:c r="C30" s="90" t="s">
        <x:v>1018</x:v>
      </x:c>
      <x:c r="D30" s="90" t="s">
        <x:v>4861</x:v>
      </x:c>
      <x:c r="E30" s="90" t="s">
        <x:v>4848</x:v>
      </x:c>
      <x:c r="F30" s="90" t="s">
        <x:v>4849</x:v>
      </x:c>
      <x:c r="G30" s="90" t="s">
        <x:v>4850</x:v>
      </x:c>
      <x:c r="H30" s="90" t="s">
        <x:v>4851</x:v>
      </x:c>
      <x:c r="I30" s="90" t="s">
        <x:v>4852</x:v>
      </x:c>
      <x:c r="J30" t="str">
        <x:f aca="0">A30&amp;"|"&amp;B30&amp;"|"&amp;C30</x:f>
        <x:v>NEED|U2|D2</x:v>
      </x:c>
      <x:c r="K30" t="n">
        <x:f aca="0">IF(AND(COUNTIF($J$2:$J$71,J30)=1,EXACT(A30,UPPER(A30)),EXACT(B30,UPPER(B30)),EXACT(C30,UPPER(C30)),COUNTIFS('Rights_Coverage'!$B$7:$B$76,A30,'Rights_Coverage'!$C$7:$C$76,B30,'Rights_Coverage'!$D$7:$D$76,C30)=1,OR(EXACT(E30,"EVIDENCE_BACKED_NO_MATERIAL_CHANGE"),EXACT(E30,"ESTIMATED")),LEN(TRIM(G30))&gt;0,LEN(TRIM(H30))&gt;0,LEN(TRIM(I30))&gt;0),1,0)</x:f>
        <x:v>1</x:v>
      </x:c>
    </x:row>
    <x:row r="31" ht="35.04999923706055" hidden="0">
      <x:c r="A31" s="90" t="s">
        <x:v>292</x:v>
      </x:c>
      <x:c r="B31" s="90" t="s">
        <x:v>1020</x:v>
      </x:c>
      <x:c r="C31" s="90" t="s">
        <x:v>1028</x:v>
      </x:c>
      <x:c r="D31" s="90" t="s">
        <x:v>4861</x:v>
      </x:c>
      <x:c r="E31" s="90" t="s">
        <x:v>2846</x:v>
      </x:c>
      <x:c r="F31" s="90" t="s">
        <x:v>4859</x:v>
      </x:c>
      <x:c r="G31" s="90" t="s">
        <x:v>4860</x:v>
      </x:c>
      <x:c r="H31" s="90" t="s">
        <x:v>4851</x:v>
      </x:c>
      <x:c r="I31" s="90" t="s">
        <x:v>4852</x:v>
      </x:c>
      <x:c r="J31" t="str">
        <x:f aca="0">A31&amp;"|"&amp;B31&amp;"|"&amp;C31</x:f>
        <x:v>NEED|U3|D1</x:v>
      </x:c>
      <x:c r="K31" t="n">
        <x:f aca="0">IF(AND(COUNTIF($J$2:$J$71,J31)=1,EXACT(A31,UPPER(A31)),EXACT(B31,UPPER(B31)),EXACT(C31,UPPER(C31)),COUNTIFS('Rights_Coverage'!$B$7:$B$76,A31,'Rights_Coverage'!$C$7:$C$76,B31,'Rights_Coverage'!$D$7:$D$76,C31)=1,OR(EXACT(E31,"EVIDENCE_BACKED_NO_MATERIAL_CHANGE"),EXACT(E31,"ESTIMATED")),LEN(TRIM(G31))&gt;0,LEN(TRIM(H31))&gt;0,LEN(TRIM(I31))&gt;0),1,0)</x:f>
        <x:v>1</x:v>
      </x:c>
    </x:row>
    <x:row r="32" ht="35.04999923706055" hidden="0">
      <x:c r="A32" s="90" t="s">
        <x:v>292</x:v>
      </x:c>
      <x:c r="B32" s="90" t="s">
        <x:v>1020</x:v>
      </x:c>
      <x:c r="C32" s="90" t="s">
        <x:v>1018</x:v>
      </x:c>
      <x:c r="D32" s="90" t="s">
        <x:v>4861</x:v>
      </x:c>
      <x:c r="E32" s="90" t="s">
        <x:v>4848</x:v>
      </x:c>
      <x:c r="F32" s="90" t="s">
        <x:v>4849</x:v>
      </x:c>
      <x:c r="G32" s="90" t="s">
        <x:v>4850</x:v>
      </x:c>
      <x:c r="H32" s="90" t="s">
        <x:v>4851</x:v>
      </x:c>
      <x:c r="I32" s="90" t="s">
        <x:v>4852</x:v>
      </x:c>
      <x:c r="J32" t="str">
        <x:f aca="0">A32&amp;"|"&amp;B32&amp;"|"&amp;C32</x:f>
        <x:v>NEED|U3|D2</x:v>
      </x:c>
      <x:c r="K32" t="n">
        <x:f aca="0">IF(AND(COUNTIF($J$2:$J$71,J32)=1,EXACT(A32,UPPER(A32)),EXACT(B32,UPPER(B32)),EXACT(C32,UPPER(C32)),COUNTIFS('Rights_Coverage'!$B$7:$B$76,A32,'Rights_Coverage'!$C$7:$C$76,B32,'Rights_Coverage'!$D$7:$D$76,C32)=1,OR(EXACT(E32,"EVIDENCE_BACKED_NO_MATERIAL_CHANGE"),EXACT(E32,"ESTIMATED")),LEN(TRIM(G32))&gt;0,LEN(TRIM(H32))&gt;0,LEN(TRIM(I32))&gt;0),1,0)</x:f>
        <x:v>1</x:v>
      </x:c>
    </x:row>
    <x:row r="33" ht="35.04999923706055" hidden="0">
      <x:c r="A33" s="90" t="s">
        <x:v>292</x:v>
      </x:c>
      <x:c r="B33" s="90" t="s">
        <x:v>1021</x:v>
      </x:c>
      <x:c r="C33" s="90" t="s">
        <x:v>1028</x:v>
      </x:c>
      <x:c r="D33" s="90" t="s">
        <x:v>4861</x:v>
      </x:c>
      <x:c r="E33" s="90" t="s">
        <x:v>2846</x:v>
      </x:c>
      <x:c r="F33" s="90" t="s">
        <x:v>4859</x:v>
      </x:c>
      <x:c r="G33" s="90" t="s">
        <x:v>4860</x:v>
      </x:c>
      <x:c r="H33" s="90" t="s">
        <x:v>4851</x:v>
      </x:c>
      <x:c r="I33" s="90" t="s">
        <x:v>4852</x:v>
      </x:c>
      <x:c r="J33" t="str">
        <x:f aca="0">A33&amp;"|"&amp;B33&amp;"|"&amp;C33</x:f>
        <x:v>NEED|U4|D1</x:v>
      </x:c>
      <x:c r="K33" t="n">
        <x:f aca="0">IF(AND(COUNTIF($J$2:$J$71,J33)=1,EXACT(A33,UPPER(A33)),EXACT(B33,UPPER(B33)),EXACT(C33,UPPER(C33)),COUNTIFS('Rights_Coverage'!$B$7:$B$76,A33,'Rights_Coverage'!$C$7:$C$76,B33,'Rights_Coverage'!$D$7:$D$76,C33)=1,OR(EXACT(E33,"EVIDENCE_BACKED_NO_MATERIAL_CHANGE"),EXACT(E33,"ESTIMATED")),LEN(TRIM(G33))&gt;0,LEN(TRIM(H33))&gt;0,LEN(TRIM(I33))&gt;0),1,0)</x:f>
        <x:v>1</x:v>
      </x:c>
    </x:row>
    <x:row r="34" ht="35.04999923706055" hidden="0">
      <x:c r="A34" s="90" t="s">
        <x:v>292</x:v>
      </x:c>
      <x:c r="B34" s="90" t="s">
        <x:v>1021</x:v>
      </x:c>
      <x:c r="C34" s="90" t="s">
        <x:v>1018</x:v>
      </x:c>
      <x:c r="D34" s="90" t="s">
        <x:v>4861</x:v>
      </x:c>
      <x:c r="E34" s="90" t="s">
        <x:v>4848</x:v>
      </x:c>
      <x:c r="F34" s="90" t="s">
        <x:v>4849</x:v>
      </x:c>
      <x:c r="G34" s="90" t="s">
        <x:v>4850</x:v>
      </x:c>
      <x:c r="H34" s="90" t="s">
        <x:v>4851</x:v>
      </x:c>
      <x:c r="I34" s="90" t="s">
        <x:v>4852</x:v>
      </x:c>
      <x:c r="J34" t="str">
        <x:f aca="0">A34&amp;"|"&amp;B34&amp;"|"&amp;C34</x:f>
        <x:v>NEED|U4|D2</x:v>
      </x:c>
      <x:c r="K34" t="n">
        <x:f aca="0">IF(AND(COUNTIF($J$2:$J$71,J34)=1,EXACT(A34,UPPER(A34)),EXACT(B34,UPPER(B34)),EXACT(C34,UPPER(C34)),COUNTIFS('Rights_Coverage'!$B$7:$B$76,A34,'Rights_Coverage'!$C$7:$C$76,B34,'Rights_Coverage'!$D$7:$D$76,C34)=1,OR(EXACT(E34,"EVIDENCE_BACKED_NO_MATERIAL_CHANGE"),EXACT(E34,"ESTIMATED")),LEN(TRIM(G34))&gt;0,LEN(TRIM(H34))&gt;0,LEN(TRIM(I34))&gt;0),1,0)</x:f>
        <x:v>1</x:v>
      </x:c>
    </x:row>
    <x:row r="35" ht="35.04999923706055" hidden="0">
      <x:c r="A35" s="90" t="s">
        <x:v>292</x:v>
      </x:c>
      <x:c r="B35" s="90" t="s">
        <x:v>1022</x:v>
      </x:c>
      <x:c r="C35" s="90" t="s">
        <x:v>1028</x:v>
      </x:c>
      <x:c r="D35" s="90" t="s">
        <x:v>4861</x:v>
      </x:c>
      <x:c r="E35" s="90" t="s">
        <x:v>4848</x:v>
      </x:c>
      <x:c r="F35" s="90" t="s">
        <x:v>4849</x:v>
      </x:c>
      <x:c r="G35" s="90" t="s">
        <x:v>4850</x:v>
      </x:c>
      <x:c r="H35" s="90" t="s">
        <x:v>4851</x:v>
      </x:c>
      <x:c r="I35" s="90" t="s">
        <x:v>4852</x:v>
      </x:c>
      <x:c r="J35" t="str">
        <x:f aca="0">A35&amp;"|"&amp;B35&amp;"|"&amp;C35</x:f>
        <x:v>NEED|U5|D1</x:v>
      </x:c>
      <x:c r="K35" t="n">
        <x:f aca="0">IF(AND(COUNTIF($J$2:$J$71,J35)=1,EXACT(A35,UPPER(A35)),EXACT(B35,UPPER(B35)),EXACT(C35,UPPER(C35)),COUNTIFS('Rights_Coverage'!$B$7:$B$76,A35,'Rights_Coverage'!$C$7:$C$76,B35,'Rights_Coverage'!$D$7:$D$76,C35)=1,OR(EXACT(E35,"EVIDENCE_BACKED_NO_MATERIAL_CHANGE"),EXACT(E35,"ESTIMATED")),LEN(TRIM(G35))&gt;0,LEN(TRIM(H35))&gt;0,LEN(TRIM(I35))&gt;0),1,0)</x:f>
        <x:v>1</x:v>
      </x:c>
    </x:row>
    <x:row r="36" ht="35.04999923706055" hidden="0">
      <x:c r="A36" s="90" t="s">
        <x:v>292</x:v>
      </x:c>
      <x:c r="B36" s="90" t="s">
        <x:v>1022</x:v>
      </x:c>
      <x:c r="C36" s="90" t="s">
        <x:v>1018</x:v>
      </x:c>
      <x:c r="D36" s="90" t="s">
        <x:v>4861</x:v>
      </x:c>
      <x:c r="E36" s="90" t="s">
        <x:v>4848</x:v>
      </x:c>
      <x:c r="F36" s="90" t="s">
        <x:v>4849</x:v>
      </x:c>
      <x:c r="G36" s="90" t="s">
        <x:v>4850</x:v>
      </x:c>
      <x:c r="H36" s="90" t="s">
        <x:v>4851</x:v>
      </x:c>
      <x:c r="I36" s="90" t="s">
        <x:v>4852</x:v>
      </x:c>
      <x:c r="J36" t="str">
        <x:f aca="0">A36&amp;"|"&amp;B36&amp;"|"&amp;C36</x:f>
        <x:v>NEED|U5|D2</x:v>
      </x:c>
      <x:c r="K36" t="n">
        <x:f aca="0">IF(AND(COUNTIF($J$2:$J$71,J36)=1,EXACT(A36,UPPER(A36)),EXACT(B36,UPPER(B36)),EXACT(C36,UPPER(C36)),COUNTIFS('Rights_Coverage'!$B$7:$B$76,A36,'Rights_Coverage'!$C$7:$C$76,B36,'Rights_Coverage'!$D$7:$D$76,C36)=1,OR(EXACT(E36,"EVIDENCE_BACKED_NO_MATERIAL_CHANGE"),EXACT(E36,"ESTIMATED")),LEN(TRIM(G36))&gt;0,LEN(TRIM(H36))&gt;0,LEN(TRIM(I36))&gt;0),1,0)</x:f>
        <x:v>1</x:v>
      </x:c>
    </x:row>
    <x:row r="37" ht="35.04999923706055" hidden="0">
      <x:c r="A37" s="90" t="s">
        <x:v>292</x:v>
      </x:c>
      <x:c r="B37" s="90" t="s">
        <x:v>1023</x:v>
      </x:c>
      <x:c r="C37" s="90" t="s">
        <x:v>1028</x:v>
      </x:c>
      <x:c r="D37" s="90" t="s">
        <x:v>4861</x:v>
      </x:c>
      <x:c r="E37" s="90" t="s">
        <x:v>4848</x:v>
      </x:c>
      <x:c r="F37" s="90" t="s">
        <x:v>4849</x:v>
      </x:c>
      <x:c r="G37" s="90" t="s">
        <x:v>4850</x:v>
      </x:c>
      <x:c r="H37" s="90" t="s">
        <x:v>4851</x:v>
      </x:c>
      <x:c r="I37" s="90" t="s">
        <x:v>4852</x:v>
      </x:c>
      <x:c r="J37" t="str">
        <x:f aca="0">A37&amp;"|"&amp;B37&amp;"|"&amp;C37</x:f>
        <x:v>NEED|U6|D1</x:v>
      </x:c>
      <x:c r="K37" t="n">
        <x:f aca="0">IF(AND(COUNTIF($J$2:$J$71,J37)=1,EXACT(A37,UPPER(A37)),EXACT(B37,UPPER(B37)),EXACT(C37,UPPER(C37)),COUNTIFS('Rights_Coverage'!$B$7:$B$76,A37,'Rights_Coverage'!$C$7:$C$76,B37,'Rights_Coverage'!$D$7:$D$76,C37)=1,OR(EXACT(E37,"EVIDENCE_BACKED_NO_MATERIAL_CHANGE"),EXACT(E37,"ESTIMATED")),LEN(TRIM(G37))&gt;0,LEN(TRIM(H37))&gt;0,LEN(TRIM(I37))&gt;0),1,0)</x:f>
        <x:v>1</x:v>
      </x:c>
    </x:row>
    <x:row r="38" ht="35.04999923706055" hidden="0">
      <x:c r="A38" s="90" t="s">
        <x:v>292</x:v>
      </x:c>
      <x:c r="B38" s="90" t="s">
        <x:v>1023</x:v>
      </x:c>
      <x:c r="C38" s="90" t="s">
        <x:v>1018</x:v>
      </x:c>
      <x:c r="D38" s="90" t="s">
        <x:v>4861</x:v>
      </x:c>
      <x:c r="E38" s="90" t="s">
        <x:v>4848</x:v>
      </x:c>
      <x:c r="F38" s="90" t="s">
        <x:v>4849</x:v>
      </x:c>
      <x:c r="G38" s="90" t="s">
        <x:v>4850</x:v>
      </x:c>
      <x:c r="H38" s="90" t="s">
        <x:v>4851</x:v>
      </x:c>
      <x:c r="I38" s="90" t="s">
        <x:v>4852</x:v>
      </x:c>
      <x:c r="J38" t="str">
        <x:f aca="0">A38&amp;"|"&amp;B38&amp;"|"&amp;C38</x:f>
        <x:v>NEED|U6|D2</x:v>
      </x:c>
      <x:c r="K38" t="n">
        <x:f aca="0">IF(AND(COUNTIF($J$2:$J$71,J38)=1,EXACT(A38,UPPER(A38)),EXACT(B38,UPPER(B38)),EXACT(C38,UPPER(C38)),COUNTIFS('Rights_Coverage'!$B$7:$B$76,A38,'Rights_Coverage'!$C$7:$C$76,B38,'Rights_Coverage'!$D$7:$D$76,C38)=1,OR(EXACT(E38,"EVIDENCE_BACKED_NO_MATERIAL_CHANGE"),EXACT(E38,"ESTIMATED")),LEN(TRIM(G38))&gt;0,LEN(TRIM(H38))&gt;0,LEN(TRIM(I38))&gt;0),1,0)</x:f>
        <x:v>1</x:v>
      </x:c>
    </x:row>
    <x:row r="39" ht="35.04999923706055" hidden="0">
      <x:c r="A39" s="90" t="s">
        <x:v>293</x:v>
      </x:c>
      <x:c r="B39" s="90" t="s">
        <x:v>1017</x:v>
      </x:c>
      <x:c r="C39" s="90" t="s">
        <x:v>1027</x:v>
      </x:c>
      <x:c r="D39" s="90" t="s">
        <x:v>4862</x:v>
      </x:c>
      <x:c r="E39" s="90" t="s">
        <x:v>4848</x:v>
      </x:c>
      <x:c r="F39" s="90" t="s">
        <x:v>4849</x:v>
      </x:c>
      <x:c r="G39" s="90" t="s">
        <x:v>4850</x:v>
      </x:c>
      <x:c r="H39" s="90" t="s">
        <x:v>4851</x:v>
      </x:c>
      <x:c r="I39" s="90" t="s">
        <x:v>4852</x:v>
      </x:c>
      <x:c r="J39" t="str">
        <x:f aca="0">A39&amp;"|"&amp;B39&amp;"|"&amp;C39</x:f>
        <x:v>DIGN|U1|D3</x:v>
      </x:c>
      <x:c r="K39" t="n">
        <x:f aca="0">IF(AND(COUNTIF($J$2:$J$71,J39)=1,EXACT(A39,UPPER(A39)),EXACT(B39,UPPER(B39)),EXACT(C39,UPPER(C39)),COUNTIFS('Rights_Coverage'!$B$7:$B$76,A39,'Rights_Coverage'!$C$7:$C$76,B39,'Rights_Coverage'!$D$7:$D$76,C39)=1,OR(EXACT(E39,"EVIDENCE_BACKED_NO_MATERIAL_CHANGE"),EXACT(E39,"ESTIMATED")),LEN(TRIM(G39))&gt;0,LEN(TRIM(H39))&gt;0,LEN(TRIM(I39))&gt;0),1,0)</x:f>
        <x:v>1</x:v>
      </x:c>
    </x:row>
    <x:row r="40" ht="35.04999923706055" hidden="0">
      <x:c r="A40" s="90" t="s">
        <x:v>293</x:v>
      </x:c>
      <x:c r="B40" s="90" t="s">
        <x:v>1017</x:v>
      </x:c>
      <x:c r="C40" s="90" t="s">
        <x:v>1026</x:v>
      </x:c>
      <x:c r="D40" s="90" t="s">
        <x:v>4862</x:v>
      </x:c>
      <x:c r="E40" s="90" t="s">
        <x:v>2846</x:v>
      </x:c>
      <x:c r="F40" s="90" t="s">
        <x:v>4859</x:v>
      </x:c>
      <x:c r="G40" s="90" t="s">
        <x:v>4860</x:v>
      </x:c>
      <x:c r="H40" s="90" t="s">
        <x:v>4851</x:v>
      </x:c>
      <x:c r="I40" s="90" t="s">
        <x:v>4852</x:v>
      </x:c>
      <x:c r="J40" t="str">
        <x:f aca="0">A40&amp;"|"&amp;B40&amp;"|"&amp;C40</x:f>
        <x:v>DIGN|U1|D5</x:v>
      </x:c>
      <x:c r="K40" t="n">
        <x:f aca="0">IF(AND(COUNTIF($J$2:$J$71,J40)=1,EXACT(A40,UPPER(A40)),EXACT(B40,UPPER(B40)),EXACT(C40,UPPER(C40)),COUNTIFS('Rights_Coverage'!$B$7:$B$76,A40,'Rights_Coverage'!$C$7:$C$76,B40,'Rights_Coverage'!$D$7:$D$76,C40)=1,OR(EXACT(E40,"EVIDENCE_BACKED_NO_MATERIAL_CHANGE"),EXACT(E40,"ESTIMATED")),LEN(TRIM(G40))&gt;0,LEN(TRIM(H40))&gt;0,LEN(TRIM(I40))&gt;0),1,0)</x:f>
        <x:v>1</x:v>
      </x:c>
    </x:row>
    <x:row r="41" ht="35.04999923706055" hidden="0">
      <x:c r="A41" s="90" t="s">
        <x:v>293</x:v>
      </x:c>
      <x:c r="B41" s="90" t="s">
        <x:v>1019</x:v>
      </x:c>
      <x:c r="C41" s="90" t="s">
        <x:v>1027</x:v>
      </x:c>
      <x:c r="D41" s="90" t="s">
        <x:v>4862</x:v>
      </x:c>
      <x:c r="E41" s="90" t="s">
        <x:v>4848</x:v>
      </x:c>
      <x:c r="F41" s="90" t="s">
        <x:v>4849</x:v>
      </x:c>
      <x:c r="G41" s="90" t="s">
        <x:v>4850</x:v>
      </x:c>
      <x:c r="H41" s="90" t="s">
        <x:v>4851</x:v>
      </x:c>
      <x:c r="I41" s="90" t="s">
        <x:v>4852</x:v>
      </x:c>
      <x:c r="J41" t="str">
        <x:f aca="0">A41&amp;"|"&amp;B41&amp;"|"&amp;C41</x:f>
        <x:v>DIGN|U2|D3</x:v>
      </x:c>
      <x:c r="K41" t="n">
        <x:f aca="0">IF(AND(COUNTIF($J$2:$J$71,J41)=1,EXACT(A41,UPPER(A41)),EXACT(B41,UPPER(B41)),EXACT(C41,UPPER(C41)),COUNTIFS('Rights_Coverage'!$B$7:$B$76,A41,'Rights_Coverage'!$C$7:$C$76,B41,'Rights_Coverage'!$D$7:$D$76,C41)=1,OR(EXACT(E41,"EVIDENCE_BACKED_NO_MATERIAL_CHANGE"),EXACT(E41,"ESTIMATED")),LEN(TRIM(G41))&gt;0,LEN(TRIM(H41))&gt;0,LEN(TRIM(I41))&gt;0),1,0)</x:f>
        <x:v>1</x:v>
      </x:c>
    </x:row>
    <x:row r="42" ht="35.04999923706055" hidden="0">
      <x:c r="A42" s="90" t="s">
        <x:v>293</x:v>
      </x:c>
      <x:c r="B42" s="90" t="s">
        <x:v>1019</x:v>
      </x:c>
      <x:c r="C42" s="90" t="s">
        <x:v>1026</x:v>
      </x:c>
      <x:c r="D42" s="90" t="s">
        <x:v>4862</x:v>
      </x:c>
      <x:c r="E42" s="90" t="s">
        <x:v>4848</x:v>
      </x:c>
      <x:c r="F42" s="90" t="s">
        <x:v>4849</x:v>
      </x:c>
      <x:c r="G42" s="90" t="s">
        <x:v>4850</x:v>
      </x:c>
      <x:c r="H42" s="90" t="s">
        <x:v>4851</x:v>
      </x:c>
      <x:c r="I42" s="90" t="s">
        <x:v>4852</x:v>
      </x:c>
      <x:c r="J42" t="str">
        <x:f aca="0">A42&amp;"|"&amp;B42&amp;"|"&amp;C42</x:f>
        <x:v>DIGN|U2|D5</x:v>
      </x:c>
      <x:c r="K42" t="n">
        <x:f aca="0">IF(AND(COUNTIF($J$2:$J$71,J42)=1,EXACT(A42,UPPER(A42)),EXACT(B42,UPPER(B42)),EXACT(C42,UPPER(C42)),COUNTIFS('Rights_Coverage'!$B$7:$B$76,A42,'Rights_Coverage'!$C$7:$C$76,B42,'Rights_Coverage'!$D$7:$D$76,C42)=1,OR(EXACT(E42,"EVIDENCE_BACKED_NO_MATERIAL_CHANGE"),EXACT(E42,"ESTIMATED")),LEN(TRIM(G42))&gt;0,LEN(TRIM(H42))&gt;0,LEN(TRIM(I42))&gt;0),1,0)</x:f>
        <x:v>1</x:v>
      </x:c>
    </x:row>
    <x:row r="43" ht="35.04999923706055" hidden="0">
      <x:c r="A43" s="90" t="s">
        <x:v>293</x:v>
      </x:c>
      <x:c r="B43" s="90" t="s">
        <x:v>1020</x:v>
      </x:c>
      <x:c r="C43" s="90" t="s">
        <x:v>1027</x:v>
      </x:c>
      <x:c r="D43" s="90" t="s">
        <x:v>4862</x:v>
      </x:c>
      <x:c r="E43" s="90" t="s">
        <x:v>2846</x:v>
      </x:c>
      <x:c r="F43" s="90" t="s">
        <x:v>4859</x:v>
      </x:c>
      <x:c r="G43" s="90" t="s">
        <x:v>4860</x:v>
      </x:c>
      <x:c r="H43" s="90" t="s">
        <x:v>4851</x:v>
      </x:c>
      <x:c r="I43" s="90" t="s">
        <x:v>4852</x:v>
      </x:c>
      <x:c r="J43" t="str">
        <x:f aca="0">A43&amp;"|"&amp;B43&amp;"|"&amp;C43</x:f>
        <x:v>DIGN|U3|D3</x:v>
      </x:c>
      <x:c r="K43" t="n">
        <x:f aca="0">IF(AND(COUNTIF($J$2:$J$71,J43)=1,EXACT(A43,UPPER(A43)),EXACT(B43,UPPER(B43)),EXACT(C43,UPPER(C43)),COUNTIFS('Rights_Coverage'!$B$7:$B$76,A43,'Rights_Coverage'!$C$7:$C$76,B43,'Rights_Coverage'!$D$7:$D$76,C43)=1,OR(EXACT(E43,"EVIDENCE_BACKED_NO_MATERIAL_CHANGE"),EXACT(E43,"ESTIMATED")),LEN(TRIM(G43))&gt;0,LEN(TRIM(H43))&gt;0,LEN(TRIM(I43))&gt;0),1,0)</x:f>
        <x:v>1</x:v>
      </x:c>
    </x:row>
    <x:row r="44" ht="35.04999923706055" hidden="0">
      <x:c r="A44" s="90" t="s">
        <x:v>293</x:v>
      </x:c>
      <x:c r="B44" s="90" t="s">
        <x:v>1020</x:v>
      </x:c>
      <x:c r="C44" s="90" t="s">
        <x:v>1026</x:v>
      </x:c>
      <x:c r="D44" s="90" t="s">
        <x:v>4862</x:v>
      </x:c>
      <x:c r="E44" s="90" t="s">
        <x:v>4848</x:v>
      </x:c>
      <x:c r="F44" s="90" t="s">
        <x:v>4849</x:v>
      </x:c>
      <x:c r="G44" s="90" t="s">
        <x:v>4850</x:v>
      </x:c>
      <x:c r="H44" s="90" t="s">
        <x:v>4851</x:v>
      </x:c>
      <x:c r="I44" s="90" t="s">
        <x:v>4852</x:v>
      </x:c>
      <x:c r="J44" t="str">
        <x:f aca="0">A44&amp;"|"&amp;B44&amp;"|"&amp;C44</x:f>
        <x:v>DIGN|U3|D5</x:v>
      </x:c>
      <x:c r="K44" t="n">
        <x:f aca="0">IF(AND(COUNTIF($J$2:$J$71,J44)=1,EXACT(A44,UPPER(A44)),EXACT(B44,UPPER(B44)),EXACT(C44,UPPER(C44)),COUNTIFS('Rights_Coverage'!$B$7:$B$76,A44,'Rights_Coverage'!$C$7:$C$76,B44,'Rights_Coverage'!$D$7:$D$76,C44)=1,OR(EXACT(E44,"EVIDENCE_BACKED_NO_MATERIAL_CHANGE"),EXACT(E44,"ESTIMATED")),LEN(TRIM(G44))&gt;0,LEN(TRIM(H44))&gt;0,LEN(TRIM(I44))&gt;0),1,0)</x:f>
        <x:v>1</x:v>
      </x:c>
    </x:row>
    <x:row r="45" ht="35.04999923706055" hidden="0">
      <x:c r="A45" s="90" t="s">
        <x:v>293</x:v>
      </x:c>
      <x:c r="B45" s="90" t="s">
        <x:v>1021</x:v>
      </x:c>
      <x:c r="C45" s="90" t="s">
        <x:v>1027</x:v>
      </x:c>
      <x:c r="D45" s="90" t="s">
        <x:v>4862</x:v>
      </x:c>
      <x:c r="E45" s="90" t="s">
        <x:v>4848</x:v>
      </x:c>
      <x:c r="F45" s="90" t="s">
        <x:v>4849</x:v>
      </x:c>
      <x:c r="G45" s="90" t="s">
        <x:v>4850</x:v>
      </x:c>
      <x:c r="H45" s="90" t="s">
        <x:v>4851</x:v>
      </x:c>
      <x:c r="I45" s="90" t="s">
        <x:v>4852</x:v>
      </x:c>
      <x:c r="J45" t="str">
        <x:f aca="0">A45&amp;"|"&amp;B45&amp;"|"&amp;C45</x:f>
        <x:v>DIGN|U4|D3</x:v>
      </x:c>
      <x:c r="K45" t="n">
        <x:f aca="0">IF(AND(COUNTIF($J$2:$J$71,J45)=1,EXACT(A45,UPPER(A45)),EXACT(B45,UPPER(B45)),EXACT(C45,UPPER(C45)),COUNTIFS('Rights_Coverage'!$B$7:$B$76,A45,'Rights_Coverage'!$C$7:$C$76,B45,'Rights_Coverage'!$D$7:$D$76,C45)=1,OR(EXACT(E45,"EVIDENCE_BACKED_NO_MATERIAL_CHANGE"),EXACT(E45,"ESTIMATED")),LEN(TRIM(G45))&gt;0,LEN(TRIM(H45))&gt;0,LEN(TRIM(I45))&gt;0),1,0)</x:f>
        <x:v>1</x:v>
      </x:c>
    </x:row>
    <x:row r="46" ht="35.04999923706055" hidden="0">
      <x:c r="A46" s="90" t="s">
        <x:v>293</x:v>
      </x:c>
      <x:c r="B46" s="90" t="s">
        <x:v>1021</x:v>
      </x:c>
      <x:c r="C46" s="90" t="s">
        <x:v>1026</x:v>
      </x:c>
      <x:c r="D46" s="90" t="s">
        <x:v>4862</x:v>
      </x:c>
      <x:c r="E46" s="90" t="s">
        <x:v>4848</x:v>
      </x:c>
      <x:c r="F46" s="90" t="s">
        <x:v>4849</x:v>
      </x:c>
      <x:c r="G46" s="90" t="s">
        <x:v>4850</x:v>
      </x:c>
      <x:c r="H46" s="90" t="s">
        <x:v>4851</x:v>
      </x:c>
      <x:c r="I46" s="90" t="s">
        <x:v>4852</x:v>
      </x:c>
      <x:c r="J46" t="str">
        <x:f aca="0">A46&amp;"|"&amp;B46&amp;"|"&amp;C46</x:f>
        <x:v>DIGN|U4|D5</x:v>
      </x:c>
      <x:c r="K46" t="n">
        <x:f aca="0">IF(AND(COUNTIF($J$2:$J$71,J46)=1,EXACT(A46,UPPER(A46)),EXACT(B46,UPPER(B46)),EXACT(C46,UPPER(C46)),COUNTIFS('Rights_Coverage'!$B$7:$B$76,A46,'Rights_Coverage'!$C$7:$C$76,B46,'Rights_Coverage'!$D$7:$D$76,C46)=1,OR(EXACT(E46,"EVIDENCE_BACKED_NO_MATERIAL_CHANGE"),EXACT(E46,"ESTIMATED")),LEN(TRIM(G46))&gt;0,LEN(TRIM(H46))&gt;0,LEN(TRIM(I46))&gt;0),1,0)</x:f>
        <x:v>1</x:v>
      </x:c>
    </x:row>
    <x:row r="47" ht="35.04999923706055" hidden="0">
      <x:c r="A47" s="90" t="s">
        <x:v>293</x:v>
      </x:c>
      <x:c r="B47" s="90" t="s">
        <x:v>1022</x:v>
      </x:c>
      <x:c r="C47" s="90" t="s">
        <x:v>1027</x:v>
      </x:c>
      <x:c r="D47" s="90" t="s">
        <x:v>4862</x:v>
      </x:c>
      <x:c r="E47" s="90" t="s">
        <x:v>4848</x:v>
      </x:c>
      <x:c r="F47" s="90" t="s">
        <x:v>4849</x:v>
      </x:c>
      <x:c r="G47" s="90" t="s">
        <x:v>4850</x:v>
      </x:c>
      <x:c r="H47" s="90" t="s">
        <x:v>4851</x:v>
      </x:c>
      <x:c r="I47" s="90" t="s">
        <x:v>4852</x:v>
      </x:c>
      <x:c r="J47" t="str">
        <x:f aca="0">A47&amp;"|"&amp;B47&amp;"|"&amp;C47</x:f>
        <x:v>DIGN|U5|D3</x:v>
      </x:c>
      <x:c r="K47" t="n">
        <x:f aca="0">IF(AND(COUNTIF($J$2:$J$71,J47)=1,EXACT(A47,UPPER(A47)),EXACT(B47,UPPER(B47)),EXACT(C47,UPPER(C47)),COUNTIFS('Rights_Coverage'!$B$7:$B$76,A47,'Rights_Coverage'!$C$7:$C$76,B47,'Rights_Coverage'!$D$7:$D$76,C47)=1,OR(EXACT(E47,"EVIDENCE_BACKED_NO_MATERIAL_CHANGE"),EXACT(E47,"ESTIMATED")),LEN(TRIM(G47))&gt;0,LEN(TRIM(H47))&gt;0,LEN(TRIM(I47))&gt;0),1,0)</x:f>
        <x:v>1</x:v>
      </x:c>
    </x:row>
    <x:row r="48" ht="35.04999923706055" hidden="0">
      <x:c r="A48" s="90" t="s">
        <x:v>293</x:v>
      </x:c>
      <x:c r="B48" s="90" t="s">
        <x:v>1022</x:v>
      </x:c>
      <x:c r="C48" s="90" t="s">
        <x:v>1026</x:v>
      </x:c>
      <x:c r="D48" s="90" t="s">
        <x:v>4862</x:v>
      </x:c>
      <x:c r="E48" s="90" t="s">
        <x:v>4848</x:v>
      </x:c>
      <x:c r="F48" s="90" t="s">
        <x:v>4849</x:v>
      </x:c>
      <x:c r="G48" s="90" t="s">
        <x:v>4850</x:v>
      </x:c>
      <x:c r="H48" s="90" t="s">
        <x:v>4851</x:v>
      </x:c>
      <x:c r="I48" s="90" t="s">
        <x:v>4852</x:v>
      </x:c>
      <x:c r="J48" t="str">
        <x:f aca="0">A48&amp;"|"&amp;B48&amp;"|"&amp;C48</x:f>
        <x:v>DIGN|U5|D5</x:v>
      </x:c>
      <x:c r="K48" t="n">
        <x:f aca="0">IF(AND(COUNTIF($J$2:$J$71,J48)=1,EXACT(A48,UPPER(A48)),EXACT(B48,UPPER(B48)),EXACT(C48,UPPER(C48)),COUNTIFS('Rights_Coverage'!$B$7:$B$76,A48,'Rights_Coverage'!$C$7:$C$76,B48,'Rights_Coverage'!$D$7:$D$76,C48)=1,OR(EXACT(E48,"EVIDENCE_BACKED_NO_MATERIAL_CHANGE"),EXACT(E48,"ESTIMATED")),LEN(TRIM(G48))&gt;0,LEN(TRIM(H48))&gt;0,LEN(TRIM(I48))&gt;0),1,0)</x:f>
        <x:v>1</x:v>
      </x:c>
    </x:row>
    <x:row r="49" ht="35.04999923706055" hidden="0">
      <x:c r="A49" s="90" t="s">
        <x:v>293</x:v>
      </x:c>
      <x:c r="B49" s="90" t="s">
        <x:v>1023</x:v>
      </x:c>
      <x:c r="C49" s="90" t="s">
        <x:v>1027</x:v>
      </x:c>
      <x:c r="D49" s="90" t="s">
        <x:v>4862</x:v>
      </x:c>
      <x:c r="E49" s="90" t="s">
        <x:v>4848</x:v>
      </x:c>
      <x:c r="F49" s="90" t="s">
        <x:v>4849</x:v>
      </x:c>
      <x:c r="G49" s="90" t="s">
        <x:v>4850</x:v>
      </x:c>
      <x:c r="H49" s="90" t="s">
        <x:v>4851</x:v>
      </x:c>
      <x:c r="I49" s="90" t="s">
        <x:v>4852</x:v>
      </x:c>
      <x:c r="J49" t="str">
        <x:f aca="0">A49&amp;"|"&amp;B49&amp;"|"&amp;C49</x:f>
        <x:v>DIGN|U6|D3</x:v>
      </x:c>
      <x:c r="K49" t="n">
        <x:f aca="0">IF(AND(COUNTIF($J$2:$J$71,J49)=1,EXACT(A49,UPPER(A49)),EXACT(B49,UPPER(B49)),EXACT(C49,UPPER(C49)),COUNTIFS('Rights_Coverage'!$B$7:$B$76,A49,'Rights_Coverage'!$C$7:$C$76,B49,'Rights_Coverage'!$D$7:$D$76,C49)=1,OR(EXACT(E49,"EVIDENCE_BACKED_NO_MATERIAL_CHANGE"),EXACT(E49,"ESTIMATED")),LEN(TRIM(G49))&gt;0,LEN(TRIM(H49))&gt;0,LEN(TRIM(I49))&gt;0),1,0)</x:f>
        <x:v>1</x:v>
      </x:c>
    </x:row>
    <x:row r="50" ht="35.04999923706055" hidden="0">
      <x:c r="A50" s="90" t="s">
        <x:v>293</x:v>
      </x:c>
      <x:c r="B50" s="90" t="s">
        <x:v>1023</x:v>
      </x:c>
      <x:c r="C50" s="90" t="s">
        <x:v>1026</x:v>
      </x:c>
      <x:c r="D50" s="90" t="s">
        <x:v>4862</x:v>
      </x:c>
      <x:c r="E50" s="90" t="s">
        <x:v>4848</x:v>
      </x:c>
      <x:c r="F50" s="90" t="s">
        <x:v>4849</x:v>
      </x:c>
      <x:c r="G50" s="90" t="s">
        <x:v>4850</x:v>
      </x:c>
      <x:c r="H50" s="90" t="s">
        <x:v>4851</x:v>
      </x:c>
      <x:c r="I50" s="90" t="s">
        <x:v>4852</x:v>
      </x:c>
      <x:c r="J50" t="str">
        <x:f aca="0">A50&amp;"|"&amp;B50&amp;"|"&amp;C50</x:f>
        <x:v>DIGN|U6|D5</x:v>
      </x:c>
      <x:c r="K50" t="n">
        <x:f aca="0">IF(AND(COUNTIF($J$2:$J$71,J50)=1,EXACT(A50,UPPER(A50)),EXACT(B50,UPPER(B50)),EXACT(C50,UPPER(C50)),COUNTIFS('Rights_Coverage'!$B$7:$B$76,A50,'Rights_Coverage'!$C$7:$C$76,B50,'Rights_Coverage'!$D$7:$D$76,C50)=1,OR(EXACT(E50,"EVIDENCE_BACKED_NO_MATERIAL_CHANGE"),EXACT(E50,"ESTIMATED")),LEN(TRIM(G50))&gt;0,LEN(TRIM(H50))&gt;0,LEN(TRIM(I50))&gt;0),1,0)</x:f>
        <x:v>1</x:v>
      </x:c>
    </x:row>
    <x:row r="51" ht="35.04999923706055" hidden="0">
      <x:c r="A51" s="90" t="s">
        <x:v>294</x:v>
      </x:c>
      <x:c r="B51" s="90" t="s">
        <x:v>1021</x:v>
      </x:c>
      <x:c r="C51" s="90" t="s">
        <x:v>1027</x:v>
      </x:c>
      <x:c r="D51" s="90" t="s">
        <x:v>4863</x:v>
      </x:c>
      <x:c r="E51" s="90" t="s">
        <x:v>4848</x:v>
      </x:c>
      <x:c r="F51" s="90" t="s">
        <x:v>4849</x:v>
      </x:c>
      <x:c r="G51" s="90" t="s">
        <x:v>4850</x:v>
      </x:c>
      <x:c r="H51" s="90" t="s">
        <x:v>4851</x:v>
      </x:c>
      <x:c r="I51" s="90" t="s">
        <x:v>4852</x:v>
      </x:c>
      <x:c r="J51" t="str">
        <x:f aca="0">A51&amp;"|"&amp;B51&amp;"|"&amp;C51</x:f>
        <x:v>PROC|U4|D3</x:v>
      </x:c>
      <x:c r="K51" t="n">
        <x:f aca="0">IF(AND(COUNTIF($J$2:$J$71,J51)=1,EXACT(A51,UPPER(A51)),EXACT(B51,UPPER(B51)),EXACT(C51,UPPER(C51)),COUNTIFS('Rights_Coverage'!$B$7:$B$76,A51,'Rights_Coverage'!$C$7:$C$76,B51,'Rights_Coverage'!$D$7:$D$76,C51)=1,OR(EXACT(E51,"EVIDENCE_BACKED_NO_MATERIAL_CHANGE"),EXACT(E51,"ESTIMATED")),LEN(TRIM(G51))&gt;0,LEN(TRIM(H51))&gt;0,LEN(TRIM(I51))&gt;0),1,0)</x:f>
        <x:v>1</x:v>
      </x:c>
    </x:row>
    <x:row r="52" ht="35.04999923706055" hidden="0">
      <x:c r="A52" s="90" t="s">
        <x:v>294</x:v>
      </x:c>
      <x:c r="B52" s="90" t="s">
        <x:v>1021</x:v>
      </x:c>
      <x:c r="C52" s="90" t="s">
        <x:v>1029</x:v>
      </x:c>
      <x:c r="D52" s="90" t="s">
        <x:v>4863</x:v>
      </x:c>
      <x:c r="E52" s="90" t="s">
        <x:v>4848</x:v>
      </x:c>
      <x:c r="F52" s="90" t="s">
        <x:v>4849</x:v>
      </x:c>
      <x:c r="G52" s="90" t="s">
        <x:v>4850</x:v>
      </x:c>
      <x:c r="H52" s="90" t="s">
        <x:v>4851</x:v>
      </x:c>
      <x:c r="I52" s="90" t="s">
        <x:v>4852</x:v>
      </x:c>
      <x:c r="J52" t="str">
        <x:f aca="0">A52&amp;"|"&amp;B52&amp;"|"&amp;C52</x:f>
        <x:v>PROC|U4|D4</x:v>
      </x:c>
      <x:c r="K52" t="n">
        <x:f aca="0">IF(AND(COUNTIF($J$2:$J$71,J52)=1,EXACT(A52,UPPER(A52)),EXACT(B52,UPPER(B52)),EXACT(C52,UPPER(C52)),COUNTIFS('Rights_Coverage'!$B$7:$B$76,A52,'Rights_Coverage'!$C$7:$C$76,B52,'Rights_Coverage'!$D$7:$D$76,C52)=1,OR(EXACT(E52,"EVIDENCE_BACKED_NO_MATERIAL_CHANGE"),EXACT(E52,"ESTIMATED")),LEN(TRIM(G52))&gt;0,LEN(TRIM(H52))&gt;0,LEN(TRIM(I52))&gt;0),1,0)</x:f>
        <x:v>1</x:v>
      </x:c>
    </x:row>
    <x:row r="53" ht="35.04999923706055" hidden="0">
      <x:c r="A53" s="90" t="s">
        <x:v>294</x:v>
      </x:c>
      <x:c r="B53" s="90" t="s">
        <x:v>1021</x:v>
      </x:c>
      <x:c r="C53" s="90" t="s">
        <x:v>1026</x:v>
      </x:c>
      <x:c r="D53" s="90" t="s">
        <x:v>4863</x:v>
      </x:c>
      <x:c r="E53" s="90" t="s">
        <x:v>4848</x:v>
      </x:c>
      <x:c r="F53" s="90" t="s">
        <x:v>4849</x:v>
      </x:c>
      <x:c r="G53" s="90" t="s">
        <x:v>4850</x:v>
      </x:c>
      <x:c r="H53" s="90" t="s">
        <x:v>4851</x:v>
      </x:c>
      <x:c r="I53" s="90" t="s">
        <x:v>4852</x:v>
      </x:c>
      <x:c r="J53" t="str">
        <x:f aca="0">A53&amp;"|"&amp;B53&amp;"|"&amp;C53</x:f>
        <x:v>PROC|U4|D5</x:v>
      </x:c>
      <x:c r="K53" t="n">
        <x:f aca="0">IF(AND(COUNTIF($J$2:$J$71,J53)=1,EXACT(A53,UPPER(A53)),EXACT(B53,UPPER(B53)),EXACT(C53,UPPER(C53)),COUNTIFS('Rights_Coverage'!$B$7:$B$76,A53,'Rights_Coverage'!$C$7:$C$76,B53,'Rights_Coverage'!$D$7:$D$76,C53)=1,OR(EXACT(E53,"EVIDENCE_BACKED_NO_MATERIAL_CHANGE"),EXACT(E53,"ESTIMATED")),LEN(TRIM(G53))&gt;0,LEN(TRIM(H53))&gt;0,LEN(TRIM(I53))&gt;0),1,0)</x:f>
        <x:v>1</x:v>
      </x:c>
    </x:row>
    <x:row r="54" ht="35.04999923706055" hidden="0">
      <x:c r="A54" s="90" t="s">
        <x:v>294</x:v>
      </x:c>
      <x:c r="B54" s="90" t="s">
        <x:v>1022</x:v>
      </x:c>
      <x:c r="C54" s="90" t="s">
        <x:v>1027</x:v>
      </x:c>
      <x:c r="D54" s="90" t="s">
        <x:v>4863</x:v>
      </x:c>
      <x:c r="E54" s="90" t="s">
        <x:v>4848</x:v>
      </x:c>
      <x:c r="F54" s="90" t="s">
        <x:v>4849</x:v>
      </x:c>
      <x:c r="G54" s="90" t="s">
        <x:v>4850</x:v>
      </x:c>
      <x:c r="H54" s="90" t="s">
        <x:v>4851</x:v>
      </x:c>
      <x:c r="I54" s="90" t="s">
        <x:v>4852</x:v>
      </x:c>
      <x:c r="J54" t="str">
        <x:f aca="0">A54&amp;"|"&amp;B54&amp;"|"&amp;C54</x:f>
        <x:v>PROC|U5|D3</x:v>
      </x:c>
      <x:c r="K54" t="n">
        <x:f aca="0">IF(AND(COUNTIF($J$2:$J$71,J54)=1,EXACT(A54,UPPER(A54)),EXACT(B54,UPPER(B54)),EXACT(C54,UPPER(C54)),COUNTIFS('Rights_Coverage'!$B$7:$B$76,A54,'Rights_Coverage'!$C$7:$C$76,B54,'Rights_Coverage'!$D$7:$D$76,C54)=1,OR(EXACT(E54,"EVIDENCE_BACKED_NO_MATERIAL_CHANGE"),EXACT(E54,"ESTIMATED")),LEN(TRIM(G54))&gt;0,LEN(TRIM(H54))&gt;0,LEN(TRIM(I54))&gt;0),1,0)</x:f>
        <x:v>1</x:v>
      </x:c>
    </x:row>
    <x:row r="55" ht="35.04999923706055" hidden="0">
      <x:c r="A55" s="90" t="s">
        <x:v>294</x:v>
      </x:c>
      <x:c r="B55" s="90" t="s">
        <x:v>1022</x:v>
      </x:c>
      <x:c r="C55" s="90" t="s">
        <x:v>1029</x:v>
      </x:c>
      <x:c r="D55" s="90" t="s">
        <x:v>4863</x:v>
      </x:c>
      <x:c r="E55" s="90" t="s">
        <x:v>4848</x:v>
      </x:c>
      <x:c r="F55" s="90" t="s">
        <x:v>4849</x:v>
      </x:c>
      <x:c r="G55" s="90" t="s">
        <x:v>4850</x:v>
      </x:c>
      <x:c r="H55" s="90" t="s">
        <x:v>4851</x:v>
      </x:c>
      <x:c r="I55" s="90" t="s">
        <x:v>4852</x:v>
      </x:c>
      <x:c r="J55" t="str">
        <x:f aca="0">A55&amp;"|"&amp;B55&amp;"|"&amp;C55</x:f>
        <x:v>PROC|U5|D4</x:v>
      </x:c>
      <x:c r="K55" t="n">
        <x:f aca="0">IF(AND(COUNTIF($J$2:$J$71,J55)=1,EXACT(A55,UPPER(A55)),EXACT(B55,UPPER(B55)),EXACT(C55,UPPER(C55)),COUNTIFS('Rights_Coverage'!$B$7:$B$76,A55,'Rights_Coverage'!$C$7:$C$76,B55,'Rights_Coverage'!$D$7:$D$76,C55)=1,OR(EXACT(E55,"EVIDENCE_BACKED_NO_MATERIAL_CHANGE"),EXACT(E55,"ESTIMATED")),LEN(TRIM(G55))&gt;0,LEN(TRIM(H55))&gt;0,LEN(TRIM(I55))&gt;0),1,0)</x:f>
        <x:v>1</x:v>
      </x:c>
    </x:row>
    <x:row r="56" ht="35.04999923706055" hidden="0">
      <x:c r="A56" s="90" t="s">
        <x:v>294</x:v>
      </x:c>
      <x:c r="B56" s="90" t="s">
        <x:v>1022</x:v>
      </x:c>
      <x:c r="C56" s="90" t="s">
        <x:v>1026</x:v>
      </x:c>
      <x:c r="D56" s="90" t="s">
        <x:v>4863</x:v>
      </x:c>
      <x:c r="E56" s="90" t="s">
        <x:v>4848</x:v>
      </x:c>
      <x:c r="F56" s="90" t="s">
        <x:v>4849</x:v>
      </x:c>
      <x:c r="G56" s="90" t="s">
        <x:v>4850</x:v>
      </x:c>
      <x:c r="H56" s="90" t="s">
        <x:v>4851</x:v>
      </x:c>
      <x:c r="I56" s="90" t="s">
        <x:v>4852</x:v>
      </x:c>
      <x:c r="J56" t="str">
        <x:f aca="0">A56&amp;"|"&amp;B56&amp;"|"&amp;C56</x:f>
        <x:v>PROC|U5|D5</x:v>
      </x:c>
      <x:c r="K56" t="n">
        <x:f aca="0">IF(AND(COUNTIF($J$2:$J$71,J56)=1,EXACT(A56,UPPER(A56)),EXACT(B56,UPPER(B56)),EXACT(C56,UPPER(C56)),COUNTIFS('Rights_Coverage'!$B$7:$B$76,A56,'Rights_Coverage'!$C$7:$C$76,B56,'Rights_Coverage'!$D$7:$D$76,C56)=1,OR(EXACT(E56,"EVIDENCE_BACKED_NO_MATERIAL_CHANGE"),EXACT(E56,"ESTIMATED")),LEN(TRIM(G56))&gt;0,LEN(TRIM(H56))&gt;0,LEN(TRIM(I56))&gt;0),1,0)</x:f>
        <x:v>1</x:v>
      </x:c>
    </x:row>
    <x:row r="57" ht="35.04999923706055" hidden="0">
      <x:c r="A57" s="90" t="s">
        <x:v>294</x:v>
      </x:c>
      <x:c r="B57" s="90" t="s">
        <x:v>1023</x:v>
      </x:c>
      <x:c r="C57" s="90" t="s">
        <x:v>1027</x:v>
      </x:c>
      <x:c r="D57" s="90" t="s">
        <x:v>4863</x:v>
      </x:c>
      <x:c r="E57" s="90" t="s">
        <x:v>4848</x:v>
      </x:c>
      <x:c r="F57" s="90" t="s">
        <x:v>4849</x:v>
      </x:c>
      <x:c r="G57" s="90" t="s">
        <x:v>4850</x:v>
      </x:c>
      <x:c r="H57" s="90" t="s">
        <x:v>4851</x:v>
      </x:c>
      <x:c r="I57" s="90" t="s">
        <x:v>4852</x:v>
      </x:c>
      <x:c r="J57" t="str">
        <x:f aca="0">A57&amp;"|"&amp;B57&amp;"|"&amp;C57</x:f>
        <x:v>PROC|U6|D3</x:v>
      </x:c>
      <x:c r="K57" t="n">
        <x:f aca="0">IF(AND(COUNTIF($J$2:$J$71,J57)=1,EXACT(A57,UPPER(A57)),EXACT(B57,UPPER(B57)),EXACT(C57,UPPER(C57)),COUNTIFS('Rights_Coverage'!$B$7:$B$76,A57,'Rights_Coverage'!$C$7:$C$76,B57,'Rights_Coverage'!$D$7:$D$76,C57)=1,OR(EXACT(E57,"EVIDENCE_BACKED_NO_MATERIAL_CHANGE"),EXACT(E57,"ESTIMATED")),LEN(TRIM(G57))&gt;0,LEN(TRIM(H57))&gt;0,LEN(TRIM(I57))&gt;0),1,0)</x:f>
        <x:v>1</x:v>
      </x:c>
    </x:row>
    <x:row r="58" ht="35.04999923706055" hidden="0">
      <x:c r="A58" s="90" t="s">
        <x:v>294</x:v>
      </x:c>
      <x:c r="B58" s="90" t="s">
        <x:v>1023</x:v>
      </x:c>
      <x:c r="C58" s="90" t="s">
        <x:v>1029</x:v>
      </x:c>
      <x:c r="D58" s="90" t="s">
        <x:v>4863</x:v>
      </x:c>
      <x:c r="E58" s="90" t="s">
        <x:v>4848</x:v>
      </x:c>
      <x:c r="F58" s="90" t="s">
        <x:v>4849</x:v>
      </x:c>
      <x:c r="G58" s="90" t="s">
        <x:v>4850</x:v>
      </x:c>
      <x:c r="H58" s="90" t="s">
        <x:v>4851</x:v>
      </x:c>
      <x:c r="I58" s="90" t="s">
        <x:v>4852</x:v>
      </x:c>
      <x:c r="J58" t="str">
        <x:f aca="0">A58&amp;"|"&amp;B58&amp;"|"&amp;C58</x:f>
        <x:v>PROC|U6|D4</x:v>
      </x:c>
      <x:c r="K58" t="n">
        <x:f aca="0">IF(AND(COUNTIF($J$2:$J$71,J58)=1,EXACT(A58,UPPER(A58)),EXACT(B58,UPPER(B58)),EXACT(C58,UPPER(C58)),COUNTIFS('Rights_Coverage'!$B$7:$B$76,A58,'Rights_Coverage'!$C$7:$C$76,B58,'Rights_Coverage'!$D$7:$D$76,C58)=1,OR(EXACT(E58,"EVIDENCE_BACKED_NO_MATERIAL_CHANGE"),EXACT(E58,"ESTIMATED")),LEN(TRIM(G58))&gt;0,LEN(TRIM(H58))&gt;0,LEN(TRIM(I58))&gt;0),1,0)</x:f>
        <x:v>1</x:v>
      </x:c>
    </x:row>
    <x:row r="59" ht="35.04999923706055" hidden="0">
      <x:c r="A59" s="90" t="s">
        <x:v>294</x:v>
      </x:c>
      <x:c r="B59" s="90" t="s">
        <x:v>1023</x:v>
      </x:c>
      <x:c r="C59" s="90" t="s">
        <x:v>1026</x:v>
      </x:c>
      <x:c r="D59" s="90" t="s">
        <x:v>4863</x:v>
      </x:c>
      <x:c r="E59" s="90" t="s">
        <x:v>4848</x:v>
      </x:c>
      <x:c r="F59" s="90" t="s">
        <x:v>4849</x:v>
      </x:c>
      <x:c r="G59" s="90" t="s">
        <x:v>4850</x:v>
      </x:c>
      <x:c r="H59" s="90" t="s">
        <x:v>4851</x:v>
      </x:c>
      <x:c r="I59" s="90" t="s">
        <x:v>4852</x:v>
      </x:c>
      <x:c r="J59" t="str">
        <x:f aca="0">A59&amp;"|"&amp;B59&amp;"|"&amp;C59</x:f>
        <x:v>PROC|U6|D5</x:v>
      </x:c>
      <x:c r="K59" t="n">
        <x:f aca="0">IF(AND(COUNTIF($J$2:$J$71,J59)=1,EXACT(A59,UPPER(A59)),EXACT(B59,UPPER(B59)),EXACT(C59,UPPER(C59)),COUNTIFS('Rights_Coverage'!$B$7:$B$76,A59,'Rights_Coverage'!$C$7:$C$76,B59,'Rights_Coverage'!$D$7:$D$76,C59)=1,OR(EXACT(E59,"EVIDENCE_BACKED_NO_MATERIAL_CHANGE"),EXACT(E59,"ESTIMATED")),LEN(TRIM(G59))&gt;0,LEN(TRIM(H59))&gt;0,LEN(TRIM(I59))&gt;0),1,0)</x:f>
        <x:v>1</x:v>
      </x:c>
    </x:row>
    <x:row r="60" ht="35.04999923706055" hidden="0">
      <x:c r="A60" s="90" t="s">
        <x:v>295</x:v>
      </x:c>
      <x:c r="B60" s="90" t="s">
        <x:v>1017</x:v>
      </x:c>
      <x:c r="C60" s="90" t="s">
        <x:v>1029</x:v>
      </x:c>
      <x:c r="D60" s="90" t="s">
        <x:v>4864</x:v>
      </x:c>
      <x:c r="E60" s="90" t="s">
        <x:v>4848</x:v>
      </x:c>
      <x:c r="F60" s="90" t="s">
        <x:v>4849</x:v>
      </x:c>
      <x:c r="G60" s="90" t="s">
        <x:v>4850</x:v>
      </x:c>
      <x:c r="H60" s="90" t="s">
        <x:v>4851</x:v>
      </x:c>
      <x:c r="I60" s="90" t="s">
        <x:v>4852</x:v>
      </x:c>
      <x:c r="J60" t="str">
        <x:f aca="0">A60&amp;"|"&amp;B60&amp;"|"&amp;C60</x:f>
        <x:v>INFO|U1|D4</x:v>
      </x:c>
      <x:c r="K60" t="n">
        <x:f aca="0">IF(AND(COUNTIF($J$2:$J$71,J60)=1,EXACT(A60,UPPER(A60)),EXACT(B60,UPPER(B60)),EXACT(C60,UPPER(C60)),COUNTIFS('Rights_Coverage'!$B$7:$B$76,A60,'Rights_Coverage'!$C$7:$C$76,B60,'Rights_Coverage'!$D$7:$D$76,C60)=1,OR(EXACT(E60,"EVIDENCE_BACKED_NO_MATERIAL_CHANGE"),EXACT(E60,"ESTIMATED")),LEN(TRIM(G60))&gt;0,LEN(TRIM(H60))&gt;0,LEN(TRIM(I60))&gt;0),1,0)</x:f>
        <x:v>1</x:v>
      </x:c>
    </x:row>
    <x:row r="61" ht="35.04999923706055" hidden="0">
      <x:c r="A61" s="90" t="s">
        <x:v>295</x:v>
      </x:c>
      <x:c r="B61" s="90" t="s">
        <x:v>1017</x:v>
      </x:c>
      <x:c r="C61" s="90" t="s">
        <x:v>1026</x:v>
      </x:c>
      <x:c r="D61" s="90" t="s">
        <x:v>4864</x:v>
      </x:c>
      <x:c r="E61" s="90" t="s">
        <x:v>2846</x:v>
      </x:c>
      <x:c r="F61" s="90" t="s">
        <x:v>4859</x:v>
      </x:c>
      <x:c r="G61" s="90" t="s">
        <x:v>4860</x:v>
      </x:c>
      <x:c r="H61" s="90" t="s">
        <x:v>4851</x:v>
      </x:c>
      <x:c r="I61" s="90" t="s">
        <x:v>4852</x:v>
      </x:c>
      <x:c r="J61" t="str">
        <x:f aca="0">A61&amp;"|"&amp;B61&amp;"|"&amp;C61</x:f>
        <x:v>INFO|U1|D5</x:v>
      </x:c>
      <x:c r="K61" t="n">
        <x:f aca="0">IF(AND(COUNTIF($J$2:$J$71,J61)=1,EXACT(A61,UPPER(A61)),EXACT(B61,UPPER(B61)),EXACT(C61,UPPER(C61)),COUNTIFS('Rights_Coverage'!$B$7:$B$76,A61,'Rights_Coverage'!$C$7:$C$76,B61,'Rights_Coverage'!$D$7:$D$76,C61)=1,OR(EXACT(E61,"EVIDENCE_BACKED_NO_MATERIAL_CHANGE"),EXACT(E61,"ESTIMATED")),LEN(TRIM(G61))&gt;0,LEN(TRIM(H61))&gt;0,LEN(TRIM(I61))&gt;0),1,0)</x:f>
        <x:v>1</x:v>
      </x:c>
    </x:row>
    <x:row r="62" ht="35.04999923706055" hidden="0">
      <x:c r="A62" s="90" t="s">
        <x:v>295</x:v>
      </x:c>
      <x:c r="B62" s="90" t="s">
        <x:v>1019</x:v>
      </x:c>
      <x:c r="C62" s="90" t="s">
        <x:v>1029</x:v>
      </x:c>
      <x:c r="D62" s="90" t="s">
        <x:v>4864</x:v>
      </x:c>
      <x:c r="E62" s="90" t="s">
        <x:v>4848</x:v>
      </x:c>
      <x:c r="F62" s="90" t="s">
        <x:v>4849</x:v>
      </x:c>
      <x:c r="G62" s="90" t="s">
        <x:v>4850</x:v>
      </x:c>
      <x:c r="H62" s="90" t="s">
        <x:v>4851</x:v>
      </x:c>
      <x:c r="I62" s="90" t="s">
        <x:v>4852</x:v>
      </x:c>
      <x:c r="J62" t="str">
        <x:f aca="0">A62&amp;"|"&amp;B62&amp;"|"&amp;C62</x:f>
        <x:v>INFO|U2|D4</x:v>
      </x:c>
      <x:c r="K62" t="n">
        <x:f aca="0">IF(AND(COUNTIF($J$2:$J$71,J62)=1,EXACT(A62,UPPER(A62)),EXACT(B62,UPPER(B62)),EXACT(C62,UPPER(C62)),COUNTIFS('Rights_Coverage'!$B$7:$B$76,A62,'Rights_Coverage'!$C$7:$C$76,B62,'Rights_Coverage'!$D$7:$D$76,C62)=1,OR(EXACT(E62,"EVIDENCE_BACKED_NO_MATERIAL_CHANGE"),EXACT(E62,"ESTIMATED")),LEN(TRIM(G62))&gt;0,LEN(TRIM(H62))&gt;0,LEN(TRIM(I62))&gt;0),1,0)</x:f>
        <x:v>1</x:v>
      </x:c>
    </x:row>
    <x:row r="63" ht="35.04999923706055" hidden="0">
      <x:c r="A63" s="90" t="s">
        <x:v>295</x:v>
      </x:c>
      <x:c r="B63" s="90" t="s">
        <x:v>1019</x:v>
      </x:c>
      <x:c r="C63" s="90" t="s">
        <x:v>1026</x:v>
      </x:c>
      <x:c r="D63" s="90" t="s">
        <x:v>4864</x:v>
      </x:c>
      <x:c r="E63" s="90" t="s">
        <x:v>4848</x:v>
      </x:c>
      <x:c r="F63" s="90" t="s">
        <x:v>4849</x:v>
      </x:c>
      <x:c r="G63" s="90" t="s">
        <x:v>4850</x:v>
      </x:c>
      <x:c r="H63" s="90" t="s">
        <x:v>4851</x:v>
      </x:c>
      <x:c r="I63" s="90" t="s">
        <x:v>4852</x:v>
      </x:c>
      <x:c r="J63" t="str">
        <x:f aca="0">A63&amp;"|"&amp;B63&amp;"|"&amp;C63</x:f>
        <x:v>INFO|U2|D5</x:v>
      </x:c>
      <x:c r="K63" t="n">
        <x:f aca="0">IF(AND(COUNTIF($J$2:$J$71,J63)=1,EXACT(A63,UPPER(A63)),EXACT(B63,UPPER(B63)),EXACT(C63,UPPER(C63)),COUNTIFS('Rights_Coverage'!$B$7:$B$76,A63,'Rights_Coverage'!$C$7:$C$76,B63,'Rights_Coverage'!$D$7:$D$76,C63)=1,OR(EXACT(E63,"EVIDENCE_BACKED_NO_MATERIAL_CHANGE"),EXACT(E63,"ESTIMATED")),LEN(TRIM(G63))&gt;0,LEN(TRIM(H63))&gt;0,LEN(TRIM(I63))&gt;0),1,0)</x:f>
        <x:v>1</x:v>
      </x:c>
    </x:row>
    <x:row r="64" ht="35.04999923706055" hidden="0">
      <x:c r="A64" s="90" t="s">
        <x:v>295</x:v>
      </x:c>
      <x:c r="B64" s="90" t="s">
        <x:v>1020</x:v>
      </x:c>
      <x:c r="C64" s="90" t="s">
        <x:v>1029</x:v>
      </x:c>
      <x:c r="D64" s="90" t="s">
        <x:v>4864</x:v>
      </x:c>
      <x:c r="E64" s="90" t="s">
        <x:v>4848</x:v>
      </x:c>
      <x:c r="F64" s="90" t="s">
        <x:v>4849</x:v>
      </x:c>
      <x:c r="G64" s="90" t="s">
        <x:v>4850</x:v>
      </x:c>
      <x:c r="H64" s="90" t="s">
        <x:v>4851</x:v>
      </x:c>
      <x:c r="I64" s="90" t="s">
        <x:v>4852</x:v>
      </x:c>
      <x:c r="J64" t="str">
        <x:f aca="0">A64&amp;"|"&amp;B64&amp;"|"&amp;C64</x:f>
        <x:v>INFO|U3|D4</x:v>
      </x:c>
      <x:c r="K64" t="n">
        <x:f aca="0">IF(AND(COUNTIF($J$2:$J$71,J64)=1,EXACT(A64,UPPER(A64)),EXACT(B64,UPPER(B64)),EXACT(C64,UPPER(C64)),COUNTIFS('Rights_Coverage'!$B$7:$B$76,A64,'Rights_Coverage'!$C$7:$C$76,B64,'Rights_Coverage'!$D$7:$D$76,C64)=1,OR(EXACT(E64,"EVIDENCE_BACKED_NO_MATERIAL_CHANGE"),EXACT(E64,"ESTIMATED")),LEN(TRIM(G64))&gt;0,LEN(TRIM(H64))&gt;0,LEN(TRIM(I64))&gt;0),1,0)</x:f>
        <x:v>1</x:v>
      </x:c>
    </x:row>
    <x:row r="65" ht="35.04999923706055" hidden="0">
      <x:c r="A65" s="90" t="s">
        <x:v>295</x:v>
      </x:c>
      <x:c r="B65" s="90" t="s">
        <x:v>1020</x:v>
      </x:c>
      <x:c r="C65" s="90" t="s">
        <x:v>1026</x:v>
      </x:c>
      <x:c r="D65" s="90" t="s">
        <x:v>4864</x:v>
      </x:c>
      <x:c r="E65" s="90" t="s">
        <x:v>4848</x:v>
      </x:c>
      <x:c r="F65" s="90" t="s">
        <x:v>4849</x:v>
      </x:c>
      <x:c r="G65" s="90" t="s">
        <x:v>4850</x:v>
      </x:c>
      <x:c r="H65" s="90" t="s">
        <x:v>4851</x:v>
      </x:c>
      <x:c r="I65" s="90" t="s">
        <x:v>4852</x:v>
      </x:c>
      <x:c r="J65" t="str">
        <x:f aca="0">A65&amp;"|"&amp;B65&amp;"|"&amp;C65</x:f>
        <x:v>INFO|U3|D5</x:v>
      </x:c>
      <x:c r="K65" t="n">
        <x:f aca="0">IF(AND(COUNTIF($J$2:$J$71,J65)=1,EXACT(A65,UPPER(A65)),EXACT(B65,UPPER(B65)),EXACT(C65,UPPER(C65)),COUNTIFS('Rights_Coverage'!$B$7:$B$76,A65,'Rights_Coverage'!$C$7:$C$76,B65,'Rights_Coverage'!$D$7:$D$76,C65)=1,OR(EXACT(E65,"EVIDENCE_BACKED_NO_MATERIAL_CHANGE"),EXACT(E65,"ESTIMATED")),LEN(TRIM(G65))&gt;0,LEN(TRIM(H65))&gt;0,LEN(TRIM(I65))&gt;0),1,0)</x:f>
        <x:v>1</x:v>
      </x:c>
    </x:row>
    <x:row r="66" ht="35.04999923706055" hidden="0">
      <x:c r="A66" s="90" t="s">
        <x:v>295</x:v>
      </x:c>
      <x:c r="B66" s="90" t="s">
        <x:v>1021</x:v>
      </x:c>
      <x:c r="C66" s="90" t="s">
        <x:v>1029</x:v>
      </x:c>
      <x:c r="D66" s="90" t="s">
        <x:v>4864</x:v>
      </x:c>
      <x:c r="E66" s="90" t="s">
        <x:v>4848</x:v>
      </x:c>
      <x:c r="F66" s="90" t="s">
        <x:v>4849</x:v>
      </x:c>
      <x:c r="G66" s="90" t="s">
        <x:v>4850</x:v>
      </x:c>
      <x:c r="H66" s="90" t="s">
        <x:v>4851</x:v>
      </x:c>
      <x:c r="I66" s="90" t="s">
        <x:v>4852</x:v>
      </x:c>
      <x:c r="J66" t="str">
        <x:f aca="0">A66&amp;"|"&amp;B66&amp;"|"&amp;C66</x:f>
        <x:v>INFO|U4|D4</x:v>
      </x:c>
      <x:c r="K66" t="n">
        <x:f aca="0">IF(AND(COUNTIF($J$2:$J$71,J66)=1,EXACT(A66,UPPER(A66)),EXACT(B66,UPPER(B66)),EXACT(C66,UPPER(C66)),COUNTIFS('Rights_Coverage'!$B$7:$B$76,A66,'Rights_Coverage'!$C$7:$C$76,B66,'Rights_Coverage'!$D$7:$D$76,C66)=1,OR(EXACT(E66,"EVIDENCE_BACKED_NO_MATERIAL_CHANGE"),EXACT(E66,"ESTIMATED")),LEN(TRIM(G66))&gt;0,LEN(TRIM(H66))&gt;0,LEN(TRIM(I66))&gt;0),1,0)</x:f>
        <x:v>1</x:v>
      </x:c>
    </x:row>
    <x:row r="67" ht="35.04999923706055" hidden="0">
      <x:c r="A67" s="90" t="s">
        <x:v>295</x:v>
      </x:c>
      <x:c r="B67" s="90" t="s">
        <x:v>1021</x:v>
      </x:c>
      <x:c r="C67" s="90" t="s">
        <x:v>1026</x:v>
      </x:c>
      <x:c r="D67" s="90" t="s">
        <x:v>4864</x:v>
      </x:c>
      <x:c r="E67" s="90" t="s">
        <x:v>4848</x:v>
      </x:c>
      <x:c r="F67" s="90" t="s">
        <x:v>4849</x:v>
      </x:c>
      <x:c r="G67" s="90" t="s">
        <x:v>4850</x:v>
      </x:c>
      <x:c r="H67" s="90" t="s">
        <x:v>4851</x:v>
      </x:c>
      <x:c r="I67" s="90" t="s">
        <x:v>4852</x:v>
      </x:c>
      <x:c r="J67" t="str">
        <x:f aca="0">A67&amp;"|"&amp;B67&amp;"|"&amp;C67</x:f>
        <x:v>INFO|U4|D5</x:v>
      </x:c>
      <x:c r="K67" t="n">
        <x:f aca="0">IF(AND(COUNTIF($J$2:$J$71,J67)=1,EXACT(A67,UPPER(A67)),EXACT(B67,UPPER(B67)),EXACT(C67,UPPER(C67)),COUNTIFS('Rights_Coverage'!$B$7:$B$76,A67,'Rights_Coverage'!$C$7:$C$76,B67,'Rights_Coverage'!$D$7:$D$76,C67)=1,OR(EXACT(E67,"EVIDENCE_BACKED_NO_MATERIAL_CHANGE"),EXACT(E67,"ESTIMATED")),LEN(TRIM(G67))&gt;0,LEN(TRIM(H67))&gt;0,LEN(TRIM(I67))&gt;0),1,0)</x:f>
        <x:v>1</x:v>
      </x:c>
    </x:row>
    <x:row r="68" ht="35.04999923706055" hidden="0">
      <x:c r="A68" s="90" t="s">
        <x:v>295</x:v>
      </x:c>
      <x:c r="B68" s="90" t="s">
        <x:v>1022</x:v>
      </x:c>
      <x:c r="C68" s="90" t="s">
        <x:v>1029</x:v>
      </x:c>
      <x:c r="D68" s="90" t="s">
        <x:v>4864</x:v>
      </x:c>
      <x:c r="E68" s="90" t="s">
        <x:v>4848</x:v>
      </x:c>
      <x:c r="F68" s="90" t="s">
        <x:v>4849</x:v>
      </x:c>
      <x:c r="G68" s="90" t="s">
        <x:v>4850</x:v>
      </x:c>
      <x:c r="H68" s="90" t="s">
        <x:v>4851</x:v>
      </x:c>
      <x:c r="I68" s="90" t="s">
        <x:v>4852</x:v>
      </x:c>
      <x:c r="J68" t="str">
        <x:f aca="0">A68&amp;"|"&amp;B68&amp;"|"&amp;C68</x:f>
        <x:v>INFO|U5|D4</x:v>
      </x:c>
      <x:c r="K68" t="n">
        <x:f aca="0">IF(AND(COUNTIF($J$2:$J$71,J68)=1,EXACT(A68,UPPER(A68)),EXACT(B68,UPPER(B68)),EXACT(C68,UPPER(C68)),COUNTIFS('Rights_Coverage'!$B$7:$B$76,A68,'Rights_Coverage'!$C$7:$C$76,B68,'Rights_Coverage'!$D$7:$D$76,C68)=1,OR(EXACT(E68,"EVIDENCE_BACKED_NO_MATERIAL_CHANGE"),EXACT(E68,"ESTIMATED")),LEN(TRIM(G68))&gt;0,LEN(TRIM(H68))&gt;0,LEN(TRIM(I68))&gt;0),1,0)</x:f>
        <x:v>1</x:v>
      </x:c>
    </x:row>
    <x:row r="69" ht="35.04999923706055" hidden="0">
      <x:c r="A69" s="90" t="s">
        <x:v>295</x:v>
      </x:c>
      <x:c r="B69" s="90" t="s">
        <x:v>1022</x:v>
      </x:c>
      <x:c r="C69" s="90" t="s">
        <x:v>1026</x:v>
      </x:c>
      <x:c r="D69" s="90" t="s">
        <x:v>4864</x:v>
      </x:c>
      <x:c r="E69" s="90" t="s">
        <x:v>4848</x:v>
      </x:c>
      <x:c r="F69" s="90" t="s">
        <x:v>4849</x:v>
      </x:c>
      <x:c r="G69" s="90" t="s">
        <x:v>4850</x:v>
      </x:c>
      <x:c r="H69" s="90" t="s">
        <x:v>4851</x:v>
      </x:c>
      <x:c r="I69" s="90" t="s">
        <x:v>4852</x:v>
      </x:c>
      <x:c r="J69" t="str">
        <x:f aca="0">A69&amp;"|"&amp;B69&amp;"|"&amp;C69</x:f>
        <x:v>INFO|U5|D5</x:v>
      </x:c>
      <x:c r="K69" t="n">
        <x:f aca="0">IF(AND(COUNTIF($J$2:$J$71,J69)=1,EXACT(A69,UPPER(A69)),EXACT(B69,UPPER(B69)),EXACT(C69,UPPER(C69)),COUNTIFS('Rights_Coverage'!$B$7:$B$76,A69,'Rights_Coverage'!$C$7:$C$76,B69,'Rights_Coverage'!$D$7:$D$76,C69)=1,OR(EXACT(E69,"EVIDENCE_BACKED_NO_MATERIAL_CHANGE"),EXACT(E69,"ESTIMATED")),LEN(TRIM(G69))&gt;0,LEN(TRIM(H69))&gt;0,LEN(TRIM(I69))&gt;0),1,0)</x:f>
        <x:v>1</x:v>
      </x:c>
    </x:row>
    <x:row r="70" ht="35.04999923706055" hidden="0">
      <x:c r="A70" s="90" t="s">
        <x:v>295</x:v>
      </x:c>
      <x:c r="B70" s="90" t="s">
        <x:v>1023</x:v>
      </x:c>
      <x:c r="C70" s="90" t="s">
        <x:v>1029</x:v>
      </x:c>
      <x:c r="D70" s="90" t="s">
        <x:v>4864</x:v>
      </x:c>
      <x:c r="E70" s="90" t="s">
        <x:v>4848</x:v>
      </x:c>
      <x:c r="F70" s="90" t="s">
        <x:v>4849</x:v>
      </x:c>
      <x:c r="G70" s="90" t="s">
        <x:v>4850</x:v>
      </x:c>
      <x:c r="H70" s="90" t="s">
        <x:v>4851</x:v>
      </x:c>
      <x:c r="I70" s="90" t="s">
        <x:v>4852</x:v>
      </x:c>
      <x:c r="J70" t="str">
        <x:f aca="0">A70&amp;"|"&amp;B70&amp;"|"&amp;C70</x:f>
        <x:v>INFO|U6|D4</x:v>
      </x:c>
      <x:c r="K70" t="n">
        <x:f aca="0">IF(AND(COUNTIF($J$2:$J$71,J70)=1,EXACT(A70,UPPER(A70)),EXACT(B70,UPPER(B70)),EXACT(C70,UPPER(C70)),COUNTIFS('Rights_Coverage'!$B$7:$B$76,A70,'Rights_Coverage'!$C$7:$C$76,B70,'Rights_Coverage'!$D$7:$D$76,C70)=1,OR(EXACT(E70,"EVIDENCE_BACKED_NO_MATERIAL_CHANGE"),EXACT(E70,"ESTIMATED")),LEN(TRIM(G70))&gt;0,LEN(TRIM(H70))&gt;0,LEN(TRIM(I70))&gt;0),1,0)</x:f>
        <x:v>1</x:v>
      </x:c>
    </x:row>
    <x:row r="71" ht="35.04999923706055" hidden="0">
      <x:c r="A71" s="90" t="s">
        <x:v>295</x:v>
      </x:c>
      <x:c r="B71" s="90" t="s">
        <x:v>1023</x:v>
      </x:c>
      <x:c r="C71" s="90" t="s">
        <x:v>1026</x:v>
      </x:c>
      <x:c r="D71" s="90" t="s">
        <x:v>4864</x:v>
      </x:c>
      <x:c r="E71" s="90" t="s">
        <x:v>4848</x:v>
      </x:c>
      <x:c r="F71" s="90" t="s">
        <x:v>4849</x:v>
      </x:c>
      <x:c r="G71" s="90" t="s">
        <x:v>4850</x:v>
      </x:c>
      <x:c r="H71" s="90" t="s">
        <x:v>4851</x:v>
      </x:c>
      <x:c r="I71" s="90" t="s">
        <x:v>4852</x:v>
      </x:c>
      <x:c r="J71" t="str">
        <x:f aca="0">A71&amp;"|"&amp;B71&amp;"|"&amp;C71</x:f>
        <x:v>INFO|U6|D5</x:v>
      </x:c>
      <x:c r="K71" t="n">
        <x:f aca="0">IF(AND(COUNTIF($J$2:$J$71,J71)=1,EXACT(A71,UPPER(A71)),EXACT(B71,UPPER(B71)),EXACT(C71,UPPER(C71)),COUNTIFS('Rights_Coverage'!$B$7:$B$76,A71,'Rights_Coverage'!$C$7:$C$76,B71,'Rights_Coverage'!$D$7:$D$76,C71)=1,OR(EXACT(E71,"EVIDENCE_BACKED_NO_MATERIAL_CHANGE"),EXACT(E71,"ESTIMATED")),LEN(TRIM(G71))&gt;0,LEN(TRIM(H71))&gt;0,LEN(TRIM(I71))&gt;0),1,0)</x:f>
        <x:v>1</x:v>
      </x:c>
    </x:row>
    <x:row r="72" ht="15" hidden="0">
      <x:c r="A72" s="90"/>
      <x:c r="B72" s="90"/>
      <x:c r="C72" s="90"/>
      <x:c r="D72" s="90"/>
      <x:c r="E72" s="90"/>
      <x:c r="F72" s="90"/>
      <x:c r="G72" s="90"/>
      <x:c r="H72" s="90"/>
      <x:c r="I72" s="90"/>
    </x:row>
    <x:row r="73" ht="15" hidden="0">
      <x:c r="A73" s="90"/>
      <x:c r="B73" s="90"/>
      <x:c r="C73" s="90"/>
      <x:c r="D73" s="90"/>
      <x:c r="E73" s="90"/>
      <x:c r="F73" s="90"/>
      <x:c r="G73" s="90"/>
      <x:c r="H73" s="90"/>
      <x:c r="I73" s="90"/>
    </x:row>
    <x:row r="74" ht="15" hidden="0">
      <x:c r="A74" s="90"/>
      <x:c r="B74" s="90"/>
      <x:c r="C74" s="90"/>
      <x:c r="D74" s="90"/>
      <x:c r="E74" s="90"/>
      <x:c r="F74" s="90"/>
      <x:c r="G74" s="90"/>
      <x:c r="H74" s="90"/>
      <x:c r="I74" s="90"/>
    </x:row>
  </x:sheetData>
  <x:pageMargins left="0.7" right="0.7" top="0.75" bottom="0.75" header="0.3" footer="0.3"/>
</x:worksheet>
</file>

<file path=xl/worksheets/sheet78.xml><?xml version="1.0" encoding="utf-8"?>
<x:worksheet xmlns:x="http://schemas.openxmlformats.org/spreadsheetml/2006/main">
  <x:sheetViews>
    <x:sheetView showGridLines="1" workbookViewId="0"/>
  </x:sheetViews>
  <x:sheetFormatPr defaultColWidth="8.6796875" defaultRowHeight="15"/>
  <x:cols>
    <x:col min="1" max="1" width="18" hidden="0" customWidth="1"/>
    <x:col min="2" max="2" width="28" hidden="0" customWidth="1"/>
    <x:col min="3" max="3" width="38" hidden="0" customWidth="1"/>
    <x:col min="4" max="4" width="28" hidden="0" customWidth="1"/>
    <x:col min="5" max="5" width="34" hidden="0" customWidth="1"/>
    <x:col min="6" max="6" width="30" hidden="0" customWidth="1"/>
  </x:cols>
  <x:sheetData>
    <x:row r="1" ht="36" hidden="0" customHeight="1">
      <x:c r="A1" s="88" t="str">
        <x:v>SGP REALITY-MANAGEMENT CAPACITY PROFILE (RMCP) / OPEN P100 INTERFACE</x:v>
      </x:c>
      <x:c r="B1" s="88"/>
      <x:c r="C1" s="88"/>
      <x:c r="D1" s="88"/>
      <x:c r="E1" s="88"/>
      <x:c r="F1" s="88"/>
    </x:row>
    <x:row r="2" ht="72" hidden="0" customHeight="1">
      <x:c r="A2" s="228" t="s">
        <x:v>370</x:v>
      </x:c>
      <x:c r="B2" s="228" t="str">
        <x:v>Current SGP v8.8 RMCP interface mirror. The sheet ID is retained for compatibility only. SGP v8.8 controls semantics; this sheet is not a welfare multiplier, sentience detector, validator or authority grant.</x:v>
      </x:c>
      <x:c r="C2" s="228"/>
      <x:c r="D2" s="228"/>
      <x:c r="E2" s="228"/>
      <x:c r="F2" s="228"/>
    </x:row>
    <x:row r="3" ht="60" hidden="0" customHeight="1">
      <x:c r="A3" s="228" t="s">
        <x:v>4867</x:v>
      </x:c>
      <x:c r="B3" s="228" t="str">
        <x:v>Every human person = non-downgradable FPP-100. Humanity collectively = provisional RMCP-P100 calibration anchor; not moral superiority or authority.</x:v>
      </x:c>
      <x:c r="C3" s="228"/>
      <x:c r="D3" s="228"/>
      <x:c r="E3" s="228"/>
      <x:c r="F3" s="228"/>
    </x:row>
    <x:row r="4" ht="72" hidden="0" customHeight="1">
      <x:c r="A4" s="228" t="s">
        <x:v>4869</x:v>
      </x:c>
      <x:c r="B4" s="228" t="s">
        <x:v>4870</x:v>
      </x:c>
      <x:c r="C4" s="228"/>
      <x:c r="D4" s="228"/>
      <x:c r="E4" s="228"/>
      <x:c r="F4" s="228"/>
    </x:row>
    <x:row r="5" ht="15" hidden="0" customHeight="1">
      <x:c r="A5" s="74"/>
      <x:c r="B5" s="74"/>
      <x:c r="C5" s="74"/>
      <x:c r="D5" s="74"/>
      <x:c r="E5" s="74"/>
      <x:c r="F5" s="74"/>
    </x:row>
    <x:row r="6" ht="15" hidden="0" customHeight="1">
      <x:c r="A6" s="229" t="s">
        <x:v>1077</x:v>
      </x:c>
      <x:c r="B6" s="229" t="s">
        <x:v>4871</x:v>
      </x:c>
      <x:c r="C6" s="229" t="s">
        <x:v>4872</x:v>
      </x:c>
      <x:c r="D6" s="229" t="s">
        <x:v>4873</x:v>
      </x:c>
      <x:c r="E6" s="229" t="s">
        <x:v>3993</x:v>
      </x:c>
      <x:c r="F6" s="229" t="s">
        <x:v>4874</x:v>
      </x:c>
    </x:row>
    <x:row r="7" ht="60" hidden="0" customHeight="1">
      <x:c r="A7" s="74" t="s">
        <x:v>4875</x:v>
      </x:c>
      <x:c r="B7" s="74" t="str">
        <x:v>Reality-grounded modelling and correction</x:v>
      </x:c>
      <x:c r="C7" s="74" t="s">
        <x:v>4877</x:v>
      </x:c>
      <x:c r="D7" s="74" t="str">
        <x:v>0 = observed absence/contrary capacity evidence; 1–4 = governed ordinal levels; missing or inadequate evidence = NE. See SGP §4.5 and §7.3.</x:v>
      </x:c>
      <x:c r="E7" s="74" t="s">
        <x:v>4879</x:v>
      </x:c>
      <x:c r="F7" s="74" t="s">
        <x:v>4880</x:v>
      </x:c>
    </x:row>
    <x:row r="8" ht="24" hidden="0" customHeight="1">
      <x:c r="A8" s="74" t="s">
        <x:v>4881</x:v>
      </x:c>
      <x:c r="B8" s="74" t="str">
        <x:v>Recursive self/world and union embedding</x:v>
      </x:c>
      <x:c r="C8" s="74" t="s">
        <x:v>4883</x:v>
      </x:c>
      <x:c r="D8" s="74" t="s">
        <x:v>4884</x:v>
      </x:c>
      <x:c r="E8" s="74" t="s">
        <x:v>4885</x:v>
      </x:c>
      <x:c r="F8" s="74" t="s">
        <x:v>4886</x:v>
      </x:c>
    </x:row>
    <x:row r="9" ht="36" hidden="0" customHeight="1">
      <x:c r="A9" s="74" t="s">
        <x:v>4887</x:v>
      </x:c>
      <x:c r="B9" s="74" t="str">
        <x:v>Formal or structured abstraction</x:v>
      </x:c>
      <x:c r="C9" s="74" t="s">
        <x:v>4889</x:v>
      </x:c>
      <x:c r="D9" s="74" t="s">
        <x:v>4884</x:v>
      </x:c>
      <x:c r="E9" s="74" t="s">
        <x:v>4890</x:v>
      </x:c>
      <x:c r="F9" s="74" t="s">
        <x:v>4891</x:v>
      </x:c>
    </x:row>
    <x:row r="10" ht="24" hidden="0" customHeight="1">
      <x:c r="A10" s="74" t="s">
        <x:v>4892</x:v>
      </x:c>
      <x:c r="B10" s="74" t="str">
        <x:v>Open-ended cumulative knowledge</x:v>
      </x:c>
      <x:c r="C10" s="74" t="s">
        <x:v>4894</x:v>
      </x:c>
      <x:c r="D10" s="74" t="s">
        <x:v>4884</x:v>
      </x:c>
      <x:c r="E10" s="74" t="s">
        <x:v>4895</x:v>
      </x:c>
      <x:c r="F10" s="74" t="s">
        <x:v>4896</x:v>
      </x:c>
    </x:row>
    <x:row r="11" ht="24" hidden="0" customHeight="1">
      <x:c r="A11" s="74" t="s">
        <x:v>4897</x:v>
      </x:c>
      <x:c r="B11" s="74" t="str">
        <x:v>Toolchain and intervention breadth</x:v>
      </x:c>
      <x:c r="C11" s="74" t="s">
        <x:v>4899</x:v>
      </x:c>
      <x:c r="D11" s="74" t="s">
        <x:v>4884</x:v>
      </x:c>
      <x:c r="E11" s="74" t="s">
        <x:v>4900</x:v>
      </x:c>
      <x:c r="F11" s="74" t="s">
        <x:v>4901</x:v>
      </x:c>
    </x:row>
    <x:row r="12" ht="24" hidden="0" customHeight="1">
      <x:c r="A12" s="74" t="s">
        <x:v>4902</x:v>
      </x:c>
      <x:c r="B12" s="74" t="str">
        <x:v>Distributed coordination and institutional equivalents</x:v>
      </x:c>
      <x:c r="C12" s="74" t="s">
        <x:v>4904</x:v>
      </x:c>
      <x:c r="D12" s="74" t="s">
        <x:v>4884</x:v>
      </x:c>
      <x:c r="E12" s="74" t="s">
        <x:v>4905</x:v>
      </x:c>
      <x:c r="F12" s="74" t="s">
        <x:v>4906</x:v>
      </x:c>
    </x:row>
    <x:row r="13" ht="24" hidden="0" customHeight="1">
      <x:c r="A13" s="74" t="s">
        <x:v>4907</x:v>
      </x:c>
      <x:c r="B13" s="74" t="str">
        <x:v>Long-horizon continuity and planning</x:v>
      </x:c>
      <x:c r="C13" s="74" t="s">
        <x:v>4909</x:v>
      </x:c>
      <x:c r="D13" s="74" t="s">
        <x:v>4884</x:v>
      </x:c>
      <x:c r="E13" s="74" t="s">
        <x:v>4910</x:v>
      </x:c>
      <x:c r="F13" s="74" t="s">
        <x:v>4911</x:v>
      </x:c>
    </x:row>
    <x:row r="14" ht="24" hidden="0" customHeight="1">
      <x:c r="A14" s="74" t="s">
        <x:v>4912</x:v>
      </x:c>
      <x:c r="B14" s="74" t="str">
        <x:v>Normative scope, restraint, and repair capacity</x:v>
      </x:c>
      <x:c r="C14" s="74" t="s">
        <x:v>4914</x:v>
      </x:c>
      <x:c r="D14" s="74" t="s">
        <x:v>4884</x:v>
      </x:c>
      <x:c r="E14" s="74" t="s">
        <x:v>4915</x:v>
      </x:c>
      <x:c r="F14" s="74" t="s">
        <x:v>4916</x:v>
      </x:c>
    </x:row>
    <x:row r="15" ht="36" hidden="0" customHeight="1">
      <x:c r="A15" s="74" t="s">
        <x:v>4917</x:v>
      </x:c>
      <x:c r="B15" s="74" t="str">
        <x:v>Cross-scale causal reach and monitoring</x:v>
      </x:c>
      <x:c r="C15" s="74" t="s">
        <x:v>4919</x:v>
      </x:c>
      <x:c r="D15" s="74" t="s">
        <x:v>4884</x:v>
      </x:c>
      <x:c r="E15" s="74" t="s">
        <x:v>4920</x:v>
      </x:c>
      <x:c r="F15" s="74" t="s">
        <x:v>4921</x:v>
      </x:c>
    </x:row>
    <x:row r="16" ht="36" hidden="0" customHeight="1">
      <x:c r="A16" s="74" t="s">
        <x:v>4922</x:v>
      </x:c>
      <x:c r="B16" s="74" t="str">
        <x:v>Integrated transfer and robustness</x:v>
      </x:c>
      <x:c r="C16" s="74" t="str">
        <x:v>Can these capacities operate together across unfamiliar tasks and survive perturbation, deception, and changing conditions?</x:v>
      </x:c>
      <x:c r="D16" s="74" t="s">
        <x:v>4884</x:v>
      </x:c>
      <x:c r="E16" s="74" t="str">
        <x:v>Cross-domain transfer, anti-theatre testing, adversarial robustness, independent replication, reduced-scaffolding performance.</x:v>
      </x:c>
      <x:c r="F16" s="74" t="s">
        <x:v>4926</x:v>
      </x:c>
    </x:row>
    <x:row r="17" ht="15" hidden="0" customHeight="1">
      <x:c r="A17" s="74"/>
      <x:c r="B17" s="74"/>
      <x:c r="C17" s="74"/>
      <x:c r="D17" s="74"/>
      <x:c r="E17" s="74"/>
      <x:c r="F17" s="74"/>
    </x:row>
    <x:row r="18" ht="96" hidden="0" customHeight="1">
      <x:c r="A18" s="228" t="s">
        <x:v>4927</x:v>
      </x:c>
      <x:c r="B18" s="228" t="s">
        <x:v>4928</x:v>
      </x:c>
      <x:c r="C18" s="228"/>
      <x:c r="D18" s="228"/>
      <x:c r="E18" s="228"/>
      <x:c r="F18" s="228"/>
    </x:row>
    <x:row r="19" ht="60" hidden="0" customHeight="1">
      <x:c r="A19" s="228" t="s">
        <x:v>4929</x:v>
      </x:c>
      <x:c r="B19" s="228" t="s">
        <x:v>4930</x:v>
      </x:c>
      <x:c r="C19" s="228"/>
      <x:c r="D19" s="228"/>
      <x:c r="E19" s="228"/>
      <x:c r="F19" s="228"/>
    </x:row>
    <x:row r="20" ht="84" hidden="0" customHeight="1">
      <x:c r="A20" s="228" t="s">
        <x:v>4931</x:v>
      </x:c>
      <x:c r="B20" s="228" t="s">
        <x:v>4932</x:v>
      </x:c>
      <x:c r="C20" s="228"/>
      <x:c r="D20" s="228"/>
      <x:c r="E20" s="228"/>
      <x:c r="F20" s="228"/>
    </x:row>
    <x:row r="21" ht="60" hidden="0" customHeight="1">
      <x:c r="A21" s="228" t="s">
        <x:v>4933</x:v>
      </x:c>
      <x:c r="B21" s="228" t="s">
        <x:v>4934</x:v>
      </x:c>
      <x:c r="C21" s="228"/>
      <x:c r="D21" s="228"/>
      <x:c r="E21" s="228"/>
      <x:c r="F21" s="228"/>
    </x:row>
    <x:row r="22" ht="36" hidden="0" customHeight="1">
      <x:c r="A22" s="228" t="s">
        <x:v>4935</x:v>
      </x:c>
      <x:c r="B22" s="228" t="s">
        <x:v>4936</x:v>
      </x:c>
      <x:c r="C22" s="228"/>
      <x:c r="D22" s="228"/>
      <x:c r="E22" s="228"/>
      <x:c r="F22" s="228"/>
    </x:row>
    <x:row r="23" ht="15" hidden="0" customHeight="1">
      <x:c r="A23" s="74"/>
      <x:c r="B23" s="74"/>
      <x:c r="C23" s="74"/>
      <x:c r="D23" s="74"/>
      <x:c r="E23" s="74"/>
      <x:c r="F23" s="74"/>
    </x:row>
    <x:row r="24" ht="84" hidden="0" customHeight="1">
      <x:c r="A24" s="74" t="s">
        <x:v>4937</x:v>
      </x:c>
      <x:c r="B24" s="74" t="str">
        <x:v>Humanity's collective RMCP-P100 is a provisional calibration reference only. No individual or new candidate is scored here; RMCP/P100 does not enter welfare or authority weights.</x:v>
      </x:c>
      <x:c r="C24" s="74"/>
      <x:c r="D24" s="74"/>
      <x:c r="E24" s="74"/>
      <x:c r="F24" s="74"/>
    </x:row>
    <x:row r="25" ht="72" hidden="0" customHeight="1">
      <x:c r="A25" s="74" t="s">
        <x:v>4939</x:v>
      </x:c>
      <x:c r="B25" s="74" t="str">
        <x:v>Validation follows SGP v8.8 §15 and separately supplied evidence. This workbook supplies no standalone SGP validator and establishes no cross-substrate calibration.</x:v>
      </x:c>
      <x:c r="C25" s="74"/>
      <x:c r="D25" s="74"/>
      <x:c r="E25" s="74"/>
      <x:c r="F25" s="74"/>
    </x:row>
    <x:row r="26" ht="24" hidden="0" customHeight="1">
      <x:c r="A26" s="74" t="s">
        <x:v>4941</x:v>
      </x:c>
      <x:c r="B26" s="74" t="str">
        <x:v>Canon v13.0 / SGP v8.8 / Aligners Sheet v5.9</x:v>
      </x:c>
      <x:c r="C26" s="74"/>
      <x:c r="D26" s="74"/>
      <x:c r="E26" s="74"/>
      <x:c r="F26" s="74"/>
    </x:row>
  </x:sheetData>
  <x:mergeCells>
    <x:mergeCell ref="A1:F1"/>
  </x:mergeCells>
  <x:pageMargins left="0.7" right="0.7" top="0.75" bottom="0.75" header="0.3" footer="0.3"/>
</x:worksheet>
</file>

<file path=xl/worksheets/sheet79.xml><?xml version="1.0" encoding="utf-8"?>
<x:worksheet xmlns:x="http://schemas.openxmlformats.org/spreadsheetml/2006/main">
  <x:sheetViews>
    <x:sheetView showGridLines="1" workbookViewId="0"/>
  </x:sheetViews>
  <x:sheetFormatPr defaultColWidth="8.6796875" defaultRowHeight="15"/>
  <x:cols>
    <x:col min="1" max="1" width="24" hidden="0" customWidth="1"/>
    <x:col min="2" max="3" width="34" hidden="0" customWidth="1"/>
    <x:col min="4" max="4" width="24" hidden="0" customWidth="1"/>
    <x:col min="5" max="5" width="12" hidden="0" customWidth="1"/>
    <x:col min="6" max="6" width="34" hidden="0" customWidth="1"/>
  </x:cols>
  <x:sheetData>
    <x:row r="1" ht="36" hidden="0" customHeight="1">
      <x:c r="A1" s="88" t="str">
        <x:v>MATHGOV REPRODUCIBILITY CHECK — / SGP</x:v>
      </x:c>
      <x:c r="B1" s="88"/>
      <x:c r="C1" s="88"/>
      <x:c r="D1" s="88"/>
      <x:c r="E1" s="88"/>
      <x:c r="F1" s="88"/>
    </x:row>
    <x:row r="2" ht="48" hidden="0" customHeight="1">
      <x:c r="A2" s="74" t="s">
        <x:v>925</x:v>
      </x:c>
      <x:c r="B2" s="74" t="s">
        <x:v>4944</x:v>
      </x:c>
      <x:c r="C2" s="74"/>
      <x:c r="D2" s="74"/>
      <x:c r="E2" s="74"/>
      <x:c r="F2" s="74"/>
    </x:row>
    <x:row r="3" ht="24" hidden="0" customHeight="1">
      <x:c r="A3" s="74" t="s">
        <x:v>4945</x:v>
      </x:c>
      <x:c r="B3" s="74" t="str">
        <x:v>MathGov Reproducibility and Use Standard v1.7</x:v>
      </x:c>
      <x:c r="C3" s="74"/>
      <x:c r="D3" s="74"/>
      <x:c r="E3" s="74"/>
      <x:c r="F3" s="74"/>
    </x:row>
    <x:row r="4" ht="24" hidden="0" customHeight="1">
      <x:c r="A4" s="74" t="s">
        <x:v>4947</x:v>
      </x:c>
      <x:c r="B4" s="74" t="s">
        <x:v>4948</x:v>
      </x:c>
      <x:c r="C4" s="74"/>
      <x:c r="D4" s="74"/>
      <x:c r="E4" s="74"/>
      <x:c r="F4" s="74"/>
    </x:row>
    <x:row r="5" ht="15" hidden="0" customHeight="1"/>
    <x:row r="6" ht="24" hidden="0" customHeight="1">
      <x:c r="A6" s="88" t="s">
        <x:v>4949</x:v>
      </x:c>
      <x:c r="B6" s="88" t="s">
        <x:v>4950</x:v>
      </x:c>
      <x:c r="C6" s="88" t="s">
        <x:v>4951</x:v>
      </x:c>
      <x:c r="D6" s="88" t="s">
        <x:v>4952</x:v>
      </x:c>
      <x:c r="E6" s="88" t="s">
        <x:v>4953</x:v>
      </x:c>
      <x:c r="F6" s="88" t="s">
        <x:v>4954</x:v>
      </x:c>
    </x:row>
    <x:row r="7" ht="24" hidden="0" customHeight="1">
      <x:c r="A7" s="228" t="s">
        <x:v>4955</x:v>
      </x:c>
      <x:c r="B7" s="228" t="s">
        <x:v>4956</x:v>
      </x:c>
      <x:c r="C7" s="228" t="s">
        <x:v>4957</x:v>
      </x:c>
      <x:c r="D7" s="228" t="s">
        <x:v>4958</x:v>
      </x:c>
      <x:c r="E7" s="228" t="s">
        <x:v>4959</x:v>
      </x:c>
      <x:c r="F7" s="228" t="s">
        <x:v>4960</x:v>
      </x:c>
    </x:row>
    <x:row r="8" ht="36" hidden="0" customHeight="1">
      <x:c r="A8" s="74" t="s">
        <x:v>4961</x:v>
      </x:c>
      <x:c r="B8" s="74" t="s">
        <x:v>4962</x:v>
      </x:c>
      <x:c r="C8" s="74" t="s">
        <x:v>4963</x:v>
      </x:c>
      <x:c r="D8" s="74" t="s">
        <x:v>4964</x:v>
      </x:c>
      <x:c r="E8" s="74" t="s">
        <x:v>4965</x:v>
      </x:c>
      <x:c r="F8" s="74" t="s">
        <x:v>4966</x:v>
      </x:c>
    </x:row>
    <x:row r="9" ht="36" hidden="0" customHeight="1">
      <x:c r="A9" s="228" t="s">
        <x:v>4967</x:v>
      </x:c>
      <x:c r="B9" s="228" t="s">
        <x:v>4968</x:v>
      </x:c>
      <x:c r="C9" s="228" t="s">
        <x:v>4969</x:v>
      </x:c>
      <x:c r="D9" s="228" t="s">
        <x:v>4970</x:v>
      </x:c>
      <x:c r="E9" s="228" t="s">
        <x:v>4971</x:v>
      </x:c>
      <x:c r="F9" s="228" t="s">
        <x:v>4972</x:v>
      </x:c>
    </x:row>
    <x:row r="10" ht="15" hidden="0" customHeight="1"/>
    <x:row r="11" ht="15" hidden="0" customHeight="1">
      <x:c r="A11" s="88" t="s">
        <x:v>4973</x:v>
      </x:c>
      <x:c r="B11" s="88" t="s">
        <x:v>4974</x:v>
      </x:c>
      <x:c r="C11" s="88" t="s">
        <x:v>478</x:v>
      </x:c>
      <x:c r="D11" s="88" t="s">
        <x:v>2785</x:v>
      </x:c>
      <x:c r="E11" s="88" t="s">
        <x:v>370</x:v>
      </x:c>
      <x:c r="F11" s="88" t="s">
        <x:v>1470</x:v>
      </x:c>
    </x:row>
    <x:row r="12" ht="15" hidden="0" customHeight="1">
      <x:c r="A12" s="74" t="s">
        <x:v>4975</x:v>
      </x:c>
      <x:c r="B12" s="74" t="s">
        <x:v>4976</x:v>
      </x:c>
      <x:c r="C12" s="74" t="str">
        <x:v>RippleLogic v13.0 / SGP v8.8</x:v>
      </x:c>
      <x:c r="D12" s="74" t="str">
        <x:v>RippleLogic v13.0 / SGP v8.8</x:v>
      </x:c>
      <x:c r="E12" s="74" t="s">
        <x:v>372</x:v>
      </x:c>
      <x:c r="F12" s="74" t="s">
        <x:v>4978</x:v>
      </x:c>
    </x:row>
    <x:row r="13" ht="15" hidden="0" customHeight="1">
      <x:c r="A13" s="228" t="s">
        <x:v>4979</x:v>
      </x:c>
      <x:c r="B13" s="228" t="s">
        <x:v>4980</x:v>
      </x:c>
      <x:c r="C13" s="228" t="s">
        <x:v>4981</x:v>
      </x:c>
      <x:c r="D13" s="228" t="s">
        <x:v>1487</x:v>
      </x:c>
      <x:c r="E13" s="228" t="s">
        <x:v>2380</x:v>
      </x:c>
      <x:c r="F13" s="228" t="s">
        <x:v>4982</x:v>
      </x:c>
    </x:row>
    <x:row r="14" ht="24" hidden="0" customHeight="1">
      <x:c r="A14" s="74" t="s">
        <x:v>4983</x:v>
      </x:c>
      <x:c r="B14" s="74" t="s">
        <x:v>4984</x:v>
      </x:c>
      <x:c r="C14" s="74" t="s">
        <x:v>4985</x:v>
      </x:c>
      <x:c r="D14" s="74" t="s">
        <x:v>4986</x:v>
      </x:c>
      <x:c r="E14" s="74" t="s">
        <x:v>372</x:v>
      </x:c>
      <x:c r="F14" s="74" t="s">
        <x:v>4987</x:v>
      </x:c>
    </x:row>
    <x:row r="15" ht="15" hidden="0" customHeight="1">
      <x:c r="A15" s="228" t="s">
        <x:v>4988</x:v>
      </x:c>
      <x:c r="B15" s="228" t="s">
        <x:v>4989</x:v>
      </x:c>
      <x:c r="C15" s="228" t="s">
        <x:v>4990</x:v>
      </x:c>
      <x:c r="D15" s="228" t="s">
        <x:v>4986</x:v>
      </x:c>
      <x:c r="E15" s="228" t="s">
        <x:v>372</x:v>
      </x:c>
      <x:c r="F15" s="228" t="s">
        <x:v>4991</x:v>
      </x:c>
    </x:row>
    <x:row r="16" ht="15" hidden="0" customHeight="1">
      <x:c r="A16" s="74" t="s">
        <x:v>4992</x:v>
      </x:c>
      <x:c r="B16" s="74" t="s">
        <x:v>4993</x:v>
      </x:c>
      <x:c r="C16" s="74" t="s">
        <x:v>4994</x:v>
      </x:c>
      <x:c r="D16" s="74" t="s">
        <x:v>4986</x:v>
      </x:c>
      <x:c r="E16" s="74" t="s">
        <x:v>372</x:v>
      </x:c>
      <x:c r="F16" s="74" t="s">
        <x:v>4995</x:v>
      </x:c>
    </x:row>
    <x:row r="17" ht="24" hidden="0" customHeight="1">
      <x:c r="A17" s="228" t="s">
        <x:v>4996</x:v>
      </x:c>
      <x:c r="B17" s="228" t="s">
        <x:v>4997</x:v>
      </x:c>
      <x:c r="C17" s="228" t="s">
        <x:v>4998</x:v>
      </x:c>
      <x:c r="D17" s="228" t="s">
        <x:v>4986</x:v>
      </x:c>
      <x:c r="E17" s="228" t="s">
        <x:v>372</x:v>
      </x:c>
      <x:c r="F17" s="228" t="s">
        <x:v>4999</x:v>
      </x:c>
    </x:row>
    <x:row r="18" ht="15" hidden="0" customHeight="1">
      <x:c r="A18" s="74" t="s">
        <x:v>5000</x:v>
      </x:c>
      <x:c r="B18" s="74" t="s">
        <x:v>5001</x:v>
      </x:c>
      <x:c r="C18" s="74" t="s">
        <x:v>5002</x:v>
      </x:c>
      <x:c r="D18" s="74" t="s">
        <x:v>5003</x:v>
      </x:c>
      <x:c r="E18" s="74" t="s">
        <x:v>372</x:v>
      </x:c>
      <x:c r="F18" s="74" t="s">
        <x:v>5004</x:v>
      </x:c>
    </x:row>
    <x:row r="19" ht="15" hidden="0" customHeight="1">
      <x:c r="A19" s="228" t="s">
        <x:v>5005</x:v>
      </x:c>
      <x:c r="B19" s="228" t="s">
        <x:v>5006</x:v>
      </x:c>
      <x:c r="C19" s="228" t="s">
        <x:v>5007</x:v>
      </x:c>
      <x:c r="D19" s="228" t="s">
        <x:v>5003</x:v>
      </x:c>
      <x:c r="E19" s="228" t="s">
        <x:v>372</x:v>
      </x:c>
      <x:c r="F19" s="228" t="s">
        <x:v>5008</x:v>
      </x:c>
    </x:row>
    <x:row r="20" ht="24" hidden="0" customHeight="1">
      <x:c r="A20" s="74" t="s">
        <x:v>5009</x:v>
      </x:c>
      <x:c r="B20" s="74" t="s">
        <x:v>5010</x:v>
      </x:c>
      <x:c r="C20" s="74" t="s">
        <x:v>5011</x:v>
      </x:c>
      <x:c r="D20" s="74" t="s">
        <x:v>4986</x:v>
      </x:c>
      <x:c r="E20" s="74" t="s">
        <x:v>372</x:v>
      </x:c>
      <x:c r="F20" s="74" t="s">
        <x:v>5012</x:v>
      </x:c>
    </x:row>
    <x:row r="21" ht="15" hidden="0" customHeight="1">
      <x:c r="A21" s="228" t="s">
        <x:v>5013</x:v>
      </x:c>
      <x:c r="B21" s="228" t="s">
        <x:v>5014</x:v>
      </x:c>
      <x:c r="C21" s="228" t="s">
        <x:v>5015</x:v>
      </x:c>
      <x:c r="D21" s="228" t="s">
        <x:v>4986</x:v>
      </x:c>
      <x:c r="E21" s="228" t="s">
        <x:v>372</x:v>
      </x:c>
      <x:c r="F21" s="228" t="s">
        <x:v>5016</x:v>
      </x:c>
    </x:row>
    <x:row r="22" ht="24" hidden="0" customHeight="1">
      <x:c r="A22" s="74" t="s">
        <x:v>5017</x:v>
      </x:c>
      <x:c r="B22" s="74" t="s">
        <x:v>5018</x:v>
      </x:c>
      <x:c r="C22" s="74" t="s">
        <x:v>5019</x:v>
      </x:c>
      <x:c r="D22" s="74" t="s">
        <x:v>4986</x:v>
      </x:c>
      <x:c r="E22" s="74" t="s">
        <x:v>372</x:v>
      </x:c>
      <x:c r="F22" s="74" t="s">
        <x:v>5020</x:v>
      </x:c>
    </x:row>
    <x:row r="23" ht="24" hidden="0" customHeight="1">
      <x:c r="A23" s="228" t="s">
        <x:v>5021</x:v>
      </x:c>
      <x:c r="B23" s="228" t="s">
        <x:v>5022</x:v>
      </x:c>
      <x:c r="C23" s="228" t="s">
        <x:v>5023</x:v>
      </x:c>
      <x:c r="D23" s="228" t="s">
        <x:v>4986</x:v>
      </x:c>
      <x:c r="E23" s="228" t="s">
        <x:v>372</x:v>
      </x:c>
      <x:c r="F23" s="228" t="s">
        <x:v>5024</x:v>
      </x:c>
    </x:row>
    <x:row r="24" ht="15" hidden="0" customHeight="1"/>
    <x:row r="25" ht="15" hidden="0" customHeight="1">
      <x:c r="A25" s="88" t="s">
        <x:v>5025</x:v>
      </x:c>
      <x:c r="B25" s="88" t="s">
        <x:v>5026</x:v>
      </x:c>
      <x:c r="C25" s="88" t="s">
        <x:v>478</x:v>
      </x:c>
      <x:c r="D25" s="88" t="s">
        <x:v>2785</x:v>
      </x:c>
      <x:c r="E25" s="88" t="s">
        <x:v>370</x:v>
      </x:c>
      <x:c r="F25" s="88" t="s">
        <x:v>1778</x:v>
      </x:c>
    </x:row>
    <x:row r="26" ht="15" hidden="0" customHeight="1">
      <x:c r="A26" s="74" t="s">
        <x:v>5027</x:v>
      </x:c>
      <x:c r="B26" s="74" t="str">
        <x:v>RippleLogic v13.0</x:v>
      </x:c>
      <x:c r="C26" s="74" t="str">
        <x:v>RippleLogic v13.0</x:v>
      </x:c>
      <x:c r="D26" s="74" t="str">
        <x:v>RippleLogic v13.0</x:v>
      </x:c>
      <x:c r="E26" s="74" t="s">
        <x:v>372</x:v>
      </x:c>
      <x:c r="F26" s="74" t="s">
        <x:v>5028</x:v>
      </x:c>
    </x:row>
    <x:row r="27" ht="15" hidden="0" customHeight="1">
      <x:c r="A27" s="228" t="s">
        <x:v>5029</x:v>
      </x:c>
      <x:c r="B27" s="228" t="str">
        <x:v>SGP v8.8</x:v>
      </x:c>
      <x:c r="C27" s="228" t="str">
        <x:v>SGP v8.8</x:v>
      </x:c>
      <x:c r="D27" s="228" t="str">
        <x:v>SGP v8.8</x:v>
      </x:c>
      <x:c r="E27" s="228" t="s">
        <x:v>372</x:v>
      </x:c>
      <x:c r="F27" s="228" t="s">
        <x:v>5030</x:v>
      </x:c>
    </x:row>
    <x:row r="28" ht="24" hidden="0" customHeight="1">
      <x:c r="A28" s="74" t="s">
        <x:v>5031</x:v>
      </x:c>
      <x:c r="B28" s="74" t="n">
        <x:v>8</x:v>
      </x:c>
      <x:c r="C28" s="74" t="s">
        <x:v>5032</x:v>
      </x:c>
      <x:c r="D28" s="74" t="s">
        <x:v>5032</x:v>
      </x:c>
      <x:c r="E28" s="74" t="s">
        <x:v>372</x:v>
      </x:c>
      <x:c r="F28" s="74" t="s">
        <x:v>5033</x:v>
      </x:c>
    </x:row>
    <x:row r="29" ht="24" hidden="0" customHeight="1">
      <x:c r="A29" s="228" t="s">
        <x:v>5034</x:v>
      </x:c>
      <x:c r="B29" s="228" t="s">
        <x:v>5035</x:v>
      </x:c>
      <x:c r="C29" s="228" t="s">
        <x:v>5036</x:v>
      </x:c>
      <x:c r="D29" s="228" t="s">
        <x:v>5037</x:v>
      </x:c>
      <x:c r="E29" s="228" t="s">
        <x:v>2380</x:v>
      </x:c>
      <x:c r="F29" s="228" t="s">
        <x:v>5038</x:v>
      </x:c>
    </x:row>
    <x:row r="30" ht="15" hidden="0" customHeight="1"/>
    <x:row r="31" ht="60" hidden="0" customHeight="1">
      <x:c r="A31" s="230" t="s">
        <x:v>5039</x:v>
      </x:c>
      <x:c r="B31" s="230" t="s">
        <x:v>5040</x:v>
      </x:c>
      <x:c r="C31" s="230"/>
      <x:c r="D31" s="230"/>
      <x:c r="E31" s="230"/>
      <x:c r="F31" s="230"/>
    </x:row>
    <x:row r="32" ht="23.850000381469727" hidden="0">
      <x:c r="A32" s="130" t="s">
        <x:v>5041</x:v>
      </x:c>
      <x:c r="B32" s="130" t="s">
        <x:v>5042</x:v>
      </x:c>
      <x:c r="C32" s="130" t="s">
        <x:v>5043</x:v>
      </x:c>
      <x:c r="D32" s="130" t="s">
        <x:v>4986</x:v>
      </x:c>
      <x:c r="E32" s="130" t="s">
        <x:v>5044</x:v>
      </x:c>
      <x:c r="F32" s="130" t="s">
        <x:v>5045</x:v>
      </x:c>
    </x:row>
    <x:row r="33" ht="35.04999923706055" hidden="0">
      <x:c r="A33" s="130" t="s">
        <x:v>5046</x:v>
      </x:c>
      <x:c r="B33" s="130" t="s">
        <x:v>3178</x:v>
      </x:c>
      <x:c r="C33" s="130" t="s">
        <x:v>5047</x:v>
      </x:c>
      <x:c r="D33" s="130" t="s">
        <x:v>5048</x:v>
      </x:c>
      <x:c r="E33" s="130" t="s">
        <x:v>372</x:v>
      </x:c>
      <x:c r="F33" s="130" t="s">
        <x:v>5049</x:v>
      </x:c>
    </x:row>
  </x:sheetData>
  <x:mergeCells>
    <x:mergeCell ref="A1:F1"/>
    <x:mergeCell ref="B2:F2"/>
    <x:mergeCell ref="B3:F3"/>
    <x:mergeCell ref="B4:F4"/>
    <x:mergeCell ref="B31:F31"/>
  </x:mergeCells>
  <x:pageMargins left="0.7" right="0.7" top="0.75" bottom="0.75" header="0.3" footer="0.3"/>
</x:worksheet>
</file>

<file path=xl/worksheets/sheet80.xml><?xml version="1.0" encoding="utf-8"?>
<x:worksheet xmlns:x="http://schemas.openxmlformats.org/spreadsheetml/2006/main">
  <x:sheetViews>
    <x:sheetView showGridLines="1" workbookViewId="0"/>
  </x:sheetViews>
  <x:sheetFormatPr defaultColWidth="8.6796875" defaultRowHeight="15"/>
  <x:cols>
    <x:col min="1" max="1" width="4.130000114440918" hidden="0" customWidth="1"/>
    <x:col min="2" max="2" width="30" hidden="0" customWidth="1"/>
    <x:col min="3" max="3" width="42" hidden="0" customWidth="1"/>
    <x:col min="4" max="4" width="18.75" hidden="0" customWidth="1"/>
    <x:col min="5" max="5" width="15.880000114440918" hidden="0" customWidth="1"/>
    <x:col min="6" max="6" width="28" hidden="0" customWidth="1"/>
  </x:cols>
  <x:sheetData>
    <x:row r="1" ht="15" hidden="0">
      <x:c r="A1" s="697" t="s">
        <x:v>5050</x:v>
      </x:c>
      <x:c r="B1" s="697" t="s">
        <x:v>5051</x:v>
      </x:c>
      <x:c r="C1" s="697" t="s">
        <x:v>1</x:v>
      </x:c>
      <x:c r="D1" s="697" t="s">
        <x:v>304</x:v>
      </x:c>
      <x:c r="E1" s="697" t="s">
        <x:v>5052</x:v>
      </x:c>
      <x:c r="F1" s="697" t="s">
        <x:v>5053</x:v>
      </x:c>
    </x:row>
    <x:row r="2" ht="15" hidden="0">
      <x:c r="A2" s="434" t="n">
        <x:v>1</x:v>
      </x:c>
      <x:c r="B2" s="434" t="s">
        <x:v>5054</x:v>
      </x:c>
      <x:c r="C2" s="434" t="s">
        <x:v>5055</x:v>
      </x:c>
      <x:c r="D2" s="434" t="s">
        <x:v>5056</x:v>
      </x:c>
      <x:c r="E2" s="434" t="s">
        <x:v>5057</x:v>
      </x:c>
      <x:c r="F2" s="434" t="s">
        <x:v>5058</x:v>
      </x:c>
    </x:row>
    <x:row r="3" ht="15" hidden="0">
      <x:c r="A3" s="434" t="n">
        <x:v>2</x:v>
      </x:c>
      <x:c r="B3" s="434" t="s">
        <x:v>5059</x:v>
      </x:c>
      <x:c r="C3" s="434" t="s">
        <x:v>5060</x:v>
      </x:c>
      <x:c r="D3" s="434" t="s">
        <x:v>5056</x:v>
      </x:c>
      <x:c r="E3" s="434" t="s">
        <x:v>5061</x:v>
      </x:c>
      <x:c r="F3" s="434" t="s">
        <x:v>5062</x:v>
      </x:c>
    </x:row>
    <x:row r="4" ht="23.850000381469727" hidden="0">
      <x:c r="A4" s="434" t="n">
        <x:v>3</x:v>
      </x:c>
      <x:c r="B4" s="434" t="s">
        <x:v>5063</x:v>
      </x:c>
      <x:c r="C4" s="434" t="s">
        <x:v>5064</x:v>
      </x:c>
      <x:c r="D4" s="434" t="s">
        <x:v>5065</x:v>
      </x:c>
      <x:c r="E4" s="434" t="s">
        <x:v>5066</x:v>
      </x:c>
      <x:c r="F4" s="434" t="s">
        <x:v>5067</x:v>
      </x:c>
    </x:row>
    <x:row r="5" ht="15" hidden="0">
      <x:c r="A5" s="434" t="n">
        <x:v>4</x:v>
      </x:c>
      <x:c r="B5" s="434" t="s">
        <x:v>5068</x:v>
      </x:c>
      <x:c r="C5" s="434" t="s">
        <x:v>5069</x:v>
      </x:c>
      <x:c r="D5" s="434" t="s">
        <x:v>5056</x:v>
      </x:c>
      <x:c r="E5" s="434" t="s">
        <x:v>5070</x:v>
      </x:c>
      <x:c r="F5" s="434" t="s">
        <x:v>5071</x:v>
      </x:c>
    </x:row>
    <x:row r="6" ht="23.850000381469727" hidden="0">
      <x:c r="A6" s="434" t="n">
        <x:v>5</x:v>
      </x:c>
      <x:c r="B6" s="434" t="s">
        <x:v>5072</x:v>
      </x:c>
      <x:c r="C6" s="434" t="s">
        <x:v>5073</x:v>
      </x:c>
      <x:c r="D6" s="434" t="s">
        <x:v>5074</x:v>
      </x:c>
      <x:c r="E6" s="434" t="s">
        <x:v>5070</x:v>
      </x:c>
      <x:c r="F6" s="434" t="s">
        <x:v>5075</x:v>
      </x:c>
    </x:row>
    <x:row r="7" ht="23.850000381469727" hidden="0">
      <x:c r="A7" s="434" t="n">
        <x:v>6</x:v>
      </x:c>
      <x:c r="B7" s="434" t="s">
        <x:v>4997</x:v>
      </x:c>
      <x:c r="C7" s="434" t="s">
        <x:v>5076</x:v>
      </x:c>
      <x:c r="D7" s="434" t="s">
        <x:v>5056</x:v>
      </x:c>
      <x:c r="E7" s="434" t="s">
        <x:v>5070</x:v>
      </x:c>
      <x:c r="F7" s="434" t="s">
        <x:v>5077</x:v>
      </x:c>
    </x:row>
    <x:row r="8" ht="23.850000381469727" hidden="0">
      <x:c r="A8" s="434" t="n">
        <x:v>7</x:v>
      </x:c>
      <x:c r="B8" s="434" t="s">
        <x:v>5078</x:v>
      </x:c>
      <x:c r="C8" s="434" t="s">
        <x:v>5079</x:v>
      </x:c>
      <x:c r="D8" s="434" t="s">
        <x:v>2342</x:v>
      </x:c>
      <x:c r="E8" s="434" t="s">
        <x:v>5066</x:v>
      </x:c>
      <x:c r="F8" s="434" t="s">
        <x:v>5080</x:v>
      </x:c>
    </x:row>
    <x:row r="9" ht="15" hidden="0">
      <x:c r="A9" s="434" t="n">
        <x:v>8</x:v>
      </x:c>
      <x:c r="B9" s="434" t="s">
        <x:v>5081</x:v>
      </x:c>
      <x:c r="C9" s="434" t="s">
        <x:v>5082</x:v>
      </x:c>
      <x:c r="D9" s="434" t="s">
        <x:v>5083</x:v>
      </x:c>
      <x:c r="E9" s="434" t="s">
        <x:v>5070</x:v>
      </x:c>
      <x:c r="F9" s="434" t="s">
        <x:v>5084</x:v>
      </x:c>
    </x:row>
    <x:row r="10" ht="23.850000381469727" hidden="0">
      <x:c r="A10" s="434" t="n">
        <x:v>9</x:v>
      </x:c>
      <x:c r="B10" s="434" t="s">
        <x:v>5085</x:v>
      </x:c>
      <x:c r="C10" s="434" t="s">
        <x:v>5086</x:v>
      </x:c>
      <x:c r="D10" s="434" t="s">
        <x:v>2342</x:v>
      </x:c>
      <x:c r="E10" s="434" t="s">
        <x:v>5066</x:v>
      </x:c>
      <x:c r="F10" s="434" t="s">
        <x:v>5087</x:v>
      </x:c>
    </x:row>
    <x:row r="11" ht="35.04999923706055" hidden="0">
      <x:c r="A11" s="434" t="n">
        <x:v>10</x:v>
      </x:c>
      <x:c r="B11" s="434" t="s">
        <x:v>5088</x:v>
      </x:c>
      <x:c r="C11" s="434" t="s">
        <x:v>5089</x:v>
      </x:c>
      <x:c r="D11" s="434" t="s">
        <x:v>2342</x:v>
      </x:c>
      <x:c r="E11" s="434" t="s">
        <x:v>5066</x:v>
      </x:c>
      <x:c r="F11" s="434" t="s">
        <x:v>5090</x:v>
      </x:c>
    </x:row>
    <x:row r="12" ht="23.850000381469727" hidden="0">
      <x:c r="A12" s="434" t="n">
        <x:v>11</x:v>
      </x:c>
      <x:c r="B12" s="434" t="str">
        <x:v>Build_Integrity / Release_Lint / Triple_Pass_Audit</x:v>
      </x:c>
      <x:c r="C12" s="434" t="str">
        <x:v>Detect decision-material changes to release-build inputs and verify current pins, construct separation, and formula status</x:v>
      </x:c>
      <x:c r="D12" s="434" t="str">
        <x:v>Required before release reliance</x:v>
      </x:c>
      <x:c r="E12" s="434" t="str">
        <x:v>OUTPUT + REVIEW</x:v>
      </x:c>
      <x:c r="F12" s="434" t="str">
        <x:v>Final Complete verification disposition</x:v>
      </x:c>
    </x:row>
  </x:sheetData>
  <x:pageMargins left="0.7" right="0.7" top="0.75" bottom="0.75" header="0.3" footer="0.3"/>
</x:worksheet>
</file>

<file path=xl/worksheets/sheet81.xml><?xml version="1.0" encoding="utf-8"?>
<x:worksheet xmlns:x="http://schemas.openxmlformats.org/spreadsheetml/2006/main">
  <x:sheetViews>
    <x:sheetView showGridLines="1" workbookViewId="0"/>
  </x:sheetViews>
  <x:sheetFormatPr defaultColWidth="8.6796875" defaultRowHeight="15"/>
  <x:cols>
    <x:col min="1" max="1" width="36" hidden="0" customWidth="1"/>
    <x:col min="2" max="2" width="56.130001068115234" hidden="0" customWidth="1"/>
    <x:col min="3" max="3" width="22.6299991607666" hidden="0" customWidth="1"/>
    <x:col min="4" max="4" width="16.75" hidden="0" customWidth="1"/>
    <x:col min="5" max="6" width="32" hidden="0" customWidth="1"/>
  </x:cols>
  <x:sheetData>
    <x:row r="1" ht="17.350000381469727" hidden="0">
      <x:c r="A1" s="232" t="str">
        <x:v>WDBIP worked-run interface</x:v>
      </x:c>
      <x:c r="B1" s="232"/>
      <x:c r="C1" s="232"/>
      <x:c r="D1" s="232"/>
      <x:c r="E1" s="232"/>
      <x:c r="F1" s="232"/>
    </x:row>
    <x:row r="2" ht="23.850000381469727" hidden="0">
      <x:c r="A2" s="233" t="s">
        <x:v>367</x:v>
      </x:c>
      <x:c r="B2" s="233" t="s">
        <x:v>5092</x:v>
      </x:c>
      <x:c r="C2" s="233" t="s">
        <x:v>370</x:v>
      </x:c>
      <x:c r="D2" s="233" t="s">
        <x:v>5093</x:v>
      </x:c>
      <x:c r="E2" s="233" t="s">
        <x:v>5094</x:v>
      </x:c>
      <x:c r="F2" s="233" t="s">
        <x:v>5095</x:v>
      </x:c>
    </x:row>
    <x:row r="3" ht="23.850000381469727" hidden="0">
      <x:c r="A3" s="90" t="s">
        <x:v>5096</x:v>
      </x:c>
      <x:c r="B3" s="90" t="s">
        <x:v>5097</x:v>
      </x:c>
      <x:c r="C3" s="90" t="s">
        <x:v>3766</x:v>
      </x:c>
      <x:c r="D3" s="90"/>
      <x:c r="E3" s="90"/>
      <x:c r="F3" s="90" t="s">
        <x:v>5098</x:v>
      </x:c>
    </x:row>
    <x:row r="4" ht="15" hidden="0">
      <x:c r="A4" s="90" t="s">
        <x:v>5099</x:v>
      </x:c>
      <x:c r="B4" s="90" t="s">
        <x:v>5100</x:v>
      </x:c>
      <x:c r="C4" s="90" t="s">
        <x:v>3693</x:v>
      </x:c>
      <x:c r="D4" s="90" t="str">
        <x:v>WDBIP v1.9</x:v>
      </x:c>
      <x:c r="E4" s="90"/>
      <x:c r="F4" s="90"/>
    </x:row>
    <x:row r="5" ht="15" hidden="0">
      <x:c r="A5" s="90" t="s">
        <x:v>5102</x:v>
      </x:c>
      <x:c r="B5" s="90" t="s">
        <x:v>5103</x:v>
      </x:c>
      <x:c r="C5" s="90" t="s">
        <x:v>2380</x:v>
      </x:c>
      <x:c r="D5" s="90"/>
      <x:c r="E5" s="90"/>
      <x:c r="F5" s="90" t="s">
        <x:v>5104</x:v>
      </x:c>
    </x:row>
    <x:row r="6" ht="23.850000381469727" hidden="0">
      <x:c r="A6" s="90" t="s">
        <x:v>5105</x:v>
      </x:c>
      <x:c r="B6" s="90" t="s">
        <x:v>5106</x:v>
      </x:c>
      <x:c r="C6" s="90" t="s">
        <x:v>2380</x:v>
      </x:c>
      <x:c r="D6" s="90" t="s">
        <x:v>5107</x:v>
      </x:c>
      <x:c r="E6" s="90"/>
      <x:c r="F6" s="90" t="s">
        <x:v>679</x:v>
      </x:c>
    </x:row>
    <x:row r="7" ht="15" hidden="0">
      <x:c r="A7" s="90" t="s">
        <x:v>5108</x:v>
      </x:c>
      <x:c r="B7" s="90" t="s">
        <x:v>5109</x:v>
      </x:c>
      <x:c r="C7" s="90" t="s">
        <x:v>2380</x:v>
      </x:c>
      <x:c r="D7" s="90"/>
      <x:c r="E7" s="90"/>
      <x:c r="F7" s="90" t="s">
        <x:v>5110</x:v>
      </x:c>
    </x:row>
    <x:row r="8" ht="15" hidden="0">
      <x:c r="A8" s="90" t="s">
        <x:v>5111</x:v>
      </x:c>
      <x:c r="B8" s="90" t="s">
        <x:v>5112</x:v>
      </x:c>
      <x:c r="C8" s="90" t="s">
        <x:v>2380</x:v>
      </x:c>
      <x:c r="D8" s="90"/>
      <x:c r="E8" s="90"/>
      <x:c r="F8" s="90" t="s">
        <x:v>5113</x:v>
      </x:c>
    </x:row>
    <x:row r="9" ht="15" hidden="0">
      <x:c r="A9" s="90" t="s">
        <x:v>5114</x:v>
      </x:c>
      <x:c r="B9" s="90" t="s">
        <x:v>5115</x:v>
      </x:c>
      <x:c r="C9" s="90" t="s">
        <x:v>2380</x:v>
      </x:c>
      <x:c r="D9" s="90"/>
      <x:c r="E9" s="90"/>
      <x:c r="F9" s="90" t="s">
        <x:v>5116</x:v>
      </x:c>
    </x:row>
    <x:row r="10" ht="23.850000381469727" hidden="0">
      <x:c r="A10" s="90" t="s">
        <x:v>5117</x:v>
      </x:c>
      <x:c r="B10" s="90" t="s">
        <x:v>5118</x:v>
      </x:c>
      <x:c r="C10" s="90" t="s">
        <x:v>5119</x:v>
      </x:c>
      <x:c r="D10" s="90"/>
      <x:c r="E10" s="90"/>
      <x:c r="F10" s="90" t="s">
        <x:v>679</x:v>
      </x:c>
    </x:row>
  </x:sheetData>
  <x:mergeCells>
    <x:mergeCell ref="A1:F1"/>
  </x:mergeCells>
  <x:pageMargins left="0.7" right="0.7" top="0.75" bottom="0.75" header="0.3" footer="0.3"/>
</x:worksheet>
</file>

<file path=xl/worksheets/sheet82.xml><?xml version="1.0" encoding="utf-8"?>
<x:worksheet xmlns:x="http://schemas.openxmlformats.org/spreadsheetml/2006/main">
  <x:sheetViews>
    <x:sheetView showGridLines="1" workbookViewId="0"/>
  </x:sheetViews>
  <x:sheetFormatPr defaultColWidth="8.6796875" defaultRowHeight="15"/>
  <x:cols>
    <x:col min="1" max="1" width="36" hidden="0" customWidth="1"/>
    <x:col min="2" max="2" width="14.75" hidden="0" customWidth="1"/>
    <x:col min="3" max="3" width="8" hidden="0" customWidth="1"/>
    <x:col min="4" max="4" width="12.130000114440918" hidden="0" customWidth="1"/>
    <x:col min="5" max="6" width="32" hidden="0" customWidth="1"/>
  </x:cols>
  <x:sheetData>
    <x:row r="1" ht="17.350000381469727" hidden="0">
      <x:c r="A1" s="232" t="str">
        <x:v>Consequence-Tempo Record - ripple.md</x:v>
      </x:c>
      <x:c r="B1" s="232"/>
      <x:c r="C1" s="232"/>
      <x:c r="D1" s="232"/>
      <x:c r="E1" s="232"/>
      <x:c r="F1" s="232"/>
    </x:row>
    <x:row r="2" ht="23.850000381469727" hidden="0">
      <x:c r="A2" s="233" t="s">
        <x:v>5121</x:v>
      </x:c>
      <x:c r="B2" s="233" t="s">
        <x:v>5122</x:v>
      </x:c>
      <x:c r="C2" s="233" t="s">
        <x:v>478</x:v>
      </x:c>
      <x:c r="D2" s="233" t="s">
        <x:v>5123</x:v>
      </x:c>
      <x:c r="E2" s="233" t="s">
        <x:v>5124</x:v>
      </x:c>
      <x:c r="F2" s="233" t="s">
        <x:v>5125</x:v>
      </x:c>
    </x:row>
    <x:row r="3" ht="15" hidden="0">
      <x:c r="A3" s="90" t="s">
        <x:v>5126</x:v>
      </x:c>
      <x:c r="B3" s="90"/>
      <x:c r="C3" s="90"/>
      <x:c r="D3" s="90"/>
      <x:c r="E3" s="90"/>
      <x:c r="F3" s="90"/>
    </x:row>
    <x:row r="4" ht="15" hidden="0">
      <x:c r="A4" s="90" t="s">
        <x:v>982</x:v>
      </x:c>
      <x:c r="B4" s="90"/>
      <x:c r="C4" s="90"/>
      <x:c r="D4" s="90"/>
      <x:c r="E4" s="90"/>
      <x:c r="F4" s="90"/>
    </x:row>
    <x:row r="5" ht="15" hidden="0">
      <x:c r="A5" s="90" t="s">
        <x:v>5127</x:v>
      </x:c>
      <x:c r="B5" s="90"/>
      <x:c r="C5" s="90"/>
      <x:c r="D5" s="90"/>
      <x:c r="E5" s="90"/>
      <x:c r="F5" s="90"/>
    </x:row>
    <x:row r="6" ht="15" hidden="0">
      <x:c r="A6" s="90" t="s">
        <x:v>5128</x:v>
      </x:c>
      <x:c r="B6" s="90"/>
      <x:c r="C6" s="90"/>
      <x:c r="D6" s="90"/>
      <x:c r="E6" s="90"/>
      <x:c r="F6" s="90"/>
    </x:row>
    <x:row r="7" ht="15" hidden="0">
      <x:c r="A7" s="90" t="s">
        <x:v>5129</x:v>
      </x:c>
      <x:c r="B7" s="90"/>
      <x:c r="C7" s="90"/>
      <x:c r="D7" s="90"/>
      <x:c r="E7" s="90"/>
      <x:c r="F7" s="90"/>
    </x:row>
    <x:row r="8" ht="15" hidden="0">
      <x:c r="A8" s="90" t="s">
        <x:v>5130</x:v>
      </x:c>
      <x:c r="B8" s="90"/>
      <x:c r="C8" s="90"/>
      <x:c r="D8" s="90"/>
      <x:c r="E8" s="90"/>
      <x:c r="F8" s="90"/>
    </x:row>
    <x:row r="9" ht="23.850000381469727" hidden="0">
      <x:c r="A9" s="90" t="s">
        <x:v>5131</x:v>
      </x:c>
      <x:c r="B9" s="90"/>
      <x:c r="C9" s="90"/>
      <x:c r="D9" s="90"/>
      <x:c r="E9" s="90"/>
      <x:c r="F9" s="90" t="s">
        <x:v>5132</x:v>
      </x:c>
    </x:row>
    <x:row r="10" ht="23.850000381469727" hidden="0">
      <x:c r="A10" s="90" t="s">
        <x:v>5133</x:v>
      </x:c>
      <x:c r="B10" s="90"/>
      <x:c r="C10" s="90"/>
      <x:c r="D10" s="90"/>
      <x:c r="E10" s="90"/>
      <x:c r="F10" s="90" t="s">
        <x:v>5134</x:v>
      </x:c>
    </x:row>
    <x:row r="11" ht="15" hidden="0">
      <x:c r="A11" s="90" t="s">
        <x:v>5135</x:v>
      </x:c>
      <x:c r="B11" s="90"/>
      <x:c r="C11" s="90"/>
      <x:c r="D11" s="90"/>
      <x:c r="E11" s="90"/>
      <x:c r="F11" s="90" t="s">
        <x:v>5136</x:v>
      </x:c>
    </x:row>
    <x:row r="12" ht="15" hidden="0">
      <x:c r="A12" s="90" t="s">
        <x:v>5137</x:v>
      </x:c>
      <x:c r="B12" s="90"/>
      <x:c r="C12" s="90"/>
      <x:c r="D12" s="90"/>
      <x:c r="E12" s="90"/>
      <x:c r="F12" s="90" t="s">
        <x:v>5138</x:v>
      </x:c>
    </x:row>
    <x:row r="13" ht="35.04999923706055" hidden="0">
      <x:c r="A13" s="90" t="s">
        <x:v>2036</x:v>
      </x:c>
      <x:c r="B13" s="90"/>
      <x:c r="C13" s="90"/>
      <x:c r="D13" s="90"/>
      <x:c r="E13" s="90"/>
      <x:c r="F13" s="90" t="s">
        <x:v>5139</x:v>
      </x:c>
    </x:row>
  </x:sheetData>
  <x:mergeCells>
    <x:mergeCell ref="A1:F1"/>
  </x:mergeCells>
  <x:pageMargins left="0.7" right="0.7" top="0.75" bottom="0.75" header="0.3" footer="0.3"/>
</x:worksheet>
</file>

<file path=xl/worksheets/sheet83.xml><?xml version="1.0" encoding="utf-8"?>
<x:worksheet xmlns:x="http://schemas.openxmlformats.org/spreadsheetml/2006/main">
  <x:sheetViews>
    <x:sheetView showGridLines="1" workbookViewId="0"/>
  </x:sheetViews>
  <x:sheetFormatPr defaultColWidth="8.6796875" defaultRowHeight="15"/>
  <x:cols>
    <x:col min="1" max="1" width="28" hidden="0" customWidth="1"/>
    <x:col min="2" max="4" width="30" hidden="0" customWidth="1"/>
  </x:cols>
  <x:sheetData>
    <x:row r="1" ht="17.350000381469727" hidden="0">
      <x:c r="A1" s="232" t="s">
        <x:v>5140</x:v>
      </x:c>
      <x:c r="B1" s="232"/>
      <x:c r="C1" s="232"/>
      <x:c r="D1" s="232"/>
    </x:row>
    <x:row r="2" ht="15" hidden="0">
      <x:c r="A2" s="233" t="s">
        <x:v>925</x:v>
      </x:c>
      <x:c r="B2" s="233" t="s">
        <x:v>5141</x:v>
      </x:c>
      <x:c r="C2" s="233" t="s">
        <x:v>5142</x:v>
      </x:c>
      <x:c r="D2" s="233" t="s">
        <x:v>5143</x:v>
      </x:c>
    </x:row>
    <x:row r="3" ht="15" hidden="0">
      <x:c r="A3" s="90" t="s">
        <x:v>2181</x:v>
      </x:c>
      <x:c r="B3" s="90"/>
      <x:c r="C3" s="90"/>
      <x:c r="D3" s="90"/>
    </x:row>
    <x:row r="4" ht="15" hidden="0">
      <x:c r="A4" s="90" t="s">
        <x:v>5144</x:v>
      </x:c>
      <x:c r="B4" s="90"/>
      <x:c r="C4" s="90"/>
      <x:c r="D4" s="90"/>
    </x:row>
    <x:row r="5" ht="15" hidden="0">
      <x:c r="A5" s="90" t="s">
        <x:v>5145</x:v>
      </x:c>
      <x:c r="B5" s="90"/>
      <x:c r="C5" s="90"/>
      <x:c r="D5" s="90"/>
    </x:row>
    <x:row r="6" ht="15" hidden="0">
      <x:c r="A6" s="90" t="s">
        <x:v>5146</x:v>
      </x:c>
      <x:c r="B6" s="90"/>
      <x:c r="C6" s="90"/>
      <x:c r="D6" s="90"/>
    </x:row>
    <x:row r="7" ht="15" hidden="0">
      <x:c r="A7" s="90" t="s">
        <x:v>1597</x:v>
      </x:c>
      <x:c r="B7" s="90"/>
      <x:c r="C7" s="90"/>
      <x:c r="D7" s="90"/>
    </x:row>
    <x:row r="8" ht="15" hidden="0">
      <x:c r="A8" s="90" t="s">
        <x:v>5147</x:v>
      </x:c>
      <x:c r="B8" s="90"/>
      <x:c r="C8" s="90"/>
      <x:c r="D8" s="90"/>
    </x:row>
    <x:row r="9" ht="15" hidden="0">
      <x:c r="A9" s="90" t="s">
        <x:v>5148</x:v>
      </x:c>
      <x:c r="B9" s="90"/>
      <x:c r="C9" s="90"/>
      <x:c r="D9" s="90"/>
    </x:row>
    <x:row r="10" ht="15" hidden="0">
      <x:c r="A10" s="90" t="s">
        <x:v>5149</x:v>
      </x:c>
      <x:c r="B10" s="90"/>
      <x:c r="C10" s="90"/>
      <x:c r="D10" s="90"/>
    </x:row>
    <x:row r="11" ht="15" hidden="0">
      <x:c r="A11" s="90" t="s">
        <x:v>5150</x:v>
      </x:c>
      <x:c r="B11" s="90"/>
      <x:c r="C11" s="90"/>
      <x:c r="D11" s="90"/>
    </x:row>
    <x:row r="12" ht="15" hidden="0">
      <x:c r="A12" s="90" t="s">
        <x:v>5151</x:v>
      </x:c>
      <x:c r="B12" s="90"/>
      <x:c r="C12" s="90"/>
      <x:c r="D12" s="90"/>
    </x:row>
    <x:row r="13" ht="15" hidden="0">
      <x:c r="A13" s="90"/>
      <x:c r="B13" s="90"/>
      <x:c r="C13" s="90"/>
      <x:c r="D13" s="90"/>
    </x:row>
    <x:row r="14" ht="15" hidden="0">
      <x:c r="A14" s="90" t="s">
        <x:v>5152</x:v>
      </x:c>
      <x:c r="B14" s="90" t="s">
        <x:v>5153</x:v>
      </x:c>
      <x:c r="C14" s="90" t="s">
        <x:v>5154</x:v>
      </x:c>
      <x:c r="D14" s="90"/>
    </x:row>
    <x:row r="15" ht="23.850000381469727" hidden="0">
      <x:c r="A15" s="90" t="s">
        <x:v>5155</x:v>
      </x:c>
      <x:c r="B15" s="90" t="s">
        <x:v>5156</x:v>
      </x:c>
      <x:c r="C15" s="90"/>
      <x:c r="D15" s="90"/>
    </x:row>
    <x:row r="16" ht="15" hidden="0">
      <x:c r="A16" s="90" t="s">
        <x:v>2121</x:v>
      </x:c>
      <x:c r="B16" s="90"/>
      <x:c r="C16" s="90"/>
      <x:c r="D16" s="90"/>
    </x:row>
    <x:row r="18" ht="23.850000381469727" hidden="0">
      <x:c r="A18" s="234" t="s">
        <x:v>5157</x:v>
      </x:c>
      <x:c r="B18" s="234"/>
      <x:c r="C18" s="234"/>
      <x:c r="D18" s="234"/>
    </x:row>
    <x:row r="19" ht="57.45000076293945" hidden="0">
      <x:c r="A19" s="235" t="s">
        <x:v>5158</x:v>
      </x:c>
      <x:c r="B19" s="235" t="s">
        <x:v>2861</x:v>
      </x:c>
      <x:c r="C19" s="235" t="s">
        <x:v>5159</x:v>
      </x:c>
      <x:c r="D19" s="235" t="s">
        <x:v>5160</x:v>
      </x:c>
    </x:row>
    <x:row r="20" ht="46.25" hidden="0">
      <x:c r="A20" s="235" t="s">
        <x:v>5161</x:v>
      </x:c>
      <x:c r="B20" s="235" t="s">
        <x:v>3178</x:v>
      </x:c>
      <x:c r="C20" s="235" t="s">
        <x:v>3179</x:v>
      </x:c>
      <x:c r="D20" s="235" t="s">
        <x:v>5162</x:v>
      </x:c>
    </x:row>
    <x:row r="21" ht="57.45000076293945" hidden="0">
      <x:c r="A21" s="235" t="s">
        <x:v>3181</x:v>
      </x:c>
      <x:c r="B21" s="235" t="s">
        <x:v>5056</x:v>
      </x:c>
      <x:c r="C21" s="235" t="s">
        <x:v>5163</x:v>
      </x:c>
      <x:c r="D21" s="235" t="s">
        <x:v>5164</x:v>
      </x:c>
    </x:row>
    <x:row r="22" ht="57.45000076293945" hidden="0">
      <x:c r="A22" s="235" t="s">
        <x:v>5165</x:v>
      </x:c>
      <x:c r="B22" s="235" t="s">
        <x:v>5056</x:v>
      </x:c>
      <x:c r="C22" s="235" t="s">
        <x:v>5166</x:v>
      </x:c>
      <x:c r="D22" s="235" t="s">
        <x:v>5167</x:v>
      </x:c>
    </x:row>
    <x:row r="23" ht="46.25" hidden="0">
      <x:c r="A23" s="235" t="s">
        <x:v>5168</x:v>
      </x:c>
      <x:c r="B23" s="235" t="s">
        <x:v>5169</x:v>
      </x:c>
      <x:c r="C23" s="235" t="s">
        <x:v>5170</x:v>
      </x:c>
      <x:c r="D23" s="235" t="s">
        <x:v>5171</x:v>
      </x:c>
    </x:row>
    <x:row r="24" ht="35.04999923706055" hidden="0">
      <x:c r="A24" s="235" t="s">
        <x:v>5172</x:v>
      </x:c>
      <x:c r="B24" s="235" t="s">
        <x:v>2777</x:v>
      </x:c>
      <x:c r="C24" s="235" t="s">
        <x:v>5173</x:v>
      </x:c>
      <x:c r="D24" s="235" t="s">
        <x:v>5174</x:v>
      </x:c>
    </x:row>
  </x:sheetData>
  <x:mergeCells>
    <x:mergeCell ref="A1:D1"/>
  </x:mergeCells>
  <x:pageMargins left="0.7" right="0.7" top="0.75" bottom="0.75" header="0.3" footer="0.3"/>
</x:worksheet>
</file>

<file path=xl/worksheets/sheet84.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2" width="22" hidden="0" customWidth="1"/>
    <x:col min="3" max="6" width="34" hidden="0" customWidth="1"/>
  </x:cols>
  <x:sheetData>
    <x:row r="1" ht="15" hidden="0">
      <x:c r="A1" s="640" t="s">
        <x:v>5051</x:v>
      </x:c>
      <x:c r="B1" s="640" t="s">
        <x:v>5052</x:v>
      </x:c>
      <x:c r="C1" s="640" t="s">
        <x:v>5175</x:v>
      </x:c>
      <x:c r="D1" s="640" t="s">
        <x:v>5176</x:v>
      </x:c>
      <x:c r="E1" s="640" t="s">
        <x:v>5177</x:v>
      </x:c>
      <x:c r="F1" s="640" t="s">
        <x:v>87</x:v>
      </x:c>
    </x:row>
    <x:row r="2" ht="23.850000381469727" hidden="0">
      <x:c r="A2" s="434" t="s">
        <x:v>5178</x:v>
      </x:c>
      <x:c r="B2" s="434" t="s">
        <x:v>5061</x:v>
      </x:c>
      <x:c r="C2" s="434" t="str">
        <x:v>Frozen release inputs; edits create a new unverified run</x:v>
      </x:c>
      <x:c r="D2" s="434" t="s">
        <x:v>5180</x:v>
      </x:c>
      <x:c r="E2" s="434" t="s">
        <x:v>5181</x:v>
      </x:c>
      <x:c r="F2" s="434" t="s">
        <x:v>5182</x:v>
      </x:c>
    </x:row>
    <x:row r="3" ht="35.04999923706055" hidden="0">
      <x:c r="A3" s="434" t="s">
        <x:v>5183</x:v>
      </x:c>
      <x:c r="B3" s="434" t="s">
        <x:v>5184</x:v>
      </x:c>
      <x:c r="C3" s="434" t="s">
        <x:v>5185</x:v>
      </x:c>
      <x:c r="D3" s="434" t="str">
        <x:v>Build_Snapshot comparison, Build_Integrity warning, release verifier, and error-state review</x:v>
      </x:c>
      <x:c r="E3" s="434" t="str">
        <x:v>If Build_Integrity reports any change, do not rely on downstream verdicts; fork/rebuild/reverify.</x:v>
      </x:c>
      <x:c r="F3" s="434" t="s">
        <x:v>5186</x:v>
      </x:c>
    </x:row>
    <x:row r="4" ht="23.850000381469727" hidden="0">
      <x:c r="A4" s="434" t="s">
        <x:v>5187</x:v>
      </x:c>
      <x:c r="B4" s="434" t="s">
        <x:v>5188</x:v>
      </x:c>
      <x:c r="C4" s="434" t="s">
        <x:v>5189</x:v>
      </x:c>
      <x:c r="D4" s="434" t="s">
        <x:v>5190</x:v>
      </x:c>
      <x:c r="E4" s="434" t="s">
        <x:v>5191</x:v>
      </x:c>
      <x:c r="F4" s="434" t="s">
        <x:v>5192</x:v>
      </x:c>
    </x:row>
    <x:row r="5" ht="23.850000381469727" hidden="0">
      <x:c r="A5" s="434" t="s">
        <x:v>5193</x:v>
      </x:c>
      <x:c r="B5" s="434" t="s">
        <x:v>5194</x:v>
      </x:c>
      <x:c r="C5" s="434" t="str">
        <x:v>Frozen reviewer records; changes require rebuild and review</x:v>
      </x:c>
      <x:c r="D5" s="434" t="s">
        <x:v>5196</x:v>
      </x:c>
      <x:c r="E5" s="434" t="s">
        <x:v>5197</x:v>
      </x:c>
      <x:c r="F5" s="434" t="s">
        <x:v>5198</x:v>
      </x:c>
    </x:row>
    <x:row r="6" ht="15" hidden="0">
      <x:c r="A6" s="434" t="s">
        <x:v>5199</x:v>
      </x:c>
      <x:c r="B6" s="434" t="s">
        <x:v>5200</x:v>
      </x:c>
      <x:c r="C6" s="434" t="s">
        <x:v>5201</x:v>
      </x:c>
      <x:c r="D6" s="434" t="s">
        <x:v>5202</x:v>
      </x:c>
      <x:c r="E6" s="434" t="s">
        <x:v>5203</x:v>
      </x:c>
      <x:c r="F6" s="434" t="s">
        <x:v>5204</x:v>
      </x:c>
    </x:row>
  </x:sheetData>
  <x:pageMargins left="0.7" right="0.7" top="0.75" bottom="0.75" header="0.3" footer="0.3"/>
</x:worksheet>
</file>

<file path=xl/worksheets/sheet85.xml><?xml version="1.0" encoding="utf-8"?>
<x:worksheet xmlns:x="http://schemas.openxmlformats.org/spreadsheetml/2006/main">
  <x:sheetViews>
    <x:sheetView showGridLines="1" workbookViewId="0"/>
  </x:sheetViews>
  <x:sheetFormatPr defaultColWidth="8.6796875" defaultRowHeight="15"/>
  <x:cols>
    <x:col min="1" max="1" width="24" hidden="0" customWidth="1"/>
    <x:col min="2" max="2" width="36" hidden="0" customWidth="1"/>
    <x:col min="3" max="3" width="22" hidden="0" customWidth="1"/>
    <x:col min="4" max="4" width="28" hidden="0" customWidth="1"/>
    <x:col min="5" max="5" width="30" hidden="0" customWidth="1"/>
    <x:col min="6" max="6" width="18" hidden="0" customWidth="1"/>
    <x:col min="7" max="7" width="20" hidden="0" customWidth="1"/>
    <x:col min="8" max="8" width="40" hidden="0" customWidth="1"/>
  </x:cols>
  <x:sheetData>
    <x:row r="1" ht="17.350000381469727" hidden="0" customHeight="1">
      <x:c r="A1" s="237" t="str">
        <x:v>MATHGOV / RIPPLELOGIC CANON CONFIGURATION ASSURANCE RECORD</x:v>
      </x:c>
      <x:c r="B1" s="237"/>
      <x:c r="C1" s="237"/>
      <x:c r="D1" s="237"/>
      <x:c r="E1" s="237"/>
      <x:c r="F1" s="237"/>
      <x:c r="G1" s="237"/>
      <x:c r="H1" s="237"/>
    </x:row>
    <x:row r="2" ht="46.25" hidden="0">
      <x:c r="A2" s="33" t="s">
        <x:v>1</x:v>
      </x:c>
      <x:c r="B2" s="33" t="s">
        <x:v>5205</x:v>
      </x:c>
      <x:c r="C2" s="33"/>
      <x:c r="D2" s="33"/>
      <x:c r="E2" s="33"/>
      <x:c r="F2" s="33"/>
      <x:c r="G2" s="33"/>
      <x:c r="H2" s="33"/>
    </x:row>
    <x:row r="3" ht="15" hidden="0">
      <x:c r="A3" s="33"/>
      <x:c r="B3" s="33"/>
      <x:c r="C3" s="33"/>
      <x:c r="D3" s="33"/>
      <x:c r="E3" s="33"/>
      <x:c r="F3" s="33"/>
      <x:c r="G3" s="33"/>
      <x:c r="H3" s="33"/>
    </x:row>
    <x:row r="4" ht="15" hidden="0">
      <x:c r="A4" s="238" t="s">
        <x:v>367</x:v>
      </x:c>
      <x:c r="B4" s="238" t="s">
        <x:v>1893</x:v>
      </x:c>
      <x:c r="C4" s="238" t="s">
        <x:v>370</x:v>
      </x:c>
      <x:c r="D4" s="238" t="s">
        <x:v>5206</x:v>
      </x:c>
      <x:c r="E4" s="238" t="s">
        <x:v>5207</x:v>
      </x:c>
      <x:c r="F4" s="238" t="s">
        <x:v>5208</x:v>
      </x:c>
      <x:c r="G4" s="238" t="s">
        <x:v>3690</x:v>
      </x:c>
      <x:c r="H4" s="238" t="s">
        <x:v>1258</x:v>
      </x:c>
    </x:row>
    <x:row r="5" ht="15" hidden="0">
      <x:c r="A5" s="33" t="s">
        <x:v>5209</x:v>
      </x:c>
      <x:c r="B5" s="33" t="s">
        <x:v>3377</x:v>
      </x:c>
      <x:c r="C5" s="33" t="s">
        <x:v>3693</x:v>
      </x:c>
      <x:c r="D5" s="33" t="s">
        <x:v>2183</x:v>
      </x:c>
      <x:c r="E5" s="33" t="s">
        <x:v>5210</x:v>
      </x:c>
      <x:c r="F5" s="33" t="s">
        <x:v>5211</x:v>
      </x:c>
      <x:c r="G5" s="33" t="s">
        <x:v>3728</x:v>
      </x:c>
      <x:c r="H5" s="33" t="s">
        <x:v>5212</x:v>
      </x:c>
    </x:row>
    <x:row r="6" ht="15" hidden="0">
      <x:c r="A6" s="239" t="s">
        <x:v>5213</x:v>
      </x:c>
      <x:c r="B6" s="239" t="s">
        <x:v>5214</x:v>
      </x:c>
      <x:c r="C6" s="239" t="s">
        <x:v>3693</x:v>
      </x:c>
      <x:c r="D6" s="239" t="s">
        <x:v>5215</x:v>
      </x:c>
      <x:c r="E6" s="239" t="s">
        <x:v>5216</x:v>
      </x:c>
      <x:c r="F6" s="239" t="s">
        <x:v>5217</x:v>
      </x:c>
      <x:c r="G6" s="239" t="s">
        <x:v>5218</x:v>
      </x:c>
      <x:c r="H6" s="239" t="s">
        <x:v>5219</x:v>
      </x:c>
    </x:row>
    <x:row r="7" ht="23.850000381469727" hidden="0">
      <x:c r="A7" s="33" t="s">
        <x:v>5220</x:v>
      </x:c>
      <x:c r="B7" s="33" t="s">
        <x:v>5221</x:v>
      </x:c>
      <x:c r="C7" s="33" t="s">
        <x:v>2870</x:v>
      </x:c>
      <x:c r="D7" s="33" t="s">
        <x:v>5222</x:v>
      </x:c>
      <x:c r="E7" s="33" t="s">
        <x:v>5223</x:v>
      </x:c>
      <x:c r="F7" s="33" t="s">
        <x:v>5224</x:v>
      </x:c>
      <x:c r="G7" s="33" t="s">
        <x:v>3445</x:v>
      </x:c>
      <x:c r="H7" s="33" t="s">
        <x:v>5225</x:v>
      </x:c>
    </x:row>
    <x:row r="8" ht="23.850000381469727" hidden="0">
      <x:c r="A8" s="239" t="s">
        <x:v>5226</x:v>
      </x:c>
      <x:c r="B8" s="239" t="s">
        <x:v>5227</x:v>
      </x:c>
      <x:c r="C8" s="239" t="s">
        <x:v>3693</x:v>
      </x:c>
      <x:c r="D8" s="239" t="s">
        <x:v>661</x:v>
      </x:c>
      <x:c r="E8" s="239" t="s">
        <x:v>5228</x:v>
      </x:c>
      <x:c r="F8" s="239" t="s">
        <x:v>5229</x:v>
      </x:c>
      <x:c r="G8" s="239" t="s">
        <x:v>3699</x:v>
      </x:c>
      <x:c r="H8" s="239" t="s">
        <x:v>5230</x:v>
      </x:c>
    </x:row>
    <x:row r="9" ht="23.850000381469727" hidden="0">
      <x:c r="A9" s="33" t="s">
        <x:v>5231</x:v>
      </x:c>
      <x:c r="B9" s="33" t="s">
        <x:v>5232</x:v>
      </x:c>
      <x:c r="C9" s="33" t="s">
        <x:v>3693</x:v>
      </x:c>
      <x:c r="D9" s="33" t="s">
        <x:v>3367</x:v>
      </x:c>
      <x:c r="E9" s="33" t="s">
        <x:v>5233</x:v>
      </x:c>
      <x:c r="F9" s="33" t="s">
        <x:v>5234</x:v>
      </x:c>
      <x:c r="G9" s="33" t="s">
        <x:v>3755</x:v>
      </x:c>
      <x:c r="H9" s="33" t="s">
        <x:v>5235</x:v>
      </x:c>
    </x:row>
    <x:row r="10" ht="23.850000381469727" hidden="0">
      <x:c r="A10" s="239" t="s">
        <x:v>5236</x:v>
      </x:c>
      <x:c r="B10" s="239" t="s">
        <x:v>5237</x:v>
      </x:c>
      <x:c r="C10" s="239" t="s">
        <x:v>3693</x:v>
      </x:c>
      <x:c r="D10" s="239" t="s">
        <x:v>679</x:v>
      </x:c>
      <x:c r="E10" s="239" t="s">
        <x:v>5238</x:v>
      </x:c>
      <x:c r="F10" s="239" t="s">
        <x:v>5239</x:v>
      </x:c>
      <x:c r="G10" s="239" t="s">
        <x:v>1979</x:v>
      </x:c>
      <x:c r="H10" s="239" t="s">
        <x:v>5240</x:v>
      </x:c>
    </x:row>
    <x:row r="11" ht="62" hidden="0" customHeight="1">
      <x:c r="A11" s="33" t="s">
        <x:v>5241</x:v>
      </x:c>
      <x:c r="B11" s="33" t="s">
        <x:v>5242</x:v>
      </x:c>
      <x:c r="C11" s="33" t="s">
        <x:v>5243</x:v>
      </x:c>
      <x:c r="D11" s="33" t="s">
        <x:v>3700</x:v>
      </x:c>
      <x:c r="E11" s="33" t="s">
        <x:v>5244</x:v>
      </x:c>
      <x:c r="F11" s="33" t="s">
        <x:v>5245</x:v>
      </x:c>
      <x:c r="G11" s="33" t="s">
        <x:v>5246</x:v>
      </x:c>
      <x:c r="H11" s="33" t="s">
        <x:v>5247</x:v>
      </x:c>
    </x:row>
    <x:row r="12" ht="23.850000381469727" hidden="0">
      <x:c r="A12" s="239" t="s">
        <x:v>5248</x:v>
      </x:c>
      <x:c r="B12" s="239" t="s">
        <x:v>1998</x:v>
      </x:c>
      <x:c r="C12" s="239" t="s">
        <x:v>762</x:v>
      </x:c>
      <x:c r="D12" s="239" t="s">
        <x:v>5249</x:v>
      </x:c>
      <x:c r="E12" s="239" t="s">
        <x:v>5250</x:v>
      </x:c>
      <x:c r="F12" s="239" t="s">
        <x:v>5251</x:v>
      </x:c>
      <x:c r="G12" s="239" t="s">
        <x:v>1992</x:v>
      </x:c>
      <x:c r="H12" s="239" t="s">
        <x:v>5252</x:v>
      </x:c>
    </x:row>
    <x:row r="13" ht="15" hidden="0">
      <x:c r="A13" s="33"/>
      <x:c r="B13" s="33"/>
      <x:c r="C13" s="33"/>
      <x:c r="D13" s="33"/>
      <x:c r="E13" s="33"/>
      <x:c r="F13" s="33"/>
      <x:c r="G13" s="33"/>
      <x:c r="H13" s="33"/>
    </x:row>
    <x:row r="14" ht="23.850000381469727" hidden="0">
      <x:c r="A14" s="240" t="s">
        <x:v>5253</x:v>
      </x:c>
      <x:c r="B14" s="240" t="s">
        <x:v>1778</x:v>
      </x:c>
      <x:c r="C14" s="240" t="s">
        <x:v>2119</x:v>
      </x:c>
      <x:c r="D14" s="240" t="s">
        <x:v>1521</x:v>
      </x:c>
      <x:c r="E14" s="240" t="s">
        <x:v>5254</x:v>
      </x:c>
      <x:c r="F14" s="240" t="s">
        <x:v>5255</x:v>
      </x:c>
      <x:c r="G14" s="240" t="s">
        <x:v>1966</x:v>
      </x:c>
      <x:c r="H14" s="240" t="s">
        <x:v>1258</x:v>
      </x:c>
    </x:row>
    <x:row r="15" ht="23.850000381469727" hidden="0">
      <x:c r="A15" s="33" t="s">
        <x:v>5256</x:v>
      </x:c>
      <x:c r="B15" s="33" t="s">
        <x:v>5257</x:v>
      </x:c>
      <x:c r="C15" s="33" t="s">
        <x:v>776</x:v>
      </x:c>
      <x:c r="D15" s="33" t="s">
        <x:v>5258</x:v>
      </x:c>
      <x:c r="E15" s="33" t="s">
        <x:v>5259</x:v>
      </x:c>
      <x:c r="F15" s="33" t="s">
        <x:v>5260</x:v>
      </x:c>
      <x:c r="G15" s="33" t="s">
        <x:v>5261</x:v>
      </x:c>
      <x:c r="H15" s="33" t="s">
        <x:v>5262</x:v>
      </x:c>
    </x:row>
    <x:row r="16" ht="23.850000381469727" hidden="0">
      <x:c r="A16" s="239" t="s">
        <x:v>5263</x:v>
      </x:c>
      <x:c r="B16" s="239" t="s">
        <x:v>5264</x:v>
      </x:c>
      <x:c r="C16" s="239" t="s">
        <x:v>5265</x:v>
      </x:c>
      <x:c r="D16" s="239" t="s">
        <x:v>5266</x:v>
      </x:c>
      <x:c r="E16" s="239" t="s">
        <x:v>5267</x:v>
      </x:c>
      <x:c r="F16" s="239" t="s">
        <x:v>5268</x:v>
      </x:c>
      <x:c r="G16" s="239" t="s">
        <x:v>5261</x:v>
      </x:c>
      <x:c r="H16" s="239" t="s">
        <x:v>5269</x:v>
      </x:c>
    </x:row>
    <x:row r="17" ht="23.850000381469727" hidden="0">
      <x:c r="A17" s="33" t="s">
        <x:v>3459</x:v>
      </x:c>
      <x:c r="B17" s="33" t="s">
        <x:v>5270</x:v>
      </x:c>
      <x:c r="C17" s="33" t="s">
        <x:v>5271</x:v>
      </x:c>
      <x:c r="D17" s="33" t="s">
        <x:v>661</x:v>
      </x:c>
      <x:c r="E17" s="33" t="s">
        <x:v>5272</x:v>
      </x:c>
      <x:c r="F17" s="33" t="s">
        <x:v>5273</x:v>
      </x:c>
      <x:c r="G17" s="33" t="s">
        <x:v>3699</x:v>
      </x:c>
      <x:c r="H17" s="33" t="s">
        <x:v>5274</x:v>
      </x:c>
    </x:row>
    <x:row r="18" ht="23.850000381469727" hidden="0">
      <x:c r="A18" s="239" t="s">
        <x:v>5275</x:v>
      </x:c>
      <x:c r="B18" s="239" t="s">
        <x:v>5276</x:v>
      </x:c>
      <x:c r="C18" s="239" t="s">
        <x:v>5277</x:v>
      </x:c>
      <x:c r="D18" s="239" t="s">
        <x:v>679</x:v>
      </x:c>
      <x:c r="E18" s="239" t="s">
        <x:v>5278</x:v>
      </x:c>
      <x:c r="F18" s="239" t="s">
        <x:v>5279</x:v>
      </x:c>
      <x:c r="G18" s="239" t="s">
        <x:v>5246</x:v>
      </x:c>
      <x:c r="H18" s="239" t="s">
        <x:v>5280</x:v>
      </x:c>
    </x:row>
    <x:row r="19" ht="62" hidden="0" customHeight="1">
      <x:c r="A19" s="33" t="s">
        <x:v>5281</x:v>
      </x:c>
      <x:c r="B19" s="33" t="s">
        <x:v>5282</x:v>
      </x:c>
      <x:c r="C19" s="33" t="s">
        <x:v>5283</x:v>
      </x:c>
      <x:c r="D19" s="33" t="s">
        <x:v>503</x:v>
      </x:c>
      <x:c r="E19" s="33" t="s">
        <x:v>5284</x:v>
      </x:c>
      <x:c r="F19" s="33" t="s">
        <x:v>5285</x:v>
      </x:c>
      <x:c r="G19" s="33" t="s">
        <x:v>1979</x:v>
      </x:c>
      <x:c r="H19" s="33" t="s">
        <x:v>5286</x:v>
      </x:c>
    </x:row>
    <x:row r="20" ht="23.850000381469727" hidden="0">
      <x:c r="A20" s="239" t="s">
        <x:v>5287</x:v>
      </x:c>
      <x:c r="B20" s="239" t="s">
        <x:v>5288</x:v>
      </x:c>
      <x:c r="C20" s="239" t="s">
        <x:v>1095</x:v>
      </x:c>
      <x:c r="D20" s="239" t="s">
        <x:v>5289</x:v>
      </x:c>
      <x:c r="E20" s="239" t="s">
        <x:v>5290</x:v>
      </x:c>
      <x:c r="F20" s="239" t="s">
        <x:v>5291</x:v>
      </x:c>
      <x:c r="G20" s="239" t="s">
        <x:v>5246</x:v>
      </x:c>
      <x:c r="H20" s="239" t="s">
        <x:v>5292</x:v>
      </x:c>
    </x:row>
    <x:row r="21" ht="23.850000381469727" hidden="0">
      <x:c r="A21" s="33" t="s">
        <x:v>5293</x:v>
      </x:c>
      <x:c r="B21" s="33" t="s">
        <x:v>5294</x:v>
      </x:c>
      <x:c r="C21" s="33" t="s">
        <x:v>5295</x:v>
      </x:c>
      <x:c r="D21" s="33" t="s">
        <x:v>3706</x:v>
      </x:c>
      <x:c r="E21" s="33" t="s">
        <x:v>5296</x:v>
      </x:c>
      <x:c r="F21" s="33" t="s">
        <x:v>5297</x:v>
      </x:c>
      <x:c r="G21" s="33" t="s">
        <x:v>3699</x:v>
      </x:c>
      <x:c r="H21" s="33" t="s">
        <x:v>5298</x:v>
      </x:c>
    </x:row>
    <x:row r="22" ht="23.850000381469727" hidden="0">
      <x:c r="A22" s="239" t="s">
        <x:v>5299</x:v>
      </x:c>
      <x:c r="B22" s="239" t="s">
        <x:v>5300</x:v>
      </x:c>
      <x:c r="C22" s="239" t="s">
        <x:v>2139</x:v>
      </x:c>
      <x:c r="D22" s="239" t="s">
        <x:v>5301</x:v>
      </x:c>
      <x:c r="E22" s="239" t="s">
        <x:v>5302</x:v>
      </x:c>
      <x:c r="F22" s="239" t="s">
        <x:v>3783</x:v>
      </x:c>
      <x:c r="G22" s="239" t="s">
        <x:v>3461</x:v>
      </x:c>
      <x:c r="H22" s="239" t="s">
        <x:v>5303</x:v>
      </x:c>
    </x:row>
    <x:row r="23" ht="15" hidden="0">
      <x:c r="A23" s="33"/>
      <x:c r="B23" s="33"/>
      <x:c r="C23" s="33"/>
      <x:c r="D23" s="33"/>
      <x:c r="E23" s="33"/>
      <x:c r="F23" s="33"/>
      <x:c r="G23" s="33"/>
      <x:c r="H23" s="33"/>
    </x:row>
    <x:row r="24" ht="23.850000381469727" hidden="0">
      <x:c r="A24" s="240" t="s">
        <x:v>5304</x:v>
      </x:c>
      <x:c r="B24" s="240" t="s">
        <x:v>5305</x:v>
      </x:c>
      <x:c r="C24" s="240" t="s">
        <x:v>370</x:v>
      </x:c>
      <x:c r="D24" s="240" t="s">
        <x:v>1521</x:v>
      </x:c>
      <x:c r="E24" s="240" t="s">
        <x:v>5306</x:v>
      </x:c>
      <x:c r="F24" s="240" t="s">
        <x:v>5208</x:v>
      </x:c>
      <x:c r="G24" s="240" t="s">
        <x:v>1966</x:v>
      </x:c>
      <x:c r="H24" s="240" t="s">
        <x:v>1258</x:v>
      </x:c>
    </x:row>
    <x:row r="25" ht="23.850000381469727" hidden="0">
      <x:c r="A25" s="33" t="s">
        <x:v>5307</x:v>
      </x:c>
      <x:c r="B25" s="33" t="s">
        <x:v>5308</x:v>
      </x:c>
      <x:c r="C25" s="33" t="s">
        <x:v>3693</x:v>
      </x:c>
      <x:c r="D25" s="33" t="s">
        <x:v>624</x:v>
      </x:c>
      <x:c r="E25" s="33" t="s">
        <x:v>5309</x:v>
      </x:c>
      <x:c r="F25" s="33" t="s">
        <x:v>5310</x:v>
      </x:c>
      <x:c r="G25" s="33" t="s">
        <x:v>1992</x:v>
      </x:c>
      <x:c r="H25" s="33" t="s">
        <x:v>5311</x:v>
      </x:c>
    </x:row>
    <x:row r="26" ht="58" hidden="0" customHeight="1">
      <x:c r="A26" s="239" t="s">
        <x:v>5312</x:v>
      </x:c>
      <x:c r="B26" s="239" t="s">
        <x:v>5313</x:v>
      </x:c>
      <x:c r="C26" s="239" t="s">
        <x:v>3693</x:v>
      </x:c>
      <x:c r="D26" s="239" t="s">
        <x:v>624</x:v>
      </x:c>
      <x:c r="E26" s="239" t="s">
        <x:v>5314</x:v>
      </x:c>
      <x:c r="F26" s="239" t="s">
        <x:v>5234</x:v>
      </x:c>
      <x:c r="G26" s="239" t="s">
        <x:v>1979</x:v>
      </x:c>
      <x:c r="H26" s="239" t="s">
        <x:v>5315</x:v>
      </x:c>
    </x:row>
    <x:row r="27" ht="23.850000381469727" hidden="0">
      <x:c r="A27" s="33" t="s">
        <x:v>5316</x:v>
      </x:c>
      <x:c r="B27" s="33" t="s">
        <x:v>5317</x:v>
      </x:c>
      <x:c r="C27" s="33" t="s">
        <x:v>5318</x:v>
      </x:c>
      <x:c r="D27" s="33" t="s">
        <x:v>643</x:v>
      </x:c>
      <x:c r="E27" s="33" t="s">
        <x:v>5319</x:v>
      </x:c>
      <x:c r="F27" s="33" t="s">
        <x:v>14</x:v>
      </x:c>
      <x:c r="G27" s="33" t="s">
        <x:v>3461</x:v>
      </x:c>
      <x:c r="H27" s="33" t="s">
        <x:v>5320</x:v>
      </x:c>
    </x:row>
    <x:row r="28" ht="15" hidden="0">
      <x:c r="A28" s="239"/>
      <x:c r="B28" s="239"/>
      <x:c r="C28" s="239"/>
      <x:c r="D28" s="239"/>
      <x:c r="E28" s="239"/>
      <x:c r="F28" s="239"/>
      <x:c r="G28" s="239"/>
      <x:c r="H28" s="239"/>
    </x:row>
    <x:row r="29" ht="23.850000381469727" hidden="0">
      <x:c r="A29" s="238" t="s">
        <x:v>5321</x:v>
      </x:c>
      <x:c r="B29" s="238" t="s">
        <x:v>2119</x:v>
      </x:c>
      <x:c r="C29" s="238" t="s">
        <x:v>3689</x:v>
      </x:c>
      <x:c r="D29" s="238" t="s">
        <x:v>5208</x:v>
      </x:c>
      <x:c r="E29" s="238" t="s">
        <x:v>5322</x:v>
      </x:c>
      <x:c r="F29" s="238" t="s">
        <x:v>1966</x:v>
      </x:c>
      <x:c r="G29" s="238" t="s">
        <x:v>5323</x:v>
      </x:c>
      <x:c r="H29" s="238" t="s">
        <x:v>1258</x:v>
      </x:c>
    </x:row>
    <x:row r="30" ht="23.850000381469727" hidden="0">
      <x:c r="A30" s="239" t="s">
        <x:v>5324</x:v>
      </x:c>
      <x:c r="B30" s="239" t="s">
        <x:v>3761</x:v>
      </x:c>
      <x:c r="C30" s="239" t="s">
        <x:v>5325</x:v>
      </x:c>
      <x:c r="D30" s="239" t="s">
        <x:v>5211</x:v>
      </x:c>
      <x:c r="E30" s="239" t="s">
        <x:v>5326</x:v>
      </x:c>
      <x:c r="F30" s="239" t="s">
        <x:v>3445</x:v>
      </x:c>
      <x:c r="G30" s="239" t="s">
        <x:v>5327</x:v>
      </x:c>
      <x:c r="H30" s="239"/>
    </x:row>
    <x:row r="31" ht="23.850000381469727" hidden="0">
      <x:c r="A31" s="33" t="s">
        <x:v>5328</x:v>
      </x:c>
      <x:c r="B31" s="33" t="s">
        <x:v>3761</x:v>
      </x:c>
      <x:c r="C31" s="33" t="s">
        <x:v>5329</x:v>
      </x:c>
      <x:c r="D31" s="33" t="s">
        <x:v>5229</x:v>
      </x:c>
      <x:c r="E31" s="33" t="s">
        <x:v>5330</x:v>
      </x:c>
      <x:c r="F31" s="33" t="s">
        <x:v>3699</x:v>
      </x:c>
      <x:c r="G31" s="33" t="s">
        <x:v>5331</x:v>
      </x:c>
      <x:c r="H31" s="33"/>
    </x:row>
    <x:row r="32" ht="23.850000381469727" hidden="0">
      <x:c r="A32" s="239" t="s">
        <x:v>5332</x:v>
      </x:c>
      <x:c r="B32" s="239" t="s">
        <x:v>5333</x:v>
      </x:c>
      <x:c r="C32" s="239" t="s">
        <x:v>5334</x:v>
      </x:c>
      <x:c r="D32" s="239" t="s">
        <x:v>14</x:v>
      </x:c>
      <x:c r="E32" s="239" t="s">
        <x:v>3752</x:v>
      </x:c>
      <x:c r="F32" s="239" t="s">
        <x:v>3755</x:v>
      </x:c>
      <x:c r="G32" s="239" t="s">
        <x:v>5335</x:v>
      </x:c>
      <x:c r="H32" s="239"/>
    </x:row>
    <x:row r="33" ht="23.850000381469727" hidden="0">
      <x:c r="A33" s="33" t="s">
        <x:v>5336</x:v>
      </x:c>
      <x:c r="B33" s="33" t="s">
        <x:v>3761</x:v>
      </x:c>
      <x:c r="C33" s="33" t="s">
        <x:v>5337</x:v>
      </x:c>
      <x:c r="D33" s="33" t="s">
        <x:v>5338</x:v>
      </x:c>
      <x:c r="E33" s="33" t="s">
        <x:v>5339</x:v>
      </x:c>
      <x:c r="F33" s="33" t="s">
        <x:v>3728</x:v>
      </x:c>
      <x:c r="G33" s="33" t="s">
        <x:v>5340</x:v>
      </x:c>
      <x:c r="H33" s="33"/>
    </x:row>
    <x:row r="34" ht="23.850000381469727" hidden="0">
      <x:c r="A34" s="239" t="s">
        <x:v>5341</x:v>
      </x:c>
      <x:c r="B34" s="239" t="s">
        <x:v>3761</x:v>
      </x:c>
      <x:c r="C34" s="239" t="s">
        <x:v>5342</x:v>
      </x:c>
      <x:c r="D34" s="239" t="s">
        <x:v>5343</x:v>
      </x:c>
      <x:c r="E34" s="239" t="s">
        <x:v>5344</x:v>
      </x:c>
      <x:c r="F34" s="239" t="s">
        <x:v>3744</x:v>
      </x:c>
      <x:c r="G34" s="239" t="s">
        <x:v>5340</x:v>
      </x:c>
      <x:c r="H34" s="239"/>
    </x:row>
    <x:row r="35" ht="23.850000381469727" hidden="0">
      <x:c r="A35" s="33" t="s">
        <x:v>5345</x:v>
      </x:c>
      <x:c r="B35" s="33" t="s">
        <x:v>3761</x:v>
      </x:c>
      <x:c r="C35" s="33" t="s">
        <x:v>5346</x:v>
      </x:c>
      <x:c r="D35" s="33" t="s">
        <x:v>5224</x:v>
      </x:c>
      <x:c r="E35" s="33" t="s">
        <x:v>5347</x:v>
      </x:c>
      <x:c r="F35" s="33" t="s">
        <x:v>1992</x:v>
      </x:c>
      <x:c r="G35" s="33" t="s">
        <x:v>5348</x:v>
      </x:c>
      <x:c r="H35" s="33"/>
    </x:row>
    <x:row r="36" ht="23.850000381469727" hidden="0">
      <x:c r="A36" s="239" t="s">
        <x:v>5349</x:v>
      </x:c>
      <x:c r="B36" s="239" t="s">
        <x:v>3761</x:v>
      </x:c>
      <x:c r="C36" s="239" t="s">
        <x:v>5350</x:v>
      </x:c>
      <x:c r="D36" s="239" t="s">
        <x:v>5224</x:v>
      </x:c>
      <x:c r="E36" s="239" t="s">
        <x:v>5351</x:v>
      </x:c>
      <x:c r="F36" s="239" t="s">
        <x:v>5352</x:v>
      </x:c>
      <x:c r="G36" s="239" t="s">
        <x:v>5335</x:v>
      </x:c>
      <x:c r="H36" s="239"/>
    </x:row>
    <x:row r="37" ht="15" hidden="0">
      <x:c r="A37" s="33"/>
      <x:c r="B37" s="33"/>
      <x:c r="C37" s="33"/>
      <x:c r="D37" s="33"/>
      <x:c r="E37" s="33"/>
      <x:c r="F37" s="33"/>
      <x:c r="G37" s="33"/>
      <x:c r="H37" s="33"/>
    </x:row>
    <x:row r="38" ht="23.850000381469727" hidden="0">
      <x:c r="A38" s="240" t="s">
        <x:v>5353</x:v>
      </x:c>
      <x:c r="B38" s="240" t="s">
        <x:v>1893</x:v>
      </x:c>
      <x:c r="C38" s="240" t="s">
        <x:v>370</x:v>
      </x:c>
      <x:c r="D38" s="240" t="s">
        <x:v>5354</x:v>
      </x:c>
      <x:c r="E38" s="240" t="s">
        <x:v>5355</x:v>
      </x:c>
      <x:c r="F38" s="240" t="s">
        <x:v>5356</x:v>
      </x:c>
      <x:c r="G38" s="240" t="s">
        <x:v>1966</x:v>
      </x:c>
      <x:c r="H38" s="240" t="s">
        <x:v>1258</x:v>
      </x:c>
    </x:row>
    <x:row r="39" ht="23.850000381469727" hidden="0">
      <x:c r="A39" s="33" t="s">
        <x:v>5357</x:v>
      </x:c>
      <x:c r="B39" s="33" t="s">
        <x:v>5358</x:v>
      </x:c>
      <x:c r="C39" s="33" t="s">
        <x:v>5359</x:v>
      </x:c>
      <x:c r="D39" s="33" t="s">
        <x:v>5360</x:v>
      </x:c>
      <x:c r="E39" s="33" t="s">
        <x:v>5361</x:v>
      </x:c>
      <x:c r="F39" s="33" t="s">
        <x:v>5362</x:v>
      </x:c>
      <x:c r="G39" s="33" t="s">
        <x:v>2141</x:v>
      </x:c>
      <x:c r="H39" s="33" t="s">
        <x:v>5363</x:v>
      </x:c>
    </x:row>
    <x:row r="40" ht="35.04999923706055" hidden="0">
      <x:c r="A40" s="239" t="s">
        <x:v>5364</x:v>
      </x:c>
      <x:c r="B40" s="239" t="s">
        <x:v>5365</x:v>
      </x:c>
      <x:c r="C40" s="239" t="s">
        <x:v>3693</x:v>
      </x:c>
      <x:c r="D40" s="239" t="s">
        <x:v>5366</x:v>
      </x:c>
      <x:c r="E40" s="239" t="s">
        <x:v>5367</x:v>
      </x:c>
      <x:c r="F40" s="239" t="s">
        <x:v>5368</x:v>
      </x:c>
      <x:c r="G40" s="239" t="s">
        <x:v>1992</x:v>
      </x:c>
      <x:c r="H40" s="239" t="s">
        <x:v>5369</x:v>
      </x:c>
    </x:row>
    <x:row r="41" ht="35.04999923706055" hidden="0">
      <x:c r="A41" s="33" t="s">
        <x:v>5370</x:v>
      </x:c>
      <x:c r="B41" s="33" t="s">
        <x:v>5371</x:v>
      </x:c>
      <x:c r="C41" s="33" t="s">
        <x:v>5372</x:v>
      </x:c>
      <x:c r="D41" s="33" t="s">
        <x:v>4594</x:v>
      </x:c>
      <x:c r="E41" s="33" t="s">
        <x:v>4594</x:v>
      </x:c>
      <x:c r="F41" s="33" t="s">
        <x:v>5373</x:v>
      </x:c>
      <x:c r="G41" s="33" t="s">
        <x:v>1992</x:v>
      </x:c>
      <x:c r="H41" s="33" t="s">
        <x:v>5374</x:v>
      </x:c>
    </x:row>
    <x:row r="42" ht="15" hidden="0">
      <x:c r="A42" s="239"/>
      <x:c r="B42" s="239"/>
      <x:c r="C42" s="239"/>
      <x:c r="D42" s="239"/>
      <x:c r="E42" s="239"/>
      <x:c r="F42" s="239"/>
      <x:c r="G42" s="239"/>
      <x:c r="H42" s="239"/>
    </x:row>
    <x:row r="43" ht="23.850000381469727" hidden="0">
      <x:c r="A43" s="238" t="s">
        <x:v>5375</x:v>
      </x:c>
      <x:c r="B43" s="238" t="s">
        <x:v>1893</x:v>
      </x:c>
      <x:c r="C43" s="238" t="s">
        <x:v>370</x:v>
      </x:c>
      <x:c r="D43" s="238" t="s">
        <x:v>5376</x:v>
      </x:c>
      <x:c r="E43" s="238" t="s">
        <x:v>5377</x:v>
      </x:c>
      <x:c r="F43" s="238" t="s">
        <x:v>5378</x:v>
      </x:c>
      <x:c r="G43" s="238" t="s">
        <x:v>1966</x:v>
      </x:c>
      <x:c r="H43" s="238" t="s">
        <x:v>1258</x:v>
      </x:c>
    </x:row>
    <x:row r="44" ht="23.850000381469727" hidden="0">
      <x:c r="A44" s="239" t="s">
        <x:v>5379</x:v>
      </x:c>
      <x:c r="B44" s="239" t="s">
        <x:v>5380</x:v>
      </x:c>
      <x:c r="C44" s="239" t="s">
        <x:v>1898</x:v>
      </x:c>
      <x:c r="D44" s="239" t="s">
        <x:v>5381</x:v>
      </x:c>
      <x:c r="E44" s="239" t="s">
        <x:v>5382</x:v>
      </x:c>
      <x:c r="F44" s="239" t="s">
        <x:v>5383</x:v>
      </x:c>
      <x:c r="G44" s="239" t="s">
        <x:v>1992</x:v>
      </x:c>
      <x:c r="H44" s="239" t="s">
        <x:v>5384</x:v>
      </x:c>
    </x:row>
    <x:row r="45" ht="35.04999923706055" hidden="0">
      <x:c r="A45" s="33" t="s">
        <x:v>5385</x:v>
      </x:c>
      <x:c r="B45" s="33" t="s">
        <x:v>5386</x:v>
      </x:c>
      <x:c r="C45" s="33" t="s">
        <x:v>2777</x:v>
      </x:c>
      <x:c r="D45" s="33" t="s">
        <x:v>5387</x:v>
      </x:c>
      <x:c r="E45" s="33" t="s">
        <x:v>5388</x:v>
      </x:c>
      <x:c r="F45" s="33" t="s">
        <x:v>5389</x:v>
      </x:c>
      <x:c r="G45" s="33" t="s">
        <x:v>1992</x:v>
      </x:c>
      <x:c r="H45" s="33" t="s">
        <x:v>5390</x:v>
      </x:c>
    </x:row>
  </x:sheetData>
  <x:mergeCells>
    <x:mergeCell ref="A1:H1"/>
  </x:mergeCells>
  <x:pageMargins left="0.7" right="0.7" top="0.75" bottom="0.75" header="0.3" footer="0.3"/>
</x:worksheet>
</file>

<file path=xl/worksheets/sheet86.xml><?xml version="1.0" encoding="utf-8"?>
<x:worksheet xmlns:x="http://schemas.openxmlformats.org/spreadsheetml/2006/main">
  <x:sheetViews>
    <x:sheetView showGridLines="1" workbookViewId="0"/>
  </x:sheetViews>
  <x:sheetFormatPr defaultColWidth="8.6796875" defaultRowHeight="15"/>
  <x:cols>
    <x:col min="1" max="1" width="24" hidden="0" customWidth="1"/>
    <x:col min="2" max="2" width="48" hidden="0" customWidth="1"/>
    <x:col min="3" max="3" width="24" hidden="0" customWidth="1"/>
    <x:col min="4" max="4" width="34" hidden="0" customWidth="1"/>
    <x:col min="5" max="5" width="44" hidden="0" customWidth="1"/>
    <x:col min="6" max="7" width="24" hidden="0" customWidth="1"/>
    <x:col min="8" max="8" width="42" hidden="0" customWidth="1"/>
    <x:col min="9" max="16" width="24" hidden="0" customWidth="1"/>
    <x:col min="17" max="18" width="44" hidden="0" customWidth="1"/>
    <x:col min="19" max="21" width="24" hidden="0" customWidth="1"/>
  </x:cols>
  <x:sheetData>
    <x:row r="1" ht="15" hidden="0" customHeight="1">
      <x:c r="A1" s="135" t="str">
        <x:v>MATERIAL OBLIGATION REGISTER — ripple.md / MathGov Core</x:v>
      </x:c>
      <x:c r="B1" s="135"/>
      <x:c r="C1" s="135"/>
      <x:c r="D1" s="135"/>
      <x:c r="E1" s="135"/>
      <x:c r="F1" s="135"/>
      <x:c r="G1" s="135"/>
      <x:c r="H1" s="135"/>
      <x:c r="I1" s="135"/>
      <x:c r="J1" s="135"/>
      <x:c r="K1" s="135"/>
      <x:c r="L1" s="135"/>
      <x:c r="M1" s="135"/>
      <x:c r="N1" s="135"/>
      <x:c r="O1" s="135"/>
      <x:c r="P1" s="135"/>
      <x:c r="Q1" s="135"/>
      <x:c r="R1" s="135"/>
      <x:c r="S1" s="135"/>
      <x:c r="T1" s="135"/>
      <x:c r="U1" s="135"/>
    </x:row>
    <x:row r="2" ht="23.850000381469727" hidden="0">
      <x:c r="A2" s="217" t="s">
        <x:v>5391</x:v>
      </x:c>
      <x:c r="B2" s="217" t="s">
        <x:v>5392</x:v>
      </x:c>
      <x:c r="C2" s="217" t="s">
        <x:v>5246</x:v>
      </x:c>
      <x:c r="D2" s="217" t="s">
        <x:v>5393</x:v>
      </x:c>
      <x:c r="E2" s="217" t="s">
        <x:v>5394</x:v>
      </x:c>
      <x:c r="F2" s="217" t="s">
        <x:v>5395</x:v>
      </x:c>
      <x:c r="G2" s="217" t="s">
        <x:v>133</x:v>
      </x:c>
      <x:c r="H2" s="217" t="s">
        <x:v>3689</x:v>
      </x:c>
      <x:c r="I2" s="217" t="s">
        <x:v>5396</x:v>
      </x:c>
      <x:c r="J2" s="217" t="s">
        <x:v>5397</x:v>
      </x:c>
      <x:c r="K2" s="217" t="s">
        <x:v>5398</x:v>
      </x:c>
      <x:c r="L2" s="217" t="s">
        <x:v>5399</x:v>
      </x:c>
      <x:c r="M2" s="217" t="s">
        <x:v>5400</x:v>
      </x:c>
      <x:c r="N2" s="217" t="s">
        <x:v>5401</x:v>
      </x:c>
      <x:c r="O2" s="217" t="s">
        <x:v>5402</x:v>
      </x:c>
      <x:c r="P2" s="217" t="s">
        <x:v>5403</x:v>
      </x:c>
      <x:c r="Q2" s="217" t="s">
        <x:v>5404</x:v>
      </x:c>
      <x:c r="R2" s="217" t="s">
        <x:v>5405</x:v>
      </x:c>
      <x:c r="S2" s="217" t="s">
        <x:v>5151</x:v>
      </x:c>
      <x:c r="T2" s="217" t="s">
        <x:v>5406</x:v>
      </x:c>
      <x:c r="U2" s="217" t="s">
        <x:v>5407</x:v>
      </x:c>
    </x:row>
    <x:row r="3" ht="57.45000076293945" hidden="0">
      <x:c r="A3" s="235" t="s">
        <x:v>5408</x:v>
      </x:c>
      <x:c r="B3" s="235" t="s">
        <x:v>5409</x:v>
      </x:c>
      <x:c r="C3" s="235" t="s">
        <x:v>5410</x:v>
      </x:c>
      <x:c r="D3" s="235" t="s">
        <x:v>5411</x:v>
      </x:c>
      <x:c r="E3" s="235" t="s">
        <x:v>5412</x:v>
      </x:c>
      <x:c r="F3" s="235" t="s">
        <x:v>5413</x:v>
      </x:c>
      <x:c r="G3" s="235" t="s">
        <x:v>5414</x:v>
      </x:c>
      <x:c r="H3" s="235" t="s">
        <x:v>5415</x:v>
      </x:c>
      <x:c r="I3" s="235" t="s">
        <x:v>5416</x:v>
      </x:c>
      <x:c r="J3" s="235" t="s">
        <x:v>5417</x:v>
      </x:c>
      <x:c r="K3" s="235" t="s">
        <x:v>5418</x:v>
      </x:c>
      <x:c r="L3" s="235" t="s">
        <x:v>5419</x:v>
      </x:c>
      <x:c r="M3" s="235" t="s">
        <x:v>5420</x:v>
      </x:c>
      <x:c r="N3" s="235" t="s">
        <x:v>5421</x:v>
      </x:c>
      <x:c r="O3" s="235" t="s">
        <x:v>5422</x:v>
      </x:c>
      <x:c r="P3" s="235" t="s">
        <x:v>5423</x:v>
      </x:c>
      <x:c r="Q3" s="235" t="s">
        <x:v>5424</x:v>
      </x:c>
      <x:c r="R3" s="235" t="s">
        <x:v>5425</x:v>
      </x:c>
      <x:c r="S3" s="235" t="s">
        <x:v>5426</x:v>
      </x:c>
      <x:c r="T3" s="235" t="s">
        <x:v>5427</x:v>
      </x:c>
      <x:c r="U3" s="235" t="s">
        <x:v>2777</x:v>
      </x:c>
    </x:row>
    <x:row r="4" ht="35.04999923706055" hidden="0">
      <x:c r="A4" s="241" t="s">
        <x:v>5428</x:v>
      </x:c>
      <x:c r="B4" s="241" t="s">
        <x:v>5429</x:v>
      </x:c>
      <x:c r="C4" s="241" t="s">
        <x:v>5430</x:v>
      </x:c>
      <x:c r="D4" s="241" t="s">
        <x:v>5431</x:v>
      </x:c>
      <x:c r="E4" s="241" t="s">
        <x:v>5432</x:v>
      </x:c>
      <x:c r="F4" s="241" t="s">
        <x:v>5433</x:v>
      </x:c>
      <x:c r="G4" s="241" t="s">
        <x:v>5434</x:v>
      </x:c>
      <x:c r="H4" s="241" t="s">
        <x:v>5435</x:v>
      </x:c>
      <x:c r="I4" s="241" t="s">
        <x:v>5436</x:v>
      </x:c>
      <x:c r="J4" s="241" t="s">
        <x:v>5437</x:v>
      </x:c>
      <x:c r="K4" s="241" t="s">
        <x:v>5438</x:v>
      </x:c>
      <x:c r="L4" s="241" t="s">
        <x:v>5439</x:v>
      </x:c>
      <x:c r="M4" s="241" t="s">
        <x:v>5440</x:v>
      </x:c>
      <x:c r="N4" s="241" t="s">
        <x:v>5441</x:v>
      </x:c>
      <x:c r="O4" s="241" t="s">
        <x:v>5442</x:v>
      </x:c>
      <x:c r="P4" s="241" t="s">
        <x:v>5443</x:v>
      </x:c>
      <x:c r="Q4" s="241" t="s">
        <x:v>5444</x:v>
      </x:c>
      <x:c r="R4" s="241" t="s">
        <x:v>5445</x:v>
      </x:c>
      <x:c r="S4" s="241" t="s">
        <x:v>5446</x:v>
      </x:c>
      <x:c r="T4" s="241" t="s">
        <x:v>5447</x:v>
      </x:c>
      <x:c r="U4" s="241" t="s">
        <x:v>5448</x:v>
      </x:c>
    </x:row>
  </x:sheetData>
  <x:mergeCells>
    <x:mergeCell ref="A1:U1"/>
  </x:mergeCells>
  <x:dataValidations count="2">
    <x:dataValidation type="list" errorStyle="stop" operator="between" allowBlank="0" showDropDown="0" showInputMessage="0" showErrorMessage="0" sqref="T3:T200">
      <x:formula1>"NOT_TESTED,EVIDENCE_PENDING,EFFECTIVE_WITHIN_SCOPE,INEFFECTIVE_REDESIGN,NOT_APPLICABLE"</x:formula1>
      <x:formula2>0</x:formula2>
    </x:dataValidation>
    <x:dataValidation type="list" errorStyle="stop" operator="between" allowBlank="0" showDropDown="0" showInputMessage="0" showErrorMessage="0" sqref="U3:U200">
      <x:formula1>"ACTIVE,SATISFIED,EXPIRED,SUSPENDED,ESCALATED"</x:formula1>
      <x:formula2>0</x:formula2>
    </x:dataValidation>
  </x:dataValidations>
  <x:pageMargins left="0.7" right="0.7" top="0.75" bottom="0.75" header="0.3" footer="0.3"/>
</x:worksheet>
</file>

<file path=xl/worksheets/sheet87.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2" width="42" hidden="0" customWidth="1"/>
    <x:col min="3" max="3" width="54" hidden="0" customWidth="1"/>
    <x:col min="4" max="4" width="50" hidden="0" customWidth="1"/>
  </x:cols>
  <x:sheetData>
    <x:row r="1" ht="15" hidden="0" customHeight="1">
      <x:c r="A1" s="135" t="s">
        <x:v>5449</x:v>
      </x:c>
      <x:c r="B1" s="135"/>
      <x:c r="C1" s="135"/>
      <x:c r="D1" s="135"/>
    </x:row>
    <x:row r="2" ht="15" hidden="0">
      <x:c r="A2" s="217" t="s">
        <x:v>367</x:v>
      </x:c>
      <x:c r="B2" s="217" t="s">
        <x:v>5450</x:v>
      </x:c>
      <x:c r="C2" s="217" t="s">
        <x:v>5451</x:v>
      </x:c>
      <x:c r="D2" s="217" t="s">
        <x:v>5452</x:v>
      </x:c>
    </x:row>
    <x:row r="3" ht="23.850000381469727" hidden="0">
      <x:c r="A3" s="235" t="s">
        <x:v>370</x:v>
      </x:c>
      <x:c r="B3" s="235" t="s">
        <x:v>2870</x:v>
      </x:c>
      <x:c r="C3" s="235" t="s">
        <x:v>5453</x:v>
      </x:c>
      <x:c r="D3" s="235" t="s">
        <x:v>5454</x:v>
      </x:c>
    </x:row>
    <x:row r="4" ht="23.850000381469727" hidden="0">
      <x:c r="A4" s="235" t="s">
        <x:v>5455</x:v>
      </x:c>
      <x:c r="B4" s="235" t="s">
        <x:v>5456</x:v>
      </x:c>
      <x:c r="C4" s="235" t="s">
        <x:v>5457</x:v>
      </x:c>
      <x:c r="D4" s="235" t="s">
        <x:v>5458</x:v>
      </x:c>
    </x:row>
    <x:row r="5" ht="23.850000381469727" hidden="0">
      <x:c r="A5" s="235" t="s">
        <x:v>5459</x:v>
      </x:c>
      <x:c r="B5" s="235" t="s">
        <x:v>5460</x:v>
      </x:c>
      <x:c r="C5" s="235" t="s">
        <x:v>5461</x:v>
      </x:c>
      <x:c r="D5" s="235" t="s">
        <x:v>5462</x:v>
      </x:c>
    </x:row>
    <x:row r="6" ht="35.04999923706055" hidden="0">
      <x:c r="A6" s="235" t="s">
        <x:v>5463</x:v>
      </x:c>
      <x:c r="B6" s="235" t="s">
        <x:v>5460</x:v>
      </x:c>
      <x:c r="C6" s="235" t="s">
        <x:v>5464</x:v>
      </x:c>
      <x:c r="D6" s="235" t="s">
        <x:v>5465</x:v>
      </x:c>
    </x:row>
    <x:row r="7" ht="23.850000381469727" hidden="0">
      <x:c r="A7" s="235" t="s">
        <x:v>5466</x:v>
      </x:c>
      <x:c r="B7" s="235" t="s">
        <x:v>5460</x:v>
      </x:c>
      <x:c r="C7" s="235" t="s">
        <x:v>5467</x:v>
      </x:c>
      <x:c r="D7" s="235" t="s">
        <x:v>5468</x:v>
      </x:c>
    </x:row>
    <x:row r="8" ht="23.850000381469727" hidden="0">
      <x:c r="A8" s="235" t="s">
        <x:v>5469</x:v>
      </x:c>
      <x:c r="B8" s="235" t="s">
        <x:v>5460</x:v>
      </x:c>
      <x:c r="C8" s="235" t="s">
        <x:v>5470</x:v>
      </x:c>
      <x:c r="D8" s="235" t="s">
        <x:v>5471</x:v>
      </x:c>
    </x:row>
    <x:row r="9" ht="23.850000381469727" hidden="0">
      <x:c r="A9" s="235" t="s">
        <x:v>5472</x:v>
      </x:c>
      <x:c r="B9" s="235" t="s">
        <x:v>5460</x:v>
      </x:c>
      <x:c r="C9" s="235" t="s">
        <x:v>5473</x:v>
      </x:c>
      <x:c r="D9" s="235" t="s">
        <x:v>5474</x:v>
      </x:c>
    </x:row>
    <x:row r="10" ht="15" hidden="0">
      <x:c r="A10" s="235" t="s">
        <x:v>5475</x:v>
      </x:c>
      <x:c r="B10" s="235" t="s">
        <x:v>5460</x:v>
      </x:c>
      <x:c r="C10" s="235" t="s">
        <x:v>5476</x:v>
      </x:c>
      <x:c r="D10" s="235" t="s">
        <x:v>5477</x:v>
      </x:c>
    </x:row>
    <x:row r="11" ht="23.850000381469727" hidden="0">
      <x:c r="A11" s="235" t="s">
        <x:v>5478</x:v>
      </x:c>
      <x:c r="B11" s="235" t="s">
        <x:v>5479</x:v>
      </x:c>
      <x:c r="C11" s="235" t="s">
        <x:v>5480</x:v>
      </x:c>
      <x:c r="D11" s="235" t="s">
        <x:v>5481</x:v>
      </x:c>
    </x:row>
    <x:row r="12" ht="23.850000381469727" hidden="0">
      <x:c r="A12" s="235" t="s">
        <x:v>5482</x:v>
      </x:c>
      <x:c r="B12" s="235" t="s">
        <x:v>5483</x:v>
      </x:c>
      <x:c r="C12" s="235" t="s">
        <x:v>5484</x:v>
      </x:c>
      <x:c r="D12" s="235" t="s">
        <x:v>5485</x:v>
      </x:c>
    </x:row>
    <x:row r="13" ht="35.04999923706055" hidden="0">
      <x:c r="A13" s="235" t="s">
        <x:v>1881</x:v>
      </x:c>
      <x:c r="B13" s="235" t="s">
        <x:v>5486</x:v>
      </x:c>
      <x:c r="C13" s="235" t="s">
        <x:v>5487</x:v>
      </x:c>
      <x:c r="D13" s="235" t="s">
        <x:v>5488</x:v>
      </x:c>
    </x:row>
  </x:sheetData>
  <x:mergeCells>
    <x:mergeCell ref="A1:D1"/>
  </x:mergeCells>
  <x:dataValidations count="1">
    <x:dataValidation type="list" errorStyle="stop" operator="between" allowBlank="0" showDropDown="0" showInputMessage="0" showErrorMessage="0" sqref="B3">
      <x:formula1>"NOT_MATERIAL,OBSERVED_BOUNDED,DEPENDENCY_REQUIRES_CONTROLS,REDESIGN_OR_ESCALATE"</x:formula1>
      <x:formula2>0</x:formula2>
    </x:dataValidation>
  </x:dataValidations>
  <x:pageMargins left="0.7" right="0.7" top="0.75" bottom="0.75" header="0.3" footer="0.3"/>
</x:worksheet>
</file>

<file path=xl/worksheets/sheet88.xml><?xml version="1.0" encoding="utf-8"?>
<x:worksheet xmlns:x="http://schemas.openxmlformats.org/spreadsheetml/2006/main">
  <x:sheetViews>
    <x:sheetView showGridLines="1" workbookViewId="0"/>
  </x:sheetViews>
  <x:sheetFormatPr defaultColWidth="8.6796875" defaultRowHeight="15"/>
  <x:cols>
    <x:col min="1" max="1" width="14" hidden="0" customWidth="1"/>
    <x:col min="2" max="2" width="24" hidden="0" customWidth="1"/>
    <x:col min="3" max="3" width="50" hidden="0" customWidth="1"/>
    <x:col min="4" max="4" width="28" hidden="0" customWidth="1"/>
    <x:col min="5" max="5" width="34" hidden="0" customWidth="1"/>
    <x:col min="6" max="6" width="46" hidden="0" customWidth="1"/>
  </x:cols>
  <x:sheetData>
    <x:row r="1" ht="34" hidden="0" customHeight="1">
      <x:c r="A1" s="35" t="inlineStr">
        <x:is>
          <x:t>Integrity ID (stable lineage)</x:t>
        </x:is>
      </x:c>
      <x:c r="B1" s="35" t="s">
        <x:v>5490</x:v>
      </x:c>
      <x:c r="C1" s="35" t="s">
        <x:v>5491</x:v>
      </x:c>
      <x:c r="D1" s="35" t="s">
        <x:v>4075</x:v>
      </x:c>
      <x:c r="E1" s="35" t="s">
        <x:v>5492</x:v>
      </x:c>
      <x:c r="F1" s="35" t="s">
        <x:v>5493</x:v>
      </x:c>
    </x:row>
    <x:row r="2" ht="48" hidden="0" customHeight="1">
      <x:c r="A2" s="13" t="s">
        <x:v>5494</x:v>
      </x:c>
      <x:c r="B2" s="13" t="s">
        <x:v>5495</x:v>
      </x:c>
      <x:c r="C2" s="13" t="s">
        <x:v>5496</x:v>
      </x:c>
      <x:c r="D2" s="13" t="s">
        <x:v>796</x:v>
      </x:c>
      <x:c r="E2" s="13" t="s">
        <x:v>5497</x:v>
      </x:c>
      <x:c r="F2" s="13" t="s">
        <x:v>5498</x:v>
      </x:c>
    </x:row>
    <x:row r="3" ht="48" hidden="0" customHeight="1">
      <x:c r="A3" s="21" t="s">
        <x:v>5499</x:v>
      </x:c>
      <x:c r="B3" s="21" t="s">
        <x:v>5500</x:v>
      </x:c>
      <x:c r="C3" s="21" t="s">
        <x:v>5501</x:v>
      </x:c>
      <x:c r="D3" s="21" t="s">
        <x:v>800</x:v>
      </x:c>
      <x:c r="E3" s="21" t="s">
        <x:v>5502</x:v>
      </x:c>
      <x:c r="F3" s="21" t="s">
        <x:v>5503</x:v>
      </x:c>
    </x:row>
    <x:row r="4" ht="48" hidden="0" customHeight="1">
      <x:c r="A4" s="13" t="s">
        <x:v>5504</x:v>
      </x:c>
      <x:c r="B4" s="20" t="s">
        <x:v>5505</x:v>
      </x:c>
      <x:c r="C4" s="20" t="s">
        <x:v>5506</x:v>
      </x:c>
      <x:c r="D4" s="20" t="s">
        <x:v>800</x:v>
      </x:c>
      <x:c r="E4" s="20" t="s">
        <x:v>5507</x:v>
      </x:c>
      <x:c r="F4" s="13" t="s">
        <x:v>5508</x:v>
      </x:c>
    </x:row>
    <x:row r="5" ht="48" hidden="0" customHeight="1">
      <x:c r="A5" s="21" t="s">
        <x:v>5509</x:v>
      </x:c>
      <x:c r="B5" s="21" t="s">
        <x:v>5510</x:v>
      </x:c>
      <x:c r="C5" s="21" t="s">
        <x:v>5511</x:v>
      </x:c>
      <x:c r="D5" s="21" t="s">
        <x:v>796</x:v>
      </x:c>
      <x:c r="E5" s="21" t="s">
        <x:v>5512</x:v>
      </x:c>
      <x:c r="F5" s="21" t="s">
        <x:v>5513</x:v>
      </x:c>
    </x:row>
    <x:row r="6" ht="48" hidden="0" customHeight="1">
      <x:c r="A6" s="13" t="s">
        <x:v>5514</x:v>
      </x:c>
      <x:c r="B6" s="20" t="s">
        <x:v>5515</x:v>
      </x:c>
      <x:c r="C6" s="20" t="s">
        <x:v>5516</x:v>
      </x:c>
      <x:c r="D6" s="20" t="s">
        <x:v>800</x:v>
      </x:c>
      <x:c r="E6" s="20" t="s">
        <x:v>5517</x:v>
      </x:c>
      <x:c r="F6" s="13" t="s">
        <x:v>5518</x:v>
      </x:c>
    </x:row>
    <x:row r="7" ht="48" hidden="0" customHeight="1">
      <x:c r="A7" s="21" t="s">
        <x:v>5519</x:v>
      </x:c>
      <x:c r="B7" s="21" t="s">
        <x:v>5520</x:v>
      </x:c>
      <x:c r="C7" s="21" t="s">
        <x:v>5521</x:v>
      </x:c>
      <x:c r="D7" s="21" t="s">
        <x:v>796</x:v>
      </x:c>
      <x:c r="E7" s="21" t="s">
        <x:v>5522</x:v>
      </x:c>
      <x:c r="F7" s="21" t="s">
        <x:v>5523</x:v>
      </x:c>
    </x:row>
    <x:row r="8" ht="48" hidden="0" customHeight="1">
      <x:c r="A8" s="13" t="s">
        <x:v>5524</x:v>
      </x:c>
      <x:c r="B8" s="20" t="s">
        <x:v>5525</x:v>
      </x:c>
      <x:c r="C8" s="20" t="s">
        <x:v>5526</x:v>
      </x:c>
      <x:c r="D8" s="20" t="s">
        <x:v>800</x:v>
      </x:c>
      <x:c r="E8" s="20" t="s">
        <x:v>5527</x:v>
      </x:c>
      <x:c r="F8" s="13" t="s">
        <x:v>5528</x:v>
      </x:c>
    </x:row>
    <x:row r="9" ht="48" hidden="0" customHeight="1">
      <x:c r="A9" s="21" t="s">
        <x:v>5529</x:v>
      </x:c>
      <x:c r="B9" s="21" t="s">
        <x:v>5530</x:v>
      </x:c>
      <x:c r="C9" s="21" t="s">
        <x:v>5531</x:v>
      </x:c>
      <x:c r="D9" s="21" t="s">
        <x:v>796</x:v>
      </x:c>
      <x:c r="E9" s="21" t="s">
        <x:v>5532</x:v>
      </x:c>
      <x:c r="F9" s="21" t="s">
        <x:v>5533</x:v>
      </x:c>
    </x:row>
    <x:row r="10" ht="48" hidden="0" customHeight="1">
      <x:c r="A10" s="13" t="s">
        <x:v>5534</x:v>
      </x:c>
      <x:c r="B10" s="20" t="s">
        <x:v>5535</x:v>
      </x:c>
      <x:c r="C10" s="20" t="s">
        <x:v>5536</x:v>
      </x:c>
      <x:c r="D10" s="20" t="s">
        <x:v>5537</x:v>
      </x:c>
      <x:c r="E10" s="20" t="s">
        <x:v>5538</x:v>
      </x:c>
      <x:c r="F10" s="13" t="s">
        <x:v>5539</x:v>
      </x:c>
    </x:row>
    <x:row r="11" ht="48" hidden="0" customHeight="1">
      <x:c r="A11" s="21" t="s">
        <x:v>5540</x:v>
      </x:c>
      <x:c r="B11" s="21" t="s">
        <x:v>5541</x:v>
      </x:c>
      <x:c r="C11" s="21" t="s">
        <x:v>5542</x:v>
      </x:c>
      <x:c r="D11" s="21" t="s">
        <x:v>796</x:v>
      </x:c>
      <x:c r="E11" s="21" t="s">
        <x:v>5543</x:v>
      </x:c>
      <x:c r="F11" s="21" t="s">
        <x:v>5544</x:v>
      </x:c>
    </x:row>
    <x:row r="12" ht="48" hidden="0" customHeight="1">
      <x:c r="A12" s="13" t="s">
        <x:v>5545</x:v>
      </x:c>
      <x:c r="B12" s="20" t="s">
        <x:v>5546</x:v>
      </x:c>
      <x:c r="C12" s="20" t="s">
        <x:v>5547</x:v>
      </x:c>
      <x:c r="D12" s="20" t="s">
        <x:v>800</x:v>
      </x:c>
      <x:c r="E12" s="20" t="s">
        <x:v>5548</x:v>
      </x:c>
      <x:c r="F12" s="13" t="s">
        <x:v>5549</x:v>
      </x:c>
    </x:row>
    <x:row r="13" ht="48" hidden="0" customHeight="1">
      <x:c r="A13" s="21" t="s">
        <x:v>5550</x:v>
      </x:c>
      <x:c r="B13" s="21" t="s">
        <x:v>5551</x:v>
      </x:c>
      <x:c r="C13" s="21" t="s">
        <x:v>5552</x:v>
      </x:c>
      <x:c r="D13" s="21" t="s">
        <x:v>807</x:v>
      </x:c>
      <x:c r="E13" s="21" t="s">
        <x:v>5553</x:v>
      </x:c>
      <x:c r="F13" s="21" t="s">
        <x:v>5554</x:v>
      </x:c>
    </x:row>
    <x:row r="14" ht="48" hidden="0" customHeight="1">
      <x:c r="A14" s="13" t="s">
        <x:v>5555</x:v>
      </x:c>
      <x:c r="B14" s="13" t="s">
        <x:v>5556</x:v>
      </x:c>
      <x:c r="C14" s="13" t="s">
        <x:v>5557</x:v>
      </x:c>
      <x:c r="D14" s="13" t="s">
        <x:v>372</x:v>
      </x:c>
      <x:c r="E14" s="13" t="s">
        <x:v>5558</x:v>
      </x:c>
      <x:c r="F14" s="13" t="s">
        <x:v>5559</x:v>
      </x:c>
    </x:row>
  </x:sheetData>
  <x:pageMargins left="0.7" right="0.7" top="0.75" bottom="0.75" header="0.3" footer="0.3"/>
</x:worksheet>
</file>

<file path=xl/worksheets/sheet89.xml><?xml version="1.0" encoding="utf-8"?>
<x:worksheet xmlns:x="http://schemas.openxmlformats.org/spreadsheetml/2006/main">
  <x:sheetFormatPr defaultRowHeight="15"/>
  <x:cols>
    <x:col min="1" max="1" width="28" hidden="0" customWidth="1"/>
    <x:col min="2" max="2" width="58" hidden="0" customWidth="1"/>
    <x:col min="3" max="3" width="18" hidden="0" customWidth="1"/>
    <x:col min="4" max="4" width="62" hidden="0" customWidth="1"/>
  </x:cols>
  <x:sheetData>
    <x:row r="1" ht="30" customHeight="1">
      <x:c r="A1" s="698" t="str">
        <x:v>MATHGOV CORE 15 — WORKBOOK INTEGRITY</x:v>
      </x:c>
      <x:c r="B1" s="698"/>
      <x:c r="C1" s="698"/>
      <x:c r="D1" s="698"/>
    </x:row>
    <x:row r="2" ht="42" customHeight="1">
      <x:c r="A2" s="653" t="str">
        <x:v>Purpose</x:v>
      </x:c>
      <x:c r="B2" s="653" t="str">
        <x:v>Current-facing workbook pins, construct/category separation, formula scan attestation, and computed release-build staleness guard.</x:v>
      </x:c>
      <x:c r="C2" s="653"/>
      <x:c r="D2" s="653"/>
    </x:row>
    <x:row r="3">
      <x:c r="A3" s="434"/>
      <x:c r="B3" s="434"/>
      <x:c r="C3" s="434"/>
      <x:c r="D3" s="434"/>
    </x:row>
    <x:row r="4" ht="28" customHeight="1">
      <x:c r="A4" s="455" t="str">
        <x:v>Check</x:v>
      </x:c>
      <x:c r="B4" s="455" t="str">
        <x:v>Requirement</x:v>
      </x:c>
      <x:c r="C4" s="455" t="str">
        <x:v>Result</x:v>
      </x:c>
      <x:c r="D4" s="455" t="str">
        <x:v>Evidence / action</x:v>
      </x:c>
    </x:row>
    <x:row r="5">
      <x:c r="A5" s="462" t="str">
        <x:v>Current pin block exactness</x:v>
      </x:c>
      <x:c r="B5" s="429" t="str">
        <x:v>All named current-facing workbook surfaces use the Core 15 v13.0 / SGP v8.8 component matrix.</x:v>
      </x:c>
      <x:c r="C5" s="465" t="str">
        <x:f>IF(AND(CANON!B7="v5.8",CANON!B139="ripple.md v5.8",User_Guide!B81="Canon v13.0 / SGP v8.8 / ripple.md v5.8 / Agent v13.0 / CSV v2.7 / Sheet v5.9.",Version_Semantics!B5="RippleLogic Canon v13.0",Version_Semantics!B6="SGP v8.8",Version_Semantics!B7="ripple.md Standard v5.8",Version_Semantics!B8="Agent System v13.0",Version_Semantics!B9="Foundations Primer v4.7",Version_Semantics!B10="Aligners Sheet v5.9",SGP_v8_3_RMCP!B26="Canon v13.0 / SGP v8.8 / Aligners Sheet v5.9"),"PASS","FAIL")</x:f>
        <x:v>PASS</x:v>
      </x:c>
      <x:c r="D5" s="429" t="inlineStr">
        <x:is>
          <x:t>Linked current pins include CANON!B7 and B139; the supplied component manifest is checked externally.</x:t>
        </x:is>
      </x:c>
    </x:row>
    <x:row r="6">
      <x:c r="A6" s="462" t="str">
        <x:v>Designated current-surface checks</x:v>
      </x:c>
      <x:c r="B6" s="429" t="str">
        <x:v>Named pin cells plus the current RMCP status, ten dimension labels and dependency statement match their declared sources.</x:v>
      </x:c>
      <x:c r="C6" s="465" t="str">
        <x:f>IF(AND(Triple_Pass_Audit!D21="Current surfaces must pin Canon v13.0, SGP v8.8, ripple.md v5.8, Agent v13.0, CSV v2.7, Cascade v2.9, Reproducibility v1.7, WDBIP v1.9, RLS Validation Protocol v2.9, Primer v4.7, Public Introduction v13.0, PC-AEP/MFDI/Source-Coupling v2.6, and Sheet v5.9.",Configuration_Assurance!A1="MATHGOV / RIPPLELOGIC CANON CONFIGURATION ASSURANCE RECORD",Material_Obligations!A1="MATERIAL OBLIGATION REGISTER — ripple.md / MathGov Core",SGP_v8_3_RMCP!B7="Reality-grounded modelling and correction",SGP_v8_3_RMCP!B8="Recursive self/world and union embedding",SGP_v8_3_RMCP!B9="Formal or structured abstraction",SGP_v8_3_RMCP!B10="Open-ended cumulative knowledge",SGP_v8_3_RMCP!B11="Toolchain and intervention breadth",SGP_v8_3_RMCP!B12="Distributed coordination and institutional equivalents",SGP_v8_3_RMCP!B13="Long-horizon continuity and planning",SGP_v8_3_RMCP!B14="Normative scope, restraint, and repair capacity",SGP_v8_3_RMCP!B15="Cross-scale causal reach and monitoring",SGP_v8_3_RMCP!B16="Integrated transfer and robustness",SGP_v8_3_RMCP!B2="Current SGP v8.8 RMCP interface mirror. The sheet ID is retained for compatibility only. SGP v8.8 controls semantics; this sheet is not a welfare multiplier, sentience detector, validator or authority grant.",SGP_v8_3_RMCP!B25="Validation follows SGP v8.8 §15 and separately supplied evidence. This workbook supplies no standalone SGP validator and establishes no cross-substrate calibration."),"PASS","FAIL")</x:f>
        <x:v>PASS</x:v>
      </x:c>
      <x:c r="D6" s="429" t="str">
        <x:v>Includes SGP_v8_3_RMCP!B2,B7:B16,B25:B26. Historical cells retain their prior versions; full-package checks remain external.</x:v>
      </x:c>
    </x:row>
    <x:row r="7">
      <x:c r="A7" s="462" t="str">
        <x:v>Human MPS/FPP separation</x:v>
      </x:c>
      <x:c r="B7" s="429" t="str">
        <x:v>Human FPP-100 and h_welfare=1.00 remain fixed while MPS is separately NOT_EVALUATED.</x:v>
      </x:c>
      <x:c r="C7" s="465" t="str">
        <x:f>IF(AND(SGP_Input!D13="NOT_EVALUATED",SGP_Input!E13=TRUE,SGP_Input!F13=1,SGP_Integration!B6="MPS NOT_EVALUATED for this human-only exemplar. Every logged human retains FPP-100 and h_welfare=1.00; no [1,1] MPS evidence-support interval is inferred."),"PASS","FAIL")</x:f>
        <x:v>PASS</x:v>
      </x:c>
      <x:c r="D7" s="429" t="str">
        <x:v>SGP_Input and SGP_Integration.</x:v>
      </x:c>
    </x:row>
    <x:row r="8">
      <x:c r="A8" s="462" t="str">
        <x:v>Bidirectional self-report boundary</x:v>
      </x:c>
      <x:c r="B8" s="429" t="str">
        <x:v>Neither AI assertion nor denial is treated as phenomenal proof.</x:v>
      </x:c>
      <x:c r="C8" s="465" t="str">
        <x:f>IF(AND(SGP_Integration!B13="PROHIBITED ✓; both directions are configuration-dependent outputs",SGP_Integration!B19="PROHIBITED ✓; preserve NOT_EVALUATED, MPS-NE, or valid SGP posture"),"PASS","FAIL")</x:f>
        <x:v>PASS</x:v>
      </x:c>
      <x:c r="D8" s="429" t="str">
        <x:v>SGP_Integration and Do_Not_Collapse.</x:v>
      </x:c>
    </x:row>
    <x:row r="9">
      <x:c r="A9" s="462" t="str">
        <x:v>Tool-role non-collapse</x:v>
      </x:c>
      <x:c r="B9" s="429" t="str">
        <x:v>Instrumental deployment role is separate from capability, agency, sentience, protection, and authority.</x:v>
      </x:c>
      <x:c r="C9" s="465" t="str">
        <x:f>IF(AND(Category_Grounding!A18="Instrumental tool-role",Term_Discrimination!A15="Instrumental tool-role",Do_Not_Collapse!A19="Tool-role vs low intelligence"),"PASS","FAIL")</x:f>
        <x:v>PASS</x:v>
      </x:c>
      <x:c r="D9" s="429" t="str">
        <x:v>Category_Grounding, Term_Discrimination, Do_Not_Collapse.</x:v>
      </x:c>
    </x:row>
    <x:row r="10">
      <x:c r="A10" s="462" t="str">
        <x:v>Functional-understanding boundary</x:v>
      </x:c>
      <x:c r="B10" s="429" t="str">
        <x:v>Understanding is bound to configuration, target, relation, domain, tests, scaffolding, transfer, alternatives, and failure boundary.</x:v>
      </x:c>
      <x:c r="C10" s="465" t="str">
        <x:f>IF(AND(Category_Grounding!A31="Functional understanding",Term_Discrimination!A17="Functional understanding",Do_Not_Collapse!A26="Functional understanding vs phenomenal understanding"),"PASS","FAIL")</x:f>
        <x:v>PASS</x:v>
      </x:c>
      <x:c r="D10" s="429" t="str">
        <x:v>Category_Grounding and Term_Discrimination.</x:v>
      </x:c>
    </x:row>
    <x:row r="11">
      <x:c r="A11" s="462" t="str">
        <x:v>Formula error scan</x:v>
      </x:c>
      <x:c r="B11" s="429" t="str">
        <x:v>No spreadsheet calculation-error tokens were found in the final exported-workbook scan.</x:v>
      </x:c>
      <x:c r="C11" s="465" t="str">
        <x:v>PASS</x:v>
      </x:c>
      <x:c r="D11" s="429" t="str">
        <x:v>LibreOffice hard-recalculation and scoped mutations recorded for this build; Microsoft Excel parity remains untested.</x:v>
      </x:c>
    </x:row>
    <x:row r="12">
      <x:c r="A12" s="462" t="str">
        <x:v>Candidate workbook integrity status</x:v>
      </x:c>
      <x:c r="B12" s="429" t="str">
        <x:v>All current-facing and build-integrity checks pass.</x:v>
      </x:c>
      <x:c r="C12" s="465" t="str">
        <x:f>IF(AND(C5="PASS",C6="PASS",C7="PASS",C8="PASS",C9="PASS",C10="PASS",C11="PASS",C13="PASS",'Rights_Evidence_Disposition'!N5="PASS",COUNTIF('Rights_Coverage_View'!J2:K71,"INVALID_OVERRIDE")=0),"PASS","FAIL")</x:f>
        <x:v>PASS</x:v>
      </x:c>
      <x:c r="D12" s="429" t="str">
        <x:v>PASS remains limited to workbook integrity; it does not establish empirical validation, legal authority, physical safety, deployment readiness, or Tier 4.</x:v>
      </x:c>
    </x:row>
    <x:row r="13">
      <x:c r="A13" s="434" t="str">
        <x:v>Build-snapshot integrity</x:v>
      </x:c>
      <x:c r="B13" s="434" t="str">
        <x:v>Declared release-build input surfaces match Build_Snapshot.</x:v>
      </x:c>
      <x:c r="C13" s="434" t="str">
        <x:f>IF(Build_Integrity!B14=0,"PASS","FAIL")</x:f>
        <x:v>PASS</x:v>
      </x:c>
      <x:c r="D13" s="434" t="str">
        <x:v>Typed retained-literal comparisons plus consumed-column cardinality checks. See Build_Integrity and packaged semantic verifier.</x:v>
      </x:c>
    </x:row>
    <x:row r="14" ht="44" customHeight="1">
      <x:c r="A14" s="470" t="str">
        <x:v>Claim boundary: this lint checks workbook release integrity and internal interface consistency only. It does not validate empirical measures, legal interpretation, physical safety, deployment readiness, framework superiority, consciousness, or moral truth.</x:v>
      </x:c>
      <x:c r="B14" s="470"/>
      <x:c r="C14" s="470"/>
      <x:c r="D14" s="470"/>
    </x:row>
  </x:sheetData>
  <x:mergeCells>
    <x:mergeCell ref="A1:D1"/>
    <x:mergeCell ref="A14:D14"/>
  </x:mergeCells>
  <x:conditionalFormatting sqref="C5:C12">
    <x:cfRule type="expression" dxfId="13" priority="1">
      <x:formula>C5="PASS"</x:formula>
    </x:cfRule>
    <x:cfRule type="expression" dxfId="14" priority="2">
      <x:formula>C5="FAIL"</x:formula>
    </x:cfRule>
    <x:cfRule type="expression" dxfId="15" priority="3">
      <x:formula>C5="BUILD_SCAN_PENDING"</x:formula>
    </x:cfRule>
  </x:conditionalFormatting>
  <x:pageMargins left="0.7" right="0.7" top="0.75" bottom="0.75" header="0.3" footer="0.3"/>
</x:worksheet>
</file>

<file path=xl/worksheets/sheet90.xml><?xml version="1.0" encoding="utf-8"?>
<x:worksheet xmlns:x="http://schemas.openxmlformats.org/spreadsheetml/2006/main">
  <x:sheetFormatPr defaultRowHeight="15"/>
  <x:cols>
    <x:col min="1" max="1" width="22" hidden="0" customWidth="1"/>
    <x:col min="2" max="2" width="65" hidden="0" customWidth="1"/>
    <x:col min="90" max="90" width="32" hidden="0" customWidth="1"/>
    <x:col min="91" max="91" width="14" hidden="0" customWidth="1"/>
    <x:col min="92" max="92" width="100" hidden="0" customWidth="1"/>
    <x:col min="93" max="93" width="16" hidden="0" customWidth="1"/>
  </x:cols>
  <x:sheetData>
    <x:row r="1">
      <x:c r="A1" t="str">
        <x:v>RIPPLELOGIC ALIGNERS SHEET v5.8-rc1</x:v>
      </x:c>
      <x:c r="B1"/>
      <x:c r="C1"/>
      <x:c r="E1" t="str">
        <x:v>CANONICAL PARAMETERS (LOCKED)</x:v>
      </x:c>
      <x:c r="F1"/>
      <x:c r="G1"/>
      <x:c r="H1"/>
      <x:c r="J1" t="str">
        <x:v>PRACTICAL LOCAL SCOPE SCORING (PLSS) — v5.7 HELPER</x:v>
      </x:c>
      <x:c r="K1"/>
      <x:c r="L1"/>
      <x:c r="M1"/>
      <x:c r="N1"/>
      <x:c r="O1"/>
      <x:c r="P1"/>
      <x:c r="Q1"/>
      <x:c r="R1"/>
      <x:c r="S1"/>
      <x:c r="T1"/>
      <x:c r="U1"/>
      <x:c r="V1"/>
      <x:c r="W1"/>
      <x:c r="X1"/>
      <x:c r="Y1"/>
      <x:c r="Z1"/>
      <x:c r="AA1"/>
      <x:c r="AB1"/>
      <x:c r="AD1" t="str">
        <x:v>CANONICAL RIGHTS COVERAGE SETS - 70 Entries</x:v>
      </x:c>
      <x:c r="AE1"/>
      <x:c r="AF1"/>
      <x:c r="AG1"/>
      <x:c r="AH1"/>
      <x:c r="AJ1" t="str">
        <x:v>CATASTROPHE CELL SET (C_cat) - TRC Loss Computation</x:v>
      </x:c>
      <x:c r="AK1"/>
      <x:c r="AL1"/>
      <x:c r="AM1"/>
      <x:c r="AN1"/>
      <x:c r="AP1" t="str">
        <x:v>IMPACT INSTANCE INPUT</x:v>
      </x:c>
      <x:c r="AQ1"/>
      <x:c r="AR1"/>
      <x:c r="AS1"/>
      <x:c r="AT1"/>
      <x:c r="AU1"/>
      <x:c r="AV1"/>
      <x:c r="AW1"/>
      <x:c r="AX1"/>
      <x:c r="AY1"/>
      <x:c r="AZ1"/>
      <x:c r="BA1"/>
      <x:c r="BB1"/>
      <x:c r="BC1"/>
      <x:c r="BD1"/>
      <x:c r="BE1"/>
      <x:c r="BF1"/>
      <x:c r="BG1"/>
      <x:c r="BH1"/>
      <x:c r="BI1"/>
      <x:c r="BJ1"/>
      <x:c r="BK1"/>
      <x:c r="BL1"/>
      <x:c r="BM1"/>
      <x:c r="BO1" t="str">
        <x:v>SCENARIO-CONDITIONED IMPACT TABLES</x:v>
      </x:c>
      <x:c r="BP1"/>
      <x:c r="BQ1"/>
      <x:c r="BR1"/>
      <x:c r="BS1"/>
      <x:c r="BT1"/>
      <x:c r="BU1"/>
      <x:c r="BV1"/>
      <x:c r="BW1"/>
      <x:c r="BX1"/>
      <x:c r="BY1"/>
      <x:c r="BZ1"/>
      <x:c r="CA1"/>
      <x:c r="CB1"/>
      <x:c r="CD1" t="str">
        <x:v>SGP v8.7-rc1 INPUT INTERFACE</x:v>
      </x:c>
      <x:c r="CE1"/>
      <x:c r="CF1"/>
      <x:c r="CG1"/>
      <x:c r="CH1"/>
      <x:c r="CI1"/>
      <x:c r="CJ1"/>
      <x:c r="CL1" t="str">
        <x:v>Guarded sheet</x:v>
      </x:c>
      <x:c r="CM1" t="str">
        <x:v>Guarded cell</x:v>
      </x:c>
      <x:c r="CN1" t="str">
        <x:v>Frozen candidate value</x:v>
      </x:c>
      <x:c r="CO1" t="str">
        <x:v>Typed match</x:v>
      </x:c>
    </x:row>
    <x:row r="2">
      <x:c r="A2" t="str">
        <x:v>Package release</x:v>
      </x:c>
      <x:c r="B2" t="str">
        <x:v>MathGov framework / RippleLogic Core Release 2026.09</x:v>
      </x:c>
      <x:c r="C2"/>
      <x:c r="E2"/>
      <x:c r="F2"/>
      <x:c r="G2"/>
      <x:c r="H2"/>
      <x:c r="J2" t="str">
        <x:v>Purpose</x:v>
      </x:c>
      <x:c r="K2" t="str">
        <x:v>Compute floor-preserving local union weights for RippleLogic v12.8-rc1. The declared direct-q construction and three required comparators are calculated below; constitutional floors remain invariant.</x:v>
      </x:c>
      <x:c r="L2"/>
      <x:c r="M2"/>
      <x:c r="N2"/>
      <x:c r="O2"/>
      <x:c r="P2"/>
      <x:c r="Q2"/>
      <x:c r="R2"/>
      <x:c r="S2"/>
      <x:c r="T2"/>
      <x:c r="U2"/>
      <x:c r="V2"/>
      <x:c r="W2"/>
      <x:c r="X2"/>
      <x:c r="Y2"/>
      <x:c r="Z2"/>
      <x:c r="AA2"/>
      <x:c r="AB2"/>
      <x:c r="AD2"/>
      <x:c r="AE2"/>
      <x:c r="AF2"/>
      <x:c r="AG2"/>
      <x:c r="AH2"/>
      <x:c r="AJ2"/>
      <x:c r="AK2"/>
      <x:c r="AL2"/>
      <x:c r="AM2"/>
      <x:c r="AN2"/>
      <x:c r="AP2"/>
      <x:c r="AQ2"/>
      <x:c r="AR2"/>
      <x:c r="AS2"/>
      <x:c r="AT2"/>
      <x:c r="AU2"/>
      <x:c r="AV2"/>
      <x:c r="AW2"/>
      <x:c r="AX2"/>
      <x:c r="AY2"/>
      <x:c r="AZ2"/>
      <x:c r="BA2"/>
      <x:c r="BB2"/>
      <x:c r="BC2"/>
      <x:c r="BD2"/>
      <x:c r="BE2"/>
      <x:c r="BF2"/>
      <x:c r="BG2"/>
      <x:c r="BH2"/>
      <x:c r="BI2"/>
      <x:c r="BJ2"/>
      <x:c r="BK2"/>
      <x:c r="BL2"/>
      <x:c r="BM2"/>
      <x:c r="BO2"/>
      <x:c r="BP2"/>
      <x:c r="BQ2"/>
      <x:c r="BR2"/>
      <x:c r="BS2"/>
      <x:c r="BT2"/>
      <x:c r="BU2"/>
      <x:c r="BV2"/>
      <x:c r="BW2"/>
      <x:c r="BX2"/>
      <x:c r="BY2"/>
      <x:c r="BZ2"/>
      <x:c r="CA2"/>
      <x:c r="CB2"/>
      <x:c r="CD2" t="str">
        <x:v>Human-only Tier-2 worked-run exemplar. This sheet records typed SGP v8.7-rc1 protection and capacity surfaces; it is not a consciousness detector, universal evaluator, RMCP validator, or authority grant.</x:v>
      </x:c>
      <x:c r="CE2"/>
      <x:c r="CF2"/>
      <x:c r="CG2"/>
      <x:c r="CH2"/>
      <x:c r="CI2"/>
      <x:c r="CJ2"/>
      <x:c r="CL2" t="str">
        <x:v>How_To_Use</x:v>
      </x:c>
      <x:c r="CM2" t="str">
        <x:v>A1</x:v>
      </x:c>
      <x:c r="CN2" t="str">
        <x:v>RIPPLELOGIC ALIGNERS SHEET — HOW TO USE</x:v>
      </x:c>
      <x:c r="CO2" t="n">
        <x:f>IFERROR(IF(AND(TYPE('How_To_Use'!A1)=TYPE(CN2),ISBLANK('How_To_Use'!A1)=ISBLANK(CN2),EXACT('How_To_Use'!A1,CN2)),0,1),1)</x:f>
        <x:v>0</x:v>
      </x:c>
    </x:row>
    <x:row r="3">
      <x:c r="A3" t="str">
        <x:v>Canon version</x:v>
      </x:c>
      <x:c r="B3" t="str">
        <x:v>RippleLogic Canon v12.8-rc1</x:v>
      </x:c>
      <x:c r="C3"/>
      <x:c r="E3" t="str">
        <x:v>RIGHTS THRESHOLDS (θ_r) - Canon Anchor Order</x:v>
      </x:c>
      <x:c r="F3"/>
      <x:c r="G3"/>
      <x:c r="H3"/>
      <x:c r="J3" t="str">
        <x:v>Framework</x:v>
      </x:c>
      <x:c r="K3" t="str">
        <x:v>RippleLogic v12.8-rc1</x:v>
      </x:c>
      <x:c r="L3"/>
      <x:c r="M3"/>
      <x:c r="N3"/>
      <x:c r="O3"/>
      <x:c r="P3"/>
      <x:c r="Q3"/>
      <x:c r="R3"/>
      <x:c r="S3"/>
      <x:c r="T3"/>
      <x:c r="U3"/>
      <x:c r="V3"/>
      <x:c r="W3"/>
      <x:c r="X3"/>
      <x:c r="Y3"/>
      <x:c r="Z3"/>
      <x:c r="AA3"/>
      <x:c r="AB3"/>
      <x:c r="AD3" t="str">
        <x:v>Reference: RippleLogic v12.8-rc1 Section 7.2</x:v>
      </x:c>
      <x:c r="AE3"/>
      <x:c r="AF3"/>
      <x:c r="AG3"/>
      <x:c r="AH3"/>
      <x:c r="AJ3" t="str">
        <x:v>Reference: RippleLogic v12.8-rc1 Section 8.2 / Appendix D.1</x:v>
      </x:c>
      <x:c r="AK3"/>
      <x:c r="AL3"/>
      <x:c r="AM3"/>
      <x:c r="AN3"/>
      <x:c r="AP3" t="str">
        <x:v>Formula surface (human-only worked run): Contrib_Base = μ × r × ℓ × c × e × 1 × τ(t); Contrib_Welfare = μ × r × ℓ × c × e × h_welfare × τ(t). h_welfare is a declared welfare-inclusion hypothesis coefficient, not an MPS score. Every logged stakeholder is human FPP, so h_welfare=1.00.</x:v>
      </x:c>
      <x:c r="AQ3"/>
      <x:c r="AR3"/>
      <x:c r="AS3"/>
      <x:c r="AT3"/>
      <x:c r="AU3"/>
      <x:c r="AV3"/>
      <x:c r="AW3"/>
      <x:c r="AX3"/>
      <x:c r="AY3"/>
      <x:c r="AZ3"/>
      <x:c r="BA3"/>
      <x:c r="BB3"/>
      <x:c r="BC3"/>
      <x:c r="BD3" t="str">
        <x:v>Tier-2 disclosure surface added: ReachBasisType / Denominator / Estimator per logged impact instance.</x:v>
      </x:c>
      <x:c r="BE3"/>
      <x:c r="BF3"/>
      <x:c r="BG3" t="str">
        <x:v>v9.x+1 hardening: explicit e_k governance + provenance fields for each logged impact instance.</x:v>
      </x:c>
      <x:c r="BH3"/>
      <x:c r="BI3"/>
      <x:c r="BJ3"/>
      <x:c r="BK3"/>
      <x:c r="BL3"/>
      <x:c r="BM3"/>
      <x:c r="BO3" t="str">
        <x:v>Reference: RippleLogic v12.8-rc1 Section 8.4</x:v>
      </x:c>
      <x:c r="BP3"/>
      <x:c r="BQ3"/>
      <x:c r="BR3"/>
      <x:c r="BS3"/>
      <x:c r="BT3"/>
      <x:c r="BU3"/>
      <x:c r="BV3"/>
      <x:c r="BW3"/>
      <x:c r="BX3"/>
      <x:c r="BY3"/>
      <x:c r="BZ3"/>
      <x:c r="CA3" t="str">
        <x:v>SCENARIO PRIOR VALIDATION</x:v>
      </x:c>
      <x:c r="CB3"/>
      <x:c r="CD3" t="str">
        <x:v>Reference</x:v>
      </x:c>
      <x:c r="CE3" t="str">
        <x:v>RippleLogic Canon v12.8-rc1 Appendix G</x:v>
      </x:c>
      <x:c r="CF3" t="str">
        <x:v>SGP v8.7-rc1 Sections 4-11</x:v>
      </x:c>
      <x:c r="CG3"/>
      <x:c r="CH3"/>
      <x:c r="CI3"/>
      <x:c r="CJ3"/>
      <x:c r="CL3" t="str">
        <x:v>How_To_Use</x:v>
      </x:c>
      <x:c r="CM3" t="str">
        <x:v>A2</x:v>
      </x:c>
      <x:c r="CN3" t="str">
        <x:v>Purpose</x:v>
      </x:c>
      <x:c r="CO3" t="n">
        <x:f>IFERROR(IF(AND(TYPE('How_To_Use'!A2)=TYPE(CN3),ISBLANK('How_To_Use'!A2)=ISBLANK(CN3),EXACT('How_To_Use'!A2,CN3)),0,1),1)</x:f>
        <x:v>0</x:v>
      </x:c>
    </x:row>
    <x:row r="4">
      <x:c r="A4" t="str">
        <x:v>SGP version</x:v>
      </x:c>
      <x:c r="B4" t="str">
        <x:v>SGP v8.7-rc1</x:v>
      </x:c>
      <x:c r="C4"/>
      <x:c r="E4" t="str">
        <x:v>Right</x:v>
      </x:c>
      <x:c r="F4" t="str">
        <x:v>Rank (anchor order; non-operational)</x:v>
      </x:c>
      <x:c r="G4" t="str">
        <x:v>θ_r</x:v>
      </x:c>
      <x:c r="H4" t="str">
        <x:v>Coverage Summary</x:v>
      </x:c>
      <x:c r="J4" t="str">
        <x:v>SGP</x:v>
      </x:c>
      <x:c r="K4" t="str">
        <x:v>SGP v8.7-rc1</x:v>
      </x:c>
      <x:c r="L4"/>
      <x:c r="M4"/>
      <x:c r="N4"/>
      <x:c r="O4"/>
      <x:c r="P4"/>
      <x:c r="Q4"/>
      <x:c r="R4"/>
      <x:c r="S4"/>
      <x:c r="T4"/>
      <x:c r="U4"/>
      <x:c r="V4"/>
      <x:c r="W4"/>
      <x:c r="X4"/>
      <x:c r="Y4"/>
      <x:c r="Z4"/>
      <x:c r="AA4"/>
      <x:c r="AB4"/>
      <x:c r="AD4"/>
      <x:c r="AE4"/>
      <x:c r="AF4"/>
      <x:c r="AG4"/>
      <x:c r="AH4"/>
      <x:c r="AJ4" t="str">
        <x:v>BASE SET (Canonical - governance approval required to extend)</x:v>
      </x:c>
      <x:c r="AK4"/>
      <x:c r="AL4"/>
      <x:c r="AM4"/>
      <x:c r="AN4"/>
      <x:c r="AP4" t="str">
        <x:v>Identity condition note. Every logged instance is a human FPP stakeholder, so h_welfare=1.00 and Base/Welfare contributions are numerically identical. A generalized non-human or mixed-substrate run must test every decision-material welfare-inclusion hypothesis required by the valid MPS record and disclose MPS_HYPOTHESIS_SENSITIVE when results differ.</x:v>
      </x:c>
      <x:c r="AQ4"/>
      <x:c r="AR4"/>
      <x:c r="AS4"/>
      <x:c r="AT4"/>
      <x:c r="AU4"/>
      <x:c r="AV4"/>
      <x:c r="AW4"/>
      <x:c r="AX4"/>
      <x:c r="AY4"/>
      <x:c r="AZ4"/>
      <x:c r="BA4"/>
      <x:c r="BB4"/>
      <x:c r="BC4"/>
      <x:c r="BD4"/>
      <x:c r="BE4"/>
      <x:c r="BF4"/>
      <x:c r="BG4"/>
      <x:c r="BH4"/>
      <x:c r="BI4"/>
      <x:c r="BJ4"/>
      <x:c r="BK4"/>
      <x:c r="BL4"/>
      <x:c r="BM4"/>
      <x:c r="BO4" t="str">
        <x:v>L(a,s) = Σ_{c∈C_cat} ω_c × max(0, −I_prop_c(a|s))</x:v>
      </x:c>
      <x:c r="BP4"/>
      <x:c r="BQ4"/>
      <x:c r="BR4"/>
      <x:c r="BS4"/>
      <x:c r="BT4"/>
      <x:c r="BU4"/>
      <x:c r="BV4"/>
      <x:c r="BW4"/>
      <x:c r="BX4"/>
      <x:c r="BY4"/>
      <x:c r="BZ4"/>
      <x:c r="CA4" t="str">
        <x:v>A_PRIOR_SUM</x:v>
      </x:c>
      <x:c r="CB4" t="n">
        <x:v>1</x:v>
      </x:c>
      <x:c r="CD4" t="str">
        <x:v>SGP Version</x:v>
      </x:c>
      <x:c r="CE4" t="str">
        <x:v>SGP v8.7-rc1</x:v>
      </x:c>
      <x:c r="CF4" t="str">
        <x:v>Interface</x:v>
      </x:c>
      <x:c r="CG4" t="str">
        <x:v>MPS / FPP / GPR / SPR / ICP / RMCP / P100</x:v>
      </x:c>
      <x:c r="CH4"/>
      <x:c r="CI4"/>
      <x:c r="CJ4"/>
      <x:c r="CL4" t="str">
        <x:v>How_To_Use</x:v>
      </x:c>
      <x:c r="CM4" t="str">
        <x:v>B2</x:v>
      </x:c>
      <x:c r="CN4" t="str">
        <x:v>This workbook is a Tier 2 worked-run companion and audit/training artifact for the MathGov framework using RippleLogic. It is not a universal validator, ProofPack, legal certification, deployment certification, or Tier 4 replay engine.</x:v>
      </x:c>
      <x:c r="CO4" t="n">
        <x:f>IFERROR(IF(AND(TYPE('How_To_Use'!B2)=TYPE(CN4),ISBLANK('How_To_Use'!B2)=ISBLANK(CN4),EXACT('How_To_Use'!B2,CN4)),0,1),1)</x:f>
        <x:v>0</x:v>
      </x:c>
    </x:row>
    <x:row r="5">
      <x:c r="A5" t="str">
        <x:v>ripple.md version</x:v>
      </x:c>
      <x:c r="B5" t="str">
        <x:v>ripple.md v5.7-rc1</x:v>
      </x:c>
      <x:c r="C5"/>
      <x:c r="E5" t="str">
        <x:v>LIFE</x:v>
      </x:c>
      <x:c r="F5" t="n">
        <x:v>1</x:v>
      </x:c>
      <x:c r="G5" t="n">
        <x:v>-0.9</x:v>
      </x:c>
      <x:c r="H5" t="str">
        <x:v>U1-U6×D2, plus U6×D7</x:v>
      </x:c>
      <x:c r="J5" t="str">
        <x:v>Sheet Version</x:v>
      </x:c>
      <x:c r="K5" t="str">
        <x:v>v5.7</x:v>
      </x:c>
      <x:c r="L5"/>
      <x:c r="M5"/>
      <x:c r="N5"/>
      <x:c r="O5"/>
      <x:c r="P5"/>
      <x:c r="Q5"/>
      <x:c r="R5"/>
      <x:c r="S5"/>
      <x:c r="T5"/>
      <x:c r="U5"/>
      <x:c r="V5"/>
      <x:c r="W5"/>
      <x:c r="X5"/>
      <x:c r="Y5"/>
      <x:c r="Z5"/>
      <x:c r="AA5"/>
      <x:c r="AB5"/>
      <x:c r="AD5" t="str">
        <x:v>#</x:v>
      </x:c>
      <x:c r="AE5" t="str">
        <x:v>Right</x:v>
      </x:c>
      <x:c r="AF5" t="str">
        <x:v>Union Scope</x:v>
      </x:c>
      <x:c r="AG5" t="str">
        <x:v>Dimension</x:v>
      </x:c>
      <x:c r="AH5" t="str">
        <x:v>θ_r</x:v>
      </x:c>
      <x:c r="AJ5"/>
      <x:c r="AK5"/>
      <x:c r="AL5"/>
      <x:c r="AM5"/>
      <x:c r="AN5"/>
      <x:c r="AP5"/>
      <x:c r="AQ5"/>
      <x:c r="AR5"/>
      <x:c r="AS5"/>
      <x:c r="AT5"/>
      <x:c r="AU5"/>
      <x:c r="AV5"/>
      <x:c r="AW5"/>
      <x:c r="AX5"/>
      <x:c r="AY5"/>
      <x:c r="AZ5"/>
      <x:c r="BA5"/>
      <x:c r="BB5"/>
      <x:c r="BC5"/>
      <x:c r="BD5"/>
      <x:c r="BE5"/>
      <x:c r="BF5"/>
      <x:c r="BG5"/>
      <x:c r="BH5"/>
      <x:c r="BI5"/>
      <x:c r="BJ5"/>
      <x:c r="BK5"/>
      <x:c r="BL5"/>
      <x:c r="BM5"/>
      <x:c r="BO5" t="str">
        <x:v>NOTE: Loss is computed from catastrophe-cell impacts. Do NOT manually enter Loss. Fill catastrophe-cell impacts (F:H) per scenario; Loss (computed) updates automatically.</x:v>
      </x:c>
      <x:c r="BP5"/>
      <x:c r="BQ5"/>
      <x:c r="BR5"/>
      <x:c r="BS5"/>
      <x:c r="BT5"/>
      <x:c r="BU5"/>
      <x:c r="BV5"/>
      <x:c r="BW5"/>
      <x:c r="BX5" t="str">
        <x:v>v9.x+1 hardening: scenario-probability provenance fields added for audit replay.</x:v>
      </x:c>
      <x:c r="BY5"/>
      <x:c r="BZ5"/>
      <x:c r="CA5" t="str">
        <x:v>A_PRIOR_STATUS</x:v>
      </x:c>
      <x:c r="CB5" t="str">
        <x:v>PASS</x:v>
      </x:c>
      <x:c r="CD5"/>
      <x:c r="CE5"/>
      <x:c r="CF5"/>
      <x:c r="CG5"/>
      <x:c r="CH5"/>
      <x:c r="CI5"/>
      <x:c r="CJ5"/>
      <x:c r="CL5" t="str">
        <x:v>How_To_Use</x:v>
      </x:c>
      <x:c r="CM5" t="str">
        <x:v>A3</x:v>
      </x:c>
      <x:c r="CN5" t="str">
        <x:v>Safe editing rule</x:v>
      </x:c>
      <x:c r="CO5" t="n">
        <x:f>IFERROR(IF(AND(TYPE('How_To_Use'!A3)=TYPE(CN5),ISBLANK('How_To_Use'!A3)=ISBLANK(CN5),EXACT('How_To_Use'!A3,CN5)),0,1),1)</x:f>
        <x:v>0</x:v>
      </x:c>
    </x:row>
    <x:row r="6">
      <x:c r="A6" t="str">
        <x:v>Agent System version</x:v>
      </x:c>
      <x:c r="B6" t="str">
        <x:v>RippleLogic Agent System v12.7-rc1</x:v>
      </x:c>
      <x:c r="C6"/>
      <x:c r="E6" t="str">
        <x:v>BODY</x:v>
      </x:c>
      <x:c r="F6" t="n">
        <x:v>2</x:v>
      </x:c>
      <x:c r="G6" t="n">
        <x:v>-0.7</x:v>
      </x:c>
      <x:c r="H6" t="str">
        <x:v>U1-U6×D2</x:v>
      </x:c>
      <x:c r="J6" t="str">
        <x:v>Weight Profile</x:v>
      </x:c>
      <x:c r="K6"/>
      <x:c r="L6"/>
      <x:c r="M6"/>
      <x:c r="N6"/>
      <x:c r="O6"/>
      <x:c r="P6"/>
      <x:c r="Q6"/>
      <x:c r="R6"/>
      <x:c r="S6"/>
      <x:c r="T6"/>
      <x:c r="U6"/>
      <x:c r="V6"/>
      <x:c r="W6"/>
      <x:c r="X6"/>
      <x:c r="Y6"/>
      <x:c r="Z6"/>
      <x:c r="AA6"/>
      <x:c r="AB6"/>
      <x:c r="AD6" t="str">
        <x:v>#</x:v>
      </x:c>
      <x:c r="AE6" t="str">
        <x:v>Right</x:v>
      </x:c>
      <x:c r="AF6" t="str">
        <x:v>Union Scope</x:v>
      </x:c>
      <x:c r="AG6" t="str">
        <x:v>Dimension</x:v>
      </x:c>
      <x:c r="AH6" t="str">
        <x:v>θ_r</x:v>
      </x:c>
      <x:c r="AJ6" t="str">
        <x:v>Cell</x:v>
      </x:c>
      <x:c r="AK6" t="str">
        <x:v>Union Scope</x:v>
      </x:c>
      <x:c r="AL6" t="str">
        <x:v>Dimension</x:v>
      </x:c>
      <x:c r="AM6" t="str">
        <x:v>Weight (ω_c)</x:v>
      </x:c>
      <x:c r="AN6" t="str">
        <x:v>Rationale</x:v>
      </x:c>
      <x:c r="AP6" t="str">
        <x:v>ID</x:v>
      </x:c>
      <x:c r="AQ6" t="str">
        <x:v>Opt</x:v>
      </x:c>
      <x:c r="AR6" t="str">
        <x:v>Union Scope</x:v>
      </x:c>
      <x:c r="AS6" t="str">
        <x:v>Dim</x:v>
      </x:c>
      <x:c r="AT6" t="str">
        <x:v>Description</x:v>
      </x:c>
      <x:c r="AU6" t="str">
        <x:v>μ</x:v>
      </x:c>
      <x:c r="AV6" t="str">
        <x:v>r</x:v>
      </x:c>
      <x:c r="AW6" t="str">
        <x:v>ℓ</x:v>
      </x:c>
      <x:c r="AX6" t="str">
        <x:v>c</x:v>
      </x:c>
      <x:c r="AY6" t="str">
        <x:v>t</x:v>
      </x:c>
      <x:c r="AZ6" t="str">
        <x:v>e</x:v>
      </x:c>
      <x:c r="BA6" t="str">
        <x:v>h_welfare</x:v>
      </x:c>
      <x:c r="BB6" t="str">
        <x:v>τ(t)</x:v>
      </x:c>
      <x:c r="BC6" t="str">
        <x:v>Contrib</x:v>
      </x:c>
      <x:c r="BD6" t="str">
        <x:v>ReachBasisType</x:v>
      </x:c>
      <x:c r="BE6" t="str">
        <x:v>ReachBasisDenominator</x:v>
      </x:c>
      <x:c r="BF6" t="str">
        <x:v>ReachBasisEstimator</x:v>
      </x:c>
      <x:c r="BG6" t="str">
        <x:v>e_k_ReasonCode</x:v>
      </x:c>
      <x:c r="BH6" t="str">
        <x:v>e_k_DefaultCounterfactual</x:v>
      </x:c>
      <x:c r="BI6" t="str">
        <x:v>Input_Provenance_Note</x:v>
      </x:c>
      <x:c r="BJ6" t="str">
        <x:v>Contrib_Base</x:v>
      </x:c>
      <x:c r="BK6" t="str">
        <x:v>Contrib_Welfare</x:v>
      </x:c>
      <x:c r="BL6" t="str">
        <x:v>Stream_Identity_Note</x:v>
      </x:c>
      <x:c r="BM6" t="str">
        <x:v>ReachBasisNote</x:v>
      </x:c>
      <x:c r="BO6" t="str">
        <x:v>C_cat: U6-D2(0.35), U6-D7(0.30), U7-D7(0.35)</x:v>
      </x:c>
      <x:c r="BP6"/>
      <x:c r="BQ6"/>
      <x:c r="BR6"/>
      <x:c r="BS6"/>
      <x:c r="BT6"/>
      <x:c r="BU6"/>
      <x:c r="BV6"/>
      <x:c r="BW6"/>
      <x:c r="BX6"/>
      <x:c r="BY6"/>
      <x:c r="BZ6"/>
      <x:c r="CA6" t="str">
        <x:v>B_PRIOR_SUM</x:v>
      </x:c>
      <x:c r="CB6" t="n">
        <x:v>1</x:v>
      </x:c>
      <x:c r="CD6" t="str">
        <x:v>HUMAN FULL PROTECTION PLATEAU — NON-OVERRIDABLE</x:v>
      </x:c>
      <x:c r="CE6"/>
      <x:c r="CF6"/>
      <x:c r="CG6"/>
      <x:c r="CH6"/>
      <x:c r="CI6"/>
      <x:c r="CJ6"/>
      <x:c r="CL6" t="str">
        <x:v>How_To_Use</x:v>
      </x:c>
      <x:c r="CM6" t="str">
        <x:v>B3</x:v>
      </x:c>
      <x:c r="CN6" t="str">
        <x:v>Frozen example. Edits invalidate summaries. Rebuild and verify; no execution authority.</x:v>
      </x:c>
      <x:c r="CO6" t="n">
        <x:f>IFERROR(IF(AND(TYPE('How_To_Use'!B3)=TYPE(CN6),ISBLANK('How_To_Use'!B3)=ISBLANK(CN6),EXACT('How_To_Use'!B3,CN6)),0,1),1)</x:f>
        <x:v>0</x:v>
      </x:c>
    </x:row>
    <x:row r="7">
      <x:c r="A7" t="str">
        <x:v>Primer version</x:v>
      </x:c>
      <x:c r="B7" t="str">
        <x:v>RippleLogic Foundations Primer v4.6-rc1</x:v>
      </x:c>
      <x:c r="C7"/>
      <x:c r="E7" t="str">
        <x:v>LBTY</x:v>
      </x:c>
      <x:c r="F7" t="n">
        <x:v>3</x:v>
      </x:c>
      <x:c r="G7" t="n">
        <x:v>-0.65</x:v>
      </x:c>
      <x:c r="H7" t="str">
        <x:v>U1-U6×D5, plus U3-U6×D3</x:v>
      </x:c>
      <x:c r="J7"/>
      <x:c r="K7"/>
      <x:c r="L7"/>
      <x:c r="M7"/>
      <x:c r="N7"/>
      <x:c r="O7"/>
      <x:c r="P7"/>
      <x:c r="Q7"/>
      <x:c r="R7"/>
      <x:c r="S7"/>
      <x:c r="T7"/>
      <x:c r="U7"/>
      <x:c r="V7"/>
      <x:c r="W7"/>
      <x:c r="X7"/>
      <x:c r="Y7"/>
      <x:c r="Z7"/>
      <x:c r="AA7"/>
      <x:c r="AB7"/>
      <x:c r="AD7" t="n">
        <x:v>1</x:v>
      </x:c>
      <x:c r="AE7" t="str">
        <x:v>LIFE</x:v>
      </x:c>
      <x:c r="AF7" t="str">
        <x:v>U1</x:v>
      </x:c>
      <x:c r="AG7" t="str">
        <x:v>D2</x:v>
      </x:c>
      <x:c r="AH7" t="n">
        <x:v>-0.9</x:v>
      </x:c>
      <x:c r="AJ7" t="str">
        <x:v>C1</x:v>
      </x:c>
      <x:c r="AK7" t="str">
        <x:v>U6</x:v>
      </x:c>
      <x:c r="AL7" t="str">
        <x:v>D2 (Health)</x:v>
      </x:c>
      <x:c r="AM7" t="n">
        <x:v>0.35</x:v>
      </x:c>
      <x:c r="AN7" t="str">
        <x:v>Humanity health catastrophe</x:v>
      </x:c>
      <x:c r="AP7" t="str">
        <x:v>I01</x:v>
      </x:c>
      <x:c r="AQ7" t="str">
        <x:v>A</x:v>
      </x:c>
      <x:c r="AR7" t="str">
        <x:v>U3</x:v>
      </x:c>
      <x:c r="AS7" t="str">
        <x:v>D3</x:v>
      </x:c>
      <x:c r="AT7" t="str">
        <x:v>Reduced in-person interaction</x:v>
      </x:c>
      <x:c r="AU7" t="n">
        <x:v>-0.3</x:v>
      </x:c>
      <x:c r="AV7" t="n">
        <x:v>0.8</x:v>
      </x:c>
      <x:c r="AW7" t="n">
        <x:v>0.7</x:v>
      </x:c>
      <x:c r="AX7" t="n">
        <x:v>0.5</x:v>
      </x:c>
      <x:c r="AY7" t="n">
        <x:v>5</x:v>
      </x:c>
      <x:c r="AZ7" t="n">
        <x:v>1</x:v>
      </x:c>
      <x:c r="BA7" t="n">
        <x:v>1</x:v>
      </x:c>
      <x:c r="BB7" t="n">
        <x:v>0.5499405706118586</x:v>
      </x:c>
      <x:c r="BC7" t="n">
        <x:v>-0.04619500793139612</x:v>
      </x:c>
      <x:c r="BD7" t="str">
        <x:v>OTHER_DECLARED</x:v>
      </x:c>
      <x:c r="BE7" t="str">
        <x:v>Context-specific affected group or exposure denominator</x:v>
      </x:c>
      <x:c r="BF7" t="str">
        <x:v>Tier-2 analyst estimate</x:v>
      </x:c>
      <x:c r="BG7" t="str">
        <x:v>DEFAULT_1.00</x:v>
      </x:c>
      <x:c r="BH7" t="n">
        <x:v>1</x:v>
      </x:c>
      <x:c r="BI7" t="str">
        <x:v>Worked-run analyst estimate; see PCC Section 17 for provenance and materiality rules.</x:v>
      </x:c>
      <x:c r="BJ7" t="n">
        <x:v>-0.04619500793139612</x:v>
      </x:c>
      <x:c r="BK7" t="n">
        <x:v>-0.04619500793139612</x:v>
      </x:c>
      <x:c r="BL7" t="str">
        <x:v>Human-only worked run: Base = Welfare because FPP is TRUE and h_welfare=1.00. Generalized runs require governed welfare-inclusion hypothesis sensitivity; GPR/SPR/ICP never change protection or authority automatically.</x:v>
      </x:c>
      <x:c r="BM7" t="str">
        <x:v>Canonical enum = OTHER_DECLARED. This worked-run uses a declared instance-share/exposure denominator for exemplar purposes; not a population-fraction claim.</x:v>
      </x:c>
      <x:c r="BO7"/>
      <x:c r="BP7"/>
      <x:c r="BQ7"/>
      <x:c r="BR7"/>
      <x:c r="BS7"/>
      <x:c r="BT7"/>
      <x:c r="BU7"/>
      <x:c r="BV7"/>
      <x:c r="BW7"/>
      <x:c r="BX7"/>
      <x:c r="BY7"/>
      <x:c r="BZ7"/>
      <x:c r="CA7" t="str">
        <x:v>B_PRIOR_STATUS</x:v>
      </x:c>
      <x:c r="CB7" t="str">
        <x:v>PASS</x:v>
      </x:c>
      <x:c r="CD7" t="str">
        <x:v>For every human person H: FPP-100(H)=TRUE and h_welfare=1.00. MPS remains a separate evidence object and may be NOT_EVALUATED without weakening protection or full inclusion.</x:v>
      </x:c>
      <x:c r="CE7"/>
      <x:c r="CF7"/>
      <x:c r="CG7"/>
      <x:c r="CH7"/>
      <x:c r="CI7"/>
      <x:c r="CJ7"/>
      <x:c r="CL7" t="str">
        <x:v>How_To_Use</x:v>
      </x:c>
      <x:c r="CM7" t="str">
        <x:v>A4</x:v>
      </x:c>
      <x:c r="CN7" t="str">
        <x:v>Start here</x:v>
      </x:c>
      <x:c r="CO7" t="n">
        <x:f>IFERROR(IF(AND(TYPE('How_To_Use'!A4)=TYPE(CN7),ISBLANK('How_To_Use'!A4)=ISBLANK(CN7),EXACT('How_To_Use'!A4,CN7)),0,1),1)</x:f>
        <x:v>0</x:v>
      </x:c>
    </x:row>
    <x:row r="8">
      <x:c r="A8" t="str">
        <x:v>Aligners Sheet version</x:v>
      </x:c>
      <x:c r="B8" t="str">
        <x:v>RippleLogic Aligners Sheet v5.8-rc1</x:v>
      </x:c>
      <x:c r="C8"/>
      <x:c r="E8" t="str">
        <x:v>NEED</x:v>
      </x:c>
      <x:c r="F8" t="n">
        <x:v>4</x:v>
      </x:c>
      <x:c r="G8" t="n">
        <x:v>-0.5</x:v>
      </x:c>
      <x:c r="H8" t="str">
        <x:v>U1-U6×D1,D2</x:v>
      </x:c>
      <x:c r="J8" t="str">
        <x:v>Key Rule</x:v>
      </x:c>
      <x:c r="K8" t="str">
        <x:v>Score near, guard far. PLSS is the zoom lens, not the safety waiver. Structural diagnostics required for Containment remain live even when residual welfare attention is local.</x:v>
      </x:c>
      <x:c r="L8"/>
      <x:c r="M8"/>
      <x:c r="N8"/>
      <x:c r="O8"/>
      <x:c r="P8"/>
      <x:c r="Q8"/>
      <x:c r="R8"/>
      <x:c r="S8"/>
      <x:c r="T8"/>
      <x:c r="U8"/>
      <x:c r="V8"/>
      <x:c r="W8"/>
      <x:c r="X8"/>
      <x:c r="Y8"/>
      <x:c r="Z8"/>
      <x:c r="AA8"/>
      <x:c r="AB8"/>
      <x:c r="AD8" t="n">
        <x:v>2</x:v>
      </x:c>
      <x:c r="AE8" t="str">
        <x:v>LIFE</x:v>
      </x:c>
      <x:c r="AF8" t="str">
        <x:v>U2</x:v>
      </x:c>
      <x:c r="AG8" t="str">
        <x:v>D2</x:v>
      </x:c>
      <x:c r="AH8" t="n">
        <x:v>-0.9</x:v>
      </x:c>
      <x:c r="AJ8" t="str">
        <x:v>C2</x:v>
      </x:c>
      <x:c r="AK8" t="str">
        <x:v>U6</x:v>
      </x:c>
      <x:c r="AL8" t="str">
        <x:v>D7 (Environ)</x:v>
      </x:c>
      <x:c r="AM8" t="n">
        <x:v>0.3</x:v>
      </x:c>
      <x:c r="AN8" t="str">
        <x:v>Humanity-environment interface</x:v>
      </x:c>
      <x:c r="AP8" t="str">
        <x:v>I02</x:v>
      </x:c>
      <x:c r="AQ8" t="str">
        <x:v>A</x:v>
      </x:c>
      <x:c r="AR8" t="str">
        <x:v>U3</x:v>
      </x:c>
      <x:c r="AS8" t="str">
        <x:v>D3</x:v>
      </x:c>
      <x:c r="AT8" t="str">
        <x:v>Increased online community</x:v>
      </x:c>
      <x:c r="AU8" t="n">
        <x:v>0.15</x:v>
      </x:c>
      <x:c r="AV8" t="n">
        <x:v>0.6</x:v>
      </x:c>
      <x:c r="AW8" t="n">
        <x:v>0.5</x:v>
      </x:c>
      <x:c r="AX8" t="n">
        <x:v>0.3</x:v>
      </x:c>
      <x:c r="AY8" t="n">
        <x:v>3</x:v>
      </x:c>
      <x:c r="AZ8" t="n">
        <x:v>1</x:v>
      </x:c>
      <x:c r="BA8" t="n">
        <x:v>1</x:v>
      </x:c>
      <x:c r="BB8" t="n">
        <x:v>0.4254921071067263</x:v>
      </x:c>
      <x:c r="BC8" t="n">
        <x:v>0.005744143445940805</x:v>
      </x:c>
      <x:c r="BD8" t="str">
        <x:v>OTHER_DECLARED</x:v>
      </x:c>
      <x:c r="BE8" t="str">
        <x:v>Context-specific affected group or exposure denominator</x:v>
      </x:c>
      <x:c r="BF8" t="str">
        <x:v>Tier-2 analyst estimate</x:v>
      </x:c>
      <x:c r="BG8" t="str">
        <x:v>DEFAULT_1.00</x:v>
      </x:c>
      <x:c r="BH8" t="n">
        <x:v>1</x:v>
      </x:c>
      <x:c r="BI8" t="str">
        <x:v>Worked-run analyst estimate; see PCC Section 17 for provenance and materiality rules.</x:v>
      </x:c>
      <x:c r="BJ8" t="n">
        <x:v>0.005744143445940805</x:v>
      </x:c>
      <x:c r="BK8" t="n">
        <x:v>0.005744143445940805</x:v>
      </x:c>
      <x:c r="BL8" t="str">
        <x:v>Human-only worked run: Base = Welfare because FPP is TRUE and h_welfare=1.00. Generalized runs require governed welfare-inclusion hypothesis sensitivity; GPR/SPR/ICP never change protection or authority automatically.</x:v>
      </x:c>
      <x:c r="BM8" t="str">
        <x:v>Canonical enum = OTHER_DECLARED. This worked-run uses a declared instance-share/exposure denominator for exemplar purposes; not a population-fraction claim.</x:v>
      </x:c>
      <x:c r="BO8" t="str">
        <x:v>OPTION A SCENARIO LOSSES</x:v>
      </x:c>
      <x:c r="BP8"/>
      <x:c r="BQ8"/>
      <x:c r="BR8"/>
      <x:c r="BS8"/>
      <x:c r="BT8"/>
      <x:c r="BU8"/>
      <x:c r="BV8"/>
      <x:c r="BW8"/>
      <x:c r="BX8"/>
      <x:c r="BY8"/>
      <x:c r="BZ8" t="str">
        <x:v>U6 / TRC CLASSIFICATION</x:v>
      </x:c>
      <x:c r="CA8" t="str">
        <x:v>U6_View_Tag</x:v>
      </x:c>
      <x:c r="CB8" t="str">
        <x:v>Severity / dependence note</x:v>
      </x:c>
      <x:c r="CD8" t="str">
        <x:v>Humanity collectively is the current known RMCP-P100 calibration anchor. This does not mean every human individually has maximum reality-management capacity or that humanity governs wisely.</x:v>
      </x:c>
      <x:c r="CE8"/>
      <x:c r="CF8"/>
      <x:c r="CG8"/>
      <x:c r="CH8"/>
      <x:c r="CI8"/>
      <x:c r="CJ8"/>
      <x:c r="CL8" t="str">
        <x:v>How_To_Use</x:v>
      </x:c>
      <x:c r="CM8" t="str">
        <x:v>B4</x:v>
      </x:c>
      <x:c r="CN8" t="str">
        <x:v>Open Contribution_Analysis; verify before use.</x:v>
      </x:c>
      <x:c r="CO8" t="n">
        <x:f>IFERROR(IF(AND(TYPE('How_To_Use'!B4)=TYPE(CN8),ISBLANK('How_To_Use'!B4)=ISBLANK(CN8),EXACT('How_To_Use'!B4,CN8)),0,1),1)</x:f>
        <x:v>0</x:v>
      </x:c>
    </x:row>
    <x:row r="9">
      <x:c r="A9" t="str">
        <x:v>TIER &amp; CONTEXT</x:v>
      </x:c>
      <x:c r="B9"/>
      <x:c r="C9"/>
      <x:c r="E9" t="str">
        <x:v>DIGN</x:v>
      </x:c>
      <x:c r="F9" t="n">
        <x:v>5</x:v>
      </x:c>
      <x:c r="G9" t="n">
        <x:v>-0.55</x:v>
      </x:c>
      <x:c r="H9" t="str">
        <x:v>U1-U6×D3,D5</x:v>
      </x:c>
      <x:c r="J9"/>
      <x:c r="K9"/>
      <x:c r="L9"/>
      <x:c r="M9"/>
      <x:c r="N9"/>
      <x:c r="O9"/>
      <x:c r="P9"/>
      <x:c r="Q9"/>
      <x:c r="R9"/>
      <x:c r="S9"/>
      <x:c r="T9"/>
      <x:c r="U9"/>
      <x:c r="V9"/>
      <x:c r="W9"/>
      <x:c r="X9"/>
      <x:c r="Y9"/>
      <x:c r="Z9"/>
      <x:c r="AA9"/>
      <x:c r="AB9"/>
      <x:c r="AD9" t="n">
        <x:v>3</x:v>
      </x:c>
      <x:c r="AE9" t="str">
        <x:v>LIFE</x:v>
      </x:c>
      <x:c r="AF9" t="str">
        <x:v>U3</x:v>
      </x:c>
      <x:c r="AG9" t="str">
        <x:v>D2</x:v>
      </x:c>
      <x:c r="AH9" t="n">
        <x:v>-0.9</x:v>
      </x:c>
      <x:c r="AJ9" t="str">
        <x:v>C3</x:v>
      </x:c>
      <x:c r="AK9" t="str">
        <x:v>U7</x:v>
      </x:c>
      <x:c r="AL9" t="str">
        <x:v>D7 (Environ)</x:v>
      </x:c>
      <x:c r="AM9" t="n">
        <x:v>0.35</x:v>
      </x:c>
      <x:c r="AN9" t="str">
        <x:v>Biosphere integrity</x:v>
      </x:c>
      <x:c r="AP9" t="str">
        <x:v>I03</x:v>
      </x:c>
      <x:c r="AQ9" t="str">
        <x:v>A</x:v>
      </x:c>
      <x:c r="AR9" t="str">
        <x:v>U1</x:v>
      </x:c>
      <x:c r="AS9" t="str">
        <x:v>D5</x:v>
      </x:c>
      <x:c r="AT9" t="str">
        <x:v>Increased work flexibility</x:v>
      </x:c>
      <x:c r="AU9" t="n">
        <x:v>0.4</x:v>
      </x:c>
      <x:c r="AV9" t="n">
        <x:v>0.9</x:v>
      </x:c>
      <x:c r="AW9" t="n">
        <x:v>0.8</x:v>
      </x:c>
      <x:c r="AX9" t="n">
        <x:v>0.6</x:v>
      </x:c>
      <x:c r="AY9" t="n">
        <x:v>10</x:v>
      </x:c>
      <x:c r="AZ9" t="n">
        <x:v>1</x:v>
      </x:c>
      <x:c r="BA9" t="n">
        <x:v>1</x:v>
      </x:c>
      <x:c r="BB9" t="n">
        <x:v>0.7359804244028082</x:v>
      </x:c>
      <x:c r="BC9" t="n">
        <x:v>0.12717741733680527</x:v>
      </x:c>
      <x:c r="BD9" t="str">
        <x:v>OTHER_DECLARED</x:v>
      </x:c>
      <x:c r="BE9" t="str">
        <x:v>Context-specific affected group or exposure denominator</x:v>
      </x:c>
      <x:c r="BF9" t="str">
        <x:v>Tier-2 analyst estimate</x:v>
      </x:c>
      <x:c r="BG9" t="str">
        <x:v>DEFAULT_1.00</x:v>
      </x:c>
      <x:c r="BH9" t="n">
        <x:v>1</x:v>
      </x:c>
      <x:c r="BI9" t="str">
        <x:v>Worked-run analyst estimate; see PCC Section 17 for provenance and materiality rules.</x:v>
      </x:c>
      <x:c r="BJ9" t="n">
        <x:v>0.12717741733680527</x:v>
      </x:c>
      <x:c r="BK9" t="n">
        <x:v>0.12717741733680527</x:v>
      </x:c>
      <x:c r="BL9" t="str">
        <x:v>Human-only worked run: Base = Welfare because FPP is TRUE and h_welfare=1.00. Generalized runs require governed welfare-inclusion hypothesis sensitivity; GPR/SPR/ICP never change protection or authority automatically.</x:v>
      </x:c>
      <x:c r="BM9" t="str">
        <x:v>Canonical enum = OTHER_DECLARED. This worked-run uses a declared instance-share/exposure denominator for exemplar purposes; not a population-fraction claim.</x:v>
      </x:c>
      <x:c r="BO9" t="str">
        <x:v>Scenario</x:v>
      </x:c>
      <x:c r="BP9" t="str">
        <x:v>Category</x:v>
      </x:c>
      <x:c r="BQ9" t="str">
        <x:v>p(s)</x:v>
      </x:c>
      <x:c r="BR9" t="str">
        <x:v>Loss</x:v>
      </x:c>
      <x:c r="BS9" t="str">
        <x:v>Pathway</x:v>
      </x:c>
      <x:c r="BT9" t="str">
        <x:v>U6-D2 I_prop</x:v>
      </x:c>
      <x:c r="BU9" t="str">
        <x:v>U6-D7 I_prop</x:v>
      </x:c>
      <x:c r="BV9" t="str">
        <x:v>U7-D7 I_prop</x:v>
      </x:c>
      <x:c r="BW9" t="str">
        <x:v>Loss (computed)</x:v>
      </x:c>
      <x:c r="BX9" t="str">
        <x:v>p_s_ReasonCode</x:v>
      </x:c>
      <x:c r="BY9" t="str">
        <x:v>p_s_SourceNote</x:v>
      </x:c>
      <x:c r="BZ9" t="str">
        <x:v>S01 BASELINE</x:v>
      </x:c>
      <x:c r="CA9" t="str">
        <x:v>U6_HUMANITY</x:v>
      </x:c>
      <x:c r="CB9" t="str">
        <x:v>C1_SEVERE; mutually exclusive scenario partition in this worked example</x:v>
      </x:c>
      <x:c r="CD9" t="str">
        <x:v>GPR, SPR, ICP, RMCP, disability, observability, age, illness, or performance MUST NOT weaken human FPP-100.</x:v>
      </x:c>
      <x:c r="CE9"/>
      <x:c r="CF9"/>
      <x:c r="CG9"/>
      <x:c r="CH9"/>
      <x:c r="CI9"/>
      <x:c r="CJ9"/>
      <x:c r="CL9" t="str">
        <x:v>How_To_Use</x:v>
      </x:c>
      <x:c r="CM9" t="str">
        <x:v>A5</x:v>
      </x:c>
      <x:c r="CN9" t="str">
        <x:v>Ground first</x:v>
      </x:c>
      <x:c r="CO9" t="n">
        <x:f>IFERROR(IF(AND(TYPE('How_To_Use'!A5)=TYPE(CN9),ISBLANK('How_To_Use'!A5)=ISBLANK(CN9),EXACT('How_To_Use'!A5,CN9)),0,1),1)</x:f>
        <x:v>0</x:v>
      </x:c>
    </x:row>
    <x:row r="10">
      <x:c r="A10" t="str">
        <x:v>Tier Level:</x:v>
      </x:c>
      <x:c r="B10" t="n">
        <x:v>2</x:v>
      </x:c>
      <x:c r="C10" t="str">
        <x:v>1=Personal, 2=Core, 3=High-Stakes; Tier 4 is a design target and claim-prohibited until independent ProofPack replay</x:v>
      </x:c>
      <x:c r="E10" t="str">
        <x:v>PROC</x:v>
      </x:c>
      <x:c r="F10" t="n">
        <x:v>6</x:v>
      </x:c>
      <x:c r="G10" t="n">
        <x:v>-0.45</x:v>
      </x:c>
      <x:c r="H10" t="str">
        <x:v>U4-U6×D3,D4,D5</x:v>
      </x:c>
      <x:c r="J10" t="str">
        <x:v>Union Scope</x:v>
      </x:c>
      <x:c r="K10" t="str">
        <x:v>q_u</x:v>
      </x:c>
      <x:c r="L10" t="str">
        <x:v>w_u^floor</x:v>
      </x:c>
      <x:c r="M10" t="str">
        <x:v>rho_u</x:v>
      </x:c>
      <x:c r="N10" t="str">
        <x:v>w_u^PLSS</x:v>
      </x:c>
      <x:c r="O10" t="str">
        <x:v>Role</x:v>
      </x:c>
      <x:c r="P10" t="str">
        <x:v>Note</x:v>
      </x:c>
      <x:c r="Q10" t="str">
        <x:v>q_u ReasonCode</x:v>
      </x:c>
      <x:c r="R10" t="str">
        <x:v>q_u SourceNote</x:v>
      </x:c>
      <x:c r="S10" t="str">
        <x:v>Scope</x:v>
      </x:c>
      <x:c r="T10" t="str">
        <x:v>M</x:v>
      </x:c>
      <x:c r="U10" t="str">
        <x:v>P</x:v>
      </x:c>
      <x:c r="V10" t="str">
        <x:v>T</x:v>
      </x:c>
      <x:c r="W10" t="str">
        <x:v>G</x:v>
      </x:c>
      <x:c r="X10" t="str">
        <x:v>q_geom</x:v>
      </x:c>
      <x:c r="Y10" t="str">
        <x:v>q_broad</x:v>
      </x:c>
      <x:c r="Z10" t="str">
        <x:v>w_geom</x:v>
      </x:c>
      <x:c r="AA10" t="str">
        <x:v>w_uniform</x:v>
      </x:c>
      <x:c r="AB10" t="str">
        <x:v>w_broad</x:v>
      </x:c>
      <x:c r="AD10" t="n">
        <x:v>4</x:v>
      </x:c>
      <x:c r="AE10" t="str">
        <x:v>LIFE</x:v>
      </x:c>
      <x:c r="AF10" t="str">
        <x:v>U4</x:v>
      </x:c>
      <x:c r="AG10" t="str">
        <x:v>D2</x:v>
      </x:c>
      <x:c r="AH10" t="n">
        <x:v>-0.9</x:v>
      </x:c>
      <x:c r="AJ10"/>
      <x:c r="AK10"/>
      <x:c r="AL10"/>
      <x:c r="AM10"/>
      <x:c r="AN10"/>
      <x:c r="AP10" t="str">
        <x:v>I04</x:v>
      </x:c>
      <x:c r="AQ10" t="str">
        <x:v>A</x:v>
      </x:c>
      <x:c r="AR10" t="str">
        <x:v>U2</x:v>
      </x:c>
      <x:c r="AS10" t="str">
        <x:v>D1</x:v>
      </x:c>
      <x:c r="AT10" t="str">
        <x:v>Reduced commuting costs</x:v>
      </x:c>
      <x:c r="AU10" t="n">
        <x:v>0.25</x:v>
      </x:c>
      <x:c r="AV10" t="n">
        <x:v>0.7</x:v>
      </x:c>
      <x:c r="AW10" t="n">
        <x:v>0.6</x:v>
      </x:c>
      <x:c r="AX10" t="n">
        <x:v>0.4</x:v>
      </x:c>
      <x:c r="AY10" t="n">
        <x:v>5</x:v>
      </x:c>
      <x:c r="AZ10" t="n">
        <x:v>1</x:v>
      </x:c>
      <x:c r="BA10" t="n">
        <x:v>1</x:v>
      </x:c>
      <x:c r="BB10" t="n">
        <x:v>0.5499405706118586</x:v>
      </x:c>
      <x:c r="BC10" t="n">
        <x:v>0.023097503965698065</x:v>
      </x:c>
      <x:c r="BD10" t="str">
        <x:v>OTHER_DECLARED</x:v>
      </x:c>
      <x:c r="BE10" t="str">
        <x:v>Context-specific affected group or exposure denominator</x:v>
      </x:c>
      <x:c r="BF10" t="str">
        <x:v>Tier-2 analyst estimate</x:v>
      </x:c>
      <x:c r="BG10" t="str">
        <x:v>DEFAULT_1.00</x:v>
      </x:c>
      <x:c r="BH10" t="n">
        <x:v>1</x:v>
      </x:c>
      <x:c r="BI10" t="str">
        <x:v>Worked-run analyst estimate; see PCC Section 17 for provenance and materiality rules.</x:v>
      </x:c>
      <x:c r="BJ10" t="n">
        <x:v>0.023097503965698065</x:v>
      </x:c>
      <x:c r="BK10" t="n">
        <x:v>0.023097503965698065</x:v>
      </x:c>
      <x:c r="BL10" t="str">
        <x:v>Human-only worked run: Base = Welfare because FPP is TRUE and h_welfare=1.00. Generalized runs require governed welfare-inclusion hypothesis sensitivity; GPR/SPR/ICP never change protection or authority automatically.</x:v>
      </x:c>
      <x:c r="BM10" t="str">
        <x:v>Canonical enum = OTHER_DECLARED. This worked-run uses a declared instance-share/exposure denominator for exemplar purposes; not a population-fraction claim.</x:v>
      </x:c>
      <x:c r="BO10" t="str">
        <x:v>S01</x:v>
      </x:c>
      <x:c r="BP10" t="str">
        <x:v>BASELINE</x:v>
      </x:c>
      <x:c r="BQ10" t="n">
        <x:v>0.6</x:v>
      </x:c>
      <x:c r="BR10" t="n">
        <x:v>0</x:v>
      </x:c>
      <x:c r="BS10" t="str">
        <x:v>Minor monitoring reduction</x:v>
      </x:c>
      <x:c r="BT10" t="n">
        <x:v>0</x:v>
      </x:c>
      <x:c r="BU10" t="n">
        <x:v>0</x:v>
      </x:c>
      <x:c r="BV10" t="n">
        <x:v>0.015317</x:v>
      </x:c>
      <x:c r="BW10" t="n">
        <x:v>0</x:v>
      </x:c>
      <x:c r="BX10" t="str">
        <x:v>DECLARED_PRIOR</x:v>
      </x:c>
      <x:c r="BY10" t="str">
        <x:v>Worked-run structured scenario prior; see PCC Section 17.</x:v>
      </x:c>
      <x:c r="BZ10" t="str">
        <x:v>S02 WTSL-FIN</x:v>
      </x:c>
      <x:c r="CA10" t="str">
        <x:v>U6_HUMANITY</x:v>
      </x:c>
      <x:c r="CB10" t="str">
        <x:v>C1_SEVERE; financial driver cluster</x:v>
      </x:c>
      <x:c r="CD10"/>
      <x:c r="CE10"/>
      <x:c r="CF10"/>
      <x:c r="CG10"/>
      <x:c r="CH10"/>
      <x:c r="CI10"/>
      <x:c r="CJ10"/>
      <x:c r="CL10" t="str">
        <x:v>How_To_Use</x:v>
      </x:c>
      <x:c r="CM10" t="str">
        <x:v>B5</x:v>
      </x:c>
      <x:c r="CN10" t="str">
        <x:v>Before interpreting gates or scores, complete Reality_Grounding, Category_Grounding, Term_Discrimination, and Do_Not_Collapse where material. Unknowns are not zeros; claim boundaries must stay inside the evidence surface.</x:v>
      </x:c>
      <x:c r="CO10" t="n">
        <x:f>IFERROR(IF(AND(TYPE('How_To_Use'!B5)=TYPE(CN10),ISBLANK('How_To_Use'!B5)=ISBLANK(CN10),EXACT('How_To_Use'!B5,CN10)),0,1),1)</x:f>
        <x:v>0</x:v>
      </x:c>
    </x:row>
    <x:row r="11">
      <x:c r="A11" t="str">
        <x:v>Context Type:</x:v>
      </x:c>
      <x:c r="B11" t="str">
        <x:v>ORG</x:v>
      </x:c>
      <x:c r="C11" t="str">
        <x:v>(PERS/ORG/REV/IRREV/XRISK)</x:v>
      </x:c>
      <x:c r="E11" t="str">
        <x:v>INFO</x:v>
      </x:c>
      <x:c r="F11" t="n">
        <x:v>7</x:v>
      </x:c>
      <x:c r="G11" t="n">
        <x:v>-0.4</x:v>
      </x:c>
      <x:c r="H11" t="str">
        <x:v>U1-U6×D4,D5</x:v>
      </x:c>
      <x:c r="J11"/>
      <x:c r="K11"/>
      <x:c r="L11"/>
      <x:c r="M11"/>
      <x:c r="N11"/>
      <x:c r="O11"/>
      <x:c r="P11"/>
      <x:c r="Q11"/>
      <x:c r="R11"/>
      <x:c r="S11" t="str">
        <x:v>Declared sensitivity construction inputs (illustrative prominence evidence, not empirical calibration)</x:v>
      </x:c>
      <x:c r="T11"/>
      <x:c r="U11"/>
      <x:c r="V11"/>
      <x:c r="W11"/>
      <x:c r="X11"/>
      <x:c r="Y11"/>
      <x:c r="Z11"/>
      <x:c r="AA11"/>
      <x:c r="AB11"/>
      <x:c r="AD11" t="n">
        <x:v>5</x:v>
      </x:c>
      <x:c r="AE11" t="str">
        <x:v>LIFE</x:v>
      </x:c>
      <x:c r="AF11" t="str">
        <x:v>U5</x:v>
      </x:c>
      <x:c r="AG11" t="str">
        <x:v>D2</x:v>
      </x:c>
      <x:c r="AH11" t="n">
        <x:v>-0.9</x:v>
      </x:c>
      <x:c r="AJ11" t="str">
        <x:v>Weight Sum Check:</x:v>
      </x:c>
      <x:c r="AK11" t="n">
        <x:v>1</x:v>
      </x:c>
      <x:c r="AL11" t="str">
        <x:v>Must = 1.00</x:v>
      </x:c>
      <x:c r="AM11"/>
      <x:c r="AN11"/>
      <x:c r="AP11" t="str">
        <x:v>I05</x:v>
      </x:c>
      <x:c r="AQ11" t="str">
        <x:v>A</x:v>
      </x:c>
      <x:c r="AR11" t="str">
        <x:v>U1</x:v>
      </x:c>
      <x:c r="AS11" t="str">
        <x:v>D6</x:v>
      </x:c>
      <x:c r="AT11" t="str">
        <x:v>Better work-life balance</x:v>
      </x:c>
      <x:c r="AU11" t="n">
        <x:v>0.35</x:v>
      </x:c>
      <x:c r="AV11" t="n">
        <x:v>0.8</x:v>
      </x:c>
      <x:c r="AW11" t="n">
        <x:v>0.7</x:v>
      </x:c>
      <x:c r="AX11" t="n">
        <x:v>0.5</x:v>
      </x:c>
      <x:c r="AY11" t="n">
        <x:v>10</x:v>
      </x:c>
      <x:c r="AZ11" t="n">
        <x:v>1</x:v>
      </x:c>
      <x:c r="BA11" t="n">
        <x:v>1</x:v>
      </x:c>
      <x:c r="BB11" t="n">
        <x:v>0.7359804244028082</x:v>
      </x:c>
      <x:c r="BC11" t="n">
        <x:v>0.0721260815914752</x:v>
      </x:c>
      <x:c r="BD11" t="str">
        <x:v>OTHER_DECLARED</x:v>
      </x:c>
      <x:c r="BE11" t="str">
        <x:v>Context-specific affected group or exposure denominator</x:v>
      </x:c>
      <x:c r="BF11" t="str">
        <x:v>Tier-2 analyst estimate</x:v>
      </x:c>
      <x:c r="BG11" t="str">
        <x:v>DEFAULT_1.00</x:v>
      </x:c>
      <x:c r="BH11" t="n">
        <x:v>1</x:v>
      </x:c>
      <x:c r="BI11" t="str">
        <x:v>Worked-run analyst estimate; see PCC Section 17 for provenance and materiality rules.</x:v>
      </x:c>
      <x:c r="BJ11" t="n">
        <x:v>0.0721260815914752</x:v>
      </x:c>
      <x:c r="BK11" t="n">
        <x:v>0.0721260815914752</x:v>
      </x:c>
      <x:c r="BL11" t="str">
        <x:v>Human-only worked run: Base = Welfare because FPP is TRUE and h_welfare=1.00. Generalized runs require governed welfare-inclusion hypothesis sensitivity; GPR/SPR/ICP never change protection or authority automatically.</x:v>
      </x:c>
      <x:c r="BM11" t="str">
        <x:v>Canonical enum = OTHER_DECLARED. This worked-run uses a declared instance-share/exposure denominator for exemplar purposes; not a population-fraction claim.</x:v>
      </x:c>
      <x:c r="BO11" t="str">
        <x:v>S02</x:v>
      </x:c>
      <x:c r="BP11" t="str">
        <x:v>WTSL-FIN</x:v>
      </x:c>
      <x:c r="BQ11" t="n">
        <x:v>0.15</x:v>
      </x:c>
      <x:c r="BR11" t="n">
        <x:v>0.007</x:v>
      </x:c>
      <x:c r="BS11" t="str">
        <x:v>Budget cuts reduce compliance</x:v>
      </x:c>
      <x:c r="BT11" t="n">
        <x:v>-0.02</x:v>
      </x:c>
      <x:c r="BU11" t="n">
        <x:v>0</x:v>
      </x:c>
      <x:c r="BV11" t="n">
        <x:v>0.01</x:v>
      </x:c>
      <x:c r="BW11" t="n">
        <x:v>0.007</x:v>
      </x:c>
      <x:c r="BX11" t="str">
        <x:v>DECLARED_PRIOR</x:v>
      </x:c>
      <x:c r="BY11" t="str">
        <x:v>Worked-run structured scenario prior; see PCC Section 17.</x:v>
      </x:c>
      <x:c r="BZ11" t="str">
        <x:v>S03 WTSL-PAN</x:v>
      </x:c>
      <x:c r="CA11" t="str">
        <x:v>U6_HUMANITY</x:v>
      </x:c>
      <x:c r="CB11" t="str">
        <x:v>C2_SYSTEMIC; public-health driver cluster</x:v>
      </x:c>
      <x:c r="CD11" t="str">
        <x:v>WORKED-RUN PROTECTION RECORDS</x:v>
      </x:c>
      <x:c r="CE11"/>
      <x:c r="CF11"/>
      <x:c r="CG11"/>
      <x:c r="CH11"/>
      <x:c r="CI11"/>
      <x:c r="CJ11"/>
      <x:c r="CL11" t="str">
        <x:v>How_To_Use</x:v>
      </x:c>
      <x:c r="CM11" t="str">
        <x:v>A6</x:v>
      </x:c>
      <x:c r="CN11" t="str">
        <x:v>Run order</x:v>
      </x:c>
      <x:c r="CO11" t="n">
        <x:f>IFERROR(IF(AND(TYPE('How_To_Use'!A6)=TYPE(CN11),ISBLANK('How_To_Use'!A6)=ISBLANK(CN11),EXACT('How_To_Use'!A6,CN11)),0,1),1)</x:f>
        <x:v>0</x:v>
      </x:c>
    </x:row>
    <x:row r="12">
      <x:c r="A12" t="str">
        <x:v>τ_TRC for ORG:</x:v>
      </x:c>
      <x:c r="B12" t="n">
        <x:v>0.2</x:v>
      </x:c>
      <x:c r="C12"/>
      <x:c r="E12" t="str">
        <x:v>ECOL</x:v>
      </x:c>
      <x:c r="F12" t="n">
        <x:v>8</x:v>
      </x:c>
      <x:c r="G12" t="n">
        <x:v>-0.65</x:v>
      </x:c>
      <x:c r="H12" t="str">
        <x:v>U6×D7, U7×D7</x:v>
      </x:c>
      <x:c r="J12" t="str">
        <x:v>U1 Self</x:v>
      </x:c>
      <x:c r="K12" t="n">
        <x:v>0.95</x:v>
      </x:c>
      <x:c r="L12" t="n">
        <x:v>0.2</x:v>
      </x:c>
      <x:c r="M12" t="n">
        <x:v>0.316666666666667</x:v>
      </x:c>
      <x:c r="N12" t="n">
        <x:v>0.307666666666667</x:v>
      </x:c>
      <x:c r="O12" t="str">
        <x:v>Prominent</x:v>
      </x:c>
      <x:c r="P12" t="str">
        <x:v>Near-field self</x:v>
      </x:c>
      <x:c r="Q12" t="str">
        <x:v>NEAR_FIELD_PROMINENCE</x:v>
      </x:c>
      <x:c r="R12" t="str">
        <x:v>Near-field lived impact emphasis for self.</x:v>
      </x:c>
      <x:c r="S12" t="str">
        <x:v>U1 Self</x:v>
      </x:c>
      <x:c r="T12" t="n">
        <x:v>0.95</x:v>
      </x:c>
      <x:c r="U12" t="n">
        <x:v>0.9</x:v>
      </x:c>
      <x:c r="V12" t="n">
        <x:v>0.8</x:v>
      </x:c>
      <x:c r="W12" t="n">
        <x:v>0.5</x:v>
      </x:c>
      <x:c r="X12" t="n">
        <x:v>0.764727180560844</x:v>
      </x:c>
      <x:c r="Y12" t="n">
        <x:v>0.95</x:v>
      </x:c>
      <x:c r="Z12" t="n">
        <x:v>0.266786746588952</x:v>
      </x:c>
      <x:c r="AA12" t="n">
        <x:v>0.248571428571429</x:v>
      </x:c>
      <x:c r="AB12" t="n">
        <x:v>0.302866242038217</x:v>
      </x:c>
      <x:c r="AD12" t="n">
        <x:v>6</x:v>
      </x:c>
      <x:c r="AE12" t="str">
        <x:v>LIFE</x:v>
      </x:c>
      <x:c r="AF12" t="str">
        <x:v>U6</x:v>
      </x:c>
      <x:c r="AG12" t="str">
        <x:v>D2</x:v>
      </x:c>
      <x:c r="AH12" t="n">
        <x:v>-0.9</x:v>
      </x:c>
      <x:c r="AJ12"/>
      <x:c r="AK12"/>
      <x:c r="AL12"/>
      <x:c r="AM12"/>
      <x:c r="AN12"/>
      <x:c r="AP12" t="str">
        <x:v>I06</x:v>
      </x:c>
      <x:c r="AQ12" t="str">
        <x:v>A</x:v>
      </x:c>
      <x:c r="AR12" t="str">
        <x:v>U7</x:v>
      </x:c>
      <x:c r="AS12" t="str">
        <x:v>D7</x:v>
      </x:c>
      <x:c r="AT12" t="str">
        <x:v>Reduced carbon emissions</x:v>
      </x:c>
      <x:c r="AU12" t="n">
        <x:v>0.15</x:v>
      </x:c>
      <x:c r="AV12" t="n">
        <x:v>0.5</x:v>
      </x:c>
      <x:c r="AW12" t="n">
        <x:v>0.4</x:v>
      </x:c>
      <x:c r="AX12" t="n">
        <x:v>0.3</x:v>
      </x:c>
      <x:c r="AY12" t="n">
        <x:v>15</x:v>
      </x:c>
      <x:c r="AZ12" t="n">
        <x:v>1</x:v>
      </x:c>
      <x:c r="BA12" t="n">
        <x:v>1</x:v>
      </x:c>
      <x:c r="BB12" t="n">
        <x:v>0.8509842142134526</x:v>
      </x:c>
      <x:c r="BC12" t="n">
        <x:v>0.007658857927921073</x:v>
      </x:c>
      <x:c r="BD12" t="str">
        <x:v>OTHER_DECLARED</x:v>
      </x:c>
      <x:c r="BE12" t="str">
        <x:v>Context-specific affected group or exposure denominator</x:v>
      </x:c>
      <x:c r="BF12" t="str">
        <x:v>Tier-2 analyst estimate</x:v>
      </x:c>
      <x:c r="BG12" t="str">
        <x:v>DEFAULT_1.00</x:v>
      </x:c>
      <x:c r="BH12" t="n">
        <x:v>1</x:v>
      </x:c>
      <x:c r="BI12" t="str">
        <x:v>Worked-run analyst estimate; see PCC Section 17 for provenance and materiality rules.</x:v>
      </x:c>
      <x:c r="BJ12" t="n">
        <x:v>0.007658857927921073</x:v>
      </x:c>
      <x:c r="BK12" t="n">
        <x:v>0.007658857927921073</x:v>
      </x:c>
      <x:c r="BL12" t="str">
        <x:v>Human-only worked run: Base = Welfare because FPP is TRUE and h_welfare=1.00. Generalized runs require governed welfare-inclusion hypothesis sensitivity; GPR/SPR/ICP never change protection or authority automatically.</x:v>
      </x:c>
      <x:c r="BM12" t="str">
        <x:v>Canonical enum = OTHER_DECLARED. This worked-run uses a declared instance-share/exposure denominator for exemplar purposes; not a population-fraction claim.</x:v>
      </x:c>
      <x:c r="BO12" t="str">
        <x:v>S03</x:v>
      </x:c>
      <x:c r="BP12" t="str">
        <x:v>WTSL-PAN</x:v>
      </x:c>
      <x:c r="BQ12" t="n">
        <x:v>0.08</x:v>
      </x:c>
      <x:c r="BR12" t="n">
        <x:v>0.0175</x:v>
      </x:c>
      <x:c r="BS12" t="str">
        <x:v>Health crisis, isolation stress</x:v>
      </x:c>
      <x:c r="BT12" t="n">
        <x:v>-0.05</x:v>
      </x:c>
      <x:c r="BU12" t="n">
        <x:v>0</x:v>
      </x:c>
      <x:c r="BV12" t="n">
        <x:v>0.02</x:v>
      </x:c>
      <x:c r="BW12" t="n">
        <x:v>0.0175</x:v>
      </x:c>
      <x:c r="BX12" t="str">
        <x:v>DECLARED_PRIOR</x:v>
      </x:c>
      <x:c r="BY12" t="str">
        <x:v>Worked-run structured scenario prior; see PCC Section 17.</x:v>
      </x:c>
      <x:c r="BZ12" t="str">
        <x:v>S04 WTSL-CLI</x:v>
      </x:c>
      <x:c r="CA12" t="str">
        <x:v>U6_MIXED_WITH_DECOMPOSITION</x:v>
      </x:c>
      <x:c r="CB12" t="str">
        <x:v>C2_SYSTEMIC; U6 human and U7 ecological components recorded separately</x:v>
      </x:c>
      <x:c r="CD12" t="str">
        <x:v>ID</x:v>
      </x:c>
      <x:c r="CE12" t="str">
        <x:v>Stakeholder</x:v>
      </x:c>
      <x:c r="CF12" t="str">
        <x:v>Substrate</x:v>
      </x:c>
      <x:c r="CG12" t="str">
        <x:v>MPS Status</x:v>
      </x:c>
      <x:c r="CH12" t="str">
        <x:v>FPP</x:v>
      </x:c>
      <x:c r="CI12" t="str">
        <x:v>h_welfare</x:v>
      </x:c>
      <x:c r="CJ12" t="str">
        <x:v>Basis</x:v>
      </x:c>
      <x:c r="CL12" t="str">
        <x:v>How_To_Use</x:v>
      </x:c>
      <x:c r="CM12" t="str">
        <x:v>B6</x:v>
      </x:c>
      <x:c r="CN12" t="str">
        <x:v>RG -&gt; Category_Grounding / Term_Discrimination -&gt; RF/NCRC -&gt; TRC -&gt; CSV -&gt; WDBIP where triggered -&gt; RLS -&gt; Dashboard -&gt; PCC. WDBIP is not a gate.</x:v>
      </x:c>
      <x:c r="CO12" t="n">
        <x:f>IFERROR(IF(AND(TYPE('How_To_Use'!B6)=TYPE(CN12),ISBLANK('How_To_Use'!B6)=ISBLANK(CN12),EXACT('How_To_Use'!B6,CN12)),0,1),1)</x:f>
        <x:v>0</x:v>
      </x:c>
    </x:row>
    <x:row r="13">
      <x:c r="A13" t="str">
        <x:v>AI Deployment:</x:v>
      </x:c>
      <x:c r="B13" t="str">
        <x:v>NO</x:v>
      </x:c>
      <x:c r="C13" t="str">
        <x:v>(YES/NO; AI deployment activates WTSL-AIX. A material governance-lock-in pathway independently activates the same profile even when AI_DEPLOYMENT=NO.)</x:v>
      </x:c>
      <x:c r="E13"/>
      <x:c r="F13"/>
      <x:c r="G13"/>
      <x:c r="H13"/>
      <x:c r="J13" t="str">
        <x:v>U2 Household</x:v>
      </x:c>
      <x:c r="K13" t="n">
        <x:v>0.85</x:v>
      </x:c>
      <x:c r="L13" t="n">
        <x:v>0.06</x:v>
      </x:c>
      <x:c r="M13" t="n">
        <x:v>0.283333333333333</x:v>
      </x:c>
      <x:c r="N13" t="n">
        <x:v>0.156333333333333</x:v>
      </x:c>
      <x:c r="O13" t="str">
        <x:v>Prominent</x:v>
      </x:c>
      <x:c r="P13" t="str">
        <x:v>Primary directly lived/support unit</x:v>
      </x:c>
      <x:c r="Q13" t="str">
        <x:v>NEAR_FIELD_PROMINENCE</x:v>
      </x:c>
      <x:c r="R13" t="str">
        <x:v>Primary household/support exposure.</x:v>
      </x:c>
      <x:c r="S13" t="str">
        <x:v>U2 Household</x:v>
      </x:c>
      <x:c r="T13" t="n">
        <x:v>0.85</x:v>
      </x:c>
      <x:c r="U13" t="n">
        <x:v>0.85</x:v>
      </x:c>
      <x:c r="V13" t="n">
        <x:v>0.75</x:v>
      </x:c>
      <x:c r="W13" t="n">
        <x:v>0.45</x:v>
      </x:c>
      <x:c r="X13" t="n">
        <x:v>0.702712869272682</x:v>
      </x:c>
      <x:c r="Y13" t="n">
        <x:v>0.85</x:v>
      </x:c>
      <x:c r="Z13" t="n">
        <x:v>0.121370783617879</x:v>
      </x:c>
      <x:c r="AA13" t="n">
        <x:v>0.108571428571429</x:v>
      </x:c>
      <x:c r="AB13" t="n">
        <x:v>0.15203821656051</x:v>
      </x:c>
      <x:c r="AD13" t="n">
        <x:v>7</x:v>
      </x:c>
      <x:c r="AE13" t="str">
        <x:v>LIFE</x:v>
      </x:c>
      <x:c r="AF13" t="str">
        <x:v>U6</x:v>
      </x:c>
      <x:c r="AG13" t="str">
        <x:v>D7</x:v>
      </x:c>
      <x:c r="AH13" t="n">
        <x:v>-0.9</x:v>
      </x:c>
      <x:c r="AJ13" t="str">
        <x:v>EXTENSION / WEIGHT GOVERNANCE</x:v>
      </x:c>
      <x:c r="AK13"/>
      <x:c r="AL13"/>
      <x:c r="AM13"/>
      <x:c r="AN13"/>
      <x:c r="AP13" t="str">
        <x:v>I07</x:v>
      </x:c>
      <x:c r="AQ13" t="str">
        <x:v>A</x:v>
      </x:c>
      <x:c r="AR13" t="str">
        <x:v>U4</x:v>
      </x:c>
      <x:c r="AS13" t="str">
        <x:v>D1</x:v>
      </x:c>
      <x:c r="AT13" t="str">
        <x:v>Tech infrastructure costs</x:v>
      </x:c>
      <x:c r="AU13" t="n">
        <x:v>-0.2</x:v>
      </x:c>
      <x:c r="AV13" t="n">
        <x:v>0.9</x:v>
      </x:c>
      <x:c r="AW13" t="n">
        <x:v>0.8</x:v>
      </x:c>
      <x:c r="AX13" t="n">
        <x:v>0.7</x:v>
      </x:c>
      <x:c r="AY13" t="n">
        <x:v>3</x:v>
      </x:c>
      <x:c r="AZ13" t="n">
        <x:v>1</x:v>
      </x:c>
      <x:c r="BA13" t="n">
        <x:v>1</x:v>
      </x:c>
      <x:c r="BB13" t="n">
        <x:v>0.4254921071067263</x:v>
      </x:c>
      <x:c r="BC13" t="n">
        <x:v>-0.042889604396358014</x:v>
      </x:c>
      <x:c r="BD13" t="str">
        <x:v>OTHER_DECLARED</x:v>
      </x:c>
      <x:c r="BE13" t="str">
        <x:v>Context-specific affected group or exposure denominator</x:v>
      </x:c>
      <x:c r="BF13" t="str">
        <x:v>Tier-2 analyst estimate</x:v>
      </x:c>
      <x:c r="BG13" t="str">
        <x:v>DEFAULT_1.00</x:v>
      </x:c>
      <x:c r="BH13" t="n">
        <x:v>1</x:v>
      </x:c>
      <x:c r="BI13" t="str">
        <x:v>Worked-run analyst estimate; see PCC Section 17 for provenance and materiality rules.</x:v>
      </x:c>
      <x:c r="BJ13" t="n">
        <x:v>-0.042889604396358014</x:v>
      </x:c>
      <x:c r="BK13" t="n">
        <x:v>-0.042889604396358014</x:v>
      </x:c>
      <x:c r="BL13" t="str">
        <x:v>Human-only worked run: Base = Welfare because FPP is TRUE and h_welfare=1.00. Generalized runs require governed welfare-inclusion hypothesis sensitivity; GPR/SPR/ICP never change protection or authority automatically.</x:v>
      </x:c>
      <x:c r="BM13" t="str">
        <x:v>Canonical enum = OTHER_DECLARED. This worked-run uses a declared instance-share/exposure denominator for exemplar purposes; not a population-fraction claim.</x:v>
      </x:c>
      <x:c r="BO13" t="str">
        <x:v>S04</x:v>
      </x:c>
      <x:c r="BP13" t="str">
        <x:v>WTSL-CLI</x:v>
      </x:c>
      <x:c r="BQ13" t="n">
        <x:v>0.07</x:v>
      </x:c>
      <x:c r="BR13" t="n">
        <x:v>0.0195</x:v>
      </x:c>
      <x:c r="BS13" t="str">
        <x:v>Climate degrades biosphere</x:v>
      </x:c>
      <x:c r="BT13" t="n">
        <x:v>-0.01</x:v>
      </x:c>
      <x:c r="BU13" t="n">
        <x:v>-0.03</x:v>
      </x:c>
      <x:c r="BV13" t="n">
        <x:v>-0.02</x:v>
      </x:c>
      <x:c r="BW13" t="n">
        <x:v>0.0195</x:v>
      </x:c>
      <x:c r="BX13" t="str">
        <x:v>DECLARED_PRIOR</x:v>
      </x:c>
      <x:c r="BY13" t="str">
        <x:v>Worked-run structured scenario prior; see PCC Section 17.</x:v>
      </x:c>
      <x:c r="BZ13" t="str">
        <x:v>S05 WTSL-INF</x:v>
      </x:c>
      <x:c r="CA13" t="str">
        <x:v>U6_COORDINATION</x:v>
      </x:c>
      <x:c r="CB13" t="str">
        <x:v>C1_SEVERE; infrastructure/dependency cluster</x:v>
      </x:c>
      <x:c r="CD13" t="str">
        <x:v>SK01</x:v>
      </x:c>
      <x:c r="CE13" t="str">
        <x:v>Employees (all)</x:v>
      </x:c>
      <x:c r="CF13" t="str">
        <x:v>Human</x:v>
      </x:c>
      <x:c r="CG13" t="str">
        <x:v>NOT_EVALUATED</x:v>
      </x:c>
      <x:c r="CH13" s="656" t="b">
        <x:v>1</x:v>
      </x:c>
      <x:c r="CI13" t="n">
        <x:v>1</x:v>
      </x:c>
      <x:c r="CJ13" t="str">
        <x:v>Human constitutional FPP and full-inclusion rule; not an MPS evidence interval</x:v>
      </x:c>
      <x:c r="CL13" t="str">
        <x:v>How_To_Use</x:v>
      </x:c>
      <x:c r="CM13" t="str">
        <x:v>A7</x:v>
      </x:c>
      <x:c r="CN13" t="str">
        <x:v>Rights floor</x:v>
      </x:c>
      <x:c r="CO13" t="n">
        <x:f>IFERROR(IF(AND(TYPE('How_To_Use'!A7)=TYPE(CN13),ISBLANK('How_To_Use'!A7)=ISBLANK(CN13),EXACT('How_To_Use'!A7,CN13)),0,1),1)</x:f>
        <x:v>0</x:v>
      </x:c>
    </x:row>
    <x:row r="14">
      <x:c r="A14" t="str">
        <x:v>PROPAGATION &amp; WEIGHTS</x:v>
      </x:c>
      <x:c r="B14"/>
      <x:c r="C14"/>
      <x:c r="E14"/>
      <x:c r="F14"/>
      <x:c r="G14"/>
      <x:c r="H14"/>
      <x:c r="J14" t="str">
        <x:v>U3 Community</x:v>
      </x:c>
      <x:c r="K14" t="n">
        <x:v>0.55</x:v>
      </x:c>
      <x:c r="L14" t="n">
        <x:v>0.06</x:v>
      </x:c>
      <x:c r="M14" t="n">
        <x:v>0.183333333333333</x:v>
      </x:c>
      <x:c r="N14" t="n">
        <x:v>0.122333333333333</x:v>
      </x:c>
      <x:c r="O14" t="str">
        <x:v>Prominent</x:v>
      </x:c>
      <x:c r="P14" t="str">
        <x:v>Local repeated-contact network</x:v>
      </x:c>
      <x:c r="Q14" t="str">
        <x:v>NEAR_FIELD_PROMINENCE</x:v>
      </x:c>
      <x:c r="R14" t="str">
        <x:v>Local repeated-interaction network exposure.</x:v>
      </x:c>
      <x:c r="S14" t="str">
        <x:v>U3 Community</x:v>
      </x:c>
      <x:c r="T14" t="n">
        <x:v>0.55</x:v>
      </x:c>
      <x:c r="U14" t="n">
        <x:v>0.75</x:v>
      </x:c>
      <x:c r="V14" t="n">
        <x:v>0.65</x:v>
      </x:c>
      <x:c r="W14" t="n">
        <x:v>0.55</x:v>
      </x:c>
      <x:c r="X14" t="n">
        <x:v>0.619690730287009</x:v>
      </x:c>
      <x:c r="Y14" t="n">
        <x:v>0.55</x:v>
      </x:c>
      <x:c r="Z14" t="n">
        <x:v>0.114120121291947</x:v>
      </x:c>
      <x:c r="AA14" t="n">
        <x:v>0.108571428571429</x:v>
      </x:c>
      <x:c r="AB14" t="n">
        <x:v>0.119554140127389</x:v>
      </x:c>
      <x:c r="AD14" t="n">
        <x:v>8</x:v>
      </x:c>
      <x:c r="AE14" t="str">
        <x:v>BODY</x:v>
      </x:c>
      <x:c r="AF14" t="str">
        <x:v>U1</x:v>
      </x:c>
      <x:c r="AG14" t="str">
        <x:v>D2</x:v>
      </x:c>
      <x:c r="AH14" t="n">
        <x:v>-0.7</x:v>
      </x:c>
      <x:c r="AJ14" t="str">
        <x:v>Current posture</x:v>
      </x:c>
      <x:c r="AK14" t="str">
        <x:v>NON-DEFAULT ω_c profile declared for this worked run</x:v>
      </x:c>
      <x:c r="AL14" t="str">
        <x:v>0.35 / 0.30 / 0.35</x:v>
      </x:c>
      <x:c r="AM14" t="str">
        <x:v>Governed disclosure</x:v>
      </x:c>
      <x:c r="AN14" t="str">
        <x:v>If a future run does not declare a non-default profile, revert to the canon’s uniform default over C_cat.</x:v>
      </x:c>
      <x:c r="AP14" t="str">
        <x:v>I08</x:v>
      </x:c>
      <x:c r="AQ14" t="str">
        <x:v>A</x:v>
      </x:c>
      <x:c r="AR14" t="str">
        <x:v>U3</x:v>
      </x:c>
      <x:c r="AS14" t="str">
        <x:v>D1</x:v>
      </x:c>
      <x:c r="AT14" t="str">
        <x:v>Reduced local business revenue</x:v>
      </x:c>
      <x:c r="AU14" t="n">
        <x:v>-0.15</x:v>
      </x:c>
      <x:c r="AV14" t="n">
        <x:v>0.6</x:v>
      </x:c>
      <x:c r="AW14" t="n">
        <x:v>0.5</x:v>
      </x:c>
      <x:c r="AX14" t="n">
        <x:v>0.4</x:v>
      </x:c>
      <x:c r="AY14" t="n">
        <x:v>5</x:v>
      </x:c>
      <x:c r="AZ14" t="n">
        <x:v>1</x:v>
      </x:c>
      <x:c r="BA14" t="n">
        <x:v>1</x:v>
      </x:c>
      <x:c r="BB14" t="n">
        <x:v>0.5499405706118586</x:v>
      </x:c>
      <x:c r="BC14" t="n">
        <x:v>-0.009898930271013455</x:v>
      </x:c>
      <x:c r="BD14" t="str">
        <x:v>OTHER_DECLARED</x:v>
      </x:c>
      <x:c r="BE14" t="str">
        <x:v>Context-specific affected group or exposure denominator</x:v>
      </x:c>
      <x:c r="BF14" t="str">
        <x:v>Tier-2 analyst estimate</x:v>
      </x:c>
      <x:c r="BG14" t="str">
        <x:v>DEFAULT_1.00</x:v>
      </x:c>
      <x:c r="BH14" t="n">
        <x:v>1</x:v>
      </x:c>
      <x:c r="BI14" t="str">
        <x:v>Worked-run analyst estimate; see PCC Section 17 for provenance and materiality rules.</x:v>
      </x:c>
      <x:c r="BJ14" t="n">
        <x:v>-0.009898930271013455</x:v>
      </x:c>
      <x:c r="BK14" t="n">
        <x:v>-0.009898930271013455</x:v>
      </x:c>
      <x:c r="BL14" t="str">
        <x:v>Human-only worked run: Base = Welfare because FPP is TRUE and h_welfare=1.00. Generalized runs require governed welfare-inclusion hypothesis sensitivity; GPR/SPR/ICP never change protection or authority automatically.</x:v>
      </x:c>
      <x:c r="BM14" t="str">
        <x:v>Canonical enum = OTHER_DECLARED. This worked-run uses a declared instance-share/exposure denominator for exemplar purposes; not a population-fraction claim.</x:v>
      </x:c>
      <x:c r="BO14" t="str">
        <x:v>S05</x:v>
      </x:c>
      <x:c r="BP14" t="str">
        <x:v>WTSL-INF</x:v>
      </x:c>
      <x:c r="BQ14" t="n">
        <x:v>0.05</x:v>
      </x:c>
      <x:c r="BR14" t="n">
        <x:v>0.0135</x:v>
      </x:c>
      <x:c r="BS14" t="str">
        <x:v>Tech dependency vulnerability</x:v>
      </x:c>
      <x:c r="BT14" t="n">
        <x:v>-0.03</x:v>
      </x:c>
      <x:c r="BU14" t="n">
        <x:v>-0.01</x:v>
      </x:c>
      <x:c r="BV14" t="n">
        <x:v>0.01</x:v>
      </x:c>
      <x:c r="BW14" t="n">
        <x:v>0.0135</x:v>
      </x:c>
      <x:c r="BX14" t="str">
        <x:v>DECLARED_PRIOR</x:v>
      </x:c>
      <x:c r="BY14" t="str">
        <x:v>Worked-run structured scenario prior; see PCC Section 17.</x:v>
      </x:c>
      <x:c r="BZ14" t="str">
        <x:v>S06 WTSL-CON</x:v>
      </x:c>
      <x:c r="CA14" t="str">
        <x:v>U6_HUMANITY</x:v>
      </x:c>
      <x:c r="CB14" t="str">
        <x:v>C2_SYSTEMIC; conflict driver cluster</x:v>
      </x:c>
      <x:c r="CD14" t="str">
        <x:v>SK02</x:v>
      </x:c>
      <x:c r="CE14" t="str">
        <x:v>Household members</x:v>
      </x:c>
      <x:c r="CF14" t="str">
        <x:v>Human</x:v>
      </x:c>
      <x:c r="CG14" t="str">
        <x:v>NOT_EVALUATED</x:v>
      </x:c>
      <x:c r="CH14" s="656" t="b">
        <x:v>1</x:v>
      </x:c>
      <x:c r="CI14" t="n">
        <x:v>1</x:v>
      </x:c>
      <x:c r="CJ14" t="str">
        <x:v>Human constitutional FPP and full-inclusion rule; not an MPS evidence interval</x:v>
      </x:c>
      <x:c r="CL14" t="str">
        <x:v>How_To_Use</x:v>
      </x:c>
      <x:c r="CM14" t="str">
        <x:v>B7</x:v>
      </x:c>
      <x:c r="CN14" t="str">
        <x:v>Rights Floor (formal NCRC) is non-compensatory. A higher RLS score cannot rescue a rights-floor failure.</x:v>
      </x:c>
      <x:c r="CO14" t="n">
        <x:f>IFERROR(IF(AND(TYPE('How_To_Use'!B7)=TYPE(CN14),ISBLANK('How_To_Use'!B7)=ISBLANK(CN14),EXACT('How_To_Use'!B7,CN14)),0,1),1)</x:f>
        <x:v>0</x:v>
      </x:c>
    </x:row>
    <x:row r="15">
      <x:c r="A15" t="str">
        <x:v>Propagation Mode:</x:v>
      </x:c>
      <x:c r="B15" t="str">
        <x:v>NONE</x:v>
      </x:c>
      <x:c r="C15" t="str">
        <x:v>(NONE/QUICK; worked run currently uses NONE)</x:v>
      </x:c>
      <x:c r="E15" t="str">
        <x:v>TRC CONTEXT THRESHOLDS (τ_TRC)</x:v>
      </x:c>
      <x:c r="F15"/>
      <x:c r="G15"/>
      <x:c r="H15"/>
      <x:c r="J15" t="str">
        <x:v>U4 Organization</x:v>
      </x:c>
      <x:c r="K15" t="n">
        <x:v>0.5</x:v>
      </x:c>
      <x:c r="L15" t="n">
        <x:v>0.06</x:v>
      </x:c>
      <x:c r="M15" t="n">
        <x:v>0.166666666666667</x:v>
      </x:c>
      <x:c r="N15" t="n">
        <x:v>0.116666666666667</x:v>
      </x:c>
      <x:c r="O15" t="str">
        <x:v>Prominent</x:v>
      </x:c>
      <x:c r="P15" t="str">
        <x:v>Structured institution involved</x:v>
      </x:c>
      <x:c r="Q15" t="str">
        <x:v>NEAR_FIELD_PROMINENCE</x:v>
      </x:c>
      <x:c r="R15" t="str">
        <x:v>Organizational operational exposure.</x:v>
      </x:c>
      <x:c r="S15" t="str">
        <x:v>U4 Organization</x:v>
      </x:c>
      <x:c r="T15" t="n">
        <x:v>0.5</x:v>
      </x:c>
      <x:c r="U15" t="n">
        <x:v>0.8</x:v>
      </x:c>
      <x:c r="V15" t="n">
        <x:v>0.75</x:v>
      </x:c>
      <x:c r="W15" t="n">
        <x:v>0.6</x:v>
      </x:c>
      <x:c r="X15" t="n">
        <x:v>0.651355562432631</x:v>
      </x:c>
      <x:c r="Y15" t="n">
        <x:v>0.5</x:v>
      </x:c>
      <x:c r="Z15" t="n">
        <x:v>0.116885540351251</x:v>
      </x:c>
      <x:c r="AA15" t="n">
        <x:v>0.108571428571429</x:v>
      </x:c>
      <x:c r="AB15" t="n">
        <x:v>0.114140127388535</x:v>
      </x:c>
      <x:c r="AD15" t="n">
        <x:v>9</x:v>
      </x:c>
      <x:c r="AE15" t="str">
        <x:v>BODY</x:v>
      </x:c>
      <x:c r="AF15" t="str">
        <x:v>U2</x:v>
      </x:c>
      <x:c r="AG15" t="str">
        <x:v>D2</x:v>
      </x:c>
      <x:c r="AH15" t="n">
        <x:v>-0.7</x:v>
      </x:c>
      <x:c r="AJ15" t="str">
        <x:v>Default rule</x:v>
      </x:c>
      <x:c r="AK15" t="str">
        <x:v>Uniform over C_cat unless otherwise governed</x:v>
      </x:c>
      <x:c r="AL15" t="str">
        <x:v>Canon Appendix D.6</x:v>
      </x:c>
      <x:c r="AM15"/>
      <x:c r="AN15"/>
      <x:c r="AP15" t="str">
        <x:v>I09</x:v>
      </x:c>
      <x:c r="AQ15" t="str">
        <x:v>B</x:v>
      </x:c>
      <x:c r="AR15" t="str">
        <x:v>U3</x:v>
      </x:c>
      <x:c r="AS15" t="str">
        <x:v>D3</x:v>
      </x:c>
      <x:c r="AT15" t="str">
        <x:v>Maintained in-person bonds</x:v>
      </x:c>
      <x:c r="AU15" t="n">
        <x:v>0.2</x:v>
      </x:c>
      <x:c r="AV15" t="n">
        <x:v>0.8</x:v>
      </x:c>
      <x:c r="AW15" t="n">
        <x:v>0.7</x:v>
      </x:c>
      <x:c r="AX15" t="n">
        <x:v>0.5</x:v>
      </x:c>
      <x:c r="AY15" t="n">
        <x:v>5</x:v>
      </x:c>
      <x:c r="AZ15" t="n">
        <x:v>1</x:v>
      </x:c>
      <x:c r="BA15" t="n">
        <x:v>1</x:v>
      </x:c>
      <x:c r="BB15" t="n">
        <x:v>0.5499405706118586</x:v>
      </x:c>
      <x:c r="BC15" t="n">
        <x:v>0.03079667195426409</x:v>
      </x:c>
      <x:c r="BD15" t="str">
        <x:v>OTHER_DECLARED</x:v>
      </x:c>
      <x:c r="BE15" t="str">
        <x:v>Context-specific affected group or exposure denominator</x:v>
      </x:c>
      <x:c r="BF15" t="str">
        <x:v>Tier-2 analyst estimate</x:v>
      </x:c>
      <x:c r="BG15" t="str">
        <x:v>DEFAULT_1.00</x:v>
      </x:c>
      <x:c r="BH15" t="n">
        <x:v>1</x:v>
      </x:c>
      <x:c r="BI15" t="str">
        <x:v>Worked-run analyst estimate; see PCC Section 17 for provenance and materiality rules.</x:v>
      </x:c>
      <x:c r="BJ15" t="n">
        <x:v>0.03079667195426409</x:v>
      </x:c>
      <x:c r="BK15" t="n">
        <x:v>0.03079667195426409</x:v>
      </x:c>
      <x:c r="BL15" t="str">
        <x:v>Human-only worked run: Base = Welfare because FPP is TRUE and h_welfare=1.00. Generalized runs require governed welfare-inclusion hypothesis sensitivity; GPR/SPR/ICP never change protection or authority automatically.</x:v>
      </x:c>
      <x:c r="BM15" t="str">
        <x:v>Canonical enum = OTHER_DECLARED. This worked-run uses a declared instance-share/exposure denominator for exemplar purposes; not a population-fraction claim.</x:v>
      </x:c>
      <x:c r="BO15" t="str">
        <x:v>S06</x:v>
      </x:c>
      <x:c r="BP15" t="str">
        <x:v>WTSL-CON</x:v>
      </x:c>
      <x:c r="BQ15" t="n">
        <x:v>0.03</x:v>
      </x:c>
      <x:c r="BR15" t="n">
        <x:v>0.0235</x:v>
      </x:c>
      <x:c r="BS15" t="str">
        <x:v>Conflict casualties</x:v>
      </x:c>
      <x:c r="BT15" t="n">
        <x:v>-0.04</x:v>
      </x:c>
      <x:c r="BU15" t="n">
        <x:v>-0.02</x:v>
      </x:c>
      <x:c r="BV15" t="n">
        <x:v>-0.01</x:v>
      </x:c>
      <x:c r="BW15" t="n">
        <x:v>0.0235</x:v>
      </x:c>
      <x:c r="BX15" t="str">
        <x:v>DECLARED_PRIOR</x:v>
      </x:c>
      <x:c r="BY15" t="str">
        <x:v>Worked-run structured scenario prior; see PCC Section 17.</x:v>
      </x:c>
      <x:c r="BZ15" t="str">
        <x:v>S07 WTSL-AIX</x:v>
      </x:c>
      <x:c r="CA15" t="str">
        <x:v>U6_COORDINATION</x:v>
      </x:c>
      <x:c r="CB15" t="str">
        <x:v>C2_SYSTEMIC; AI/coordination driver cluster</x:v>
      </x:c>
      <x:c r="CD15" t="str">
        <x:v>SK03</x:v>
      </x:c>
      <x:c r="CE15" t="str">
        <x:v>Community members</x:v>
      </x:c>
      <x:c r="CF15" t="str">
        <x:v>Human</x:v>
      </x:c>
      <x:c r="CG15" t="str">
        <x:v>NOT_EVALUATED</x:v>
      </x:c>
      <x:c r="CH15" s="656" t="b">
        <x:v>1</x:v>
      </x:c>
      <x:c r="CI15" t="n">
        <x:v>1</x:v>
      </x:c>
      <x:c r="CJ15" t="str">
        <x:v>Human constitutional FPP and full-inclusion rule; not an MPS evidence interval</x:v>
      </x:c>
      <x:c r="CL15" t="str">
        <x:v>How_To_Use</x:v>
      </x:c>
      <x:c r="CM15" t="str">
        <x:v>A8</x:v>
      </x:c>
      <x:c r="CN15" t="str">
        <x:v>Tail risk</x:v>
      </x:c>
      <x:c r="CO15" t="n">
        <x:f>IFERROR(IF(AND(TYPE('How_To_Use'!A8)=TYPE(CN15),ISBLANK('How_To_Use'!A8)=ISBLANK(CN15),EXACT('How_To_Use'!A8,CN15)),0,1),1)</x:f>
        <x:v>0</x:v>
      </x:c>
    </x:row>
    <x:row r="16">
      <x:c r="A16" t="str">
        <x:v>Kernel Status:</x:v>
      </x:c>
      <x:c r="B16" t="str">
        <x:v>K0_NONE (see Kernel_Posture sheet)</x:v>
      </x:c>
      <x:c r="C16" t="str">
        <x:v>Numerical propagation is not used in this worked-run exemplar; Kernel_Posture records the claim-support posture. PLSS_Local_Scope remains the local-scope weighting helper.</x:v>
      </x:c>
      <x:c r="E16" t="str">
        <x:v>PERS</x:v>
      </x:c>
      <x:c r="F16" t="n">
        <x:v>0.3</x:v>
      </x:c>
      <x:c r="G16"/>
      <x:c r="H16"/>
      <x:c r="J16" t="str">
        <x:v>U5 Polity</x:v>
      </x:c>
      <x:c r="K16" t="n">
        <x:v>0.1</x:v>
      </x:c>
      <x:c r="L16" t="n">
        <x:v>0.08</x:v>
      </x:c>
      <x:c r="M16" t="n">
        <x:v>0.0333333333333333</x:v>
      </x:c>
      <x:c r="N16" t="n">
        <x:v>0.0913333333333333</x:v>
      </x:c>
      <x:c r="O16" t="str">
        <x:v>Guardrail</x:v>
      </x:c>
      <x:c r="P16" t="str">
        <x:v>Governance/public legitimacy</x:v>
      </x:c>
      <x:c r="Q16" t="str">
        <x:v>GUARDRAIL_SIGNAL</x:v>
      </x:c>
      <x:c r="R16" t="str">
        <x:v>Public-governance spillover review.</x:v>
      </x:c>
      <x:c r="S16" t="str">
        <x:v>U5 Polity</x:v>
      </x:c>
      <x:c r="T16" t="n">
        <x:v>0.2</x:v>
      </x:c>
      <x:c r="U16" t="n">
        <x:v>0.5</x:v>
      </x:c>
      <x:c r="V16" t="n">
        <x:v>0.5</x:v>
      </x:c>
      <x:c r="W16" t="n">
        <x:v>0.7</x:v>
      </x:c>
      <x:c r="X16" t="n">
        <x:v>0.432530772707211</x:v>
      </x:c>
      <x:c r="Y16" t="n">
        <x:v>0.1</x:v>
      </x:c>
      <x:c r="Z16" t="n">
        <x:v>0.117774678137548</x:v>
      </x:c>
      <x:c r="AA16" t="n">
        <x:v>0.128571428571429</x:v>
      </x:c>
      <x:c r="AB16" t="n">
        <x:v>0.090828025477707</x:v>
      </x:c>
      <x:c r="AD16" t="n">
        <x:v>10</x:v>
      </x:c>
      <x:c r="AE16" t="str">
        <x:v>BODY</x:v>
      </x:c>
      <x:c r="AF16" t="str">
        <x:v>U3</x:v>
      </x:c>
      <x:c r="AG16" t="str">
        <x:v>D2</x:v>
      </x:c>
      <x:c r="AH16" t="n">
        <x:v>-0.7</x:v>
      </x:c>
      <x:c r="AJ16" t="str">
        <x:v>  - Documentation in PCC</x:v>
      </x:c>
      <x:c r="AK16"/>
      <x:c r="AL16"/>
      <x:c r="AM16"/>
      <x:c r="AN16"/>
      <x:c r="AP16" t="str">
        <x:v>I10</x:v>
      </x:c>
      <x:c r="AQ16" t="str">
        <x:v>B</x:v>
      </x:c>
      <x:c r="AR16" t="str">
        <x:v>U1</x:v>
      </x:c>
      <x:c r="AS16" t="str">
        <x:v>D5</x:v>
      </x:c>
      <x:c r="AT16" t="str">
        <x:v>Limited flexibility</x:v>
      </x:c>
      <x:c r="AU16" t="n">
        <x:v>-0.15</x:v>
      </x:c>
      <x:c r="AV16" t="n">
        <x:v>0.7</x:v>
      </x:c>
      <x:c r="AW16" t="n">
        <x:v>0.6</x:v>
      </x:c>
      <x:c r="AX16" t="n">
        <x:v>0.5</x:v>
      </x:c>
      <x:c r="AY16" t="n">
        <x:v>10</x:v>
      </x:c>
      <x:c r="AZ16" t="n">
        <x:v>1</x:v>
      </x:c>
      <x:c r="BA16" t="n">
        <x:v>1</x:v>
      </x:c>
      <x:c r="BB16" t="n">
        <x:v>0.7359804244028082</x:v>
      </x:c>
      <x:c r="BC16" t="n">
        <x:v>-0.02318338336868846</x:v>
      </x:c>
      <x:c r="BD16" t="str">
        <x:v>OTHER_DECLARED</x:v>
      </x:c>
      <x:c r="BE16" t="str">
        <x:v>Context-specific affected group or exposure denominator</x:v>
      </x:c>
      <x:c r="BF16" t="str">
        <x:v>Tier-2 analyst estimate</x:v>
      </x:c>
      <x:c r="BG16" t="str">
        <x:v>DEFAULT_1.00</x:v>
      </x:c>
      <x:c r="BH16" t="n">
        <x:v>1</x:v>
      </x:c>
      <x:c r="BI16" t="str">
        <x:v>Worked-run analyst estimate; see PCC Section 17 for provenance and materiality rules.</x:v>
      </x:c>
      <x:c r="BJ16" t="n">
        <x:v>-0.02318338336868846</x:v>
      </x:c>
      <x:c r="BK16" t="n">
        <x:v>-0.02318338336868846</x:v>
      </x:c>
      <x:c r="BL16" t="str">
        <x:v>Human-only worked run: Base = Welfare because FPP is TRUE and h_welfare=1.00. Generalized runs require governed welfare-inclusion hypothesis sensitivity; GPR/SPR/ICP never change protection or authority automatically.</x:v>
      </x:c>
      <x:c r="BM16" t="str">
        <x:v>Canonical enum = OTHER_DECLARED. This worked-run uses a declared instance-share/exposure denominator for exemplar purposes; not a population-fraction claim.</x:v>
      </x:c>
      <x:c r="BO16" t="str">
        <x:v>S07</x:v>
      </x:c>
      <x:c r="BP16" t="str">
        <x:v>WTSL-AIX</x:v>
      </x:c>
      <x:c r="BQ16" t="n">
        <x:v>0.02</x:v>
      </x:c>
      <x:c r="BR16" t="n">
        <x:v>0.01</x:v>
      </x:c>
      <x:c r="BS16" t="str">
        <x:v>AI failures cascade</x:v>
      </x:c>
      <x:c r="BT16" t="n">
        <x:v>-0.02</x:v>
      </x:c>
      <x:c r="BU16" t="n">
        <x:v>-0.01</x:v>
      </x:c>
      <x:c r="BV16" t="n">
        <x:v>0</x:v>
      </x:c>
      <x:c r="BW16" t="n">
        <x:v>0.01</x:v>
      </x:c>
      <x:c r="BX16" t="str">
        <x:v>DECLARED_PRIOR</x:v>
      </x:c>
      <x:c r="BY16" t="str">
        <x:v>Worked-run structured scenario prior; see PCC Section 17.</x:v>
      </x:c>
      <x:c r="BZ16" t="str">
        <x:v>Partition rule</x:v>
      </x:c>
      <x:c r="CA16" t="str">
        <x:v>N/A</x:v>
      </x:c>
      <x:c r="CB16" t="str">
        <x:v>Scenarios are a declared mutually exclusive worked-run partition; category labels are not separately summed as independent events.</x:v>
      </x:c>
      <x:c r="CD16" t="str">
        <x:v>SK04</x:v>
      </x:c>
      <x:c r="CE16" t="str">
        <x:v>Organization staff</x:v>
      </x:c>
      <x:c r="CF16" t="str">
        <x:v>Human</x:v>
      </x:c>
      <x:c r="CG16" t="str">
        <x:v>NOT_EVALUATED</x:v>
      </x:c>
      <x:c r="CH16" s="656" t="b">
        <x:v>1</x:v>
      </x:c>
      <x:c r="CI16" t="n">
        <x:v>1</x:v>
      </x:c>
      <x:c r="CJ16" t="str">
        <x:v>Human constitutional FPP and full-inclusion rule; not an MPS evidence interval</x:v>
      </x:c>
      <x:c r="CL16" t="str">
        <x:v>How_To_Use</x:v>
      </x:c>
      <x:c r="CM16" t="str">
        <x:v>B8</x:v>
      </x:c>
      <x:c r="CN16" t="str">
        <x:v>TRC uses the declared scenario library, probability policy, catastrophe-cell construction, and corridor threshold. A TRC pass is scoped to those declared surfaces.</x:v>
      </x:c>
      <x:c r="CO16" t="n">
        <x:f>IFERROR(IF(AND(TYPE('How_To_Use'!B8)=TYPE(CN16),ISBLANK('How_To_Use'!B8)=ISBLANK(CN16),EXACT('How_To_Use'!B8,CN16)),0,1),1)</x:f>
        <x:v>0</x:v>
      </x:c>
    </x:row>
    <x:row r="17">
      <x:c r="A17" t="str">
        <x:v>Weight Profile:</x:v>
      </x:c>
      <x:c r="B17" t="str">
        <x:v>PLSS_LOCAL</x:v>
      </x:c>
      <x:c r="C17" t="str">
        <x:v>Weight/scope profile for union weighting (PLSS_LOCAL or UNIFORM)</x:v>
      </x:c>
      <x:c r="E17" t="str">
        <x:v>ORG</x:v>
      </x:c>
      <x:c r="F17" t="n">
        <x:v>0.2</x:v>
      </x:c>
      <x:c r="G17"/>
      <x:c r="H17"/>
      <x:c r="J17" t="str">
        <x:v>U6 Humanity / Global Coordination</x:v>
      </x:c>
      <x:c r="K17" t="n">
        <x:v>0.03</x:v>
      </x:c>
      <x:c r="L17" t="n">
        <x:v>0.1</x:v>
      </x:c>
      <x:c r="M17" t="n">
        <x:v>0.01</x:v>
      </x:c>
      <x:c r="N17" t="n">
        <x:v>0.1034</x:v>
      </x:c>
      <x:c r="O17" t="str">
        <x:v>Guardrail</x:v>
      </x:c>
      <x:c r="P17" t="str">
        <x:v>Cross-border/system-wide coordination</x:v>
      </x:c>
      <x:c r="Q17" t="str">
        <x:v>GUARDRAIL_SIGNAL</x:v>
      </x:c>
      <x:c r="R17" t="str">
        <x:v>Cross-border/system coordination check.</x:v>
      </x:c>
      <x:c r="S17" t="str">
        <x:v>U6 Humanity / Global Coordination</x:v>
      </x:c>
      <x:c r="T17" t="n">
        <x:v>0.1</x:v>
      </x:c>
      <x:c r="U17" t="n">
        <x:v>0.3</x:v>
      </x:c>
      <x:c r="V17" t="n">
        <x:v>0.4</x:v>
      </x:c>
      <x:c r="W17" t="n">
        <x:v>0.8</x:v>
      </x:c>
      <x:c r="X17" t="n">
        <x:v>0.313016916014658</x:v>
      </x:c>
      <x:c r="Y17" t="n">
        <x:v>0.095</x:v>
      </x:c>
      <x:c r="Z17" t="n">
        <x:v>0.127337045131042</x:v>
      </x:c>
      <x:c r="AA17" t="n">
        <x:v>0.148571428571429</x:v>
      </x:c>
      <x:c r="AB17" t="n">
        <x:v>0.110286624203822</x:v>
      </x:c>
      <x:c r="AD17" t="n">
        <x:v>11</x:v>
      </x:c>
      <x:c r="AE17" t="str">
        <x:v>BODY</x:v>
      </x:c>
      <x:c r="AF17" t="str">
        <x:v>U4</x:v>
      </x:c>
      <x:c r="AG17" t="str">
        <x:v>D2</x:v>
      </x:c>
      <x:c r="AH17" t="n">
        <x:v>-0.7</x:v>
      </x:c>
      <x:c r="AJ17" t="str">
        <x:v>  - CCAT_EXTENDED flag set</x:v>
      </x:c>
      <x:c r="AK17"/>
      <x:c r="AL17"/>
      <x:c r="AM17"/>
      <x:c r="AN17"/>
      <x:c r="AP17" t="str">
        <x:v>I11</x:v>
      </x:c>
      <x:c r="AQ17" t="str">
        <x:v>B</x:v>
      </x:c>
      <x:c r="AR17" t="str">
        <x:v>U2</x:v>
      </x:c>
      <x:c r="AS17" t="str">
        <x:v>D1</x:v>
      </x:c>
      <x:c r="AT17" t="str">
        <x:v>Continued commuting costs</x:v>
      </x:c>
      <x:c r="AU17" t="n">
        <x:v>-0.1</x:v>
      </x:c>
      <x:c r="AV17" t="n">
        <x:v>0.7</x:v>
      </x:c>
      <x:c r="AW17" t="n">
        <x:v>0.6</x:v>
      </x:c>
      <x:c r="AX17" t="n">
        <x:v>0.4</x:v>
      </x:c>
      <x:c r="AY17" t="n">
        <x:v>5</x:v>
      </x:c>
      <x:c r="AZ17" t="n">
        <x:v>1</x:v>
      </x:c>
      <x:c r="BA17" t="n">
        <x:v>1</x:v>
      </x:c>
      <x:c r="BB17" t="n">
        <x:v>0.5499405706118586</x:v>
      </x:c>
      <x:c r="BC17" t="n">
        <x:v>-0.009239001586279225</x:v>
      </x:c>
      <x:c r="BD17" t="str">
        <x:v>OTHER_DECLARED</x:v>
      </x:c>
      <x:c r="BE17" t="str">
        <x:v>Context-specific affected group or exposure denominator</x:v>
      </x:c>
      <x:c r="BF17" t="str">
        <x:v>Tier-2 analyst estimate</x:v>
      </x:c>
      <x:c r="BG17" t="str">
        <x:v>DEFAULT_1.00</x:v>
      </x:c>
      <x:c r="BH17" t="n">
        <x:v>1</x:v>
      </x:c>
      <x:c r="BI17" t="str">
        <x:v>Worked-run analyst estimate; see PCC Section 17 for provenance and materiality rules.</x:v>
      </x:c>
      <x:c r="BJ17" t="n">
        <x:v>-0.009239001586279225</x:v>
      </x:c>
      <x:c r="BK17" t="n">
        <x:v>-0.009239001586279225</x:v>
      </x:c>
      <x:c r="BL17" t="str">
        <x:v>Human-only worked run: Base = Welfare because FPP is TRUE and h_welfare=1.00. Generalized runs require governed welfare-inclusion hypothesis sensitivity; GPR/SPR/ICP never change protection or authority automatically.</x:v>
      </x:c>
      <x:c r="BM17" t="str">
        <x:v>Canonical enum = OTHER_DECLARED. This worked-run uses a declared instance-share/exposure denominator for exemplar purposes; not a population-fraction claim.</x:v>
      </x:c>
      <x:c r="BO17"/>
      <x:c r="BP17"/>
      <x:c r="BQ17"/>
      <x:c r="BR17"/>
      <x:c r="BS17"/>
      <x:c r="BT17"/>
      <x:c r="BU17"/>
      <x:c r="BV17"/>
      <x:c r="BW17"/>
      <x:c r="BX17"/>
      <x:c r="BY17"/>
      <x:c r="BZ17"/>
      <x:c r="CA17"/>
      <x:c r="CB17"/>
      <x:c r="CD17" t="str">
        <x:v>SK05</x:v>
      </x:c>
      <x:c r="CE17" t="str">
        <x:v>Policy stakeholders</x:v>
      </x:c>
      <x:c r="CF17" t="str">
        <x:v>Human</x:v>
      </x:c>
      <x:c r="CG17" t="str">
        <x:v>NOT_EVALUATED</x:v>
      </x:c>
      <x:c r="CH17" s="656" t="b">
        <x:v>1</x:v>
      </x:c>
      <x:c r="CI17" t="n">
        <x:v>1</x:v>
      </x:c>
      <x:c r="CJ17" t="str">
        <x:v>Human constitutional FPP and full-inclusion rule; not an MPS evidence interval</x:v>
      </x:c>
      <x:c r="CL17" t="str">
        <x:v>How_To_Use</x:v>
      </x:c>
      <x:c r="CM17" t="str">
        <x:v>A9</x:v>
      </x:c>
      <x:c r="CN17" t="str">
        <x:v>CSV</x:v>
      </x:c>
      <x:c r="CO17" t="n">
        <x:f>IFERROR(IF(AND(TYPE('How_To_Use'!A9)=TYPE(CN17),ISBLANK('How_To_Use'!A9)=ISBLANK(CN17),EXACT('How_To_Use'!A9,CN17)),0,1),1)</x:f>
        <x:v>0</x:v>
      </x:c>
    </x:row>
    <x:row r="18">
      <x:c r="A18" t="str">
        <x:v>Current option-surface:</x:v>
      </x:c>
      <x:c r="B18" t="str">
        <x:v>Two-option comparison only (A/B)</x:v>
      </x:c>
      <x:c r="C18" t="str">
        <x:v>Publication disclosure: native final-selection logic currently compares Option A vs Option B only.</x:v>
      </x:c>
      <x:c r="E18" t="str">
        <x:v>REV</x:v>
      </x:c>
      <x:c r="F18" t="n">
        <x:v>0.15</x:v>
      </x:c>
      <x:c r="G18"/>
      <x:c r="H18"/>
      <x:c r="J18" t="str">
        <x:v>U7 Biosphere</x:v>
      </x:c>
      <x:c r="K18" t="n">
        <x:v>0.02</x:v>
      </x:c>
      <x:c r="L18" t="n">
        <x:v>0.1</x:v>
      </x:c>
      <x:c r="M18" t="n">
        <x:v>0.00666666666666667</x:v>
      </x:c>
      <x:c r="N18" t="n">
        <x:v>0.102266666666667</x:v>
      </x:c>
      <x:c r="O18" t="str">
        <x:v>Guardrail</x:v>
      </x:c>
      <x:c r="P18" t="str">
        <x:v>Ecological support systems</x:v>
      </x:c>
      <x:c r="Q18" t="str">
        <x:v>GUARDRAIL_SIGNAL</x:v>
      </x:c>
      <x:c r="R18" t="str">
        <x:v>Ecological guardrail presence.</x:v>
      </x:c>
      <x:c r="S18" t="str">
        <x:v>U7 Biosphere</x:v>
      </x:c>
      <x:c r="T18" t="n">
        <x:v>0.1</x:v>
      </x:c>
      <x:c r="U18" t="n">
        <x:v>0.5</x:v>
      </x:c>
      <x:c r="V18" t="n">
        <x:v>0.8</x:v>
      </x:c>
      <x:c r="W18" t="n">
        <x:v>0.7</x:v>
      </x:c>
      <x:c r="X18" t="n">
        <x:v>0.409062348923505</x:v>
      </x:c>
      <x:c r="Y18" t="n">
        <x:v>0.095</x:v>
      </x:c>
      <x:c r="Z18" t="n">
        <x:v>0.135725084881381</x:v>
      </x:c>
      <x:c r="AA18" t="n">
        <x:v>0.148571428571429</x:v>
      </x:c>
      <x:c r="AB18" t="n">
        <x:v>0.110286624203822</x:v>
      </x:c>
      <x:c r="AD18" t="n">
        <x:v>12</x:v>
      </x:c>
      <x:c r="AE18" t="str">
        <x:v>BODY</x:v>
      </x:c>
      <x:c r="AF18" t="str">
        <x:v>U5</x:v>
      </x:c>
      <x:c r="AG18" t="str">
        <x:v>D2</x:v>
      </x:c>
      <x:c r="AH18" t="n">
        <x:v>-0.7</x:v>
      </x:c>
      <x:c r="AJ18"/>
      <x:c r="AK18"/>
      <x:c r="AL18"/>
      <x:c r="AM18"/>
      <x:c r="AN18"/>
      <x:c r="AP18" t="str">
        <x:v>I12</x:v>
      </x:c>
      <x:c r="AQ18" t="str">
        <x:v>B</x:v>
      </x:c>
      <x:c r="AR18" t="str">
        <x:v>U7</x:v>
      </x:c>
      <x:c r="AS18" t="str">
        <x:v>D7</x:v>
      </x:c>
      <x:c r="AT18" t="str">
        <x:v>Continued emissions</x:v>
      </x:c>
      <x:c r="AU18" t="n">
        <x:v>-0.1</x:v>
      </x:c>
      <x:c r="AV18" t="n">
        <x:v>0.5</x:v>
      </x:c>
      <x:c r="AW18" t="n">
        <x:v>0.4</x:v>
      </x:c>
      <x:c r="AX18" t="n">
        <x:v>0.3</x:v>
      </x:c>
      <x:c r="AY18" t="n">
        <x:v>15</x:v>
      </x:c>
      <x:c r="AZ18" t="n">
        <x:v>1</x:v>
      </x:c>
      <x:c r="BA18" t="n">
        <x:v>1</x:v>
      </x:c>
      <x:c r="BB18" t="n">
        <x:v>0.8509842142134526</x:v>
      </x:c>
      <x:c r="BC18" t="n">
        <x:v>-0.005105905285280717</x:v>
      </x:c>
      <x:c r="BD18" t="str">
        <x:v>OTHER_DECLARED</x:v>
      </x:c>
      <x:c r="BE18" t="str">
        <x:v>Context-specific affected group or exposure denominator</x:v>
      </x:c>
      <x:c r="BF18" t="str">
        <x:v>Tier-2 analyst estimate</x:v>
      </x:c>
      <x:c r="BG18" t="str">
        <x:v>DEFAULT_1.00</x:v>
      </x:c>
      <x:c r="BH18" t="n">
        <x:v>1</x:v>
      </x:c>
      <x:c r="BI18" t="str">
        <x:v>Worked-run analyst estimate; see PCC Section 17 for provenance and materiality rules.</x:v>
      </x:c>
      <x:c r="BJ18" t="n">
        <x:v>-0.005105905285280717</x:v>
      </x:c>
      <x:c r="BK18" t="n">
        <x:v>-0.005105905285280717</x:v>
      </x:c>
      <x:c r="BL18" t="str">
        <x:v>Human-only worked run: Base = Welfare because FPP is TRUE and h_welfare=1.00. Generalized runs require governed welfare-inclusion hypothesis sensitivity; GPR/SPR/ICP never change protection or authority automatically.</x:v>
      </x:c>
      <x:c r="BM18" t="str">
        <x:v>Canonical enum = OTHER_DECLARED. This worked-run uses a declared instance-share/exposure denominator for exemplar purposes; not a population-fraction claim.</x:v>
      </x:c>
      <x:c r="BO18"/>
      <x:c r="BP18"/>
      <x:c r="BQ18"/>
      <x:c r="BR18"/>
      <x:c r="BS18"/>
      <x:c r="BT18"/>
      <x:c r="BU18"/>
      <x:c r="BV18"/>
      <x:c r="BW18"/>
      <x:c r="BX18"/>
      <x:c r="BY18"/>
      <x:c r="BZ18"/>
      <x:c r="CA18"/>
      <x:c r="CB18"/>
      <x:c r="CD18" t="str">
        <x:v>SK06</x:v>
      </x:c>
      <x:c r="CE18" t="str">
        <x:v>Humanity (aggregate view)</x:v>
      </x:c>
      <x:c r="CF18" t="str">
        <x:v>Human</x:v>
      </x:c>
      <x:c r="CG18" t="str">
        <x:v>NOT_EVALUATED</x:v>
      </x:c>
      <x:c r="CH18" s="656" t="b">
        <x:v>1</x:v>
      </x:c>
      <x:c r="CI18" t="n">
        <x:v>1</x:v>
      </x:c>
      <x:c r="CJ18" t="str">
        <x:v>Human constitutional FPP and full-inclusion rule; collective RMCP-P100 is separate</x:v>
      </x:c>
      <x:c r="CL18" t="str">
        <x:v>How_To_Use</x:v>
      </x:c>
      <x:c r="CM18" t="str">
        <x:v>B9</x:v>
      </x:c>
      <x:c r="CN18" t="str">
        <x:v>CSV checks whether local gains damage containing systems and whether the option can structurally stand. CSV distinguishes residual harm, controls-required harm, redesign-required harm, emergency-provisional necessity, and gate-failing uncontained harm.</x:v>
      </x:c>
      <x:c r="CO18" t="n">
        <x:f>IFERROR(IF(AND(TYPE('How_To_Use'!B9)=TYPE(CN18),ISBLANK('How_To_Use'!B9)=ISBLANK(CN18),EXACT('How_To_Use'!B9,CN18)),0,1),1)</x:f>
        <x:v>0</x:v>
      </x:c>
    </x:row>
    <x:row r="19">
      <x:c r="A19" t="str">
        <x:v>MODE LOCKS</x:v>
      </x:c>
      <x:c r="B19"/>
      <x:c r="C19"/>
      <x:c r="E19" t="str">
        <x:v>IRREV</x:v>
      </x:c>
      <x:c r="F19" t="n">
        <x:v>0.1</x:v>
      </x:c>
      <x:c r="G19"/>
      <x:c r="H19"/>
      <x:c r="J19"/>
      <x:c r="K19"/>
      <x:c r="L19"/>
      <x:c r="M19"/>
      <x:c r="N19"/>
      <x:c r="O19"/>
      <x:c r="P19"/>
      <x:c r="Q19"/>
      <x:c r="R19"/>
      <x:c r="S19"/>
      <x:c r="T19"/>
      <x:c r="U19"/>
      <x:c r="V19"/>
      <x:c r="W19"/>
      <x:c r="X19"/>
      <x:c r="Y19"/>
      <x:c r="Z19"/>
      <x:c r="AA19"/>
      <x:c r="AB19"/>
      <x:c r="AD19" t="n">
        <x:v>13</x:v>
      </x:c>
      <x:c r="AE19" t="str">
        <x:v>BODY</x:v>
      </x:c>
      <x:c r="AF19" t="str">
        <x:v>U6</x:v>
      </x:c>
      <x:c r="AG19" t="str">
        <x:v>D2</x:v>
      </x:c>
      <x:c r="AH19" t="n">
        <x:v>-0.7</x:v>
      </x:c>
      <x:c r="AJ19" t="str">
        <x:v>CCAT_EXTENDED Flag:</x:v>
      </x:c>
      <x:c r="AK19" t="str">
        <x:v>NO - BASE ONLY</x:v>
      </x:c>
      <x:c r="AL19"/>
      <x:c r="AM19"/>
      <x:c r="AN19"/>
      <x:c r="AP19" t="str">
        <x:v>I13</x:v>
      </x:c>
      <x:c r="AQ19" t="str">
        <x:v>B</x:v>
      </x:c>
      <x:c r="AR19" t="str">
        <x:v>U4</x:v>
      </x:c>
      <x:c r="AS19" t="str">
        <x:v>D1</x:v>
      </x:c>
      <x:c r="AT19" t="str">
        <x:v>Stable infrastructure</x:v>
      </x:c>
      <x:c r="AU19" t="n">
        <x:v>0.1</x:v>
      </x:c>
      <x:c r="AV19" t="n">
        <x:v>0.6</x:v>
      </x:c>
      <x:c r="AW19" t="n">
        <x:v>0.5</x:v>
      </x:c>
      <x:c r="AX19" t="n">
        <x:v>0.4</x:v>
      </x:c>
      <x:c r="AY19" t="n">
        <x:v>3</x:v>
      </x:c>
      <x:c r="AZ19" t="n">
        <x:v>1</x:v>
      </x:c>
      <x:c r="BA19" t="n">
        <x:v>1</x:v>
      </x:c>
      <x:c r="BB19" t="n">
        <x:v>0.4254921071067263</x:v>
      </x:c>
      <x:c r="BC19" t="n">
        <x:v>0.005105905285280716</x:v>
      </x:c>
      <x:c r="BD19" t="str">
        <x:v>OTHER_DECLARED</x:v>
      </x:c>
      <x:c r="BE19" t="str">
        <x:v>Context-specific affected group or exposure denominator</x:v>
      </x:c>
      <x:c r="BF19" t="str">
        <x:v>Tier-2 analyst estimate</x:v>
      </x:c>
      <x:c r="BG19" t="str">
        <x:v>DEFAULT_1.00</x:v>
      </x:c>
      <x:c r="BH19" t="n">
        <x:v>1</x:v>
      </x:c>
      <x:c r="BI19" t="str">
        <x:v>Worked-run analyst estimate; see PCC Section 17 for provenance and materiality rules.</x:v>
      </x:c>
      <x:c r="BJ19" t="n">
        <x:v>0.005105905285280716</x:v>
      </x:c>
      <x:c r="BK19" t="n">
        <x:v>0.005105905285280716</x:v>
      </x:c>
      <x:c r="BL19" t="str">
        <x:v>Human-only worked run: Base = Welfare because FPP is TRUE and h_welfare=1.00. Generalized runs require governed welfare-inclusion hypothesis sensitivity; GPR/SPR/ICP never change protection or authority automatically.</x:v>
      </x:c>
      <x:c r="BM19" t="str">
        <x:v>Canonical enum = OTHER_DECLARED. This worked-run uses a declared instance-share/exposure denominator for exemplar purposes; not a population-fraction claim.</x:v>
      </x:c>
      <x:c r="BO19" t="str">
        <x:v>OPTION B SCENARIO LOSSES</x:v>
      </x:c>
      <x:c r="BP19"/>
      <x:c r="BQ19"/>
      <x:c r="BR19"/>
      <x:c r="BS19"/>
      <x:c r="BT19"/>
      <x:c r="BU19"/>
      <x:c r="BV19"/>
      <x:c r="BW19"/>
      <x:c r="BX19"/>
      <x:c r="BY19"/>
      <x:c r="BZ19"/>
      <x:c r="CA19"/>
      <x:c r="CB19"/>
      <x:c r="CD19"/>
      <x:c r="CE19"/>
      <x:c r="CF19"/>
      <x:c r="CG19"/>
      <x:c r="CH19"/>
      <x:c r="CI19"/>
      <x:c r="CJ19"/>
      <x:c r="CL19" t="str">
        <x:v>How_To_Use</x:v>
      </x:c>
      <x:c r="CM19" t="str">
        <x:v>A10</x:v>
      </x:c>
      <x:c r="CN19" t="str">
        <x:v>RLS interpretation</x:v>
      </x:c>
      <x:c r="CO19" t="n">
        <x:f>IFERROR(IF(AND(TYPE('How_To_Use'!A10)=TYPE(CN19),ISBLANK('How_To_Use'!A10)=ISBLANK(CN19),EXACT('How_To_Use'!A10,CN19)),0,1),1)</x:f>
        <x:v>0</x:v>
      </x:c>
    </x:row>
    <x:row r="20">
      <x:c r="A20" t="str">
        <x:v>σ_est (RLS uncertainty)</x:v>
      </x:c>
      <x:c r="B20" t="n">
        <x:v>0.02</x:v>
      </x:c>
      <x:c r="C20" t="str">
        <x:v>Tier 2+: REQUIRED for all active cells. This worked run uses a declared Method C constant-sigma demonstration; it is not empirical calibration.</x:v>
      </x:c>
      <x:c r="E20" t="str">
        <x:v>XRISK</x:v>
      </x:c>
      <x:c r="F20" t="n">
        <x:v>0.05</x:v>
      </x:c>
      <x:c r="G20"/>
      <x:c r="H20"/>
      <x:c r="J20" t="str">
        <x:v>Residual Mass</x:v>
      </x:c>
      <x:c r="K20" t="n">
        <x:v>0.34</x:v>
      </x:c>
      <x:c r="L20"/>
      <x:c r="M20"/>
      <x:c r="N20"/>
      <x:c r="O20"/>
      <x:c r="P20"/>
      <x:c r="Q20"/>
      <x:c r="R20"/>
      <x:c r="S20"/>
      <x:c r="T20"/>
      <x:c r="U20"/>
      <x:c r="V20"/>
      <x:c r="W20"/>
      <x:c r="X20"/>
      <x:c r="Y20"/>
      <x:c r="Z20"/>
      <x:c r="AA20"/>
      <x:c r="AB20"/>
      <x:c r="AD20" t="n">
        <x:v>14</x:v>
      </x:c>
      <x:c r="AE20" t="str">
        <x:v>ECOL</x:v>
      </x:c>
      <x:c r="AF20" t="str">
        <x:v>U6</x:v>
      </x:c>
      <x:c r="AG20" t="str">
        <x:v>D7</x:v>
      </x:c>
      <x:c r="AH20" t="n">
        <x:v>-0.65</x:v>
      </x:c>
      <x:c r="AJ20" t="str">
        <x:v>Teaching note</x:v>
      </x:c>
      <x:c r="AK20" t="str">
        <x:v>Canon default is uniform over C_cat. This exemplar declares a governed non-default profile (0.35 / 0.30 / 0.35) to demonstrate the disclosure path; do not treat these weights as canonical defaults.</x:v>
      </x:c>
      <x:c r="AL20"/>
      <x:c r="AM20"/>
      <x:c r="AN20"/>
      <x:c r="AP20" t="str">
        <x:v>I14</x:v>
      </x:c>
      <x:c r="AQ20" t="str">
        <x:v>B</x:v>
      </x:c>
      <x:c r="AR20" t="str">
        <x:v>U3</x:v>
      </x:c>
      <x:c r="AS20" t="str">
        <x:v>D1</x:v>
      </x:c>
      <x:c r="AT20" t="str">
        <x:v>Maintained local business</x:v>
      </x:c>
      <x:c r="AU20" t="n">
        <x:v>0.1</x:v>
      </x:c>
      <x:c r="AV20" t="n">
        <x:v>0.6</x:v>
      </x:c>
      <x:c r="AW20" t="n">
        <x:v>0.5</x:v>
      </x:c>
      <x:c r="AX20" t="n">
        <x:v>0.4</x:v>
      </x:c>
      <x:c r="AY20" t="n">
        <x:v>5</x:v>
      </x:c>
      <x:c r="AZ20" t="n">
        <x:v>1</x:v>
      </x:c>
      <x:c r="BA20" t="n">
        <x:v>1</x:v>
      </x:c>
      <x:c r="BB20" t="n">
        <x:v>0.5499405706118586</x:v>
      </x:c>
      <x:c r="BC20" t="n">
        <x:v>0.006599286847342304</x:v>
      </x:c>
      <x:c r="BD20" t="str">
        <x:v>OTHER_DECLARED</x:v>
      </x:c>
      <x:c r="BE20" t="str">
        <x:v>Context-specific affected group or exposure denominator</x:v>
      </x:c>
      <x:c r="BF20" t="str">
        <x:v>Tier-2 analyst estimate</x:v>
      </x:c>
      <x:c r="BG20" t="str">
        <x:v>DEFAULT_1.00</x:v>
      </x:c>
      <x:c r="BH20" t="n">
        <x:v>1</x:v>
      </x:c>
      <x:c r="BI20" t="str">
        <x:v>Worked-run analyst estimate; see PCC Section 17 for provenance and materiality rules.</x:v>
      </x:c>
      <x:c r="BJ20" t="n">
        <x:v>0.006599286847342304</x:v>
      </x:c>
      <x:c r="BK20" t="n">
        <x:v>0.006599286847342304</x:v>
      </x:c>
      <x:c r="BL20" t="str">
        <x:v>Human-only worked run: Base = Welfare because FPP is TRUE and h_welfare=1.00. Generalized runs require governed welfare-inclusion hypothesis sensitivity; GPR/SPR/ICP never change protection or authority automatically.</x:v>
      </x:c>
      <x:c r="BM20" t="str">
        <x:v>Canonical enum = OTHER_DECLARED. This worked-run uses a declared instance-share/exposure denominator for exemplar purposes; not a population-fraction claim.</x:v>
      </x:c>
      <x:c r="BO20" t="str">
        <x:v>Scenario</x:v>
      </x:c>
      <x:c r="BP20" t="str">
        <x:v>Category</x:v>
      </x:c>
      <x:c r="BQ20" t="str">
        <x:v>p(s)</x:v>
      </x:c>
      <x:c r="BR20" t="str">
        <x:v>Loss</x:v>
      </x:c>
      <x:c r="BS20" t="str">
        <x:v>Pathway</x:v>
      </x:c>
      <x:c r="BT20" t="str">
        <x:v>U6-D2 I_prop</x:v>
      </x:c>
      <x:c r="BU20" t="str">
        <x:v>U6-D7 I_prop</x:v>
      </x:c>
      <x:c r="BV20" t="str">
        <x:v>U7-D7 I_prop</x:v>
      </x:c>
      <x:c r="BW20" t="str">
        <x:v>Loss (computed)</x:v>
      </x:c>
      <x:c r="BX20" t="str">
        <x:v>p_s_ReasonCode</x:v>
      </x:c>
      <x:c r="BY20" t="str">
        <x:v>p_s_SourceNote</x:v>
      </x:c>
      <x:c r="BZ20"/>
      <x:c r="CA20"/>
      <x:c r="CB20"/>
      <x:c r="CD20" t="str">
        <x:v>NON-HUMAN / MIXED-SUBSTRATE RULE</x:v>
      </x:c>
      <x:c r="CE20"/>
      <x:c r="CF20"/>
      <x:c r="CG20"/>
      <x:c r="CH20"/>
      <x:c r="CI20"/>
      <x:c r="CJ20"/>
      <x:c r="CL20" t="str">
        <x:v>How_To_Use</x:v>
      </x:c>
      <x:c r="CM20" t="str">
        <x:v>B10</x:v>
      </x:c>
      <x:c r="CN20" t="str">
        <x:v>RLS ranks only selectable options. Decisiveness is computed from cell-level uncertainty aggregated to σ_RLS. A decisive technical selection does not create execution authority; a non-decisive result requires governed resolution or separate authority selection.</x:v>
      </x:c>
      <x:c r="CO20" t="n">
        <x:f>IFERROR(IF(AND(TYPE('How_To_Use'!B10)=TYPE(CN20),ISBLANK('How_To_Use'!B10)=ISBLANK(CN20),EXACT('How_To_Use'!B10,CN20)),0,1),1)</x:f>
        <x:v>0</x:v>
      </x:c>
    </x:row>
    <x:row r="21">
      <x:c r="A21" t="str">
        <x:v>σ_est Available:</x:v>
      </x:c>
      <x:c r="B21" t="str">
        <x:v>YES</x:v>
      </x:c>
      <x:c r="C21" t="str">
        <x:v>(YES/NO; enables Gap/σ test)</x:v>
      </x:c>
      <x:c r="E21"/>
      <x:c r="F21"/>
      <x:c r="G21"/>
      <x:c r="H21"/>
      <x:c r="J21" t="str">
        <x:v>Check: Sum w_u^PLSS</x:v>
      </x:c>
      <x:c r="K21" t="n">
        <x:v>1</x:v>
      </x:c>
      <x:c r="L21"/>
      <x:c r="M21"/>
      <x:c r="N21"/>
      <x:c r="O21"/>
      <x:c r="P21"/>
      <x:c r="Q21"/>
      <x:c r="R21"/>
      <x:c r="S21"/>
      <x:c r="T21"/>
      <x:c r="U21"/>
      <x:c r="V21"/>
      <x:c r="W21"/>
      <x:c r="X21"/>
      <x:c r="Y21"/>
      <x:c r="Z21"/>
      <x:c r="AA21"/>
      <x:c r="AB21"/>
      <x:c r="AD21" t="n">
        <x:v>15</x:v>
      </x:c>
      <x:c r="AE21" t="str">
        <x:v>ECOL</x:v>
      </x:c>
      <x:c r="AF21" t="str">
        <x:v>U7</x:v>
      </x:c>
      <x:c r="AG21" t="str">
        <x:v>D7</x:v>
      </x:c>
      <x:c r="AH21" t="n">
        <x:v>-0.65</x:v>
      </x:c>
      <x:c r="BO21" t="str">
        <x:v>S01</x:v>
      </x:c>
      <x:c r="BP21" t="str">
        <x:v>BASELINE</x:v>
      </x:c>
      <x:c r="BQ21" t="n">
        <x:v>0.6</x:v>
      </x:c>
      <x:c r="BR21" t="n">
        <x:v>0.00357385</x:v>
      </x:c>
      <x:c r="BS21" t="str">
        <x:v>Emissions continue</x:v>
      </x:c>
      <x:c r="BT21" t="n">
        <x:v>0</x:v>
      </x:c>
      <x:c r="BU21" t="n">
        <x:v>0</x:v>
      </x:c>
      <x:c r="BV21" t="n">
        <x:v>-0.010211</x:v>
      </x:c>
      <x:c r="BW21" t="n">
        <x:v>0.00357385</x:v>
      </x:c>
      <x:c r="BX21" t="str">
        <x:v>DECLARED_PRIOR</x:v>
      </x:c>
      <x:c r="BY21" t="str">
        <x:v>Worked-run structured scenario prior; see PCC Section 17.</x:v>
      </x:c>
      <x:c r="BZ21"/>
      <x:c r="CA21"/>
      <x:c r="CB21"/>
      <x:c r="CD21" t="str">
        <x:v>A generalized run MUST record a valid target boundary, MPS-NE or MPS evidence band/interval, confidence, evidence trace, protection posture, governed welfare-inclusion hypotheses, and revision trigger.</x:v>
      </x:c>
      <x:c r="CE21"/>
      <x:c r="CF21"/>
      <x:c r="CG21"/>
      <x:c r="CH21"/>
      <x:c r="CI21"/>
      <x:c r="CJ21"/>
      <x:c r="CL21" t="str">
        <x:v>How_To_Use</x:v>
      </x:c>
      <x:c r="CM21" t="str">
        <x:v>A11</x:v>
      </x:c>
      <x:c r="CN21" t="str">
        <x:v>PCC export</x:v>
      </x:c>
      <x:c r="CO21" t="n">
        <x:f>IFERROR(IF(AND(TYPE('How_To_Use'!A11)=TYPE(CN21),ISBLANK('How_To_Use'!A11)=ISBLANK(CN21),EXACT('How_To_Use'!A11,CN21)),0,1),1)</x:f>
        <x:v>0</x:v>
      </x:c>
    </x:row>
    <x:row r="22">
      <x:c r="A22" t="str">
        <x:v>δ (discrimination threshold):</x:v>
      </x:c>
      <x:c r="B22" t="n">
        <x:v>2</x:v>
      </x:c>
      <x:c r="C22" t="str">
        <x:v>(Gap/σ &gt; δ for decisive)</x:v>
      </x:c>
      <x:c r="E22"/>
      <x:c r="F22"/>
      <x:c r="G22"/>
      <x:c r="H22"/>
      <x:c r="J22" t="str">
        <x:v>Check: Floors preserved</x:v>
      </x:c>
      <x:c r="K22" t="str">
        <x:v>YES</x:v>
      </x:c>
      <x:c r="L22"/>
      <x:c r="M22"/>
      <x:c r="N22"/>
      <x:c r="O22"/>
      <x:c r="P22"/>
      <x:c r="Q22"/>
      <x:c r="R22"/>
      <x:c r="S22"/>
      <x:c r="T22"/>
      <x:c r="U22"/>
      <x:c r="V22"/>
      <x:c r="W22"/>
      <x:c r="X22"/>
      <x:c r="Y22"/>
      <x:c r="Z22"/>
      <x:c r="AA22"/>
      <x:c r="AB22"/>
      <x:c r="AD22" t="n">
        <x:v>16</x:v>
      </x:c>
      <x:c r="AE22" t="str">
        <x:v>LBTY</x:v>
      </x:c>
      <x:c r="AF22" t="str">
        <x:v>U1</x:v>
      </x:c>
      <x:c r="AG22" t="str">
        <x:v>D5</x:v>
      </x:c>
      <x:c r="AH22" t="n">
        <x:v>-0.65</x:v>
      </x:c>
      <x:c r="BO22" t="str">
        <x:v>S02</x:v>
      </x:c>
      <x:c r="BP22" t="str">
        <x:v>WTSL-FIN</x:v>
      </x:c>
      <x:c r="BQ22" t="n">
        <x:v>0.15</x:v>
      </x:c>
      <x:c r="BR22" t="n">
        <x:v>0.0105</x:v>
      </x:c>
      <x:c r="BS22" t="str">
        <x:v>Community bonds buffer</x:v>
      </x:c>
      <x:c r="BT22" t="n">
        <x:v>-0.015</x:v>
      </x:c>
      <x:c r="BU22" t="n">
        <x:v>0</x:v>
      </x:c>
      <x:c r="BV22" t="n">
        <x:v>-0.015</x:v>
      </x:c>
      <x:c r="BW22" t="n">
        <x:v>0.0105</x:v>
      </x:c>
      <x:c r="BX22" t="str">
        <x:v>DECLARED_PRIOR</x:v>
      </x:c>
      <x:c r="BY22" t="str">
        <x:v>Worked-run structured scenario prior; see PCC Section 17.</x:v>
      </x:c>
      <x:c r="BZ22"/>
      <x:c r="CA22"/>
      <x:c r="CB22"/>
      <x:c r="CD22" t="str">
        <x:v>If welfare-inclusion hypotheses can change a ranking or verdict, test them and record MPS_HYPOTHESIS_SENSITIVE. Missing or poorly observable evidence is MPS-NE, never zero or MPS-0.</x:v>
      </x:c>
      <x:c r="CE22"/>
      <x:c r="CF22"/>
      <x:c r="CG22"/>
      <x:c r="CH22"/>
      <x:c r="CI22"/>
      <x:c r="CJ22"/>
      <x:c r="CL22" t="str">
        <x:v>How_To_Use</x:v>
      </x:c>
      <x:c r="CM22" t="str">
        <x:v>B11</x:v>
      </x:c>
      <x:c r="CN22" t="str">
        <x:v>Use PCC and Audit_Flags to document assumptions, gates, decisiveness, claim boundary, authority separation, execution authorization, and release limitations.</x:v>
      </x:c>
      <x:c r="CO22" t="n">
        <x:f>IFERROR(IF(AND(TYPE('How_To_Use'!B11)=TYPE(CN22),ISBLANK('How_To_Use'!B11)=ISBLANK(CN22),EXACT('How_To_Use'!B11,CN22)),0,1),1)</x:f>
        <x:v>0</x:v>
      </x:c>
    </x:row>
    <x:row r="23">
      <x:c r="A23" t="str">
        <x:v>VERSION SEMANTICS</x:v>
      </x:c>
      <x:c r="B23"/>
      <x:c r="C23"/>
      <x:c r="E23" t="str">
        <x:v>SCORING PARAMETERS</x:v>
      </x:c>
      <x:c r="F23"/>
      <x:c r="G23"/>
      <x:c r="H23"/>
      <x:c r="J23" t="str">
        <x:v>Suggested Scope Mode</x:v>
      </x:c>
      <x:c r="K23" t="str">
        <x:v>PLSS_OK</x:v>
      </x:c>
      <x:c r="L23"/>
      <x:c r="M23"/>
      <x:c r="N23"/>
      <x:c r="O23"/>
      <x:c r="P23"/>
      <x:c r="Q23"/>
      <x:c r="R23"/>
      <x:c r="S23"/>
      <x:c r="T23"/>
      <x:c r="U23"/>
      <x:c r="V23"/>
      <x:c r="W23"/>
      <x:c r="X23"/>
      <x:c r="Y23"/>
      <x:c r="Z23"/>
      <x:c r="AA23"/>
      <x:c r="AB23"/>
      <x:c r="AD23" t="n">
        <x:v>17</x:v>
      </x:c>
      <x:c r="AE23" t="str">
        <x:v>LBTY</x:v>
      </x:c>
      <x:c r="AF23" t="str">
        <x:v>U2</x:v>
      </x:c>
      <x:c r="AG23" t="str">
        <x:v>D5</x:v>
      </x:c>
      <x:c r="AH23" t="n">
        <x:v>-0.65</x:v>
      </x:c>
      <x:c r="BO23" t="str">
        <x:v>S03</x:v>
      </x:c>
      <x:c r="BP23" t="str">
        <x:v>WTSL-PAN</x:v>
      </x:c>
      <x:c r="BQ23" t="n">
        <x:v>0.08</x:v>
      </x:c>
      <x:c r="BR23" t="n">
        <x:v>0.0315</x:v>
      </x:c>
      <x:c r="BS23" t="str">
        <x:v>Transmission risk</x:v>
      </x:c>
      <x:c r="BT23" t="n">
        <x:v>-0.08</x:v>
      </x:c>
      <x:c r="BU23" t="n">
        <x:v>0</x:v>
      </x:c>
      <x:c r="BV23" t="n">
        <x:v>-0.01</x:v>
      </x:c>
      <x:c r="BW23" t="n">
        <x:v>0.0315</x:v>
      </x:c>
      <x:c r="BX23" t="str">
        <x:v>DECLARED_PRIOR</x:v>
      </x:c>
      <x:c r="BY23" t="str">
        <x:v>Worked-run structured scenario prior; see PCC Section 17.</x:v>
      </x:c>
      <x:c r="BZ23"/>
      <x:c r="CA23"/>
      <x:c r="CB23"/>
      <x:c r="CD23" t="str">
        <x:v>FPP does not imply GPR, SPR, RMCP-P100, CMIU membership, legal status, or command authority. ICP/RMCP/P100 do not alter MPS or FPP and do not grant authority.</x:v>
      </x:c>
      <x:c r="CE23"/>
      <x:c r="CF23"/>
      <x:c r="CG23"/>
      <x:c r="CH23"/>
      <x:c r="CI23"/>
      <x:c r="CJ23"/>
      <x:c r="CL23" t="str">
        <x:v>How_To_Use</x:v>
      </x:c>
      <x:c r="CM23" t="str">
        <x:v>A12</x:v>
      </x:c>
      <x:c r="CN23" t="str">
        <x:v>Release boundary</x:v>
      </x:c>
      <x:c r="CO23" t="n">
        <x:f>IFERROR(IF(AND(TYPE('How_To_Use'!A12)=TYPE(CN23),ISBLANK('How_To_Use'!A12)=ISBLANK(CN23),EXACT('How_To_Use'!A12,CN23)),0,1),1)</x:f>
        <x:v>0</x:v>
      </x:c>
    </x:row>
    <x:row r="24">
      <x:c r="A24" t="str">
        <x:v>Package release:</x:v>
      </x:c>
      <x:c r="B24" t="str">
        <x:v>MathGov framework / RippleLogic Core Release 2026.09</x:v>
      </x:c>
      <x:c r="C24" t="str">
        <x:v>Source-integrity and implementation-hardening same-version patch</x:v>
      </x:c>
      <x:c r="E24" t="str">
        <x:v>β (saturation)</x:v>
      </x:c>
      <x:c r="F24" t="n">
        <x:v>2</x:v>
      </x:c>
      <x:c r="G24"/>
      <x:c r="H24"/>
      <x:c r="J24" t="str">
        <x:v>Operator Note</x:v>
      </x:c>
      <x:c r="K24" t="str">
        <x:v>Use PLSS only after RF/NCRC and TRC/Containment are preserved. If broader rights, tail-risk, lock-in, or hidden externalities become plausible, escalate beyond local-only ranking.</x:v>
      </x:c>
      <x:c r="L24"/>
      <x:c r="M24"/>
      <x:c r="N24"/>
      <x:c r="O24"/>
      <x:c r="P24"/>
      <x:c r="Q24"/>
      <x:c r="R24"/>
      <x:c r="S24"/>
      <x:c r="T24"/>
      <x:c r="U24"/>
      <x:c r="V24"/>
      <x:c r="W24"/>
      <x:c r="X24"/>
      <x:c r="Y24"/>
      <x:c r="Z24"/>
      <x:c r="AA24"/>
      <x:c r="AB24"/>
      <x:c r="AD24" t="n">
        <x:v>18</x:v>
      </x:c>
      <x:c r="AE24" t="str">
        <x:v>LBTY</x:v>
      </x:c>
      <x:c r="AF24" t="str">
        <x:v>U3</x:v>
      </x:c>
      <x:c r="AG24" t="str">
        <x:v>D5</x:v>
      </x:c>
      <x:c r="AH24" t="n">
        <x:v>-0.65</x:v>
      </x:c>
      <x:c r="BO24" t="str">
        <x:v>S04</x:v>
      </x:c>
      <x:c r="BP24" t="str">
        <x:v>WTSL-CLI</x:v>
      </x:c>
      <x:c r="BQ24" t="n">
        <x:v>0.07</x:v>
      </x:c>
      <x:c r="BR24" t="n">
        <x:v>0.0235</x:v>
      </x:c>
      <x:c r="BS24" t="str">
        <x:v>Resilience buffers</x:v>
      </x:c>
      <x:c r="BT24" t="n">
        <x:v>-0.01</x:v>
      </x:c>
      <x:c r="BU24" t="n">
        <x:v>-0.02</x:v>
      </x:c>
      <x:c r="BV24" t="n">
        <x:v>-0.04</x:v>
      </x:c>
      <x:c r="BW24" t="n">
        <x:v>0.0235</x:v>
      </x:c>
      <x:c r="BX24" t="str">
        <x:v>DECLARED_PRIOR</x:v>
      </x:c>
      <x:c r="BY24" t="str">
        <x:v>Worked-run structured scenario prior; see PCC Section 17.</x:v>
      </x:c>
      <x:c r="BZ24"/>
      <x:c r="CA24"/>
      <x:c r="CB24"/>
      <x:c r="CD24"/>
      <x:c r="CE24"/>
      <x:c r="CF24"/>
      <x:c r="CG24"/>
      <x:c r="CH24"/>
      <x:c r="CI24"/>
      <x:c r="CJ24"/>
      <x:c r="CL24" t="str">
        <x:v>How_To_Use</x:v>
      </x:c>
      <x:c r="CM24" t="str">
        <x:v>B12</x:v>
      </x:c>
      <x:c r="CN24" t="str">
        <x:v>Release boundary: Canon v13.0 / SGP v8.8 / ripple.md v5.8 / Agent System v13.0 / Primer v4.7 / Sheet v5.9 / WDBIP v1.9. The workbook is a bounded worked-run exemplar, not a validator, empirical validation, legal authority, physical-safety proof, or execution authorization.</x:v>
      </x:c>
      <x:c r="CO24" t="n">
        <x:f>IFERROR(IF(AND(TYPE('How_To_Use'!B12)=TYPE(CN24),ISBLANK('How_To_Use'!B12)=ISBLANK(CN24),EXACT('How_To_Use'!B12,CN24)),0,1),1)</x:f>
        <x:v>0</x:v>
      </x:c>
    </x:row>
    <x:row r="25">
      <x:c r="A25" t="str">
        <x:v>Canon content:</x:v>
      </x:c>
      <x:c r="B25" t="str">
        <x:v>RippleLogic v12.8-rc1</x:v>
      </x:c>
      <x:c r="C25" t="str">
        <x:v>See Version_Semantics sheet</x:v>
      </x:c>
      <x:c r="E25" t="str">
        <x:v>β_prop</x:v>
      </x:c>
      <x:c r="F25" t="n">
        <x:v>1</x:v>
      </x:c>
      <x:c r="G25"/>
      <x:c r="H25"/>
      <x:c r="J25"/>
      <x:c r="K25"/>
      <x:c r="L25"/>
      <x:c r="M25"/>
      <x:c r="N25"/>
      <x:c r="O25"/>
      <x:c r="P25"/>
      <x:c r="Q25"/>
      <x:c r="R25"/>
      <x:c r="S25"/>
      <x:c r="T25"/>
      <x:c r="U25"/>
      <x:c r="V25"/>
      <x:c r="W25"/>
      <x:c r="X25"/>
      <x:c r="Y25"/>
      <x:c r="Z25"/>
      <x:c r="AA25"/>
      <x:c r="AB25"/>
      <x:c r="AD25" t="n">
        <x:v>19</x:v>
      </x:c>
      <x:c r="AE25" t="str">
        <x:v>LBTY</x:v>
      </x:c>
      <x:c r="AF25" t="str">
        <x:v>U4</x:v>
      </x:c>
      <x:c r="AG25" t="str">
        <x:v>D5</x:v>
      </x:c>
      <x:c r="AH25" t="n">
        <x:v>-0.65</x:v>
      </x:c>
      <x:c r="BO25" t="str">
        <x:v>S05</x:v>
      </x:c>
      <x:c r="BP25" t="str">
        <x:v>WTSL-INF</x:v>
      </x:c>
      <x:c r="BQ25" t="n">
        <x:v>0.05</x:v>
      </x:c>
      <x:c r="BR25" t="n">
        <x:v>0.0135</x:v>
      </x:c>
      <x:c r="BS25" t="str">
        <x:v>Less tech-dependent</x:v>
      </x:c>
      <x:c r="BT25" t="n">
        <x:v>-0.02</x:v>
      </x:c>
      <x:c r="BU25" t="n">
        <x:v>-0.01</x:v>
      </x:c>
      <x:c r="BV25" t="n">
        <x:v>-0.01</x:v>
      </x:c>
      <x:c r="BW25" t="n">
        <x:v>0.0135</x:v>
      </x:c>
      <x:c r="BX25" t="str">
        <x:v>DECLARED_PRIOR</x:v>
      </x:c>
      <x:c r="BY25" t="str">
        <x:v>Worked-run structured scenario prior; see PCC Section 17.</x:v>
      </x:c>
      <x:c r="BZ25"/>
      <x:c r="CA25"/>
      <x:c r="CB25"/>
      <x:c r="CD25" t="str">
        <x:v>BIOSPHERE NOTE</x:v>
      </x:c>
      <x:c r="CE25"/>
      <x:c r="CF25"/>
      <x:c r="CG25"/>
      <x:c r="CH25"/>
      <x:c r="CI25"/>
      <x:c r="CJ25"/>
      <x:c r="CL25" t="str">
        <x:v>How_To_Use</x:v>
      </x:c>
      <x:c r="CM25" t="str">
        <x:v>A13</x:v>
      </x:c>
      <x:c r="CN25" t="str">
        <x:v>v13.0 Configuration and Robust-Selection Assurance</x:v>
      </x:c>
      <x:c r="CO25" t="n">
        <x:f>IFERROR(IF(AND(TYPE('How_To_Use'!A13)=TYPE(CN25),ISBLANK('How_To_Use'!A13)=ISBLANK(CN25),EXACT('How_To_Use'!A13,CN25)),0,1),1)</x:f>
        <x:v>0</x:v>
      </x:c>
    </x:row>
    <x:row r="26">
      <x:c r="A26" t="str">
        <x:v>Workbook version:</x:v>
      </x:c>
      <x:c r="B26" t="str">
        <x:v>v5.7</x:v>
      </x:c>
      <x:c r="C26" t="str">
        <x:v>FrameworkVerdict reproduced from CANON cascade values for this release build</x:v>
      </x:c>
      <x:c r="E26" t="str">
        <x:v>δ (discrimination)</x:v>
      </x:c>
      <x:c r="F26" t="n">
        <x:v>2</x:v>
      </x:c>
      <x:c r="G26"/>
      <x:c r="H26"/>
      <x:c r="J26" t="str">
        <x:v>PLSS PCC BLOCK (v12.7 companion disclosure)</x:v>
      </x:c>
      <x:c r="K26"/>
      <x:c r="L26"/>
      <x:c r="M26"/>
      <x:c r="N26"/>
      <x:c r="O26"/>
      <x:c r="P26"/>
      <x:c r="Q26"/>
      <x:c r="R26"/>
      <x:c r="S26"/>
      <x:c r="T26"/>
      <x:c r="U26"/>
      <x:c r="V26"/>
      <x:c r="W26"/>
      <x:c r="X26"/>
      <x:c r="Y26"/>
      <x:c r="Z26"/>
      <x:c r="AA26"/>
      <x:c r="AB26"/>
      <x:c r="AD26" t="n">
        <x:v>20</x:v>
      </x:c>
      <x:c r="AE26" t="str">
        <x:v>LBTY</x:v>
      </x:c>
      <x:c r="AF26" t="str">
        <x:v>U5</x:v>
      </x:c>
      <x:c r="AG26" t="str">
        <x:v>D5</x:v>
      </x:c>
      <x:c r="AH26" t="n">
        <x:v>-0.65</x:v>
      </x:c>
      <x:c r="BO26" t="str">
        <x:v>S06</x:v>
      </x:c>
      <x:c r="BP26" t="str">
        <x:v>WTSL-CON</x:v>
      </x:c>
      <x:c r="BQ26" t="n">
        <x:v>0.03</x:v>
      </x:c>
      <x:c r="BR26" t="n">
        <x:v>0.02175</x:v>
      </x:c>
      <x:c r="BS26" t="str">
        <x:v>Human coord persists</x:v>
      </x:c>
      <x:c r="BT26" t="n">
        <x:v>-0.03</x:v>
      </x:c>
      <x:c r="BU26" t="n">
        <x:v>-0.02</x:v>
      </x:c>
      <x:c r="BV26" t="n">
        <x:v>-0.015</x:v>
      </x:c>
      <x:c r="BW26" t="n">
        <x:v>0.02175</x:v>
      </x:c>
      <x:c r="BX26" t="str">
        <x:v>DECLARED_PRIOR</x:v>
      </x:c>
      <x:c r="BY26" t="str">
        <x:v>Worked-run structured scenario prior; see PCC Section 17.</x:v>
      </x:c>
      <x:c r="BZ26"/>
      <x:c r="CA26"/>
      <x:c r="CB26"/>
      <x:c r="CD26" t="str">
        <x:v>U7 environmental integrity is not automatically a direct animal-welfare claim. Where individual or class welfare is materially affected, invoke a versioned SGP v8.7-rc1 record. Life, sentience, ecological value, and FPP are not identical categories.</x:v>
      </x:c>
      <x:c r="CE26"/>
      <x:c r="CF26"/>
      <x:c r="CG26"/>
      <x:c r="CH26"/>
      <x:c r="CI26"/>
      <x:c r="CJ26"/>
      <x:c r="CL26" t="str">
        <x:v>How_To_Use</x:v>
      </x:c>
      <x:c r="CM26" t="str">
        <x:v>A14</x:v>
      </x:c>
      <x:c r="CN26" t="str">
        <x:v>1</x:v>
      </x:c>
      <x:c r="CO26" t="n">
        <x:f>IFERROR(IF(AND(TYPE('How_To_Use'!A14)=TYPE(CN26),ISBLANK('How_To_Use'!A14)=ISBLANK(CN26),EXACT('How_To_Use'!A14,CN26)),0,1),1)</x:f>
        <x:v>0</x:v>
      </x:c>
    </x:row>
    <x:row r="27">
      <x:c r="A27" t="str">
        <x:v>Verification gate:</x:v>
      </x:c>
      <x:c r="B27" t="str">
        <x:v>python3 verify_release.py --recalc</x:v>
      </x:c>
      <x:c r="C27" t="str">
        <x:v>Then sha256sum -c SHA256SUMS.txt</x:v>
      </x:c>
      <x:c r="E27" t="str">
        <x:v>τ_c (containment)</x:v>
      </x:c>
      <x:c r="F27" t="n">
        <x:v>-0.1</x:v>
      </x:c>
      <x:c r="G27"/>
      <x:c r="H27"/>
      <x:c r="J27" t="str">
        <x:v>LSS Declaration</x:v>
      </x:c>
      <x:c r="K27" t="str">
        <x:v>Decision owner, household, community, organization, polity, and biosphere pathways declared through the worked-run stakeholder set for this remote-work policy exemplar.</x:v>
      </x:c>
      <x:c r="L27"/>
      <x:c r="M27"/>
      <x:c r="N27"/>
      <x:c r="O27"/>
      <x:c r="P27"/>
      <x:c r="Q27"/>
      <x:c r="R27"/>
      <x:c r="S27"/>
      <x:c r="T27"/>
      <x:c r="U27"/>
      <x:c r="V27"/>
      <x:c r="W27"/>
      <x:c r="X27"/>
      <x:c r="Y27"/>
      <x:c r="Z27"/>
      <x:c r="AA27"/>
      <x:c r="AB27"/>
      <x:c r="AD27" t="n">
        <x:v>21</x:v>
      </x:c>
      <x:c r="AE27" t="str">
        <x:v>LBTY</x:v>
      </x:c>
      <x:c r="AF27" t="str">
        <x:v>U6</x:v>
      </x:c>
      <x:c r="AG27" t="str">
        <x:v>D5</x:v>
      </x:c>
      <x:c r="AH27" t="n">
        <x:v>-0.65</x:v>
      </x:c>
      <x:c r="BO27" t="str">
        <x:v>S07</x:v>
      </x:c>
      <x:c r="BP27" t="str">
        <x:v>WTSL-AIX</x:v>
      </x:c>
      <x:c r="BQ27" t="n">
        <x:v>0.02</x:v>
      </x:c>
      <x:c r="BR27" t="n">
        <x:v>0.007</x:v>
      </x:c>
      <x:c r="BS27" t="str">
        <x:v>Less AI dependency</x:v>
      </x:c>
      <x:c r="BT27" t="n">
        <x:v>-0.01</x:v>
      </x:c>
      <x:c r="BU27" t="n">
        <x:v>0</x:v>
      </x:c>
      <x:c r="BV27" t="n">
        <x:v>-0.01</x:v>
      </x:c>
      <x:c r="BW27" t="n">
        <x:v>0.007</x:v>
      </x:c>
      <x:c r="BX27" t="str">
        <x:v>DECLARED_PRIOR</x:v>
      </x:c>
      <x:c r="BY27" t="str">
        <x:v>Worked-run structured scenario prior; see PCC Section 17.</x:v>
      </x:c>
      <x:c r="BZ27"/>
      <x:c r="CA27"/>
      <x:c r="CB27"/>
      <x:c r="CL27" t="str">
        <x:v>How_To_Use</x:v>
      </x:c>
      <x:c r="CM27" t="str">
        <x:v>B14</x:v>
      </x:c>
      <x:c r="CN27" t="str">
        <x:v>Bind claims to the exact system configuration and validity envelope.</x:v>
      </x:c>
      <x:c r="CO27" t="n">
        <x:f>IFERROR(IF(AND(TYPE('How_To_Use'!B14)=TYPE(CN27),ISBLANK('How_To_Use'!B14)=ISBLANK(CN27),EXACT('How_To_Use'!B14,CN27)),0,1),1)</x:f>
        <x:v>0</x:v>
      </x:c>
    </x:row>
    <x:row r="28">
      <x:c r="E28" t="str">
        <x:v>θ_pos</x:v>
      </x:c>
      <x:c r="F28" t="n">
        <x:v>0.05</x:v>
      </x:c>
      <x:c r="G28"/>
      <x:c r="H28"/>
      <x:c r="J28" t="str">
        <x:v>Operator Declaration</x:v>
      </x:c>
      <x:c r="K28" t="str">
        <x:v>PCC.PLSS.Operator: OTHER_DECLARED: DIRECT_Q_NORMALIZATION_V1. Direct q_u values are declared for the worked-run exemplar. The full sensitivity bundle also computes the default geometric-mean construction, uniform residual fallback, and broadened guardrail-sensitive construction.</x:v>
      </x:c>
      <x:c r="L28"/>
      <x:c r="M28"/>
      <x:c r="N28"/>
      <x:c r="O28"/>
      <x:c r="P28"/>
      <x:c r="Q28"/>
      <x:c r="R28"/>
      <x:c r="S28"/>
      <x:c r="T28"/>
      <x:c r="U28"/>
      <x:c r="V28"/>
      <x:c r="W28"/>
      <x:c r="X28"/>
      <x:c r="Y28"/>
      <x:c r="Z28"/>
      <x:c r="AA28"/>
      <x:c r="AB28"/>
      <x:c r="AD28" t="n">
        <x:v>22</x:v>
      </x:c>
      <x:c r="AE28" t="str">
        <x:v>LBTY</x:v>
      </x:c>
      <x:c r="AF28" t="str">
        <x:v>U3</x:v>
      </x:c>
      <x:c r="AG28" t="str">
        <x:v>D3</x:v>
      </x:c>
      <x:c r="AH28" t="n">
        <x:v>-0.65</x:v>
      </x:c>
      <x:c r="BO28"/>
      <x:c r="BP28"/>
      <x:c r="BQ28"/>
      <x:c r="BR28"/>
      <x:c r="BS28"/>
      <x:c r="BT28"/>
      <x:c r="BU28"/>
      <x:c r="BV28"/>
      <x:c r="BW28"/>
      <x:c r="BX28"/>
      <x:c r="BY28"/>
      <x:c r="BZ28"/>
      <x:c r="CA28"/>
      <x:c r="CB28"/>
      <x:c r="CL28" t="str">
        <x:v>How_To_Use</x:v>
      </x:c>
      <x:c r="CM28" t="str">
        <x:v>A15</x:v>
      </x:c>
      <x:c r="CN28" t="str">
        <x:v>2</x:v>
      </x:c>
      <x:c r="CO28" t="n">
        <x:f>IFERROR(IF(AND(TYPE('How_To_Use'!A15)=TYPE(CN28),ISBLANK('How_To_Use'!A15)=ISBLANK(CN28),EXACT('How_To_Use'!A15,CN28)),0,1),1)</x:f>
        <x:v>0</x:v>
      </x:c>
    </x:row>
    <x:row r="29">
      <x:c r="E29" t="str">
        <x:v>T_ref</x:v>
      </x:c>
      <x:c r="F29" t="n">
        <x:v>25</x:v>
      </x:c>
      <x:c r="G29"/>
      <x:c r="H29"/>
      <x:c r="J29" t="str">
        <x:v>Scope Posture Classification</x:v>
      </x:c>
      <x:c r="K29" t="str">
        <x:v>Declared scope posture is surfaced through the Prominent/Guardrail classifications in F12:F18.</x:v>
      </x:c>
      <x:c r="L29"/>
      <x:c r="M29"/>
      <x:c r="N29"/>
      <x:c r="O29"/>
      <x:c r="P29"/>
      <x:c r="Q29"/>
      <x:c r="R29"/>
      <x:c r="S29"/>
      <x:c r="T29"/>
      <x:c r="U29"/>
      <x:c r="V29"/>
      <x:c r="W29"/>
      <x:c r="X29"/>
      <x:c r="Y29"/>
      <x:c r="Z29"/>
      <x:c r="AA29"/>
      <x:c r="AB29"/>
      <x:c r="AD29" t="n">
        <x:v>23</x:v>
      </x:c>
      <x:c r="AE29" t="str">
        <x:v>LBTY</x:v>
      </x:c>
      <x:c r="AF29" t="str">
        <x:v>U4</x:v>
      </x:c>
      <x:c r="AG29" t="str">
        <x:v>D3</x:v>
      </x:c>
      <x:c r="AH29" t="n">
        <x:v>-0.65</x:v>
      </x:c>
      <x:c r="BO29" t="str">
        <x:v>KEY INSIGHT: Option A has zero loss in baseline scenario S01; it has nonzero losses in tail scenarios. Option B has minor baseline loss (0.003574).</x:v>
      </x:c>
      <x:c r="BP29"/>
      <x:c r="BQ29"/>
      <x:c r="BR29"/>
      <x:c r="BS29"/>
      <x:c r="BT29"/>
      <x:c r="BU29"/>
      <x:c r="BV29"/>
      <x:c r="BW29"/>
      <x:c r="BX29"/>
      <x:c r="BY29"/>
      <x:c r="BZ29"/>
      <x:c r="CA29"/>
      <x:c r="CB29"/>
      <x:c r="CL29" t="str">
        <x:v>How_To_Use</x:v>
      </x:c>
      <x:c r="CM29" t="str">
        <x:v>B15</x:v>
      </x:c>
      <x:c r="CN29" t="str">
        <x:v>Separate what a system can do, may do, was selected to do, and actually did.</x:v>
      </x:c>
      <x:c r="CO29" t="n">
        <x:f>IFERROR(IF(AND(TYPE('How_To_Use'!B15)=TYPE(CN29),ISBLANK('How_To_Use'!B15)=ISBLANK(CN29),EXACT('How_To_Use'!B15,CN29)),0,1),1)</x:f>
        <x:v>0</x:v>
      </x:c>
    </x:row>
    <x:row r="30">
      <x:c r="E30" t="str">
        <x:v>α (CVaR)  -  Personal</x:v>
      </x:c>
      <x:c r="F30" t="n">
        <x:v>0.9</x:v>
      </x:c>
      <x:c r="G30"/>
      <x:c r="H30"/>
      <x:c r="J30" t="str">
        <x:v>Escalation-Trigger Assessment</x:v>
      </x:c>
      <x:c r="K30" t="str">
        <x:v>No active ET trigger requiring a broader-scope rerun was identified in this worked-run exemplar. The four-construction comparison below does not change ranking or decisiveness classification; reopen after material scope, evidence, or consequence changes.</x:v>
      </x:c>
      <x:c r="L30"/>
      <x:c r="M30"/>
      <x:c r="N30"/>
      <x:c r="O30"/>
      <x:c r="P30"/>
      <x:c r="Q30"/>
      <x:c r="R30"/>
      <x:c r="S30"/>
      <x:c r="T30"/>
      <x:c r="U30"/>
      <x:c r="V30"/>
      <x:c r="W30"/>
      <x:c r="X30"/>
      <x:c r="Y30"/>
      <x:c r="Z30"/>
      <x:c r="AA30"/>
      <x:c r="AB30"/>
      <x:c r="AD30" t="n">
        <x:v>24</x:v>
      </x:c>
      <x:c r="AE30" t="str">
        <x:v>LBTY</x:v>
      </x:c>
      <x:c r="AF30" t="str">
        <x:v>U5</x:v>
      </x:c>
      <x:c r="AG30" t="str">
        <x:v>D3</x:v>
      </x:c>
      <x:c r="AH30" t="n">
        <x:v>-0.65</x:v>
      </x:c>
      <x:c r="BO30" t="str">
        <x:v>Both options pass TRC (CVaR ≤ τ_TRC = 0.20)</x:v>
      </x:c>
      <x:c r="BP30"/>
      <x:c r="BQ30"/>
      <x:c r="BR30"/>
      <x:c r="BS30"/>
      <x:c r="BT30"/>
      <x:c r="BU30"/>
      <x:c r="BV30"/>
      <x:c r="BW30"/>
      <x:c r="BX30"/>
      <x:c r="BY30"/>
      <x:c r="BZ30"/>
      <x:c r="CA30"/>
      <x:c r="CB30"/>
      <x:c r="CL30" t="str">
        <x:v>How_To_Use</x:v>
      </x:c>
      <x:c r="CM30" t="str">
        <x:v>A16</x:v>
      </x:c>
      <x:c r="CN30" t="str">
        <x:v>3</x:v>
      </x:c>
      <x:c r="CO30" t="n">
        <x:f>IFERROR(IF(AND(TYPE('How_To_Use'!A16)=TYPE(CN30),ISBLANK('How_To_Use'!A16)=ISBLANK(CN30),EXACT('How_To_Use'!A16,CN30)),0,1),1)</x:f>
        <x:v>0</x:v>
      </x:c>
    </x:row>
    <x:row r="31">
      <x:c r="E31" t="str">
        <x:v>α (CVaR)  -  Organizational</x:v>
      </x:c>
      <x:c r="F31" t="n">
        <x:v>0.95</x:v>
      </x:c>
      <x:c r="G31"/>
      <x:c r="H31"/>
      <x:c r="J31" t="str">
        <x:v>Fallback Declaration</x:v>
      </x:c>
      <x:c r="K31" t="str">
        <x:v>If SUM(q_u)=0, the workbook uses the uniform residual fallback (1/7 per scope) exactly as encoded in D12:D18.</x:v>
      </x:c>
      <x:c r="L31"/>
      <x:c r="M31"/>
      <x:c r="N31"/>
      <x:c r="O31"/>
      <x:c r="P31"/>
      <x:c r="Q31"/>
      <x:c r="R31"/>
      <x:c r="S31"/>
      <x:c r="T31"/>
      <x:c r="U31"/>
      <x:c r="V31"/>
      <x:c r="W31"/>
      <x:c r="X31"/>
      <x:c r="Y31"/>
      <x:c r="Z31"/>
      <x:c r="AA31"/>
      <x:c r="AB31"/>
      <x:c r="AD31" t="n">
        <x:v>25</x:v>
      </x:c>
      <x:c r="AE31" t="str">
        <x:v>LBTY</x:v>
      </x:c>
      <x:c r="AF31" t="str">
        <x:v>U6</x:v>
      </x:c>
      <x:c r="AG31" t="str">
        <x:v>D3</x:v>
      </x:c>
      <x:c r="AH31" t="n">
        <x:v>-0.65</x:v>
      </x:c>
      <x:c r="BO31" t="str">
        <x:v>NOTE: WTSL-AIX (S07) included voluntarily as precautionary measure.</x:v>
      </x:c>
      <x:c r="BP31" t="str">
        <x:v>AI_DEPLOYMENT=NO, so not mandatory for tail coverage.</x:v>
      </x:c>
      <x:c r="BQ31"/>
      <x:c r="BR31"/>
      <x:c r="BS31"/>
      <x:c r="BT31"/>
      <x:c r="BU31"/>
      <x:c r="BV31"/>
      <x:c r="BW31"/>
      <x:c r="BX31"/>
      <x:c r="BY31"/>
      <x:c r="BZ31"/>
      <x:c r="CA31"/>
      <x:c r="CB31"/>
      <x:c r="CL31" t="str">
        <x:v>How_To_Use</x:v>
      </x:c>
      <x:c r="CM31" t="str">
        <x:v>B16</x:v>
      </x:c>
      <x:c r="CN31" t="str">
        <x:v>Assess current state, proposed transition, and resulting state separately.</x:v>
      </x:c>
      <x:c r="CO31" t="n">
        <x:f>IFERROR(IF(AND(TYPE('How_To_Use'!B16)=TYPE(CN31),ISBLANK('How_To_Use'!B16)=ISBLANK(CN31),EXACT('How_To_Use'!B16,CN31)),0,1),1)</x:f>
        <x:v>0</x:v>
      </x:c>
    </x:row>
    <x:row r="32">
      <x:c r="E32" t="str">
        <x:v>α (CVaR)  -  Reversible policy</x:v>
      </x:c>
      <x:c r="F32" t="n">
        <x:v>0.95</x:v>
      </x:c>
      <x:c r="G32"/>
      <x:c r="H32"/>
      <x:c r="J32"/>
      <x:c r="K32"/>
      <x:c r="L32"/>
      <x:c r="M32"/>
      <x:c r="N32"/>
      <x:c r="O32"/>
      <x:c r="P32"/>
      <x:c r="Q32"/>
      <x:c r="R32"/>
      <x:c r="S32"/>
      <x:c r="T32"/>
      <x:c r="U32"/>
      <x:c r="V32"/>
      <x:c r="W32"/>
      <x:c r="X32"/>
      <x:c r="Y32"/>
      <x:c r="Z32"/>
      <x:c r="AA32"/>
      <x:c r="AB32"/>
      <x:c r="AD32" t="n">
        <x:v>26</x:v>
      </x:c>
      <x:c r="AE32" t="str">
        <x:v>NEED</x:v>
      </x:c>
      <x:c r="AF32" t="str">
        <x:v>U1</x:v>
      </x:c>
      <x:c r="AG32" t="str">
        <x:v>D1</x:v>
      </x:c>
      <x:c r="AH32" t="n">
        <x:v>-0.5</x:v>
      </x:c>
      <x:c r="CL32" t="str">
        <x:v>How_To_Use</x:v>
      </x:c>
      <x:c r="CM32" t="str">
        <x:v>A17</x:v>
      </x:c>
      <x:c r="CN32" t="str">
        <x:v>4</x:v>
      </x:c>
      <x:c r="CO32" t="n">
        <x:f>IFERROR(IF(AND(TYPE('How_To_Use'!A17)=TYPE(CN32),ISBLANK('How_To_Use'!A17)=ISBLANK(CN32),EXACT('How_To_Use'!A17,CN32)),0,1),1)</x:f>
        <x:v>0</x:v>
      </x:c>
    </x:row>
    <x:row r="33">
      <x:c r="E33" t="str">
        <x:v>α (CVaR)  -  Irreversible policy</x:v>
      </x:c>
      <x:c r="F33" t="n">
        <x:v>0.99</x:v>
      </x:c>
      <x:c r="G33"/>
      <x:c r="H33"/>
      <x:c r="J33" t="str">
        <x:v>PLSS PROMINENCE SENSITIVITY</x:v>
      </x:c>
      <x:c r="K33" t="str">
        <x:v>Declared direct-q</x:v>
      </x:c>
      <x:c r="L33" t="str">
        <x:v>Default geometric-mean q</x:v>
      </x:c>
      <x:c r="M33" t="str">
        <x:v>Uniform residual</x:v>
      </x:c>
      <x:c r="N33" t="str">
        <x:v>Broadened guardrail-sensitive</x:v>
      </x:c>
      <x:c r="O33" t="str">
        <x:v>Cross-construction result</x:v>
      </x:c>
      <x:c r="P33" t="str">
        <x:v>Required flag</x:v>
      </x:c>
      <x:c r="Q33" t="str">
        <x:v>Interpretation</x:v>
      </x:c>
      <x:c r="R33" t="str">
        <x:v>Source</x:v>
      </x:c>
      <x:c r="S33"/>
      <x:c r="T33"/>
      <x:c r="U33"/>
      <x:c r="V33"/>
      <x:c r="W33"/>
      <x:c r="X33"/>
      <x:c r="Y33"/>
      <x:c r="Z33"/>
      <x:c r="AA33"/>
      <x:c r="AB33"/>
      <x:c r="AD33" t="n">
        <x:v>27</x:v>
      </x:c>
      <x:c r="AE33" t="str">
        <x:v>NEED</x:v>
      </x:c>
      <x:c r="AF33" t="str">
        <x:v>U1</x:v>
      </x:c>
      <x:c r="AG33" t="str">
        <x:v>D2</x:v>
      </x:c>
      <x:c r="AH33" t="n">
        <x:v>-0.5</x:v>
      </x:c>
      <x:c r="CL33" t="str">
        <x:v>How_To_Use</x:v>
      </x:c>
      <x:c r="CM33" t="str">
        <x:v>B17</x:v>
      </x:c>
      <x:c r="CN33" t="str">
        <x:v>Material changes expire inherited qualification and trigger requalification.</x:v>
      </x:c>
      <x:c r="CO33" t="n">
        <x:f>IFERROR(IF(AND(TYPE('How_To_Use'!B17)=TYPE(CN33),ISBLANK('How_To_Use'!B17)=ISBLANK(CN33),EXACT('How_To_Use'!B17,CN33)),0,1),1)</x:f>
        <x:v>0</x:v>
      </x:c>
    </x:row>
    <x:row r="34">
      <x:c r="E34" t="str">
        <x:v>α (CVaR)  -  Existential</x:v>
      </x:c>
      <x:c r="F34" t="n">
        <x:v>0.999</x:v>
      </x:c>
      <x:c r="G34"/>
      <x:c r="H34"/>
      <x:c r="J34" t="str">
        <x:v>Operator / status</x:v>
      </x:c>
      <x:c r="K34" t="str">
        <x:v>COMPLETE</x:v>
      </x:c>
      <x:c r="L34" t="str">
        <x:v>COMPLETE</x:v>
      </x:c>
      <x:c r="M34" t="str">
        <x:v>COMPLETE</x:v>
      </x:c>
      <x:c r="N34" t="str">
        <x:v>COMPLETE</x:v>
      </x:c>
      <x:c r="O34" t="str">
        <x:v>FOUR CONSTRUCTIONS CALCULATED</x:v>
      </x:c>
      <x:c r="P34" t="str">
        <x:v>NONE</x:v>
      </x:c>
      <x:c r="Q34" t="str">
        <x:v>All constructions preserve floors and are compared on the same I_prop matrix.</x:v>
      </x:c>
      <x:c r="R34" t="str">
        <x:v>Canon v12.8-rc1 Section 10.2A</x:v>
      </x:c>
      <x:c r="S34"/>
      <x:c r="T34"/>
      <x:c r="U34"/>
      <x:c r="V34"/>
      <x:c r="W34"/>
      <x:c r="X34"/>
      <x:c r="Y34"/>
      <x:c r="Z34"/>
      <x:c r="AA34"/>
      <x:c r="AB34"/>
      <x:c r="AD34" t="n">
        <x:v>28</x:v>
      </x:c>
      <x:c r="AE34" t="str">
        <x:v>NEED</x:v>
      </x:c>
      <x:c r="AF34" t="str">
        <x:v>U2</x:v>
      </x:c>
      <x:c r="AG34" t="str">
        <x:v>D1</x:v>
      </x:c>
      <x:c r="AH34" t="n">
        <x:v>-0.5</x:v>
      </x:c>
      <x:c r="CL34" t="str">
        <x:v>How_To_Use</x:v>
      </x:c>
      <x:c r="CM34" t="str">
        <x:v>A18</x:v>
      </x:c>
      <x:c r="CN34" t="str">
        <x:v>5</x:v>
      </x:c>
      <x:c r="CO34" t="n">
        <x:f>IFERROR(IF(AND(TYPE('How_To_Use'!A18)=TYPE(CN34),ISBLANK('How_To_Use'!A18)=ISBLANK(CN34),EXACT('How_To_Use'!A18,CN34)),0,1),1)</x:f>
        <x:v>0</x:v>
      </x:c>
    </x:row>
    <x:row r="35">
      <x:c r="E35"/>
      <x:c r="F35"/>
      <x:c r="G35"/>
      <x:c r="H35"/>
      <x:c r="J35" t="str">
        <x:v>U1 Self weight</x:v>
      </x:c>
      <x:c r="K35" t="n">
        <x:v>0.307666666666667</x:v>
      </x:c>
      <x:c r="L35" t="n">
        <x:v>0.266786746588952</x:v>
      </x:c>
      <x:c r="M35" t="n">
        <x:v>0.248571428571429</x:v>
      </x:c>
      <x:c r="N35" t="n">
        <x:v>0.302866242038217</x:v>
      </x:c>
      <x:c r="O35"/>
      <x:c r="P35"/>
      <x:c r="Q35"/>
      <x:c r="R35"/>
      <x:c r="S35"/>
      <x:c r="T35"/>
      <x:c r="U35"/>
      <x:c r="V35"/>
      <x:c r="W35"/>
      <x:c r="X35"/>
      <x:c r="Y35"/>
      <x:c r="Z35"/>
      <x:c r="AA35"/>
      <x:c r="AB35"/>
      <x:c r="AD35" t="n">
        <x:v>29</x:v>
      </x:c>
      <x:c r="AE35" t="str">
        <x:v>NEED</x:v>
      </x:c>
      <x:c r="AF35" t="str">
        <x:v>U2</x:v>
      </x:c>
      <x:c r="AG35" t="str">
        <x:v>D2</x:v>
      </x:c>
      <x:c r="AH35" t="n">
        <x:v>-0.5</x:v>
      </x:c>
      <x:c r="CL35" t="str">
        <x:v>How_To_Use</x:v>
      </x:c>
      <x:c r="CM35" t="str">
        <x:v>B18</x:v>
      </x:c>
      <x:c r="CN35" t="str">
        <x:v>Prefer small reversible evidence-gaining experiments before high-stakes commitment.</x:v>
      </x:c>
      <x:c r="CO35" t="n">
        <x:f>IFERROR(IF(AND(TYPE('How_To_Use'!B18)=TYPE(CN35),ISBLANK('How_To_Use'!B18)=ISBLANK(CN35),EXACT('How_To_Use'!B18,CN35)),0,1),1)</x:f>
        <x:v>0</x:v>
      </x:c>
    </x:row>
    <x:row r="36">
      <x:c r="E36" t="str">
        <x:v>p_floor</x:v>
      </x:c>
      <x:c r="F36" t="n">
        <x:v>0.02</x:v>
      </x:c>
      <x:c r="G36"/>
      <x:c r="H36"/>
      <x:c r="J36" t="str">
        <x:v>U2 Household weight</x:v>
      </x:c>
      <x:c r="K36" t="n">
        <x:v>0.156333333333333</x:v>
      </x:c>
      <x:c r="L36" t="n">
        <x:v>0.121370783617879</x:v>
      </x:c>
      <x:c r="M36" t="n">
        <x:v>0.108571428571429</x:v>
      </x:c>
      <x:c r="N36" t="n">
        <x:v>0.15203821656051</x:v>
      </x:c>
      <x:c r="O36"/>
      <x:c r="P36"/>
      <x:c r="Q36"/>
      <x:c r="R36"/>
      <x:c r="S36"/>
      <x:c r="T36"/>
      <x:c r="U36"/>
      <x:c r="V36"/>
      <x:c r="W36"/>
      <x:c r="X36"/>
      <x:c r="Y36"/>
      <x:c r="Z36"/>
      <x:c r="AA36"/>
      <x:c r="AB36"/>
      <x:c r="AD36" t="n">
        <x:v>30</x:v>
      </x:c>
      <x:c r="AE36" t="str">
        <x:v>NEED</x:v>
      </x:c>
      <x:c r="AF36" t="str">
        <x:v>U3</x:v>
      </x:c>
      <x:c r="AG36" t="str">
        <x:v>D1</x:v>
      </x:c>
      <x:c r="AH36" t="n">
        <x:v>-0.5</x:v>
      </x:c>
      <x:c r="CL36" t="str">
        <x:v>How_To_Use</x:v>
      </x:c>
      <x:c r="CM36" t="str">
        <x:v>A19</x:v>
      </x:c>
      <x:c r="CN36" t="str">
        <x:v>v13.0 Carried-Obligation, Representation, and Requalification Integrity</x:v>
      </x:c>
      <x:c r="CO36" t="n">
        <x:f>IFERROR(IF(AND(TYPE('How_To_Use'!A19)=TYPE(CN36),ISBLANK('How_To_Use'!A19)=ISBLANK(CN36),EXACT('How_To_Use'!A19,CN36)),0,1),1)</x:f>
        <x:v>0</x:v>
      </x:c>
    </x:row>
    <x:row r="37">
      <x:c r="E37" t="str">
        <x:v>c_min</x:v>
      </x:c>
      <x:c r="F37" t="n">
        <x:v>0.1</x:v>
      </x:c>
      <x:c r="G37"/>
      <x:c r="H37"/>
      <x:c r="J37" t="str">
        <x:v>U3 Community weight</x:v>
      </x:c>
      <x:c r="K37" t="n">
        <x:v>0.122333333333333</x:v>
      </x:c>
      <x:c r="L37" t="n">
        <x:v>0.114120121291947</x:v>
      </x:c>
      <x:c r="M37" t="n">
        <x:v>0.108571428571429</x:v>
      </x:c>
      <x:c r="N37" t="n">
        <x:v>0.119554140127389</x:v>
      </x:c>
      <x:c r="O37"/>
      <x:c r="P37"/>
      <x:c r="Q37"/>
      <x:c r="R37"/>
      <x:c r="S37"/>
      <x:c r="T37"/>
      <x:c r="U37"/>
      <x:c r="V37"/>
      <x:c r="W37"/>
      <x:c r="X37"/>
      <x:c r="Y37"/>
      <x:c r="Z37"/>
      <x:c r="AA37"/>
      <x:c r="AB37"/>
      <x:c r="AD37" t="n">
        <x:v>31</x:v>
      </x:c>
      <x:c r="AE37" t="str">
        <x:v>NEED</x:v>
      </x:c>
      <x:c r="AF37" t="str">
        <x:v>U3</x:v>
      </x:c>
      <x:c r="AG37" t="str">
        <x:v>D2</x:v>
      </x:c>
      <x:c r="AH37" t="n">
        <x:v>-0.5</x:v>
      </x:c>
      <x:c r="CL37" t="str">
        <x:v>How_To_Use</x:v>
      </x:c>
      <x:c r="CM37" t="str">
        <x:v>A20</x:v>
      </x:c>
      <x:c r="CN37" t="str">
        <x:v>6</x:v>
      </x:c>
      <x:c r="CO37" t="n">
        <x:f>IFERROR(IF(AND(TYPE('How_To_Use'!A20)=TYPE(CN37),ISBLANK('How_To_Use'!A20)=ISBLANK(CN37),EXACT('How_To_Use'!A20,CN37)),0,1),1)</x:f>
        <x:v>0</x:v>
      </x:c>
    </x:row>
    <x:row r="38">
      <x:c r="E38" t="str">
        <x:v>e_min (Tier 3 governed interval)</x:v>
      </x:c>
      <x:c r="F38" t="n">
        <x:v>0.75</x:v>
      </x:c>
      <x:c r="G38"/>
      <x:c r="H38" t="str">
        <x:v>Tier 3 lower bound for a named governed adjustment instrument; non-default e_k requires provenance and sensitivity disclosure.</x:v>
      </x:c>
      <x:c r="J38" t="str">
        <x:v>U4 Organization weight</x:v>
      </x:c>
      <x:c r="K38" t="n">
        <x:v>0.116666666666667</x:v>
      </x:c>
      <x:c r="L38" t="n">
        <x:v>0.116885540351251</x:v>
      </x:c>
      <x:c r="M38" t="n">
        <x:v>0.108571428571429</x:v>
      </x:c>
      <x:c r="N38" t="n">
        <x:v>0.114140127388535</x:v>
      </x:c>
      <x:c r="O38"/>
      <x:c r="P38"/>
      <x:c r="Q38"/>
      <x:c r="R38"/>
      <x:c r="S38"/>
      <x:c r="T38"/>
      <x:c r="U38"/>
      <x:c r="V38"/>
      <x:c r="W38"/>
      <x:c r="X38"/>
      <x:c r="Y38"/>
      <x:c r="Z38"/>
      <x:c r="AA38"/>
      <x:c r="AB38"/>
      <x:c r="AD38" t="n">
        <x:v>32</x:v>
      </x:c>
      <x:c r="AE38" t="str">
        <x:v>NEED</x:v>
      </x:c>
      <x:c r="AF38" t="str">
        <x:v>U4</x:v>
      </x:c>
      <x:c r="AG38" t="str">
        <x:v>D1</x:v>
      </x:c>
      <x:c r="AH38" t="n">
        <x:v>-0.5</x:v>
      </x:c>
      <x:c r="CL38" t="str">
        <x:v>How_To_Use</x:v>
      </x:c>
      <x:c r="CM38" t="str">
        <x:v>B20</x:v>
      </x:c>
      <x:c r="CN38" t="str">
        <x:v>For CSV_PASS_WITH_CONTROLS, complete Material_Obligations for every control material to selectability or execution.</x:v>
      </x:c>
      <x:c r="CO38" t="n">
        <x:f>IFERROR(IF(AND(TYPE('How_To_Use'!B20)=TYPE(CN38),ISBLANK('How_To_Use'!B20)=ISBLANK(CN38),EXACT('How_To_Use'!B20,CN38)),0,1),1)</x:f>
        <x:v>0</x:v>
      </x:c>
    </x:row>
    <x:row r="39">
      <x:c r="E39" t="str">
        <x:v>e_max (Tier 3 governed interval)</x:v>
      </x:c>
      <x:c r="F39" t="n">
        <x:v>1.25</x:v>
      </x:c>
      <x:c r="G39"/>
      <x:c r="H39" t="str">
        <x:v>Tier 3 upper bound for a named governed adjustment instrument; Tier 2 defaults to e_k=1 unless an authorized profile states otherwise.</x:v>
      </x:c>
      <x:c r="J39" t="str">
        <x:v>U5 Polity weight</x:v>
      </x:c>
      <x:c r="K39" t="n">
        <x:v>0.0913333333333333</x:v>
      </x:c>
      <x:c r="L39" t="n">
        <x:v>0.117774678137548</x:v>
      </x:c>
      <x:c r="M39" t="n">
        <x:v>0.128571428571429</x:v>
      </x:c>
      <x:c r="N39" t="n">
        <x:v>0.090828025477707</x:v>
      </x:c>
      <x:c r="O39"/>
      <x:c r="P39"/>
      <x:c r="Q39"/>
      <x:c r="R39"/>
      <x:c r="S39"/>
      <x:c r="T39"/>
      <x:c r="U39"/>
      <x:c r="V39"/>
      <x:c r="W39"/>
      <x:c r="X39"/>
      <x:c r="Y39"/>
      <x:c r="Z39"/>
      <x:c r="AA39"/>
      <x:c r="AB39"/>
      <x:c r="AD39" t="n">
        <x:v>33</x:v>
      </x:c>
      <x:c r="AE39" t="str">
        <x:v>NEED</x:v>
      </x:c>
      <x:c r="AF39" t="str">
        <x:v>U4</x:v>
      </x:c>
      <x:c r="AG39" t="str">
        <x:v>D2</x:v>
      </x:c>
      <x:c r="AH39" t="n">
        <x:v>-0.5</x:v>
      </x:c>
      <x:c r="CL39" t="str">
        <x:v>How_To_Use</x:v>
      </x:c>
      <x:c r="CM39" t="str">
        <x:v>A21</x:v>
      </x:c>
      <x:c r="CN39" t="str">
        <x:v>7</x:v>
      </x:c>
      <x:c r="CO39" t="n">
        <x:f>IFERROR(IF(AND(TYPE('How_To_Use'!A21)=TYPE(CN39),ISBLANK('How_To_Use'!A21)=ISBLANK(CN39),EXACT('How_To_Use'!A21,CN39)),0,1),1)</x:f>
        <x:v>0</x:v>
      </x:c>
    </x:row>
    <x:row r="40">
      <x:c r="E40" t="str">
        <x:v>t_min (temporal floor)</x:v>
      </x:c>
      <x:c r="F40" t="n">
        <x:v>0.083</x:v>
      </x:c>
      <x:c r="G40"/>
      <x:c r="H40"/>
      <x:c r="J40" t="str">
        <x:v>U6 Humanity / Global Coordination weight</x:v>
      </x:c>
      <x:c r="K40" t="n">
        <x:v>0.1034</x:v>
      </x:c>
      <x:c r="L40" t="n">
        <x:v>0.127337045131042</x:v>
      </x:c>
      <x:c r="M40" t="n">
        <x:v>0.148571428571429</x:v>
      </x:c>
      <x:c r="N40" t="n">
        <x:v>0.110286624203822</x:v>
      </x:c>
      <x:c r="O40"/>
      <x:c r="P40"/>
      <x:c r="Q40"/>
      <x:c r="R40"/>
      <x:c r="S40"/>
      <x:c r="T40"/>
      <x:c r="U40"/>
      <x:c r="V40"/>
      <x:c r="W40"/>
      <x:c r="X40"/>
      <x:c r="Y40"/>
      <x:c r="Z40"/>
      <x:c r="AA40"/>
      <x:c r="AB40"/>
      <x:c r="AD40" t="n">
        <x:v>34</x:v>
      </x:c>
      <x:c r="AE40" t="str">
        <x:v>NEED</x:v>
      </x:c>
      <x:c r="AF40" t="str">
        <x:v>U5</x:v>
      </x:c>
      <x:c r="AG40" t="str">
        <x:v>D1</x:v>
      </x:c>
      <x:c r="AH40" t="n">
        <x:v>-0.5</x:v>
      </x:c>
      <x:c r="CL40" t="str">
        <x:v>How_To_Use</x:v>
      </x:c>
      <x:c r="CM40" t="str">
        <x:v>B21</x:v>
      </x:c>
      <x:c r="CN40" t="str">
        <x:v>Record carrier silence, absence, incapacity, missed deadlines, and unaccepted handoffs as nonperformance triggers—not successful discharge.</x:v>
      </x:c>
      <x:c r="CO40" t="n">
        <x:f>IFERROR(IF(AND(TYPE('How_To_Use'!B21)=TYPE(CN40),ISBLANK('How_To_Use'!B21)=ISBLANK(CN40),EXACT('How_To_Use'!B21,CN40)),0,1),1)</x:f>
        <x:v>0</x:v>
      </x:c>
    </x:row>
    <x:row r="41">
      <x:c r="E41" t="str">
        <x:v>U4 Organization</x:v>
      </x:c>
      <x:c r="F41" t="n">
        <x:v>0.116666666666667</x:v>
      </x:c>
      <x:c r="G41"/>
      <x:c r="H41"/>
      <x:c r="J41" t="str">
        <x:v>U7 Biosphere weight</x:v>
      </x:c>
      <x:c r="K41" t="n">
        <x:v>0.102266666666667</x:v>
      </x:c>
      <x:c r="L41" t="n">
        <x:v>0.135725084881381</x:v>
      </x:c>
      <x:c r="M41" t="n">
        <x:v>0.148571428571429</x:v>
      </x:c>
      <x:c r="N41" t="n">
        <x:v>0.110286624203822</x:v>
      </x:c>
      <x:c r="O41"/>
      <x:c r="P41"/>
      <x:c r="Q41"/>
      <x:c r="R41"/>
      <x:c r="S41"/>
      <x:c r="T41"/>
      <x:c r="U41"/>
      <x:c r="V41"/>
      <x:c r="W41"/>
      <x:c r="X41"/>
      <x:c r="Y41"/>
      <x:c r="Z41"/>
      <x:c r="AA41"/>
      <x:c r="AB41"/>
      <x:c r="AD41" t="n">
        <x:v>35</x:v>
      </x:c>
      <x:c r="AE41" t="str">
        <x:v>NEED</x:v>
      </x:c>
      <x:c r="AF41" t="str">
        <x:v>U5</x:v>
      </x:c>
      <x:c r="AG41" t="str">
        <x:v>D2</x:v>
      </x:c>
      <x:c r="AH41" t="n">
        <x:v>-0.5</x:v>
      </x:c>
      <x:c r="CL41" t="str">
        <x:v>How_To_Use</x:v>
      </x:c>
      <x:c r="CM41" t="str">
        <x:v>A22</x:v>
      </x:c>
      <x:c r="CN41" t="str">
        <x:v>8</x:v>
      </x:c>
      <x:c r="CO41" t="n">
        <x:f>IFERROR(IF(AND(TYPE('How_To_Use'!A22)=TYPE(CN41),ISBLANK('How_To_Use'!A22)=ISBLANK(CN41),EXACT('How_To_Use'!A22,CN41)),0,1),1)</x:f>
        <x:v>0</x:v>
      </x:c>
    </x:row>
    <x:row r="42">
      <x:c r="E42" t="str">
        <x:v>U5 Polity</x:v>
      </x:c>
      <x:c r="F42" t="n">
        <x:v>0.0913333333333333</x:v>
      </x:c>
      <x:c r="G42"/>
      <x:c r="H42"/>
      <x:c r="J42" t="str">
        <x:v>RLS(A)</x:v>
      </x:c>
      <x:c r="K42" t="n">
        <x:v>0.0153129427168233</x:v>
      </x:c>
      <x:c r="L42" t="n">
        <x:v>0.0129800164721485</x:v>
      </x:c>
      <x:c r="M42" t="n">
        <x:v>0.012084277517833</x:v>
      </x:c>
      <x:c r="N42" t="n">
        <x:v>0.0151039535567746</x:v>
      </x:c>
      <x:c r="O42" t="str">
        <x:v>RANKING STABLE</x:v>
      </x:c>
      <x:c r="P42" t="str">
        <x:v>NONE</x:v>
      </x:c>
      <x:c r="Q42" t="str">
        <x:v>All four constructions retain Option A as the higher point-score option.</x:v>
      </x:c>
      <x:c r="R42" t="str">
        <x:v>I_prop + RLS dimension weights + construction-specific union weights</x:v>
      </x:c>
      <x:c r="S42"/>
      <x:c r="T42"/>
      <x:c r="U42"/>
      <x:c r="V42"/>
      <x:c r="W42"/>
      <x:c r="X42"/>
      <x:c r="Y42"/>
      <x:c r="Z42"/>
      <x:c r="AA42"/>
      <x:c r="AB42"/>
      <x:c r="AD42" t="n">
        <x:v>36</x:v>
      </x:c>
      <x:c r="AE42" t="str">
        <x:v>NEED</x:v>
      </x:c>
      <x:c r="AF42" t="str">
        <x:v>U6</x:v>
      </x:c>
      <x:c r="AG42" t="str">
        <x:v>D1</x:v>
      </x:c>
      <x:c r="AH42" t="n">
        <x:v>-0.5</x:v>
      </x:c>
      <x:c r="CL42" t="str">
        <x:v>How_To_Use</x:v>
      </x:c>
      <x:c r="CM42" t="str">
        <x:v>B22</x:v>
      </x:c>
      <x:c r="CN42" t="str">
        <x:v>Use Human_Comp_Load before automation, scaling, outsourcing, or role removal where undocumented adaptive work may be carrying the system.</x:v>
      </x:c>
      <x:c r="CO42" t="n">
        <x:f>IFERROR(IF(AND(TYPE('How_To_Use'!B22)=TYPE(CN42),ISBLANK('How_To_Use'!B22)=ISBLANK(CN42),EXACT('How_To_Use'!B22,CN42)),0,1),1)</x:f>
        <x:v>0</x:v>
      </x:c>
    </x:row>
    <x:row r="43">
      <x:c r="E43" t="str">
        <x:v>U6 Humanity / Global Coordination</x:v>
      </x:c>
      <x:c r="F43" t="n">
        <x:v>0.1034</x:v>
      </x:c>
      <x:c r="G43"/>
      <x:c r="H43"/>
      <x:c r="J43" t="str">
        <x:v>RLS(B)</x:v>
      </x:c>
      <x:c r="K43" t="n">
        <x:v>-0.00112238738505248</x:v>
      </x:c>
      <x:c r="L43" t="n">
        <x:v>-0.000895670789552648</x:v>
      </x:c>
      <x:c r="M43" t="n">
        <x:v>-0.000831410840646811</x:v>
      </x:c>
      <x:c r="N43" t="n">
        <x:v>-0.00112432467816456</x:v>
      </x:c>
      <x:c r="O43"/>
      <x:c r="P43"/>
      <x:c r="Q43"/>
      <x:c r="R43"/>
      <x:c r="S43"/>
      <x:c r="T43"/>
      <x:c r="U43"/>
      <x:c r="V43"/>
      <x:c r="W43"/>
      <x:c r="X43"/>
      <x:c r="Y43"/>
      <x:c r="Z43"/>
      <x:c r="AA43"/>
      <x:c r="AB43"/>
      <x:c r="AD43" t="n">
        <x:v>37</x:v>
      </x:c>
      <x:c r="AE43" t="str">
        <x:v>NEED</x:v>
      </x:c>
      <x:c r="AF43" t="str">
        <x:v>U6</x:v>
      </x:c>
      <x:c r="AG43" t="str">
        <x:v>D2</x:v>
      </x:c>
      <x:c r="AH43" t="n">
        <x:v>-0.5</x:v>
      </x:c>
      <x:c r="CL43" t="str">
        <x:v>How_To_Use</x:v>
      </x:c>
      <x:c r="CM43" t="str">
        <x:v>A23</x:v>
      </x:c>
      <x:c r="CN43" t="str">
        <x:v>9</x:v>
      </x:c>
      <x:c r="CO43" t="n">
        <x:f>IFERROR(IF(AND(TYPE('How_To_Use'!A23)=TYPE(CN43),ISBLANK('How_To_Use'!A23)=ISBLANK(CN43),EXACT('How_To_Use'!A23,CN43)),0,1),1)</x:f>
        <x:v>0</x:v>
      </x:c>
    </x:row>
    <x:row r="44">
      <x:c r="E44" t="str">
        <x:v>U7 Biosphere</x:v>
      </x:c>
      <x:c r="F44" t="n">
        <x:v>0.102266666666667</x:v>
      </x:c>
      <x:c r="G44"/>
      <x:c r="H44"/>
      <x:c r="J44" t="str">
        <x:v>RLS_DELTA_A_B (raw score difference)</x:v>
      </x:c>
      <x:c r="K44" t="n">
        <x:v>0.0164353301018758</x:v>
      </x:c>
      <x:c r="L44" t="n">
        <x:v>0.0138756872617011</x:v>
      </x:c>
      <x:c r="M44" t="n">
        <x:v>0.0129156883584798</x:v>
      </x:c>
      <x:c r="N44" t="n">
        <x:v>0.0162282782349391</x:v>
      </x:c>
      <x:c r="O44"/>
      <x:c r="P44"/>
      <x:c r="Q44"/>
      <x:c r="R44" t="str">
        <x:v>Raw RLS(A)-RLS(B); not the canonical uncertainty-normalized Gap statistic.</x:v>
      </x:c>
      <x:c r="S44"/>
      <x:c r="T44"/>
      <x:c r="U44"/>
      <x:c r="V44"/>
      <x:c r="W44"/>
      <x:c r="X44"/>
      <x:c r="Y44"/>
      <x:c r="Z44"/>
      <x:c r="AA44"/>
      <x:c r="AB44"/>
      <x:c r="AD44" t="n">
        <x:v>38</x:v>
      </x:c>
      <x:c r="AE44" t="str">
        <x:v>DIGN</x:v>
      </x:c>
      <x:c r="AF44" t="str">
        <x:v>U1</x:v>
      </x:c>
      <x:c r="AG44" t="str">
        <x:v>D3</x:v>
      </x:c>
      <x:c r="AH44" t="n">
        <x:v>-0.55</x:v>
      </x:c>
      <x:c r="CL44" t="str">
        <x:v>How_To_Use</x:v>
      </x:c>
      <x:c r="CM44" t="str">
        <x:v>B23</x:v>
      </x:c>
      <x:c r="CN44" t="str">
        <x:v>Control performance and control effectiveness are separate. Record outcome evidence when effectiveness is material.</x:v>
      </x:c>
      <x:c r="CO44" t="n">
        <x:f>IFERROR(IF(AND(TYPE('How_To_Use'!B23)=TYPE(CN44),ISBLANK('How_To_Use'!B23)=ISBLANK(CN44),EXACT('How_To_Use'!B23,CN44)),0,1),1)</x:f>
        <x:v>0</x:v>
      </x:c>
    </x:row>
    <x:row r="45">
      <x:c r="E45"/>
      <x:c r="F45"/>
      <x:c r="G45"/>
      <x:c r="H45"/>
      <x:c r="J45" t="str">
        <x:v>Preferred option by point score</x:v>
      </x:c>
      <x:c r="K45" t="str">
        <x:v>A</x:v>
      </x:c>
      <x:c r="L45" t="str">
        <x:v>A</x:v>
      </x:c>
      <x:c r="M45" t="str">
        <x:v>A</x:v>
      </x:c>
      <x:c r="N45" t="str">
        <x:v>A</x:v>
      </x:c>
      <x:c r="O45"/>
      <x:c r="P45"/>
      <x:c r="Q45"/>
      <x:c r="R45"/>
      <x:c r="S45"/>
      <x:c r="T45"/>
      <x:c r="U45"/>
      <x:c r="V45"/>
      <x:c r="W45"/>
      <x:c r="X45"/>
      <x:c r="Y45"/>
      <x:c r="Z45"/>
      <x:c r="AA45"/>
      <x:c r="AB45"/>
      <x:c r="AD45" t="n">
        <x:v>39</x:v>
      </x:c>
      <x:c r="AE45" t="str">
        <x:v>DIGN</x:v>
      </x:c>
      <x:c r="AF45" t="str">
        <x:v>U1</x:v>
      </x:c>
      <x:c r="AG45" t="str">
        <x:v>D5</x:v>
      </x:c>
      <x:c r="AH45" t="n">
        <x:v>-0.55</x:v>
      </x:c>
      <x:c r="CL45" t="str">
        <x:v>How_To_Use</x:v>
      </x:c>
      <x:c r="CM45" t="str">
        <x:v>A24</x:v>
      </x:c>
      <x:c r="CN45" t="str">
        <x:v>v13.0 integrity note</x:v>
      </x:c>
      <x:c r="CO45" t="n">
        <x:f>IFERROR(IF(AND(TYPE('How_To_Use'!A24)=TYPE(CN45),ISBLANK('How_To_Use'!A24)=ISBLANK(CN45),EXACT('How_To_Use'!A24,CN45)),0,1),1)</x:f>
        <x:v>0</x:v>
      </x:c>
    </x:row>
    <x:row r="46">
      <x:c r="E46"/>
      <x:c r="F46"/>
      <x:c r="G46"/>
      <x:c r="H46"/>
      <x:c r="J46" t="str">
        <x:v>Ranking changed from declared direct-q?</x:v>
      </x:c>
      <x:c r="K46" t="str">
        <x:v>BASELINE</x:v>
      </x:c>
      <x:c r="L46" t="str">
        <x:v>NO</x:v>
      </x:c>
      <x:c r="M46" t="str">
        <x:v>NO</x:v>
      </x:c>
      <x:c r="N46" t="str">
        <x:v>NO</x:v>
      </x:c>
      <x:c r="O46"/>
      <x:c r="P46"/>
      <x:c r="Q46"/>
      <x:c r="R46"/>
      <x:c r="S46"/>
      <x:c r="T46"/>
      <x:c r="U46"/>
      <x:c r="V46"/>
      <x:c r="W46"/>
      <x:c r="X46"/>
      <x:c r="Y46"/>
      <x:c r="Z46"/>
      <x:c r="AA46"/>
      <x:c r="AB46"/>
      <x:c r="AD46" t="n">
        <x:v>40</x:v>
      </x:c>
      <x:c r="AE46" t="str">
        <x:v>DIGN</x:v>
      </x:c>
      <x:c r="AF46" t="str">
        <x:v>U2</x:v>
      </x:c>
      <x:c r="AG46" t="str">
        <x:v>D3</x:v>
      </x:c>
      <x:c r="AH46" t="n">
        <x:v>-0.55</x:v>
      </x:c>
      <x:c r="CL46" t="str">
        <x:v>How_To_Use</x:v>
      </x:c>
      <x:c r="CM46" t="str">
        <x:v>B24</x:v>
      </x:c>
      <x:c r="CN46" t="str">
        <x:v>Unique framework selection requires complete triggered robustness modules. Point-score leadership, framework selection, authority selection, and execution authorization remain separate.</x:v>
      </x:c>
      <x:c r="CO46" t="n">
        <x:f>IFERROR(IF(AND(TYPE('How_To_Use'!B24)=TYPE(CN46),ISBLANK('How_To_Use'!B24)=ISBLANK(CN46),EXACT('How_To_Use'!B24,CN46)),0,1),1)</x:f>
        <x:v>0</x:v>
      </x:c>
    </x:row>
    <x:row r="47">
      <x:c r="E47" t="str">
        <x:v>DIMENSION WEIGHTS (v_d) - UNIFORM</x:v>
      </x:c>
      <x:c r="F47"/>
      <x:c r="G47"/>
      <x:c r="H47"/>
      <x:c r="J47" t="str">
        <x:v>Framework decisiveness classification</x:v>
      </x:c>
      <x:c r="K47" t="str">
        <x:v>NON-DECISIVE</x:v>
      </x:c>
      <x:c r="L47" t="str">
        <x:v>NON-DECISIVE</x:v>
      </x:c>
      <x:c r="M47" t="str">
        <x:v>NON-DECISIVE</x:v>
      </x:c>
      <x:c r="N47" t="str">
        <x:v>NON-DECISIVE</x:v>
      </x:c>
      <x:c r="O47" t="str">
        <x:v>NON-DECISIVE UNDER UNCERTAINTY STRESS</x:v>
      </x:c>
      <x:c r="P47" t="str">
        <x:v>UNCERTAINTY_DECISIVENESS_SENSITIVE</x:v>
      </x:c>
      <x:c r="Q47" t="str">
        <x:v>All four constructions retain Option A as the higher point-score option. None overcomes the unvalidated uncertainty basis or the σ×2 sensitivity; the governing framework result remains non-decisive.</x:v>
      </x:c>
      <x:c r="R47" t="str">
        <x:v>Canon §§10.3.2 and 10.4A</x:v>
      </x:c>
      <x:c r="S47"/>
      <x:c r="T47"/>
      <x:c r="U47"/>
      <x:c r="V47"/>
      <x:c r="W47"/>
      <x:c r="X47"/>
      <x:c r="Y47"/>
      <x:c r="Z47"/>
      <x:c r="AA47"/>
      <x:c r="AB47"/>
      <x:c r="AD47" t="n">
        <x:v>41</x:v>
      </x:c>
      <x:c r="AE47" t="str">
        <x:v>DIGN</x:v>
      </x:c>
      <x:c r="AF47" t="str">
        <x:v>U2</x:v>
      </x:c>
      <x:c r="AG47" t="str">
        <x:v>D5</x:v>
      </x:c>
      <x:c r="AH47" t="n">
        <x:v>-0.55</x:v>
      </x:c>
      <x:c r="CL47" t="str">
        <x:v>Release_Notes</x:v>
      </x:c>
      <x:c r="CM47" t="str">
        <x:v>A1</x:v>
      </x:c>
      <x:c r="CN47" t="str">
        <x:v>HISTORICAL / NON-CONTROLLING — Aligners Sheet release notes through v5.8-rc1</x:v>
      </x:c>
      <x:c r="CO47" t="n">
        <x:f>IFERROR(IF(AND(TYPE('Release_Notes'!A1)=TYPE(CN47),ISBLANK('Release_Notes'!A1)=ISBLANK(CN47),EXACT('Release_Notes'!A1,CN47)),0,1),1)</x:f>
        <x:v>0</x:v>
      </x:c>
    </x:row>
    <x:row r="48">
      <x:c r="E48" t="str">
        <x:v>D1 Material</x:v>
      </x:c>
      <x:c r="F48" t="n">
        <x:v>0.142857142857143</x:v>
      </x:c>
      <x:c r="G48"/>
      <x:c r="H48"/>
      <x:c r="J48" t="str">
        <x:v>Decisiveness classification changed?</x:v>
      </x:c>
      <x:c r="K48" t="str">
        <x:v>BASELINE NON-DECISIVE</x:v>
      </x:c>
      <x:c r="L48" t="str">
        <x:v>NO</x:v>
      </x:c>
      <x:c r="M48" t="str">
        <x:v>NO</x:v>
      </x:c>
      <x:c r="N48" t="str">
        <x:v>NO</x:v>
      </x:c>
      <x:c r="O48"/>
      <x:c r="P48"/>
      <x:c r="Q48"/>
      <x:c r="R48"/>
      <x:c r="S48"/>
      <x:c r="T48"/>
      <x:c r="U48"/>
      <x:c r="V48"/>
      <x:c r="W48"/>
      <x:c r="X48"/>
      <x:c r="Y48"/>
      <x:c r="Z48"/>
      <x:c r="AA48"/>
      <x:c r="AB48"/>
      <x:c r="AD48" t="n">
        <x:v>42</x:v>
      </x:c>
      <x:c r="AE48" t="str">
        <x:v>DIGN</x:v>
      </x:c>
      <x:c r="AF48" t="str">
        <x:v>U3</x:v>
      </x:c>
      <x:c r="AG48" t="str">
        <x:v>D3</x:v>
      </x:c>
      <x:c r="AH48" t="n">
        <x:v>-0.55</x:v>
      </x:c>
      <x:c r="CL48" t="str">
        <x:v>Release_Notes</x:v>
      </x:c>
      <x:c r="CM48" t="str">
        <x:v>A2</x:v>
      </x:c>
      <x:c r="CN48" t="str">
        <x:v>Public cascade: RG -&gt; RF/NCRC -&gt; TRC -&gt; CSV -&gt; RLS.</x:v>
      </x:c>
      <x:c r="CO48" t="n">
        <x:f>IFERROR(IF(AND(TYPE('Release_Notes'!A2)=TYPE(CN48),ISBLANK('Release_Notes'!A2)=ISBLANK(CN48),EXACT('Release_Notes'!A2,CN48)),0,1),1)</x:f>
        <x:v>0</x:v>
      </x:c>
    </x:row>
    <x:row r="49">
      <x:c r="E49" t="str">
        <x:v>D2 Health</x:v>
      </x:c>
      <x:c r="F49" t="n">
        <x:v>0.142857142857143</x:v>
      </x:c>
      <x:c r="G49"/>
      <x:c r="H49"/>
      <x:c r="J49"/>
      <x:c r="K49" t="str">
        <x:v>COMPLETE_NO_RANKING_CHANGE__NONDECISIVE_UNDER_UNCERTAINTY_STRESS</x:v>
      </x:c>
      <x:c r="L49"/>
      <x:c r="M49"/>
      <x:c r="N49"/>
      <x:c r="O49"/>
      <x:c r="P49"/>
      <x:c r="Q49"/>
      <x:c r="R49"/>
      <x:c r="S49"/>
      <x:c r="T49"/>
      <x:c r="U49"/>
      <x:c r="V49"/>
      <x:c r="W49"/>
      <x:c r="X49"/>
      <x:c r="Y49"/>
      <x:c r="Z49"/>
      <x:c r="AA49"/>
      <x:c r="AB49"/>
      <x:c r="AD49" t="n">
        <x:v>43</x:v>
      </x:c>
      <x:c r="AE49" t="str">
        <x:v>DIGN</x:v>
      </x:c>
      <x:c r="AF49" t="str">
        <x:v>U3</x:v>
      </x:c>
      <x:c r="AG49" t="str">
        <x:v>D5</x:v>
      </x:c>
      <x:c r="AH49" t="n">
        <x:v>-0.55</x:v>
      </x:c>
      <x:c r="CL49" t="str">
        <x:v>Release_Notes</x:v>
      </x:c>
      <x:c r="CM49" t="str">
        <x:v>B2</x:v>
      </x:c>
      <x:c r="CN49" t="str">
        <x:v>Historical v5.8-rc1 synchronization to Canon v12.8-rc1 / SGP v8.7-rc1. Current identity is in Appendix_Release; current calculation and integrity surfaces control this v5.9 workbook.</x:v>
      </x:c>
      <x:c r="CO49" t="n">
        <x:f>IFERROR(IF(AND(TYPE('Release_Notes'!B2)=TYPE(CN49),ISBLANK('Release_Notes'!B2)=ISBLANK(CN49),EXACT('Release_Notes'!B2,CN49)),0,1),1)</x:f>
        <x:v>0</x:v>
      </x:c>
    </x:row>
    <x:row r="50">
      <x:c r="E50" t="str">
        <x:v>D3 Social</x:v>
      </x:c>
      <x:c r="F50" t="n">
        <x:v>0.142857142857143</x:v>
      </x:c>
      <x:c r="G50"/>
      <x:c r="H50"/>
      <x:c r="J50" t="str">
        <x:v>Sensitivity conclusion</x:v>
      </x:c>
      <x:c r="K50" t="str">
        <x:v>COMPLETE_NO_RANKING_CHANGE__NONDECISIVE_UNDER_UNCERTAINTY_STRESS</x:v>
      </x:c>
      <x:c r="L50"/>
      <x:c r="M50"/>
      <x:c r="N50"/>
      <x:c r="O50"/>
      <x:c r="P50"/>
      <x:c r="Q50" t="str">
        <x:v>Worked-run robustness comparison only: prominence constructions preserve the point-score ordering, but they do not cure uncertainty-calibration or decisiveness sensitivity.</x:v>
      </x:c>
      <x:c r="R50"/>
      <x:c r="S50"/>
      <x:c r="T50"/>
      <x:c r="U50"/>
      <x:c r="V50"/>
      <x:c r="W50"/>
      <x:c r="X50"/>
      <x:c r="Y50"/>
      <x:c r="Z50"/>
      <x:c r="AA50"/>
      <x:c r="AB50"/>
      <x:c r="AD50" t="n">
        <x:v>44</x:v>
      </x:c>
      <x:c r="AE50" t="str">
        <x:v>DIGN</x:v>
      </x:c>
      <x:c r="AF50" t="str">
        <x:v>U4</x:v>
      </x:c>
      <x:c r="AG50" t="str">
        <x:v>D3</x:v>
      </x:c>
      <x:c r="AH50" t="n">
        <x:v>-0.55</x:v>
      </x:c>
      <x:c r="CL50" t="str">
        <x:v>Release_Notes</x:v>
      </x:c>
      <x:c r="CM50" t="str">
        <x:v>A3</x:v>
      </x:c>
      <x:c r="CN50" t="str">
        <x:v>v5.8-rc1</x:v>
      </x:c>
      <x:c r="CO50" t="n">
        <x:f>IFERROR(IF(AND(TYPE('Release_Notes'!A3)=TYPE(CN50),ISBLANK('Release_Notes'!A3)=ISBLANK(CN50),EXACT('Release_Notes'!A3,CN50)),0,1),1)</x:f>
        <x:v>0</x:v>
      </x:c>
    </x:row>
    <x:row r="51">
      <x:c r="E51" t="str">
        <x:v>D4 Knowledge</x:v>
      </x:c>
      <x:c r="F51" t="n">
        <x:v>0.142857142857143</x:v>
      </x:c>
      <x:c r="G51"/>
      <x:c r="H51"/>
      <x:c r="AD51" t="n">
        <x:v>45</x:v>
      </x:c>
      <x:c r="AE51" t="str">
        <x:v>DIGN</x:v>
      </x:c>
      <x:c r="AF51" t="str">
        <x:v>U4</x:v>
      </x:c>
      <x:c r="AG51" t="str">
        <x:v>D5</x:v>
      </x:c>
      <x:c r="AH51" t="n">
        <x:v>-0.55</x:v>
      </x:c>
      <x:c r="CL51" t="str">
        <x:v>Release_Notes</x:v>
      </x:c>
      <x:c r="CM51" t="str">
        <x:v>B3</x:v>
      </x:c>
      <x:c r="CN51" t="str">
        <x:v>2026-08-25</x:v>
      </x:c>
      <x:c r="CO51" t="n">
        <x:f>IFERROR(IF(AND(TYPE('Release_Notes'!B3)=TYPE(CN51),ISBLANK('Release_Notes'!B3)=ISBLANK(CN51),EXACT('Release_Notes'!B3,CN51)),0,1),1)</x:f>
        <x:v>0</x:v>
      </x:c>
    </x:row>
    <x:row r="52">
      <x:c r="E52" t="str">
        <x:v>D5 Agency</x:v>
      </x:c>
      <x:c r="F52" t="n">
        <x:v>0.142857142857143</x:v>
      </x:c>
      <x:c r="G52"/>
      <x:c r="H52"/>
      <x:c r="AD52" t="n">
        <x:v>46</x:v>
      </x:c>
      <x:c r="AE52" t="str">
        <x:v>DIGN</x:v>
      </x:c>
      <x:c r="AF52" t="str">
        <x:v>U5</x:v>
      </x:c>
      <x:c r="AG52" t="str">
        <x:v>D3</x:v>
      </x:c>
      <x:c r="AH52" t="n">
        <x:v>-0.55</x:v>
      </x:c>
      <x:c r="CL52" t="str">
        <x:v>Release_Notes</x:v>
      </x:c>
      <x:c r="CM52" t="str">
        <x:v>C3</x:v>
      </x:c>
      <x:c r="CN52" t="str">
        <x:v>Rights non-dilution, token/partition integrity, likelihood semantics, adverse-confidence, distributional/subgroup closure, reference/baseline, mask symmetry, dependence bounds, option closure, and robustness-completeness synchronization.</x:v>
      </x:c>
      <x:c r="CO52" t="n">
        <x:f>IFERROR(IF(AND(TYPE('Release_Notes'!C3)=TYPE(CN52),ISBLANK('Release_Notes'!C3)=ISBLANK(CN52),EXACT('Release_Notes'!C3,CN52)),0,1),1)</x:f>
        <x:v>0</x:v>
      </x:c>
    </x:row>
    <x:row r="53">
      <x:c r="E53" t="str">
        <x:v>D6 Meaning</x:v>
      </x:c>
      <x:c r="F53" t="n">
        <x:v>0.142857142857143</x:v>
      </x:c>
      <x:c r="G53"/>
      <x:c r="H53"/>
      <x:c r="AD53" t="n">
        <x:v>47</x:v>
      </x:c>
      <x:c r="AE53" t="str">
        <x:v>DIGN</x:v>
      </x:c>
      <x:c r="AF53" t="str">
        <x:v>U5</x:v>
      </x:c>
      <x:c r="AG53" t="str">
        <x:v>D5</x:v>
      </x:c>
      <x:c r="AH53" t="n">
        <x:v>-0.55</x:v>
      </x:c>
      <x:c r="CL53" t="str">
        <x:v>Release_Notes</x:v>
      </x:c>
      <x:c r="CM53" t="str">
        <x:v>D3</x:v>
      </x:c>
      <x:c r="CN53" t="str">
        <x:v>Historical authoritative v5.8-rc1 workbook release; not the current v5.9 release.</x:v>
      </x:c>
      <x:c r="CO53" t="n">
        <x:f>IFERROR(IF(AND(TYPE('Release_Notes'!D3)=TYPE(CN53),ISBLANK('Release_Notes'!D3)=ISBLANK(CN53),EXACT('Release_Notes'!D3,CN53)),0,1),1)</x:f>
        <x:v>0</x:v>
      </x:c>
    </x:row>
    <x:row r="54">
      <x:c r="E54" t="str">
        <x:v>D7 Environment</x:v>
      </x:c>
      <x:c r="F54" t="n">
        <x:v>0.142857142857143</x:v>
      </x:c>
      <x:c r="G54"/>
      <x:c r="H54"/>
      <x:c r="AD54" t="n">
        <x:v>48</x:v>
      </x:c>
      <x:c r="AE54" t="str">
        <x:v>DIGN</x:v>
      </x:c>
      <x:c r="AF54" t="str">
        <x:v>U6</x:v>
      </x:c>
      <x:c r="AG54" t="str">
        <x:v>D3</x:v>
      </x:c>
      <x:c r="AH54" t="n">
        <x:v>-0.55</x:v>
      </x:c>
      <x:c r="CL54" t="str">
        <x:v>Release_Notes</x:v>
      </x:c>
      <x:c r="CM54" t="str">
        <x:v>A4</x:v>
      </x:c>
      <x:c r="CN54" t="str">
        <x:v>v5.6</x:v>
      </x:c>
      <x:c r="CO54" t="n">
        <x:f>IFERROR(IF(AND(TYPE('Release_Notes'!A4)=TYPE(CN54),ISBLANK('Release_Notes'!A4)=ISBLANK(CN54),EXACT('Release_Notes'!A4,CN54)),0,1),1)</x:f>
        <x:v>0</x:v>
      </x:c>
    </x:row>
    <x:row r="55">
      <x:c r="E55" t="str">
        <x:v>SECTION 13.1 FLOOR TABLES (CANON)</x:v>
      </x:c>
      <x:c r="F55"/>
      <x:c r="G55"/>
      <x:c r="H55"/>
      <x:c r="AD55" t="n">
        <x:v>49</x:v>
      </x:c>
      <x:c r="AE55" t="str">
        <x:v>DIGN</x:v>
      </x:c>
      <x:c r="AF55" t="str">
        <x:v>U6</x:v>
      </x:c>
      <x:c r="AG55" t="str">
        <x:v>D5</x:v>
      </x:c>
      <x:c r="AH55" t="n">
        <x:v>-0.55</x:v>
      </x:c>
      <x:c r="CL55" t="str">
        <x:v>Release_Notes</x:v>
      </x:c>
      <x:c r="CM55" t="str">
        <x:v>B4</x:v>
      </x:c>
      <x:c r="CN55" t="str">
        <x:v>2026-07-23</x:v>
      </x:c>
      <x:c r="CO55" t="n">
        <x:f>IFERROR(IF(AND(TYPE('Release_Notes'!B4)=TYPE(CN55),ISBLANK('Release_Notes'!B4)=ISBLANK(CN55),EXACT('Release_Notes'!B4,CN55)),0,1),1)</x:f>
        <x:v>0</x:v>
      </x:c>
    </x:row>
    <x:row r="56">
      <x:c r="E56" t="str">
        <x:v>UNION FLOOR PRESERVATION (w_u floor)</x:v>
      </x:c>
      <x:c r="F56"/>
      <x:c r="G56"/>
      <x:c r="H56"/>
      <x:c r="AD56" t="n">
        <x:v>50</x:v>
      </x:c>
      <x:c r="AE56" t="str">
        <x:v>PROC</x:v>
      </x:c>
      <x:c r="AF56" t="str">
        <x:v>U4</x:v>
      </x:c>
      <x:c r="AG56" t="str">
        <x:v>D3</x:v>
      </x:c>
      <x:c r="AH56" t="n">
        <x:v>-0.45</x:v>
      </x:c>
      <x:c r="CL56" t="str">
        <x:v>Release_Notes</x:v>
      </x:c>
      <x:c r="CM56" t="str">
        <x:v>C4</x:v>
      </x:c>
      <x:c r="CN56" t="str">
        <x:v>Historical configuration-assurance and qualification-continuity release.</x:v>
      </x:c>
      <x:c r="CO56" t="n">
        <x:f>IFERROR(IF(AND(TYPE('Release_Notes'!C4)=TYPE(CN56),ISBLANK('Release_Notes'!C4)=ISBLANK(CN56),EXACT('Release_Notes'!C4,CN56)),0,1),1)</x:f>
        <x:v>0</x:v>
      </x:c>
    </x:row>
    <x:row r="57">
      <x:c r="E57" t="str">
        <x:v>Union Scope</x:v>
      </x:c>
      <x:c r="F57" t="str">
        <x:v>Floor</x:v>
      </x:c>
      <x:c r="G57"/>
      <x:c r="H57"/>
      <x:c r="AD57" t="n">
        <x:v>51</x:v>
      </x:c>
      <x:c r="AE57" t="str">
        <x:v>PROC</x:v>
      </x:c>
      <x:c r="AF57" t="str">
        <x:v>U4</x:v>
      </x:c>
      <x:c r="AG57" t="str">
        <x:v>D4</x:v>
      </x:c>
      <x:c r="AH57" t="n">
        <x:v>-0.45</x:v>
      </x:c>
      <x:c r="CL57" t="str">
        <x:v>Release_Notes</x:v>
      </x:c>
      <x:c r="CM57" t="str">
        <x:v>D4</x:v>
      </x:c>
      <x:c r="CN57" t="str">
        <x:v>Historical</x:v>
      </x:c>
      <x:c r="CO57" t="n">
        <x:f>IFERROR(IF(AND(TYPE('Release_Notes'!D4)=TYPE(CN57),ISBLANK('Release_Notes'!D4)=ISBLANK(CN57),EXACT('Release_Notes'!D4,CN57)),0,1),1)</x:f>
        <x:v>0</x:v>
      </x:c>
    </x:row>
    <x:row r="58">
      <x:c r="E58" t="str">
        <x:v>U1 Self</x:v>
      </x:c>
      <x:c r="F58" t="n">
        <x:v>0.2</x:v>
      </x:c>
      <x:c r="G58"/>
      <x:c r="H58"/>
      <x:c r="AD58" t="n">
        <x:v>52</x:v>
      </x:c>
      <x:c r="AE58" t="str">
        <x:v>PROC</x:v>
      </x:c>
      <x:c r="AF58" t="str">
        <x:v>U4</x:v>
      </x:c>
      <x:c r="AG58" t="str">
        <x:v>D5</x:v>
      </x:c>
      <x:c r="AH58" t="n">
        <x:v>-0.45</x:v>
      </x:c>
      <x:c r="CL58" t="str">
        <x:v>Release_Notes</x:v>
      </x:c>
      <x:c r="CM58" t="str">
        <x:v>A5</x:v>
      </x:c>
      <x:c r="CN58" t="str">
        <x:v>Release label</x:v>
      </x:c>
      <x:c r="CO58" t="n">
        <x:f>IFERROR(IF(AND(TYPE('Release_Notes'!A5)=TYPE(CN58),ISBLANK('Release_Notes'!A5)=ISBLANK(CN58),EXACT('Release_Notes'!A5,CN58)),0,1),1)</x:f>
        <x:v>0</x:v>
      </x:c>
    </x:row>
    <x:row r="59">
      <x:c r="E59" t="str">
        <x:v>U2 Household</x:v>
      </x:c>
      <x:c r="F59" t="n">
        <x:v>0.06</x:v>
      </x:c>
      <x:c r="G59"/>
      <x:c r="H59"/>
      <x:c r="AD59" t="n">
        <x:v>53</x:v>
      </x:c>
      <x:c r="AE59" t="str">
        <x:v>PROC</x:v>
      </x:c>
      <x:c r="AF59" t="str">
        <x:v>U5</x:v>
      </x:c>
      <x:c r="AG59" t="str">
        <x:v>D3</x:v>
      </x:c>
      <x:c r="AH59" t="n">
        <x:v>-0.45</x:v>
      </x:c>
      <x:c r="CL59" t="str">
        <x:v>Release_Notes</x:v>
      </x:c>
      <x:c r="CM59" t="str">
        <x:v>B5</x:v>
      </x:c>
      <x:c r="CN59" t="str">
        <x:v>HISTORICAL: MathGov Core Release 2026.09 v12.8-rc1 / SGP v8.7-rc1 — Rights Non-Dilution, Representation Integrity, and Robust Selection Release</x:v>
      </x:c>
      <x:c r="CO59" t="n">
        <x:f>IFERROR(IF(AND(TYPE('Release_Notes'!B5)=TYPE(CN59),ISBLANK('Release_Notes'!B5)=ISBLANK(CN59),EXACT('Release_Notes'!B5,CN59)),0,1),1)</x:f>
        <x:v>0</x:v>
      </x:c>
    </x:row>
    <x:row r="60">
      <x:c r="E60" t="str">
        <x:v>U3 Community</x:v>
      </x:c>
      <x:c r="F60" t="n">
        <x:v>0.06</x:v>
      </x:c>
      <x:c r="G60"/>
      <x:c r="H60"/>
      <x:c r="AD60" t="n">
        <x:v>54</x:v>
      </x:c>
      <x:c r="AE60" t="str">
        <x:v>PROC</x:v>
      </x:c>
      <x:c r="AF60" t="str">
        <x:v>U5</x:v>
      </x:c>
      <x:c r="AG60" t="str">
        <x:v>D4</x:v>
      </x:c>
      <x:c r="AH60" t="n">
        <x:v>-0.45</x:v>
      </x:c>
      <x:c r="CL60" t="str">
        <x:v>Release_Notes</x:v>
      </x:c>
      <x:c r="CM60" t="str">
        <x:v>C5</x:v>
      </x:c>
      <x:c r="CN60" t="str">
        <x:v>Exact historical v5.8-rc1 identity; the current component manifest and hash ledger govern current bytes.</x:v>
      </x:c>
      <x:c r="CO60" t="n">
        <x:f>IFERROR(IF(AND(TYPE('Release_Notes'!C5)=TYPE(CN60),ISBLANK('Release_Notes'!C5)=ISBLANK(CN60),EXACT('Release_Notes'!C5,CN60)),0,1),1)</x:f>
        <x:v>0</x:v>
      </x:c>
    </x:row>
    <x:row r="61">
      <x:c r="E61" t="str">
        <x:v>U4 Organization</x:v>
      </x:c>
      <x:c r="F61" t="n">
        <x:v>0.06</x:v>
      </x:c>
      <x:c r="G61"/>
      <x:c r="H61"/>
      <x:c r="AD61" t="n">
        <x:v>55</x:v>
      </x:c>
      <x:c r="AE61" t="str">
        <x:v>PROC</x:v>
      </x:c>
      <x:c r="AF61" t="str">
        <x:v>U5</x:v>
      </x:c>
      <x:c r="AG61" t="str">
        <x:v>D5</x:v>
      </x:c>
      <x:c r="AH61" t="n">
        <x:v>-0.45</x:v>
      </x:c>
      <x:c r="CL61" t="str">
        <x:v>Release_Notes</x:v>
      </x:c>
      <x:c r="CM61" t="str">
        <x:v>A6</x:v>
      </x:c>
      <x:c r="CN61" t="str">
        <x:v>Framework version</x:v>
      </x:c>
      <x:c r="CO61" t="n">
        <x:f>IFERROR(IF(AND(TYPE('Release_Notes'!A6)=TYPE(CN61),ISBLANK('Release_Notes'!A6)=ISBLANK(CN61),EXACT('Release_Notes'!A6,CN61)),0,1),1)</x:f>
        <x:v>0</x:v>
      </x:c>
    </x:row>
    <x:row r="62">
      <x:c r="E62" t="str">
        <x:v>U5 Polity</x:v>
      </x:c>
      <x:c r="F62" t="n">
        <x:v>0.08</x:v>
      </x:c>
      <x:c r="G62"/>
      <x:c r="H62"/>
      <x:c r="AD62" t="n">
        <x:v>56</x:v>
      </x:c>
      <x:c r="AE62" t="str">
        <x:v>PROC</x:v>
      </x:c>
      <x:c r="AF62" t="str">
        <x:v>U6</x:v>
      </x:c>
      <x:c r="AG62" t="str">
        <x:v>D3</x:v>
      </x:c>
      <x:c r="AH62" t="n">
        <x:v>-0.45</x:v>
      </x:c>
      <x:c r="CL62" t="str">
        <x:v>Release_Notes</x:v>
      </x:c>
      <x:c r="CM62" t="str">
        <x:v>B6</x:v>
      </x:c>
      <x:c r="CN62" t="str">
        <x:v>RippleLogic Canon v12.8-rc1</x:v>
      </x:c>
      <x:c r="CO62" t="n">
        <x:f>IFERROR(IF(AND(TYPE('Release_Notes'!B6)=TYPE(CN62),ISBLANK('Release_Notes'!B6)=ISBLANK(CN62),EXACT('Release_Notes'!B6,CN62)),0,1),1)</x:f>
        <x:v>0</x:v>
      </x:c>
    </x:row>
    <x:row r="63">
      <x:c r="E63" t="str">
        <x:v>U6 Humanity / Global Coordination</x:v>
      </x:c>
      <x:c r="F63" t="n">
        <x:v>0.1</x:v>
      </x:c>
      <x:c r="G63"/>
      <x:c r="H63"/>
      <x:c r="AD63" t="n">
        <x:v>57</x:v>
      </x:c>
      <x:c r="AE63" t="str">
        <x:v>PROC</x:v>
      </x:c>
      <x:c r="AF63" t="str">
        <x:v>U6</x:v>
      </x:c>
      <x:c r="AG63" t="str">
        <x:v>D4</x:v>
      </x:c>
      <x:c r="AH63" t="n">
        <x:v>-0.45</x:v>
      </x:c>
      <x:c r="CL63" t="str">
        <x:v>Release_Notes</x:v>
      </x:c>
      <x:c r="CM63" t="str">
        <x:v>C6</x:v>
      </x:c>
      <x:c r="CN63" t="str">
        <x:v>Historical governing Canon for the v5.8-rc1 release; not the current workbook.</x:v>
      </x:c>
      <x:c r="CO63" t="n">
        <x:f>IFERROR(IF(AND(TYPE('Release_Notes'!C6)=TYPE(CN63),ISBLANK('Release_Notes'!C6)=ISBLANK(CN63),EXACT('Release_Notes'!C6,CN63)),0,1),1)</x:f>
        <x:v>0</x:v>
      </x:c>
    </x:row>
    <x:row r="64">
      <x:c r="E64" t="str">
        <x:v>U7 Biosphere</x:v>
      </x:c>
      <x:c r="F64" t="n">
        <x:v>0.1</x:v>
      </x:c>
      <x:c r="G64"/>
      <x:c r="H64"/>
      <x:c r="AD64" t="n">
        <x:v>58</x:v>
      </x:c>
      <x:c r="AE64" t="str">
        <x:v>PROC</x:v>
      </x:c>
      <x:c r="AF64" t="str">
        <x:v>U6</x:v>
      </x:c>
      <x:c r="AG64" t="str">
        <x:v>D5</x:v>
      </x:c>
      <x:c r="AH64" t="n">
        <x:v>-0.45</x:v>
      </x:c>
      <x:c r="CL64" t="str">
        <x:v>Release_Notes</x:v>
      </x:c>
      <x:c r="CM64" t="str">
        <x:v>A7</x:v>
      </x:c>
      <x:c r="CN64" t="str">
        <x:v>Tier</x:v>
      </x:c>
      <x:c r="CO64" t="n">
        <x:f>IFERROR(IF(AND(TYPE('Release_Notes'!A7)=TYPE(CN64),ISBLANK('Release_Notes'!A7)=ISBLANK(CN64),EXACT('Release_Notes'!A7,CN64)),0,1),1)</x:f>
        <x:v>0</x:v>
      </x:c>
    </x:row>
    <x:row r="65">
      <x:c r="E65"/>
      <x:c r="F65"/>
      <x:c r="G65"/>
      <x:c r="H65"/>
      <x:c r="AD65" t="n">
        <x:v>59</x:v>
      </x:c>
      <x:c r="AE65" t="str">
        <x:v>INFO</x:v>
      </x:c>
      <x:c r="AF65" t="str">
        <x:v>U1</x:v>
      </x:c>
      <x:c r="AG65" t="str">
        <x:v>D4</x:v>
      </x:c>
      <x:c r="AH65" t="n">
        <x:v>-0.4</x:v>
      </x:c>
      <x:c r="CL65" t="str">
        <x:v>Release_Notes</x:v>
      </x:c>
      <x:c r="CM65" t="str">
        <x:v>B7</x:v>
      </x:c>
      <x:c r="CN65" t="n">
        <x:v>2</x:v>
      </x:c>
      <x:c r="CO65" t="n">
        <x:f>IFERROR(IF(AND(TYPE('Release_Notes'!B7)=TYPE(CN65),ISBLANK('Release_Notes'!B7)=ISBLANK(CN65),EXACT('Release_Notes'!B7,CN65)),0,1),1)</x:f>
        <x:v>0</x:v>
      </x:c>
    </x:row>
    <x:row r="66">
      <x:c r="E66" t="str">
        <x:v>DIMENSION FLOOR PRESERVATION (v_d floor)</x:v>
      </x:c>
      <x:c r="F66"/>
      <x:c r="G66"/>
      <x:c r="H66"/>
      <x:c r="AD66" t="n">
        <x:v>60</x:v>
      </x:c>
      <x:c r="AE66" t="str">
        <x:v>INFO</x:v>
      </x:c>
      <x:c r="AF66" t="str">
        <x:v>U1</x:v>
      </x:c>
      <x:c r="AG66" t="str">
        <x:v>D5</x:v>
      </x:c>
      <x:c r="AH66" t="n">
        <x:v>-0.4</x:v>
      </x:c>
      <x:c r="CL66" t="str">
        <x:v>Release_Notes</x:v>
      </x:c>
      <x:c r="CM66" t="str">
        <x:v>C7</x:v>
      </x:c>
      <x:c r="CN66" t="str">
        <x:v>Worked-run exemplar tier; v12.8-rc1 integrity surfaces include Tier-3/high-stakes controls for training and audit.</x:v>
      </x:c>
      <x:c r="CO66" t="n">
        <x:f>IFERROR(IF(AND(TYPE('Release_Notes'!C7)=TYPE(CN66),ISBLANK('Release_Notes'!C7)=ISBLANK(CN66),EXACT('Release_Notes'!C7,CN66)),0,1),1)</x:f>
        <x:v>0</x:v>
      </x:c>
    </x:row>
    <x:row r="67">
      <x:c r="E67" t="str">
        <x:v>Dimension</x:v>
      </x:c>
      <x:c r="F67" t="str">
        <x:v>Floor</x:v>
      </x:c>
      <x:c r="G67"/>
      <x:c r="H67"/>
      <x:c r="AD67" t="n">
        <x:v>61</x:v>
      </x:c>
      <x:c r="AE67" t="str">
        <x:v>INFO</x:v>
      </x:c>
      <x:c r="AF67" t="str">
        <x:v>U2</x:v>
      </x:c>
      <x:c r="AG67" t="str">
        <x:v>D4</x:v>
      </x:c>
      <x:c r="AH67" t="n">
        <x:v>-0.4</x:v>
      </x:c>
      <x:c r="CL67" t="str">
        <x:v>Release_Notes</x:v>
      </x:c>
      <x:c r="CM67" t="str">
        <x:v>A8</x:v>
      </x:c>
      <x:c r="CN67" t="str">
        <x:v>Workbook mode</x:v>
      </x:c>
      <x:c r="CO67" t="n">
        <x:f>IFERROR(IF(AND(TYPE('Release_Notes'!A8)=TYPE(CN67),ISBLANK('Release_Notes'!A8)=ISBLANK(CN67),EXACT('Release_Notes'!A8,CN67)),0,1),1)</x:f>
        <x:v>0</x:v>
      </x:c>
    </x:row>
    <x:row r="68">
      <x:c r="E68" t="str">
        <x:v>D1 Material</x:v>
      </x:c>
      <x:c r="F68" t="n">
        <x:v>0.08</x:v>
      </x:c>
      <x:c r="G68"/>
      <x:c r="H68"/>
      <x:c r="AD68" t="n">
        <x:v>62</x:v>
      </x:c>
      <x:c r="AE68" t="str">
        <x:v>INFO</x:v>
      </x:c>
      <x:c r="AF68" t="str">
        <x:v>U2</x:v>
      </x:c>
      <x:c r="AG68" t="str">
        <x:v>D5</x:v>
      </x:c>
      <x:c r="AH68" t="n">
        <x:v>-0.4</x:v>
      </x:c>
      <x:c r="CL68" t="str">
        <x:v>Release_Notes</x:v>
      </x:c>
      <x:c r="CM68" t="str">
        <x:v>B8</x:v>
      </x:c>
      <x:c r="CN68" t="str">
        <x:v>WORKED_RUN</x:v>
      </x:c>
      <x:c r="CO68" t="n">
        <x:f>IFERROR(IF(AND(TYPE('Release_Notes'!B8)=TYPE(CN68),ISBLANK('Release_Notes'!B8)=ISBLANK(CN68),EXACT('Release_Notes'!B8,CN68)),0,1),1)</x:f>
        <x:v>0</x:v>
      </x:c>
    </x:row>
    <x:row r="69">
      <x:c r="E69" t="str">
        <x:v>D2 Health</x:v>
      </x:c>
      <x:c r="F69" t="n">
        <x:v>0.1</x:v>
      </x:c>
      <x:c r="G69"/>
      <x:c r="H69"/>
      <x:c r="AD69" t="n">
        <x:v>63</x:v>
      </x:c>
      <x:c r="AE69" t="str">
        <x:v>INFO</x:v>
      </x:c>
      <x:c r="AF69" t="str">
        <x:v>U3</x:v>
      </x:c>
      <x:c r="AG69" t="str">
        <x:v>D4</x:v>
      </x:c>
      <x:c r="AH69" t="n">
        <x:v>-0.4</x:v>
      </x:c>
      <x:c r="CL69" t="str">
        <x:v>Release_Notes</x:v>
      </x:c>
      <x:c r="CM69" t="str">
        <x:v>A9</x:v>
      </x:c>
      <x:c r="CN69" t="str">
        <x:v>Worked-run exemplar publishable</x:v>
      </x:c>
      <x:c r="CO69" t="n">
        <x:f>IFERROR(IF(AND(TYPE('Release_Notes'!A9)=TYPE(CN69),ISBLANK('Release_Notes'!A9)=ISBLANK(CN69),EXACT('Release_Notes'!A9,CN69)),0,1),1)</x:f>
        <x:v>0</x:v>
      </x:c>
    </x:row>
    <x:row r="70">
      <x:c r="E70" t="str">
        <x:v>D3 Social</x:v>
      </x:c>
      <x:c r="F70" t="n">
        <x:v>0.08</x:v>
      </x:c>
      <x:c r="G70"/>
      <x:c r="H70"/>
      <x:c r="AD70" t="n">
        <x:v>64</x:v>
      </x:c>
      <x:c r="AE70" t="str">
        <x:v>INFO</x:v>
      </x:c>
      <x:c r="AF70" t="str">
        <x:v>U3</x:v>
      </x:c>
      <x:c r="AG70" t="str">
        <x:v>D5</x:v>
      </x:c>
      <x:c r="AH70" t="n">
        <x:v>-0.4</x:v>
      </x:c>
      <x:c r="CL70" t="str">
        <x:v>Release_Notes</x:v>
      </x:c>
      <x:c r="CM70" t="str">
        <x:v>B9</x:v>
      </x:c>
      <x:c r="CN70" t="str">
        <x:v>YES — BOUNDED WORKED-RUN EXEMPLAR; NOT A VALIDATION OR AUTHORIZATION CLAIM</x:v>
      </x:c>
      <x:c r="CO70" t="n">
        <x:f>IFERROR(IF(AND(TYPE('Release_Notes'!B9)=TYPE(CN70),ISBLANK('Release_Notes'!B9)=ISBLANK(CN70),EXACT('Release_Notes'!B9,CN70)),0,1),1)</x:f>
        <x:v>0</x:v>
      </x:c>
    </x:row>
    <x:row r="71">
      <x:c r="E71" t="str">
        <x:v>D4 Knowledge</x:v>
      </x:c>
      <x:c r="F71" t="n">
        <x:v>0.08</x:v>
      </x:c>
      <x:c r="G71"/>
      <x:c r="H71"/>
      <x:c r="AD71" t="n">
        <x:v>65</x:v>
      </x:c>
      <x:c r="AE71" t="str">
        <x:v>INFO</x:v>
      </x:c>
      <x:c r="AF71" t="str">
        <x:v>U4</x:v>
      </x:c>
      <x:c r="AG71" t="str">
        <x:v>D4</x:v>
      </x:c>
      <x:c r="AH71" t="n">
        <x:v>-0.4</x:v>
      </x:c>
      <x:c r="CL71" t="str">
        <x:v>Release_Notes</x:v>
      </x:c>
      <x:c r="CM71" t="str">
        <x:v>A11</x:v>
      </x:c>
      <x:c r="CN71" t="str">
        <x:v>Active tool-local flags (auto)</x:v>
      </x:c>
      <x:c r="CO71" t="n">
        <x:f>IFERROR(IF(AND(TYPE('Release_Notes'!A11)=TYPE(CN71),ISBLANK('Release_Notes'!A11)=ISBLANK(CN71),EXACT('Release_Notes'!A11,CN71)),0,1),1)</x:f>
        <x:v>0</x:v>
      </x:c>
    </x:row>
    <x:row r="72">
      <x:c r="E72" t="str">
        <x:v>D5 Agency</x:v>
      </x:c>
      <x:c r="F72" t="n">
        <x:v>0.1</x:v>
      </x:c>
      <x:c r="G72"/>
      <x:c r="H72"/>
      <x:c r="AD72" t="n">
        <x:v>66</x:v>
      </x:c>
      <x:c r="AE72" t="str">
        <x:v>INFO</x:v>
      </x:c>
      <x:c r="AF72" t="str">
        <x:v>U4</x:v>
      </x:c>
      <x:c r="AG72" t="str">
        <x:v>D5</x:v>
      </x:c>
      <x:c r="AH72" t="n">
        <x:v>-0.4</x:v>
      </x:c>
      <x:c r="CL72" t="str">
        <x:v>Release_Notes</x:v>
      </x:c>
      <x:c r="CM72" t="str">
        <x:v>B11</x:v>
      </x:c>
      <x:c r="CN72" t="str">
        <x:v>See Audit_Flags and v12.7_RLS_Integrity</x:v>
      </x:c>
      <x:c r="CO72" t="n">
        <x:f>IFERROR(IF(AND(TYPE('Release_Notes'!B11)=TYPE(CN72),ISBLANK('Release_Notes'!B11)=ISBLANK(CN72),EXACT('Release_Notes'!B11,CN72)),0,1),1)</x:f>
        <x:v>0</x:v>
      </x:c>
    </x:row>
    <x:row r="73">
      <x:c r="E73" t="str">
        <x:v>D6 Meaning</x:v>
      </x:c>
      <x:c r="F73" t="n">
        <x:v>0.06</x:v>
      </x:c>
      <x:c r="G73"/>
      <x:c r="H73"/>
      <x:c r="AD73" t="n">
        <x:v>67</x:v>
      </x:c>
      <x:c r="AE73" t="str">
        <x:v>INFO</x:v>
      </x:c>
      <x:c r="AF73" t="str">
        <x:v>U5</x:v>
      </x:c>
      <x:c r="AG73" t="str">
        <x:v>D4</x:v>
      </x:c>
      <x:c r="AH73" t="n">
        <x:v>-0.4</x:v>
      </x:c>
      <x:c r="CL73" t="str">
        <x:v>Release_Notes</x:v>
      </x:c>
      <x:c r="CM73" t="str">
        <x:v>A12</x:v>
      </x:c>
      <x:c r="CN73" t="str">
        <x:v>Canonical Invalid / Escalate / Review / Tool-Local Review</x:v>
      </x:c>
      <x:c r="CO73" t="n">
        <x:f>IFERROR(IF(AND(TYPE('Release_Notes'!A12)=TYPE(CN73),ISBLANK('Release_Notes'!A12)=ISBLANK(CN73),EXACT('Release_Notes'!A12,CN73)),0,1),1)</x:f>
        <x:v>0</x:v>
      </x:c>
    </x:row>
    <x:row r="74">
      <x:c r="E74" t="str">
        <x:v>D7 Environment</x:v>
      </x:c>
      <x:c r="F74" t="n">
        <x:v>0.1</x:v>
      </x:c>
      <x:c r="G74"/>
      <x:c r="H74"/>
      <x:c r="AD74" t="n">
        <x:v>68</x:v>
      </x:c>
      <x:c r="AE74" t="str">
        <x:v>INFO</x:v>
      </x:c>
      <x:c r="AF74" t="str">
        <x:v>U5</x:v>
      </x:c>
      <x:c r="AG74" t="str">
        <x:v>D5</x:v>
      </x:c>
      <x:c r="AH74" t="n">
        <x:v>-0.4</x:v>
      </x:c>
      <x:c r="CL74" t="str">
        <x:v>Release_Notes</x:v>
      </x:c>
      <x:c r="CM74" t="str">
        <x:v>B12</x:v>
      </x:c>
      <x:c r="CN74" t="str">
        <x:v>See live Dashboard / Audit_Flags</x:v>
      </x:c>
      <x:c r="CO74" t="n">
        <x:f>IFERROR(IF(AND(TYPE('Release_Notes'!B12)=TYPE(CN74),ISBLANK('Release_Notes'!B12)=ISBLANK(CN74),EXACT('Release_Notes'!B12,CN74)),0,1),1)</x:f>
        <x:v>0</x:v>
      </x:c>
    </x:row>
    <x:row r="75">
      <x:c r="E75"/>
      <x:c r="F75"/>
      <x:c r="G75"/>
      <x:c r="H75"/>
      <x:c r="AD75" t="n">
        <x:v>69</x:v>
      </x:c>
      <x:c r="AE75" t="str">
        <x:v>INFO</x:v>
      </x:c>
      <x:c r="AF75" t="str">
        <x:v>U6</x:v>
      </x:c>
      <x:c r="AG75" t="str">
        <x:v>D4</x:v>
      </x:c>
      <x:c r="AH75" t="n">
        <x:v>-0.4</x:v>
      </x:c>
      <x:c r="CL75" t="str">
        <x:v>Release_Notes</x:v>
      </x:c>
      <x:c r="CM75" t="str">
        <x:v>A14</x:v>
      </x:c>
      <x:c r="CN75" t="str">
        <x:v>Release positioning</x:v>
      </x:c>
      <x:c r="CO75" t="n">
        <x:f>IFERROR(IF(AND(TYPE('Release_Notes'!A14)=TYPE(CN75),ISBLANK('Release_Notes'!A14)=ISBLANK(CN75),EXACT('Release_Notes'!A14,CN75)),0,1),1)</x:f>
        <x:v>0</x:v>
      </x:c>
    </x:row>
    <x:row r="76">
      <x:c r="E76" t="str">
        <x:v>EXEMPLAR NOTE: Uniform v_d = 1/7 each. Non-uniform HDW dimension allocation is not exercised here. Floor check: 1/7 = 0.1429 &gt; 0.10.</x:v>
      </x:c>
      <x:c r="F76"/>
      <x:c r="G76"/>
      <x:c r="H76"/>
      <x:c r="AD76" t="n">
        <x:v>70</x:v>
      </x:c>
      <x:c r="AE76" t="str">
        <x:v>INFO</x:v>
      </x:c>
      <x:c r="AF76" t="str">
        <x:v>U6</x:v>
      </x:c>
      <x:c r="AG76" t="str">
        <x:v>D5</x:v>
      </x:c>
      <x:c r="AH76" t="n">
        <x:v>-0.4</x:v>
      </x:c>
      <x:c r="CL76" t="str">
        <x:v>Release_Notes</x:v>
      </x:c>
      <x:c r="CM76" t="str">
        <x:v>B14</x:v>
      </x:c>
      <x:c r="CN76" t="str">
        <x:v>Tier-2 worked-run exemplar aligned to Canon v12.8-rc1 / SGP v8.7-rc1 / ripple.md v5.7-rc1 / Agent v12.7-rc1 / CSV v2.6-rc1 / Cascade v2.8-rc1 / Reproducibility v1.6-rc1 / WDBIP v1.8-rc1 / RLS Validation Protocol v2.8-rc1 / Primer v4.6-rc1 / Public Introduction v12.8-rc1 / PC-AEP v2.4 / MFDI v2.4 / Source-Coupling v2.4 / Aligners Sheet v5.8-rc1. It demonstrates qualification-before-ranking, non-decisive routing, authority separation, and selected v12.8-rc1 integrity tests.</x:v>
      </x:c>
      <x:c r="CO76" t="n">
        <x:f>IFERROR(IF(AND(TYPE('Release_Notes'!B14)=TYPE(CN76),ISBLANK('Release_Notes'!B14)=ISBLANK(CN76),EXACT('Release_Notes'!B14,CN76)),0,1),1)</x:f>
        <x:v>0</x:v>
      </x:c>
    </x:row>
    <x:row r="77">
      <x:c r="E77" t="str">
        <x:v>NOTE: Current v5.7 uses the PLSS_Local_Scope-derived union weights for this frozen worked run; constitutional floors remain preserved.</x:v>
      </x:c>
      <x:c r="F77"/>
      <x:c r="G77"/>
      <x:c r="H77"/>
      <x:c r="CL77" t="str">
        <x:v>Release_Notes</x:v>
      </x:c>
      <x:c r="CM77" t="str">
        <x:v>A15</x:v>
      </x:c>
      <x:c r="CN77" t="str">
        <x:v>Current limitation</x:v>
      </x:c>
      <x:c r="CO77" t="n">
        <x:f>IFERROR(IF(AND(TYPE('Release_Notes'!A15)=TYPE(CN77),ISBLANK('Release_Notes'!A15)=ISBLANK(CN77),EXACT('Release_Notes'!A15,CN77)),0,1),1)</x:f>
        <x:v>0</x:v>
      </x:c>
    </x:row>
    <x:row r="78">
      <x:c r="E78" t="str">
        <x:v>Set q_u on PLSS_Local_Scope; use equal q_u values for a uniform baseline.</x:v>
      </x:c>
      <x:c r="F78"/>
      <x:c r="G78"/>
      <x:c r="H78"/>
      <x:c r="CL78" t="str">
        <x:v>Release_Notes</x:v>
      </x:c>
      <x:c r="CM78" t="str">
        <x:v>B15</x:v>
      </x:c>
      <x:c r="CN78" t="str">
        <x:v>This workbook does not establish construct validity, inter-rater reliability, empirical calibration, legal authority, physical safety, deployment readiness, or Tier 4 / ProofPack status.</x:v>
      </x:c>
      <x:c r="CO78" t="n">
        <x:f>IFERROR(IF(AND(TYPE('Release_Notes'!B15)=TYPE(CN78),ISBLANK('Release_Notes'!B15)=ISBLANK(CN78),EXACT('Release_Notes'!B15,CN78)),0,1),1)</x:f>
        <x:v>0</x:v>
      </x:c>
    </x:row>
    <x:row r="79">
      <x:c r="E79" t="str">
        <x:v>v12.7 NOTE: Uncertainty estimation is REQUIRED for all active cells at Tier 2+.</x:v>
      </x:c>
      <x:c r="F79"/>
      <x:c r="G79"/>
      <x:c r="H79"/>
      <x:c r="CL79" t="str">
        <x:v>Release_Notes</x:v>
      </x:c>
      <x:c r="CM79" t="str">
        <x:v>A16</x:v>
      </x:c>
      <x:c r="CN79" t="str">
        <x:v>PCC posture</x:v>
      </x:c>
      <x:c r="CO79" t="n">
        <x:f>IFERROR(IF(AND(TYPE('Release_Notes'!A16)=TYPE(CN79),ISBLANK('Release_Notes'!A16)=ISBLANK(CN79),EXACT('Release_Notes'!A16,CN79)),0,1),1)</x:f>
        <x:v>0</x:v>
      </x:c>
    </x:row>
    <x:row r="80">
      <x:c r="E80" t="str">
        <x:v>Active cell definition: m(u,d)=1 for RLS ∪ rights-covered ∪ catastrophe ∪ governance minimum</x:v>
      </x:c>
      <x:c r="F80"/>
      <x:c r="G80"/>
      <x:c r="H80"/>
      <x:c r="CL80" t="str">
        <x:v>Release_Notes</x:v>
      </x:c>
      <x:c r="CM80" t="str">
        <x:v>B16</x:v>
      </x:c>
      <x:c r="CN80" t="str">
        <x:v>Extended companion disclosure surface; useful for replay and audit illustration, but not a substitute for repository validators, schemas, domain evidence, or independent review.</x:v>
      </x:c>
      <x:c r="CO80" t="n">
        <x:f>IFERROR(IF(AND(TYPE('Release_Notes'!B16)=TYPE(CN80),ISBLANK('Release_Notes'!B16)=ISBLANK(CN80),EXACT('Release_Notes'!B16,CN80)),0,1),1)</x:f>
        <x:v>0</x:v>
      </x:c>
    </x:row>
    <x:row r="81">
      <x:c r="CL81" t="str">
        <x:v>Release_Notes</x:v>
      </x:c>
      <x:c r="CM81" t="str">
        <x:v>A17</x:v>
      </x:c>
      <x:c r="CN81" t="str">
        <x:v>Current companion matrix</x:v>
      </x:c>
      <x:c r="CO81" t="n">
        <x:f>IFERROR(IF(AND(TYPE('Release_Notes'!A17)=TYPE(CN81),ISBLANK('Release_Notes'!A17)=ISBLANK(CN81),EXACT('Release_Notes'!A17,CN81)),0,1),1)</x:f>
        <x:v>0</x:v>
      </x:c>
    </x:row>
    <x:row r="82">
      <x:c r="CL82" t="str">
        <x:v>Release_Notes</x:v>
      </x:c>
      <x:c r="CM82" t="str">
        <x:v>B17</x:v>
      </x:c>
      <x:c r="CN82" t="str">
        <x:v>Canon v12.8-rc1 / SGP v8.7-rc1 / ripple.md v5.7-rc1 / Agent v12.7-rc1 / CSV v2.6-rc1 / Cascade v2.8-rc1 / Reproducibility v1.6-rc1 / WDBIP v1.8-rc1 / RLS Validation Protocol v2.8-rc1 / Primer v4.6-rc1 / Public Introduction v12.8-rc1 / PC-AEP v2.4 / MFDI v2.4 / Source-Coupling v2.4 / Aligners Sheet v5.8-rc1</x:v>
      </x:c>
      <x:c r="CO82" t="n">
        <x:f>IFERROR(IF(AND(TYPE('Release_Notes'!B17)=TYPE(CN82),ISBLANK('Release_Notes'!B17)=ISBLANK(CN82),EXACT('Release_Notes'!B17,CN82)),0,1),1)</x:f>
        <x:v>0</x:v>
      </x:c>
    </x:row>
    <x:row r="83">
      <x:c r="CL83" t="str">
        <x:v>Release_Notes</x:v>
      </x:c>
      <x:c r="CM83" t="str">
        <x:v>A18</x:v>
      </x:c>
      <x:c r="CN83" t="str">
        <x:v>Known REVIEW flags narrative</x:v>
      </x:c>
      <x:c r="CO83" t="n">
        <x:f>IFERROR(IF(AND(TYPE('Release_Notes'!A18)=TYPE(CN83),ISBLANK('Release_Notes'!A18)=ISBLANK(CN83),EXACT('Release_Notes'!A18,CN83)),0,1),1)</x:f>
        <x:v>0</x:v>
      </x:c>
    </x:row>
    <x:row r="84">
      <x:c r="CL84" t="str">
        <x:v>Release_Notes</x:v>
      </x:c>
      <x:c r="CM84" t="str">
        <x:v>B18</x:v>
      </x:c>
      <x:c r="CN84" t="str">
        <x:v>See the live Audit_Flags sheet; specification coverage and worked-run applicability are distinguished.</x:v>
      </x:c>
      <x:c r="CO84" t="n">
        <x:f>IFERROR(IF(AND(TYPE('Release_Notes'!B18)=TYPE(CN84),ISBLANK('Release_Notes'!B18)=ISBLANK(CN84),EXACT('Release_Notes'!B18,CN84)),0,1),1)</x:f>
        <x:v>0</x:v>
      </x:c>
    </x:row>
    <x:row r="85">
      <x:c r="A85" s="661" t="str">
        <x:v>MATHGOV v5.7 RELEASE-BUILD SNAPSHOT</x:v>
      </x:c>
      <x:c r="B85" s="661"/>
      <x:c r="C85" s="661"/>
      <x:c r="D85" s="661"/>
      <x:c r="E85" s="661"/>
      <x:c r="F85" s="661"/>
      <x:c r="G85" s="661"/>
      <x:c r="H85" s="661"/>
      <x:c r="CL85" t="str">
        <x:v>Release_Notes</x:v>
      </x:c>
      <x:c r="CM85" t="str">
        <x:v>A19</x:v>
      </x:c>
      <x:c r="CN85" t="str">
        <x:v>Historical v5.7 note: v5.7 FINAL IMPROVED</x:v>
      </x:c>
      <x:c r="CO85" t="n">
        <x:f>IFERROR(IF(AND(TYPE('Release_Notes'!A19)=TYPE(CN85),ISBLANK('Release_Notes'!A19)=ISBLANK(CN85),EXACT('Release_Notes'!A19,CN85)),0,1),1)</x:f>
        <x:v>0</x:v>
      </x:c>
    </x:row>
    <x:row r="86">
      <x:c r="A86" s="434" t="str">
        <x:v>Purpose</x:v>
      </x:c>
      <x:c r="B86" s="434" t="str">
        <x:v>Immutable comparison copy of declared release-build input surfaces used by Build_Integrity.</x:v>
      </x:c>
      <x:c r="C86"/>
      <x:c r="D86"/>
      <x:c r="E86"/>
      <x:c r="F86"/>
      <x:c r="G86"/>
      <x:c r="H86"/>
      <x:c r="CL86" t="str">
        <x:v>Release_Notes</x:v>
      </x:c>
      <x:c r="CM86" t="str">
        <x:v>B19</x:v>
      </x:c>
      <x:c r="CN86" t="str">
        <x:v>2026-09-03</x:v>
      </x:c>
      <x:c r="CO86" t="n">
        <x:f>IFERROR(IF(AND(TYPE('Release_Notes'!B19)=TYPE(CN86),ISBLANK('Release_Notes'!B19)=ISBLANK(CN86),EXACT('Release_Notes'!B19,CN86)),0,1),1)</x:f>
        <x:v>0</x:v>
      </x:c>
    </x:row>
    <x:row r="87">
      <x:c r="A87" s="434" t="str">
        <x:v>Rule</x:v>
      </x:c>
      <x:c r="B87" s="434" t="str">
        <x:v>Do not edit this sheet in a live run. Any intentional input change requires rebuild and re-verification.</x:v>
      </x:c>
      <x:c r="C87"/>
      <x:c r="D87"/>
      <x:c r="E87"/>
      <x:c r="F87"/>
      <x:c r="G87"/>
      <x:c r="H87"/>
      <x:c r="CL87" t="str">
        <x:v>Release_Notes</x:v>
      </x:c>
      <x:c r="CM87" t="str">
        <x:v>C19</x:v>
      </x:c>
      <x:c r="CN87" t="str">
        <x:v>Same-version integrity and scientific-clarity build: corrected current-facing pins; separated MPS evidence from FPP/h=1; added tool-role, functional-understanding, bidirectional self-report, meaning-register, public-claim, and decommissioning interfaces; added computed release lint.</x:v>
      </x:c>
      <x:c r="CO87" t="n">
        <x:f>IFERROR(IF(AND(TYPE('Release_Notes'!C19)=TYPE(CN87),ISBLANK('Release_Notes'!C19)=ISBLANK(CN87),EXACT('Release_Notes'!C19,CN87)),0,1),1)</x:f>
        <x:v>0</x:v>
      </x:c>
    </x:row>
    <x:row r="88">
      <x:c r="A88" s="434" t="str">
        <x:v>Build</x:v>
      </x:c>
      <x:c r="B88" s="434" t="str">
        <x:v>Final Complete same-version build — 2026-09-04</x:v>
      </x:c>
      <x:c r="C88"/>
      <x:c r="D88"/>
      <x:c r="E88"/>
      <x:c r="F88"/>
      <x:c r="G88"/>
      <x:c r="H88"/>
      <x:c r="CL88" t="str">
        <x:v>Release_Notes</x:v>
      </x:c>
      <x:c r="CM88" t="str">
        <x:v>D19</x:v>
      </x:c>
      <x:c r="CN88" t="str">
        <x:v>Review build; public canonical status requires synchronized governing sources, mirrors, manifest, and hashes.</x:v>
      </x:c>
      <x:c r="CO88" t="n">
        <x:f>IFERROR(IF(AND(TYPE('Release_Notes'!D19)=TYPE(CN88),ISBLANK('Release_Notes'!D19)=ISBLANK(CN88),EXACT('Release_Notes'!D19,CN88)),0,1),1)</x:f>
        <x:v>0</x:v>
      </x:c>
    </x:row>
    <x:row r="89">
      <x:c r="A89" s="434" t="str">
        <x:v>Claim boundary</x:v>
      </x:c>
      <x:c r="B89" s="434" t="str">
        <x:v>Snapshot comparison detects changed cells; it does not validate evidence truth or recompute the framework.</x:v>
      </x:c>
      <x:c r="C89"/>
      <x:c r="D89"/>
      <x:c r="E89"/>
      <x:c r="F89"/>
      <x:c r="G89"/>
      <x:c r="H89"/>
      <x:c r="CL89" t="str">
        <x:v>Release_Notes</x:v>
      </x:c>
      <x:c r="CM89" t="str">
        <x:v>A20</x:v>
      </x:c>
      <x:c r="CN89" t="str">
        <x:v>Sensitivity status</x:v>
      </x:c>
      <x:c r="CO89" t="n">
        <x:f>IFERROR(IF(AND(TYPE('Release_Notes'!A20)=TYPE(CN89),ISBLANK('Release_Notes'!A20)=ISBLANK(CN89),EXACT('Release_Notes'!A20,CN89)),0,1),1)</x:f>
        <x:v>0</x:v>
      </x:c>
    </x:row>
    <x:row r="90">
      <x:c r="A90"/>
      <x:c r="B90"/>
      <x:c r="C90"/>
      <x:c r="D90"/>
      <x:c r="E90"/>
      <x:c r="F90"/>
      <x:c r="G90"/>
      <x:c r="H90"/>
      <x:c r="CL90" t="str">
        <x:v>Release_Notes</x:v>
      </x:c>
      <x:c r="CM90" t="str">
        <x:v>B20</x:v>
      </x:c>
      <x:c r="CN90" t="str">
        <x:v>Historical v5.7 note: The original worked-run sensitivity results are preserved. v5.7 adds a separate specification-integrity surface and does not silently reinterpret historical calculations.</x:v>
      </x:c>
      <x:c r="CO90" t="n">
        <x:f>IFERROR(IF(AND(TYPE('Release_Notes'!B20)=TYPE(CN90),ISBLANK('Release_Notes'!B20)=ISBLANK(CN90),EXACT('Release_Notes'!B20,CN90)),0,1),1)</x:f>
        <x:v>0</x:v>
      </x:c>
    </x:row>
    <x:row r="91">
      <x:c r="CL91" t="str">
        <x:v>Release_Notes</x:v>
      </x:c>
      <x:c r="CM91" t="str">
        <x:v>A21</x:v>
      </x:c>
      <x:c r="CN91" t="str">
        <x:v>Sensitivity verdict</x:v>
      </x:c>
      <x:c r="CO91" t="n">
        <x:f>IFERROR(IF(AND(TYPE('Release_Notes'!A21)=TYPE(CN91),ISBLANK('Release_Notes'!A21)=ISBLANK(CN91),EXACT('Release_Notes'!A21,CN91)),0,1),1)</x:f>
        <x:v>0</x:v>
      </x:c>
    </x:row>
    <x:row r="92">
      <x:c r="CL92" t="str">
        <x:v>Release_Notes</x:v>
      </x:c>
      <x:c r="CM92" t="str">
        <x:v>B21</x:v>
      </x:c>
      <x:c r="CN92" t="str">
        <x:v>Historical v5.7 note: FrameworkVerdict remains governed by the locked worked run. Any migration to v12.7 semantics requires a new run version and rerun of affected calculations and sensitivities.</x:v>
      </x:c>
      <x:c r="CO92" t="n">
        <x:f>IFERROR(IF(AND(TYPE('Release_Notes'!B21)=TYPE(CN92),ISBLANK('Release_Notes'!B21)=ISBLANK(CN92),EXACT('Release_Notes'!B21,CN92)),0,1),1)</x:f>
        <x:v>0</x:v>
      </x:c>
    </x:row>
    <x:row r="93">
      <x:c r="CL93" t="str">
        <x:v>Release_Notes</x:v>
      </x:c>
      <x:c r="CM93" t="str">
        <x:v>A23</x:v>
      </x:c>
      <x:c r="CN93" t="str">
        <x:v>Historical v5.7 note: v12.7 integrity update</x:v>
      </x:c>
      <x:c r="CO93" t="n">
        <x:f>IFERROR(IF(AND(TYPE('Release_Notes'!A23)=TYPE(CN93),ISBLANK('Release_Notes'!A23)=ISBLANK(CN93),EXACT('Release_Notes'!A23,CN93)),0,1),1)</x:f>
        <x:v>0</x:v>
      </x:c>
    </x:row>
    <x:row r="94">
      <x:c r="CL94" t="str">
        <x:v>Release_Notes</x:v>
      </x:c>
      <x:c r="CM94" t="str">
        <x:v>B23</x:v>
      </x:c>
      <x:c r="CN94" t="str">
        <x:v>Historical v5.7 note: Added the v12.7_RLS_Integrity sheet and synchronized current release identities, pin surfaces, and sanity checks.</x:v>
      </x:c>
      <x:c r="CO94" t="n">
        <x:f>IFERROR(IF(AND(TYPE('Release_Notes'!B23)=TYPE(CN94),ISBLANK('Release_Notes'!B23)=ISBLANK(CN94),EXACT('Release_Notes'!B23,CN94)),0,1),1)</x:f>
        <x:v>0</x:v>
      </x:c>
    </x:row>
    <x:row r="95">
      <x:c r="CL95" t="str">
        <x:v>Release_Notes</x:v>
      </x:c>
      <x:c r="CM95" t="str">
        <x:v>A24</x:v>
      </x:c>
      <x:c r="CN95" t="str">
        <x:v>Claim boundary</x:v>
      </x:c>
      <x:c r="CO95" t="n">
        <x:f>IFERROR(IF(AND(TYPE('Release_Notes'!A24)=TYPE(CN95),ISBLANK('Release_Notes'!A24)=ISBLANK(CN95),EXACT('Release_Notes'!A24,CN95)),0,1),1)</x:f>
        <x:v>0</x:v>
      </x:c>
    </x:row>
    <x:row r="96">
      <x:c r="CL96" t="str">
        <x:v>Release_Notes</x:v>
      </x:c>
      <x:c r="CM96" t="str">
        <x:v>B24</x:v>
      </x:c>
      <x:c r="CN96" t="str">
        <x:v>Artifact and formula integrity are not empirical validity. A point-score leader is not automatically a framework winner, authority choice, or executable action.</x:v>
      </x:c>
      <x:c r="CO96" t="n">
        <x:f>IFERROR(IF(AND(TYPE('Release_Notes'!B24)=TYPE(CN96),ISBLANK('Release_Notes'!B24)=ISBLANK(CN96),EXACT('Release_Notes'!B24,CN96)),0,1),1)</x:f>
        <x:v>0</x:v>
      </x:c>
    </x:row>
    <x:row r="97">
      <x:c r="CL97" t="str">
        <x:v>Release_Notes</x:v>
      </x:c>
      <x:c r="CM97" t="str">
        <x:v>A25</x:v>
      </x:c>
      <x:c r="CN97" t="str">
        <x:v>2026-04-21</x:v>
      </x:c>
      <x:c r="CO97" t="n">
        <x:f>IFERROR(IF(AND(TYPE('Release_Notes'!A25)=TYPE(CN97),ISBLANK('Release_Notes'!A25)=ISBLANK(CN97),EXACT('Release_Notes'!A25,CN97)),0,1),1)</x:f>
        <x:v>0</x:v>
      </x:c>
    </x:row>
    <x:row r="98">
      <x:c r="CL98" t="str">
        <x:v>Release_Notes</x:v>
      </x:c>
      <x:c r="CM98" t="str">
        <x:v>B25</x:v>
      </x:c>
      <x:c r="CN98" t="str">
        <x:v>v3.0 working-line hardening: corrected Biosphere UCI default/method disclosure, added tie-break / monitoring dashboard surface, made catastrophe-weight governance explicit, normalized rights ordering language, exposed floor tables/checks, and refreshed companion metadata for current release-line preparation.</x:v>
      </x:c>
      <x:c r="CO98" t="n">
        <x:f>IFERROR(IF(AND(TYPE('Release_Notes'!B25)=TYPE(CN98),ISBLANK('Release_Notes'!B25)=ISBLANK(CN98),EXACT('Release_Notes'!B25,CN98)),0,1),1)</x:f>
        <x:v>0</x:v>
      </x:c>
    </x:row>
    <x:row r="99">
      <x:c r="CL99" t="str">
        <x:v>Release_Notes</x:v>
      </x:c>
      <x:c r="CM99" t="str">
        <x:v>A26</x:v>
      </x:c>
      <x:c r="CN99" t="n">
        <x:v>46161</x:v>
      </x:c>
      <x:c r="CO99" t="n">
        <x:f>IFERROR(IF(AND(TYPE('Release_Notes'!A26)=TYPE(CN99),ISBLANK('Release_Notes'!A26)=ISBLANK(CN99),EXACT('Release_Notes'!A26,CN99)),0,1),1)</x:f>
        <x:v>0</x:v>
      </x:c>
    </x:row>
    <x:row r="100">
      <x:c r="CL100" t="str">
        <x:v>Release_Notes</x:v>
      </x:c>
      <x:c r="CM100" t="str">
        <x:v>B26</x:v>
      </x:c>
      <x:c r="CN100" t="str">
        <x:v>LINEAGE (historical): v3.4 measurement-maturity release synchronization update: added UCI_Maturity, Kernel_Posture, HDW_Capture_Audit, PLSS_Escalation, BioSGP_Maturity, and Deployment_Context surfaces; synchronized visible references to RippleLogic v10.6 / SGP v5.3 / ripple.md v3.4 / Agent v10.6; preserved non-claims for ProofPack, Tier 4, and empirical validation.</x:v>
      </x:c>
      <x:c r="CO100" t="n">
        <x:f>IFERROR(IF(AND(TYPE('Release_Notes'!B26)=TYPE(CN100),ISBLANK('Release_Notes'!B26)=ISBLANK(CN100),EXACT('Release_Notes'!B26,CN100)),0,1),1)</x:f>
        <x:v>0</x:v>
      </x:c>
    </x:row>
    <x:row r="101">
      <x:c r="CL101" t="str">
        <x:v>Release_Notes</x:v>
      </x:c>
      <x:c r="CM101" t="str">
        <x:v>A27</x:v>
      </x:c>
      <x:c r="CN101" t="str">
        <x:v>April 2026 final hardening</x:v>
      </x:c>
      <x:c r="CO101" t="n">
        <x:f>IFERROR(IF(AND(TYPE('Release_Notes'!A27)=TYPE(CN101),ISBLANK('Release_Notes'!A27)=ISBLANK(CN101),EXACT('Release_Notes'!A27,CN101)),0,1),1)</x:f>
        <x:v>0</x:v>
      </x:c>
    </x:row>
    <x:row r="102">
      <x:c r="CL102" t="str">
        <x:v>Release_Notes</x:v>
      </x:c>
      <x:c r="CM102" t="str">
        <x:v>B27</x:v>
      </x:c>
      <x:c r="CN102" t="str">
        <x:v>Added claimability hardening, scenario prior normalization checks, normative-input provenance register/flag, sanity-check provenance block, and explicit base/welfare contribution surfaces for the human-only worked run.</x:v>
      </x:c>
      <x:c r="CO102" t="n">
        <x:f>IFERROR(IF(AND(TYPE('Release_Notes'!B27)=TYPE(CN102),ISBLANK('Release_Notes'!B27)=ISBLANK(CN102),EXACT('Release_Notes'!B27,CN102)),0,1),1)</x:f>
        <x:v>0</x:v>
      </x:c>
    </x:row>
    <x:row r="103">
      <x:c r="CL103" t="str">
        <x:v>Release_Notes</x:v>
      </x:c>
      <x:c r="CM103" t="str">
        <x:v>C27</x:v>
      </x:c>
      <x:c r="CN103" t="str">
        <x:v>Release-readiness pass</x:v>
      </x:c>
      <x:c r="CO103" t="n">
        <x:f>IFERROR(IF(AND(TYPE('Release_Notes'!C27)=TYPE(CN103),ISBLANK('Release_Notes'!C27)=ISBLANK(CN103),EXACT('Release_Notes'!C27,CN103)),0,1),1)</x:f>
        <x:v>0</x:v>
      </x:c>
    </x:row>
    <x:row r="104">
      <x:c r="CL104" t="str">
        <x:v>Release_Notes</x:v>
      </x:c>
      <x:c r="CM104" t="str">
        <x:v>D27</x:v>
      </x:c>
      <x:c r="CN104" t="str">
        <x:v>Supports future ProofPack + hash manifest packaging; does not itself claim ProofPack readiness.</x:v>
      </x:c>
      <x:c r="CO104" t="n">
        <x:f>IFERROR(IF(AND(TYPE('Release_Notes'!D27)=TYPE(CN104),ISBLANK('Release_Notes'!D27)=ISBLANK(CN104),EXACT('Release_Notes'!D27,CN104)),0,1),1)</x:f>
        <x:v>0</x:v>
      </x:c>
    </x:row>
    <x:row r="105">
      <x:c r="CL105" t="str">
        <x:v>Release_Notes</x:v>
      </x:c>
      <x:c r="CM105" t="str">
        <x:v>A29</x:v>
      </x:c>
      <x:c r="CN105" t="str">
        <x:v>v3.4</x:v>
      </x:c>
      <x:c r="CO105" t="n">
        <x:f>IFERROR(IF(AND(TYPE('Release_Notes'!A29)=TYPE(CN105),ISBLANK('Release_Notes'!A29)=ISBLANK(CN105),EXACT('Release_Notes'!A29,CN105)),0,1),1)</x:f>
        <x:v>0</x:v>
      </x:c>
    </x:row>
    <x:row r="106">
      <x:c r="CL106" t="str">
        <x:v>Release_Notes</x:v>
      </x:c>
      <x:c r="CM106" t="str">
        <x:v>B29</x:v>
      </x:c>
      <x:c r="CN106" t="str">
        <x:v>2026-05-26</x:v>
      </x:c>
      <x:c r="CO106" t="n">
        <x:f>IFERROR(IF(AND(TYPE('Release_Notes'!B29)=TYPE(CN106),ISBLANK('Release_Notes'!B29)=ISBLANK(CN106),EXACT('Release_Notes'!B29,CN106)),0,1),1)</x:f>
        <x:v>0</x:v>
      </x:c>
    </x:row>
    <x:row r="107">
      <x:c r="CL107" t="str">
        <x:v>Release_Notes</x:v>
      </x:c>
      <x:c r="CM107" t="str">
        <x:v>C29</x:v>
      </x:c>
      <x:c r="CN107" t="str">
        <x:v>Readability and front-matter organization</x:v>
      </x:c>
      <x:c r="CO107" t="n">
        <x:f>IFERROR(IF(AND(TYPE('Release_Notes'!C29)=TYPE(CN107),ISBLANK('Release_Notes'!C29)=ISBLANK(CN107),EXACT('Release_Notes'!C29,CN107)),0,1),1)</x:f>
        <x:v>0</x:v>
      </x:c>
    </x:row>
    <x:row r="108">
      <x:c r="CL108" t="str">
        <x:v>Release_Notes</x:v>
      </x:c>
      <x:c r="CM108" t="str">
        <x:v>D29</x:v>
      </x:c>
      <x:c r="CN108" t="str">
        <x:v>LINEAGE (historical): Synchronizes workbook references to RippleLogic v10.6 / SGP v5.3 / ripple.md v3.4 / Agent v10.6, reflecting the core-document opening reorganization while preserving formulas, gates, and workbook worked-run exemplar status.</x:v>
      </x:c>
      <x:c r="CO108" t="n">
        <x:f>IFERROR(IF(AND(TYPE('Release_Notes'!D29)=TYPE(CN108),ISBLANK('Release_Notes'!D29)=ISBLANK(CN108),EXACT('Release_Notes'!D29,CN108)),0,1),1)</x:f>
        <x:v>0</x:v>
      </x:c>
    </x:row>
    <x:row r="109">
      <x:c r="CL109" t="str">
        <x:v>Release_Notes</x:v>
      </x:c>
      <x:c r="CM109" t="str">
        <x:v>A30</x:v>
      </x:c>
      <x:c r="CN109" t="str">
        <x:v>v3.4</x:v>
      </x:c>
      <x:c r="CO109" t="n">
        <x:f>IFERROR(IF(AND(TYPE('Release_Notes'!A30)=TYPE(CN109),ISBLANK('Release_Notes'!A30)=ISBLANK(CN109),EXACT('Release_Notes'!A30,CN109)),0,1),1)</x:f>
        <x:v>0</x:v>
      </x:c>
    </x:row>
    <x:row r="110">
      <x:c r="CL110" t="str">
        <x:v>Release_Notes</x:v>
      </x:c>
      <x:c r="CM110" t="str">
        <x:v>B30</x:v>
      </x:c>
      <x:c r="CN110" t="str">
        <x:v>2026-05-26</x:v>
      </x:c>
      <x:c r="CO110" t="n">
        <x:f>IFERROR(IF(AND(TYPE('Release_Notes'!B30)=TYPE(CN110),ISBLANK('Release_Notes'!B30)=ISBLANK(CN110),EXACT('Release_Notes'!B30,CN110)),0,1),1)</x:f>
        <x:v>0</x:v>
      </x:c>
    </x:row>
    <x:row r="111">
      <x:c r="CL111" t="str">
        <x:v>Release_Notes</x:v>
      </x:c>
      <x:c r="CM111" t="str">
        <x:v>C30</x:v>
      </x:c>
      <x:c r="CN111" t="str">
        <x:v>Claim boundary</x:v>
      </x:c>
      <x:c r="CO111" t="n">
        <x:f>IFERROR(IF(AND(TYPE('Release_Notes'!C30)=TYPE(CN111),ISBLANK('Release_Notes'!C30)=ISBLANK(CN111),EXACT('Release_Notes'!C30,CN111)),0,1),1)</x:f>
        <x:v>0</x:v>
      </x:c>
    </x:row>
    <x:row r="112">
      <x:c r="CL112" t="str">
        <x:v>Release_Notes</x:v>
      </x:c>
      <x:c r="CM112" t="str">
        <x:v>D30</x:v>
      </x:c>
      <x:c r="CN112" t="str">
        <x:v>LINEAGE (historical): GitHub v10.6 readability/core architecture release only. Does not claim ProofPack readiness, empirical validation, Tier 4, deployment readiness, or machine-verifiable ecosystem completeness.</x:v>
      </x:c>
      <x:c r="CO112" t="n">
        <x:f>IFERROR(IF(AND(TYPE('Release_Notes'!D30)=TYPE(CN112),ISBLANK('Release_Notes'!D30)=ISBLANK(CN112),EXACT('Release_Notes'!D30,CN112)),0,1),1)</x:f>
        <x:v>0</x:v>
      </x:c>
    </x:row>
    <x:row r="113">
      <x:c r="CL113" t="str">
        <x:v>Release_Notes</x:v>
      </x:c>
      <x:c r="CM113" t="str">
        <x:v>A31</x:v>
      </x:c>
      <x:c r="CN113" t="str">
        <x:v>CLAIM_BOUNDARY_NOTE</x:v>
      </x:c>
      <x:c r="CO113" t="n">
        <x:f>IFERROR(IF(AND(TYPE('Release_Notes'!A31)=TYPE(CN113),ISBLANK('Release_Notes'!A31)=ISBLANK(CN113),EXACT('Release_Notes'!A31,CN113)),0,1),1)</x:f>
        <x:v>0</x:v>
      </x:c>
    </x:row>
    <x:row r="114">
      <x:c r="CL114" t="str">
        <x:v>Release_Notes</x:v>
      </x:c>
      <x:c r="CM114" t="str">
        <x:v>B31</x:v>
      </x:c>
      <x:c r="CN114" t="str">
        <x:v>Worked-run publishability is not ecosystem ProofPack readiness. The current workbook is publishable as a bounded exemplar; RippleLogic refuses deterministic selection because uncertainty sensitivity changes decisiveness. Option A is separately authority-selected, without creating legal authority, execution permission, empirical validation, or deployment certification.</x:v>
      </x:c>
      <x:c r="CO114" t="n">
        <x:f>IFERROR(IF(AND(TYPE('Release_Notes'!B31)=TYPE(CN114),ISBLANK('Release_Notes'!B31)=ISBLANK(CN114),EXACT('Release_Notes'!B31,CN114)),0,1),1)</x:f>
        <x:v>0</x:v>
      </x:c>
    </x:row>
    <x:row r="115">
      <x:c r="CL115" t="str">
        <x:v>Release_Notes</x:v>
      </x:c>
      <x:c r="CM115" t="str">
        <x:v>A32</x:v>
      </x:c>
      <x:c r="CN115" t="str">
        <x:v>REVIEW flag clarification</x:v>
      </x:c>
      <x:c r="CO115" t="n">
        <x:f>IFERROR(IF(AND(TYPE('Release_Notes'!A32)=TYPE(CN115),ISBLANK('Release_Notes'!A32)=ISBLANK(CN115),EXACT('Release_Notes'!A32,CN115)),0,1),1)</x:f>
        <x:v>0</x:v>
      </x:c>
    </x:row>
    <x:row r="116">
      <x:c r="CL116" t="str">
        <x:v>Release_Notes</x:v>
      </x:c>
      <x:c r="CM116" t="str">
        <x:v>B32</x:v>
      </x:c>
      <x:c r="CN116" t="str">
        <x:v>NONDECISIVE_GAP_REVIEW is active and Canon-aligned; explicit authority selection and uncertainty disclosure are complete.</x:v>
      </x:c>
      <x:c r="CO116" t="n">
        <x:f>IFERROR(IF(AND(TYPE('Release_Notes'!B32)=TYPE(CN116),ISBLANK('Release_Notes'!B32)=ISBLANK(CN116),EXACT('Release_Notes'!B32,CN116)),0,1),1)</x:f>
        <x:v>0</x:v>
      </x:c>
    </x:row>
    <x:row r="117">
      <x:c r="CL117" t="str">
        <x:v>Release_Notes</x:v>
      </x:c>
      <x:c r="CM117" t="str">
        <x:v>A34</x:v>
      </x:c>
      <x:c r="CN117" t="str">
        <x:v>LINEAGE (historical): v10.6 Readability Release Patch</x:v>
      </x:c>
      <x:c r="CO117" t="n">
        <x:f>IFERROR(IF(AND(TYPE('Release_Notes'!A34)=TYPE(CN117),ISBLANK('Release_Notes'!A34)=ISBLANK(CN117),EXACT('Release_Notes'!A34,CN117)),0,1),1)</x:f>
        <x:v>0</x:v>
      </x:c>
    </x:row>
    <x:row r="118">
      <x:c r="CL118" t="str">
        <x:v>Release_Notes</x:v>
      </x:c>
      <x:c r="CM118" t="str">
        <x:v>A35</x:v>
      </x:c>
      <x:c r="CN118" t="str">
        <x:v>LINEAGE (historical) companion matrix</x:v>
      </x:c>
      <x:c r="CO118" t="n">
        <x:f>IFERROR(IF(AND(TYPE('Release_Notes'!A35)=TYPE(CN118),ISBLANK('Release_Notes'!A35)=ISBLANK(CN118),EXACT('Release_Notes'!A35,CN118)),0,1),1)</x:f>
        <x:v>0</x:v>
      </x:c>
    </x:row>
    <x:row r="119">
      <x:c r="CL119" t="str">
        <x:v>Release_Notes</x:v>
      </x:c>
      <x:c r="CM119" t="str">
        <x:v>B35</x:v>
      </x:c>
      <x:c r="CN119" t="str">
        <x:v>LINEAGE (historical): RippleLogic v10.6 / SGP v5.3 / ripple.md v3.4 / Agent v10.6 / Sheet v3.4</x:v>
      </x:c>
      <x:c r="CO119" t="n">
        <x:f>IFERROR(IF(AND(TYPE('Release_Notes'!B35)=TYPE(CN119),ISBLANK('Release_Notes'!B35)=ISBLANK(CN119),EXACT('Release_Notes'!B35,CN119)),0,1),1)</x:f>
        <x:v>0</x:v>
      </x:c>
    </x:row>
    <x:row r="120">
      <x:c r="CL120" t="str">
        <x:v>Release_Notes</x:v>
      </x:c>
      <x:c r="CM120" t="str">
        <x:v>A36</x:v>
      </x:c>
      <x:c r="CN120" t="str">
        <x:v>Claim boundary</x:v>
      </x:c>
      <x:c r="CO120" t="n">
        <x:f>IFERROR(IF(AND(TYPE('Release_Notes'!A36)=TYPE(CN120),ISBLANK('Release_Notes'!A36)=ISBLANK(CN120),EXACT('Release_Notes'!A36,CN120)),0,1),1)</x:f>
        <x:v>0</x:v>
      </x:c>
    </x:row>
    <x:row r="121">
      <x:c r="CL121" t="str">
        <x:v>Release_Notes</x:v>
      </x:c>
      <x:c r="CM121" t="str">
        <x:v>B36</x:v>
      </x:c>
      <x:c r="CN121" t="str">
        <x:v>ReferenceStructureRecord fully integrated into workbook control surfaces: ReferenceStructureRecord sheet, Sanity_Checklist, PCC Section 26, and Dashboard visibility rows.</x:v>
      </x:c>
      <x:c r="CO121" t="n">
        <x:f>IFERROR(IF(AND(TYPE('Release_Notes'!B36)=TYPE(CN121),ISBLANK('Release_Notes'!B36)=ISBLANK(CN121),EXACT('Release_Notes'!B36,CN121)),0,1),1)</x:f>
        <x:v>0</x:v>
      </x:c>
    </x:row>
    <x:row r="122">
      <x:c r="CL122" t="str">
        <x:v>Release_Notes</x:v>
      </x:c>
      <x:c r="CM122" t="str">
        <x:v>A37</x:v>
      </x:c>
      <x:c r="CN122" t="str">
        <x:v>Display clarity</x:v>
      </x:c>
      <x:c r="CO122" t="n">
        <x:f>IFERROR(IF(AND(TYPE('Release_Notes'!A37)=TYPE(CN122),ISBLANK('Release_Notes'!A37)=ISBLANK(CN122),EXACT('Release_Notes'!A37,CN122)),0,1),1)</x:f>
        <x:v>0</x:v>
      </x:c>
    </x:row>
    <x:row r="123">
      <x:c r="CL123" t="str">
        <x:v>Release_Notes</x:v>
      </x:c>
      <x:c r="CM123" t="str">
        <x:v>B37</x:v>
      </x:c>
      <x:c r="CN123" t="str">
        <x:v>Worked-run exemplar publishability is separated from deterministic framework selection and selection basis.</x:v>
      </x:c>
      <x:c r="CO123" t="n">
        <x:f>IFERROR(IF(AND(TYPE('Release_Notes'!B37)=TYPE(CN123),ISBLANK('Release_Notes'!B37)=ISBLANK(CN123),EXACT('Release_Notes'!B37,CN123)),0,1),1)</x:f>
        <x:v>0</x:v>
      </x:c>
    </x:row>
    <x:row r="124">
      <x:c r="CL124" t="str">
        <x:v>Release_Notes</x:v>
      </x:c>
      <x:c r="CM124" t="str">
        <x:v>A38</x:v>
      </x:c>
      <x:c r="CN124" t="str">
        <x:v>Machine readiness</x:v>
      </x:c>
      <x:c r="CO124" t="n">
        <x:f>IFERROR(IF(AND(TYPE('Release_Notes'!A38)=TYPE(CN124),ISBLANK('Release_Notes'!A38)=ISBLANK(CN124),EXACT('Release_Notes'!A38,CN124)),0,1),1)</x:f>
        <x:v>0</x:v>
      </x:c>
    </x:row>
    <x:row r="125">
      <x:c r="CL125" t="str">
        <x:v>Release_Notes</x:v>
      </x:c>
      <x:c r="CM125" t="str">
        <x:v>B38</x:v>
      </x:c>
      <x:c r="CN125" t="str">
        <x:v>Machine_Readiness sheet tracks whether registries, schemas, reference calculators, CI, UCI annexes, and PLSS calibration packs are bundled/hash-pinned, missing, or delegated to the post-core ProofPack-prep tooling line.</x:v>
      </x:c>
      <x:c r="CO125" t="n">
        <x:f>IFERROR(IF(AND(TYPE('Release_Notes'!B38)=TYPE(CN125),ISBLANK('Release_Notes'!B38)=ISBLANK(CN125),EXACT('Release_Notes'!B38,CN125)),0,1),1)</x:f>
        <x:v>0</x:v>
      </x:c>
    </x:row>
    <x:row r="126">
      <x:c r="CL126" t="str">
        <x:v>Release_Notes</x:v>
      </x:c>
      <x:c r="CM126" t="str">
        <x:v>A39</x:v>
      </x:c>
      <x:c r="CN126" t="str">
        <x:v>Flag separation</x:v>
      </x:c>
      <x:c r="CO126" t="n">
        <x:f>IFERROR(IF(AND(TYPE('Release_Notes'!A39)=TYPE(CN126),ISBLANK('Release_Notes'!A39)=ISBLANK(CN126),EXACT('Release_Notes'!A39,CN126)),0,1),1)</x:f>
        <x:v>0</x:v>
      </x:c>
    </x:row>
    <x:row r="127">
      <x:c r="CL127" t="str">
        <x:v>Release_Notes</x:v>
      </x:c>
      <x:c r="CM127" t="str">
        <x:v>B39</x:v>
      </x:c>
      <x:c r="CN127" t="str">
        <x:v>Canon flags and tool-local flags are separated in display surfaces.</x:v>
      </x:c>
      <x:c r="CO127" t="n">
        <x:f>IFERROR(IF(AND(TYPE('Release_Notes'!B39)=TYPE(CN127),ISBLANK('Release_Notes'!B39)=ISBLANK(CN127),EXACT('Release_Notes'!B39,CN127)),0,1),1)</x:f>
        <x:v>0</x:v>
      </x:c>
    </x:row>
    <x:row r="128">
      <x:c r="CL128" t="str">
        <x:v>Release_Notes</x:v>
      </x:c>
      <x:c r="CM128" t="str">
        <x:v>A40</x:v>
      </x:c>
      <x:c r="CN128" t="str">
        <x:v>ProofPack status</x:v>
      </x:c>
      <x:c r="CO128" t="n">
        <x:f>IFERROR(IF(AND(TYPE('Release_Notes'!A40)=TYPE(CN128),ISBLANK('Release_Notes'!A40)=ISBLANK(CN128),EXACT('Release_Notes'!A40,CN128)),0,1),1)</x:f>
        <x:v>0</x:v>
      </x:c>
    </x:row>
    <x:row r="129">
      <x:c r="CL129" t="str">
        <x:v>Release_Notes</x:v>
      </x:c>
      <x:c r="CM129" t="str">
        <x:v>B40</x:v>
      </x:c>
      <x:c r="CN129" t="str">
        <x:v>ProofPack-ready claim allowed? NO</x:v>
      </x:c>
      <x:c r="CO129" t="n">
        <x:f>IFERROR(IF(AND(TYPE('Release_Notes'!B40)=TYPE(CN129),ISBLANK('Release_Notes'!B40)=ISBLANK(CN129),EXACT('Release_Notes'!B40,CN129)),0,1),1)</x:f>
        <x:v>0</x:v>
      </x:c>
    </x:row>
    <x:row r="130">
      <x:c r="CL130" t="str">
        <x:v>Release_Notes</x:v>
      </x:c>
      <x:c r="CM130" t="str">
        <x:v>A42</x:v>
      </x:c>
      <x:c r="CN130" t="str">
        <x:v>v3.4 substance patch</x:v>
      </x:c>
      <x:c r="CO130" t="n">
        <x:f>IFERROR(IF(AND(TYPE('Release_Notes'!A42)=TYPE(CN130),ISBLANK('Release_Notes'!A42)=ISBLANK(CN130),EXACT('Release_Notes'!A42,CN130)),0,1),1)</x:f>
        <x:v>0</x:v>
      </x:c>
    </x:row>
    <x:row r="131">
      <x:c r="CL131" t="str">
        <x:v>Release_Notes</x:v>
      </x:c>
      <x:c r="CM131" t="str">
        <x:v>B42</x:v>
      </x:c>
      <x:c r="CN131" t="str">
        <x:v>Boundary-risk and false-precision disclosure extension</x:v>
      </x:c>
      <x:c r="CO131" t="n">
        <x:f>IFERROR(IF(AND(TYPE('Release_Notes'!B42)=TYPE(CN131),ISBLANK('Release_Notes'!B42)=ISBLANK(CN131),EXACT('Release_Notes'!B42,CN131)),0,1),1)</x:f>
        <x:v>0</x:v>
      </x:c>
    </x:row>
    <x:row r="132">
      <x:c r="CL132" t="str">
        <x:v>Release_Notes</x:v>
      </x:c>
      <x:c r="CM132" t="str">
        <x:v>C42</x:v>
      </x:c>
      <x:c r="CN132" t="str">
        <x:v>Added Boundary_Risk_Register and PCC Section 24</x:v>
      </x:c>
      <x:c r="CO132" t="n">
        <x:f>IFERROR(IF(AND(TYPE('Release_Notes'!C42)=TYPE(CN132),ISBLANK('Release_Notes'!C42)=ISBLANK(CN132),EXACT('Release_Notes'!C42,CN132)),0,1),1)</x:f>
        <x:v>0</x:v>
      </x:c>
    </x:row>
    <x:row r="133">
      <x:c r="CL133" t="str">
        <x:v>Release_Notes</x:v>
      </x:c>
      <x:c r="CM133" t="str">
        <x:v>D42</x:v>
      </x:c>
      <x:c r="CN133" t="str">
        <x:v>Manifest/SHA regenerated after content freeze in final package.</x:v>
      </x:c>
      <x:c r="CO133" t="n">
        <x:f>IFERROR(IF(AND(TYPE('Release_Notes'!D42)=TYPE(CN133),ISBLANK('Release_Notes'!D42)=ISBLANK(CN133),EXACT('Release_Notes'!D42,CN133)),0,1),1)</x:f>
        <x:v>0</x:v>
      </x:c>
    </x:row>
    <x:row r="134">
      <x:c r="CL134" t="str">
        <x:v>Release_Notes</x:v>
      </x:c>
      <x:c r="CM134" t="str">
        <x:v>A43</x:v>
      </x:c>
      <x:c r="CN134" t="str">
        <x:v>Claim boundary</x:v>
      </x:c>
      <x:c r="CO134" t="n">
        <x:f>IFERROR(IF(AND(TYPE('Release_Notes'!A43)=TYPE(CN134),ISBLANK('Release_Notes'!A43)=ISBLANK(CN134),EXACT('Release_Notes'!A43,CN134)),0,1),1)</x:f>
        <x:v>0</x:v>
      </x:c>
    </x:row>
    <x:row r="135">
      <x:c r="CL135" t="str">
        <x:v>Release_Notes</x:v>
      </x:c>
      <x:c r="CM135" t="str">
        <x:v>B43</x:v>
      </x:c>
      <x:c r="CN135" t="str">
        <x:v>Workbook remains worked-run exemplar</x:v>
      </x:c>
      <x:c r="CO135" t="n">
        <x:f>IFERROR(IF(AND(TYPE('Release_Notes'!B43)=TYPE(CN135),ISBLANK('Release_Notes'!B43)=ISBLANK(CN135),EXACT('Release_Notes'!B43,CN135)),0,1),1)</x:f>
        <x:v>0</x:v>
      </x:c>
    </x:row>
    <x:row r="136">
      <x:c r="CL136" t="str">
        <x:v>Release_Notes</x:v>
      </x:c>
      <x:c r="CM136" t="str">
        <x:v>C43</x:v>
      </x:c>
      <x:c r="CN136" t="str">
        <x:v>Not a full reference calculator, validator, ProofPack, empirical validation, or Tier 4 release</x:v>
      </x:c>
      <x:c r="CO136" t="n">
        <x:f>IFERROR(IF(AND(TYPE('Release_Notes'!C43)=TYPE(CN136),ISBLANK('Release_Notes'!C43)=ISBLANK(CN136),EXACT('Release_Notes'!C43,CN136)),0,1),1)</x:f>
        <x:v>0</x:v>
      </x:c>
    </x:row>
    <x:row r="137">
      <x:c r="CL137" t="str">
        <x:v>Release_Notes</x:v>
      </x:c>
      <x:c r="CM137" t="str">
        <x:v>D43</x:v>
      </x:c>
      <x:c r="CN137" t="str">
        <x:v>LINEAGE (historical): Preserves v10.6 cascade</x:v>
      </x:c>
      <x:c r="CO137" t="n">
        <x:f>IFERROR(IF(AND(TYPE('Release_Notes'!D43)=TYPE(CN137),ISBLANK('Release_Notes'!D43)=ISBLANK(CN137),EXACT('Release_Notes'!D43,CN137)),0,1),1)</x:f>
        <x:v>0</x:v>
      </x:c>
    </x:row>
    <x:row r="138">
      <x:c r="CL138" t="str">
        <x:v>Release_Notes</x:v>
      </x:c>
      <x:c r="CM138" t="str">
        <x:v>A44</x:v>
      </x:c>
      <x:c r="CN138" t="str">
        <x:v>Reviewer note</x:v>
      </x:c>
      <x:c r="CO138" t="n">
        <x:f>IFERROR(IF(AND(TYPE('Release_Notes'!A44)=TYPE(CN138),ISBLANK('Release_Notes'!A44)=ISBLANK(CN138),EXACT('Release_Notes'!A44,CN138)),0,1),1)</x:f>
        <x:v>0</x:v>
      </x:c>
    </x:row>
    <x:row r="139">
      <x:c r="CL139" t="str">
        <x:v>Release_Notes</x:v>
      </x:c>
      <x:c r="CM139" t="str">
        <x:v>B44</x:v>
      </x:c>
      <x:c r="CN139" t="str">
        <x:v>Boundary fields are disclosure/escalation aids</x:v>
      </x:c>
      <x:c r="CO139" t="n">
        <x:f>IFERROR(IF(AND(TYPE('Release_Notes'!B44)=TYPE(CN139),ISBLANK('Release_Notes'!B44)=ISBLANK(CN139),EXACT('Release_Notes'!B44,CN139)),0,1),1)</x:f>
        <x:v>0</x:v>
      </x:c>
    </x:row>
    <x:row r="140">
      <x:c r="CL140" t="str">
        <x:v>Release_Notes</x:v>
      </x:c>
      <x:c r="CM140" t="str">
        <x:v>C44</x:v>
      </x:c>
      <x:c r="CN140" t="str">
        <x:v>They do not replace RF/NCRC and TRC/Containment/RLS/UCI-HOI or Refusal</x:v>
      </x:c>
      <x:c r="CO140" t="n">
        <x:f>IFERROR(IF(AND(TYPE('Release_Notes'!C44)=TYPE(CN140),ISBLANK('Release_Notes'!C44)=ISBLANK(CN140),EXACT('Release_Notes'!C44,CN140)),0,1),1)</x:f>
        <x:v>0</x:v>
      </x:c>
    </x:row>
    <x:row r="141">
      <x:c r="CL141" t="str">
        <x:v>Release_Notes</x:v>
      </x:c>
      <x:c r="CM141" t="str">
        <x:v>D44</x:v>
      </x:c>
      <x:c r="CN141" t="str">
        <x:v>Use sensitivity/escalation if material</x:v>
      </x:c>
      <x:c r="CO141" t="n">
        <x:f>IFERROR(IF(AND(TYPE('Release_Notes'!D44)=TYPE(CN141),ISBLANK('Release_Notes'!D44)=ISBLANK(CN141),EXACT('Release_Notes'!D44,CN141)),0,1),1)</x:f>
        <x:v>0</x:v>
      </x:c>
    </x:row>
    <x:row r="142">
      <x:c r="CL142" t="str">
        <x:v>Release_Notes</x:v>
      </x:c>
      <x:c r="CM142" t="str">
        <x:v>A46</x:v>
      </x:c>
      <x:c r="CN142" t="str">
        <x:v>v3.4 precision patch</x:v>
      </x:c>
      <x:c r="CO142" t="n">
        <x:f>IFERROR(IF(AND(TYPE('Release_Notes'!A46)=TYPE(CN142),ISBLANK('Release_Notes'!A46)=ISBLANK(CN142),EXACT('Release_Notes'!A46,CN142)),0,1),1)</x:f>
        <x:v>0</x:v>
      </x:c>
    </x:row>
    <x:row r="143">
      <x:c r="CL143" t="str">
        <x:v>Release_Notes</x:v>
      </x:c>
      <x:c r="CM143" t="str">
        <x:v>B46</x:v>
      </x:c>
      <x:c r="CN143" t="str">
        <x:v>Evidence-status tokens, compact profiles, SGP patienthood/participation guardrail, and validation roadmap added.</x:v>
      </x:c>
      <x:c r="CO143" t="n">
        <x:f>IFERROR(IF(AND(TYPE('Release_Notes'!B46)=TYPE(CN143),ISBLANK('Release_Notes'!B46)=ISBLANK(CN143),EXACT('Release_Notes'!B46,CN143)),0,1),1)</x:f>
        <x:v>0</x:v>
      </x:c>
    </x:row>
    <x:row r="144">
      <x:c r="CL144" t="str">
        <x:v>Release_Notes</x:v>
      </x:c>
      <x:c r="CM144" t="str">
        <x:v>C46</x:v>
      </x:c>
      <x:c r="CN144" t="str">
        <x:v>No cascade change</x:v>
      </x:c>
      <x:c r="CO144" t="n">
        <x:f>IFERROR(IF(AND(TYPE('Release_Notes'!C46)=TYPE(CN144),ISBLANK('Release_Notes'!C46)=ISBLANK(CN144),EXACT('Release_Notes'!C46,CN144)),0,1),1)</x:f>
        <x:v>0</x:v>
      </x:c>
    </x:row>
    <x:row r="145">
      <x:c r="CL145" t="str">
        <x:v>Release_Notes</x:v>
      </x:c>
      <x:c r="CM145" t="str">
        <x:v>D46</x:v>
      </x:c>
      <x:c r="CN145" t="str">
        <x:v>Preserves non-claims for ProofPack, Tier 4, empirical validation, and machine-verifiable ecosystem completeness.</x:v>
      </x:c>
      <x:c r="CO145" t="n">
        <x:f>IFERROR(IF(AND(TYPE('Release_Notes'!D46)=TYPE(CN145),ISBLANK('Release_Notes'!D46)=ISBLANK(CN145),EXACT('Release_Notes'!D46,CN145)),0,1),1)</x:f>
        <x:v>0</x:v>
      </x:c>
    </x:row>
    <x:row r="146">
      <x:c r="CL146" t="str">
        <x:v>Release_Notes</x:v>
      </x:c>
      <x:c r="CM146" t="str">
        <x:v>A47</x:v>
      </x:c>
      <x:c r="CN146" t="str">
        <x:v>LINEAGE (historical): v10.6 Companion Synchronization Patch</x:v>
      </x:c>
      <x:c r="CO146" t="n">
        <x:f>IFERROR(IF(AND(TYPE('Release_Notes'!A47)=TYPE(CN146),ISBLANK('Release_Notes'!A47)=ISBLANK(CN146),EXACT('Release_Notes'!A47,CN146)),0,1),1)</x:f>
        <x:v>0</x:v>
      </x:c>
    </x:row>
    <x:row r="147">
      <x:c r="CL147" t="str">
        <x:v>Release_Notes</x:v>
      </x:c>
      <x:c r="CM147" t="str">
        <x:v>A48</x:v>
      </x:c>
      <x:c r="CN147" t="str">
        <x:v>Scope</x:v>
      </x:c>
      <x:c r="CO147" t="n">
        <x:f>IFERROR(IF(AND(TYPE('Release_Notes'!A48)=TYPE(CN147),ISBLANK('Release_Notes'!A48)=ISBLANK(CN147),EXACT('Release_Notes'!A48,CN147)),0,1),1)</x:f>
        <x:v>0</x:v>
      </x:c>
    </x:row>
    <x:row r="148">
      <x:c r="CL148" t="str">
        <x:v>Release_Notes</x:v>
      </x:c>
      <x:c r="CM148" t="str">
        <x:v>B48</x:v>
      </x:c>
      <x:c r="CN148" t="str">
        <x:v>LINEAGE (historical): Aligns visible pins to RippleLogic v10.6 / SGP v5.3 / ripple.md v3.4 / Agent v10.6 while preserving workbook v3.4 worked-run exemplar status.</x:v>
      </x:c>
      <x:c r="CO148" t="n">
        <x:f>IFERROR(IF(AND(TYPE('Release_Notes'!B48)=TYPE(CN148),ISBLANK('Release_Notes'!B48)=ISBLANK(CN148),EXACT('Release_Notes'!B48,CN148)),0,1),1)</x:f>
        <x:v>0</x:v>
      </x:c>
    </x:row>
    <x:row r="149">
      <x:c r="CL149" t="str">
        <x:v>Release_Notes</x:v>
      </x:c>
      <x:c r="CM149" t="str">
        <x:v>A49</x:v>
      </x:c>
      <x:c r="CN149" t="str">
        <x:v>Stream separation</x:v>
      </x:c>
      <x:c r="CO149" t="n">
        <x:f>IFERROR(IF(AND(TYPE('Release_Notes'!A49)=TYPE(CN149),ISBLANK('Release_Notes'!A49)=ISBLANK(CN149),EXACT('Release_Notes'!A49,CN149)),0,1),1)</x:f>
        <x:v>0</x:v>
      </x:c>
    </x:row>
    <x:row r="150">
      <x:c r="CL150" t="str">
        <x:v>Release_Notes</x:v>
      </x:c>
      <x:c r="CM150" t="str">
        <x:v>B49</x:v>
      </x:c>
      <x:c r="CN150" t="str">
        <x:v>Clarifies Base-stream and Welfare-stream identity only for this human-only worked run; generalized non-human or mixed-substrate runs must retain explicit stream separation.</x:v>
      </x:c>
      <x:c r="CO150" t="n">
        <x:f>IFERROR(IF(AND(TYPE('Release_Notes'!B49)=TYPE(CN150),ISBLANK('Release_Notes'!B49)=ISBLANK(CN150),EXACT('Release_Notes'!B49,CN150)),0,1),1)</x:f>
        <x:v>0</x:v>
      </x:c>
    </x:row>
    <x:row r="151">
      <x:c r="CL151" t="str">
        <x:v>Release_Notes</x:v>
      </x:c>
      <x:c r="CM151" t="str">
        <x:v>A50</x:v>
      </x:c>
      <x:c r="CN151" t="str">
        <x:v>Audit awareness</x:v>
      </x:c>
      <x:c r="CO151" t="n">
        <x:f>IFERROR(IF(AND(TYPE('Release_Notes'!A50)=TYPE(CN151),ISBLANK('Release_Notes'!A50)=ISBLANK(CN151),EXACT('Release_Notes'!A50,CN151)),0,1),1)</x:f>
        <x:v>0</x:v>
      </x:c>
    </x:row>
    <x:row r="152">
      <x:c r="CL152" t="str">
        <x:v>Release_Notes</x:v>
      </x:c>
      <x:c r="CM152" t="str">
        <x:v>B50</x:v>
      </x:c>
      <x:c r="CN152" t="str">
        <x:v>LINEAGE (historical): Adds Canon v10.6 awareness entries for CLAIM_EXCEEDS_CLOSURE_BOUNDARY, CATEGORY_COLLAPSE_FLAG, and PCC_MATURITY_SURFACE_INCOMPLETE without converting them into active formula-triggered flags in this exemplar.</x:v>
      </x:c>
      <x:c r="CO152" t="n">
        <x:f>IFERROR(IF(AND(TYPE('Release_Notes'!B50)=TYPE(CN152),ISBLANK('Release_Notes'!B50)=ISBLANK(CN152),EXACT('Release_Notes'!B50,CN152)),0,1),1)</x:f>
        <x:v>0</x:v>
      </x:c>
    </x:row>
    <x:row r="153">
      <x:c r="CL153" t="str">
        <x:v>Release_Notes</x:v>
      </x:c>
      <x:c r="CM153" t="str">
        <x:v>A51</x:v>
      </x:c>
      <x:c r="CN153" t="str">
        <x:v>Claim boundary</x:v>
      </x:c>
      <x:c r="CO153" t="n">
        <x:f>IFERROR(IF(AND(TYPE('Release_Notes'!A51)=TYPE(CN153),ISBLANK('Release_Notes'!A51)=ISBLANK(CN153),EXACT('Release_Notes'!A51,CN153)),0,1),1)</x:f>
        <x:v>0</x:v>
      </x:c>
    </x:row>
    <x:row r="154">
      <x:c r="CL154" t="str">
        <x:v>Release_Notes</x:v>
      </x:c>
      <x:c r="CM154" t="str">
        <x:v>B51</x:v>
      </x:c>
      <x:c r="CN154" t="str">
        <x:v>Still no ProofPack, Tier 4, empirical validation, deployment readiness, legal compliance, completed biological SGP measurement, or current-AI sentience claim.</x:v>
      </x:c>
      <x:c r="CO154" t="n">
        <x:f>IFERROR(IF(AND(TYPE('Release_Notes'!B51)=TYPE(CN154),ISBLANK('Release_Notes'!B51)=ISBLANK(CN154),EXACT('Release_Notes'!B51,CN154)),0,1),1)</x:f>
        <x:v>0</x:v>
      </x:c>
    </x:row>
    <x:row r="155">
      <x:c r="CL155" t="str">
        <x:v>Release_Notes</x:v>
      </x:c>
      <x:c r="CM155" t="str">
        <x:v>A103</x:v>
      </x:c>
      <x:c r="CN155" t="str">
        <x:v>Final public-use polish</x:v>
      </x:c>
      <x:c r="CO155" t="n">
        <x:f>IFERROR(IF(AND(TYPE('Release_Notes'!A103)=TYPE(CN155),ISBLANK('Release_Notes'!A103)=ISBLANK(CN155),EXACT('Release_Notes'!A103,CN155)),0,1),1)</x:f>
        <x:v>0</x:v>
      </x:c>
    </x:row>
    <x:row r="156">
      <x:c r="CL156" t="str">
        <x:v>Release_Notes</x:v>
      </x:c>
      <x:c r="CM156" t="str">
        <x:v>B103</x:v>
      </x:c>
      <x:c r="CN156" t="str">
        <x:v>Added How_To_Use sheet and semantic verifier; clarified hash-only verification boundary; completed Agent event registry and PrimitiveAuditRecord/Semantic Debt guidance.</x:v>
      </x:c>
      <x:c r="CO156" t="n">
        <x:f>IFERROR(IF(AND(TYPE('Release_Notes'!B103)=TYPE(CN156),ISBLANK('Release_Notes'!B103)=ISBLANK(CN156),EXACT('Release_Notes'!B103,CN156)),0,1),1)</x:f>
        <x:v>0</x:v>
      </x:c>
    </x:row>
    <x:row r="157">
      <x:c r="CL157" t="str">
        <x:v>Release_Notes</x:v>
      </x:c>
      <x:c r="CM157" t="str">
        <x:v>A104</x:v>
      </x:c>
      <x:c r="CN157" t="str">
        <x:v>LINEAGE (historical patch record) — v12.5 final same-version integrity hardening</x:v>
      </x:c>
      <x:c r="CO157" t="n">
        <x:f>IFERROR(IF(AND(TYPE('Release_Notes'!A104)=TYPE(CN157),ISBLANK('Release_Notes'!A104)=ISBLANK(CN157),EXACT('Release_Notes'!A104,CN157)),0,1),1)</x:f>
        <x:v>0</x:v>
      </x:c>
    </x:row>
    <x:row r="158">
      <x:c r="CL158" t="str">
        <x:v>Release_Notes</x:v>
      </x:c>
      <x:c r="CM158" t="str">
        <x:v>B104</x:v>
      </x:c>
      <x:c r="CN158" t="str">
        <x:v>Historical patch record. Current computed state, active flags, formulas, and publishability cells control; this narrative does not override them.</x:v>
      </x:c>
      <x:c r="CO158" t="n">
        <x:f>IFERROR(IF(AND(TYPE('Release_Notes'!B104)=TYPE(CN158),ISBLANK('Release_Notes'!B104)=ISBLANK(CN158),EXACT('Release_Notes'!B104,CN158)),0,1),1)</x:f>
        <x:v>0</x:v>
      </x:c>
    </x:row>
    <x:row r="159">
      <x:c r="CL159" t="str">
        <x:v>Release_Notes</x:v>
      </x:c>
      <x:c r="CM159" t="str">
        <x:v>C104</x:v>
      </x:c>
      <x:c r="CN159" t="str">
        <x:v>Same versions retained</x:v>
      </x:c>
      <x:c r="CO159" t="n">
        <x:f>IFERROR(IF(AND(TYPE('Release_Notes'!C104)=TYPE(CN159),ISBLANK('Release_Notes'!C104)=ISBLANK(CN159),EXACT('Release_Notes'!C104,CN159)),0,1),1)</x:f>
        <x:v>0</x:v>
      </x:c>
    </x:row>
    <x:row r="160">
      <x:c r="CL160" t="str">
        <x:v>Release_Notes</x:v>
      </x:c>
      <x:c r="CM160" t="str">
        <x:v>D104</x:v>
      </x:c>
      <x:c r="CN160" t="str">
        <x:v>Release-integrity and claim-boundary correction</x:v>
      </x:c>
      <x:c r="CO160" t="n">
        <x:f>IFERROR(IF(AND(TYPE('Release_Notes'!D104)=TYPE(CN160),ISBLANK('Release_Notes'!D104)=ISBLANK(CN160),EXACT('Release_Notes'!D104,CN160)),0,1),1)</x:f>
        <x:v>0</x:v>
      </x:c>
    </x:row>
    <x:row r="161">
      <x:c r="CL161" t="str">
        <x:v>Release_Notes</x:v>
      </x:c>
      <x:c r="CM161" t="str">
        <x:v>A105</x:v>
      </x:c>
      <x:c r="CN161" t="str">
        <x:v>v12.5 same-version carried-obligation integrity hardening</x:v>
      </x:c>
      <x:c r="CO161" t="n">
        <x:f>IFERROR(IF(AND(TYPE('Release_Notes'!A105)=TYPE(CN161),ISBLANK('Release_Notes'!A105)=ISBLANK(CN161),EXACT('Release_Notes'!A105,CN161)),0,1),1)</x:f>
        <x:v>0</x:v>
      </x:c>
    </x:row>
    <x:row r="162">
      <x:c r="CL162" t="str">
        <x:v>Release_Notes</x:v>
      </x:c>
      <x:c r="CM162" t="str">
        <x:v>B105</x:v>
      </x:c>
      <x:c r="CN162" t="str">
        <x:v>2026-07-25</x:v>
      </x:c>
      <x:c r="CO162" t="n">
        <x:f>IFERROR(IF(AND(TYPE('Release_Notes'!B105)=TYPE(CN162),ISBLANK('Release_Notes'!B105)=ISBLANK(CN162),EXACT('Release_Notes'!B105,CN162)),0,1),1)</x:f>
        <x:v>0</x:v>
      </x:c>
    </x:row>
    <x:row r="163">
      <x:c r="CL163" t="str">
        <x:v>Release_Notes</x:v>
      </x:c>
      <x:c r="CM163" t="str">
        <x:v>C105</x:v>
      </x:c>
      <x:c r="CN163" t="str">
        <x:v>Added material-obligation, carrier-nonperformance, control-change, performance/effectiveness, and hidden-human-compensation records inside existing CSV and responsibility-continuity architecture.</x:v>
      </x:c>
      <x:c r="CO163" t="n">
        <x:f>IFERROR(IF(AND(TYPE('Release_Notes'!C105)=TYPE(CN163),ISBLANK('Release_Notes'!C105)=ISBLANK(CN163),EXACT('Release_Notes'!C105,CN163)),0,1),1)</x:f>
        <x:v>0</x:v>
      </x:c>
    </x:row>
    <x:row r="164">
      <x:c r="CL164" t="str">
        <x:v>Release_Notes</x:v>
      </x:c>
      <x:c r="CM164" t="str">
        <x:v>D105</x:v>
      </x:c>
      <x:c r="CN164" t="str">
        <x:v>All versions, formulas, thresholds, gates, SGP rules, Union Scopes, Welfare Dimensions, and worked-run ranking outcomes retained.</x:v>
      </x:c>
      <x:c r="CO164" t="n">
        <x:f>IFERROR(IF(AND(TYPE('Release_Notes'!D105)=TYPE(CN164),ISBLANK('Release_Notes'!D105)=ISBLANK(CN164),EXACT('Release_Notes'!D105,CN164)),0,1),1)</x:f>
        <x:v>0</x:v>
      </x:c>
    </x:row>
    <x:row r="165">
      <x:c r="CL165" t="str">
        <x:v>Release_Notes</x:v>
      </x:c>
      <x:c r="CM165" t="str">
        <x:v>A106</x:v>
      </x:c>
      <x:c r="CN165" t="str">
        <x:v>LINEAGE (historical patch record) — v12.5 same-version final conformance and release-identity patch</x:v>
      </x:c>
      <x:c r="CO165" t="n">
        <x:f>IFERROR(IF(AND(TYPE('Release_Notes'!A106)=TYPE(CN165),ISBLANK('Release_Notes'!A106)=ISBLANK(CN165),EXACT('Release_Notes'!A106,CN165)),0,1),1)</x:f>
        <x:v>0</x:v>
      </x:c>
    </x:row>
    <x:row r="166">
      <x:c r="CL166" t="str">
        <x:v>Release_Notes</x:v>
      </x:c>
      <x:c r="CM166" t="str">
        <x:v>B106</x:v>
      </x:c>
      <x:c r="CN166" t="str">
        <x:v>2026-07-25 — historical same-version patch identifier; current computed state controls.</x:v>
      </x:c>
      <x:c r="CO166" t="n">
        <x:f>IFERROR(IF(AND(TYPE('Release_Notes'!B106)=TYPE(CN166),ISBLANK('Release_Notes'!B106)=ISBLANK(CN166),EXACT('Release_Notes'!B106,CN166)),0,1),1)</x:f>
        <x:v>0</x:v>
      </x:c>
    </x:row>
    <x:row r="167">
      <x:c r="CL167" t="str">
        <x:v>Release_Notes</x:v>
      </x:c>
      <x:c r="CM167" t="str">
        <x:v>C106</x:v>
      </x:c>
      <x:c r="CN167" t="str">
        <x:v>Unified the release identity; repaired sanity reconciliation and authority-state tokens; added an explicit six-family governance-lock-in assessment; converted the CSV worked surface from a vacuous proxy pass to a controlled Tier-2 diagnostic trace; retained all formulas, thresholds, gates, scopes, dimensions, and non-decisive outcome.</x:v>
      </x:c>
      <x:c r="CO167" t="n">
        <x:f>IFERROR(IF(AND(TYPE('Release_Notes'!C106)=TYPE(CN167),ISBLANK('Release_Notes'!C106)=ISBLANK(CN167),EXACT('Release_Notes'!C106,CN167)),0,1),1)</x:f>
        <x:v>0</x:v>
      </x:c>
    </x:row>
    <x:row r="168">
      <x:c r="CL168" t="str">
        <x:v>Release_Notes</x:v>
      </x:c>
      <x:c r="CM168" t="str">
        <x:v>D106</x:v>
      </x:c>
      <x:c r="CN168" t="str">
        <x:v>Same versions retained; all manifests and hashes must be regenerated after export.</x:v>
      </x:c>
      <x:c r="CO168" t="n">
        <x:f>IFERROR(IF(AND(TYPE('Release_Notes'!D106)=TYPE(CN168),ISBLANK('Release_Notes'!D106)=ISBLANK(CN168),EXACT('Release_Notes'!D106,CN168)),0,1),1)</x:f>
        <x:v>0</x:v>
      </x:c>
    </x:row>
    <x:row r="169">
      <x:c r="CL169" t="str">
        <x:v>Release_Notes</x:v>
      </x:c>
      <x:c r="CM169" t="str">
        <x:v>A107</x:v>
      </x:c>
      <x:c r="CN169" t="str">
        <x:v>LINEAGE (historical patch record) — v12.5 same-version final release-identity and conformance completion</x:v>
      </x:c>
      <x:c r="CO169" t="n">
        <x:f>IFERROR(IF(AND(TYPE('Release_Notes'!A107)=TYPE(CN169),ISBLANK('Release_Notes'!A107)=ISBLANK(CN169),EXACT('Release_Notes'!A107,CN169)),0,1),1)</x:f>
        <x:v>0</x:v>
      </x:c>
    </x:row>
    <x:row r="170">
      <x:c r="CL170" t="str">
        <x:v>Release_Notes</x:v>
      </x:c>
      <x:c r="CM170" t="str">
        <x:v>B107</x:v>
      </x:c>
      <x:c r="CN170" t="str">
        <x:v>2026-07-25 — historical release-integrity step; current computed state controls.</x:v>
      </x:c>
      <x:c r="CO170" t="n">
        <x:f>IFERROR(IF(AND(TYPE('Release_Notes'!B107)=TYPE(CN170),ISBLANK('Release_Notes'!B107)=ISBLANK(CN170),EXACT('Release_Notes'!B107,CN170)),0,1),1)</x:f>
        <x:v>0</x:v>
      </x:c>
    </x:row>
    <x:row r="171">
      <x:c r="CL171" t="str">
        <x:v>Release_Notes</x:v>
      </x:c>
      <x:c r="CM171" t="str">
        <x:v>C107</x:v>
      </x:c>
      <x:c r="CN171" t="str">
        <x:v>Unified the canonical release identity; made the Canon abstract title blue, bold, and page-bound to its text; removed the hand-maintained Appendix H.3 flag mirror in favor of the Section 14.3A single source; added an informative maturity-ladder type crosswalk; completed publication and table checks without changing versions, gates, thresholds, scopes, dimensions, or worked-run outcomes.</x:v>
      </x:c>
      <x:c r="CO171" t="n">
        <x:f>IFERROR(IF(AND(TYPE('Release_Notes'!C107)=TYPE(CN171),ISBLANK('Release_Notes'!C107)=ISBLANK(CN171),EXACT('Release_Notes'!C107,CN171)),0,1),1)</x:f>
        <x:v>0</x:v>
      </x:c>
    </x:row>
    <x:row r="172">
      <x:c r="CL172" t="str">
        <x:v>Release_Notes</x:v>
      </x:c>
      <x:c r="CM172" t="str">
        <x:v>D107</x:v>
      </x:c>
      <x:c r="CN172" t="str">
        <x:v>Same versions retained; final manifests, hashes, DOCX/PDF mirrors, workbook caches, and verification reports regenerated after export.</x:v>
      </x:c>
      <x:c r="CO172" t="n">
        <x:f>IFERROR(IF(AND(TYPE('Release_Notes'!D107)=TYPE(CN172),ISBLANK('Release_Notes'!D107)=ISBLANK(CN172),EXACT('Release_Notes'!D107,CN172)),0,1),1)</x:f>
        <x:v>0</x:v>
      </x:c>
    </x:row>
    <x:row r="173">
      <x:c r="CL173" t="str">
        <x:v>Release_Notes</x:v>
      </x:c>
      <x:c r="CM173" t="str">
        <x:v>A108</x:v>
      </x:c>
      <x:c r="CN173" t="str">
        <x:v>LINEAGE (historical patch record) — v12.5 same-version live-recalculation and synchronization repair</x:v>
      </x:c>
      <x:c r="CO173" t="n">
        <x:f>IFERROR(IF(AND(TYPE('Release_Notes'!A108)=TYPE(CN173),ISBLANK('Release_Notes'!A108)=ISBLANK(CN173),EXACT('Release_Notes'!A108,CN173)),0,1),1)</x:f>
        <x:v>0</x:v>
      </x:c>
    </x:row>
    <x:row r="174">
      <x:c r="CL174" t="str">
        <x:v>Release_Notes</x:v>
      </x:c>
      <x:c r="CM174" t="str">
        <x:v>B108</x:v>
      </x:c>
      <x:c r="CN174" t="str">
        <x:v>2026-07-25 — historical live-recalculation repair; current computed state controls.</x:v>
      </x:c>
      <x:c r="CO174" t="n">
        <x:f>IFERROR(IF(AND(TYPE('Release_Notes'!B108)=TYPE(CN174),ISBLANK('Release_Notes'!B108)=ISBLANK(CN174),EXACT('Release_Notes'!B108,CN174)),0,1),1)</x:f>
        <x:v>0</x:v>
      </x:c>
    </x:row>
    <x:row r="175">
      <x:c r="CL175" t="str">
        <x:v>Release_Notes</x:v>
      </x:c>
      <x:c r="CM175" t="str">
        <x:v>C108</x:v>
      </x:c>
      <x:c r="CN175" t="str">
        <x:v>Removed seven accidental empty-formula records, restored four live Containment formulas and one dynamic Canon cross-reference, consolidated the duplicate v12_5 synchronization sheets, and added mandatory live-recalculation verification without changing gates, thresholds, scopes, dimensions, SGP rules, or the worked-run outcome.</x:v>
      </x:c>
      <x:c r="CO175" t="n">
        <x:f>IFERROR(IF(AND(TYPE('Release_Notes'!C108)=TYPE(CN175),ISBLANK('Release_Notes'!C108)=ISBLANK(CN175),EXACT('Release_Notes'!C108,CN175)),0,1),1)</x:f>
        <x:v>0</x:v>
      </x:c>
    </x:row>
    <x:row r="176">
      <x:c r="CL176" t="str">
        <x:v>Release_Notes</x:v>
      </x:c>
      <x:c r="CM176" t="str">
        <x:v>D108</x:v>
      </x:c>
      <x:c r="CN176" t="str">
        <x:v>Same versions retained; release manifests and hashes must be regenerated after export.</x:v>
      </x:c>
      <x:c r="CO176" t="n">
        <x:f>IFERROR(IF(AND(TYPE('Release_Notes'!D108)=TYPE(CN176),ISBLANK('Release_Notes'!D108)=ISBLANK(CN176),EXACT('Release_Notes'!D108,CN176)),0,1),1)</x:f>
        <x:v>0</x:v>
      </x:c>
    </x:row>
    <x:row r="177">
      <x:c r="CL177" t="str">
        <x:v>v12_7_Sync</x:v>
      </x:c>
      <x:c r="CM177" t="str">
        <x:v>A1</x:v>
      </x:c>
      <x:c r="CN177" t="str">
        <x:v>v12.8-rc1 / SGP v8.7-rc1 SYNC</x:v>
      </x:c>
      <x:c r="CO177" t="n">
        <x:f>IFERROR(IF(AND(TYPE('v12_7_Sync'!A1)=TYPE(CN177),ISBLANK('v12_7_Sync'!A1)=ISBLANK(CN177),EXACT('v12_7_Sync'!A1,CN177)),0,1),1)</x:f>
        <x:v>0</x:v>
      </x:c>
    </x:row>
    <x:row r="178">
      <x:c r="CL178" t="str">
        <x:v>v12_7_Sync</x:v>
      </x:c>
      <x:c r="CM178" t="str">
        <x:v>B1</x:v>
      </x:c>
      <x:c r="CN178" t="str">
        <x:v>Authoritative workbook synchronization surface</x:v>
      </x:c>
      <x:c r="CO178" t="n">
        <x:f>IFERROR(IF(AND(TYPE('v12_7_Sync'!B1)=TYPE(CN178),ISBLANK('v12_7_Sync'!B1)=ISBLANK(CN178),EXACT('v12_7_Sync'!B1,CN178)),0,1),1)</x:f>
        <x:v>0</x:v>
      </x:c>
    </x:row>
    <x:row r="179">
      <x:c r="CL179" t="str">
        <x:v>v12_7_Sync</x:v>
      </x:c>
      <x:c r="CM179" t="str">
        <x:v>A2</x:v>
      </x:c>
      <x:c r="CN179" t="str">
        <x:v>Release</x:v>
      </x:c>
      <x:c r="CO179" t="n">
        <x:f>IFERROR(IF(AND(TYPE('v12_7_Sync'!A2)=TYPE(CN179),ISBLANK('v12_7_Sync'!A2)=ISBLANK(CN179),EXACT('v12_7_Sync'!A2,CN179)),0,1),1)</x:f>
        <x:v>0</x:v>
      </x:c>
    </x:row>
    <x:row r="180">
      <x:c r="CL180" t="str">
        <x:v>v12_7_Sync</x:v>
      </x:c>
      <x:c r="CM180" t="str">
        <x:v>B2</x:v>
      </x:c>
      <x:c r="CN180" t="str">
        <x:v>MathGov Core Release 2026.09 v12.8-rc1 / SGP v8.7-rc1 — Rights Non-Dilution, Representation Integrity, and Robust Selection Release</x:v>
      </x:c>
      <x:c r="CO180" t="n">
        <x:f>IFERROR(IF(AND(TYPE('v12_7_Sync'!B2)=TYPE(CN180),ISBLANK('v12_7_Sync'!B2)=ISBLANK(CN180),EXACT('v12_7_Sync'!B2,CN180)),0,1),1)</x:f>
        <x:v>0</x:v>
      </x:c>
    </x:row>
    <x:row r="181">
      <x:c r="CL181" t="str">
        <x:v>v12_7_Sync</x:v>
      </x:c>
      <x:c r="CM181" t="str">
        <x:v>A3</x:v>
      </x:c>
      <x:c r="CN181" t="str">
        <x:v>Workbook</x:v>
      </x:c>
      <x:c r="CO181" t="n">
        <x:f>IFERROR(IF(AND(TYPE('v12_7_Sync'!A3)=TYPE(CN181),ISBLANK('v12_7_Sync'!A3)=ISBLANK(CN181),EXACT('v12_7_Sync'!A3,CN181)),0,1),1)</x:f>
        <x:v>0</x:v>
      </x:c>
    </x:row>
    <x:row r="182">
      <x:c r="CL182" t="str">
        <x:v>v12_7_Sync</x:v>
      </x:c>
      <x:c r="CM182" t="str">
        <x:v>B3</x:v>
      </x:c>
      <x:c r="CN182" t="str">
        <x:v>RippleLogic Aligners Sheet v5.8-rc1</x:v>
      </x:c>
      <x:c r="CO182" t="n">
        <x:f>IFERROR(IF(AND(TYPE('v12_7_Sync'!B3)=TYPE(CN182),ISBLANK('v12_7_Sync'!B3)=ISBLANK(CN182),EXACT('v12_7_Sync'!B3,CN182)),0,1),1)</x:f>
        <x:v>0</x:v>
      </x:c>
    </x:row>
    <x:row r="183">
      <x:c r="CL183" t="str">
        <x:v>v12_7_Sync</x:v>
      </x:c>
      <x:c r="CM183" t="str">
        <x:v>A4</x:v>
      </x:c>
      <x:c r="CN183" t="str">
        <x:v>Exact Core 15 pins</x:v>
      </x:c>
      <x:c r="CO183" t="n">
        <x:f>IFERROR(IF(AND(TYPE('v12_7_Sync'!A4)=TYPE(CN183),ISBLANK('v12_7_Sync'!A4)=ISBLANK(CN183),EXACT('v12_7_Sync'!A4,CN183)),0,1),1)</x:f>
        <x:v>0</x:v>
      </x:c>
    </x:row>
    <x:row r="184">
      <x:c r="CL184" t="str">
        <x:v>v12_7_Sync</x:v>
      </x:c>
      <x:c r="CM184" t="str">
        <x:v>B4</x:v>
      </x:c>
      <x:c r="CN184" t="str">
        <x:v>Canon v12.8-rc1 / SGP v8.7-rc1 / ripple.md v5.7-rc1 / Agent v12.7-rc1 / CSV v2.6-rc1 / Cascade v2.8-rc1 / Reproducibility v1.6-rc1 / WDBIP v1.8-rc1 / RLS Validation Protocol v2.8-rc1 / Primer v4.6-rc1 / Public Introduction v12.8-rc1 / PC-AEP v2.5-rc1 / MFDI v2.5-rc1 / Source-Coupling v2.5-rc1 / Aligners Sheet v5.8-rc1</x:v>
      </x:c>
      <x:c r="CO184" t="n">
        <x:f>IFERROR(IF(AND(TYPE('v12_7_Sync'!B4)=TYPE(CN184),ISBLANK('v12_7_Sync'!B4)=ISBLANK(CN184),EXACT('v12_7_Sync'!B4,CN184)),0,1),1)</x:f>
        <x:v>0</x:v>
      </x:c>
    </x:row>
    <x:row r="185">
      <x:c r="CL185" t="str">
        <x:v>v12_7_Sync</x:v>
      </x:c>
      <x:c r="CM185" t="str">
        <x:v>A5</x:v>
      </x:c>
      <x:c r="CN185" t="str">
        <x:v>Architecture</x:v>
      </x:c>
      <x:c r="CO185" t="n">
        <x:f>IFERROR(IF(AND(TYPE('v12_7_Sync'!A5)=TYPE(CN185),ISBLANK('v12_7_Sync'!A5)=ISBLANK(CN185),EXACT('v12_7_Sync'!A5,CN185)),0,1),1)</x:f>
        <x:v>0</x:v>
      </x:c>
    </x:row>
    <x:row r="186">
      <x:c r="CL186" t="str">
        <x:v>v12_7_Sync</x:v>
      </x:c>
      <x:c r="CM186" t="str">
        <x:v>B5</x:v>
      </x:c>
      <x:c r="CN186" t="str">
        <x:v>RG -&gt; RF/NCRC -&gt; TRC -&gt; CSV -&gt; RLS</x:v>
      </x:c>
      <x:c r="CO186" t="n">
        <x:f>IFERROR(IF(AND(TYPE('v12_7_Sync'!B5)=TYPE(CN186),ISBLANK('v12_7_Sync'!B5)=ISBLANK(CN186),EXACT('v12_7_Sync'!B5,CN186)),0,1),1)</x:f>
        <x:v>0</x:v>
      </x:c>
    </x:row>
    <x:row r="187">
      <x:c r="CL187" t="str">
        <x:v>v12_7_Sync</x:v>
      </x:c>
      <x:c r="CM187" t="str">
        <x:v>A6</x:v>
      </x:c>
      <x:c r="CN187" t="str">
        <x:v>Integrity</x:v>
      </x:c>
      <x:c r="CO187" t="n">
        <x:f>IFERROR(IF(AND(TYPE('v12_7_Sync'!A6)=TYPE(CN187),ISBLANK('v12_7_Sync'!A6)=ISBLANK(CN187),EXACT('v12_7_Sync'!A6,CN187)),0,1),1)</x:f>
        <x:v>0</x:v>
      </x:c>
    </x:row>
    <x:row r="188">
      <x:c r="CL188" t="str">
        <x:v>v12_7_Sync</x:v>
      </x:c>
      <x:c r="CM188" t="str">
        <x:v>B6</x:v>
      </x:c>
      <x:c r="CN188" t="str">
        <x:v>Rights non-dilution; stable effect identity; token/temporal partition checks; typed likelihood; adverse-confidence counterfactual; distributional/subgroup closure; run-level mask symmetry; finite robustness completeness.</x:v>
      </x:c>
      <x:c r="CO188" t="n">
        <x:f>IFERROR(IF(AND(TYPE('v12_7_Sync'!B6)=TYPE(CN188),ISBLANK('v12_7_Sync'!B6)=ISBLANK(CN188),EXACT('v12_7_Sync'!B6,CN188)),0,1),1)</x:f>
        <x:v>0</x:v>
      </x:c>
    </x:row>
    <x:row r="189">
      <x:c r="CL189" t="str">
        <x:v>v12_7_Sync</x:v>
      </x:c>
      <x:c r="CM189" t="str">
        <x:v>A7</x:v>
      </x:c>
      <x:c r="CN189" t="str">
        <x:v>Claim boundary</x:v>
      </x:c>
      <x:c r="CO189" t="n">
        <x:f>IFERROR(IF(AND(TYPE('v12_7_Sync'!A7)=TYPE(CN189),ISBLANK('v12_7_Sync'!A7)=ISBLANK(CN189),EXACT('v12_7_Sync'!A7,CN189)),0,1),1)</x:f>
        <x:v>0</x:v>
      </x:c>
    </x:row>
    <x:row r="190">
      <x:c r="CL190" t="str">
        <x:v>v12_7_Sync</x:v>
      </x:c>
      <x:c r="CM190" t="str">
        <x:v>B7</x:v>
      </x:c>
      <x:c r="CN190" t="str">
        <x:v>Worked-run exemplar only; not empirical validation, legal authority, physical safety, consciousness detection, framework superiority, or deployment certification</x:v>
      </x:c>
      <x:c r="CO190" t="n">
        <x:f>IFERROR(IF(AND(TYPE('v12_7_Sync'!B7)=TYPE(CN190),ISBLANK('v12_7_Sync'!B7)=ISBLANK(CN190),EXACT('v12_7_Sync'!B7,CN190)),0,1),1)</x:f>
        <x:v>0</x:v>
      </x:c>
    </x:row>
    <x:row r="191">
      <x:c r="CL191" t="str">
        <x:v>v12_7_Sync</x:v>
      </x:c>
      <x:c r="CM191" t="str">
        <x:v>A9</x:v>
      </x:c>
      <x:c r="CN191" t="str">
        <x:v>Core 15 component inventory</x:v>
      </x:c>
      <x:c r="CO191" t="n">
        <x:f>IFERROR(IF(AND(TYPE('v12_7_Sync'!A9)=TYPE(CN191),ISBLANK('v12_7_Sync'!A9)=ISBLANK(CN191),EXACT('v12_7_Sync'!A9,CN191)),0,1),1)</x:f>
        <x:v>0</x:v>
      </x:c>
    </x:row>
    <x:row r="192">
      <x:c r="CL192" t="str">
        <x:v>v12_7_Sync</x:v>
      </x:c>
      <x:c r="CM192" t="str">
        <x:v>B9</x:v>
      </x:c>
      <x:c r="CN192" t="str">
        <x:v>Version</x:v>
      </x:c>
      <x:c r="CO192" t="n">
        <x:f>IFERROR(IF(AND(TYPE('v12_7_Sync'!B9)=TYPE(CN192),ISBLANK('v12_7_Sync'!B9)=ISBLANK(CN192),EXACT('v12_7_Sync'!B9,CN192)),0,1),1)</x:f>
        <x:v>0</x:v>
      </x:c>
    </x:row>
    <x:row r="193">
      <x:c r="CL193" t="str">
        <x:v>v12_7_Sync</x:v>
      </x:c>
      <x:c r="CM193" t="str">
        <x:v>A10</x:v>
      </x:c>
      <x:c r="CN193" t="str">
        <x:v>Canon</x:v>
      </x:c>
      <x:c r="CO193" t="n">
        <x:f>IFERROR(IF(AND(TYPE('v12_7_Sync'!A10)=TYPE(CN193),ISBLANK('v12_7_Sync'!A10)=ISBLANK(CN193),EXACT('v12_7_Sync'!A10,CN193)),0,1),1)</x:f>
        <x:v>0</x:v>
      </x:c>
    </x:row>
    <x:row r="194">
      <x:c r="CL194" t="str">
        <x:v>v12_7_Sync</x:v>
      </x:c>
      <x:c r="CM194" t="str">
        <x:v>B10</x:v>
      </x:c>
      <x:c r="CN194" t="str">
        <x:v>v12.8-rc1</x:v>
      </x:c>
      <x:c r="CO194" t="n">
        <x:f>IFERROR(IF(AND(TYPE('v12_7_Sync'!B10)=TYPE(CN194),ISBLANK('v12_7_Sync'!B10)=ISBLANK(CN194),EXACT('v12_7_Sync'!B10,CN194)),0,1),1)</x:f>
        <x:v>0</x:v>
      </x:c>
    </x:row>
    <x:row r="195">
      <x:c r="CL195" t="str">
        <x:v>v12_7_Sync</x:v>
      </x:c>
      <x:c r="CM195" t="str">
        <x:v>A11</x:v>
      </x:c>
      <x:c r="CN195" t="str">
        <x:v>SGP</x:v>
      </x:c>
      <x:c r="CO195" t="n">
        <x:f>IFERROR(IF(AND(TYPE('v12_7_Sync'!A11)=TYPE(CN195),ISBLANK('v12_7_Sync'!A11)=ISBLANK(CN195),EXACT('v12_7_Sync'!A11,CN195)),0,1),1)</x:f>
        <x:v>0</x:v>
      </x:c>
    </x:row>
    <x:row r="196">
      <x:c r="CL196" t="str">
        <x:v>v12_7_Sync</x:v>
      </x:c>
      <x:c r="CM196" t="str">
        <x:v>B11</x:v>
      </x:c>
      <x:c r="CN196" t="str">
        <x:v>v8.7-rc1</x:v>
      </x:c>
      <x:c r="CO196" t="n">
        <x:f>IFERROR(IF(AND(TYPE('v12_7_Sync'!B11)=TYPE(CN196),ISBLANK('v12_7_Sync'!B11)=ISBLANK(CN196),EXACT('v12_7_Sync'!B11,CN196)),0,1),1)</x:f>
        <x:v>0</x:v>
      </x:c>
    </x:row>
    <x:row r="197">
      <x:c r="CL197" t="str">
        <x:v>v12_7_Sync</x:v>
      </x:c>
      <x:c r="CM197" t="str">
        <x:v>A12</x:v>
      </x:c>
      <x:c r="CN197" t="str">
        <x:v>ripple.md</x:v>
      </x:c>
      <x:c r="CO197" t="n">
        <x:f>IFERROR(IF(AND(TYPE('v12_7_Sync'!A12)=TYPE(CN197),ISBLANK('v12_7_Sync'!A12)=ISBLANK(CN197),EXACT('v12_7_Sync'!A12,CN197)),0,1),1)</x:f>
        <x:v>0</x:v>
      </x:c>
    </x:row>
    <x:row r="198">
      <x:c r="CL198" t="str">
        <x:v>v12_7_Sync</x:v>
      </x:c>
      <x:c r="CM198" t="str">
        <x:v>B12</x:v>
      </x:c>
      <x:c r="CN198" t="str">
        <x:v>v5.7-rc1</x:v>
      </x:c>
      <x:c r="CO198" t="n">
        <x:f>IFERROR(IF(AND(TYPE('v12_7_Sync'!B12)=TYPE(CN198),ISBLANK('v12_7_Sync'!B12)=ISBLANK(CN198),EXACT('v12_7_Sync'!B12,CN198)),0,1),1)</x:f>
        <x:v>0</x:v>
      </x:c>
    </x:row>
    <x:row r="199">
      <x:c r="CL199" t="str">
        <x:v>v12_7_Sync</x:v>
      </x:c>
      <x:c r="CM199" t="str">
        <x:v>A13</x:v>
      </x:c>
      <x:c r="CN199" t="str">
        <x:v>Agent System</x:v>
      </x:c>
      <x:c r="CO199" t="n">
        <x:f>IFERROR(IF(AND(TYPE('v12_7_Sync'!A13)=TYPE(CN199),ISBLANK('v12_7_Sync'!A13)=ISBLANK(CN199),EXACT('v12_7_Sync'!A13,CN199)),0,1),1)</x:f>
        <x:v>0</x:v>
      </x:c>
    </x:row>
    <x:row r="200">
      <x:c r="CL200" t="str">
        <x:v>v12_7_Sync</x:v>
      </x:c>
      <x:c r="CM200" t="str">
        <x:v>B13</x:v>
      </x:c>
      <x:c r="CN200" t="str">
        <x:v>v12.7-rc1</x:v>
      </x:c>
      <x:c r="CO200" t="n">
        <x:f>IFERROR(IF(AND(TYPE('v12_7_Sync'!B13)=TYPE(CN200),ISBLANK('v12_7_Sync'!B13)=ISBLANK(CN200),EXACT('v12_7_Sync'!B13,CN200)),0,1),1)</x:f>
        <x:v>0</x:v>
      </x:c>
    </x:row>
    <x:row r="201">
      <x:c r="CL201" t="str">
        <x:v>v12_7_Sync</x:v>
      </x:c>
      <x:c r="CM201" t="str">
        <x:v>A14</x:v>
      </x:c>
      <x:c r="CN201" t="str">
        <x:v>CSV Gate Standard</x:v>
      </x:c>
      <x:c r="CO201" t="n">
        <x:f>IFERROR(IF(AND(TYPE('v12_7_Sync'!A14)=TYPE(CN201),ISBLANK('v12_7_Sync'!A14)=ISBLANK(CN201),EXACT('v12_7_Sync'!A14,CN201)),0,1),1)</x:f>
        <x:v>0</x:v>
      </x:c>
    </x:row>
    <x:row r="202">
      <x:c r="CL202" t="str">
        <x:v>v12_7_Sync</x:v>
      </x:c>
      <x:c r="CM202" t="str">
        <x:v>B14</x:v>
      </x:c>
      <x:c r="CN202" t="str">
        <x:v>v2.6-rc1</x:v>
      </x:c>
      <x:c r="CO202" t="n">
        <x:f>IFERROR(IF(AND(TYPE('v12_7_Sync'!B14)=TYPE(CN202),ISBLANK('v12_7_Sync'!B14)=ISBLANK(CN202),EXACT('v12_7_Sync'!B14,CN202)),0,1),1)</x:f>
        <x:v>0</x:v>
      </x:c>
    </x:row>
    <x:row r="203">
      <x:c r="CL203" t="str">
        <x:v>v12_7_Sync</x:v>
      </x:c>
      <x:c r="CM203" t="str">
        <x:v>A15</x:v>
      </x:c>
      <x:c r="CN203" t="str">
        <x:v>Cascade Standard</x:v>
      </x:c>
      <x:c r="CO203" t="n">
        <x:f>IFERROR(IF(AND(TYPE('v12_7_Sync'!A15)=TYPE(CN203),ISBLANK('v12_7_Sync'!A15)=ISBLANK(CN203),EXACT('v12_7_Sync'!A15,CN203)),0,1),1)</x:f>
        <x:v>0</x:v>
      </x:c>
    </x:row>
    <x:row r="204">
      <x:c r="CL204" t="str">
        <x:v>v12_7_Sync</x:v>
      </x:c>
      <x:c r="CM204" t="str">
        <x:v>B15</x:v>
      </x:c>
      <x:c r="CN204" t="str">
        <x:v>v2.8-rc1</x:v>
      </x:c>
      <x:c r="CO204" t="n">
        <x:f>IFERROR(IF(AND(TYPE('v12_7_Sync'!B15)=TYPE(CN204),ISBLANK('v12_7_Sync'!B15)=ISBLANK(CN204),EXACT('v12_7_Sync'!B15,CN204)),0,1),1)</x:f>
        <x:v>0</x:v>
      </x:c>
    </x:row>
    <x:row r="205">
      <x:c r="CL205" t="str">
        <x:v>v12_7_Sync</x:v>
      </x:c>
      <x:c r="CM205" t="str">
        <x:v>A16</x:v>
      </x:c>
      <x:c r="CN205" t="str">
        <x:v>Reproducibility and Use Standard</x:v>
      </x:c>
      <x:c r="CO205" t="n">
        <x:f>IFERROR(IF(AND(TYPE('v12_7_Sync'!A16)=TYPE(CN205),ISBLANK('v12_7_Sync'!A16)=ISBLANK(CN205),EXACT('v12_7_Sync'!A16,CN205)),0,1),1)</x:f>
        <x:v>0</x:v>
      </x:c>
    </x:row>
    <x:row r="206">
      <x:c r="CL206" t="str">
        <x:v>v12_7_Sync</x:v>
      </x:c>
      <x:c r="CM206" t="str">
        <x:v>B16</x:v>
      </x:c>
      <x:c r="CN206" t="str">
        <x:v>v1.6-rc1</x:v>
      </x:c>
      <x:c r="CO206" t="n">
        <x:f>IFERROR(IF(AND(TYPE('v12_7_Sync'!B16)=TYPE(CN206),ISBLANK('v12_7_Sync'!B16)=ISBLANK(CN206),EXACT('v12_7_Sync'!B16,CN206)),0,1),1)</x:f>
        <x:v>0</x:v>
      </x:c>
    </x:row>
    <x:row r="207">
      <x:c r="CL207" t="str">
        <x:v>v12_7_Sync</x:v>
      </x:c>
      <x:c r="CM207" t="str">
        <x:v>A17</x:v>
      </x:c>
      <x:c r="CN207" t="str">
        <x:v>WDBIP</x:v>
      </x:c>
      <x:c r="CO207" t="n">
        <x:f>IFERROR(IF(AND(TYPE('v12_7_Sync'!A17)=TYPE(CN207),ISBLANK('v12_7_Sync'!A17)=ISBLANK(CN207),EXACT('v12_7_Sync'!A17,CN207)),0,1),1)</x:f>
        <x:v>0</x:v>
      </x:c>
    </x:row>
    <x:row r="208">
      <x:c r="CL208" t="str">
        <x:v>v12_7_Sync</x:v>
      </x:c>
      <x:c r="CM208" t="str">
        <x:v>B17</x:v>
      </x:c>
      <x:c r="CN208" t="str">
        <x:v>v1.8-rc1</x:v>
      </x:c>
      <x:c r="CO208" t="n">
        <x:f>IFERROR(IF(AND(TYPE('v12_7_Sync'!B17)=TYPE(CN208),ISBLANK('v12_7_Sync'!B17)=ISBLANK(CN208),EXACT('v12_7_Sync'!B17,CN208)),0,1),1)</x:f>
        <x:v>0</x:v>
      </x:c>
    </x:row>
    <x:row r="209">
      <x:c r="CL209" t="str">
        <x:v>v12_7_Sync</x:v>
      </x:c>
      <x:c r="CM209" t="str">
        <x:v>A18</x:v>
      </x:c>
      <x:c r="CN209" t="str">
        <x:v>RLS Validation Protocol</x:v>
      </x:c>
      <x:c r="CO209" t="n">
        <x:f>IFERROR(IF(AND(TYPE('v12_7_Sync'!A18)=TYPE(CN209),ISBLANK('v12_7_Sync'!A18)=ISBLANK(CN209),EXACT('v12_7_Sync'!A18,CN209)),0,1),1)</x:f>
        <x:v>0</x:v>
      </x:c>
    </x:row>
    <x:row r="210">
      <x:c r="CL210" t="str">
        <x:v>v12_7_Sync</x:v>
      </x:c>
      <x:c r="CM210" t="str">
        <x:v>B18</x:v>
      </x:c>
      <x:c r="CN210" t="str">
        <x:v>v2.8-rc1</x:v>
      </x:c>
      <x:c r="CO210" t="n">
        <x:f>IFERROR(IF(AND(TYPE('v12_7_Sync'!B18)=TYPE(CN210),ISBLANK('v12_7_Sync'!B18)=ISBLANK(CN210),EXACT('v12_7_Sync'!B18,CN210)),0,1),1)</x:f>
        <x:v>0</x:v>
      </x:c>
    </x:row>
    <x:row r="211">
      <x:c r="CL211" t="str">
        <x:v>v12_7_Sync</x:v>
      </x:c>
      <x:c r="CM211" t="str">
        <x:v>A19</x:v>
      </x:c>
      <x:c r="CN211" t="str">
        <x:v>Foundations Primer</x:v>
      </x:c>
      <x:c r="CO211" t="n">
        <x:f>IFERROR(IF(AND(TYPE('v12_7_Sync'!A19)=TYPE(CN211),ISBLANK('v12_7_Sync'!A19)=ISBLANK(CN211),EXACT('v12_7_Sync'!A19,CN211)),0,1),1)</x:f>
        <x:v>0</x:v>
      </x:c>
    </x:row>
    <x:row r="212">
      <x:c r="CL212" t="str">
        <x:v>v12_7_Sync</x:v>
      </x:c>
      <x:c r="CM212" t="str">
        <x:v>B19</x:v>
      </x:c>
      <x:c r="CN212" t="str">
        <x:v>v4.6-rc1</x:v>
      </x:c>
      <x:c r="CO212" t="n">
        <x:f>IFERROR(IF(AND(TYPE('v12_7_Sync'!B19)=TYPE(CN212),ISBLANK('v12_7_Sync'!B19)=ISBLANK(CN212),EXACT('v12_7_Sync'!B19,CN212)),0,1),1)</x:f>
        <x:v>0</x:v>
      </x:c>
    </x:row>
    <x:row r="213">
      <x:c r="CL213" t="str">
        <x:v>v12_7_Sync</x:v>
      </x:c>
      <x:c r="CM213" t="str">
        <x:v>A20</x:v>
      </x:c>
      <x:c r="CN213" t="str">
        <x:v>Public Introduction</x:v>
      </x:c>
      <x:c r="CO213" t="n">
        <x:f>IFERROR(IF(AND(TYPE('v12_7_Sync'!A20)=TYPE(CN213),ISBLANK('v12_7_Sync'!A20)=ISBLANK(CN213),EXACT('v12_7_Sync'!A20,CN213)),0,1),1)</x:f>
        <x:v>0</x:v>
      </x:c>
    </x:row>
    <x:row r="214">
      <x:c r="CL214" t="str">
        <x:v>v12_7_Sync</x:v>
      </x:c>
      <x:c r="CM214" t="str">
        <x:v>B20</x:v>
      </x:c>
      <x:c r="CN214" t="str">
        <x:v>v12.8-rc1</x:v>
      </x:c>
      <x:c r="CO214" t="n">
        <x:f>IFERROR(IF(AND(TYPE('v12_7_Sync'!B20)=TYPE(CN214),ISBLANK('v12_7_Sync'!B20)=ISBLANK(CN214),EXACT('v12_7_Sync'!B20,CN214)),0,1),1)</x:f>
        <x:v>0</x:v>
      </x:c>
    </x:row>
    <x:row r="215">
      <x:c r="CL215" t="str">
        <x:v>v12_7_Sync</x:v>
      </x:c>
      <x:c r="CM215" t="str">
        <x:v>A21</x:v>
      </x:c>
      <x:c r="CN215" t="str">
        <x:v>PC-AEP</x:v>
      </x:c>
      <x:c r="CO215" t="n">
        <x:f>IFERROR(IF(AND(TYPE('v12_7_Sync'!A21)=TYPE(CN215),ISBLANK('v12_7_Sync'!A21)=ISBLANK(CN215),EXACT('v12_7_Sync'!A21,CN215)),0,1),1)</x:f>
        <x:v>0</x:v>
      </x:c>
    </x:row>
    <x:row r="216">
      <x:c r="CL216" t="str">
        <x:v>v12_7_Sync</x:v>
      </x:c>
      <x:c r="CM216" t="str">
        <x:v>B21</x:v>
      </x:c>
      <x:c r="CN216" t="str">
        <x:v>v2.5-rc1</x:v>
      </x:c>
      <x:c r="CO216" t="n">
        <x:f>IFERROR(IF(AND(TYPE('v12_7_Sync'!B21)=TYPE(CN216),ISBLANK('v12_7_Sync'!B21)=ISBLANK(CN216),EXACT('v12_7_Sync'!B21,CN216)),0,1),1)</x:f>
        <x:v>0</x:v>
      </x:c>
    </x:row>
    <x:row r="217">
      <x:c r="CL217" t="str">
        <x:v>v12_7_Sync</x:v>
      </x:c>
      <x:c r="CM217" t="str">
        <x:v>A22</x:v>
      </x:c>
      <x:c r="CN217" t="str">
        <x:v>MFDI</x:v>
      </x:c>
      <x:c r="CO217" t="n">
        <x:f>IFERROR(IF(AND(TYPE('v12_7_Sync'!A22)=TYPE(CN217),ISBLANK('v12_7_Sync'!A22)=ISBLANK(CN217),EXACT('v12_7_Sync'!A22,CN217)),0,1),1)</x:f>
        <x:v>0</x:v>
      </x:c>
    </x:row>
    <x:row r="218">
      <x:c r="CL218" t="str">
        <x:v>v12_7_Sync</x:v>
      </x:c>
      <x:c r="CM218" t="str">
        <x:v>B22</x:v>
      </x:c>
      <x:c r="CN218" t="str">
        <x:v>v2.5-rc1</x:v>
      </x:c>
      <x:c r="CO218" t="n">
        <x:f>IFERROR(IF(AND(TYPE('v12_7_Sync'!B22)=TYPE(CN218),ISBLANK('v12_7_Sync'!B22)=ISBLANK(CN218),EXACT('v12_7_Sync'!B22,CN218)),0,1),1)</x:f>
        <x:v>0</x:v>
      </x:c>
    </x:row>
    <x:row r="219">
      <x:c r="CL219" t="str">
        <x:v>v12_7_Sync</x:v>
      </x:c>
      <x:c r="CM219" t="str">
        <x:v>A23</x:v>
      </x:c>
      <x:c r="CN219" t="str">
        <x:v>Source-Coupling Integrity</x:v>
      </x:c>
      <x:c r="CO219" t="n">
        <x:f>IFERROR(IF(AND(TYPE('v12_7_Sync'!A23)=TYPE(CN219),ISBLANK('v12_7_Sync'!A23)=ISBLANK(CN219),EXACT('v12_7_Sync'!A23,CN219)),0,1),1)</x:f>
        <x:v>0</x:v>
      </x:c>
    </x:row>
    <x:row r="220">
      <x:c r="CL220" t="str">
        <x:v>v12_7_Sync</x:v>
      </x:c>
      <x:c r="CM220" t="str">
        <x:v>B23</x:v>
      </x:c>
      <x:c r="CN220" t="str">
        <x:v>v2.5-rc1</x:v>
      </x:c>
      <x:c r="CO220" t="n">
        <x:f>IFERROR(IF(AND(TYPE('v12_7_Sync'!B23)=TYPE(CN220),ISBLANK('v12_7_Sync'!B23)=ISBLANK(CN220),EXACT('v12_7_Sync'!B23,CN220)),0,1),1)</x:f>
        <x:v>0</x:v>
      </x:c>
    </x:row>
    <x:row r="221">
      <x:c r="CL221" t="str">
        <x:v>v12_7_Sync</x:v>
      </x:c>
      <x:c r="CM221" t="str">
        <x:v>A24</x:v>
      </x:c>
      <x:c r="CN221" t="str">
        <x:v>Aligners Sheet</x:v>
      </x:c>
      <x:c r="CO221" t="n">
        <x:f>IFERROR(IF(AND(TYPE('v12_7_Sync'!A24)=TYPE(CN221),ISBLANK('v12_7_Sync'!A24)=ISBLANK(CN221),EXACT('v12_7_Sync'!A24,CN221)),0,1),1)</x:f>
        <x:v>0</x:v>
      </x:c>
    </x:row>
    <x:row r="222">
      <x:c r="CL222" t="str">
        <x:v>v12_7_Sync</x:v>
      </x:c>
      <x:c r="CM222" t="str">
        <x:v>B24</x:v>
      </x:c>
      <x:c r="CN222" t="str">
        <x:v>v5.8-rc1</x:v>
      </x:c>
      <x:c r="CO222" t="n">
        <x:f>IFERROR(IF(AND(TYPE('v12_7_Sync'!B24)=TYPE(CN222),ISBLANK('v12_7_Sync'!B24)=ISBLANK(CN222),EXACT('v12_7_Sync'!B24,CN222)),0,1),1)</x:f>
        <x:v>0</x:v>
      </x:c>
    </x:row>
    <x:row r="223">
      <x:c r="CL223" t="str">
        <x:v>v12_7_Sync</x:v>
      </x:c>
      <x:c r="CM223" t="str">
        <x:v>A25</x:v>
      </x:c>
      <x:c r="CN223" t="str">
        <x:v>RLS Validation Workbook (extended release support; not Core 15)</x:v>
      </x:c>
      <x:c r="CO223" t="n">
        <x:f>IFERROR(IF(AND(TYPE('v12_7_Sync'!A25)=TYPE(CN223),ISBLANK('v12_7_Sync'!A25)=ISBLANK(CN223),EXACT('v12_7_Sync'!A25,CN223)),0,1),1)</x:f>
        <x:v>0</x:v>
      </x:c>
    </x:row>
    <x:row r="224">
      <x:c r="CL224" t="str">
        <x:v>v12_7_Sync</x:v>
      </x:c>
      <x:c r="CM224" t="str">
        <x:v>B25</x:v>
      </x:c>
      <x:c r="CN224" t="str">
        <x:v>v0.4</x:v>
      </x:c>
      <x:c r="CO224" t="n">
        <x:f>IFERROR(IF(AND(TYPE('v12_7_Sync'!B25)=TYPE(CN224),ISBLANK('v12_7_Sync'!B25)=ISBLANK(CN224),EXACT('v12_7_Sync'!B25,CN224)),0,1),1)</x:f>
        <x:v>0</x:v>
      </x:c>
    </x:row>
    <x:row r="225">
      <x:c r="CL225" t="str">
        <x:v>v12_7_Sync</x:v>
      </x:c>
      <x:c r="CM225" t="str">
        <x:v>A26</x:v>
      </x:c>
      <x:c r="CN225" t="str">
        <x:v>Run record schema (extended release support; not Core 15)</x:v>
      </x:c>
      <x:c r="CO225" t="n">
        <x:f>IFERROR(IF(AND(TYPE('v12_7_Sync'!A26)=TYPE(CN225),ISBLANK('v12_7_Sync'!A26)=ISBLANK(CN225),EXACT('v12_7_Sync'!A26,CN225)),0,1),1)</x:f>
        <x:v>0</x:v>
      </x:c>
    </x:row>
    <x:row r="226">
      <x:c r="CL226" t="str">
        <x:v>v12_7_Sync</x:v>
      </x:c>
      <x:c r="CM226" t="str">
        <x:v>B26</x:v>
      </x:c>
      <x:c r="CN226" t="str">
        <x:v>EXTERNAL BASELINE: v4.1 / v12.7 contract; candidate schema conformance not established</x:v>
      </x:c>
      <x:c r="CO226" t="n">
        <x:f>IFERROR(IF(AND(TYPE('v12_7_Sync'!B26)=TYPE(CN226),ISBLANK('v12_7_Sync'!B26)=ISBLANK(CN226),EXACT('v12_7_Sync'!B26,CN226)),0,1),1)</x:f>
        <x:v>0</x:v>
      </x:c>
    </x:row>
    <x:row r="227">
      <x:c r="CL227" t="str">
        <x:v>v12_7_Sync</x:v>
      </x:c>
      <x:c r="CM227" t="str">
        <x:v>A27</x:v>
      </x:c>
      <x:c r="CN227" t="str">
        <x:v>Extended-artifact authority</x:v>
      </x:c>
      <x:c r="CO227" t="n">
        <x:f>IFERROR(IF(AND(TYPE('v12_7_Sync'!A27)=TYPE(CN227),ISBLANK('v12_7_Sync'!A27)=ISBLANK(CN227),EXACT('v12_7_Sync'!A27,CN227)),0,1),1)</x:f>
        <x:v>0</x:v>
      </x:c>
    </x:row>
    <x:row r="228">
      <x:c r="CL228" t="str">
        <x:v>v12_7_Sync</x:v>
      </x:c>
      <x:c r="CM228" t="str">
        <x:v>B27</x:v>
      </x:c>
      <x:c r="CN228" t="str">
        <x:v>VERSION_MANIFEST.yaml and release/release_manifest.yml; hashes generated last</x:v>
      </x:c>
      <x:c r="CO228" t="n">
        <x:f>IFERROR(IF(AND(TYPE('v12_7_Sync'!B27)=TYPE(CN228),ISBLANK('v12_7_Sync'!B27)=ISBLANK(CN228),EXACT('v12_7_Sync'!B27,CN228)),0,1),1)</x:f>
        <x:v>0</x:v>
      </x:c>
    </x:row>
    <x:row r="229">
      <x:c r="CL229" t="str">
        <x:v>v12_7_Sync</x:v>
      </x:c>
      <x:c r="CM229" t="str">
        <x:v>A29</x:v>
      </x:c>
      <x:c r="CN229" t="str">
        <x:v>Final Improved build label</x:v>
      </x:c>
      <x:c r="CO229" t="n">
        <x:f>IFERROR(IF(AND(TYPE('v12_7_Sync'!A29)=TYPE(CN229),ISBLANK('v12_7_Sync'!A29)=ISBLANK(CN229),EXACT('v12_7_Sync'!A29,CN229)),0,1),1)</x:f>
        <x:v>0</x:v>
      </x:c>
    </x:row>
    <x:row r="230">
      <x:c r="CL230" t="str">
        <x:v>v12_7_Sync</x:v>
      </x:c>
      <x:c r="CM230" t="str">
        <x:v>B29</x:v>
      </x:c>
      <x:c r="CN230" t="str">
        <x:v>MathGov Core 15 — controlled v12.8-rc1 candidate</x:v>
      </x:c>
      <x:c r="CO230" t="n">
        <x:f>IFERROR(IF(AND(TYPE('v12_7_Sync'!B29)=TYPE(CN230),ISBLANK('v12_7_Sync'!B29)=ISBLANK(CN230),EXACT('v12_7_Sync'!B29,CN230)),0,1),1)</x:f>
        <x:v>0</x:v>
      </x:c>
    </x:row>
    <x:row r="231">
      <x:c r="CL231" t="str">
        <x:v>v12_7_Sync</x:v>
      </x:c>
      <x:c r="CM231" t="str">
        <x:v>A30</x:v>
      </x:c>
      <x:c r="CN231" t="str">
        <x:v>Build date</x:v>
      </x:c>
      <x:c r="CO231" t="n">
        <x:f>IFERROR(IF(AND(TYPE('v12_7_Sync'!A30)=TYPE(CN231),ISBLANK('v12_7_Sync'!A30)=ISBLANK(CN231),EXACT('v12_7_Sync'!A30,CN231)),0,1),1)</x:f>
        <x:v>0</x:v>
      </x:c>
    </x:row>
    <x:row r="232">
      <x:c r="CL232" t="str">
        <x:v>v12_7_Sync</x:v>
      </x:c>
      <x:c r="CM232" t="str">
        <x:v>B30</x:v>
      </x:c>
      <x:c r="CN232" t="str">
        <x:v>2026-09-03</x:v>
      </x:c>
      <x:c r="CO232" t="n">
        <x:f>IFERROR(IF(AND(TYPE('v12_7_Sync'!B30)=TYPE(CN232),ISBLANK('v12_7_Sync'!B30)=ISBLANK(CN232),EXACT('v12_7_Sync'!B30,CN232)),0,1),1)</x:f>
        <x:v>0</x:v>
      </x:c>
    </x:row>
    <x:row r="233">
      <x:c r="CL233" t="str">
        <x:v>v12_7_Sync</x:v>
      </x:c>
      <x:c r="CM233" t="str">
        <x:v>A31</x:v>
      </x:c>
      <x:c r="CN233" t="str">
        <x:v>Semantic-version posture</x:v>
      </x:c>
      <x:c r="CO233" t="n">
        <x:f>IFERROR(IF(AND(TYPE('v12_7_Sync'!A31)=TYPE(CN233),ISBLANK('v12_7_Sync'!A31)=ISBLANK(CN233),EXACT('v12_7_Sync'!A31,CN233)),0,1),1)</x:f>
        <x:v>0</x:v>
      </x:c>
    </x:row>
    <x:row r="234">
      <x:c r="CL234" t="str">
        <x:v>v12_7_Sync</x:v>
      </x:c>
      <x:c r="CM234" t="str">
        <x:v>B31</x:v>
      </x:c>
      <x:c r="CN234" t="str">
        <x:v>Distinct candidate versions; originals preserved unchanged</x:v>
      </x:c>
      <x:c r="CO234" t="n">
        <x:f>IFERROR(IF(AND(TYPE('v12_7_Sync'!B31)=TYPE(CN234),ISBLANK('v12_7_Sync'!B31)=ISBLANK(CN234),EXACT('v12_7_Sync'!B31,CN234)),0,1),1)</x:f>
        <x:v>0</x:v>
      </x:c>
    </x:row>
    <x:row r="235">
      <x:c r="CL235" t="str">
        <x:v>v12_7_Sync</x:v>
      </x:c>
      <x:c r="CM235" t="str">
        <x:v>A32</x:v>
      </x:c>
      <x:c r="CN235" t="str">
        <x:v>Improvement scope</x:v>
      </x:c>
      <x:c r="CO235" t="n">
        <x:f>IFERROR(IF(AND(TYPE('v12_7_Sync'!A32)=TYPE(CN235),ISBLANK('v12_7_Sync'!A32)=ISBLANK(CN235),EXACT('v12_7_Sync'!A32,CN235)),0,1),1)</x:f>
        <x:v>0</x:v>
      </x:c>
    </x:row>
    <x:row r="236">
      <x:c r="CL236" t="str">
        <x:v>v12_7_Sync</x:v>
      </x:c>
      <x:c r="CM236" t="str">
        <x:v>B32</x:v>
      </x:c>
      <x:c r="CN236" t="str">
        <x:v>Release synchronization; MPS/FPP separation; instrumental tool-role; functional understanding; bidirectional AI self-report; meaning registers; phenomenal-status communication; SGP-sensitive decommission bridge; workbook release lint</x:v>
      </x:c>
      <x:c r="CO236" t="n">
        <x:f>IFERROR(IF(AND(TYPE('v12_7_Sync'!B32)=TYPE(CN236),ISBLANK('v12_7_Sync'!B32)=ISBLANK(CN236),EXACT('v12_7_Sync'!B32,CN236)),0,1),1)</x:f>
        <x:v>0</x:v>
      </x:c>
    </x:row>
    <x:row r="237">
      <x:c r="CL237" t="str">
        <x:v>v12_7_Sync</x:v>
      </x:c>
      <x:c r="CM237" t="str">
        <x:v>A33</x:v>
      </x:c>
      <x:c r="CN237" t="str">
        <x:v>Publication boundary</x:v>
      </x:c>
      <x:c r="CO237" t="n">
        <x:f>IFERROR(IF(AND(TYPE('v12_7_Sync'!A33)=TYPE(CN237),ISBLANK('v12_7_Sync'!A33)=ISBLANK(CN237),EXACT('v12_7_Sync'!A33,CN237)),0,1),1)</x:f>
        <x:v>0</x:v>
      </x:c>
    </x:row>
    <x:row r="238">
      <x:c r="CL238" t="str">
        <x:v>v12_7_Sync</x:v>
      </x:c>
      <x:c r="CM238" t="str">
        <x:v>B33</x:v>
      </x:c>
      <x:c r="CN238" t="str">
        <x:v>This workbook is an improved reading/worked-run mirror. Full public canonical status requires synchronized Markdown/source artifacts, DOCX/PDF mirrors, schemas, validators, manifests, and SHA-256 ledger.</x:v>
      </x:c>
      <x:c r="CO238" t="n">
        <x:f>IFERROR(IF(AND(TYPE('v12_7_Sync'!B33)=TYPE(CN238),ISBLANK('v12_7_Sync'!B33)=ISBLANK(CN238),EXACT('v12_7_Sync'!B33,CN238)),0,1),1)</x:f>
        <x:v>0</x:v>
      </x:c>
    </x:row>
    <x:row r="239">
      <x:c r="CL239" t="str">
        <x:v>CANON</x:v>
      </x:c>
      <x:c r="CM239" t="str">
        <x:v>A1</x:v>
      </x:c>
      <x:c r="CN239" t="str">
        <x:v>WORKBOOK CONTROL SURFACE — mirrors selected Canon constants for this worked run</x:v>
      </x:c>
      <x:c r="CO239" t="n">
        <x:f>IFERROR(IF(AND(TYPE('CANON'!A1)=TYPE(CN239),ISBLANK('CANON'!A1)=ISBLANK(CN239),EXACT('CANON'!A1,CN239)),0,1),1)</x:f>
        <x:v>0</x:v>
      </x:c>
    </x:row>
    <x:row r="240">
      <x:c r="CL240" t="str">
        <x:v>CANON</x:v>
      </x:c>
      <x:c r="CM240" t="str">
        <x:v>F1</x:v>
      </x:c>
      <x:c r="CN240" t="str">
        <x:v>Methodological Integrity + CSV Synchronization</x:v>
      </x:c>
      <x:c r="CO240" t="n">
        <x:f>IFERROR(IF(AND(TYPE('CANON'!F1)=TYPE(CN240),ISBLANK('CANON'!F1)=ISBLANK(CN240),EXACT('CANON'!F1,CN240)),0,1),1)</x:f>
        <x:v>0</x:v>
      </x:c>
    </x:row>
    <x:row r="241">
      <x:c r="CL241" t="str">
        <x:v>CANON</x:v>
      </x:c>
      <x:c r="CM241" t="str">
        <x:v>G1</x:v>
      </x:c>
      <x:c r="CN241" t="str">
        <x:v>Active public cascade</x:v>
      </x:c>
      <x:c r="CO241" t="n">
        <x:f>IFERROR(IF(AND(TYPE('CANON'!G1)=TYPE(CN241),ISBLANK('CANON'!G1)=ISBLANK(CN241),EXACT('CANON'!G1,CN241)),0,1),1)</x:f>
        <x:v>0</x:v>
      </x:c>
    </x:row>
    <x:row r="242">
      <x:c r="CL242" t="str">
        <x:v>CANON</x:v>
      </x:c>
      <x:c r="CM242" t="str">
        <x:v>H1</x:v>
      </x:c>
      <x:c r="CN242" t="str">
        <x:v>RG -&gt; RF -&gt; TRC -&gt; CSV -&gt; RLS</x:v>
      </x:c>
      <x:c r="CO242" t="n">
        <x:f>IFERROR(IF(AND(TYPE('CANON'!H1)=TYPE(CN242),ISBLANK('CANON'!H1)=ISBLANK(CN242),EXACT('CANON'!H1,CN242)),0,1),1)</x:f>
        <x:v>0</x:v>
      </x:c>
    </x:row>
    <x:row r="243">
      <x:c r="CL243" t="str">
        <x:v>CANON</x:v>
      </x:c>
      <x:c r="CM243" t="str">
        <x:v>A2</x:v>
      </x:c>
      <x:c r="CN243" t="str">
        <x:v>This workbook-local sheet does not supersede the RippleLogic Canon. If workbook and Canon diverge, the Canon and release manifest control.</x:v>
      </x:c>
      <x:c r="CO243" t="n">
        <x:f>IFERROR(IF(AND(TYPE('CANON'!A2)=TYPE(CN243),ISBLANK('CANON'!A2)=ISBLANK(CN243),EXACT('CANON'!A2,CN243)),0,1),1)</x:f>
        <x:v>0</x:v>
      </x:c>
    </x:row>
    <x:row r="244">
      <x:c r="CL244" t="str">
        <x:v>CANON</x:v>
      </x:c>
      <x:c r="CM244" t="str">
        <x:v>F2</x:v>
      </x:c>
      <x:c r="CN244" t="str">
        <x:v>RF meaning</x:v>
      </x:c>
      <x:c r="CO244" t="n">
        <x:f>IFERROR(IF(AND(TYPE('CANON'!F2)=TYPE(CN244),ISBLANK('CANON'!F2)=ISBLANK(CN244),EXACT('CANON'!F2,CN244)),0,1),1)</x:f>
        <x:v>0</x:v>
      </x:c>
    </x:row>
    <x:row r="245">
      <x:c r="CL245" t="str">
        <x:v>CANON</x:v>
      </x:c>
      <x:c r="CM245" t="str">
        <x:v>G2</x:v>
      </x:c>
      <x:c r="CN245" t="str">
        <x:v>Rights Floor, formally implemented as NCRC</x:v>
      </x:c>
      <x:c r="CO245" t="n">
        <x:f>IFERROR(IF(AND(TYPE('CANON'!G2)=TYPE(CN245),ISBLANK('CANON'!G2)=ISBLANK(CN245),EXACT('CANON'!G2,CN245)),0,1),1)</x:f>
        <x:v>0</x:v>
      </x:c>
    </x:row>
    <x:row r="246">
      <x:c r="CL246" t="str">
        <x:v>CANON</x:v>
      </x:c>
      <x:c r="CM246" t="str">
        <x:v>A3</x:v>
      </x:c>
      <x:c r="CN246" t="str">
        <x:v>Formula correctness is claimable only within the declared worked-run boundary and only when supported by the release verification report and SHA manifest.</x:v>
      </x:c>
      <x:c r="CO246" t="n">
        <x:f>IFERROR(IF(AND(TYPE('CANON'!A3)=TYPE(CN246),ISBLANK('CANON'!A3)=ISBLANK(CN246),EXACT('CANON'!A3,CN246)),0,1),1)</x:f>
        <x:v>0</x:v>
      </x:c>
    </x:row>
    <x:row r="247">
      <x:c r="CL247" t="str">
        <x:v>CANON</x:v>
      </x:c>
      <x:c r="CM247" t="str">
        <x:v>F3</x:v>
      </x:c>
      <x:c r="CN247" t="str">
        <x:v>Formal shorthand</x:v>
      </x:c>
      <x:c r="CO247" t="n">
        <x:f>IFERROR(IF(AND(TYPE('CANON'!F3)=TYPE(CN247),ISBLANK('CANON'!F3)=ISBLANK(CN247),EXACT('CANON'!F3,CN247)),0,1),1)</x:f>
        <x:v>0</x:v>
      </x:c>
    </x:row>
    <x:row r="248">
      <x:c r="CL248" t="str">
        <x:v>CANON</x:v>
      </x:c>
      <x:c r="CM248" t="str">
        <x:v>G3</x:v>
      </x:c>
      <x:c r="CN248" t="str">
        <x:v>RG/RSG -&gt; RF/NCRC -&gt; TRC -&gt; CSV -&gt; RLS</x:v>
      </x:c>
      <x:c r="CO248" t="n">
        <x:f>IFERROR(IF(AND(TYPE('CANON'!G3)=TYPE(CN248),ISBLANK('CANON'!G3)=ISBLANK(CN248),EXACT('CANON'!G3,CN248)),0,1),1)</x:f>
        <x:v>0</x:v>
      </x:c>
    </x:row>
    <x:row r="249">
      <x:c r="CL249" t="str">
        <x:v>CANON</x:v>
      </x:c>
      <x:c r="CM249" t="str">
        <x:v>A4</x:v>
      </x:c>
      <x:c r="CN249" t="str">
        <x:v>SECTION A: VERSION &amp; IDENTITY</x:v>
      </x:c>
      <x:c r="CO249" t="n">
        <x:f>IFERROR(IF(AND(TYPE('CANON'!A4)=TYPE(CN249),ISBLANK('CANON'!A4)=ISBLANK(CN249),EXACT('CANON'!A4,CN249)),0,1),1)</x:f>
        <x:v>0</x:v>
      </x:c>
    </x:row>
    <x:row r="250">
      <x:c r="CL250" t="str">
        <x:v>CANON</x:v>
      </x:c>
      <x:c r="CM250" t="str">
        <x:v>F4</x:v>
      </x:c>
      <x:c r="CN250" t="str">
        <x:v>CSV pass statuses</x:v>
      </x:c>
      <x:c r="CO250" t="n">
        <x:f>IFERROR(IF(AND(TYPE('CANON'!F4)=TYPE(CN250),ISBLANK('CANON'!F4)=ISBLANK(CN250),EXACT('CANON'!F4,CN250)),0,1),1)</x:f>
        <x:v>0</x:v>
      </x:c>
    </x:row>
    <x:row r="251">
      <x:c r="CL251" t="str">
        <x:v>CANON</x:v>
      </x:c>
      <x:c r="CM251" t="str">
        <x:v>G4</x:v>
      </x:c>
      <x:c r="CN251" t="str">
        <x:v>CSV_PASS / CSV_PASS_WITH_CONTROLS / CSV_NOT_MATERIAL</x:v>
      </x:c>
      <x:c r="CO251" t="n">
        <x:f>IFERROR(IF(AND(TYPE('CANON'!G4)=TYPE(CN251),ISBLANK('CANON'!G4)=ISBLANK(CN251),EXACT('CANON'!G4,CN251)),0,1),1)</x:f>
        <x:v>0</x:v>
      </x:c>
    </x:row>
    <x:row r="252">
      <x:c r="CL252" t="str">
        <x:v>CANON</x:v>
      </x:c>
      <x:c r="CM252" t="str">
        <x:v>A5</x:v>
      </x:c>
      <x:c r="CN252" t="str">
        <x:v>FRAMEWORK_VERSION</x:v>
      </x:c>
      <x:c r="CO252" t="n">
        <x:f>IFERROR(IF(AND(TYPE('CANON'!A5)=TYPE(CN252),ISBLANK('CANON'!A5)=ISBLANK(CN252),EXACT('CANON'!A5,CN252)),0,1),1)</x:f>
        <x:v>0</x:v>
      </x:c>
    </x:row>
    <x:row r="253">
      <x:c r="CL253" t="str">
        <x:v>CANON</x:v>
      </x:c>
      <x:c r="CM253" t="str">
        <x:v>B5</x:v>
      </x:c>
      <x:c r="CN253" t="str">
        <x:v>RippleLogic v13.0</x:v>
      </x:c>
      <x:c r="CO253" t="n">
        <x:f>IFERROR(IF(AND(TYPE('CANON'!B5)=TYPE(CN253),ISBLANK('CANON'!B5)=ISBLANK(CN253),EXACT('CANON'!B5,CN253)),0,1),1)</x:f>
        <x:v>0</x:v>
      </x:c>
    </x:row>
    <x:row r="254">
      <x:c r="CL254" t="str">
        <x:v>CANON</x:v>
      </x:c>
      <x:c r="CM254" t="str">
        <x:v>F5</x:v>
      </x:c>
      <x:c r="CN254" t="str">
        <x:v>CSV_REDESIGN_REQUIRED / CSV_ESCALATE / CSV_FAIL / CSV_EMERGENCY_PROVISIONAL</x:v>
      </x:c>
      <x:c r="CO254" t="n">
        <x:f>IFERROR(IF(AND(TYPE('CANON'!F5)=TYPE(CN254),ISBLANK('CANON'!F5)=ISBLANK(CN254),EXACT('CANON'!F5,CN254)),0,1),1)</x:f>
        <x:v>0</x:v>
      </x:c>
    </x:row>
    <x:row r="255">
      <x:c r="CL255" t="str">
        <x:v>CANON</x:v>
      </x:c>
      <x:c r="CM255" t="str">
        <x:v>G5</x:v>
      </x:c>
      <x:c r="CN255" t="str">
        <x:v>REDESIGN / ESCALATE / FAIL / EMERGENCY_PROVISIONAL</x:v>
      </x:c>
      <x:c r="CO255" t="n">
        <x:f>IFERROR(IF(AND(TYPE('CANON'!G5)=TYPE(CN255),ISBLANK('CANON'!G5)=ISBLANK(CN255),EXACT('CANON'!G5,CN255)),0,1),1)</x:f>
        <x:v>0</x:v>
      </x:c>
    </x:row>
    <x:row r="256">
      <x:c r="CL256" t="str">
        <x:v>CANON</x:v>
      </x:c>
      <x:c r="CM256" t="str">
        <x:v>A6</x:v>
      </x:c>
      <x:c r="CN256" t="str">
        <x:v>SGP_VERSION</x:v>
      </x:c>
      <x:c r="CO256" t="n">
        <x:f>IFERROR(IF(AND(TYPE('CANON'!A6)=TYPE(CN256),ISBLANK('CANON'!A6)=ISBLANK(CN256),EXACT('CANON'!A6,CN256)),0,1),1)</x:f>
        <x:v>0</x:v>
      </x:c>
    </x:row>
    <x:row r="257">
      <x:c r="CL257" t="str">
        <x:v>CANON</x:v>
      </x:c>
      <x:c r="CM257" t="str">
        <x:v>B6</x:v>
      </x:c>
      <x:c r="CN257" t="str">
        <x:v>SGP v8.8</x:v>
      </x:c>
      <x:c r="CO257" t="n">
        <x:f>IFERROR(IF(AND(TYPE('CANON'!B6)=TYPE(CN257),ISBLANK('CANON'!B6)=ISBLANK(CN257),EXACT('CANON'!B6,CN257)),0,1),1)</x:f>
        <x:v>0</x:v>
      </x:c>
    </x:row>
    <x:row r="258">
      <x:c r="CL258" t="str">
        <x:v>CANON</x:v>
      </x:c>
      <x:c r="CM258" t="str">
        <x:v>F6</x:v>
      </x:c>
      <x:c r="CN258" t="str">
        <x:v>UCI/HOI placement</x:v>
      </x:c>
      <x:c r="CO258" t="n">
        <x:f>IFERROR(IF(AND(TYPE('CANON'!F6)=TYPE(CN258),ISBLANK('CANON'!F6)=ISBLANK(CN258),EXACT('CANON'!F6,CN258)),0,1),1)</x:f>
        <x:v>0</x:v>
      </x:c>
    </x:row>
    <x:row r="259">
      <x:c r="CL259" t="str">
        <x:v>CANON</x:v>
      </x:c>
      <x:c r="CM259" t="str">
        <x:v>G6</x:v>
      </x:c>
      <x:c r="CN259" t="str">
        <x:v>Inside CSV when material; residual tie-break only after RLS non-decisive</x:v>
      </x:c>
      <x:c r="CO259" t="n">
        <x:f>IFERROR(IF(AND(TYPE('CANON'!G6)=TYPE(CN259),ISBLANK('CANON'!G6)=ISBLANK(CN259),EXACT('CANON'!G6,CN259)),0,1),1)</x:f>
        <x:v>0</x:v>
      </x:c>
    </x:row>
    <x:row r="260">
      <x:c r="CL260" t="str">
        <x:v>CANON</x:v>
      </x:c>
      <x:c r="CM260" t="str">
        <x:v>A7</x:v>
      </x:c>
      <x:c r="CN260" t="str">
        <x:v>RIPPLE_MD_STANDARD</x:v>
      </x:c>
      <x:c r="CO260" t="n">
        <x:f>IFERROR(IF(AND(TYPE('CANON'!A7)=TYPE(CN260),ISBLANK('CANON'!A7)=ISBLANK(CN260),EXACT('CANON'!A7,CN260)),0,1),1)</x:f>
        <x:v>0</x:v>
      </x:c>
    </x:row>
    <x:row r="261">
      <x:c r="CL261" t="str">
        <x:v>CANON</x:v>
      </x:c>
      <x:c r="CM261" t="str">
        <x:v>B7</x:v>
      </x:c>
      <x:c r="CN261" t="inlineStr">
        <x:is>
          <x:t>v5.8</x:t>
        </x:is>
      </x:c>
      <x:c r="CO261" t="n">
        <x:f>IFERROR(IF(AND(TYPE('CANON'!B7)=TYPE(CN261),ISBLANK('CANON'!B7)=ISBLANK(CN261),EXACT('CANON'!B7,CN261)),0,1),1)</x:f>
        <x:v>0</x:v>
      </x:c>
    </x:row>
    <x:row r="262">
      <x:c r="CL262" t="str">
        <x:v>CANON</x:v>
      </x:c>
      <x:c r="CM262" t="str">
        <x:v>F7</x:v>
      </x:c>
      <x:c r="CN262" t="str">
        <x:v>RLS boundary</x:v>
      </x:c>
      <x:c r="CO262" t="n">
        <x:f>IFERROR(IF(AND(TYPE('CANON'!F7)=TYPE(CN262),ISBLANK('CANON'!F7)=ISBLANK(CN262),EXACT('CANON'!F7,CN262)),0,1),1)</x:f>
        <x:v>0</x:v>
      </x:c>
    </x:row>
    <x:row r="263">
      <x:c r="CL263" t="str">
        <x:v>CANON</x:v>
      </x:c>
      <x:c r="CM263" t="str">
        <x:v>G7</x:v>
      </x:c>
      <x:c r="CN263" t="str">
        <x:v>Ranks only options surviving RG/RF/NCRC and TRC/CSV</x:v>
      </x:c>
      <x:c r="CO263" t="n">
        <x:f>IFERROR(IF(AND(TYPE('CANON'!G7)=TYPE(CN263),ISBLANK('CANON'!G7)=ISBLANK(CN263),EXACT('CANON'!G7,CN263)),0,1),1)</x:f>
        <x:v>0</x:v>
      </x:c>
    </x:row>
    <x:row r="264">
      <x:c r="CL264" t="str">
        <x:v>CANON</x:v>
      </x:c>
      <x:c r="CM264" t="str">
        <x:v>A8</x:v>
      </x:c>
      <x:c r="CN264" t="str">
        <x:v>AGENT_SYSTEM</x:v>
      </x:c>
      <x:c r="CO264" t="n">
        <x:f>IFERROR(IF(AND(TYPE('CANON'!A8)=TYPE(CN264),ISBLANK('CANON'!A8)=ISBLANK(CN264),EXACT('CANON'!A8,CN264)),0,1),1)</x:f>
        <x:v>0</x:v>
      </x:c>
    </x:row>
    <x:row r="265">
      <x:c r="CL265" t="str">
        <x:v>CANON</x:v>
      </x:c>
      <x:c r="CM265" t="str">
        <x:v>B8</x:v>
      </x:c>
      <x:c r="CN265" t="str">
        <x:v>RippleLogic Agent System v13.0</x:v>
      </x:c>
      <x:c r="CO265" t="n">
        <x:f>IFERROR(IF(AND(TYPE('CANON'!B8)=TYPE(CN265),ISBLANK('CANON'!B8)=ISBLANK(CN265),EXACT('CANON'!B8,CN265)),0,1),1)</x:f>
        <x:v>0</x:v>
      </x:c>
    </x:row>
    <x:row r="266">
      <x:c r="CL266" t="str">
        <x:v>CANON</x:v>
      </x:c>
      <x:c r="CM266" t="str">
        <x:v>F8</x:v>
      </x:c>
      <x:c r="CN266" t="str">
        <x:v>Non-authority</x:v>
      </x:c>
      <x:c r="CO266" t="n">
        <x:f>IFERROR(IF(AND(TYPE('CANON'!F8)=TYPE(CN266),ISBLANK('CANON'!F8)=ISBLANK(CN266),EXACT('CANON'!F8,CN266)),0,1),1)</x:f>
        <x:v>0</x:v>
      </x:c>
    </x:row>
    <x:row r="267">
      <x:c r="CL267" t="str">
        <x:v>CANON</x:v>
      </x:c>
      <x:c r="CM267" t="str">
        <x:v>G8</x:v>
      </x:c>
      <x:c r="CN267" t="str">
        <x:v>Workbook is not ProofPack or certification</x:v>
      </x:c>
      <x:c r="CO267" t="n">
        <x:f>IFERROR(IF(AND(TYPE('CANON'!G8)=TYPE(CN267),ISBLANK('CANON'!G8)=ISBLANK(CN267),EXACT('CANON'!G8,CN267)),0,1),1)</x:f>
        <x:v>0</x:v>
      </x:c>
    </x:row>
    <x:row r="268">
      <x:c r="CL268" t="str">
        <x:v>CANON</x:v>
      </x:c>
      <x:c r="CM268" t="str">
        <x:v>A9</x:v>
      </x:c>
      <x:c r="CN268" t="str">
        <x:v>SECTION B: CONFIGURATION</x:v>
      </x:c>
      <x:c r="CO268" t="n">
        <x:f>IFERROR(IF(AND(TYPE('CANON'!A9)=TYPE(CN268),ISBLANK('CANON'!A9)=ISBLANK(CN268),EXACT('CANON'!A9,CN268)),0,1),1)</x:f>
        <x:v>0</x:v>
      </x:c>
    </x:row>
    <x:row r="269">
      <x:c r="CL269" t="str">
        <x:v>CANON</x:v>
      </x:c>
      <x:c r="CM269" t="str">
        <x:v>F9</x:v>
      </x:c>
      <x:c r="CN269" t="str">
        <x:v>UNCERTAINTY AND DECISIVENESS CLAIM BOUNDARY</x:v>
      </x:c>
      <x:c r="CO269" t="n">
        <x:f>IFERROR(IF(AND(TYPE('CANON'!F9)=TYPE(CN269),ISBLANK('CANON'!F9)=ISBLANK(CN269),EXACT('CANON'!F9,CN269)),0,1),1)</x:f>
        <x:v>0</x:v>
      </x:c>
    </x:row>
    <x:row r="270">
      <x:c r="CL270" t="str">
        <x:v>CANON</x:v>
      </x:c>
      <x:c r="CM270" t="str">
        <x:v>A10</x:v>
      </x:c>
      <x:c r="CN270" t="str">
        <x:v>TIER</x:v>
      </x:c>
      <x:c r="CO270" t="n">
        <x:f>IFERROR(IF(AND(TYPE('CANON'!A10)=TYPE(CN270),ISBLANK('CANON'!A10)=ISBLANK(CN270),EXACT('CANON'!A10,CN270)),0,1),1)</x:f>
        <x:v>0</x:v>
      </x:c>
    </x:row>
    <x:row r="271">
      <x:c r="CL271" t="str">
        <x:v>CANON</x:v>
      </x:c>
      <x:c r="CM271" t="str">
        <x:v>B10</x:v>
      </x:c>
      <x:c r="CN271" t="n">
        <x:v>2</x:v>
      </x:c>
      <x:c r="CO271" t="n">
        <x:f>IFERROR(IF(AND(TYPE('CANON'!B10)=TYPE(CN271),ISBLANK('CANON'!B10)=ISBLANK(CN271),EXACT('CANON'!B10,CN271)),0,1),1)</x:f>
        <x:v>0</x:v>
      </x:c>
    </x:row>
    <x:row r="272">
      <x:c r="CL272" t="str">
        <x:v>CANON</x:v>
      </x:c>
      <x:c r="CM272" t="str">
        <x:v>C10</x:v>
      </x:c>
      <x:c r="CN272" t="str">
        <x:v>(1-3 only; Tier 4 prohibited for claims until independent ProofPack replay)</x:v>
      </x:c>
      <x:c r="CO272" t="n">
        <x:f>IFERROR(IF(AND(TYPE('CANON'!C10)=TYPE(CN272),ISBLANK('CANON'!C10)=ISBLANK(CN272),EXACT('CANON'!C10,CN272)),0,1),1)</x:f>
        <x:v>0</x:v>
      </x:c>
    </x:row>
    <x:row r="273">
      <x:c r="CL273" t="str">
        <x:v>CANON</x:v>
      </x:c>
      <x:c r="CM273" t="str">
        <x:v>F10</x:v>
      </x:c>
      <x:c r="CN273" t="str">
        <x:v>UNCERTAINTY_COMPUTATION_STATUS</x:v>
      </x:c>
      <x:c r="CO273" t="n">
        <x:f>IFERROR(IF(AND(TYPE('CANON'!F10)=TYPE(CN273),ISBLANK('CANON'!F10)=ISBLANK(CN273),EXACT('CANON'!F10,CN273)),0,1),1)</x:f>
        <x:v>0</x:v>
      </x:c>
    </x:row>
    <x:row r="274">
      <x:c r="CL274" t="str">
        <x:v>CANON</x:v>
      </x:c>
      <x:c r="CM274" t="str">
        <x:v>G10</x:v>
      </x:c>
      <x:c r="CN274" t="str">
        <x:v>DEMONSTRATION_COMPLETE</x:v>
      </x:c>
      <x:c r="CO274" t="n">
        <x:f>IFERROR(IF(AND(TYPE('CANON'!G10)=TYPE(CN274),ISBLANK('CANON'!G10)=ISBLANK(CN274),EXACT('CANON'!G10,CN274)),0,1),1)</x:f>
        <x:v>0</x:v>
      </x:c>
    </x:row>
    <x:row r="275">
      <x:c r="CL275" t="str">
        <x:v>CANON</x:v>
      </x:c>
      <x:c r="CM275" t="str">
        <x:v>H10</x:v>
      </x:c>
      <x:c r="CN275" t="str">
        <x:v>Method C constant-sigma values are calculated and used for the worked-run comparison.</x:v>
      </x:c>
      <x:c r="CO275" t="n">
        <x:f>IFERROR(IF(AND(TYPE('CANON'!H10)=TYPE(CN275),ISBLANK('CANON'!H10)=ISBLANK(CN275),EXACT('CANON'!H10,CN275)),0,1),1)</x:f>
        <x:v>0</x:v>
      </x:c>
    </x:row>
    <x:row r="276">
      <x:c r="CL276" t="str">
        <x:v>CANON</x:v>
      </x:c>
      <x:c r="CM276" t="str">
        <x:v>A11</x:v>
      </x:c>
      <x:c r="CN276" t="str">
        <x:v>CONTEXT</x:v>
      </x:c>
      <x:c r="CO276" t="n">
        <x:f>IFERROR(IF(AND(TYPE('CANON'!A11)=TYPE(CN276),ISBLANK('CANON'!A11)=ISBLANK(CN276),EXACT('CANON'!A11,CN276)),0,1),1)</x:f>
        <x:v>0</x:v>
      </x:c>
    </x:row>
    <x:row r="277">
      <x:c r="CL277" t="str">
        <x:v>CANON</x:v>
      </x:c>
      <x:c r="CM277" t="str">
        <x:v>B11</x:v>
      </x:c>
      <x:c r="CN277" t="str">
        <x:v>ORG</x:v>
      </x:c>
      <x:c r="CO277" t="n">
        <x:f>IFERROR(IF(AND(TYPE('CANON'!B11)=TYPE(CN277),ISBLANK('CANON'!B11)=ISBLANK(CN277),EXACT('CANON'!B11,CN277)),0,1),1)</x:f>
        <x:v>0</x:v>
      </x:c>
    </x:row>
    <x:row r="278">
      <x:c r="CL278" t="str">
        <x:v>CANON</x:v>
      </x:c>
      <x:c r="CM278" t="str">
        <x:v>C11</x:v>
      </x:c>
      <x:c r="CN278" t="str">
        <x:v>(PERS/ORG/REV/IRREV/XRISK)</x:v>
      </x:c>
      <x:c r="CO278" t="n">
        <x:f>IFERROR(IF(AND(TYPE('CANON'!C11)=TYPE(CN278),ISBLANK('CANON'!C11)=ISBLANK(CN278),EXACT('CANON'!C11,CN278)),0,1),1)</x:f>
        <x:v>0</x:v>
      </x:c>
    </x:row>
    <x:row r="279">
      <x:c r="CL279" t="str">
        <x:v>CANON</x:v>
      </x:c>
      <x:c r="CM279" t="str">
        <x:v>F11</x:v>
      </x:c>
      <x:c r="CN279" t="str">
        <x:v>UNCERTAINTY_CALIBRATION_STATUS</x:v>
      </x:c>
      <x:c r="CO279" t="n">
        <x:f>IFERROR(IF(AND(TYPE('CANON'!F11)=TYPE(CN279),ISBLANK('CANON'!F11)=ISBLANK(CN279),EXACT('CANON'!F11,CN279)),0,1),1)</x:f>
        <x:v>0</x:v>
      </x:c>
    </x:row>
    <x:row r="280">
      <x:c r="CL280" t="str">
        <x:v>CANON</x:v>
      </x:c>
      <x:c r="CM280" t="str">
        <x:v>G11</x:v>
      </x:c>
      <x:c r="CN280" t="str">
        <x:v>UNVALIDATED</x:v>
      </x:c>
      <x:c r="CO280" t="n">
        <x:f>IFERROR(IF(AND(TYPE('CANON'!G11)=TYPE(CN280),ISBLANK('CANON'!G11)=ISBLANK(CN280),EXACT('CANON'!G11,CN280)),0,1),1)</x:f>
        <x:v>0</x:v>
      </x:c>
    </x:row>
    <x:row r="281">
      <x:c r="CL281" t="str">
        <x:v>CANON</x:v>
      </x:c>
      <x:c r="CM281" t="str">
        <x:v>H11</x:v>
      </x:c>
      <x:c r="CN281" t="str">
        <x:v>The constant sigma is not empirically calibrated or decision-authorizing by itself.</x:v>
      </x:c>
      <x:c r="CO281" t="n">
        <x:f>IFERROR(IF(AND(TYPE('CANON'!H11)=TYPE(CN281),ISBLANK('CANON'!H11)=ISBLANK(CN281),EXACT('CANON'!H11,CN281)),0,1),1)</x:f>
        <x:v>0</x:v>
      </x:c>
    </x:row>
    <x:row r="282">
      <x:c r="CL282" t="str">
        <x:v>CANON</x:v>
      </x:c>
      <x:c r="CM282" t="str">
        <x:v>A12</x:v>
      </x:c>
      <x:c r="CN282" t="str">
        <x:v>AI_DEPLOYMENT</x:v>
      </x:c>
      <x:c r="CO282" t="n">
        <x:f>IFERROR(IF(AND(TYPE('CANON'!A12)=TYPE(CN282),ISBLANK('CANON'!A12)=ISBLANK(CN282),EXACT('CANON'!A12,CN282)),0,1),1)</x:f>
        <x:v>0</x:v>
      </x:c>
    </x:row>
    <x:row r="283">
      <x:c r="CL283" t="str">
        <x:v>CANON</x:v>
      </x:c>
      <x:c r="CM283" t="str">
        <x:v>B12</x:v>
      </x:c>
      <x:c r="CN283" t="str">
        <x:v>NO</x:v>
      </x:c>
      <x:c r="CO283" t="n">
        <x:f>IFERROR(IF(AND(TYPE('CANON'!B12)=TYPE(CN283),ISBLANK('CANON'!B12)=ISBLANK(CN283),EXACT('CANON'!B12,CN283)),0,1),1)</x:f>
        <x:v>0</x:v>
      </x:c>
    </x:row>
    <x:row r="284">
      <x:c r="CL284" t="str">
        <x:v>CANON</x:v>
      </x:c>
      <x:c r="CM284" t="str">
        <x:v>C12</x:v>
      </x:c>
      <x:c r="CN284" t="str">
        <x:v>AI/governance-lock-in trigger assessment affects WTSL-AIX; AI_DEPLOYMENT alone is not the only trigger.</x:v>
      </x:c>
      <x:c r="CO284" t="n">
        <x:f>IFERROR(IF(AND(TYPE('CANON'!C12)=TYPE(CN284),ISBLANK('CANON'!C12)=ISBLANK(CN284),EXACT('CANON'!C12,CN284)),0,1),1)</x:f>
        <x:v>0</x:v>
      </x:c>
    </x:row>
    <x:row r="285">
      <x:c r="CL285" t="str">
        <x:v>CANON</x:v>
      </x:c>
      <x:c r="CM285" t="str">
        <x:v>F12</x:v>
      </x:c>
      <x:c r="CN285" t="str">
        <x:v>CANON_GAP_RESULT</x:v>
      </x:c>
      <x:c r="CO285" t="n">
        <x:f>IFERROR(IF(AND(TYPE('CANON'!F12)=TYPE(CN285),ISBLANK('CANON'!F12)=ISBLANK(CN285),EXACT('CANON'!F12,CN285)),0,1),1)</x:f>
        <x:v>0</x:v>
      </x:c>
    </x:row>
    <x:row r="286">
      <x:c r="CL286" t="str">
        <x:v>CANON</x:v>
      </x:c>
      <x:c r="CM286" t="str">
        <x:v>G12</x:v>
      </x:c>
      <x:c r="CN286" t="n">
        <x:v>3.56551781265359</x:v>
      </x:c>
      <x:c r="CO286" t="n">
        <x:f>IFERROR(IF(AND(TYPE('CANON'!G12)=TYPE(CN286),ISBLANK('CANON'!G12)=ISBLANK(CN286),EXACT('CANON'!G12,CN286)),0,1),1)</x:f>
        <x:v>0</x:v>
      </x:c>
    </x:row>
    <x:row r="287">
      <x:c r="CL287" t="str">
        <x:v>CANON</x:v>
      </x:c>
      <x:c r="CM287" t="str">
        <x:v>H12</x:v>
      </x:c>
      <x:c r="CN287" t="str">
        <x:v>Uncertainty-normalized comparison; full precision controls the state.</x:v>
      </x:c>
      <x:c r="CO287" t="n">
        <x:f>IFERROR(IF(AND(TYPE('CANON'!H12)=TYPE(CN287),ISBLANK('CANON'!H12)=ISBLANK(CN287),EXACT('CANON'!H12,CN287)),0,1),1)</x:f>
        <x:v>0</x:v>
      </x:c>
    </x:row>
    <x:row r="288">
      <x:c r="CL288" t="str">
        <x:v>CANON</x:v>
      </x:c>
      <x:c r="CM288" t="str">
        <x:v>A13</x:v>
      </x:c>
      <x:c r="CN288" t="str">
        <x:v>TRC_ACTIVE</x:v>
      </x:c>
      <x:c r="CO288" t="n">
        <x:f>IFERROR(IF(AND(TYPE('CANON'!A13)=TYPE(CN288),ISBLANK('CANON'!A13)=ISBLANK(CN288),EXACT('CANON'!A13,CN288)),0,1),1)</x:f>
        <x:v>0</x:v>
      </x:c>
    </x:row>
    <x:row r="289">
      <x:c r="CL289" t="str">
        <x:v>CANON</x:v>
      </x:c>
      <x:c r="CM289" t="str">
        <x:v>B13</x:v>
      </x:c>
      <x:c r="CN289" t="n">
        <x:v>1</x:v>
      </x:c>
      <x:c r="CO289" t="n">
        <x:f>IFERROR(IF(AND(TYPE('CANON'!B13)=TYPE(CN289),ISBLANK('CANON'!B13)=ISBLANK(CN289),EXACT('CANON'!B13,CN289)),0,1),1)</x:f>
        <x:v>0</x:v>
      </x:c>
    </x:row>
    <x:row r="290">
      <x:c r="CL290" t="str">
        <x:v>CANON</x:v>
      </x:c>
      <x:c r="CM290" t="str">
        <x:v>C13</x:v>
      </x:c>
      <x:c r="CN290" t="str">
        <x:v>(TRUE in this worked-run template; configure by catastrophe relevance per Canon)</x:v>
      </x:c>
      <x:c r="CO290" t="n">
        <x:f>IFERROR(IF(AND(TYPE('CANON'!C13)=TYPE(CN290),ISBLANK('CANON'!C13)=ISBLANK(CN290),EXACT('CANON'!C13,CN290)),0,1),1)</x:f>
        <x:v>0</x:v>
      </x:c>
    </x:row>
    <x:row r="291">
      <x:c r="CL291" t="str">
        <x:v>CANON</x:v>
      </x:c>
      <x:c r="CM291" t="str">
        <x:v>F13</x:v>
      </x:c>
      <x:c r="CN291" t="str">
        <x:v>WORKED_RUN_DECISIVENESS_CLAIM</x:v>
      </x:c>
      <x:c r="CO291" t="n">
        <x:f>IFERROR(IF(AND(TYPE('CANON'!F13)=TYPE(CN291),ISBLANK('CANON'!F13)=ISBLANK(CN291),EXACT('CANON'!F13,CN291)),0,1),1)</x:f>
        <x:v>0</x:v>
      </x:c>
    </x:row>
    <x:row r="292">
      <x:c r="CL292" t="str">
        <x:v>CANON</x:v>
      </x:c>
      <x:c r="CM292" t="str">
        <x:v>G13</x:v>
      </x:c>
      <x:c r="CN292" t="str">
        <x:v>DEMONSTRATION_ONLY</x:v>
      </x:c>
      <x:c r="CO292" t="n">
        <x:f>IFERROR(IF(AND(TYPE('CANON'!G13)=TYPE(CN292),ISBLANK('CANON'!G13)=ISBLANK(CN292),EXACT('CANON'!G13,CN292)),0,1),1)</x:f>
        <x:v>0</x:v>
      </x:c>
    </x:row>
    <x:row r="293">
      <x:c r="CL293" t="str">
        <x:v>CANON</x:v>
      </x:c>
      <x:c r="CM293" t="str">
        <x:v>H13</x:v>
      </x:c>
      <x:c r="CN293" t="str">
        <x:v>Unvalidated Method C constant sigma; worked-run selection claim only.</x:v>
      </x:c>
      <x:c r="CO293" t="n">
        <x:f>IFERROR(IF(AND(TYPE('CANON'!H13)=TYPE(CN293),ISBLANK('CANON'!H13)=ISBLANK(CN293),EXACT('CANON'!H13,CN293)),0,1),1)</x:f>
        <x:v>0</x:v>
      </x:c>
    </x:row>
    <x:row r="294">
      <x:c r="CL294" t="str">
        <x:v>CANON</x:v>
      </x:c>
      <x:c r="CM294" t="str">
        <x:v>A14</x:v>
      </x:c>
      <x:c r="CN294" t="str">
        <x:v>SIGMA_ALLOWED</x:v>
      </x:c>
      <x:c r="CO294" t="n">
        <x:f>IFERROR(IF(AND(TYPE('CANON'!A14)=TYPE(CN294),ISBLANK('CANON'!A14)=ISBLANK(CN294),EXACT('CANON'!A14,CN294)),0,1),1)</x:f>
        <x:v>0</x:v>
      </x:c>
    </x:row>
    <x:row r="295">
      <x:c r="CL295" t="str">
        <x:v>CANON</x:v>
      </x:c>
      <x:c r="CM295" t="str">
        <x:v>B14</x:v>
      </x:c>
      <x:c r="CN295" t="n">
        <x:v>1</x:v>
      </x:c>
      <x:c r="CO295" t="n">
        <x:f>IFERROR(IF(AND(TYPE('CANON'!B14)=TYPE(CN295),ISBLANK('CANON'!B14)=ISBLANK(CN295),EXACT('CANON'!B14,CN295)),0,1),1)</x:f>
        <x:v>0</x:v>
      </x:c>
    </x:row>
    <x:row r="296">
      <x:c r="CL296" t="str">
        <x:v>CANON</x:v>
      </x:c>
      <x:c r="CM296" t="str">
        <x:v>C14</x:v>
      </x:c>
      <x:c r="CN296" t="str">
        <x:v>(Tier 2+: allowed)</x:v>
      </x:c>
      <x:c r="CO296" t="n">
        <x:f>IFERROR(IF(AND(TYPE('CANON'!C14)=TYPE(CN296),ISBLANK('CANON'!C14)=ISBLANK(CN296),EXACT('CANON'!C14,CN296)),0,1),1)</x:f>
        <x:v>0</x:v>
      </x:c>
    </x:row>
    <x:row r="297">
      <x:c r="CL297" t="str">
        <x:v>CANON</x:v>
      </x:c>
      <x:c r="CM297" t="str">
        <x:v>F14</x:v>
      </x:c>
      <x:c r="CN297" t="str">
        <x:v>SIGMA_X2_NORMALIZED_GAP</x:v>
      </x:c>
      <x:c r="CO297" t="n">
        <x:f>IFERROR(IF(AND(TYPE('CANON'!F14)=TYPE(CN297),ISBLANK('CANON'!F14)=ISBLANK(CN297),EXACT('CANON'!F14,CN297)),0,1),1)</x:f>
        <x:v>0</x:v>
      </x:c>
    </x:row>
    <x:row r="298">
      <x:c r="CL298" t="str">
        <x:v>CANON</x:v>
      </x:c>
      <x:c r="CM298" t="str">
        <x:v>G14</x:v>
      </x:c>
      <x:c r="CN298" t="n">
        <x:v>1.81508102477079</x:v>
      </x:c>
      <x:c r="CO298" t="n">
        <x:f>IFERROR(IF(AND(TYPE('CANON'!G14)=TYPE(CN298),ISBLANK('CANON'!G14)=ISBLANK(CN298),EXACT('CANON'!G14,CN298)),0,1),1)</x:f>
        <x:v>0</x:v>
      </x:c>
    </x:row>
    <x:row r="299">
      <x:c r="CL299" t="str">
        <x:v>CANON</x:v>
      </x:c>
      <x:c r="CM299" t="str">
        <x:v>H14</x:v>
      </x:c>
      <x:c r="CN299" t="str">
        <x:v>2× sigma stress; compare with delta=2.</x:v>
      </x:c>
      <x:c r="CO299" t="n">
        <x:f>IFERROR(IF(AND(TYPE('CANON'!H14)=TYPE(CN299),ISBLANK('CANON'!H14)=ISBLANK(CN299),EXACT('CANON'!H14,CN299)),0,1),1)</x:f>
        <x:v>0</x:v>
      </x:c>
    </x:row>
    <x:row r="300">
      <x:c r="CL300" t="str">
        <x:v>CANON</x:v>
      </x:c>
      <x:c r="CM300" t="str">
        <x:v>A15</x:v>
      </x:c>
      <x:c r="CN300" t="str">
        <x:v>SIGMA_REQUIRED</x:v>
      </x:c>
      <x:c r="CO300" t="n">
        <x:f>IFERROR(IF(AND(TYPE('CANON'!A15)=TYPE(CN300),ISBLANK('CANON'!A15)=ISBLANK(CN300),EXACT('CANON'!A15,CN300)),0,1),1)</x:f>
        <x:v>0</x:v>
      </x:c>
    </x:row>
    <x:row r="301">
      <x:c r="CL301" t="str">
        <x:v>CANON</x:v>
      </x:c>
      <x:c r="CM301" t="str">
        <x:v>B15</x:v>
      </x:c>
      <x:c r="CN301" t="n">
        <x:v>1</x:v>
      </x:c>
      <x:c r="CO301" t="n">
        <x:f>IFERROR(IF(AND(TYPE('CANON'!B15)=TYPE(CN301),ISBLANK('CANON'!B15)=ISBLANK(CN301),EXACT('CANON'!B15,CN301)),0,1),1)</x:f>
        <x:v>0</x:v>
      </x:c>
    </x:row>
    <x:row r="302">
      <x:c r="CL302" t="str">
        <x:v>CANON</x:v>
      </x:c>
      <x:c r="CM302" t="str">
        <x:v>C15</x:v>
      </x:c>
      <x:c r="CN302" t="str">
        <x:v>(Tier 2+: required for every active cell; Method C may be demonstration-grade but must remain declared)</x:v>
      </x:c>
      <x:c r="CO302" t="n">
        <x:f>IFERROR(IF(AND(TYPE('CANON'!C15)=TYPE(CN302),ISBLANK('CANON'!C15)=ISBLANK(CN302),EXACT('CANON'!C15,CN302)),0,1),1)</x:f>
        <x:v>0</x:v>
      </x:c>
    </x:row>
    <x:row r="303">
      <x:c r="CL303" t="str">
        <x:v>CANON</x:v>
      </x:c>
      <x:c r="CM303" t="str">
        <x:v>F15</x:v>
      </x:c>
      <x:c r="CN303" t="str">
        <x:v>SIGMA_FLIP_MULTIPLIER</x:v>
      </x:c>
      <x:c r="CO303" t="n">
        <x:f>IFERROR(IF(AND(TYPE('CANON'!F15)=TYPE(CN303),ISBLANK('CANON'!F15)=ISBLANK(CN303),EXACT('CANON'!F15,CN303)),0,1),1)</x:f>
        <x:v>0</x:v>
      </x:c>
    </x:row>
    <x:row r="304">
      <x:c r="CL304" t="str">
        <x:v>CANON</x:v>
      </x:c>
      <x:c r="CM304" t="str">
        <x:v>G15</x:v>
      </x:c>
      <x:c r="CN304" t="n">
        <x:v>1.8126799195478</x:v>
      </x:c>
      <x:c r="CO304" t="n">
        <x:f>IFERROR(IF(AND(TYPE('CANON'!G15)=TYPE(CN304),ISBLANK('CANON'!G15)=ISBLANK(CN304),EXACT('CANON'!G15,CN304)),0,1),1)</x:f>
        <x:v>0</x:v>
      </x:c>
    </x:row>
    <x:row r="305">
      <x:c r="CL305" t="str">
        <x:v>CANON</x:v>
      </x:c>
      <x:c r="CM305" t="str">
        <x:v>H15</x:v>
      </x:c>
      <x:c r="CN305" t="str">
        <x:v>Sigma multiplier at which normalized Gap reaches delta.</x:v>
      </x:c>
      <x:c r="CO305" t="n">
        <x:f>IFERROR(IF(AND(TYPE('CANON'!H15)=TYPE(CN305),ISBLANK('CANON'!H15)=ISBLANK(CN305),EXACT('CANON'!H15,CN305)),0,1),1)</x:f>
        <x:v>0</x:v>
      </x:c>
    </x:row>
    <x:row r="306">
      <x:c r="CL306" t="str">
        <x:v>CANON</x:v>
      </x:c>
      <x:c r="CM306" t="str">
        <x:v>A16</x:v>
      </x:c>
      <x:c r="CN306" t="str">
        <x:v>UNCERTAINTY_METHOD</x:v>
      </x:c>
      <x:c r="CO306" t="n">
        <x:f>IFERROR(IF(AND(TYPE('CANON'!A16)=TYPE(CN306),ISBLANK('CANON'!A16)=ISBLANK(CN306),EXACT('CANON'!A16,CN306)),0,1),1)</x:f>
        <x:v>0</x:v>
      </x:c>
    </x:row>
    <x:row r="307">
      <x:c r="CL307" t="str">
        <x:v>CANON</x:v>
      </x:c>
      <x:c r="CM307" t="str">
        <x:v>B16</x:v>
      </x:c>
      <x:c r="CN307" t="str">
        <x:v>C</x:v>
      </x:c>
      <x:c r="CO307" t="n">
        <x:f>IFERROR(IF(AND(TYPE('CANON'!B16)=TYPE(CN307),ISBLANK('CANON'!B16)=ISBLANK(CN307),EXACT('CANON'!B16,CN307)),0,1),1)</x:f>
        <x:v>0</x:v>
      </x:c>
    </x:row>
    <x:row r="308">
      <x:c r="CL308" t="str">
        <x:v>CANON</x:v>
      </x:c>
      <x:c r="CM308" t="str">
        <x:v>C16</x:v>
      </x:c>
      <x:c r="CN308" t="str">
        <x:v>(A=interval half-width, B=confidence-derived contribution mass, C=preregistered calibrated method or worked-run constant-σ demonstration; no method is empirically validated by this workbook)</x:v>
      </x:c>
      <x:c r="CO308" t="n">
        <x:f>IFERROR(IF(AND(TYPE('CANON'!C16)=TYPE(CN308),ISBLANK('CANON'!C16)=ISBLANK(CN308),EXACT('CANON'!C16,CN308)),0,1),1)</x:f>
        <x:v>0</x:v>
      </x:c>
    </x:row>
    <x:row r="309">
      <x:c r="CL309" t="str">
        <x:v>CANON</x:v>
      </x:c>
      <x:c r="CM309" t="str">
        <x:v>D16</x:v>
      </x:c>
      <x:c r="CN309" t="str">
        <x:v>Method C in this workbook is a constant-σ demonstration surface, not a production-calibrated uncertainty model.</x:v>
      </x:c>
      <x:c r="CO309" t="n">
        <x:f>IFERROR(IF(AND(TYPE('CANON'!D16)=TYPE(CN309),ISBLANK('CANON'!D16)=ISBLANK(CN309),EXACT('CANON'!D16,CN309)),0,1),1)</x:f>
        <x:v>0</x:v>
      </x:c>
    </x:row>
    <x:row r="310">
      <x:c r="CL310" t="str">
        <x:v>CANON</x:v>
      </x:c>
      <x:c r="CM310" t="str">
        <x:v>F16</x:v>
      </x:c>
      <x:c r="CN310" t="str">
        <x:v>DECISIVENESS_SIGMA_STRESS</x:v>
      </x:c>
      <x:c r="CO310" t="n">
        <x:f>IFERROR(IF(AND(TYPE('CANON'!F16)=TYPE(CN310),ISBLANK('CANON'!F16)=ISBLANK(CN310),EXACT('CANON'!F16,CN310)),0,1),1)</x:f>
        <x:v>0</x:v>
      </x:c>
    </x:row>
    <x:row r="311">
      <x:c r="CL311" t="str">
        <x:v>CANON</x:v>
      </x:c>
      <x:c r="CM311" t="str">
        <x:v>G16</x:v>
      </x:c>
      <x:c r="CN311" t="str">
        <x:v>UNCERTAINTY_DECISIVENESS_SENSITIVE</x:v>
      </x:c>
      <x:c r="CO311" t="n">
        <x:f>IFERROR(IF(AND(TYPE('CANON'!G16)=TYPE(CN311),ISBLANK('CANON'!G16)=ISBLANK(CN311),EXACT('CANON'!G16,CN311)),0,1),1)</x:f>
        <x:v>0</x:v>
      </x:c>
    </x:row>
    <x:row r="312">
      <x:c r="CL312" t="str">
        <x:v>CANON</x:v>
      </x:c>
      <x:c r="CM312" t="str">
        <x:v>H16</x:v>
      </x:c>
      <x:c r="CN312" t="str">
        <x:v>Base result flips below decisiveness before 2× sigma; existing Canon review token used.</x:v>
      </x:c>
      <x:c r="CO312" t="n">
        <x:f>IFERROR(IF(AND(TYPE('CANON'!H16)=TYPE(CN312),ISBLANK('CANON'!H16)=ISBLANK(CN312),EXACT('CANON'!H16,CN312)),0,1),1)</x:f>
        <x:v>0</x:v>
      </x:c>
    </x:row>
    <x:row r="313">
      <x:c r="CL313" t="str">
        <x:v>CANON</x:v>
      </x:c>
      <x:c r="CM313" t="str">
        <x:v>A17</x:v>
      </x:c>
      <x:c r="CN313" t="str">
        <x:v>SECTION C: CANONICAL PARAMETERS</x:v>
      </x:c>
      <x:c r="CO313" t="n">
        <x:f>IFERROR(IF(AND(TYPE('CANON'!A17)=TYPE(CN313),ISBLANK('CANON'!A17)=ISBLANK(CN313),EXACT('CANON'!A17,CN313)),0,1),1)</x:f>
        <x:v>0</x:v>
      </x:c>
    </x:row>
    <x:row r="314">
      <x:c r="CL314" t="str">
        <x:v>CANON</x:v>
      </x:c>
      <x:c r="CM314" t="str">
        <x:v>A18</x:v>
      </x:c>
      <x:c r="CN314" t="str">
        <x:v>alpha (CVaR confidence)</x:v>
      </x:c>
      <x:c r="CO314" t="n">
        <x:f>IFERROR(IF(AND(TYPE('CANON'!A18)=TYPE(CN314),ISBLANK('CANON'!A18)=ISBLANK(CN314),EXACT('CANON'!A18,CN314)),0,1),1)</x:f>
        <x:v>0</x:v>
      </x:c>
    </x:row>
    <x:row r="315">
      <x:c r="CL315" t="str">
        <x:v>CANON</x:v>
      </x:c>
      <x:c r="CM315" t="str">
        <x:v>B18</x:v>
      </x:c>
      <x:c r="CN315" t="n">
        <x:v>0.95</x:v>
      </x:c>
      <x:c r="CO315" t="n">
        <x:f>IFERROR(IF(AND(TYPE('CANON'!B18)=TYPE(CN315),ISBLANK('CANON'!B18)=ISBLANK(CN315),EXACT('CANON'!B18,CN315)),0,1),1)</x:f>
        <x:v>0</x:v>
      </x:c>
    </x:row>
    <x:row r="316">
      <x:c r="CL316" t="str">
        <x:v>CANON</x:v>
      </x:c>
      <x:c r="CM316" t="str">
        <x:v>A19</x:v>
      </x:c>
      <x:c r="CN316" t="str">
        <x:v>beta (tail mass)</x:v>
      </x:c>
      <x:c r="CO316" t="n">
        <x:f>IFERROR(IF(AND(TYPE('CANON'!A19)=TYPE(CN316),ISBLANK('CANON'!A19)=ISBLANK(CN316),EXACT('CANON'!A19,CN316)),0,1),1)</x:f>
        <x:v>0</x:v>
      </x:c>
    </x:row>
    <x:row r="317">
      <x:c r="CL317" t="str">
        <x:v>CANON</x:v>
      </x:c>
      <x:c r="CM317" t="str">
        <x:v>B19</x:v>
      </x:c>
      <x:c r="CN317" t="n">
        <x:v>0.05</x:v>
      </x:c>
      <x:c r="CO317" t="n">
        <x:f>IFERROR(IF(AND(TYPE('CANON'!B19)=TYPE(CN317),ISBLANK('CANON'!B19)=ISBLANK(CN317),EXACT('CANON'!B19,CN317)),0,1),1)</x:f>
        <x:v>0</x:v>
      </x:c>
    </x:row>
    <x:row r="318">
      <x:c r="CL318" t="str">
        <x:v>CANON</x:v>
      </x:c>
      <x:c r="CM318" t="str">
        <x:v>A20</x:v>
      </x:c>
      <x:c r="CN318" t="str">
        <x:v>beta_saturation</x:v>
      </x:c>
      <x:c r="CO318" t="n">
        <x:f>IFERROR(IF(AND(TYPE('CANON'!A20)=TYPE(CN318),ISBLANK('CANON'!A20)=ISBLANK(CN318),EXACT('CANON'!A20,CN318)),0,1),1)</x:f>
        <x:v>0</x:v>
      </x:c>
    </x:row>
    <x:row r="319">
      <x:c r="CL319" t="str">
        <x:v>CANON</x:v>
      </x:c>
      <x:c r="CM319" t="str">
        <x:v>B20</x:v>
      </x:c>
      <x:c r="CN319" t="n">
        <x:v>2</x:v>
      </x:c>
      <x:c r="CO319" t="n">
        <x:f>IFERROR(IF(AND(TYPE('CANON'!B20)=TYPE(CN319),ISBLANK('CANON'!B20)=ISBLANK(CN319),EXACT('CANON'!B20,CN319)),0,1),1)</x:f>
        <x:v>0</x:v>
      </x:c>
    </x:row>
    <x:row r="320">
      <x:c r="CL320" t="str">
        <x:v>CANON</x:v>
      </x:c>
      <x:c r="CM320" t="str">
        <x:v>A21</x:v>
      </x:c>
      <x:c r="CN320" t="str">
        <x:v>beta_prop</x:v>
      </x:c>
      <x:c r="CO320" t="n">
        <x:f>IFERROR(IF(AND(TYPE('CANON'!A21)=TYPE(CN320),ISBLANK('CANON'!A21)=ISBLANK(CN320),EXACT('CANON'!A21,CN320)),0,1),1)</x:f>
        <x:v>0</x:v>
      </x:c>
    </x:row>
    <x:row r="321">
      <x:c r="CL321" t="str">
        <x:v>CANON</x:v>
      </x:c>
      <x:c r="CM321" t="str">
        <x:v>B21</x:v>
      </x:c>
      <x:c r="CN321" t="n">
        <x:v>1</x:v>
      </x:c>
      <x:c r="CO321" t="n">
        <x:f>IFERROR(IF(AND(TYPE('CANON'!B21)=TYPE(CN321),ISBLANK('CANON'!B21)=ISBLANK(CN321),EXACT('CANON'!B21,CN321)),0,1),1)</x:f>
        <x:v>0</x:v>
      </x:c>
    </x:row>
    <x:row r="322">
      <x:c r="CL322" t="str">
        <x:v>CANON</x:v>
      </x:c>
      <x:c r="CM322" t="str">
        <x:v>A22</x:v>
      </x:c>
      <x:c r="CN322" t="str">
        <x:v>delta (discrimination)</x:v>
      </x:c>
      <x:c r="CO322" t="n">
        <x:f>IFERROR(IF(AND(TYPE('CANON'!A22)=TYPE(CN322),ISBLANK('CANON'!A22)=ISBLANK(CN322),EXACT('CANON'!A22,CN322)),0,1),1)</x:f>
        <x:v>0</x:v>
      </x:c>
    </x:row>
    <x:row r="323">
      <x:c r="CL323" t="str">
        <x:v>CANON</x:v>
      </x:c>
      <x:c r="CM323" t="str">
        <x:v>B22</x:v>
      </x:c>
      <x:c r="CN323" t="n">
        <x:v>2</x:v>
      </x:c>
      <x:c r="CO323" t="n">
        <x:f>IFERROR(IF(AND(TYPE('CANON'!B22)=TYPE(CN323),ISBLANK('CANON'!B22)=ISBLANK(CN323),EXACT('CANON'!B22,CN323)),0,1),1)</x:f>
        <x:v>0</x:v>
      </x:c>
    </x:row>
    <x:row r="324">
      <x:c r="CL324" t="str">
        <x:v>CANON</x:v>
      </x:c>
      <x:c r="CM324" t="str">
        <x:v>A23</x:v>
      </x:c>
      <x:c r="CN324" t="str">
        <x:v>theta_pos (containment)</x:v>
      </x:c>
      <x:c r="CO324" t="n">
        <x:f>IFERROR(IF(AND(TYPE('CANON'!A23)=TYPE(CN324),ISBLANK('CANON'!A23)=ISBLANK(CN324),EXACT('CANON'!A23,CN324)),0,1),1)</x:f>
        <x:v>0</x:v>
      </x:c>
    </x:row>
    <x:row r="325">
      <x:c r="CL325" t="str">
        <x:v>CANON</x:v>
      </x:c>
      <x:c r="CM325" t="str">
        <x:v>B23</x:v>
      </x:c>
      <x:c r="CN325" t="n">
        <x:v>0.05</x:v>
      </x:c>
      <x:c r="CO325" t="n">
        <x:f>IFERROR(IF(AND(TYPE('CANON'!B23)=TYPE(CN325),ISBLANK('CANON'!B23)=ISBLANK(CN325),EXACT('CANON'!B23,CN325)),0,1),1)</x:f>
        <x:v>0</x:v>
      </x:c>
    </x:row>
    <x:row r="326">
      <x:c r="CL326" t="str">
        <x:v>CANON</x:v>
      </x:c>
      <x:c r="CM326" t="str">
        <x:v>A24</x:v>
      </x:c>
      <x:c r="CN326" t="str">
        <x:v>tau_c (containment floor)</x:v>
      </x:c>
      <x:c r="CO326" t="n">
        <x:f>IFERROR(IF(AND(TYPE('CANON'!A24)=TYPE(CN326),ISBLANK('CANON'!A24)=ISBLANK(CN326),EXACT('CANON'!A24,CN326)),0,1),1)</x:f>
        <x:v>0</x:v>
      </x:c>
    </x:row>
    <x:row r="327">
      <x:c r="CL327" t="str">
        <x:v>CANON</x:v>
      </x:c>
      <x:c r="CM327" t="str">
        <x:v>B24</x:v>
      </x:c>
      <x:c r="CN327" t="n">
        <x:v>-0.1</x:v>
      </x:c>
      <x:c r="CO327" t="n">
        <x:f>IFERROR(IF(AND(TYPE('CANON'!B24)=TYPE(CN327),ISBLANK('CANON'!B24)=ISBLANK(CN327),EXACT('CANON'!B24,CN327)),0,1),1)</x:f>
        <x:v>0</x:v>
      </x:c>
    </x:row>
    <x:row r="328">
      <x:c r="CL328" t="str">
        <x:v>CANON</x:v>
      </x:c>
      <x:c r="CM328" t="str">
        <x:v>A25</x:v>
      </x:c>
      <x:c r="CN328" t="str">
        <x:v>T_ref (time reference)</x:v>
      </x:c>
      <x:c r="CO328" t="n">
        <x:f>IFERROR(IF(AND(TYPE('CANON'!A25)=TYPE(CN328),ISBLANK('CANON'!A25)=ISBLANK(CN328),EXACT('CANON'!A25,CN328)),0,1),1)</x:f>
        <x:v>0</x:v>
      </x:c>
    </x:row>
    <x:row r="329">
      <x:c r="CL329" t="str">
        <x:v>CANON</x:v>
      </x:c>
      <x:c r="CM329" t="str">
        <x:v>B25</x:v>
      </x:c>
      <x:c r="CN329" t="n">
        <x:v>25</x:v>
      </x:c>
      <x:c r="CO329" t="n">
        <x:f>IFERROR(IF(AND(TYPE('CANON'!B25)=TYPE(CN329),ISBLANK('CANON'!B25)=ISBLANK(CN329),EXACT('CANON'!B25,CN329)),0,1),1)</x:f>
        <x:v>0</x:v>
      </x:c>
    </x:row>
    <x:row r="330">
      <x:c r="CL330" t="str">
        <x:v>CANON</x:v>
      </x:c>
      <x:c r="CM330" t="str">
        <x:v>A26</x:v>
      </x:c>
      <x:c r="CN330" t="str">
        <x:v>sigma_cell (active-cell Method C uncertainty)</x:v>
      </x:c>
      <x:c r="CO330" t="n">
        <x:f>IFERROR(IF(AND(TYPE('CANON'!A26)=TYPE(CN330),ISBLANK('CANON'!A26)=ISBLANK(CN330),EXACT('CANON'!A26,CN330)),0,1),1)</x:f>
        <x:v>0</x:v>
      </x:c>
    </x:row>
    <x:row r="331">
      <x:c r="CL331" t="str">
        <x:v>CANON</x:v>
      </x:c>
      <x:c r="CM331" t="str">
        <x:v>B26</x:v>
      </x:c>
      <x:c r="CN331" t="n">
        <x:v>0.02</x:v>
      </x:c>
      <x:c r="CO331" t="n">
        <x:f>IFERROR(IF(AND(TYPE('CANON'!B26)=TYPE(CN331),ISBLANK('CANON'!B26)=ISBLANK(CN331),EXACT('CANON'!B26,CN331)),0,1),1)</x:f>
        <x:v>0</x:v>
      </x:c>
    </x:row>
    <x:row r="332">
      <x:c r="CL332" t="str">
        <x:v>CANON</x:v>
      </x:c>
      <x:c r="CM332" t="str">
        <x:v>C26</x:v>
      </x:c>
      <x:c r="CN332" t="str">
        <x:v>Constant σ for each active welfare cell in this non-operational worked example; σ_RLS is aggregated under Canon §10.3.</x:v>
      </x:c>
      <x:c r="CO332" t="n">
        <x:f>IFERROR(IF(AND(TYPE('CANON'!C26)=TYPE(CN332),ISBLANK('CANON'!C26)=ISBLANK(CN332),EXACT('CANON'!C26,CN332)),0,1),1)</x:f>
        <x:v>0</x:v>
      </x:c>
    </x:row>
    <x:row r="333">
      <x:c r="CL333" t="str">
        <x:v>CANON</x:v>
      </x:c>
      <x:c r="CM333" t="str">
        <x:v>A27</x:v>
      </x:c>
      <x:c r="CN333" t="str">
        <x:v>t_min (temporal floor)</x:v>
      </x:c>
      <x:c r="CO333" t="n">
        <x:f>IFERROR(IF(AND(TYPE('CANON'!A27)=TYPE(CN333),ISBLANK('CANON'!A27)=ISBLANK(CN333),EXACT('CANON'!A27,CN333)),0,1),1)</x:f>
        <x:v>0</x:v>
      </x:c>
    </x:row>
    <x:row r="334">
      <x:c r="CL334" t="str">
        <x:v>CANON</x:v>
      </x:c>
      <x:c r="CM334" t="str">
        <x:v>B27</x:v>
      </x:c>
      <x:c r="CN334" t="n">
        <x:v>0.083</x:v>
      </x:c>
      <x:c r="CO334" t="n">
        <x:f>IFERROR(IF(AND(TYPE('CANON'!B27)=TYPE(CN334),ISBLANK('CANON'!B27)=ISBLANK(CN334),EXACT('CANON'!B27,CN334)),0,1),1)</x:f>
        <x:v>0</x:v>
      </x:c>
    </x:row>
    <x:row r="335">
      <x:c r="CL335" t="str">
        <x:v>CANON</x:v>
      </x:c>
      <x:c r="CM335" t="str">
        <x:v>C27</x:v>
      </x:c>
      <x:c r="CN335" t="str">
        <x:v>(carried forward from v12.0: prevents near-zero collapse; tau(t_min) approx 0.025)</x:v>
      </x:c>
      <x:c r="CO335" t="n">
        <x:f>IFERROR(IF(AND(TYPE('CANON'!C27)=TYPE(CN335),ISBLANK('CANON'!C27)=ISBLANK(CN335),EXACT('CANON'!C27,CN335)),0,1),1)</x:f>
        <x:v>0</x:v>
      </x:c>
    </x:row>
    <x:row r="336">
      <x:c r="CL336" t="str">
        <x:v>CANON</x:v>
      </x:c>
      <x:c r="CM336" t="str">
        <x:v>A28</x:v>
      </x:c>
      <x:c r="CN336" t="str">
        <x:v>SECTION D: RIGHTS THRESHOLDS (θ_r)</x:v>
      </x:c>
      <x:c r="CO336" t="n">
        <x:f>IFERROR(IF(AND(TYPE('CANON'!A28)=TYPE(CN336),ISBLANK('CANON'!A28)=ISBLANK(CN336),EXACT('CANON'!A28,CN336)),0,1),1)</x:f>
        <x:v>0</x:v>
      </x:c>
    </x:row>
    <x:row r="337">
      <x:c r="CL337" t="str">
        <x:v>CANON</x:v>
      </x:c>
      <x:c r="CM337" t="str">
        <x:v>A29</x:v>
      </x:c>
      <x:c r="CN337" t="str">
        <x:v>Right</x:v>
      </x:c>
      <x:c r="CO337" t="n">
        <x:f>IFERROR(IF(AND(TYPE('CANON'!A29)=TYPE(CN337),ISBLANK('CANON'!A29)=ISBLANK(CN337),EXACT('CANON'!A29,CN337)),0,1),1)</x:f>
        <x:v>0</x:v>
      </x:c>
    </x:row>
    <x:row r="338">
      <x:c r="CL338" t="str">
        <x:v>CANON</x:v>
      </x:c>
      <x:c r="CM338" t="str">
        <x:v>B29</x:v>
      </x:c>
      <x:c r="CN338" t="str">
        <x:v>Display order (non-operational)</x:v>
      </x:c>
      <x:c r="CO338" t="n">
        <x:f>IFERROR(IF(AND(TYPE('CANON'!B29)=TYPE(CN338),ISBLANK('CANON'!B29)=ISBLANK(CN338),EXACT('CANON'!B29,CN338)),0,1),1)</x:f>
        <x:v>0</x:v>
      </x:c>
    </x:row>
    <x:row r="339">
      <x:c r="CL339" t="str">
        <x:v>CANON</x:v>
      </x:c>
      <x:c r="CM339" t="str">
        <x:v>C29</x:v>
      </x:c>
      <x:c r="CN339" t="str">
        <x:v>θ_r</x:v>
      </x:c>
      <x:c r="CO339" t="n">
        <x:f>IFERROR(IF(AND(TYPE('CANON'!C29)=TYPE(CN339),ISBLANK('CANON'!C29)=ISBLANK(CN339),EXACT('CANON'!C29,CN339)),0,1),1)</x:f>
        <x:v>0</x:v>
      </x:c>
    </x:row>
    <x:row r="340">
      <x:c r="CL340" t="str">
        <x:v>CANON</x:v>
      </x:c>
      <x:c r="CM340" t="str">
        <x:v>D29</x:v>
      </x:c>
      <x:c r="CN340" t="str">
        <x:v>Emergency priority</x:v>
      </x:c>
      <x:c r="CO340" t="n">
        <x:f>IFERROR(IF(AND(TYPE('CANON'!D29)=TYPE(CN340),ISBLANK('CANON'!D29)=ISBLANK(CN340),EXACT('CANON'!D29,CN340)),0,1),1)</x:f>
        <x:v>0</x:v>
      </x:c>
    </x:row>
    <x:row r="341">
      <x:c r="CL341" t="str">
        <x:v>CANON</x:v>
      </x:c>
      <x:c r="CM341" t="str">
        <x:v>A30</x:v>
      </x:c>
      <x:c r="CN341" t="str">
        <x:v>LIFE</x:v>
      </x:c>
      <x:c r="CO341" t="n">
        <x:f>IFERROR(IF(AND(TYPE('CANON'!A30)=TYPE(CN341),ISBLANK('CANON'!A30)=ISBLANK(CN341),EXACT('CANON'!A30,CN341)),0,1),1)</x:f>
        <x:v>0</x:v>
      </x:c>
    </x:row>
    <x:row r="342">
      <x:c r="CL342" t="str">
        <x:v>CANON</x:v>
      </x:c>
      <x:c r="CM342" t="str">
        <x:v>B30</x:v>
      </x:c>
      <x:c r="CN342" t="n">
        <x:v>1</x:v>
      </x:c>
      <x:c r="CO342" t="n">
        <x:f>IFERROR(IF(AND(TYPE('CANON'!B30)=TYPE(CN342),ISBLANK('CANON'!B30)=ISBLANK(CN342),EXACT('CANON'!B30,CN342)),0,1),1)</x:f>
        <x:v>0</x:v>
      </x:c>
    </x:row>
    <x:row r="343">
      <x:c r="CL343" t="str">
        <x:v>CANON</x:v>
      </x:c>
      <x:c r="CM343" t="str">
        <x:v>C30</x:v>
      </x:c>
      <x:c r="CN343" t="n">
        <x:v>-0.9</x:v>
      </x:c>
      <x:c r="CO343" t="n">
        <x:f>IFERROR(IF(AND(TYPE('CANON'!C30)=TYPE(CN343),ISBLANK('CANON'!C30)=ISBLANK(CN343),EXACT('CANON'!C30,CN343)),0,1),1)</x:f>
        <x:v>0</x:v>
      </x:c>
    </x:row>
    <x:row r="344">
      <x:c r="CL344" t="str">
        <x:v>CANON</x:v>
      </x:c>
      <x:c r="CM344" t="str">
        <x:v>D30</x:v>
      </x:c>
      <x:c r="CN344" t="n">
        <x:v>1</x:v>
      </x:c>
      <x:c r="CO344" t="n">
        <x:f>IFERROR(IF(AND(TYPE('CANON'!D30)=TYPE(CN344),ISBLANK('CANON'!D30)=ISBLANK(CN344),EXACT('CANON'!D30,CN344)),0,1),1)</x:f>
        <x:v>0</x:v>
      </x:c>
    </x:row>
    <x:row r="345">
      <x:c r="CL345" t="str">
        <x:v>CANON</x:v>
      </x:c>
      <x:c r="CM345" t="str">
        <x:v>A31</x:v>
      </x:c>
      <x:c r="CN345" t="str">
        <x:v>BODY</x:v>
      </x:c>
      <x:c r="CO345" t="n">
        <x:f>IFERROR(IF(AND(TYPE('CANON'!A31)=TYPE(CN345),ISBLANK('CANON'!A31)=ISBLANK(CN345),EXACT('CANON'!A31,CN345)),0,1),1)</x:f>
        <x:v>0</x:v>
      </x:c>
    </x:row>
    <x:row r="346">
      <x:c r="CL346" t="str">
        <x:v>CANON</x:v>
      </x:c>
      <x:c r="CM346" t="str">
        <x:v>B31</x:v>
      </x:c>
      <x:c r="CN346" t="n">
        <x:v>2</x:v>
      </x:c>
      <x:c r="CO346" t="n">
        <x:f>IFERROR(IF(AND(TYPE('CANON'!B31)=TYPE(CN346),ISBLANK('CANON'!B31)=ISBLANK(CN346),EXACT('CANON'!B31,CN346)),0,1),1)</x:f>
        <x:v>0</x:v>
      </x:c>
    </x:row>
    <x:row r="347">
      <x:c r="CL347" t="str">
        <x:v>CANON</x:v>
      </x:c>
      <x:c r="CM347" t="str">
        <x:v>C31</x:v>
      </x:c>
      <x:c r="CN347" t="n">
        <x:v>-0.7</x:v>
      </x:c>
      <x:c r="CO347" t="n">
        <x:f>IFERROR(IF(AND(TYPE('CANON'!C31)=TYPE(CN347),ISBLANK('CANON'!C31)=ISBLANK(CN347),EXACT('CANON'!C31,CN347)),0,1),1)</x:f>
        <x:v>0</x:v>
      </x:c>
    </x:row>
    <x:row r="348">
      <x:c r="CL348" t="str">
        <x:v>CANON</x:v>
      </x:c>
      <x:c r="CM348" t="str">
        <x:v>D31</x:v>
      </x:c>
      <x:c r="CN348" t="n">
        <x:v>2</x:v>
      </x:c>
      <x:c r="CO348" t="n">
        <x:f>IFERROR(IF(AND(TYPE('CANON'!D31)=TYPE(CN348),ISBLANK('CANON'!D31)=ISBLANK(CN348),EXACT('CANON'!D31,CN348)),0,1),1)</x:f>
        <x:v>0</x:v>
      </x:c>
    </x:row>
    <x:row r="349">
      <x:c r="CL349" t="str">
        <x:v>CANON</x:v>
      </x:c>
      <x:c r="CM349" t="str">
        <x:v>A32</x:v>
      </x:c>
      <x:c r="CN349" t="str">
        <x:v>LBTY</x:v>
      </x:c>
      <x:c r="CO349" t="n">
        <x:f>IFERROR(IF(AND(TYPE('CANON'!A32)=TYPE(CN349),ISBLANK('CANON'!A32)=ISBLANK(CN349),EXACT('CANON'!A32,CN349)),0,1),1)</x:f>
        <x:v>0</x:v>
      </x:c>
    </x:row>
    <x:row r="350">
      <x:c r="CL350" t="str">
        <x:v>CANON</x:v>
      </x:c>
      <x:c r="CM350" t="str">
        <x:v>B32</x:v>
      </x:c>
      <x:c r="CN350" t="n">
        <x:v>3</x:v>
      </x:c>
      <x:c r="CO350" t="n">
        <x:f>IFERROR(IF(AND(TYPE('CANON'!B32)=TYPE(CN350),ISBLANK('CANON'!B32)=ISBLANK(CN350),EXACT('CANON'!B32,CN350)),0,1),1)</x:f>
        <x:v>0</x:v>
      </x:c>
    </x:row>
    <x:row r="351">
      <x:c r="CL351" t="str">
        <x:v>CANON</x:v>
      </x:c>
      <x:c r="CM351" t="str">
        <x:v>C32</x:v>
      </x:c>
      <x:c r="CN351" t="n">
        <x:v>-0.65</x:v>
      </x:c>
      <x:c r="CO351" t="n">
        <x:f>IFERROR(IF(AND(TYPE('CANON'!C32)=TYPE(CN351),ISBLANK('CANON'!C32)=ISBLANK(CN351),EXACT('CANON'!C32,CN351)),0,1),1)</x:f>
        <x:v>0</x:v>
      </x:c>
    </x:row>
    <x:row r="352">
      <x:c r="CL352" t="str">
        <x:v>CANON</x:v>
      </x:c>
      <x:c r="CM352" t="str">
        <x:v>D32</x:v>
      </x:c>
      <x:c r="CN352" t="n">
        <x:v>4</x:v>
      </x:c>
      <x:c r="CO352" t="n">
        <x:f>IFERROR(IF(AND(TYPE('CANON'!D32)=TYPE(CN352),ISBLANK('CANON'!D32)=ISBLANK(CN352),EXACT('CANON'!D32,CN352)),0,1),1)</x:f>
        <x:v>0</x:v>
      </x:c>
    </x:row>
    <x:row r="353">
      <x:c r="CL353" t="str">
        <x:v>CANON</x:v>
      </x:c>
      <x:c r="CM353" t="str">
        <x:v>A33</x:v>
      </x:c>
      <x:c r="CN353" t="str">
        <x:v>NEED</x:v>
      </x:c>
      <x:c r="CO353" t="n">
        <x:f>IFERROR(IF(AND(TYPE('CANON'!A33)=TYPE(CN353),ISBLANK('CANON'!A33)=ISBLANK(CN353),EXACT('CANON'!A33,CN353)),0,1),1)</x:f>
        <x:v>0</x:v>
      </x:c>
    </x:row>
    <x:row r="354">
      <x:c r="CL354" t="str">
        <x:v>CANON</x:v>
      </x:c>
      <x:c r="CM354" t="str">
        <x:v>B33</x:v>
      </x:c>
      <x:c r="CN354" t="n">
        <x:v>4</x:v>
      </x:c>
      <x:c r="CO354" t="n">
        <x:f>IFERROR(IF(AND(TYPE('CANON'!B33)=TYPE(CN354),ISBLANK('CANON'!B33)=ISBLANK(CN354),EXACT('CANON'!B33,CN354)),0,1),1)</x:f>
        <x:v>0</x:v>
      </x:c>
    </x:row>
    <x:row r="355">
      <x:c r="CL355" t="str">
        <x:v>CANON</x:v>
      </x:c>
      <x:c r="CM355" t="str">
        <x:v>C33</x:v>
      </x:c>
      <x:c r="CN355" t="n">
        <x:v>-0.5</x:v>
      </x:c>
      <x:c r="CO355" t="n">
        <x:f>IFERROR(IF(AND(TYPE('CANON'!C33)=TYPE(CN355),ISBLANK('CANON'!C33)=ISBLANK(CN355),EXACT('CANON'!C33,CN355)),0,1),1)</x:f>
        <x:v>0</x:v>
      </x:c>
    </x:row>
    <x:row r="356">
      <x:c r="CL356" t="str">
        <x:v>CANON</x:v>
      </x:c>
      <x:c r="CM356" t="str">
        <x:v>D33</x:v>
      </x:c>
      <x:c r="CN356" t="n">
        <x:v>5</x:v>
      </x:c>
      <x:c r="CO356" t="n">
        <x:f>IFERROR(IF(AND(TYPE('CANON'!D33)=TYPE(CN356),ISBLANK('CANON'!D33)=ISBLANK(CN356),EXACT('CANON'!D33,CN356)),0,1),1)</x:f>
        <x:v>0</x:v>
      </x:c>
    </x:row>
    <x:row r="357">
      <x:c r="CL357" t="str">
        <x:v>CANON</x:v>
      </x:c>
      <x:c r="CM357" t="str">
        <x:v>A34</x:v>
      </x:c>
      <x:c r="CN357" t="str">
        <x:v>DIGN</x:v>
      </x:c>
      <x:c r="CO357" t="n">
        <x:f>IFERROR(IF(AND(TYPE('CANON'!A34)=TYPE(CN357),ISBLANK('CANON'!A34)=ISBLANK(CN357),EXACT('CANON'!A34,CN357)),0,1),1)</x:f>
        <x:v>0</x:v>
      </x:c>
    </x:row>
    <x:row r="358">
      <x:c r="CL358" t="str">
        <x:v>CANON</x:v>
      </x:c>
      <x:c r="CM358" t="str">
        <x:v>B34</x:v>
      </x:c>
      <x:c r="CN358" t="n">
        <x:v>5</x:v>
      </x:c>
      <x:c r="CO358" t="n">
        <x:f>IFERROR(IF(AND(TYPE('CANON'!B34)=TYPE(CN358),ISBLANK('CANON'!B34)=ISBLANK(CN358),EXACT('CANON'!B34,CN358)),0,1),1)</x:f>
        <x:v>0</x:v>
      </x:c>
    </x:row>
    <x:row r="359">
      <x:c r="CL359" t="str">
        <x:v>CANON</x:v>
      </x:c>
      <x:c r="CM359" t="str">
        <x:v>C34</x:v>
      </x:c>
      <x:c r="CN359" t="n">
        <x:v>-0.55</x:v>
      </x:c>
      <x:c r="CO359" t="n">
        <x:f>IFERROR(IF(AND(TYPE('CANON'!C34)=TYPE(CN359),ISBLANK('CANON'!C34)=ISBLANK(CN359),EXACT('CANON'!C34,CN359)),0,1),1)</x:f>
        <x:v>0</x:v>
      </x:c>
    </x:row>
    <x:row r="360">
      <x:c r="CL360" t="str">
        <x:v>CANON</x:v>
      </x:c>
      <x:c r="CM360" t="str">
        <x:v>D34</x:v>
      </x:c>
      <x:c r="CN360" t="n">
        <x:v>6</x:v>
      </x:c>
      <x:c r="CO360" t="n">
        <x:f>IFERROR(IF(AND(TYPE('CANON'!D34)=TYPE(CN360),ISBLANK('CANON'!D34)=ISBLANK(CN360),EXACT('CANON'!D34,CN360)),0,1),1)</x:f>
        <x:v>0</x:v>
      </x:c>
    </x:row>
    <x:row r="361">
      <x:c r="CL361" t="str">
        <x:v>CANON</x:v>
      </x:c>
      <x:c r="CM361" t="str">
        <x:v>A35</x:v>
      </x:c>
      <x:c r="CN361" t="str">
        <x:v>PROC</x:v>
      </x:c>
      <x:c r="CO361" t="n">
        <x:f>IFERROR(IF(AND(TYPE('CANON'!A35)=TYPE(CN361),ISBLANK('CANON'!A35)=ISBLANK(CN361),EXACT('CANON'!A35,CN361)),0,1),1)</x:f>
        <x:v>0</x:v>
      </x:c>
    </x:row>
    <x:row r="362">
      <x:c r="CL362" t="str">
        <x:v>CANON</x:v>
      </x:c>
      <x:c r="CM362" t="str">
        <x:v>B35</x:v>
      </x:c>
      <x:c r="CN362" t="n">
        <x:v>6</x:v>
      </x:c>
      <x:c r="CO362" t="n">
        <x:f>IFERROR(IF(AND(TYPE('CANON'!B35)=TYPE(CN362),ISBLANK('CANON'!B35)=ISBLANK(CN362),EXACT('CANON'!B35,CN362)),0,1),1)</x:f>
        <x:v>0</x:v>
      </x:c>
    </x:row>
    <x:row r="363">
      <x:c r="CL363" t="str">
        <x:v>CANON</x:v>
      </x:c>
      <x:c r="CM363" t="str">
        <x:v>C35</x:v>
      </x:c>
      <x:c r="CN363" t="n">
        <x:v>-0.45</x:v>
      </x:c>
      <x:c r="CO363" t="n">
        <x:f>IFERROR(IF(AND(TYPE('CANON'!C35)=TYPE(CN363),ISBLANK('CANON'!C35)=ISBLANK(CN363),EXACT('CANON'!C35,CN363)),0,1),1)</x:f>
        <x:v>0</x:v>
      </x:c>
    </x:row>
    <x:row r="364">
      <x:c r="CL364" t="str">
        <x:v>CANON</x:v>
      </x:c>
      <x:c r="CM364" t="str">
        <x:v>D35</x:v>
      </x:c>
      <x:c r="CN364" t="n">
        <x:v>7</x:v>
      </x:c>
      <x:c r="CO364" t="n">
        <x:f>IFERROR(IF(AND(TYPE('CANON'!D35)=TYPE(CN364),ISBLANK('CANON'!D35)=ISBLANK(CN364),EXACT('CANON'!D35,CN364)),0,1),1)</x:f>
        <x:v>0</x:v>
      </x:c>
    </x:row>
    <x:row r="365">
      <x:c r="CL365" t="str">
        <x:v>CANON</x:v>
      </x:c>
      <x:c r="CM365" t="str">
        <x:v>A36</x:v>
      </x:c>
      <x:c r="CN365" t="str">
        <x:v>INFO</x:v>
      </x:c>
      <x:c r="CO365" t="n">
        <x:f>IFERROR(IF(AND(TYPE('CANON'!A36)=TYPE(CN365),ISBLANK('CANON'!A36)=ISBLANK(CN365),EXACT('CANON'!A36,CN365)),0,1),1)</x:f>
        <x:v>0</x:v>
      </x:c>
    </x:row>
    <x:row r="366">
      <x:c r="CL366" t="str">
        <x:v>CANON</x:v>
      </x:c>
      <x:c r="CM366" t="str">
        <x:v>B36</x:v>
      </x:c>
      <x:c r="CN366" t="n">
        <x:v>7</x:v>
      </x:c>
      <x:c r="CO366" t="n">
        <x:f>IFERROR(IF(AND(TYPE('CANON'!B36)=TYPE(CN366),ISBLANK('CANON'!B36)=ISBLANK(CN366),EXACT('CANON'!B36,CN366)),0,1),1)</x:f>
        <x:v>0</x:v>
      </x:c>
    </x:row>
    <x:row r="367">
      <x:c r="CL367" t="str">
        <x:v>CANON</x:v>
      </x:c>
      <x:c r="CM367" t="str">
        <x:v>C36</x:v>
      </x:c>
      <x:c r="CN367" t="n">
        <x:v>-0.4</x:v>
      </x:c>
      <x:c r="CO367" t="n">
        <x:f>IFERROR(IF(AND(TYPE('CANON'!C36)=TYPE(CN367),ISBLANK('CANON'!C36)=ISBLANK(CN367),EXACT('CANON'!C36,CN367)),0,1),1)</x:f>
        <x:v>0</x:v>
      </x:c>
    </x:row>
    <x:row r="368">
      <x:c r="CL368" t="str">
        <x:v>CANON</x:v>
      </x:c>
      <x:c r="CM368" t="str">
        <x:v>D36</x:v>
      </x:c>
      <x:c r="CN368" t="n">
        <x:v>8</x:v>
      </x:c>
      <x:c r="CO368" t="n">
        <x:f>IFERROR(IF(AND(TYPE('CANON'!D36)=TYPE(CN368),ISBLANK('CANON'!D36)=ISBLANK(CN368),EXACT('CANON'!D36,CN368)),0,1),1)</x:f>
        <x:v>0</x:v>
      </x:c>
    </x:row>
    <x:row r="369">
      <x:c r="CL369" t="str">
        <x:v>CANON</x:v>
      </x:c>
      <x:c r="CM369" t="str">
        <x:v>A37</x:v>
      </x:c>
      <x:c r="CN369" t="str">
        <x:v>ECOL</x:v>
      </x:c>
      <x:c r="CO369" t="n">
        <x:f>IFERROR(IF(AND(TYPE('CANON'!A37)=TYPE(CN369),ISBLANK('CANON'!A37)=ISBLANK(CN369),EXACT('CANON'!A37,CN369)),0,1),1)</x:f>
        <x:v>0</x:v>
      </x:c>
    </x:row>
    <x:row r="370">
      <x:c r="CL370" t="str">
        <x:v>CANON</x:v>
      </x:c>
      <x:c r="CM370" t="str">
        <x:v>B37</x:v>
      </x:c>
      <x:c r="CN370" t="n">
        <x:v>8</x:v>
      </x:c>
      <x:c r="CO370" t="n">
        <x:f>IFERROR(IF(AND(TYPE('CANON'!B37)=TYPE(CN370),ISBLANK('CANON'!B37)=ISBLANK(CN370),EXACT('CANON'!B37,CN370)),0,1),1)</x:f>
        <x:v>0</x:v>
      </x:c>
    </x:row>
    <x:row r="371">
      <x:c r="CL371" t="str">
        <x:v>CANON</x:v>
      </x:c>
      <x:c r="CM371" t="str">
        <x:v>C37</x:v>
      </x:c>
      <x:c r="CN371" t="n">
        <x:v>-0.65</x:v>
      </x:c>
      <x:c r="CO371" t="n">
        <x:f>IFERROR(IF(AND(TYPE('CANON'!C37)=TYPE(CN371),ISBLANK('CANON'!C37)=ISBLANK(CN371),EXACT('CANON'!C37,CN371)),0,1),1)</x:f>
        <x:v>0</x:v>
      </x:c>
    </x:row>
    <x:row r="372">
      <x:c r="CL372" t="str">
        <x:v>CANON</x:v>
      </x:c>
      <x:c r="CM372" t="str">
        <x:v>D37</x:v>
      </x:c>
      <x:c r="CN372" t="n">
        <x:v>3</x:v>
      </x:c>
      <x:c r="CO372" t="n">
        <x:f>IFERROR(IF(AND(TYPE('CANON'!D37)=TYPE(CN372),ISBLANK('CANON'!D37)=ISBLANK(CN372),EXACT('CANON'!D37,CN372)),0,1),1)</x:f>
        <x:v>0</x:v>
      </x:c>
    </x:row>
    <x:row r="373">
      <x:c r="CL373" t="str">
        <x:v>CANON</x:v>
      </x:c>
      <x:c r="CM373" t="str">
        <x:v>A38</x:v>
      </x:c>
      <x:c r="CN373" t="str">
        <x:v>RIGHTS_COUNT</x:v>
      </x:c>
      <x:c r="CO373" t="n">
        <x:f>IFERROR(IF(AND(TYPE('CANON'!A38)=TYPE(CN373),ISBLANK('CANON'!A38)=ISBLANK(CN373),EXACT('CANON'!A38,CN373)),0,1),1)</x:f>
        <x:v>0</x:v>
      </x:c>
    </x:row>
    <x:row r="374">
      <x:c r="CL374" t="str">
        <x:v>CANON</x:v>
      </x:c>
      <x:c r="CM374" t="str">
        <x:v>B38</x:v>
      </x:c>
      <x:c r="CN374" t="n">
        <x:v>8</x:v>
      </x:c>
      <x:c r="CO374" t="n">
        <x:f>IFERROR(IF(AND(TYPE('CANON'!B38)=TYPE(CN374),ISBLANK('CANON'!B38)=ISBLANK(CN374),EXACT('CANON'!B38,CN374)),0,1),1)</x:f>
        <x:v>0</x:v>
      </x:c>
    </x:row>
    <x:row r="375">
      <x:c r="CL375" t="str">
        <x:v>CANON</x:v>
      </x:c>
      <x:c r="CM375" t="str">
        <x:v>C38</x:v>
      </x:c>
      <x:c r="CN375" t="str">
        <x:v>(must = 8)</x:v>
      </x:c>
      <x:c r="CO375" t="n">
        <x:f>IFERROR(IF(AND(TYPE('CANON'!C38)=TYPE(CN375),ISBLANK('CANON'!C38)=ISBLANK(CN375),EXACT('CANON'!C38,CN375)),0,1),1)</x:f>
        <x:v>0</x:v>
      </x:c>
    </x:row>
    <x:row r="376">
      <x:c r="CL376" t="str">
        <x:v>CANON</x:v>
      </x:c>
      <x:c r="CM376" t="str">
        <x:v>D38</x:v>
      </x:c>
      <x:c r="CN376" t="str">
        <x:v>Canon §7.5.1 uses D</x:v>
      </x:c>
      <x:c r="CO376" t="n">
        <x:f>IFERROR(IF(AND(TYPE('CANON'!D38)=TYPE(CN376),ISBLANK('CANON'!D38)=ISBLANK(CN376),EXACT('CANON'!D38,CN376)),0,1),1)</x:f>
        <x:v>0</x:v>
      </x:c>
    </x:row>
    <x:row r="377">
      <x:c r="CL377" t="str">
        <x:v>CANON</x:v>
      </x:c>
      <x:c r="CM377" t="str">
        <x:v>A40</x:v>
      </x:c>
      <x:c r="CN377" t="str">
        <x:v>SECTION E: MANDATORY TAILS</x:v>
      </x:c>
      <x:c r="CO377" t="n">
        <x:f>IFERROR(IF(AND(TYPE('CANON'!A40)=TYPE(CN377),ISBLANK('CANON'!A40)=ISBLANK(CN377),EXACT('CANON'!A40,CN377)),0,1),1)</x:f>
        <x:v>0</x:v>
      </x:c>
    </x:row>
    <x:row r="378">
      <x:c r="CL378" t="str">
        <x:v>CANON</x:v>
      </x:c>
      <x:c r="CM378" t="str">
        <x:v>A41</x:v>
      </x:c>
      <x:c r="CN378" t="str">
        <x:v>MANDATORY_TAILS_COUNT</x:v>
      </x:c>
      <x:c r="CO378" t="n">
        <x:f>IFERROR(IF(AND(TYPE('CANON'!A41)=TYPE(CN378),ISBLANK('CANON'!A41)=ISBLANK(CN378),EXACT('CANON'!A41,CN378)),0,1),1)</x:f>
        <x:v>0</x:v>
      </x:c>
    </x:row>
    <x:row r="379">
      <x:c r="CL379" t="str">
        <x:v>CANON</x:v>
      </x:c>
      <x:c r="CM379" t="str">
        <x:v>B41</x:v>
      </x:c>
      <x:c r="CN379" t="n">
        <x:v>5</x:v>
      </x:c>
      <x:c r="CO379" t="n">
        <x:f>IFERROR(IF(AND(TYPE('CANON'!B41)=TYPE(CN379),ISBLANK('CANON'!B41)=ISBLANK(CN379),EXACT('CANON'!B41,CN379)),0,1),1)</x:f>
        <x:v>0</x:v>
      </x:c>
    </x:row>
    <x:row r="380">
      <x:c r="CL380" t="str">
        <x:v>CANON</x:v>
      </x:c>
      <x:c r="CM380" t="str">
        <x:v>C41</x:v>
      </x:c>
      <x:c r="CN380" t="str">
        <x:v>Count of currently required WTSL categories from the WTSL_Categories Required? column; AI deployment and governance-lock-in are separate triggers. Canonical value: B41.</x:v>
      </x:c>
      <x:c r="CO380" t="n">
        <x:f>IFERROR(IF(AND(TYPE('CANON'!C41)=TYPE(CN380),ISBLANK('CANON'!C41)=ISBLANK(CN380),EXACT('CANON'!C41,CN380)),0,1),1)</x:f>
        <x:v>0</x:v>
      </x:c>
    </x:row>
    <x:row r="381">
      <x:c r="CL381" t="str">
        <x:v>CANON</x:v>
      </x:c>
      <x:c r="CM381" t="str">
        <x:v>A42</x:v>
      </x:c>
      <x:c r="CN381" t="str">
        <x:v>WTSL Categories</x:v>
      </x:c>
      <x:c r="CO381" t="n">
        <x:f>IFERROR(IF(AND(TYPE('CANON'!A42)=TYPE(CN381),ISBLANK('CANON'!A42)=ISBLANK(CN381),EXACT('CANON'!A42,CN381)),0,1),1)</x:f>
        <x:v>0</x:v>
      </x:c>
    </x:row>
    <x:row r="382">
      <x:c r="CL382" t="str">
        <x:v>CANON</x:v>
      </x:c>
      <x:c r="CM382" t="str">
        <x:v>B42</x:v>
      </x:c>
      <x:c r="CN382" t="str">
        <x:v>Required?</x:v>
      </x:c>
      <x:c r="CO382" t="n">
        <x:f>IFERROR(IF(AND(TYPE('CANON'!B42)=TYPE(CN382),ISBLANK('CANON'!B42)=ISBLANK(CN382),EXACT('CANON'!B42,CN382)),0,1),1)</x:f>
        <x:v>0</x:v>
      </x:c>
    </x:row>
    <x:row r="383">
      <x:c r="CL383" t="str">
        <x:v>CANON</x:v>
      </x:c>
      <x:c r="CM383" t="str">
        <x:v>A43</x:v>
      </x:c>
      <x:c r="CN383" t="str">
        <x:v>WTSL-PAN</x:v>
      </x:c>
      <x:c r="CO383" t="n">
        <x:f>IFERROR(IF(AND(TYPE('CANON'!A43)=TYPE(CN383),ISBLANK('CANON'!A43)=ISBLANK(CN383),EXACT('CANON'!A43,CN383)),0,1),1)</x:f>
        <x:v>0</x:v>
      </x:c>
    </x:row>
    <x:row r="384">
      <x:c r="CL384" t="str">
        <x:v>CANON</x:v>
      </x:c>
      <x:c r="CM384" t="str">
        <x:v>B43</x:v>
      </x:c>
      <x:c r="CN384" t="str">
        <x:v>YES</x:v>
      </x:c>
      <x:c r="CO384" t="n">
        <x:f>IFERROR(IF(AND(TYPE('CANON'!B43)=TYPE(CN384),ISBLANK('CANON'!B43)=ISBLANK(CN384),EXACT('CANON'!B43,CN384)),0,1),1)</x:f>
        <x:v>0</x:v>
      </x:c>
    </x:row>
    <x:row r="385">
      <x:c r="CL385" t="str">
        <x:v>CANON</x:v>
      </x:c>
      <x:c r="CM385" t="str">
        <x:v>A44</x:v>
      </x:c>
      <x:c r="CN385" t="str">
        <x:v>WTSL-CLI</x:v>
      </x:c>
      <x:c r="CO385" t="n">
        <x:f>IFERROR(IF(AND(TYPE('CANON'!A44)=TYPE(CN385),ISBLANK('CANON'!A44)=ISBLANK(CN385),EXACT('CANON'!A44,CN385)),0,1),1)</x:f>
        <x:v>0</x:v>
      </x:c>
    </x:row>
    <x:row r="386">
      <x:c r="CL386" t="str">
        <x:v>CANON</x:v>
      </x:c>
      <x:c r="CM386" t="str">
        <x:v>B44</x:v>
      </x:c>
      <x:c r="CN386" t="str">
        <x:v>YES</x:v>
      </x:c>
      <x:c r="CO386" t="n">
        <x:f>IFERROR(IF(AND(TYPE('CANON'!B44)=TYPE(CN386),ISBLANK('CANON'!B44)=ISBLANK(CN386),EXACT('CANON'!B44,CN386)),0,1),1)</x:f>
        <x:v>0</x:v>
      </x:c>
    </x:row>
    <x:row r="387">
      <x:c r="CL387" t="str">
        <x:v>CANON</x:v>
      </x:c>
      <x:c r="CM387" t="str">
        <x:v>A45</x:v>
      </x:c>
      <x:c r="CN387" t="str">
        <x:v>WTSL-FIN</x:v>
      </x:c>
      <x:c r="CO387" t="n">
        <x:f>IFERROR(IF(AND(TYPE('CANON'!A45)=TYPE(CN387),ISBLANK('CANON'!A45)=ISBLANK(CN387),EXACT('CANON'!A45,CN387)),0,1),1)</x:f>
        <x:v>0</x:v>
      </x:c>
    </x:row>
    <x:row r="388">
      <x:c r="CL388" t="str">
        <x:v>CANON</x:v>
      </x:c>
      <x:c r="CM388" t="str">
        <x:v>B45</x:v>
      </x:c>
      <x:c r="CN388" t="str">
        <x:v>YES</x:v>
      </x:c>
      <x:c r="CO388" t="n">
        <x:f>IFERROR(IF(AND(TYPE('CANON'!B45)=TYPE(CN388),ISBLANK('CANON'!B45)=ISBLANK(CN388),EXACT('CANON'!B45,CN388)),0,1),1)</x:f>
        <x:v>0</x:v>
      </x:c>
    </x:row>
    <x:row r="389">
      <x:c r="CL389" t="str">
        <x:v>CANON</x:v>
      </x:c>
      <x:c r="CM389" t="str">
        <x:v>A46</x:v>
      </x:c>
      <x:c r="CN389" t="str">
        <x:v>WTSL-CON</x:v>
      </x:c>
      <x:c r="CO389" t="n">
        <x:f>IFERROR(IF(AND(TYPE('CANON'!A46)=TYPE(CN389),ISBLANK('CANON'!A46)=ISBLANK(CN389),EXACT('CANON'!A46,CN389)),0,1),1)</x:f>
        <x:v>0</x:v>
      </x:c>
    </x:row>
    <x:row r="390">
      <x:c r="CL390" t="str">
        <x:v>CANON</x:v>
      </x:c>
      <x:c r="CM390" t="str">
        <x:v>B46</x:v>
      </x:c>
      <x:c r="CN390" t="str">
        <x:v>YES</x:v>
      </x:c>
      <x:c r="CO390" t="n">
        <x:f>IFERROR(IF(AND(TYPE('CANON'!B46)=TYPE(CN390),ISBLANK('CANON'!B46)=ISBLANK(CN390),EXACT('CANON'!B46,CN390)),0,1),1)</x:f>
        <x:v>0</x:v>
      </x:c>
    </x:row>
    <x:row r="391">
      <x:c r="CL391" t="str">
        <x:v>CANON</x:v>
      </x:c>
      <x:c r="CM391" t="str">
        <x:v>A47</x:v>
      </x:c>
      <x:c r="CN391" t="str">
        <x:v>WTSL-INF</x:v>
      </x:c>
      <x:c r="CO391" t="n">
        <x:f>IFERROR(IF(AND(TYPE('CANON'!A47)=TYPE(CN391),ISBLANK('CANON'!A47)=ISBLANK(CN391),EXACT('CANON'!A47,CN391)),0,1),1)</x:f>
        <x:v>0</x:v>
      </x:c>
    </x:row>
    <x:row r="392">
      <x:c r="CL392" t="str">
        <x:v>CANON</x:v>
      </x:c>
      <x:c r="CM392" t="str">
        <x:v>B47</x:v>
      </x:c>
      <x:c r="CN392" t="str">
        <x:v>YES</x:v>
      </x:c>
      <x:c r="CO392" t="n">
        <x:f>IFERROR(IF(AND(TYPE('CANON'!B47)=TYPE(CN392),ISBLANK('CANON'!B47)=ISBLANK(CN392),EXACT('CANON'!B47,CN392)),0,1),1)</x:f>
        <x:v>0</x:v>
      </x:c>
    </x:row>
    <x:row r="393">
      <x:c r="CL393" t="str">
        <x:v>CANON</x:v>
      </x:c>
      <x:c r="CM393" t="str">
        <x:v>A48</x:v>
      </x:c>
      <x:c r="CN393" t="str">
        <x:v>WTSL-AIX</x:v>
      </x:c>
      <x:c r="CO393" t="n">
        <x:f>IFERROR(IF(AND(TYPE('CANON'!A48)=TYPE(CN393),ISBLANK('CANON'!A48)=ISBLANK(CN393),EXACT('CANON'!A48,CN393)),0,1),1)</x:f>
        <x:v>0</x:v>
      </x:c>
    </x:row>
    <x:row r="394">
      <x:c r="CL394" t="str">
        <x:v>CANON</x:v>
      </x:c>
      <x:c r="CM394" t="str">
        <x:v>B48</x:v>
      </x:c>
      <x:c r="CN394" t="str">
        <x:v>NO</x:v>
      </x:c>
      <x:c r="CO394" t="n">
        <x:f>IFERROR(IF(AND(TYPE('CANON'!B48)=TYPE(CN394),ISBLANK('CANON'!B48)=ISBLANK(CN394),EXACT('CANON'!B48,CN394)),0,1),1)</x:f>
        <x:v>0</x:v>
      </x:c>
    </x:row>
    <x:row r="395">
      <x:c r="CL395" t="str">
        <x:v>CANON</x:v>
      </x:c>
      <x:c r="CM395" t="str">
        <x:v>A50</x:v>
      </x:c>
      <x:c r="CN395" t="str">
        <x:v>SECTION F: CANONICAL GATE RESULTS</x:v>
      </x:c>
      <x:c r="CO395" t="n">
        <x:f>IFERROR(IF(AND(TYPE('CANON'!A50)=TYPE(CN395),ISBLANK('CANON'!A50)=ISBLANK(CN395),EXACT('CANON'!A50,CN395)),0,1),1)</x:f>
        <x:v>0</x:v>
      </x:c>
    </x:row>
    <x:row r="396">
      <x:c r="CL396" t="str">
        <x:v>CANON</x:v>
      </x:c>
      <x:c r="CM396" t="str">
        <x:v>A51</x:v>
      </x:c>
      <x:c r="CN396" t="str">
        <x:v>RF_STATUS_A</x:v>
      </x:c>
      <x:c r="CO396" t="n">
        <x:f>IFERROR(IF(AND(TYPE('CANON'!A51)=TYPE(CN396),ISBLANK('CANON'!A51)=ISBLANK(CN396),EXACT('CANON'!A51,CN396)),0,1),1)</x:f>
        <x:v>0</x:v>
      </x:c>
    </x:row>
    <x:row r="397">
      <x:c r="CL397" t="str">
        <x:v>CANON</x:v>
      </x:c>
      <x:c r="CM397" t="str">
        <x:v>B51</x:v>
      </x:c>
      <x:c r="CN397" t="str">
        <x:v>RF_PASS</x:v>
      </x:c>
      <x:c r="CO397" t="n">
        <x:f>IFERROR(IF(AND(TYPE('CANON'!B51)=TYPE(CN397),ISBLANK('CANON'!B51)=ISBLANK(CN397),EXACT('CANON'!B51,CN397)),0,1),1)</x:f>
        <x:v>0</x:v>
      </x:c>
    </x:row>
    <x:row r="398">
      <x:c r="CL398" t="str">
        <x:v>CANON</x:v>
      </x:c>
      <x:c r="CM398" t="str">
        <x:v>A52</x:v>
      </x:c>
      <x:c r="CN398" t="str">
        <x:v>RF_STATUS_B</x:v>
      </x:c>
      <x:c r="CO398" t="n">
        <x:f>IFERROR(IF(AND(TYPE('CANON'!A52)=TYPE(CN398),ISBLANK('CANON'!A52)=ISBLANK(CN398),EXACT('CANON'!A52,CN398)),0,1),1)</x:f>
        <x:v>0</x:v>
      </x:c>
    </x:row>
    <x:row r="399">
      <x:c r="CL399" t="str">
        <x:v>CANON</x:v>
      </x:c>
      <x:c r="CM399" t="str">
        <x:v>B52</x:v>
      </x:c>
      <x:c r="CN399" t="str">
        <x:v>RF_PASS</x:v>
      </x:c>
      <x:c r="CO399" t="n">
        <x:f>IFERROR(IF(AND(TYPE('CANON'!B52)=TYPE(CN399),ISBLANK('CANON'!B52)=ISBLANK(CN399),EXACT('CANON'!B52,CN399)),0,1),1)</x:f>
        <x:v>0</x:v>
      </x:c>
    </x:row>
    <x:row r="400">
      <x:c r="CL400" t="str">
        <x:v>CANON</x:v>
      </x:c>
      <x:c r="CM400" t="str">
        <x:v>A54</x:v>
      </x:c>
      <x:c r="CN400" t="str">
        <x:v>CVaR_A</x:v>
      </x:c>
      <x:c r="CO400" t="n">
        <x:f>IFERROR(IF(AND(TYPE('CANON'!A54)=TYPE(CN400),ISBLANK('CANON'!A54)=ISBLANK(CN400),EXACT('CANON'!A54,CN400)),0,1),1)</x:f>
        <x:v>0</x:v>
      </x:c>
    </x:row>
    <x:row r="401">
      <x:c r="CL401" t="str">
        <x:v>CANON</x:v>
      </x:c>
      <x:c r="CM401" t="str">
        <x:v>B54</x:v>
      </x:c>
      <x:c r="CN401" t="n">
        <x:v>0.0219</x:v>
      </x:c>
      <x:c r="CO401" t="n">
        <x:f>IFERROR(IF(AND(TYPE('CANON'!B54)=TYPE(CN401),ISBLANK('CANON'!B54)=ISBLANK(CN401),EXACT('CANON'!B54,CN401)),0,1),1)</x:f>
        <x:v>0</x:v>
      </x:c>
    </x:row>
    <x:row r="402">
      <x:c r="CL402" t="str">
        <x:v>CANON</x:v>
      </x:c>
      <x:c r="CM402" t="str">
        <x:v>A55</x:v>
      </x:c>
      <x:c r="CN402" t="str">
        <x:v>CVaR_B</x:v>
      </x:c>
      <x:c r="CO402" t="n">
        <x:f>IFERROR(IF(AND(TYPE('CANON'!A55)=TYPE(CN402),ISBLANK('CANON'!A55)=ISBLANK(CN402),EXACT('CANON'!A55,CN402)),0,1),1)</x:f>
        <x:v>0</x:v>
      </x:c>
    </x:row>
    <x:row r="403">
      <x:c r="CL403" t="str">
        <x:v>CANON</x:v>
      </x:c>
      <x:c r="CM403" t="str">
        <x:v>B55</x:v>
      </x:c>
      <x:c r="CN403" t="n">
        <x:v>0.0315</x:v>
      </x:c>
      <x:c r="CO403" t="n">
        <x:f>IFERROR(IF(AND(TYPE('CANON'!B55)=TYPE(CN403),ISBLANK('CANON'!B55)=ISBLANK(CN403),EXACT('CANON'!B55,CN403)),0,1),1)</x:f>
        <x:v>0</x:v>
      </x:c>
    </x:row>
    <x:row r="404">
      <x:c r="CL404" t="str">
        <x:v>CANON</x:v>
      </x:c>
      <x:c r="CM404" t="str">
        <x:v>A56</x:v>
      </x:c>
      <x:c r="CN404" t="str">
        <x:v>TRC_STATUS_A</x:v>
      </x:c>
      <x:c r="CO404" t="n">
        <x:f>IFERROR(IF(AND(TYPE('CANON'!A56)=TYPE(CN404),ISBLANK('CANON'!A56)=ISBLANK(CN404),EXACT('CANON'!A56,CN404)),0,1),1)</x:f>
        <x:v>0</x:v>
      </x:c>
    </x:row>
    <x:row r="405">
      <x:c r="CL405" t="str">
        <x:v>CANON</x:v>
      </x:c>
      <x:c r="CM405" t="str">
        <x:v>B56</x:v>
      </x:c>
      <x:c r="CN405" t="str">
        <x:v>TRC_PASS</x:v>
      </x:c>
      <x:c r="CO405" t="n">
        <x:f>IFERROR(IF(AND(TYPE('CANON'!B56)=TYPE(CN405),ISBLANK('CANON'!B56)=ISBLANK(CN405),EXACT('CANON'!B56,CN405)),0,1),1)</x:f>
        <x:v>0</x:v>
      </x:c>
    </x:row>
    <x:row r="406">
      <x:c r="CL406" t="str">
        <x:v>CANON</x:v>
      </x:c>
      <x:c r="CM406" t="str">
        <x:v>A57</x:v>
      </x:c>
      <x:c r="CN406" t="str">
        <x:v>TRC_STATUS_B</x:v>
      </x:c>
      <x:c r="CO406" t="n">
        <x:f>IFERROR(IF(AND(TYPE('CANON'!A57)=TYPE(CN406),ISBLANK('CANON'!A57)=ISBLANK(CN406),EXACT('CANON'!A57,CN406)),0,1),1)</x:f>
        <x:v>0</x:v>
      </x:c>
    </x:row>
    <x:row r="407">
      <x:c r="CL407" t="str">
        <x:v>CANON</x:v>
      </x:c>
      <x:c r="CM407" t="str">
        <x:v>B57</x:v>
      </x:c>
      <x:c r="CN407" t="str">
        <x:v>TRC_PASS</x:v>
      </x:c>
      <x:c r="CO407" t="n">
        <x:f>IFERROR(IF(AND(TYPE('CANON'!B57)=TYPE(CN407),ISBLANK('CANON'!B57)=ISBLANK(CN407),EXACT('CANON'!B57,CN407)),0,1),1)</x:f>
        <x:v>0</x:v>
      </x:c>
    </x:row>
    <x:row r="408">
      <x:c r="CL408" t="str">
        <x:v>CANON</x:v>
      </x:c>
      <x:c r="CM408" t="str">
        <x:v>A58</x:v>
      </x:c>
      <x:c r="CN408" t="str">
        <x:v>tau_TRC</x:v>
      </x:c>
      <x:c r="CO408" t="n">
        <x:f>IFERROR(IF(AND(TYPE('CANON'!A58)=TYPE(CN408),ISBLANK('CANON'!A58)=ISBLANK(CN408),EXACT('CANON'!A58,CN408)),0,1),1)</x:f>
        <x:v>0</x:v>
      </x:c>
    </x:row>
    <x:row r="409">
      <x:c r="CL409" t="str">
        <x:v>CANON</x:v>
      </x:c>
      <x:c r="CM409" t="str">
        <x:v>B58</x:v>
      </x:c>
      <x:c r="CN409" t="n">
        <x:v>0.2</x:v>
      </x:c>
      <x:c r="CO409" t="n">
        <x:f>IFERROR(IF(AND(TYPE('CANON'!B58)=TYPE(CN409),ISBLANK('CANON'!B58)=ISBLANK(CN409),EXACT('CANON'!B58,CN409)),0,1),1)</x:f>
        <x:v>0</x:v>
      </x:c>
    </x:row>
    <x:row r="410">
      <x:c r="CL410" t="str">
        <x:v>CANON</x:v>
      </x:c>
      <x:c r="CM410" t="str">
        <x:v>C58</x:v>
      </x:c>
      <x:c r="CN410" t="str">
        <x:v>(context-specific threshold)</x:v>
      </x:c>
      <x:c r="CO410" t="n">
        <x:f>IFERROR(IF(AND(TYPE('CANON'!C58)=TYPE(CN410),ISBLANK('CANON'!C58)=ISBLANK(CN410),EXACT('CANON'!C58,CN410)),0,1),1)</x:f>
        <x:v>0</x:v>
      </x:c>
    </x:row>
    <x:row r="411">
      <x:c r="CL411" t="str">
        <x:v>CANON</x:v>
      </x:c>
      <x:c r="CM411" t="str">
        <x:v>A59</x:v>
      </x:c>
      <x:c r="CN411" t="str">
        <x:v>RLS_DECISIVE</x:v>
      </x:c>
      <x:c r="CO411" t="n">
        <x:f>IFERROR(IF(AND(TYPE('CANON'!A59)=TYPE(CN411),ISBLANK('CANON'!A59)=ISBLANK(CN411),EXACT('CANON'!A59,CN411)),0,1),1)</x:f>
        <x:v>0</x:v>
      </x:c>
    </x:row>
    <x:row r="412">
      <x:c r="CL412" t="str">
        <x:v>CANON</x:v>
      </x:c>
      <x:c r="CM412" t="str">
        <x:v>B59</x:v>
      </x:c>
      <x:c r="CN412" t="str">
        <x:v>NO</x:v>
      </x:c>
      <x:c r="CO412" t="n">
        <x:f>IFERROR(IF(AND(TYPE('CANON'!B59)=TYPE(CN412),ISBLANK('CANON'!B59)=ISBLANK(CN412),EXACT('CANON'!B59,CN412)),0,1),1)</x:f>
        <x:v>0</x:v>
      </x:c>
    </x:row>
    <x:row r="413">
      <x:c r="CL413" t="str">
        <x:v>CANON</x:v>
      </x:c>
      <x:c r="CM413" t="str">
        <x:v>A60</x:v>
      </x:c>
      <x:c r="CN413" t="str">
        <x:v>CSV_STATUS_A</x:v>
      </x:c>
      <x:c r="CO413" t="n">
        <x:f>IFERROR(IF(AND(TYPE('CANON'!A60)=TYPE(CN413),ISBLANK('CANON'!A60)=ISBLANK(CN413),EXACT('CANON'!A60,CN413)),0,1),1)</x:f>
        <x:v>0</x:v>
      </x:c>
    </x:row>
    <x:row r="414">
      <x:c r="CL414" t="str">
        <x:v>CANON</x:v>
      </x:c>
      <x:c r="CM414" t="str">
        <x:v>B60</x:v>
      </x:c>
      <x:c r="CN414" t="str">
        <x:v>CSV_PASS_WITH_CONTROLS</x:v>
      </x:c>
      <x:c r="CO414" t="n">
        <x:f>IFERROR(IF(AND(TYPE('CANON'!B60)=TYPE(CN414),ISBLANK('CANON'!B60)=ISBLANK(CN414),EXACT('CANON'!B60,CN414)),0,1),1)</x:f>
        <x:v>0</x:v>
      </x:c>
    </x:row>
    <x:row r="415">
      <x:c r="CL415" t="str">
        <x:v>CANON</x:v>
      </x:c>
      <x:c r="CM415" t="str">
        <x:v>C60</x:v>
      </x:c>
      <x:c r="CN415" t="str">
        <x:v>Overall CSV status; containment proxy diagnostic = PASS</x:v>
      </x:c>
      <x:c r="CO415" t="n">
        <x:f>IFERROR(IF(AND(TYPE('CANON'!C60)=TYPE(CN415),ISBLANK('CANON'!C60)=ISBLANK(CN415),EXACT('CANON'!C60,CN415)),0,1),1)</x:f>
        <x:v>0</x:v>
      </x:c>
    </x:row>
    <x:row r="416">
      <x:c r="CL416" t="str">
        <x:v>CANON</x:v>
      </x:c>
      <x:c r="CM416" t="str">
        <x:v>A61</x:v>
      </x:c>
      <x:c r="CN416" t="str">
        <x:v>CSV_STATUS_B</x:v>
      </x:c>
      <x:c r="CO416" t="n">
        <x:f>IFERROR(IF(AND(TYPE('CANON'!A61)=TYPE(CN416),ISBLANK('CANON'!A61)=ISBLANK(CN416),EXACT('CANON'!A61,CN416)),0,1),1)</x:f>
        <x:v>0</x:v>
      </x:c>
    </x:row>
    <x:row r="417">
      <x:c r="CL417" t="str">
        <x:v>CANON</x:v>
      </x:c>
      <x:c r="CM417" t="str">
        <x:v>B61</x:v>
      </x:c>
      <x:c r="CN417" t="str">
        <x:v>CSV_PASS_WITH_CONTROLS</x:v>
      </x:c>
      <x:c r="CO417" t="n">
        <x:f>IFERROR(IF(AND(TYPE('CANON'!B61)=TYPE(CN417),ISBLANK('CANON'!B61)=ISBLANK(CN417),EXACT('CANON'!B61,CN417)),0,1),1)</x:f>
        <x:v>0</x:v>
      </x:c>
    </x:row>
    <x:row r="418">
      <x:c r="CL418" t="str">
        <x:v>CANON</x:v>
      </x:c>
      <x:c r="CM418" t="str">
        <x:v>C61</x:v>
      </x:c>
      <x:c r="CN418" t="str">
        <x:v>Overall CSV status; containment proxy diagnostic = UCI_NOT_MATERIAL_DECLARED; binding controls remain constitutive.</x:v>
      </x:c>
      <x:c r="CO418" t="n">
        <x:f>IFERROR(IF(AND(TYPE('CANON'!C61)=TYPE(CN418),ISBLANK('CANON'!C61)=ISBLANK(CN418),EXACT('CANON'!C61,CN418)),0,1),1)</x:f>
        <x:v>0</x:v>
      </x:c>
    </x:row>
    <x:row r="419">
      <x:c r="CL419" t="str">
        <x:v>CANON</x:v>
      </x:c>
      <x:c r="CM419" t="str">
        <x:v>A63</x:v>
      </x:c>
      <x:c r="CN419" t="str">
        <x:v>RLS_A</x:v>
      </x:c>
      <x:c r="CO419" t="n">
        <x:f>IFERROR(IF(AND(TYPE('CANON'!A63)=TYPE(CN419),ISBLANK('CANON'!A63)=ISBLANK(CN419),EXACT('CANON'!A63,CN419)),0,1),1)</x:f>
        <x:v>0</x:v>
      </x:c>
    </x:row>
    <x:row r="420">
      <x:c r="CL420" t="str">
        <x:v>CANON</x:v>
      </x:c>
      <x:c r="CM420" t="str">
        <x:v>B63</x:v>
      </x:c>
      <x:c r="CN420" t="n">
        <x:v>0.0153129427168233</x:v>
      </x:c>
      <x:c r="CO420" t="n">
        <x:f>IFERROR(IF(AND(TYPE('CANON'!B63)=TYPE(CN420),ISBLANK('CANON'!B63)=ISBLANK(CN420),EXACT('CANON'!B63,CN420)),0,1),1)</x:f>
        <x:v>0</x:v>
      </x:c>
    </x:row>
    <x:row r="421">
      <x:c r="CL421" t="str">
        <x:v>CANON</x:v>
      </x:c>
      <x:c r="CM421" t="str">
        <x:v>A64</x:v>
      </x:c>
      <x:c r="CN421" t="str">
        <x:v>RLS_B</x:v>
      </x:c>
      <x:c r="CO421" t="n">
        <x:f>IFERROR(IF(AND(TYPE('CANON'!A64)=TYPE(CN421),ISBLANK('CANON'!A64)=ISBLANK(CN421),EXACT('CANON'!A64,CN421)),0,1),1)</x:f>
        <x:v>0</x:v>
      </x:c>
    </x:row>
    <x:row r="422">
      <x:c r="CL422" t="str">
        <x:v>CANON</x:v>
      </x:c>
      <x:c r="CM422" t="str">
        <x:v>B64</x:v>
      </x:c>
      <x:c r="CN422" t="n">
        <x:v>-0.00112238738505248</x:v>
      </x:c>
      <x:c r="CO422" t="n">
        <x:f>IFERROR(IF(AND(TYPE('CANON'!B64)=TYPE(CN422),ISBLANK('CANON'!B64)=ISBLANK(CN422),EXACT('CANON'!B64,CN422)),0,1),1)</x:f>
        <x:v>0</x:v>
      </x:c>
    </x:row>
    <x:row r="423">
      <x:c r="CL423" t="str">
        <x:v>CANON</x:v>
      </x:c>
      <x:c r="CM423" t="str">
        <x:v>A66</x:v>
      </x:c>
      <x:c r="CN423" t="str">
        <x:v>SECTION G: SELECTION LOGIC</x:v>
      </x:c>
      <x:c r="CO423" t="n">
        <x:f>IFERROR(IF(AND(TYPE('CANON'!A66)=TYPE(CN423),ISBLANK('CANON'!A66)=ISBLANK(CN423),EXACT('CANON'!A66,CN423)),0,1),1)</x:f>
        <x:v>0</x:v>
      </x:c>
    </x:row>
    <x:row r="424">
      <x:c r="CL424" t="str">
        <x:v>CANON</x:v>
      </x:c>
      <x:c r="CM424" t="str">
        <x:v>A67</x:v>
      </x:c>
      <x:c r="CN424" t="str">
        <x:v>A_NCRC_COUNT</x:v>
      </x:c>
      <x:c r="CO424" t="n">
        <x:f>IFERROR(IF(AND(TYPE('CANON'!A67)=TYPE(CN424),ISBLANK('CANON'!A67)=ISBLANK(CN424),EXACT('CANON'!A67,CN424)),0,1),1)</x:f>
        <x:v>0</x:v>
      </x:c>
    </x:row>
    <x:row r="425">
      <x:c r="CL425" t="str">
        <x:v>CANON</x:v>
      </x:c>
      <x:c r="CM425" t="str">
        <x:v>B67</x:v>
      </x:c>
      <x:c r="CN425" t="n">
        <x:v>2</x:v>
      </x:c>
      <x:c r="CO425" t="n">
        <x:f>IFERROR(IF(AND(TYPE('CANON'!B67)=TYPE(CN425),ISBLANK('CANON'!B67)=ISBLANK(CN425),EXACT('CANON'!B67,CN425)),0,1),1)</x:f>
        <x:v>0</x:v>
      </x:c>
    </x:row>
    <x:row r="426">
      <x:c r="CL426" t="str">
        <x:v>CANON</x:v>
      </x:c>
      <x:c r="CM426" t="str">
        <x:v>C67</x:v>
      </x:c>
      <x:c r="CN426" t="str">
        <x:v>(Options passing NCRC)</x:v>
      </x:c>
      <x:c r="CO426" t="n">
        <x:f>IFERROR(IF(AND(TYPE('CANON'!C67)=TYPE(CN426),ISBLANK('CANON'!C67)=ISBLANK(CN426),EXACT('CANON'!C67,CN426)),0,1),1)</x:f>
        <x:v>0</x:v>
      </x:c>
    </x:row>
    <x:row r="427">
      <x:c r="CL427" t="str">
        <x:v>CANON</x:v>
      </x:c>
      <x:c r="CM427" t="str">
        <x:v>A68</x:v>
      </x:c>
      <x:c r="CN427" t="str">
        <x:v>A_ADM_COUNT</x:v>
      </x:c>
      <x:c r="CO427" t="n">
        <x:f>IFERROR(IF(AND(TYPE('CANON'!A68)=TYPE(CN427),ISBLANK('CANON'!A68)=ISBLANK(CN427),EXACT('CANON'!A68,CN427)),0,1),1)</x:f>
        <x:v>0</x:v>
      </x:c>
    </x:row>
    <x:row r="428">
      <x:c r="CL428" t="str">
        <x:v>CANON</x:v>
      </x:c>
      <x:c r="CM428" t="str">
        <x:v>B68</x:v>
      </x:c>
      <x:c r="CN428" t="n">
        <x:v>2</x:v>
      </x:c>
      <x:c r="CO428" t="n">
        <x:f>IFERROR(IF(AND(TYPE('CANON'!B68)=TYPE(CN428),ISBLANK('CANON'!B68)=ISBLANK(CN428),EXACT('CANON'!B68,CN428)),0,1),1)</x:f>
        <x:v>0</x:v>
      </x:c>
    </x:row>
    <x:row r="429">
      <x:c r="CL429" t="str">
        <x:v>CANON</x:v>
      </x:c>
      <x:c r="CM429" t="str">
        <x:v>C68</x:v>
      </x:c>
      <x:c r="CN429" t="str">
        <x:v>(Options passing NCRC+TRC)</x:v>
      </x:c>
      <x:c r="CO429" t="n">
        <x:f>IFERROR(IF(AND(TYPE('CANON'!C68)=TYPE(CN429),ISBLANK('CANON'!C68)=ISBLANK(CN429),EXACT('CANON'!C68,CN429)),0,1),1)</x:f>
        <x:v>0</x:v>
      </x:c>
    </x:row>
    <x:row r="430">
      <x:c r="CL430" t="str">
        <x:v>CANON</x:v>
      </x:c>
      <x:c r="CM430" t="str">
        <x:v>A69</x:v>
      </x:c>
      <x:c r="CN430" t="str">
        <x:v>A_SEL_COUNT</x:v>
      </x:c>
      <x:c r="CO430" t="n">
        <x:f>IFERROR(IF(AND(TYPE('CANON'!A69)=TYPE(CN430),ISBLANK('CANON'!A69)=ISBLANK(CN430),EXACT('CANON'!A69,CN430)),0,1),1)</x:f>
        <x:v>0</x:v>
      </x:c>
    </x:row>
    <x:row r="431">
      <x:c r="CL431" t="str">
        <x:v>CANON</x:v>
      </x:c>
      <x:c r="CM431" t="str">
        <x:v>B69</x:v>
      </x:c>
      <x:c r="CN431" t="n">
        <x:v>2</x:v>
      </x:c>
      <x:c r="CO431" t="n">
        <x:f>IFERROR(IF(AND(TYPE('CANON'!B69)=TYPE(CN431),ISBLANK('CANON'!B69)=ISBLANK(CN431),EXACT('CANON'!B69,CN431)),0,1),1)</x:f>
        <x:v>0</x:v>
      </x:c>
    </x:row>
    <x:row r="432">
      <x:c r="CL432" t="str">
        <x:v>CANON</x:v>
      </x:c>
      <x:c r="CM432" t="str">
        <x:v>C69</x:v>
      </x:c>
      <x:c r="CN432" t="str">
        <x:v>Options in the selectable set after RG/RF/TRC/CSV qualification.</x:v>
      </x:c>
      <x:c r="CO432" t="n">
        <x:f>IFERROR(IF(AND(TYPE('CANON'!C69)=TYPE(CN432),ISBLANK('CANON'!C69)=ISBLANK(CN432),EXACT('CANON'!C69,CN432)),0,1),1)</x:f>
        <x:v>0</x:v>
      </x:c>
    </x:row>
    <x:row r="433">
      <x:c r="CL433" t="str">
        <x:v>CANON</x:v>
      </x:c>
      <x:c r="CM433" t="str">
        <x:v>A70</x:v>
      </x:c>
      <x:c r="CN433" t="str">
        <x:v>FRAMEWORK_VERDICT</x:v>
      </x:c>
      <x:c r="CO433" t="n">
        <x:f>IFERROR(IF(AND(TYPE('CANON'!A70)=TYPE(CN433),ISBLANK('CANON'!A70)=ISBLANK(CN433),EXACT('CANON'!A70,CN433)),0,1),1)</x:f>
        <x:v>0</x:v>
      </x:c>
    </x:row>
    <x:row r="434">
      <x:c r="CL434" t="str">
        <x:v>CANON</x:v>
      </x:c>
      <x:c r="CM434" t="str">
        <x:v>B70</x:v>
      </x:c>
      <x:c r="CN434" t="str">
        <x:v>REFUSE_DETERMINISTIC_SELECTION</x:v>
      </x:c>
      <x:c r="CO434" t="n">
        <x:f>IFERROR(IF(AND(TYPE('CANON'!B70)=TYPE(CN434),ISBLANK('CANON'!B70)=ISBLANK(CN434),EXACT('CANON'!B70,CN434)),0,1),1)</x:f>
        <x:v>0</x:v>
      </x:c>
    </x:row>
    <x:row r="435">
      <x:c r="CL435" t="str">
        <x:v>CANON</x:v>
      </x:c>
      <x:c r="CM435" t="str">
        <x:v>C70</x:v>
      </x:c>
      <x:c r="CN435" t="str">
        <x:v>Canonical framework verdict: the point-score lead is uncertainty-sensitive, so RippleLogic does not claim unique selection; authority and execution remain separate.</x:v>
      </x:c>
      <x:c r="CO435" t="n">
        <x:f>IFERROR(IF(AND(TYPE('CANON'!C70)=TYPE(CN435),ISBLANK('CANON'!C70)=ISBLANK(CN435),EXACT('CANON'!C70,CN435)),0,1),1)</x:f>
        <x:v>0</x:v>
      </x:c>
    </x:row>
    <x:row r="436">
      <x:c r="CL436" t="str">
        <x:v>CANON</x:v>
      </x:c>
      <x:c r="CM436" t="str">
        <x:v>A71</x:v>
      </x:c>
      <x:c r="CN436" t="str">
        <x:v>AUTHORITY_SELECTED_OPTION</x:v>
      </x:c>
      <x:c r="CO436" t="n">
        <x:f>IFERROR(IF(AND(TYPE('CANON'!A71)=TYPE(CN436),ISBLANK('CANON'!A71)=ISBLANK(CN436),EXACT('CANON'!A71,CN436)),0,1),1)</x:f>
        <x:v>0</x:v>
      </x:c>
    </x:row>
    <x:row r="437">
      <x:c r="CL437" t="str">
        <x:v>CANON</x:v>
      </x:c>
      <x:c r="CM437" t="str">
        <x:v>B71</x:v>
      </x:c>
      <x:c r="CN437" t="str">
        <x:v>A</x:v>
      </x:c>
      <x:c r="CO437" t="n">
        <x:f>IFERROR(IF(AND(TYPE('CANON'!B71)=TYPE(CN437),ISBLANK('CANON'!B71)=ISBLANK(CN437),EXACT('CANON'!B71,CN437)),0,1),1)</x:f>
        <x:v>0</x:v>
      </x:c>
    </x:row>
    <x:row r="438">
      <x:c r="CL438" t="str">
        <x:v>CANON</x:v>
      </x:c>
      <x:c r="CM438" t="str">
        <x:v>C71</x:v>
      </x:c>
      <x:c r="CN438" t="str">
        <x:v>Separate accountable authority selection after REFUSE_DETERMINISTIC_SELECTION; this is not a unique framework-selected option and does not authorize execution.</x:v>
      </x:c>
      <x:c r="CO438" t="n">
        <x:f>IFERROR(IF(AND(TYPE('CANON'!C71)=TYPE(CN438),ISBLANK('CANON'!C71)=ISBLANK(CN438),EXACT('CANON'!C71,CN438)),0,1),1)</x:f>
        <x:v>0</x:v>
      </x:c>
    </x:row>
    <x:row r="439">
      <x:c r="CL439" t="str">
        <x:v>CANON</x:v>
      </x:c>
      <x:c r="CM439" t="str">
        <x:v>A72</x:v>
      </x:c>
      <x:c r="CN439" t="str">
        <x:v>SELECTION_BASIS</x:v>
      </x:c>
      <x:c r="CO439" t="n">
        <x:f>IFERROR(IF(AND(TYPE('CANON'!A72)=TYPE(CN439),ISBLANK('CANON'!A72)=ISBLANK(CN439),EXACT('CANON'!A72,CN439)),0,1),1)</x:f>
        <x:v>0</x:v>
      </x:c>
    </x:row>
    <x:row r="440">
      <x:c r="CL440" t="str">
        <x:v>CANON</x:v>
      </x:c>
      <x:c r="CM440" t="str">
        <x:v>B72</x:v>
      </x:c>
      <x:c r="CN440" t="str">
        <x:v>Point-score leader A; unvalidated Method C uncertainty flips under the σ×2 stress, so RippleLogic refuses deterministic selection. Option A is separately selected by accountable authority for the bounded worked-run demonstration.</x:v>
      </x:c>
      <x:c r="CO440" t="n">
        <x:f>IFERROR(IF(AND(TYPE('CANON'!B72)=TYPE(CN440),ISBLANK('CANON'!B72)=ISBLANK(CN440),EXACT('CANON'!B72,CN440)),0,1),1)</x:f>
        <x:v>0</x:v>
      </x:c>
    </x:row>
    <x:row r="441">
      <x:c r="CL441" t="str">
        <x:v>CANON</x:v>
      </x:c>
      <x:c r="CM441" t="str">
        <x:v>C72</x:v>
      </x:c>
      <x:c r="CN441" t="str">
        <x:v>The selection basis distinguishes point-score ordering, non-decisive framework result, accountable authority selection, and execution authorization.</x:v>
      </x:c>
      <x:c r="CO441" t="n">
        <x:f>IFERROR(IF(AND(TYPE('CANON'!C72)=TYPE(CN441),ISBLANK('CANON'!C72)=ISBLANK(CN441),EXACT('CANON'!C72,CN441)),0,1),1)</x:f>
        <x:v>0</x:v>
      </x:c>
    </x:row>
    <x:row r="442">
      <x:c r="CL442" t="str">
        <x:v>CANON</x:v>
      </x:c>
      <x:c r="CM442" t="str">
        <x:v>A73</x:v>
      </x:c>
      <x:c r="CN442" t="str">
        <x:v>ESCALATION_REQUIRED</x:v>
      </x:c>
      <x:c r="CO442" t="n">
        <x:f>IFERROR(IF(AND(TYPE('CANON'!A73)=TYPE(CN442),ISBLANK('CANON'!A73)=ISBLANK(CN442),EXACT('CANON'!A73,CN442)),0,1),1)</x:f>
        <x:v>0</x:v>
      </x:c>
    </x:row>
    <x:row r="443">
      <x:c r="CL443" t="str">
        <x:v>CANON</x:v>
      </x:c>
      <x:c r="CM443" t="str">
        <x:v>B73</x:v>
      </x:c>
      <x:c r="CN443" t="str">
        <x:v>YES</x:v>
      </x:c>
      <x:c r="CO443" t="n">
        <x:f>IFERROR(IF(AND(TYPE('CANON'!B73)=TYPE(CN443),ISBLANK('CANON'!B73)=ISBLANK(CN443),EXACT('CANON'!B73,CN443)),0,1),1)</x:f>
        <x:v>0</x:v>
      </x:c>
    </x:row>
    <x:row r="444">
      <x:c r="CL444" t="str">
        <x:v>CANON</x:v>
      </x:c>
      <x:c r="CM444" t="str">
        <x:v>A75</x:v>
      </x:c>
      <x:c r="CN444" t="str">
        <x:v>SECTION H: CATASTROPHE INPUT VALIDATION</x:v>
      </x:c>
      <x:c r="CO444" t="n">
        <x:f>IFERROR(IF(AND(TYPE('CANON'!A75)=TYPE(CN444),ISBLANK('CANON'!A75)=ISBLANK(CN444),EXACT('CANON'!A75,CN444)),0,1),1)</x:f>
        <x:v>0</x:v>
      </x:c>
    </x:row>
    <x:row r="445">
      <x:c r="CL445" t="str">
        <x:v>CANON</x:v>
      </x:c>
      <x:c r="CM445" t="str">
        <x:v>A76</x:v>
      </x:c>
      <x:c r="CN445" t="str">
        <x:v>CCAT_BLANK_COUNT</x:v>
      </x:c>
      <x:c r="CO445" t="n">
        <x:f>IFERROR(IF(AND(TYPE('CANON'!A76)=TYPE(CN445),ISBLANK('CANON'!A76)=ISBLANK(CN445),EXACT('CANON'!A76,CN445)),0,1),1)</x:f>
        <x:v>0</x:v>
      </x:c>
    </x:row>
    <x:row r="446">
      <x:c r="CL446" t="str">
        <x:v>CANON</x:v>
      </x:c>
      <x:c r="CM446" t="str">
        <x:v>B76</x:v>
      </x:c>
      <x:c r="CN446" t="n">
        <x:v>0</x:v>
      </x:c>
      <x:c r="CO446" t="n">
        <x:f>IFERROR(IF(AND(TYPE('CANON'!B76)=TYPE(CN446),ISBLANK('CANON'!B76)=ISBLANK(CN446),EXACT('CANON'!B76,CN446)),0,1),1)</x:f>
        <x:v>0</x:v>
      </x:c>
    </x:row>
    <x:row r="447">
      <x:c r="CL447" t="str">
        <x:v>CANON</x:v>
      </x:c>
      <x:c r="CM447" t="str">
        <x:v>C76</x:v>
      </x:c>
      <x:c r="CN447" t="str">
        <x:v>(Must be 0 when TRC active)</x:v>
      </x:c>
      <x:c r="CO447" t="n">
        <x:f>IFERROR(IF(AND(TYPE('CANON'!C76)=TYPE(CN447),ISBLANK('CANON'!C76)=ISBLANK(CN447),EXACT('CANON'!C76,CN447)),0,1),1)</x:f>
        <x:v>0</x:v>
      </x:c>
    </x:row>
    <x:row r="448">
      <x:c r="CL448" t="str">
        <x:v>CANON</x:v>
      </x:c>
      <x:c r="CM448" t="str">
        <x:v>A77</x:v>
      </x:c>
      <x:c r="CN448" t="str">
        <x:v>SCENARIO_IMPACT_MISSING</x:v>
      </x:c>
      <x:c r="CO448" t="n">
        <x:f>IFERROR(IF(AND(TYPE('CANON'!A77)=TYPE(CN448),ISBLANK('CANON'!A77)=ISBLANK(CN448),EXACT('CANON'!A77,CN448)),0,1),1)</x:f>
        <x:v>0</x:v>
      </x:c>
    </x:row>
    <x:row r="449">
      <x:c r="CL449" t="str">
        <x:v>CANON</x:v>
      </x:c>
      <x:c r="CM449" t="str">
        <x:v>B77</x:v>
      </x:c>
      <x:c r="CN449" t="n">
        <x:v>0</x:v>
      </x:c>
      <x:c r="CO449" t="n">
        <x:f>IFERROR(IF(AND(TYPE('CANON'!B77)=TYPE(CN449),ISBLANK('CANON'!B77)=ISBLANK(CN449),EXACT('CANON'!B77,CN449)),0,1),1)</x:f>
        <x:v>0</x:v>
      </x:c>
    </x:row>
    <x:row r="450">
      <x:c r="CL450" t="str">
        <x:v>CANON</x:v>
      </x:c>
      <x:c r="CM450" t="str">
        <x:v>A79</x:v>
      </x:c>
      <x:c r="CN450" t="str">
        <x:v>SECTION I: CLAIMABILITY</x:v>
      </x:c>
      <x:c r="CO450" t="n">
        <x:f>IFERROR(IF(AND(TYPE('CANON'!A79)=TYPE(CN450),ISBLANK('CANON'!A79)=ISBLANK(CN450),EXACT('CANON'!A79,CN450)),0,1),1)</x:f>
        <x:v>0</x:v>
      </x:c>
    </x:row>
    <x:row r="451">
      <x:c r="CL451" t="str">
        <x:v>CANON</x:v>
      </x:c>
      <x:c r="CM451" t="str">
        <x:v>A80</x:v>
      </x:c>
      <x:c r="CN451" t="str">
        <x:v>INVALID_FLAGS_COUNT</x:v>
      </x:c>
      <x:c r="CO451" t="n">
        <x:f>IFERROR(IF(AND(TYPE('CANON'!A80)=TYPE(CN451),ISBLANK('CANON'!A80)=ISBLANK(CN451),EXACT('CANON'!A80,CN451)),0,1),1)</x:f>
        <x:v>0</x:v>
      </x:c>
    </x:row>
    <x:row r="452">
      <x:c r="CL452" t="str">
        <x:v>CANON</x:v>
      </x:c>
      <x:c r="CM452" t="str">
        <x:v>B80</x:v>
      </x:c>
      <x:c r="CN452" t="n">
        <x:v>0</x:v>
      </x:c>
      <x:c r="CO452" t="n">
        <x:f>IFERROR(IF(AND(TYPE('CANON'!B80)=TYPE(CN452),ISBLANK('CANON'!B80)=ISBLANK(CN452),EXACT('CANON'!B80,CN452)),0,1),1)</x:f>
        <x:v>0</x:v>
      </x:c>
    </x:row>
    <x:row r="453">
      <x:c r="CL453" t="str">
        <x:v>CANON</x:v>
      </x:c>
      <x:c r="CM453" t="str">
        <x:v>C80</x:v>
      </x:c>
      <x:c r="CN453" t="str">
        <x:v>(computed from Audit_Flags)</x:v>
      </x:c>
      <x:c r="CO453" t="n">
        <x:f>IFERROR(IF(AND(TYPE('CANON'!C80)=TYPE(CN453),ISBLANK('CANON'!C80)=ISBLANK(CN453),EXACT('CANON'!C80,CN453)),0,1),1)</x:f>
        <x:v>0</x:v>
      </x:c>
    </x:row>
    <x:row r="454">
      <x:c r="CL454" t="str">
        <x:v>CANON</x:v>
      </x:c>
      <x:c r="CM454" t="str">
        <x:v>A81</x:v>
      </x:c>
      <x:c r="CN454" t="str">
        <x:v>WORKED_RUN_EXEMPLAR_PUBLISHABLE (formerly WORKED_RUN_CLAIMABLE / legacy CLAIMABLE_RUN)</x:v>
      </x:c>
      <x:c r="CO454" t="n">
        <x:f>IFERROR(IF(AND(TYPE('CANON'!A81)=TYPE(CN454),ISBLANK('CANON'!A81)=ISBLANK(CN454),EXACT('CANON'!A81,CN454)),0,1),1)</x:f>
        <x:v>0</x:v>
      </x:c>
    </x:row>
    <x:row r="455">
      <x:c r="CL455" t="str">
        <x:v>CANON</x:v>
      </x:c>
      <x:c r="CM455" t="str">
        <x:v>B81</x:v>
      </x:c>
      <x:c r="CN455" t="str">
        <x:v>YES</x:v>
      </x:c>
      <x:c r="CO455" t="n">
        <x:f>IFERROR(IF(AND(TYPE('CANON'!B81)=TYPE(CN455),ISBLANK('CANON'!B81)=ISBLANK(CN455),EXACT('CANON'!B81,CN455)),0,1),1)</x:f>
        <x:v>0</x:v>
      </x:c>
    </x:row>
    <x:row r="456">
      <x:c r="CL456" t="str">
        <x:v>CANON</x:v>
      </x:c>
      <x:c r="CM456" t="str">
        <x:v>A82</x:v>
      </x:c>
      <x:c r="CN456" t="str">
        <x:v>WORKBOOK_MODE</x:v>
      </x:c>
      <x:c r="CO456" t="n">
        <x:f>IFERROR(IF(AND(TYPE('CANON'!A82)=TYPE(CN456),ISBLANK('CANON'!A82)=ISBLANK(CN456),EXACT('CANON'!A82,CN456)),0,1),1)</x:f>
        <x:v>0</x:v>
      </x:c>
    </x:row>
    <x:row r="457">
      <x:c r="CL457" t="str">
        <x:v>CANON</x:v>
      </x:c>
      <x:c r="CM457" t="str">
        <x:v>B82</x:v>
      </x:c>
      <x:c r="CN457" t="str">
        <x:v>WORKED_RUN</x:v>
      </x:c>
      <x:c r="CO457" t="n">
        <x:f>IFERROR(IF(AND(TYPE('CANON'!B82)=TYPE(CN457),ISBLANK('CANON'!B82)=ISBLANK(CN457),EXACT('CANON'!B82,CN457)),0,1),1)</x:f>
        <x:v>0</x:v>
      </x:c>
    </x:row>
    <x:row r="458">
      <x:c r="CL458" t="str">
        <x:v>CANON</x:v>
      </x:c>
      <x:c r="CM458" t="str">
        <x:v>C82</x:v>
      </x:c>
      <x:c r="CN458" t="str">
        <x:v>(TEMPLATE or WORKED_RUN)</x:v>
      </x:c>
      <x:c r="CO458" t="n">
        <x:f>IFERROR(IF(AND(TYPE('CANON'!C82)=TYPE(CN458),ISBLANK('CANON'!C82)=ISBLANK(CN458),EXACT('CANON'!C82,CN458)),0,1),1)</x:f>
        <x:v>0</x:v>
      </x:c>
    </x:row>
    <x:row r="459">
      <x:c r="CL459" t="str">
        <x:v>CANON</x:v>
      </x:c>
      <x:c r="CM459" t="str">
        <x:v>A83</x:v>
      </x:c>
      <x:c r="CN459" t="str">
        <x:v>WORKED_RUN_PUBLISHABLE_SUMMARY</x:v>
      </x:c>
      <x:c r="CO459" t="n">
        <x:f>IFERROR(IF(AND(TYPE('CANON'!A83)=TYPE(CN459),ISBLANK('CANON'!A83)=ISBLANK(CN459),EXACT('CANON'!A83,CN459)),0,1),1)</x:f>
        <x:v>0</x:v>
      </x:c>
    </x:row>
    <x:row r="460">
      <x:c r="CL460" t="str">
        <x:v>CANON</x:v>
      </x:c>
      <x:c r="CM460" t="str">
        <x:v>B83</x:v>
      </x:c>
      <x:c r="CN460" t="str">
        <x:v>YES</x:v>
      </x:c>
      <x:c r="CO460" t="n">
        <x:f>IFERROR(IF(AND(TYPE('CANON'!B83)=TYPE(CN460),ISBLANK('CANON'!B83)=ISBLANK(CN460),EXACT('CANON'!B83,CN460)),0,1),1)</x:f>
        <x:v>0</x:v>
      </x:c>
    </x:row>
    <x:row r="461">
      <x:c r="CL461" t="str">
        <x:v>CANON</x:v>
      </x:c>
      <x:c r="CM461" t="str">
        <x:v>C83</x:v>
      </x:c>
      <x:c r="CN461" t="str">
        <x:v>(summary alias to worked-run publishability gate at B118; not ecosystem ProofPack readiness)</x:v>
      </x:c>
      <x:c r="CO461" t="n">
        <x:f>IFERROR(IF(AND(TYPE('CANON'!C83)=TYPE(CN461),ISBLANK('CANON'!C83)=ISBLANK(CN461),EXACT('CANON'!C83,CN461)),0,1),1)</x:f>
        <x:v>0</x:v>
      </x:c>
    </x:row>
    <x:row r="462">
      <x:c r="CL462" t="str">
        <x:v>CANON</x:v>
      </x:c>
      <x:c r="CM462" t="str">
        <x:v>A84</x:v>
      </x:c>
      <x:c r="CN462" t="str">
        <x:v>NO_PARTIAL_TESTS</x:v>
      </x:c>
      <x:c r="CO462" t="n">
        <x:f>IFERROR(IF(AND(TYPE('CANON'!A84)=TYPE(CN462),ISBLANK('CANON'!A84)=ISBLANK(CN462),EXACT('CANON'!A84,CN462)),0,1),1)</x:f>
        <x:v>0</x:v>
      </x:c>
    </x:row>
    <x:row r="463">
      <x:c r="CL463" t="str">
        <x:v>CANON</x:v>
      </x:c>
      <x:c r="CM463" t="str">
        <x:v>B84</x:v>
      </x:c>
      <x:c r="CN463" t="str">
        <x:v>YES</x:v>
      </x:c>
      <x:c r="CO463" t="n">
        <x:f>IFERROR(IF(AND(TYPE('CANON'!B84)=TYPE(CN463),ISBLANK('CANON'!B84)=ISBLANK(CN463),EXACT('CANON'!B84,CN463)),0,1),1)</x:f>
        <x:v>0</x:v>
      </x:c>
    </x:row>
    <x:row r="464">
      <x:c r="CL464" t="str">
        <x:v>CANON</x:v>
      </x:c>
      <x:c r="CM464" t="str">
        <x:v>C84</x:v>
      </x:c>
      <x:c r="CN464" t="str">
        <x:v>Worked-run companion does not carry unresolved wrapper-level Partial tests.</x:v>
      </x:c>
      <x:c r="CO464" t="n">
        <x:f>IFERROR(IF(AND(TYPE('CANON'!C84)=TYPE(CN464),ISBLANK('CANON'!C84)=ISBLANK(CN464),EXACT('CANON'!C84,CN464)),0,1),1)</x:f>
        <x:v>0</x:v>
      </x:c>
    </x:row>
    <x:row r="465">
      <x:c r="CL465" t="str">
        <x:v>CANON</x:v>
      </x:c>
      <x:c r="CM465" t="str">
        <x:v>A85</x:v>
      </x:c>
      <x:c r="CN465" t="str">
        <x:v>WAIVER_APPROVED</x:v>
      </x:c>
      <x:c r="CO465" t="n">
        <x:f>IFERROR(IF(AND(TYPE('CANON'!A85)=TYPE(CN465),ISBLANK('CANON'!A85)=ISBLANK(CN465),EXACT('CANON'!A85,CN465)),0,1),1)</x:f>
        <x:v>0</x:v>
      </x:c>
    </x:row>
    <x:row r="466">
      <x:c r="CL466" t="str">
        <x:v>CANON</x:v>
      </x:c>
      <x:c r="CM466" t="str">
        <x:v>B85</x:v>
      </x:c>
      <x:c r="CN466" t="str">
        <x:v>NO</x:v>
      </x:c>
      <x:c r="CO466" t="n">
        <x:f>IFERROR(IF(AND(TYPE('CANON'!B85)=TYPE(CN466),ISBLANK('CANON'!B85)=ISBLANK(CN466),EXACT('CANON'!B85,CN466)),0,1),1)</x:f>
        <x:v>0</x:v>
      </x:c>
    </x:row>
    <x:row r="467">
      <x:c r="CL467" t="str">
        <x:v>CANON</x:v>
      </x:c>
      <x:c r="CM467" t="str">
        <x:v>C85</x:v>
      </x:c>
      <x:c r="CN467" t="str">
        <x:v>No waiver used in this worked-run exemplar.</x:v>
      </x:c>
      <x:c r="CO467" t="n">
        <x:f>IFERROR(IF(AND(TYPE('CANON'!C85)=TYPE(CN467),ISBLANK('CANON'!C85)=ISBLANK(CN467),EXACT('CANON'!C85,CN467)),0,1),1)</x:f>
        <x:v>0</x:v>
      </x:c>
    </x:row>
    <x:row r="468">
      <x:c r="CL468" t="str">
        <x:v>CANON</x:v>
      </x:c>
      <x:c r="CM468" t="str">
        <x:v>A86</x:v>
      </x:c>
      <x:c r="CN468" t="str">
        <x:v>CLAIMABILITY_RULE</x:v>
      </x:c>
      <x:c r="CO468" t="n">
        <x:f>IFERROR(IF(AND(TYPE('CANON'!A86)=TYPE(CN468),ISBLANK('CANON'!A86)=ISBLANK(CN468),EXACT('CANON'!A86,CN468)),0,1),1)</x:f>
        <x:v>0</x:v>
      </x:c>
    </x:row>
    <x:row r="469">
      <x:c r="CL469" t="str">
        <x:v>CANON</x:v>
      </x:c>
      <x:c r="CM469" t="str">
        <x:v>B86</x:v>
      </x:c>
      <x:c r="CN469" t="str">
        <x:v>Selected option must pass RF/NCRC, TRC, and CSV; INVALID_FLAGS_COUNT must equal 0; sanity_fail_count must equal 0; active_review_blocking_count must equal 0; placeholder_count must equal 0; and either WAIVER_APPROVED=YES or NO_PARTIAL_TESTS=YES. Framework selection, authority, and execution remain separate claim layers.</x:v>
      </x:c>
      <x:c r="CO469" t="n">
        <x:f>IFERROR(IF(AND(TYPE('CANON'!B86)=TYPE(CN469),ISBLANK('CANON'!B86)=ISBLANK(CN469),EXACT('CANON'!B86,CN469)),0,1),1)</x:f>
        <x:v>0</x:v>
      </x:c>
    </x:row>
    <x:row r="470">
      <x:c r="CL470" t="str">
        <x:v>CANON</x:v>
      </x:c>
      <x:c r="CM470" t="str">
        <x:v>C86</x:v>
      </x:c>
      <x:c r="CN470" t="str">
        <x:v>Worked-run publishability predicate; not empirical validation, legal authority, or deployment certification.</x:v>
      </x:c>
      <x:c r="CO470" t="n">
        <x:f>IFERROR(IF(AND(TYPE('CANON'!C86)=TYPE(CN470),ISBLANK('CANON'!C86)=ISBLANK(CN470),EXACT('CANON'!C86,CN470)),0,1),1)</x:f>
        <x:v>0</x:v>
      </x:c>
    </x:row>
    <x:row r="471">
      <x:c r="CL471" t="str">
        <x:v>CANON</x:v>
      </x:c>
      <x:c r="CM471" t="str">
        <x:v>A88</x:v>
      </x:c>
      <x:c r="CN471" t="str">
        <x:v>Field</x:v>
      </x:c>
      <x:c r="CO471" t="n">
        <x:f>IFERROR(IF(AND(TYPE('CANON'!A88)=TYPE(CN471),ISBLANK('CANON'!A88)=ISBLANK(CN471),EXACT('CANON'!A88,CN471)),0,1),1)</x:f>
        <x:v>0</x:v>
      </x:c>
    </x:row>
    <x:row r="472">
      <x:c r="CL472" t="str">
        <x:v>CANON</x:v>
      </x:c>
      <x:c r="CM472" t="str">
        <x:v>B88</x:v>
      </x:c>
      <x:c r="CN472" t="str">
        <x:v>Value</x:v>
      </x:c>
      <x:c r="CO472" t="n">
        <x:f>IFERROR(IF(AND(TYPE('CANON'!B88)=TYPE(CN472),ISBLANK('CANON'!B88)=ISBLANK(CN472),EXACT('CANON'!B88,CN472)),0,1),1)</x:f>
        <x:v>0</x:v>
      </x:c>
    </x:row>
    <x:row r="473">
      <x:c r="CL473" t="str">
        <x:v>CANON</x:v>
      </x:c>
      <x:c r="CM473" t="str">
        <x:v>C88</x:v>
      </x:c>
      <x:c r="CN473" t="str">
        <x:v>Expected Type</x:v>
      </x:c>
      <x:c r="CO473" t="n">
        <x:f>IFERROR(IF(AND(TYPE('CANON'!C88)=TYPE(CN473),ISBLANK('CANON'!C88)=ISBLANK(CN473),EXACT('CANON'!C88,CN473)),0,1),1)</x:f>
        <x:v>0</x:v>
      </x:c>
    </x:row>
    <x:row r="474">
      <x:c r="CL474" t="str">
        <x:v>CANON</x:v>
      </x:c>
      <x:c r="CM474" t="str">
        <x:v>D88</x:v>
      </x:c>
      <x:c r="CN474" t="str">
        <x:v>Status</x:v>
      </x:c>
      <x:c r="CO474" t="n">
        <x:f>IFERROR(IF(AND(TYPE('CANON'!D88)=TYPE(CN474),ISBLANK('CANON'!D88)=ISBLANK(CN474),EXACT('CANON'!D88,CN474)),0,1),1)</x:f>
        <x:v>0</x:v>
      </x:c>
    </x:row>
    <x:row r="475">
      <x:c r="CL475" t="str">
        <x:v>CANON</x:v>
      </x:c>
      <x:c r="CM475" t="str">
        <x:v>A89</x:v>
      </x:c>
      <x:c r="CN475" t="str">
        <x:v>TIER</x:v>
      </x:c>
      <x:c r="CO475" t="n">
        <x:f>IFERROR(IF(AND(TYPE('CANON'!A89)=TYPE(CN475),ISBLANK('CANON'!A89)=ISBLANK(CN475),EXACT('CANON'!A89,CN475)),0,1),1)</x:f>
        <x:v>0</x:v>
      </x:c>
    </x:row>
    <x:row r="476">
      <x:c r="CL476" t="str">
        <x:v>CANON</x:v>
      </x:c>
      <x:c r="CM476" t="str">
        <x:v>B89</x:v>
      </x:c>
      <x:c r="CN476" t="n">
        <x:v>2</x:v>
      </x:c>
      <x:c r="CO476" t="n">
        <x:f>IFERROR(IF(AND(TYPE('CANON'!B89)=TYPE(CN476),ISBLANK('CANON'!B89)=ISBLANK(CN476),EXACT('CANON'!B89,CN476)),0,1),1)</x:f>
        <x:v>0</x:v>
      </x:c>
    </x:row>
    <x:row r="477">
      <x:c r="CL477" t="str">
        <x:v>CANON</x:v>
      </x:c>
      <x:c r="CM477" t="str">
        <x:v>C89</x:v>
      </x:c>
      <x:c r="CN477" t="str">
        <x:v>integer 1-3</x:v>
      </x:c>
      <x:c r="CO477" t="n">
        <x:f>IFERROR(IF(AND(TYPE('CANON'!C89)=TYPE(CN477),ISBLANK('CANON'!C89)=ISBLANK(CN477),EXACT('CANON'!C89,CN477)),0,1),1)</x:f>
        <x:v>0</x:v>
      </x:c>
    </x:row>
    <x:row r="478">
      <x:c r="CL478" t="str">
        <x:v>CANON</x:v>
      </x:c>
      <x:c r="CM478" t="str">
        <x:v>D89</x:v>
      </x:c>
      <x:c r="CN478" t="str">
        <x:v>PASS</x:v>
      </x:c>
      <x:c r="CO478" t="n">
        <x:f>IFERROR(IF(AND(TYPE('CANON'!D89)=TYPE(CN478),ISBLANK('CANON'!D89)=ISBLANK(CN478),EXACT('CANON'!D89,CN478)),0,1),1)</x:f>
        <x:v>0</x:v>
      </x:c>
    </x:row>
    <x:row r="479">
      <x:c r="CL479" t="str">
        <x:v>CANON</x:v>
      </x:c>
      <x:c r="CM479" t="str">
        <x:v>A90</x:v>
      </x:c>
      <x:c r="CN479" t="str">
        <x:v>alpha</x:v>
      </x:c>
      <x:c r="CO479" t="n">
        <x:f>IFERROR(IF(AND(TYPE('CANON'!A90)=TYPE(CN479),ISBLANK('CANON'!A90)=ISBLANK(CN479),EXACT('CANON'!A90,CN479)),0,1),1)</x:f>
        <x:v>0</x:v>
      </x:c>
    </x:row>
    <x:row r="480">
      <x:c r="CL480" t="str">
        <x:v>CANON</x:v>
      </x:c>
      <x:c r="CM480" t="str">
        <x:v>B90</x:v>
      </x:c>
      <x:c r="CN480" t="n">
        <x:v>0.95</x:v>
      </x:c>
      <x:c r="CO480" t="n">
        <x:f>IFERROR(IF(AND(TYPE('CANON'!B90)=TYPE(CN480),ISBLANK('CANON'!B90)=ISBLANK(CN480),EXACT('CANON'!B90,CN480)),0,1),1)</x:f>
        <x:v>0</x:v>
      </x:c>
    </x:row>
    <x:row r="481">
      <x:c r="CL481" t="str">
        <x:v>CANON</x:v>
      </x:c>
      <x:c r="CM481" t="str">
        <x:v>C90</x:v>
      </x:c>
      <x:c r="CN481" t="str">
        <x:v>decimal 0-1</x:v>
      </x:c>
      <x:c r="CO481" t="n">
        <x:f>IFERROR(IF(AND(TYPE('CANON'!C90)=TYPE(CN481),ISBLANK('CANON'!C90)=ISBLANK(CN481),EXACT('CANON'!C90,CN481)),0,1),1)</x:f>
        <x:v>0</x:v>
      </x:c>
    </x:row>
    <x:row r="482">
      <x:c r="CL482" t="str">
        <x:v>CANON</x:v>
      </x:c>
      <x:c r="CM482" t="str">
        <x:v>D90</x:v>
      </x:c>
      <x:c r="CN482" t="str">
        <x:v>PASS</x:v>
      </x:c>
      <x:c r="CO482" t="n">
        <x:f>IFERROR(IF(AND(TYPE('CANON'!D90)=TYPE(CN482),ISBLANK('CANON'!D90)=ISBLANK(CN482),EXACT('CANON'!D90,CN482)),0,1),1)</x:f>
        <x:v>0</x:v>
      </x:c>
    </x:row>
    <x:row r="483">
      <x:c r="CL483" t="str">
        <x:v>CANON</x:v>
      </x:c>
      <x:c r="CM483" t="str">
        <x:v>A91</x:v>
      </x:c>
      <x:c r="CN483" t="str">
        <x:v>beta</x:v>
      </x:c>
      <x:c r="CO483" t="n">
        <x:f>IFERROR(IF(AND(TYPE('CANON'!A91)=TYPE(CN483),ISBLANK('CANON'!A91)=ISBLANK(CN483),EXACT('CANON'!A91,CN483)),0,1),1)</x:f>
        <x:v>0</x:v>
      </x:c>
    </x:row>
    <x:row r="484">
      <x:c r="CL484" t="str">
        <x:v>CANON</x:v>
      </x:c>
      <x:c r="CM484" t="str">
        <x:v>B91</x:v>
      </x:c>
      <x:c r="CN484" t="n">
        <x:v>0.05</x:v>
      </x:c>
      <x:c r="CO484" t="n">
        <x:f>IFERROR(IF(AND(TYPE('CANON'!B91)=TYPE(CN484),ISBLANK('CANON'!B91)=ISBLANK(CN484),EXACT('CANON'!B91,CN484)),0,1),1)</x:f>
        <x:v>0</x:v>
      </x:c>
    </x:row>
    <x:row r="485">
      <x:c r="CL485" t="str">
        <x:v>CANON</x:v>
      </x:c>
      <x:c r="CM485" t="str">
        <x:v>C91</x:v>
      </x:c>
      <x:c r="CN485" t="str">
        <x:v>decimal 0-1</x:v>
      </x:c>
      <x:c r="CO485" t="n">
        <x:f>IFERROR(IF(AND(TYPE('CANON'!C91)=TYPE(CN485),ISBLANK('CANON'!C91)=ISBLANK(CN485),EXACT('CANON'!C91,CN485)),0,1),1)</x:f>
        <x:v>0</x:v>
      </x:c>
    </x:row>
    <x:row r="486">
      <x:c r="CL486" t="str">
        <x:v>CANON</x:v>
      </x:c>
      <x:c r="CM486" t="str">
        <x:v>D91</x:v>
      </x:c>
      <x:c r="CN486" t="str">
        <x:v>PASS</x:v>
      </x:c>
      <x:c r="CO486" t="n">
        <x:f>IFERROR(IF(AND(TYPE('CANON'!D91)=TYPE(CN486),ISBLANK('CANON'!D91)=ISBLANK(CN486),EXACT('CANON'!D91,CN486)),0,1),1)</x:f>
        <x:v>0</x:v>
      </x:c>
    </x:row>
    <x:row r="487">
      <x:c r="CL487" t="str">
        <x:v>CANON</x:v>
      </x:c>
      <x:c r="CM487" t="str">
        <x:v>A92</x:v>
      </x:c>
      <x:c r="CN487" t="str">
        <x:v>beta_saturation</x:v>
      </x:c>
      <x:c r="CO487" t="n">
        <x:f>IFERROR(IF(AND(TYPE('CANON'!A92)=TYPE(CN487),ISBLANK('CANON'!A92)=ISBLANK(CN487),EXACT('CANON'!A92,CN487)),0,1),1)</x:f>
        <x:v>0</x:v>
      </x:c>
    </x:row>
    <x:row r="488">
      <x:c r="CL488" t="str">
        <x:v>CANON</x:v>
      </x:c>
      <x:c r="CM488" t="str">
        <x:v>B92</x:v>
      </x:c>
      <x:c r="CN488" t="n">
        <x:v>2</x:v>
      </x:c>
      <x:c r="CO488" t="n">
        <x:f>IFERROR(IF(AND(TYPE('CANON'!B92)=TYPE(CN488),ISBLANK('CANON'!B92)=ISBLANK(CN488),EXACT('CANON'!B92,CN488)),0,1),1)</x:f>
        <x:v>0</x:v>
      </x:c>
    </x:row>
    <x:row r="489">
      <x:c r="CL489" t="str">
        <x:v>CANON</x:v>
      </x:c>
      <x:c r="CM489" t="str">
        <x:v>C92</x:v>
      </x:c>
      <x:c r="CN489" t="str">
        <x:v>positive integer</x:v>
      </x:c>
      <x:c r="CO489" t="n">
        <x:f>IFERROR(IF(AND(TYPE('CANON'!C92)=TYPE(CN489),ISBLANK('CANON'!C92)=ISBLANK(CN489),EXACT('CANON'!C92,CN489)),0,1),1)</x:f>
        <x:v>0</x:v>
      </x:c>
    </x:row>
    <x:row r="490">
      <x:c r="CL490" t="str">
        <x:v>CANON</x:v>
      </x:c>
      <x:c r="CM490" t="str">
        <x:v>D92</x:v>
      </x:c>
      <x:c r="CN490" t="str">
        <x:v>PASS</x:v>
      </x:c>
      <x:c r="CO490" t="n">
        <x:f>IFERROR(IF(AND(TYPE('CANON'!D92)=TYPE(CN490),ISBLANK('CANON'!D92)=ISBLANK(CN490),EXACT('CANON'!D92,CN490)),0,1),1)</x:f>
        <x:v>0</x:v>
      </x:c>
    </x:row>
    <x:row r="491">
      <x:c r="CL491" t="str">
        <x:v>CANON</x:v>
      </x:c>
      <x:c r="CM491" t="str">
        <x:v>A93</x:v>
      </x:c>
      <x:c r="CN491" t="str">
        <x:v>beta_prop</x:v>
      </x:c>
      <x:c r="CO491" t="n">
        <x:f>IFERROR(IF(AND(TYPE('CANON'!A93)=TYPE(CN491),ISBLANK('CANON'!A93)=ISBLANK(CN491),EXACT('CANON'!A93,CN491)),0,1),1)</x:f>
        <x:v>0</x:v>
      </x:c>
    </x:row>
    <x:row r="492">
      <x:c r="CL492" t="str">
        <x:v>CANON</x:v>
      </x:c>
      <x:c r="CM492" t="str">
        <x:v>B93</x:v>
      </x:c>
      <x:c r="CN492" t="n">
        <x:v>1</x:v>
      </x:c>
      <x:c r="CO492" t="n">
        <x:f>IFERROR(IF(AND(TYPE('CANON'!B93)=TYPE(CN492),ISBLANK('CANON'!B93)=ISBLANK(CN492),EXACT('CANON'!B93,CN492)),0,1),1)</x:f>
        <x:v>0</x:v>
      </x:c>
    </x:row>
    <x:row r="493">
      <x:c r="CL493" t="str">
        <x:v>CANON</x:v>
      </x:c>
      <x:c r="CM493" t="str">
        <x:v>C93</x:v>
      </x:c>
      <x:c r="CN493" t="str">
        <x:v>binary 0/1</x:v>
      </x:c>
      <x:c r="CO493" t="n">
        <x:f>IFERROR(IF(AND(TYPE('CANON'!C93)=TYPE(CN493),ISBLANK('CANON'!C93)=ISBLANK(CN493),EXACT('CANON'!C93,CN493)),0,1),1)</x:f>
        <x:v>0</x:v>
      </x:c>
    </x:row>
    <x:row r="494">
      <x:c r="CL494" t="str">
        <x:v>CANON</x:v>
      </x:c>
      <x:c r="CM494" t="str">
        <x:v>D93</x:v>
      </x:c>
      <x:c r="CN494" t="str">
        <x:v>PASS</x:v>
      </x:c>
      <x:c r="CO494" t="n">
        <x:f>IFERROR(IF(AND(TYPE('CANON'!D93)=TYPE(CN494),ISBLANK('CANON'!D93)=ISBLANK(CN494),EXACT('CANON'!D93,CN494)),0,1),1)</x:f>
        <x:v>0</x:v>
      </x:c>
    </x:row>
    <x:row r="495">
      <x:c r="CL495" t="str">
        <x:v>CANON</x:v>
      </x:c>
      <x:c r="CM495" t="str">
        <x:v>A94</x:v>
      </x:c>
      <x:c r="CN495" t="str">
        <x:v>delta</x:v>
      </x:c>
      <x:c r="CO495" t="n">
        <x:f>IFERROR(IF(AND(TYPE('CANON'!A94)=TYPE(CN495),ISBLANK('CANON'!A94)=ISBLANK(CN495),EXACT('CANON'!A94,CN495)),0,1),1)</x:f>
        <x:v>0</x:v>
      </x:c>
    </x:row>
    <x:row r="496">
      <x:c r="CL496" t="str">
        <x:v>CANON</x:v>
      </x:c>
      <x:c r="CM496" t="str">
        <x:v>B94</x:v>
      </x:c>
      <x:c r="CN496" t="n">
        <x:v>2</x:v>
      </x:c>
      <x:c r="CO496" t="n">
        <x:f>IFERROR(IF(AND(TYPE('CANON'!B94)=TYPE(CN496),ISBLANK('CANON'!B94)=ISBLANK(CN496),EXACT('CANON'!B94,CN496)),0,1),1)</x:f>
        <x:v>0</x:v>
      </x:c>
    </x:row>
    <x:row r="497">
      <x:c r="CL497" t="str">
        <x:v>CANON</x:v>
      </x:c>
      <x:c r="CM497" t="str">
        <x:v>C94</x:v>
      </x:c>
      <x:c r="CN497" t="str">
        <x:v>positive number</x:v>
      </x:c>
      <x:c r="CO497" t="n">
        <x:f>IFERROR(IF(AND(TYPE('CANON'!C94)=TYPE(CN497),ISBLANK('CANON'!C94)=ISBLANK(CN497),EXACT('CANON'!C94,CN497)),0,1),1)</x:f>
        <x:v>0</x:v>
      </x:c>
    </x:row>
    <x:row r="498">
      <x:c r="CL498" t="str">
        <x:v>CANON</x:v>
      </x:c>
      <x:c r="CM498" t="str">
        <x:v>D94</x:v>
      </x:c>
      <x:c r="CN498" t="str">
        <x:v>PASS</x:v>
      </x:c>
      <x:c r="CO498" t="n">
        <x:f>IFERROR(IF(AND(TYPE('CANON'!D94)=TYPE(CN498),ISBLANK('CANON'!D94)=ISBLANK(CN498),EXACT('CANON'!D94,CN498)),0,1),1)</x:f>
        <x:v>0</x:v>
      </x:c>
    </x:row>
    <x:row r="499">
      <x:c r="CL499" t="str">
        <x:v>CANON</x:v>
      </x:c>
      <x:c r="CM499" t="str">
        <x:v>A95</x:v>
      </x:c>
      <x:c r="CN499" t="str">
        <x:v>theta_pos</x:v>
      </x:c>
      <x:c r="CO499" t="n">
        <x:f>IFERROR(IF(AND(TYPE('CANON'!A95)=TYPE(CN499),ISBLANK('CANON'!A95)=ISBLANK(CN499),EXACT('CANON'!A95,CN499)),0,1),1)</x:f>
        <x:v>0</x:v>
      </x:c>
    </x:row>
    <x:row r="500">
      <x:c r="CL500" t="str">
        <x:v>CANON</x:v>
      </x:c>
      <x:c r="CM500" t="str">
        <x:v>B95</x:v>
      </x:c>
      <x:c r="CN500" t="n">
        <x:v>0.05</x:v>
      </x:c>
      <x:c r="CO500" t="n">
        <x:f>IFERROR(IF(AND(TYPE('CANON'!B95)=TYPE(CN500),ISBLANK('CANON'!B95)=ISBLANK(CN500),EXACT('CANON'!B95,CN500)),0,1),1)</x:f>
        <x:v>0</x:v>
      </x:c>
    </x:row>
    <x:row r="501">
      <x:c r="CL501" t="str">
        <x:v>CANON</x:v>
      </x:c>
      <x:c r="CM501" t="str">
        <x:v>C95</x:v>
      </x:c>
      <x:c r="CN501" t="str">
        <x:v>decimal 0-1</x:v>
      </x:c>
      <x:c r="CO501" t="n">
        <x:f>IFERROR(IF(AND(TYPE('CANON'!C95)=TYPE(CN501),ISBLANK('CANON'!C95)=ISBLANK(CN501),EXACT('CANON'!C95,CN501)),0,1),1)</x:f>
        <x:v>0</x:v>
      </x:c>
    </x:row>
    <x:row r="502">
      <x:c r="CL502" t="str">
        <x:v>CANON</x:v>
      </x:c>
      <x:c r="CM502" t="str">
        <x:v>D95</x:v>
      </x:c>
      <x:c r="CN502" t="str">
        <x:v>PASS</x:v>
      </x:c>
      <x:c r="CO502" t="n">
        <x:f>IFERROR(IF(AND(TYPE('CANON'!D95)=TYPE(CN502),ISBLANK('CANON'!D95)=ISBLANK(CN502),EXACT('CANON'!D95,CN502)),0,1),1)</x:f>
        <x:v>0</x:v>
      </x:c>
    </x:row>
    <x:row r="503">
      <x:c r="CL503" t="str">
        <x:v>CANON</x:v>
      </x:c>
      <x:c r="CM503" t="str">
        <x:v>A96</x:v>
      </x:c>
      <x:c r="CN503" t="str">
        <x:v>tau_c</x:v>
      </x:c>
      <x:c r="CO503" t="n">
        <x:f>IFERROR(IF(AND(TYPE('CANON'!A96)=TYPE(CN503),ISBLANK('CANON'!A96)=ISBLANK(CN503),EXACT('CANON'!A96,CN503)),0,1),1)</x:f>
        <x:v>0</x:v>
      </x:c>
    </x:row>
    <x:row r="504">
      <x:c r="CL504" t="str">
        <x:v>CANON</x:v>
      </x:c>
      <x:c r="CM504" t="str">
        <x:v>B96</x:v>
      </x:c>
      <x:c r="CN504" t="n">
        <x:v>-0.1</x:v>
      </x:c>
      <x:c r="CO504" t="n">
        <x:f>IFERROR(IF(AND(TYPE('CANON'!B96)=TYPE(CN504),ISBLANK('CANON'!B96)=ISBLANK(CN504),EXACT('CANON'!B96,CN504)),0,1),1)</x:f>
        <x:v>0</x:v>
      </x:c>
    </x:row>
    <x:row r="505">
      <x:c r="CL505" t="str">
        <x:v>CANON</x:v>
      </x:c>
      <x:c r="CM505" t="str">
        <x:v>C96</x:v>
      </x:c>
      <x:c r="CN505" t="str">
        <x:v>negative number</x:v>
      </x:c>
      <x:c r="CO505" t="n">
        <x:f>IFERROR(IF(AND(TYPE('CANON'!C96)=TYPE(CN505),ISBLANK('CANON'!C96)=ISBLANK(CN505),EXACT('CANON'!C96,CN505)),0,1),1)</x:f>
        <x:v>0</x:v>
      </x:c>
    </x:row>
    <x:row r="506">
      <x:c r="CL506" t="str">
        <x:v>CANON</x:v>
      </x:c>
      <x:c r="CM506" t="str">
        <x:v>D96</x:v>
      </x:c>
      <x:c r="CN506" t="str">
        <x:v>PASS</x:v>
      </x:c>
      <x:c r="CO506" t="n">
        <x:f>IFERROR(IF(AND(TYPE('CANON'!D96)=TYPE(CN506),ISBLANK('CANON'!D96)=ISBLANK(CN506),EXACT('CANON'!D96,CN506)),0,1),1)</x:f>
        <x:v>0</x:v>
      </x:c>
    </x:row>
    <x:row r="507">
      <x:c r="CL507" t="str">
        <x:v>CANON</x:v>
      </x:c>
      <x:c r="CM507" t="str">
        <x:v>A97</x:v>
      </x:c>
      <x:c r="CN507" t="str">
        <x:v>T_ref</x:v>
      </x:c>
      <x:c r="CO507" t="n">
        <x:f>IFERROR(IF(AND(TYPE('CANON'!A97)=TYPE(CN507),ISBLANK('CANON'!A97)=ISBLANK(CN507),EXACT('CANON'!A97,CN507)),0,1),1)</x:f>
        <x:v>0</x:v>
      </x:c>
    </x:row>
    <x:row r="508">
      <x:c r="CL508" t="str">
        <x:v>CANON</x:v>
      </x:c>
      <x:c r="CM508" t="str">
        <x:v>B97</x:v>
      </x:c>
      <x:c r="CN508" t="n">
        <x:v>25</x:v>
      </x:c>
      <x:c r="CO508" t="n">
        <x:f>IFERROR(IF(AND(TYPE('CANON'!B97)=TYPE(CN508),ISBLANK('CANON'!B97)=ISBLANK(CN508),EXACT('CANON'!B97,CN508)),0,1),1)</x:f>
        <x:v>0</x:v>
      </x:c>
    </x:row>
    <x:row r="509">
      <x:c r="CL509" t="str">
        <x:v>CANON</x:v>
      </x:c>
      <x:c r="CM509" t="str">
        <x:v>C97</x:v>
      </x:c>
      <x:c r="CN509" t="str">
        <x:v>positive integer</x:v>
      </x:c>
      <x:c r="CO509" t="n">
        <x:f>IFERROR(IF(AND(TYPE('CANON'!C97)=TYPE(CN509),ISBLANK('CANON'!C97)=ISBLANK(CN509),EXACT('CANON'!C97,CN509)),0,1),1)</x:f>
        <x:v>0</x:v>
      </x:c>
    </x:row>
    <x:row r="510">
      <x:c r="CL510" t="str">
        <x:v>CANON</x:v>
      </x:c>
      <x:c r="CM510" t="str">
        <x:v>D97</x:v>
      </x:c>
      <x:c r="CN510" t="str">
        <x:v>PASS</x:v>
      </x:c>
      <x:c r="CO510" t="n">
        <x:f>IFERROR(IF(AND(TYPE('CANON'!D97)=TYPE(CN510),ISBLANK('CANON'!D97)=ISBLANK(CN510),EXACT('CANON'!D97,CN510)),0,1),1)</x:f>
        <x:v>0</x:v>
      </x:c>
    </x:row>
    <x:row r="511">
      <x:c r="CL511" t="str">
        <x:v>CANON</x:v>
      </x:c>
      <x:c r="CM511" t="str">
        <x:v>A98</x:v>
      </x:c>
      <x:c r="CN511" t="str">
        <x:v>sigma_cell</x:v>
      </x:c>
      <x:c r="CO511" t="n">
        <x:f>IFERROR(IF(AND(TYPE('CANON'!A98)=TYPE(CN511),ISBLANK('CANON'!A98)=ISBLANK(CN511),EXACT('CANON'!A98,CN511)),0,1),1)</x:f>
        <x:v>0</x:v>
      </x:c>
    </x:row>
    <x:row r="512">
      <x:c r="CL512" t="str">
        <x:v>CANON</x:v>
      </x:c>
      <x:c r="CM512" t="str">
        <x:v>B98</x:v>
      </x:c>
      <x:c r="CN512" t="n">
        <x:v>0.02</x:v>
      </x:c>
      <x:c r="CO512" t="n">
        <x:f>IFERROR(IF(AND(TYPE('CANON'!B98)=TYPE(CN512),ISBLANK('CANON'!B98)=ISBLANK(CN512),EXACT('CANON'!B98,CN512)),0,1),1)</x:f>
        <x:v>0</x:v>
      </x:c>
    </x:row>
    <x:row r="513">
      <x:c r="CL513" t="str">
        <x:v>CANON</x:v>
      </x:c>
      <x:c r="CM513" t="str">
        <x:v>C98</x:v>
      </x:c>
      <x:c r="CN513" t="str">
        <x:v>decimal &gt;=0</x:v>
      </x:c>
      <x:c r="CO513" t="n">
        <x:f>IFERROR(IF(AND(TYPE('CANON'!C98)=TYPE(CN513),ISBLANK('CANON'!C98)=ISBLANK(CN513),EXACT('CANON'!C98,CN513)),0,1),1)</x:f>
        <x:v>0</x:v>
      </x:c>
    </x:row>
    <x:row r="514">
      <x:c r="CL514" t="str">
        <x:v>CANON</x:v>
      </x:c>
      <x:c r="CM514" t="str">
        <x:v>D98</x:v>
      </x:c>
      <x:c r="CN514" t="str">
        <x:v>PASS</x:v>
      </x:c>
      <x:c r="CO514" t="n">
        <x:f>IFERROR(IF(AND(TYPE('CANON'!D98)=TYPE(CN514),ISBLANK('CANON'!D98)=ISBLANK(CN514),EXACT('CANON'!D98,CN514)),0,1),1)</x:f>
        <x:v>0</x:v>
      </x:c>
    </x:row>
    <x:row r="515">
      <x:c r="CL515" t="str">
        <x:v>CANON</x:v>
      </x:c>
      <x:c r="CM515" t="str">
        <x:v>A99</x:v>
      </x:c>
      <x:c r="CN515" t="str">
        <x:v>TRC_ACTIVE</x:v>
      </x:c>
      <x:c r="CO515" t="n">
        <x:f>IFERROR(IF(AND(TYPE('CANON'!A99)=TYPE(CN515),ISBLANK('CANON'!A99)=ISBLANK(CN515),EXACT('CANON'!A99,CN515)),0,1),1)</x:f>
        <x:v>0</x:v>
      </x:c>
    </x:row>
    <x:row r="516">
      <x:c r="CL516" t="str">
        <x:v>CANON</x:v>
      </x:c>
      <x:c r="CM516" t="str">
        <x:v>B99</x:v>
      </x:c>
      <x:c r="CN516" t="n">
        <x:v>1</x:v>
      </x:c>
      <x:c r="CO516" t="n">
        <x:f>IFERROR(IF(AND(TYPE('CANON'!B99)=TYPE(CN516),ISBLANK('CANON'!B99)=ISBLANK(CN516),EXACT('CANON'!B99,CN516)),0,1),1)</x:f>
        <x:v>0</x:v>
      </x:c>
    </x:row>
    <x:row r="517">
      <x:c r="CL517" t="str">
        <x:v>CANON</x:v>
      </x:c>
      <x:c r="CM517" t="str">
        <x:v>C99</x:v>
      </x:c>
      <x:c r="CN517" t="str">
        <x:v>binary 0/1</x:v>
      </x:c>
      <x:c r="CO517" t="n">
        <x:f>IFERROR(IF(AND(TYPE('CANON'!C99)=TYPE(CN517),ISBLANK('CANON'!C99)=ISBLANK(CN517),EXACT('CANON'!C99,CN517)),0,1),1)</x:f>
        <x:v>0</x:v>
      </x:c>
    </x:row>
    <x:row r="518">
      <x:c r="CL518" t="str">
        <x:v>CANON</x:v>
      </x:c>
      <x:c r="CM518" t="str">
        <x:v>D99</x:v>
      </x:c>
      <x:c r="CN518" t="str">
        <x:v>PASS</x:v>
      </x:c>
      <x:c r="CO518" t="n">
        <x:f>IFERROR(IF(AND(TYPE('CANON'!D99)=TYPE(CN518),ISBLANK('CANON'!D99)=ISBLANK(CN518),EXACT('CANON'!D99,CN518)),0,1),1)</x:f>
        <x:v>0</x:v>
      </x:c>
    </x:row>
    <x:row r="519">
      <x:c r="CL519" t="str">
        <x:v>CANON</x:v>
      </x:c>
      <x:c r="CM519" t="str">
        <x:v>A100</x:v>
      </x:c>
      <x:c r="CN519" t="str">
        <x:v>SIGMA_ALLOWED</x:v>
      </x:c>
      <x:c r="CO519" t="n">
        <x:f>IFERROR(IF(AND(TYPE('CANON'!A100)=TYPE(CN519),ISBLANK('CANON'!A100)=ISBLANK(CN519),EXACT('CANON'!A100,CN519)),0,1),1)</x:f>
        <x:v>0</x:v>
      </x:c>
    </x:row>
    <x:row r="520">
      <x:c r="CL520" t="str">
        <x:v>CANON</x:v>
      </x:c>
      <x:c r="CM520" t="str">
        <x:v>B100</x:v>
      </x:c>
      <x:c r="CN520" t="n">
        <x:v>1</x:v>
      </x:c>
      <x:c r="CO520" t="n">
        <x:f>IFERROR(IF(AND(TYPE('CANON'!B100)=TYPE(CN520),ISBLANK('CANON'!B100)=ISBLANK(CN520),EXACT('CANON'!B100,CN520)),0,1),1)</x:f>
        <x:v>0</x:v>
      </x:c>
    </x:row>
    <x:row r="521">
      <x:c r="CL521" t="str">
        <x:v>CANON</x:v>
      </x:c>
      <x:c r="CM521" t="str">
        <x:v>C100</x:v>
      </x:c>
      <x:c r="CN521" t="str">
        <x:v>binary 0/1</x:v>
      </x:c>
      <x:c r="CO521" t="n">
        <x:f>IFERROR(IF(AND(TYPE('CANON'!C100)=TYPE(CN521),ISBLANK('CANON'!C100)=ISBLANK(CN521),EXACT('CANON'!C100,CN521)),0,1),1)</x:f>
        <x:v>0</x:v>
      </x:c>
    </x:row>
    <x:row r="522">
      <x:c r="CL522" t="str">
        <x:v>CANON</x:v>
      </x:c>
      <x:c r="CM522" t="str">
        <x:v>D100</x:v>
      </x:c>
      <x:c r="CN522" t="str">
        <x:v>PASS</x:v>
      </x:c>
      <x:c r="CO522" t="n">
        <x:f>IFERROR(IF(AND(TYPE('CANON'!D100)=TYPE(CN522),ISBLANK('CANON'!D100)=ISBLANK(CN522),EXACT('CANON'!D100,CN522)),0,1),1)</x:f>
        <x:v>0</x:v>
      </x:c>
    </x:row>
    <x:row r="523">
      <x:c r="CL523" t="str">
        <x:v>CANON</x:v>
      </x:c>
      <x:c r="CM523" t="str">
        <x:v>A101</x:v>
      </x:c>
      <x:c r="CN523" t="str">
        <x:v>SIGMA_REQUIRED</x:v>
      </x:c>
      <x:c r="CO523" t="n">
        <x:f>IFERROR(IF(AND(TYPE('CANON'!A101)=TYPE(CN523),ISBLANK('CANON'!A101)=ISBLANK(CN523),EXACT('CANON'!A101,CN523)),0,1),1)</x:f>
        <x:v>0</x:v>
      </x:c>
    </x:row>
    <x:row r="524">
      <x:c r="CL524" t="str">
        <x:v>CANON</x:v>
      </x:c>
      <x:c r="CM524" t="str">
        <x:v>B101</x:v>
      </x:c>
      <x:c r="CN524" t="n">
        <x:v>1</x:v>
      </x:c>
      <x:c r="CO524" t="n">
        <x:f>IFERROR(IF(AND(TYPE('CANON'!B101)=TYPE(CN524),ISBLANK('CANON'!B101)=ISBLANK(CN524),EXACT('CANON'!B101,CN524)),0,1),1)</x:f>
        <x:v>0</x:v>
      </x:c>
    </x:row>
    <x:row r="525">
      <x:c r="CL525" t="str">
        <x:v>CANON</x:v>
      </x:c>
      <x:c r="CM525" t="str">
        <x:v>C101</x:v>
      </x:c>
      <x:c r="CN525" t="str">
        <x:v>binary 0/1</x:v>
      </x:c>
      <x:c r="CO525" t="n">
        <x:f>IFERROR(IF(AND(TYPE('CANON'!C101)=TYPE(CN525),ISBLANK('CANON'!C101)=ISBLANK(CN525),EXACT('CANON'!C101,CN525)),0,1),1)</x:f>
        <x:v>0</x:v>
      </x:c>
    </x:row>
    <x:row r="526">
      <x:c r="CL526" t="str">
        <x:v>CANON</x:v>
      </x:c>
      <x:c r="CM526" t="str">
        <x:v>D101</x:v>
      </x:c>
      <x:c r="CN526" t="str">
        <x:v>PASS</x:v>
      </x:c>
      <x:c r="CO526" t="n">
        <x:f>IFERROR(IF(AND(TYPE('CANON'!D101)=TYPE(CN526),ISBLANK('CANON'!D101)=ISBLANK(CN526),EXACT('CANON'!D101,CN526)),0,1),1)</x:f>
        <x:v>0</x:v>
      </x:c>
    </x:row>
    <x:row r="527">
      <x:c r="CL527" t="str">
        <x:v>CANON</x:v>
      </x:c>
      <x:c r="CM527" t="str">
        <x:v>A102</x:v>
      </x:c>
      <x:c r="CN527" t="str">
        <x:v>RIGHTS_COUNT</x:v>
      </x:c>
      <x:c r="CO527" t="n">
        <x:f>IFERROR(IF(AND(TYPE('CANON'!A102)=TYPE(CN527),ISBLANK('CANON'!A102)=ISBLANK(CN527),EXACT('CANON'!A102,CN527)),0,1),1)</x:f>
        <x:v>0</x:v>
      </x:c>
    </x:row>
    <x:row r="528">
      <x:c r="CL528" t="str">
        <x:v>CANON</x:v>
      </x:c>
      <x:c r="CM528" t="str">
        <x:v>B102</x:v>
      </x:c>
      <x:c r="CN528" t="n">
        <x:v>8</x:v>
      </x:c>
      <x:c r="CO528" t="n">
        <x:f>IFERROR(IF(AND(TYPE('CANON'!B102)=TYPE(CN528),ISBLANK('CANON'!B102)=ISBLANK(CN528),EXACT('CANON'!B102,CN528)),0,1),1)</x:f>
        <x:v>0</x:v>
      </x:c>
    </x:row>
    <x:row r="529">
      <x:c r="CL529" t="str">
        <x:v>CANON</x:v>
      </x:c>
      <x:c r="CM529" t="str">
        <x:v>C102</x:v>
      </x:c>
      <x:c r="CN529" t="str">
        <x:v>integer = 8</x:v>
      </x:c>
      <x:c r="CO529" t="n">
        <x:f>IFERROR(IF(AND(TYPE('CANON'!C102)=TYPE(CN529),ISBLANK('CANON'!C102)=ISBLANK(CN529),EXACT('CANON'!C102,CN529)),0,1),1)</x:f>
        <x:v>0</x:v>
      </x:c>
    </x:row>
    <x:row r="530">
      <x:c r="CL530" t="str">
        <x:v>CANON</x:v>
      </x:c>
      <x:c r="CM530" t="str">
        <x:v>D102</x:v>
      </x:c>
      <x:c r="CN530" t="str">
        <x:v>PASS</x:v>
      </x:c>
      <x:c r="CO530" t="n">
        <x:f>IFERROR(IF(AND(TYPE('CANON'!D102)=TYPE(CN530),ISBLANK('CANON'!D102)=ISBLANK(CN530),EXACT('CANON'!D102,CN530)),0,1),1)</x:f>
        <x:v>0</x:v>
      </x:c>
    </x:row>
    <x:row r="531">
      <x:c r="CL531" t="str">
        <x:v>CANON</x:v>
      </x:c>
      <x:c r="CM531" t="str">
        <x:v>A103</x:v>
      </x:c>
      <x:c r="CN531" t="str">
        <x:v>MANDATORY_TAILS_COUNT</x:v>
      </x:c>
      <x:c r="CO531" t="n">
        <x:f>IFERROR(IF(AND(TYPE('CANON'!A103)=TYPE(CN531),ISBLANK('CANON'!A103)=ISBLANK(CN531),EXACT('CANON'!A103,CN531)),0,1),1)</x:f>
        <x:v>0</x:v>
      </x:c>
    </x:row>
    <x:row r="532">
      <x:c r="CL532" t="str">
        <x:v>CANON</x:v>
      </x:c>
      <x:c r="CM532" t="str">
        <x:v>B103</x:v>
      </x:c>
      <x:c r="CN532" t="n">
        <x:v>5</x:v>
      </x:c>
      <x:c r="CO532" t="n">
        <x:f>IFERROR(IF(AND(TYPE('CANON'!B103)=TYPE(CN532),ISBLANK('CANON'!B103)=ISBLANK(CN532),EXACT('CANON'!B103,CN532)),0,1),1)</x:f>
        <x:v>0</x:v>
      </x:c>
    </x:row>
    <x:row r="533">
      <x:c r="CL533" t="str">
        <x:v>CANON</x:v>
      </x:c>
      <x:c r="CM533" t="str">
        <x:v>C103</x:v>
      </x:c>
      <x:c r="CN533" t="str">
        <x:v>integer 5-6</x:v>
      </x:c>
      <x:c r="CO533" t="n">
        <x:f>IFERROR(IF(AND(TYPE('CANON'!C103)=TYPE(CN533),ISBLANK('CANON'!C103)=ISBLANK(CN533),EXACT('CANON'!C103,CN533)),0,1),1)</x:f>
        <x:v>0</x:v>
      </x:c>
    </x:row>
    <x:row r="534">
      <x:c r="CL534" t="str">
        <x:v>CANON</x:v>
      </x:c>
      <x:c r="CM534" t="str">
        <x:v>D103</x:v>
      </x:c>
      <x:c r="CN534" t="str">
        <x:v>PASS</x:v>
      </x:c>
      <x:c r="CO534" t="n">
        <x:f>IFERROR(IF(AND(TYPE('CANON'!D103)=TYPE(CN534),ISBLANK('CANON'!D103)=ISBLANK(CN534),EXACT('CANON'!D103,CN534)),0,1),1)</x:f>
        <x:v>0</x:v>
      </x:c>
    </x:row>
    <x:row r="535">
      <x:c r="CL535" t="str">
        <x:v>CANON</x:v>
      </x:c>
      <x:c r="CM535" t="str">
        <x:v>A104</x:v>
      </x:c>
      <x:c r="CN535" t="str">
        <x:v>CVaR_A</x:v>
      </x:c>
      <x:c r="CO535" t="n">
        <x:f>IFERROR(IF(AND(TYPE('CANON'!A104)=TYPE(CN535),ISBLANK('CANON'!A104)=ISBLANK(CN535),EXACT('CANON'!A104,CN535)),0,1),1)</x:f>
        <x:v>0</x:v>
      </x:c>
    </x:row>
    <x:row r="536">
      <x:c r="CL536" t="str">
        <x:v>CANON</x:v>
      </x:c>
      <x:c r="CM536" t="str">
        <x:v>B104</x:v>
      </x:c>
      <x:c r="CN536" t="n">
        <x:v>0.0219</x:v>
      </x:c>
      <x:c r="CO536" t="n">
        <x:f>IFERROR(IF(AND(TYPE('CANON'!B104)=TYPE(CN536),ISBLANK('CANON'!B104)=ISBLANK(CN536),EXACT('CANON'!B104,CN536)),0,1),1)</x:f>
        <x:v>0</x:v>
      </x:c>
    </x:row>
    <x:row r="537">
      <x:c r="CL537" t="str">
        <x:v>CANON</x:v>
      </x:c>
      <x:c r="CM537" t="str">
        <x:v>C104</x:v>
      </x:c>
      <x:c r="CN537" t="str">
        <x:v>decimal &gt;=0</x:v>
      </x:c>
      <x:c r="CO537" t="n">
        <x:f>IFERROR(IF(AND(TYPE('CANON'!C104)=TYPE(CN537),ISBLANK('CANON'!C104)=ISBLANK(CN537),EXACT('CANON'!C104,CN537)),0,1),1)</x:f>
        <x:v>0</x:v>
      </x:c>
    </x:row>
    <x:row r="538">
      <x:c r="CL538" t="str">
        <x:v>CANON</x:v>
      </x:c>
      <x:c r="CM538" t="str">
        <x:v>D104</x:v>
      </x:c>
      <x:c r="CN538" t="str">
        <x:v>PASS</x:v>
      </x:c>
      <x:c r="CO538" t="n">
        <x:f>IFERROR(IF(AND(TYPE('CANON'!D104)=TYPE(CN538),ISBLANK('CANON'!D104)=ISBLANK(CN538),EXACT('CANON'!D104,CN538)),0,1),1)</x:f>
        <x:v>0</x:v>
      </x:c>
    </x:row>
    <x:row r="539">
      <x:c r="CL539" t="str">
        <x:v>CANON</x:v>
      </x:c>
      <x:c r="CM539" t="str">
        <x:v>A105</x:v>
      </x:c>
      <x:c r="CN539" t="str">
        <x:v>CVaR_B</x:v>
      </x:c>
      <x:c r="CO539" t="n">
        <x:f>IFERROR(IF(AND(TYPE('CANON'!A105)=TYPE(CN539),ISBLANK('CANON'!A105)=ISBLANK(CN539),EXACT('CANON'!A105,CN539)),0,1),1)</x:f>
        <x:v>0</x:v>
      </x:c>
    </x:row>
    <x:row r="540">
      <x:c r="CL540" t="str">
        <x:v>CANON</x:v>
      </x:c>
      <x:c r="CM540" t="str">
        <x:v>B105</x:v>
      </x:c>
      <x:c r="CN540" t="n">
        <x:v>0.0315</x:v>
      </x:c>
      <x:c r="CO540" t="n">
        <x:f>IFERROR(IF(AND(TYPE('CANON'!B105)=TYPE(CN540),ISBLANK('CANON'!B105)=ISBLANK(CN540),EXACT('CANON'!B105,CN540)),0,1),1)</x:f>
        <x:v>0</x:v>
      </x:c>
    </x:row>
    <x:row r="541">
      <x:c r="CL541" t="str">
        <x:v>CANON</x:v>
      </x:c>
      <x:c r="CM541" t="str">
        <x:v>C105</x:v>
      </x:c>
      <x:c r="CN541" t="str">
        <x:v>decimal &gt;=0</x:v>
      </x:c>
      <x:c r="CO541" t="n">
        <x:f>IFERROR(IF(AND(TYPE('CANON'!C105)=TYPE(CN541),ISBLANK('CANON'!C105)=ISBLANK(CN541),EXACT('CANON'!C105,CN541)),0,1),1)</x:f>
        <x:v>0</x:v>
      </x:c>
    </x:row>
    <x:row r="542">
      <x:c r="CL542" t="str">
        <x:v>CANON</x:v>
      </x:c>
      <x:c r="CM542" t="str">
        <x:v>D105</x:v>
      </x:c>
      <x:c r="CN542" t="str">
        <x:v>PASS</x:v>
      </x:c>
      <x:c r="CO542" t="n">
        <x:f>IFERROR(IF(AND(TYPE('CANON'!D105)=TYPE(CN542),ISBLANK('CANON'!D105)=ISBLANK(CN542),EXACT('CANON'!D105,CN542)),0,1),1)</x:f>
        <x:v>0</x:v>
      </x:c>
    </x:row>
    <x:row r="543">
      <x:c r="CL543" t="str">
        <x:v>CANON</x:v>
      </x:c>
      <x:c r="CM543" t="str">
        <x:v>A106</x:v>
      </x:c>
      <x:c r="CN543" t="str">
        <x:v>tau_TRC</x:v>
      </x:c>
      <x:c r="CO543" t="n">
        <x:f>IFERROR(IF(AND(TYPE('CANON'!A106)=TYPE(CN543),ISBLANK('CANON'!A106)=ISBLANK(CN543),EXACT('CANON'!A106,CN543)),0,1),1)</x:f>
        <x:v>0</x:v>
      </x:c>
    </x:row>
    <x:row r="544">
      <x:c r="CL544" t="str">
        <x:v>CANON</x:v>
      </x:c>
      <x:c r="CM544" t="str">
        <x:v>B106</x:v>
      </x:c>
      <x:c r="CN544" t="n">
        <x:v>0.2</x:v>
      </x:c>
      <x:c r="CO544" t="n">
        <x:f>IFERROR(IF(AND(TYPE('CANON'!B106)=TYPE(CN544),ISBLANK('CANON'!B106)=ISBLANK(CN544),EXACT('CANON'!B106,CN544)),0,1),1)</x:f>
        <x:v>0</x:v>
      </x:c>
    </x:row>
    <x:row r="545">
      <x:c r="CL545" t="str">
        <x:v>CANON</x:v>
      </x:c>
      <x:c r="CM545" t="str">
        <x:v>C106</x:v>
      </x:c>
      <x:c r="CN545" t="str">
        <x:v>decimal 0-1</x:v>
      </x:c>
      <x:c r="CO545" t="n">
        <x:f>IFERROR(IF(AND(TYPE('CANON'!C106)=TYPE(CN545),ISBLANK('CANON'!C106)=ISBLANK(CN545),EXACT('CANON'!C106,CN545)),0,1),1)</x:f>
        <x:v>0</x:v>
      </x:c>
    </x:row>
    <x:row r="546">
      <x:c r="CL546" t="str">
        <x:v>CANON</x:v>
      </x:c>
      <x:c r="CM546" t="str">
        <x:v>D106</x:v>
      </x:c>
      <x:c r="CN546" t="str">
        <x:v>PASS</x:v>
      </x:c>
      <x:c r="CO546" t="n">
        <x:f>IFERROR(IF(AND(TYPE('CANON'!D106)=TYPE(CN546),ISBLANK('CANON'!D106)=ISBLANK(CN546),EXACT('CANON'!D106,CN546)),0,1),1)</x:f>
        <x:v>0</x:v>
      </x:c>
    </x:row>
    <x:row r="547">
      <x:c r="CL547" t="str">
        <x:v>CANON</x:v>
      </x:c>
      <x:c r="CM547" t="str">
        <x:v>A107</x:v>
      </x:c>
      <x:c r="CN547" t="str">
        <x:v>RLS_A</x:v>
      </x:c>
      <x:c r="CO547" t="n">
        <x:f>IFERROR(IF(AND(TYPE('CANON'!A107)=TYPE(CN547),ISBLANK('CANON'!A107)=ISBLANK(CN547),EXACT('CANON'!A107,CN547)),0,1),1)</x:f>
        <x:v>0</x:v>
      </x:c>
    </x:row>
    <x:row r="548">
      <x:c r="CL548" t="str">
        <x:v>CANON</x:v>
      </x:c>
      <x:c r="CM548" t="str">
        <x:v>B107</x:v>
      </x:c>
      <x:c r="CN548" t="n">
        <x:v>0.0153129427168233</x:v>
      </x:c>
      <x:c r="CO548" t="n">
        <x:f>IFERROR(IF(AND(TYPE('CANON'!B107)=TYPE(CN548),ISBLANK('CANON'!B107)=ISBLANK(CN548),EXACT('CANON'!B107,CN548)),0,1),1)</x:f>
        <x:v>0</x:v>
      </x:c>
    </x:row>
    <x:row r="549">
      <x:c r="CL549" t="str">
        <x:v>CANON</x:v>
      </x:c>
      <x:c r="CM549" t="str">
        <x:v>C107</x:v>
      </x:c>
      <x:c r="CN549" t="str">
        <x:v>decimal</x:v>
      </x:c>
      <x:c r="CO549" t="n">
        <x:f>IFERROR(IF(AND(TYPE('CANON'!C107)=TYPE(CN549),ISBLANK('CANON'!C107)=ISBLANK(CN549),EXACT('CANON'!C107,CN549)),0,1),1)</x:f>
        <x:v>0</x:v>
      </x:c>
    </x:row>
    <x:row r="550">
      <x:c r="CL550" t="str">
        <x:v>CANON</x:v>
      </x:c>
      <x:c r="CM550" t="str">
        <x:v>D107</x:v>
      </x:c>
      <x:c r="CN550" t="str">
        <x:v>PASS</x:v>
      </x:c>
      <x:c r="CO550" t="n">
        <x:f>IFERROR(IF(AND(TYPE('CANON'!D107)=TYPE(CN550),ISBLANK('CANON'!D107)=ISBLANK(CN550),EXACT('CANON'!D107,CN550)),0,1),1)</x:f>
        <x:v>0</x:v>
      </x:c>
    </x:row>
    <x:row r="551">
      <x:c r="CL551" t="str">
        <x:v>CANON</x:v>
      </x:c>
      <x:c r="CM551" t="str">
        <x:v>A108</x:v>
      </x:c>
      <x:c r="CN551" t="str">
        <x:v>RLS_B</x:v>
      </x:c>
      <x:c r="CO551" t="n">
        <x:f>IFERROR(IF(AND(TYPE('CANON'!A108)=TYPE(CN551),ISBLANK('CANON'!A108)=ISBLANK(CN551),EXACT('CANON'!A108,CN551)),0,1),1)</x:f>
        <x:v>0</x:v>
      </x:c>
    </x:row>
    <x:row r="552">
      <x:c r="CL552" t="str">
        <x:v>CANON</x:v>
      </x:c>
      <x:c r="CM552" t="str">
        <x:v>B108</x:v>
      </x:c>
      <x:c r="CN552" t="n">
        <x:v>-0.00112238738505248</x:v>
      </x:c>
      <x:c r="CO552" t="n">
        <x:f>IFERROR(IF(AND(TYPE('CANON'!B108)=TYPE(CN552),ISBLANK('CANON'!B108)=ISBLANK(CN552),EXACT('CANON'!B108,CN552)),0,1),1)</x:f>
        <x:v>0</x:v>
      </x:c>
    </x:row>
    <x:row r="553">
      <x:c r="CL553" t="str">
        <x:v>CANON</x:v>
      </x:c>
      <x:c r="CM553" t="str">
        <x:v>C108</x:v>
      </x:c>
      <x:c r="CN553" t="str">
        <x:v>decimal</x:v>
      </x:c>
      <x:c r="CO553" t="n">
        <x:f>IFERROR(IF(AND(TYPE('CANON'!C108)=TYPE(CN553),ISBLANK('CANON'!C108)=ISBLANK(CN553),EXACT('CANON'!C108,CN553)),0,1),1)</x:f>
        <x:v>0</x:v>
      </x:c>
    </x:row>
    <x:row r="554">
      <x:c r="CL554" t="str">
        <x:v>CANON</x:v>
      </x:c>
      <x:c r="CM554" t="str">
        <x:v>D108</x:v>
      </x:c>
      <x:c r="CN554" t="str">
        <x:v>PASS</x:v>
      </x:c>
      <x:c r="CO554" t="n">
        <x:f>IFERROR(IF(AND(TYPE('CANON'!D108)=TYPE(CN554),ISBLANK('CANON'!D108)=ISBLANK(CN554),EXACT('CANON'!D108,CN554)),0,1),1)</x:f>
        <x:v>0</x:v>
      </x:c>
    </x:row>
    <x:row r="555">
      <x:c r="CL555" t="str">
        <x:v>CANON</x:v>
      </x:c>
      <x:c r="CM555" t="str">
        <x:v>A109</x:v>
      </x:c>
      <x:c r="CN555" t="str">
        <x:v>A_NCRC_COUNT</x:v>
      </x:c>
      <x:c r="CO555" t="n">
        <x:f>IFERROR(IF(AND(TYPE('CANON'!A109)=TYPE(CN555),ISBLANK('CANON'!A109)=ISBLANK(CN555),EXACT('CANON'!A109,CN555)),0,1),1)</x:f>
        <x:v>0</x:v>
      </x:c>
    </x:row>
    <x:row r="556">
      <x:c r="CL556" t="str">
        <x:v>CANON</x:v>
      </x:c>
      <x:c r="CM556" t="str">
        <x:v>B109</x:v>
      </x:c>
      <x:c r="CN556" t="n">
        <x:v>2</x:v>
      </x:c>
      <x:c r="CO556" t="n">
        <x:f>IFERROR(IF(AND(TYPE('CANON'!B109)=TYPE(CN556),ISBLANK('CANON'!B109)=ISBLANK(CN556),EXACT('CANON'!B109,CN556)),0,1),1)</x:f>
        <x:v>0</x:v>
      </x:c>
    </x:row>
    <x:row r="557">
      <x:c r="CL557" t="str">
        <x:v>CANON</x:v>
      </x:c>
      <x:c r="CM557" t="str">
        <x:v>C109</x:v>
      </x:c>
      <x:c r="CN557" t="str">
        <x:v>nonneg integer</x:v>
      </x:c>
      <x:c r="CO557" t="n">
        <x:f>IFERROR(IF(AND(TYPE('CANON'!C109)=TYPE(CN557),ISBLANK('CANON'!C109)=ISBLANK(CN557),EXACT('CANON'!C109,CN557)),0,1),1)</x:f>
        <x:v>0</x:v>
      </x:c>
    </x:row>
    <x:row r="558">
      <x:c r="CL558" t="str">
        <x:v>CANON</x:v>
      </x:c>
      <x:c r="CM558" t="str">
        <x:v>D109</x:v>
      </x:c>
      <x:c r="CN558" t="str">
        <x:v>PASS</x:v>
      </x:c>
      <x:c r="CO558" t="n">
        <x:f>IFERROR(IF(AND(TYPE('CANON'!D109)=TYPE(CN558),ISBLANK('CANON'!D109)=ISBLANK(CN558),EXACT('CANON'!D109,CN558)),0,1),1)</x:f>
        <x:v>0</x:v>
      </x:c>
    </x:row>
    <x:row r="559">
      <x:c r="CL559" t="str">
        <x:v>CANON</x:v>
      </x:c>
      <x:c r="CM559" t="str">
        <x:v>A110</x:v>
      </x:c>
      <x:c r="CN559" t="str">
        <x:v>A_ADM_COUNT</x:v>
      </x:c>
      <x:c r="CO559" t="n">
        <x:f>IFERROR(IF(AND(TYPE('CANON'!A110)=TYPE(CN559),ISBLANK('CANON'!A110)=ISBLANK(CN559),EXACT('CANON'!A110,CN559)),0,1),1)</x:f>
        <x:v>0</x:v>
      </x:c>
    </x:row>
    <x:row r="560">
      <x:c r="CL560" t="str">
        <x:v>CANON</x:v>
      </x:c>
      <x:c r="CM560" t="str">
        <x:v>B110</x:v>
      </x:c>
      <x:c r="CN560" t="n">
        <x:v>2</x:v>
      </x:c>
      <x:c r="CO560" t="n">
        <x:f>IFERROR(IF(AND(TYPE('CANON'!B110)=TYPE(CN560),ISBLANK('CANON'!B110)=ISBLANK(CN560),EXACT('CANON'!B110,CN560)),0,1),1)</x:f>
        <x:v>0</x:v>
      </x:c>
    </x:row>
    <x:row r="561">
      <x:c r="CL561" t="str">
        <x:v>CANON</x:v>
      </x:c>
      <x:c r="CM561" t="str">
        <x:v>C110</x:v>
      </x:c>
      <x:c r="CN561" t="str">
        <x:v>nonneg integer</x:v>
      </x:c>
      <x:c r="CO561" t="n">
        <x:f>IFERROR(IF(AND(TYPE('CANON'!C110)=TYPE(CN561),ISBLANK('CANON'!C110)=ISBLANK(CN561),EXACT('CANON'!C110,CN561)),0,1),1)</x:f>
        <x:v>0</x:v>
      </x:c>
    </x:row>
    <x:row r="562">
      <x:c r="CL562" t="str">
        <x:v>CANON</x:v>
      </x:c>
      <x:c r="CM562" t="str">
        <x:v>D110</x:v>
      </x:c>
      <x:c r="CN562" t="str">
        <x:v>PASS</x:v>
      </x:c>
      <x:c r="CO562" t="n">
        <x:f>IFERROR(IF(AND(TYPE('CANON'!D110)=TYPE(CN562),ISBLANK('CANON'!D110)=ISBLANK(CN562),EXACT('CANON'!D110,CN562)),0,1),1)</x:f>
        <x:v>0</x:v>
      </x:c>
    </x:row>
    <x:row r="563">
      <x:c r="CL563" t="str">
        <x:v>CANON</x:v>
      </x:c>
      <x:c r="CM563" t="str">
        <x:v>A111</x:v>
      </x:c>
      <x:c r="CN563" t="str">
        <x:v>CCAT_BLANK_COUNT</x:v>
      </x:c>
      <x:c r="CO563" t="n">
        <x:f>IFERROR(IF(AND(TYPE('CANON'!A111)=TYPE(CN563),ISBLANK('CANON'!A111)=ISBLANK(CN563),EXACT('CANON'!A111,CN563)),0,1),1)</x:f>
        <x:v>0</x:v>
      </x:c>
    </x:row>
    <x:row r="564">
      <x:c r="CL564" t="str">
        <x:v>CANON</x:v>
      </x:c>
      <x:c r="CM564" t="str">
        <x:v>B111</x:v>
      </x:c>
      <x:c r="CN564" t="n">
        <x:v>0</x:v>
      </x:c>
      <x:c r="CO564" t="n">
        <x:f>IFERROR(IF(AND(TYPE('CANON'!B111)=TYPE(CN564),ISBLANK('CANON'!B111)=ISBLANK(CN564),EXACT('CANON'!B111,CN564)),0,1),1)</x:f>
        <x:v>0</x:v>
      </x:c>
    </x:row>
    <x:row r="565">
      <x:c r="CL565" t="str">
        <x:v>CANON</x:v>
      </x:c>
      <x:c r="CM565" t="str">
        <x:v>C111</x:v>
      </x:c>
      <x:c r="CN565" t="str">
        <x:v>nonneg integer</x:v>
      </x:c>
      <x:c r="CO565" t="n">
        <x:f>IFERROR(IF(AND(TYPE('CANON'!C111)=TYPE(CN565),ISBLANK('CANON'!C111)=ISBLANK(CN565),EXACT('CANON'!C111,CN565)),0,1),1)</x:f>
        <x:v>0</x:v>
      </x:c>
    </x:row>
    <x:row r="566">
      <x:c r="CL566" t="str">
        <x:v>CANON</x:v>
      </x:c>
      <x:c r="CM566" t="str">
        <x:v>D111</x:v>
      </x:c>
      <x:c r="CN566" t="str">
        <x:v>PASS</x:v>
      </x:c>
      <x:c r="CO566" t="n">
        <x:f>IFERROR(IF(AND(TYPE('CANON'!D111)=TYPE(CN566),ISBLANK('CANON'!D111)=ISBLANK(CN566),EXACT('CANON'!D111,CN566)),0,1),1)</x:f>
        <x:v>0</x:v>
      </x:c>
    </x:row>
    <x:row r="567">
      <x:c r="CL567" t="str">
        <x:v>CANON</x:v>
      </x:c>
      <x:c r="CM567" t="str">
        <x:v>A112</x:v>
      </x:c>
      <x:c r="CN567" t="str">
        <x:v>INVALID_FLAGS</x:v>
      </x:c>
      <x:c r="CO567" t="n">
        <x:f>IFERROR(IF(AND(TYPE('CANON'!A112)=TYPE(CN567),ISBLANK('CANON'!A112)=ISBLANK(CN567),EXACT('CANON'!A112,CN567)),0,1),1)</x:f>
        <x:v>0</x:v>
      </x:c>
    </x:row>
    <x:row r="568">
      <x:c r="CL568" t="str">
        <x:v>CANON</x:v>
      </x:c>
      <x:c r="CM568" t="str">
        <x:v>B112</x:v>
      </x:c>
      <x:c r="CN568" t="n">
        <x:v>0</x:v>
      </x:c>
      <x:c r="CO568" t="n">
        <x:f>IFERROR(IF(AND(TYPE('CANON'!B112)=TYPE(CN568),ISBLANK('CANON'!B112)=ISBLANK(CN568),EXACT('CANON'!B112,CN568)),0,1),1)</x:f>
        <x:v>0</x:v>
      </x:c>
    </x:row>
    <x:row r="569">
      <x:c r="CL569" t="str">
        <x:v>CANON</x:v>
      </x:c>
      <x:c r="CM569" t="str">
        <x:v>C112</x:v>
      </x:c>
      <x:c r="CN569" t="str">
        <x:v>nonneg integer</x:v>
      </x:c>
      <x:c r="CO569" t="n">
        <x:f>IFERROR(IF(AND(TYPE('CANON'!C112)=TYPE(CN569),ISBLANK('CANON'!C112)=ISBLANK(CN569),EXACT('CANON'!C112,CN569)),0,1),1)</x:f>
        <x:v>0</x:v>
      </x:c>
    </x:row>
    <x:row r="570">
      <x:c r="CL570" t="str">
        <x:v>CANON</x:v>
      </x:c>
      <x:c r="CM570" t="str">
        <x:v>D112</x:v>
      </x:c>
      <x:c r="CN570" t="str">
        <x:v>PASS</x:v>
      </x:c>
      <x:c r="CO570" t="n">
        <x:f>IFERROR(IF(AND(TYPE('CANON'!D112)=TYPE(CN570),ISBLANK('CANON'!D112)=ISBLANK(CN570),EXACT('CANON'!D112,CN570)),0,1),1)</x:f>
        <x:v>0</x:v>
      </x:c>
    </x:row>
    <x:row r="571">
      <x:c r="CL571" t="str">
        <x:v>CANON</x:v>
      </x:c>
      <x:c r="CM571" t="str">
        <x:v>A113</x:v>
      </x:c>
      <x:c r="CN571" t="str">
        <x:v>SECTION G2A: v12.0 REPRESENTATION LAYER</x:v>
      </x:c>
      <x:c r="CO571" t="n">
        <x:f>IFERROR(IF(AND(TYPE('CANON'!A113)=TYPE(CN571),ISBLANK('CANON'!A113)=ISBLANK(CN571),EXACT('CANON'!A113,CN571)),0,1),1)</x:f>
        <x:v>0</x:v>
      </x:c>
    </x:row>
    <x:row r="572">
      <x:c r="CL572" t="str">
        <x:v>CANON</x:v>
      </x:c>
      <x:c r="CM572" t="str">
        <x:v>A114</x:v>
      </x:c>
      <x:c r="CN572" t="str">
        <x:v>PUBLISH GATES (workbook-local computed plus declared external-boundary inputs)</x:v>
      </x:c>
      <x:c r="CO572" t="n">
        <x:f>IFERROR(IF(AND(TYPE('CANON'!A114)=TYPE(CN572),ISBLANK('CANON'!A114)=ISBLANK(CN572),EXACT('CANON'!A114,CN572)),0,1),1)</x:f>
        <x:v>0</x:v>
      </x:c>
    </x:row>
    <x:row r="573">
      <x:c r="CL573" t="str">
        <x:v>CANON</x:v>
      </x:c>
      <x:c r="CM573" t="str">
        <x:v>C114</x:v>
      </x:c>
      <x:c r="CN573" t="str">
        <x:v>must be 0</x:v>
      </x:c>
      <x:c r="CO573" t="n">
        <x:f>IFERROR(IF(AND(TYPE('CANON'!C114)=TYPE(CN573),ISBLANK('CANON'!C114)=ISBLANK(CN573),EXACT('CANON'!C114,CN573)),0,1),1)</x:f>
        <x:v>0</x:v>
      </x:c>
    </x:row>
    <x:row r="574">
      <x:c r="CL574" t="str">
        <x:v>CANON</x:v>
      </x:c>
      <x:c r="CM574" t="str">
        <x:v>A115</x:v>
      </x:c>
      <x:c r="CN574" t="str">
        <x:v>SCHEMA_BLOCKING_FAIL_COUNT_DECLARED</x:v>
      </x:c>
      <x:c r="CO574" t="n">
        <x:f>IFERROR(IF(AND(TYPE('CANON'!A115)=TYPE(CN574),ISBLANK('CANON'!A115)=ISBLANK(CN574),EXACT('CANON'!A115,CN574)),0,1),1)</x:f>
        <x:v>0</x:v>
      </x:c>
    </x:row>
    <x:row r="575">
      <x:c r="CL575" t="str">
        <x:v>CANON</x:v>
      </x:c>
      <x:c r="CM575" t="str">
        <x:v>B115</x:v>
      </x:c>
      <x:c r="CN575" t="n">
        <x:v>0</x:v>
      </x:c>
      <x:c r="CO575" t="n">
        <x:f>IFERROR(IF(AND(TYPE('CANON'!B115)=TYPE(CN575),ISBLANK('CANON'!B115)=ISBLANK(CN575),EXACT('CANON'!B115,CN575)),0,1),1)</x:f>
        <x:v>0</x:v>
      </x:c>
    </x:row>
    <x:row r="576">
      <x:c r="CL576" t="str">
        <x:v>CANON</x:v>
      </x:c>
      <x:c r="CM576" t="str">
        <x:v>C115</x:v>
      </x:c>
      <x:c r="CN576" t="str">
        <x:v>External repository schema validation is not performed inside this workbook; release verifier owns that claim.</x:v>
      </x:c>
      <x:c r="CO576" t="n">
        <x:f>IFERROR(IF(AND(TYPE('CANON'!C115)=TYPE(CN576),ISBLANK('CANON'!C115)=ISBLANK(CN576),EXACT('CANON'!C115,CN576)),0,1),1)</x:f>
        <x:v>0</x:v>
      </x:c>
    </x:row>
    <x:row r="577">
      <x:c r="CL577" t="str">
        <x:v>CANON</x:v>
      </x:c>
      <x:c r="CM577" t="str">
        <x:v>A116</x:v>
      </x:c>
      <x:c r="CN577" t="str">
        <x:v>PLACEHOLDER_COUNT_DECLARED</x:v>
      </x:c>
      <x:c r="CO577" t="n">
        <x:f>IFERROR(IF(AND(TYPE('CANON'!A116)=TYPE(CN577),ISBLANK('CANON'!A116)=ISBLANK(CN577),EXACT('CANON'!A116,CN577)),0,1),1)</x:f>
        <x:v>0</x:v>
      </x:c>
    </x:row>
    <x:row r="578">
      <x:c r="CL578" t="str">
        <x:v>CANON</x:v>
      </x:c>
      <x:c r="CM578" t="str">
        <x:v>B116</x:v>
      </x:c>
      <x:c r="CN578" t="n">
        <x:v>0</x:v>
      </x:c>
      <x:c r="CO578" t="n">
        <x:f>IFERROR(IF(AND(TYPE('CANON'!B116)=TYPE(CN578),ISBLANK('CANON'!B116)=ISBLANK(CN578),EXACT('CANON'!B116,CN578)),0,1),1)</x:f>
        <x:v>0</x:v>
      </x:c>
    </x:row>
    <x:row r="579">
      <x:c r="CL579" t="str">
        <x:v>CANON</x:v>
      </x:c>
      <x:c r="CM579" t="str">
        <x:v>C116</x:v>
      </x:c>
      <x:c r="CN579" t="str">
        <x:v>Declared workbook-local placeholder count; release verifier checks the packaged artifact surface.</x:v>
      </x:c>
      <x:c r="CO579" t="n">
        <x:f>IFERROR(IF(AND(TYPE('CANON'!C116)=TYPE(CN579),ISBLANK('CANON'!C116)=ISBLANK(CN579),EXACT('CANON'!C116,CN579)),0,1),1)</x:f>
        <x:v>0</x:v>
      </x:c>
    </x:row>
    <x:row r="580">
      <x:c r="CL580" t="str">
        <x:v>CANON</x:v>
      </x:c>
      <x:c r="CM580" t="str">
        <x:v>A117</x:v>
      </x:c>
      <x:c r="CN580" t="str">
        <x:v>WORKED_RUN_PUBLISHABLE</x:v>
      </x:c>
      <x:c r="CO580" t="n">
        <x:f>IFERROR(IF(AND(TYPE('CANON'!A117)=TYPE(CN580),ISBLANK('CANON'!A117)=ISBLANK(CN580),EXACT('CANON'!A117,CN580)),0,1),1)</x:f>
        <x:v>0</x:v>
      </x:c>
    </x:row>
    <x:row r="581">
      <x:c r="CL581" t="str">
        <x:v>CANON</x:v>
      </x:c>
      <x:c r="CM581" t="str">
        <x:v>B117</x:v>
      </x:c>
      <x:c r="CN581" t="str">
        <x:v>YES</x:v>
      </x:c>
      <x:c r="CO581" t="n">
        <x:f>IFERROR(IF(AND(TYPE('CANON'!B117)=TYPE(CN581),ISBLANK('CANON'!B117)=ISBLANK(CN581),EXACT('CANON'!B117,CN581)),0,1),1)</x:f>
        <x:v>0</x:v>
      </x:c>
    </x:row>
    <x:row r="582">
      <x:c r="CL582" t="str">
        <x:v>CANON</x:v>
      </x:c>
      <x:c r="CM582" t="str">
        <x:v>C117</x:v>
      </x:c>
      <x:c r="CN582" t="str">
        <x:v>Computed workbook-local publication gate; review notices may remain visible.</x:v>
      </x:c>
      <x:c r="CO582" t="n">
        <x:f>IFERROR(IF(AND(TYPE('CANON'!C117)=TYPE(CN582),ISBLANK('CANON'!C117)=ISBLANK(CN582),EXACT('CANON'!C117,CN582)),0,1),1)</x:f>
        <x:v>0</x:v>
      </x:c>
    </x:row>
    <x:row r="583">
      <x:c r="CL583" t="str">
        <x:v>CANON</x:v>
      </x:c>
      <x:c r="CM583" t="str">
        <x:v>A119</x:v>
      </x:c>
      <x:c r="CN583" t="str">
        <x:v>RELEASE INTEGRITY PANEL (v5.9)</x:v>
      </x:c>
      <x:c r="CO583" t="n">
        <x:f>IFERROR(IF(AND(TYPE('CANON'!A119)=TYPE(CN583),ISBLANK('CANON'!A119)=ISBLANK(CN583),EXACT('CANON'!A119,CN583)),0,1),1)</x:f>
        <x:v>0</x:v>
      </x:c>
    </x:row>
    <x:row r="584">
      <x:c r="CL584" t="str">
        <x:v>CANON</x:v>
      </x:c>
      <x:c r="CM584" t="str">
        <x:v>A120</x:v>
      </x:c>
      <x:c r="CN584" t="str">
        <x:v>sanity_fail_count:</x:v>
      </x:c>
      <x:c r="CO584" t="n">
        <x:f>IFERROR(IF(AND(TYPE('CANON'!A120)=TYPE(CN584),ISBLANK('CANON'!A120)=ISBLANK(CN584),EXACT('CANON'!A120,CN584)),0,1),1)</x:f>
        <x:v>0</x:v>
      </x:c>
    </x:row>
    <x:row r="585">
      <x:c r="CL585" t="str">
        <x:v>CANON</x:v>
      </x:c>
      <x:c r="CM585" t="str">
        <x:v>B120</x:v>
      </x:c>
      <x:c r="CN585" t="n">
        <x:v>0</x:v>
      </x:c>
      <x:c r="CO585" t="n">
        <x:f>IFERROR(IF(AND(TYPE('CANON'!B120)=TYPE(CN585),ISBLANK('CANON'!B120)=ISBLANK(CN585),EXACT('CANON'!B120,CN585)),0,1),1)</x:f>
        <x:v>0</x:v>
      </x:c>
    </x:row>
    <x:row r="586">
      <x:c r="CL586" t="str">
        <x:v>CANON</x:v>
      </x:c>
      <x:c r="CM586" t="str">
        <x:v>A121</x:v>
      </x:c>
      <x:c r="CN586" t="str">
        <x:v>invalid_count:</x:v>
      </x:c>
      <x:c r="CO586" t="n">
        <x:f>IFERROR(IF(AND(TYPE('CANON'!A121)=TYPE(CN586),ISBLANK('CANON'!A121)=ISBLANK(CN586),EXACT('CANON'!A121,CN586)),0,1),1)</x:f>
        <x:v>0</x:v>
      </x:c>
    </x:row>
    <x:row r="587">
      <x:c r="CL587" t="str">
        <x:v>CANON</x:v>
      </x:c>
      <x:c r="CM587" t="str">
        <x:v>B121</x:v>
      </x:c>
      <x:c r="CN587" t="n">
        <x:v>0</x:v>
      </x:c>
      <x:c r="CO587" t="n">
        <x:f>IFERROR(IF(AND(TYPE('CANON'!B121)=TYPE(CN587),ISBLANK('CANON'!B121)=ISBLANK(CN587),EXACT('CANON'!B121,CN587)),0,1),1)</x:f>
        <x:v>0</x:v>
      </x:c>
    </x:row>
    <x:row r="588">
      <x:c r="CL588" t="str">
        <x:v>CANON</x:v>
      </x:c>
      <x:c r="CM588" t="str">
        <x:v>A122</x:v>
      </x:c>
      <x:c r="CN588" t="str">
        <x:v>manual_override:</x:v>
      </x:c>
      <x:c r="CO588" t="n">
        <x:f>IFERROR(IF(AND(TYPE('CANON'!A122)=TYPE(CN588),ISBLANK('CANON'!A122)=ISBLANK(CN588),EXACT('CANON'!A122,CN588)),0,1),1)</x:f>
        <x:v>0</x:v>
      </x:c>
    </x:row>
    <x:row r="589">
      <x:c r="CL589" t="str">
        <x:v>CANON</x:v>
      </x:c>
      <x:c r="CM589" t="str">
        <x:v>B122</x:v>
      </x:c>
      <x:c r="CN589" t="str">
        <x:v>NO</x:v>
      </x:c>
      <x:c r="CO589" t="n">
        <x:f>IFERROR(IF(AND(TYPE('CANON'!B122)=TYPE(CN589),ISBLANK('CANON'!B122)=ISBLANK(CN589),EXACT('CANON'!B122,CN589)),0,1),1)</x:f>
        <x:v>0</x:v>
      </x:c>
    </x:row>
    <x:row r="590">
      <x:c r="CL590" t="str">
        <x:v>CANON</x:v>
      </x:c>
      <x:c r="CM590" t="str">
        <x:v>A123</x:v>
      </x:c>
      <x:c r="CN590" t="str">
        <x:v>placeholder_count:</x:v>
      </x:c>
      <x:c r="CO590" t="n">
        <x:f>IFERROR(IF(AND(TYPE('CANON'!A123)=TYPE(CN590),ISBLANK('CANON'!A123)=ISBLANK(CN590),EXACT('CANON'!A123,CN590)),0,1),1)</x:f>
        <x:v>0</x:v>
      </x:c>
    </x:row>
    <x:row r="591">
      <x:c r="CL591" t="str">
        <x:v>CANON</x:v>
      </x:c>
      <x:c r="CM591" t="str">
        <x:v>B123</x:v>
      </x:c>
      <x:c r="CN591" t="n">
        <x:v>0</x:v>
      </x:c>
      <x:c r="CO591" t="n">
        <x:f>IFERROR(IF(AND(TYPE('CANON'!B123)=TYPE(CN591),ISBLANK('CANON'!B123)=ISBLANK(CN591),EXACT('CANON'!B123,CN591)),0,1),1)</x:f>
        <x:v>0</x:v>
      </x:c>
    </x:row>
    <x:row r="592">
      <x:c r="CL592" t="str">
        <x:v>CANON</x:v>
      </x:c>
      <x:c r="CM592" t="str">
        <x:v>A124</x:v>
      </x:c>
      <x:c r="CN592" t="str">
        <x:v>worked_run_publishable_master:</x:v>
      </x:c>
      <x:c r="CO592" t="n">
        <x:f>IFERROR(IF(AND(TYPE('CANON'!A124)=TYPE(CN592),ISBLANK('CANON'!A124)=ISBLANK(CN592),EXACT('CANON'!A124,CN592)),0,1),1)</x:f>
        <x:v>0</x:v>
      </x:c>
    </x:row>
    <x:row r="593">
      <x:c r="CL593" t="str">
        <x:v>CANON</x:v>
      </x:c>
      <x:c r="CM593" t="str">
        <x:v>B124</x:v>
      </x:c>
      <x:c r="CN593" t="str">
        <x:v>YES</x:v>
      </x:c>
      <x:c r="CO593" t="n">
        <x:f>IFERROR(IF(AND(TYPE('CANON'!B124)=TYPE(CN593),ISBLANK('CANON'!B124)=ISBLANK(CN593),EXACT('CANON'!B124,CN593)),0,1),1)</x:f>
        <x:v>0</x:v>
      </x:c>
    </x:row>
    <x:row r="594">
      <x:c r="CL594" t="str">
        <x:v>CANON</x:v>
      </x:c>
      <x:c r="CM594" t="str">
        <x:v>C124</x:v>
      </x:c>
      <x:c r="CN594" t="str">
        <x:v>governing_wrapper_version: ripple.md v5.8</x:v>
      </x:c>
      <x:c r="CO594" t="n">
        <x:f>IFERROR(IF(AND(TYPE('CANON'!C124)=TYPE(CN594),ISBLANK('CANON'!C124)=ISBLANK(CN594),EXACT('CANON'!C124,CN594)),0,1),1)</x:f>
        <x:v>0</x:v>
      </x:c>
    </x:row>
    <x:row r="595">
      <x:c r="CL595" t="str">
        <x:v>CANON</x:v>
      </x:c>
      <x:c r="CM595" t="str">
        <x:v>A125</x:v>
      </x:c>
      <x:c r="CN595" t="str">
        <x:v>companion_matrix:</x:v>
      </x:c>
      <x:c r="CO595" t="n">
        <x:f>IFERROR(IF(AND(TYPE('CANON'!A125)=TYPE(CN595),ISBLANK('CANON'!A125)=ISBLANK(CN595),EXACT('CANON'!A125,CN595)),0,1),1)</x:f>
        <x:v>0</x:v>
      </x:c>
    </x:row>
    <x:row r="596">
      <x:c r="CL596" t="str">
        <x:v>CANON</x:v>
      </x:c>
      <x:c r="CM596" t="str">
        <x:v>B125</x:v>
      </x:c>
      <x:c r="CN596" t="str">
        <x:v>RippleLogic v13.0 / SGP v8.8 / ripple.md v5.8 / Agent v13.0 / Primer v4.7 / WDBIP v1.9 / Sheet v5.9</x:v>
      </x:c>
      <x:c r="CO596" t="n">
        <x:f>IFERROR(IF(AND(TYPE('CANON'!B125)=TYPE(CN596),ISBLANK('CANON'!B125)=ISBLANK(CN596),EXACT('CANON'!B125,CN596)),0,1),1)</x:f>
        <x:v>0</x:v>
      </x:c>
    </x:row>
    <x:row r="597">
      <x:c r="CL597" t="str">
        <x:v>CANON</x:v>
      </x:c>
      <x:c r="CM597" t="str">
        <x:v>A126</x:v>
      </x:c>
      <x:c r="CN597" t="str">
        <x:v>AUDIT CHECK:</x:v>
      </x:c>
      <x:c r="CO597" t="n">
        <x:f>IFERROR(IF(AND(TYPE('CANON'!A126)=TYPE(CN597),ISBLANK('CANON'!A126)=ISBLANK(CN597),EXACT('CANON'!A126,CN597)),0,1),1)</x:f>
        <x:v>0</x:v>
      </x:c>
    </x:row>
    <x:row r="598">
      <x:c r="CL598" t="str">
        <x:v>CANON</x:v>
      </x:c>
      <x:c r="CM598" t="str">
        <x:v>B126</x:v>
      </x:c>
      <x:c r="CN598" t="str">
        <x:v>PASS</x:v>
      </x:c>
      <x:c r="CO598" t="n">
        <x:f>IFERROR(IF(AND(TYPE('CANON'!B126)=TYPE(CN598),ISBLANK('CANON'!B126)=ISBLANK(CN598),EXACT('CANON'!B126,CN598)),0,1),1)</x:f>
        <x:v>0</x:v>
      </x:c>
    </x:row>
    <x:row r="599">
      <x:c r="CL599" t="str">
        <x:v>CANON</x:v>
      </x:c>
      <x:c r="CM599" t="str">
        <x:v>A127</x:v>
      </x:c>
      <x:c r="CN599" t="str">
        <x:v>AUDIT CHECK DETAIL:</x:v>
      </x:c>
      <x:c r="CO599" t="n">
        <x:f>IFERROR(IF(AND(TYPE('CANON'!A127)=TYPE(CN599),ISBLANK('CANON'!A127)=ISBLANK(CN599),EXACT('CANON'!A127,CN599)),0,1),1)</x:f>
        <x:v>0</x:v>
      </x:c>
    </x:row>
    <x:row r="600">
      <x:c r="CL600" t="str">
        <x:v>CANON</x:v>
      </x:c>
      <x:c r="CM600" t="str">
        <x:v>B127</x:v>
      </x:c>
      <x:c r="CN600" t="str">
        <x:v>PASS</x:v>
      </x:c>
      <x:c r="CO600" t="n">
        <x:f>IFERROR(IF(AND(TYPE('CANON'!B127)=TYPE(CN600),ISBLANK('CANON'!B127)=ISBLANK(CN600),EXACT('CANON'!B127,CN600)),0,1),1)</x:f>
        <x:v>0</x:v>
      </x:c>
    </x:row>
    <x:row r="601">
      <x:c r="CL601" t="str">
        <x:v>CANON</x:v>
      </x:c>
      <x:c r="CM601" t="str">
        <x:v>A129</x:v>
      </x:c>
      <x:c r="CN601" t="str">
        <x:v>SECTION G2: REPRESENTATION / SCOPE COVERAGE</x:v>
      </x:c>
      <x:c r="CO601" t="n">
        <x:f>IFERROR(IF(AND(TYPE('CANON'!A129)=TYPE(CN601),ISBLANK('CANON'!A129)=ISBLANK(CN601),EXACT('CANON'!A129,CN601)),0,1),1)</x:f>
        <x:v>0</x:v>
      </x:c>
    </x:row>
    <x:row r="602">
      <x:c r="CL602" t="str">
        <x:v>CANON</x:v>
      </x:c>
      <x:c r="CM602" t="str">
        <x:v>A130</x:v>
      </x:c>
      <x:c r="CN602" t="str">
        <x:v>SCI_LEVEL</x:v>
      </x:c>
      <x:c r="CO602" t="n">
        <x:f>IFERROR(IF(AND(TYPE('CANON'!A130)=TYPE(CN602),ISBLANK('CANON'!A130)=ISBLANK(CN602),EXACT('CANON'!A130,CN602)),0,1),1)</x:f>
        <x:v>0</x:v>
      </x:c>
    </x:row>
    <x:row r="603">
      <x:c r="CL603" t="str">
        <x:v>CANON</x:v>
      </x:c>
      <x:c r="CM603" t="str">
        <x:v>B130</x:v>
      </x:c>
      <x:c r="CN603" t="n">
        <x:v>1</x:v>
      </x:c>
      <x:c r="CO603" t="n">
        <x:f>IFERROR(IF(AND(TYPE('CANON'!B130)=TYPE(CN603),ISBLANK('CANON'!B130)=ISBLANK(CN603),EXACT('CANON'!B130,CN603)),0,1),1)</x:f>
        <x:v>0</x:v>
      </x:c>
    </x:row>
    <x:row r="604">
      <x:c r="CL604" t="str">
        <x:v>CANON</x:v>
      </x:c>
      <x:c r="CM604" t="str">
        <x:v>C130</x:v>
      </x:c>
      <x:c r="CN604" t="str">
        <x:v>SCI-0..SCI-4; Tier 2 minimum = SCI-1</x:v>
      </x:c>
      <x:c r="CO604" t="n">
        <x:f>IFERROR(IF(AND(TYPE('CANON'!C130)=TYPE(CN604),ISBLANK('CANON'!C130)=ISBLANK(CN604),EXACT('CANON'!C130,CN604)),0,1),1)</x:f>
        <x:v>0</x:v>
      </x:c>
    </x:row>
    <x:row r="605">
      <x:c r="CL605" t="str">
        <x:v>CANON</x:v>
      </x:c>
      <x:c r="CM605" t="str">
        <x:v>A131</x:v>
      </x:c>
      <x:c r="CN605" t="str">
        <x:v>SCI_JUSTIFICATION</x:v>
      </x:c>
      <x:c r="CO605" t="n">
        <x:f>IFERROR(IF(AND(TYPE('CANON'!A131)=TYPE(CN605),ISBLANK('CANON'!A131)=ISBLANK(CN605),EXACT('CANON'!A131,CN605)),0,1),1)</x:f>
        <x:v>0</x:v>
      </x:c>
    </x:row>
    <x:row r="606">
      <x:c r="CL606" t="str">
        <x:v>CANON</x:v>
      </x:c>
      <x:c r="CM606" t="str">
        <x:v>B131</x:v>
      </x:c>
      <x:c r="CN606" t="str">
        <x:v>Key stakeholders identified; roles mapped to scopes; coverage documented</x:v>
      </x:c>
      <x:c r="CO606" t="n">
        <x:f>IFERROR(IF(AND(TYPE('CANON'!B131)=TYPE(CN606),ISBLANK('CANON'!B131)=ISBLANK(CN606),EXACT('CANON'!B131,CN606)),0,1),1)</x:f>
        <x:v>0</x:v>
      </x:c>
    </x:row>
    <x:row r="607">
      <x:c r="CL607" t="str">
        <x:v>CANON</x:v>
      </x:c>
      <x:c r="CM607" t="str">
        <x:v>A132</x:v>
      </x:c>
      <x:c r="CN607" t="str">
        <x:v>SCI_NEXT_RUN_UPGRADE</x:v>
      </x:c>
      <x:c r="CO607" t="n">
        <x:f>IFERROR(IF(AND(TYPE('CANON'!A132)=TYPE(CN607),ISBLANK('CANON'!A132)=ISBLANK(CN607),EXACT('CANON'!A132,CN607)),0,1),1)</x:f>
        <x:v>0</x:v>
      </x:c>
    </x:row>
    <x:row r="608">
      <x:c r="CL608" t="str">
        <x:v>CANON</x:v>
      </x:c>
      <x:c r="CM608" t="str">
        <x:v>B132</x:v>
      </x:c>
      <x:c r="CN608" t="str">
        <x:v>Expand to SCI-2: structured discovery protocol with evidence refs</x:v>
      </x:c>
      <x:c r="CO608" t="n">
        <x:f>IFERROR(IF(AND(TYPE('CANON'!B132)=TYPE(CN608),ISBLANK('CANON'!B132)=ISBLANK(CN608),EXACT('CANON'!B132,CN608)),0,1),1)</x:f>
        <x:v>0</x:v>
      </x:c>
    </x:row>
    <x:row r="609">
      <x:c r="CL609" t="str">
        <x:v>CANON</x:v>
      </x:c>
      <x:c r="CM609" t="str">
        <x:v>C132</x:v>
      </x:c>
      <x:c r="CN609" t="str">
        <x:v>REQUIRED when SCI equals tier minimum</x:v>
      </x:c>
      <x:c r="CO609" t="n">
        <x:f>IFERROR(IF(AND(TYPE('CANON'!C132)=TYPE(CN609),ISBLANK('CANON'!C132)=ISBLANK(CN609),EXACT('CANON'!C132,CN609)),0,1),1)</x:f>
        <x:v>0</x:v>
      </x:c>
    </x:row>
    <x:row r="610">
      <x:c r="CL610" t="str">
        <x:v>CANON</x:v>
      </x:c>
      <x:c r="CM610" t="str">
        <x:v>A133</x:v>
      </x:c>
      <x:c r="CN610" t="str">
        <x:v>SCOPE_COVERAGE_MODE</x:v>
      </x:c>
      <x:c r="CO610" t="n">
        <x:f>IFERROR(IF(AND(TYPE('CANON'!A133)=TYPE(CN610),ISBLANK('CANON'!A133)=ISBLANK(CN610),EXACT('CANON'!A133,CN610)),0,1),1)</x:f>
        <x:v>0</x:v>
      </x:c>
    </x:row>
    <x:row r="611">
      <x:c r="CL611" t="str">
        <x:v>CANON</x:v>
      </x:c>
      <x:c r="CM611" t="str">
        <x:v>B133</x:v>
      </x:c>
      <x:c r="CN611" t="str">
        <x:v>FULL</x:v>
      </x:c>
      <x:c r="CO611" t="n">
        <x:f>IFERROR(IF(AND(TYPE('CANON'!B133)=TYPE(CN611),ISBLANK('CANON'!B133)=ISBLANK(CN611),EXACT('CANON'!B133,CN611)),0,1),1)</x:f>
        <x:v>0</x:v>
      </x:c>
    </x:row>
    <x:row r="612">
      <x:c r="CL612" t="str">
        <x:v>CANON</x:v>
      </x:c>
      <x:c r="CM612" t="str">
        <x:v>C133</x:v>
      </x:c>
      <x:c r="CN612" t="str">
        <x:v>FULL or REDUCED; if REDUCED: ScopeCoverage declaration REQUIRED</x:v>
      </x:c>
      <x:c r="CO612" t="n">
        <x:f>IFERROR(IF(AND(TYPE('CANON'!C133)=TYPE(CN612),ISBLANK('CANON'!C133)=ISBLANK(CN612),EXACT('CANON'!C133,CN612)),0,1),1)</x:f>
        <x:v>0</x:v>
      </x:c>
    </x:row>
    <x:row r="613">
      <x:c r="CL613" t="str">
        <x:v>CANON</x:v>
      </x:c>
      <x:c r="CM613" t="str">
        <x:v>A134</x:v>
      </x:c>
      <x:c r="CN613" t="str">
        <x:v>ACTIVE_SCOPES</x:v>
      </x:c>
      <x:c r="CO613" t="n">
        <x:f>IFERROR(IF(AND(TYPE('CANON'!A134)=TYPE(CN613),ISBLANK('CANON'!A134)=ISBLANK(CN613),EXACT('CANON'!A134,CN613)),0,1),1)</x:f>
        <x:v>0</x:v>
      </x:c>
    </x:row>
    <x:row r="614">
      <x:c r="CL614" t="str">
        <x:v>CANON</x:v>
      </x:c>
      <x:c r="CM614" t="str">
        <x:v>B134</x:v>
      </x:c>
      <x:c r="CN614" t="str">
        <x:v>U1,U2,U3,U4,U5,U6,U7</x:v>
      </x:c>
      <x:c r="CO614" t="n">
        <x:f>IFERROR(IF(AND(TYPE('CANON'!B134)=TYPE(CN614),ISBLANK('CANON'!B134)=ISBLANK(CN614),EXACT('CANON'!B134,CN614)),0,1),1)</x:f>
        <x:v>0</x:v>
      </x:c>
    </x:row>
    <x:row r="615">
      <x:c r="CL615" t="str">
        <x:v>CANON</x:v>
      </x:c>
      <x:c r="CM615" t="str">
        <x:v>A135</x:v>
      </x:c>
      <x:c r="CN615" t="str">
        <x:v>OMITTED_SCOPES</x:v>
      </x:c>
      <x:c r="CO615" t="n">
        <x:f>IFERROR(IF(AND(TYPE('CANON'!A135)=TYPE(CN615),ISBLANK('CANON'!A135)=ISBLANK(CN615),EXACT('CANON'!A135,CN615)),0,1),1)</x:f>
        <x:v>0</x:v>
      </x:c>
    </x:row>
    <x:row r="616">
      <x:c r="CL616" t="str">
        <x:v>CANON</x:v>
      </x:c>
      <x:c r="CM616" t="str">
        <x:v>B135</x:v>
      </x:c>
      <x:c r="CN616" t="str">
        <x:v>NONE</x:v>
      </x:c>
      <x:c r="CO616" t="n">
        <x:f>IFERROR(IF(AND(TYPE('CANON'!B135)=TYPE(CN616),ISBLANK('CANON'!B135)=ISBLANK(CN616),EXACT('CANON'!B135,CN616)),0,1),1)</x:f>
        <x:v>0</x:v>
      </x:c>
    </x:row>
    <x:row r="617">
      <x:c r="CL617" t="str">
        <x:v>CANON</x:v>
      </x:c>
      <x:c r="CM617" t="str">
        <x:v>A136</x:v>
      </x:c>
      <x:c r="CN617" t="str">
        <x:v>SECTION Z: CURRENT-LINE COMPANION PINS</x:v>
      </x:c>
      <x:c r="CO617" t="n">
        <x:f>IFERROR(IF(AND(TYPE('CANON'!A136)=TYPE(CN617),ISBLANK('CANON'!A136)=ISBLANK(CN617),EXACT('CANON'!A136,CN617)),0,1),1)</x:f>
        <x:v>0</x:v>
      </x:c>
    </x:row>
    <x:row r="618">
      <x:c r="CL618" t="str">
        <x:v>CANON</x:v>
      </x:c>
      <x:c r="CM618" t="str">
        <x:v>A137</x:v>
      </x:c>
      <x:c r="CN618" t="str">
        <x:v>RIPPLELOGIC_VERSION</x:v>
      </x:c>
      <x:c r="CO618" t="n">
        <x:f>IFERROR(IF(AND(TYPE('CANON'!A137)=TYPE(CN618),ISBLANK('CANON'!A137)=ISBLANK(CN618),EXACT('CANON'!A137,CN618)),0,1),1)</x:f>
        <x:v>0</x:v>
      </x:c>
    </x:row>
    <x:row r="619">
      <x:c r="CL619" t="str">
        <x:v>CANON</x:v>
      </x:c>
      <x:c r="CM619" t="str">
        <x:v>B137</x:v>
      </x:c>
      <x:c r="CN619" t="str">
        <x:v>RippleLogic v13.0</x:v>
      </x:c>
      <x:c r="CO619" t="n">
        <x:f>IFERROR(IF(AND(TYPE('CANON'!B137)=TYPE(CN619),ISBLANK('CANON'!B137)=ISBLANK(CN619),EXACT('CANON'!B137,CN619)),0,1),1)</x:f>
        <x:v>0</x:v>
      </x:c>
    </x:row>
    <x:row r="620">
      <x:c r="CL620" t="str">
        <x:v>CANON</x:v>
      </x:c>
      <x:c r="CM620" t="str">
        <x:v>A138</x:v>
      </x:c>
      <x:c r="CN620" t="str">
        <x:v>SGP_VERSION</x:v>
      </x:c>
      <x:c r="CO620" t="n">
        <x:f>IFERROR(IF(AND(TYPE('CANON'!A138)=TYPE(CN620),ISBLANK('CANON'!A138)=ISBLANK(CN620),EXACT('CANON'!A138,CN620)),0,1),1)</x:f>
        <x:v>0</x:v>
      </x:c>
    </x:row>
    <x:row r="621">
      <x:c r="CL621" t="str">
        <x:v>CANON</x:v>
      </x:c>
      <x:c r="CM621" t="str">
        <x:v>B138</x:v>
      </x:c>
      <x:c r="CN621" t="str">
        <x:v>SGP v8.8</x:v>
      </x:c>
      <x:c r="CO621" t="n">
        <x:f>IFERROR(IF(AND(TYPE('CANON'!B138)=TYPE(CN621),ISBLANK('CANON'!B138)=ISBLANK(CN621),EXACT('CANON'!B138,CN621)),0,1),1)</x:f>
        <x:v>0</x:v>
      </x:c>
    </x:row>
    <x:row r="622">
      <x:c r="CL622" t="str">
        <x:v>CANON</x:v>
      </x:c>
      <x:c r="CM622" t="str">
        <x:v>A139</x:v>
      </x:c>
      <x:c r="CN622" t="str">
        <x:v>RIPPLE_MD_VERSION</x:v>
      </x:c>
      <x:c r="CO622" t="n">
        <x:f>IFERROR(IF(AND(TYPE('CANON'!A139)=TYPE(CN622),ISBLANK('CANON'!A139)=ISBLANK(CN622),EXACT('CANON'!A139,CN622)),0,1),1)</x:f>
        <x:v>0</x:v>
      </x:c>
    </x:row>
    <x:row r="623">
      <x:c r="CL623" t="str">
        <x:v>CANON</x:v>
      </x:c>
      <x:c r="CM623" t="str">
        <x:v>B139</x:v>
      </x:c>
      <x:c r="CN623" t="str">
        <x:v>ripple.md v5.8</x:v>
      </x:c>
      <x:c r="CO623" t="n">
        <x:f>IFERROR(IF(AND(TYPE('CANON'!B139)=TYPE(CN623),ISBLANK('CANON'!B139)=ISBLANK(CN623),EXACT('CANON'!B139,CN623)),0,1),1)</x:f>
        <x:v>0</x:v>
      </x:c>
    </x:row>
    <x:row r="624">
      <x:c r="CL624" t="str">
        <x:v>CANON</x:v>
      </x:c>
      <x:c r="CM624" t="str">
        <x:v>A140</x:v>
      </x:c>
      <x:c r="CN624" t="str">
        <x:v>AGENT_SYSTEM_VERSION</x:v>
      </x:c>
      <x:c r="CO624" t="n">
        <x:f>IFERROR(IF(AND(TYPE('CANON'!A140)=TYPE(CN624),ISBLANK('CANON'!A140)=ISBLANK(CN624),EXACT('CANON'!A140,CN624)),0,1),1)</x:f>
        <x:v>0</x:v>
      </x:c>
    </x:row>
    <x:row r="625">
      <x:c r="CL625" t="str">
        <x:v>CANON</x:v>
      </x:c>
      <x:c r="CM625" t="str">
        <x:v>B140</x:v>
      </x:c>
      <x:c r="CN625" t="str">
        <x:v>RippleLogic Agent System v13.0</x:v>
      </x:c>
      <x:c r="CO625" t="n">
        <x:f>IFERROR(IF(AND(TYPE('CANON'!B140)=TYPE(CN625),ISBLANK('CANON'!B140)=ISBLANK(CN625),EXACT('CANON'!B140,CN625)),0,1),1)</x:f>
        <x:v>0</x:v>
      </x:c>
    </x:row>
    <x:row r="626">
      <x:c r="CL626" t="str">
        <x:v>CANON</x:v>
      </x:c>
      <x:c r="CM626" t="str">
        <x:v>A141</x:v>
      </x:c>
      <x:c r="CN626" t="str">
        <x:v>ALIGNERS_SHEET_VERSION</x:v>
      </x:c>
      <x:c r="CO626" t="n">
        <x:f>IFERROR(IF(AND(TYPE('CANON'!A141)=TYPE(CN626),ISBLANK('CANON'!A141)=ISBLANK(CN626),EXACT('CANON'!A141,CN626)),0,1),1)</x:f>
        <x:v>0</x:v>
      </x:c>
    </x:row>
    <x:row r="627">
      <x:c r="CL627" t="str">
        <x:v>CANON</x:v>
      </x:c>
      <x:c r="CM627" t="str">
        <x:v>B141</x:v>
      </x:c>
      <x:c r="CN627" t="str">
        <x:v>RippleLogic Aligners Sheet v5.9</x:v>
      </x:c>
      <x:c r="CO627" t="n">
        <x:f>IFERROR(IF(AND(TYPE('CANON'!B141)=TYPE(CN627),ISBLANK('CANON'!B141)=ISBLANK(CN627),EXACT('CANON'!B141,CN627)),0,1),1)</x:f>
        <x:v>0</x:v>
      </x:c>
    </x:row>
    <x:row r="628">
      <x:c r="CL628" t="str">
        <x:v>CANON</x:v>
      </x:c>
      <x:c r="CM628" t="str">
        <x:v>A142</x:v>
      </x:c>
      <x:c r="CN628" t="str">
        <x:v>PRIMER_VERSION</x:v>
      </x:c>
      <x:c r="CO628" t="n">
        <x:f>IFERROR(IF(AND(TYPE('CANON'!A142)=TYPE(CN628),ISBLANK('CANON'!A142)=ISBLANK(CN628),EXACT('CANON'!A142,CN628)),0,1),1)</x:f>
        <x:v>0</x:v>
      </x:c>
    </x:row>
    <x:row r="629">
      <x:c r="CL629" t="str">
        <x:v>CANON</x:v>
      </x:c>
      <x:c r="CM629" t="str">
        <x:v>B142</x:v>
      </x:c>
      <x:c r="CN629" t="str">
        <x:v>RippleLogic Foundations Primer v4.7</x:v>
      </x:c>
      <x:c r="CO629" t="n">
        <x:f>IFERROR(IF(AND(TYPE('CANON'!B142)=TYPE(CN629),ISBLANK('CANON'!B142)=ISBLANK(CN629),EXACT('CANON'!B142,CN629)),0,1),1)</x:f>
        <x:v>0</x:v>
      </x:c>
    </x:row>
    <x:row r="630">
      <x:c r="CL630" t="str">
        <x:v>CANON</x:v>
      </x:c>
      <x:c r="CM630" t="str">
        <x:v>A143</x:v>
      </x:c>
      <x:c r="CN630" t="str">
        <x:v>RPAP_VERSION</x:v>
      </x:c>
      <x:c r="CO630" t="n">
        <x:f>IFERROR(IF(AND(TYPE('CANON'!A143)=TYPE(CN630),ISBLANK('CANON'!A143)=ISBLANK(CN630),EXACT('CANON'!A143,CN630)),0,1),1)</x:f>
        <x:v>0</x:v>
      </x:c>
    </x:row>
    <x:row r="631">
      <x:c r="CL631" t="str">
        <x:v>CANON</x:v>
      </x:c>
      <x:c r="CM631" t="str">
        <x:v>B143</x:v>
      </x:c>
      <x:c r="CN631" t="str">
        <x:v>RLS-RFC-0003 v0.1 or NOT_IN_SCOPE</x:v>
      </x:c>
      <x:c r="CO631" t="n">
        <x:f>IFERROR(IF(AND(TYPE('CANON'!B143)=TYPE(CN631),ISBLANK('CANON'!B143)=ISBLANK(CN631),EXACT('CANON'!B143,CN631)),0,1),1)</x:f>
        <x:v>0</x:v>
      </x:c>
    </x:row>
    <x:row r="632">
      <x:c r="CL632" t="str">
        <x:v>CANON</x:v>
      </x:c>
      <x:c r="CM632" t="str">
        <x:v>A144</x:v>
      </x:c>
      <x:c r="CN632" t="str">
        <x:v>PFAP_VERSION</x:v>
      </x:c>
      <x:c r="CO632" t="n">
        <x:f>IFERROR(IF(AND(TYPE('CANON'!A144)=TYPE(CN632),ISBLANK('CANON'!A144)=ISBLANK(CN632),EXACT('CANON'!A144,CN632)),0,1),1)</x:f>
        <x:v>0</x:v>
      </x:c>
    </x:row>
    <x:row r="633">
      <x:c r="CL633" t="str">
        <x:v>CANON</x:v>
      </x:c>
      <x:c r="CM633" t="str">
        <x:v>B144</x:v>
      </x:c>
      <x:c r="CN633" t="str">
        <x:v>RLS-RFC-0002 v0.1 or NOT_IN_SCOPE</x:v>
      </x:c>
      <x:c r="CO633" t="n">
        <x:f>IFERROR(IF(AND(TYPE('CANON'!B144)=TYPE(CN633),ISBLANK('CANON'!B144)=ISBLANK(CN633),EXACT('CANON'!B144,CN633)),0,1),1)</x:f>
        <x:v>0</x:v>
      </x:c>
    </x:row>
    <x:row r="634">
      <x:c r="CL634" t="str">
        <x:v>CANON</x:v>
      </x:c>
      <x:c r="CM634" t="str">
        <x:v>A145</x:v>
      </x:c>
      <x:c r="CN634" t="str">
        <x:v>HASH_BINDING_NOTE</x:v>
      </x:c>
      <x:c r="CO634" t="n">
        <x:f>IFERROR(IF(AND(TYPE('CANON'!A145)=TYPE(CN634),ISBLANK('CANON'!A145)=ISBLANK(CN634),EXACT('CANON'!A145,CN634)),0,1),1)</x:f>
        <x:v>0</x:v>
      </x:c>
    </x:row>
    <x:row r="635">
      <x:c r="CL635" t="str">
        <x:v>CANON</x:v>
      </x:c>
      <x:c r="CM635" t="str">
        <x:v>B145</x:v>
      </x:c>
      <x:c r="CN635" t="str">
        <x:v>This workbook's identity is determined by the SHA-256 listed in the sibling release manifest. Consumers MUST verify the manifest hash before treating workbook outputs as canonical.</x:v>
      </x:c>
      <x:c r="CO635" t="n">
        <x:f>IFERROR(IF(AND(TYPE('CANON'!B145)=TYPE(CN635),ISBLANK('CANON'!B145)=ISBLANK(CN635),EXACT('CANON'!B145,CN635)),0,1),1)</x:f>
        <x:v>0</x:v>
      </x:c>
    </x:row>
    <x:row r="636">
      <x:c r="CL636" t="str">
        <x:v>CANON</x:v>
      </x:c>
      <x:c r="CM636" t="str">
        <x:v>A146</x:v>
      </x:c>
      <x:c r="CN636" t="str">
        <x:v>SECTION AB: MATURITY SURFACES</x:v>
      </x:c>
      <x:c r="CO636" t="n">
        <x:f>IFERROR(IF(AND(TYPE('CANON'!A146)=TYPE(CN636),ISBLANK('CANON'!A146)=ISBLANK(CN636),EXACT('CANON'!A146,CN636)),0,1),1)</x:f>
        <x:v>0</x:v>
      </x:c>
    </x:row>
    <x:row r="637">
      <x:c r="CL637" t="str">
        <x:v>CANON</x:v>
      </x:c>
      <x:c r="CM637" t="str">
        <x:v>A147</x:v>
      </x:c>
      <x:c r="CN637" t="str">
        <x:v>KERNEL_USE_POSTURE</x:v>
      </x:c>
      <x:c r="CO637" t="n">
        <x:f>IFERROR(IF(AND(TYPE('CANON'!A147)=TYPE(CN637),ISBLANK('CANON'!A147)=ISBLANK(CN637),EXACT('CANON'!A147,CN637)),0,1),1)</x:f>
        <x:v>0</x:v>
      </x:c>
    </x:row>
    <x:row r="638">
      <x:c r="CL638" t="str">
        <x:v>CANON</x:v>
      </x:c>
      <x:c r="CM638" t="str">
        <x:v>B147</x:v>
      </x:c>
      <x:c r="CN638" t="str">
        <x:v>K0_NONE</x:v>
      </x:c>
      <x:c r="CO638" t="n">
        <x:f>IFERROR(IF(AND(TYPE('CANON'!B147)=TYPE(CN638),ISBLANK('CANON'!B147)=ISBLANK(CN638),EXACT('CANON'!B147,CN638)),0,1),1)</x:f>
        <x:v>0</x:v>
      </x:c>
    </x:row>
    <x:row r="639">
      <x:c r="CL639" t="str">
        <x:v>CANON</x:v>
      </x:c>
      <x:c r="CM639" t="str">
        <x:v>C147</x:v>
      </x:c>
      <x:c r="CN639" t="str">
        <x:v>See Kernel_Posture</x:v>
      </x:c>
      <x:c r="CO639" t="n">
        <x:f>IFERROR(IF(AND(TYPE('CANON'!C147)=TYPE(CN639),ISBLANK('CANON'!C147)=ISBLANK(CN639),EXACT('CANON'!C147,CN639)),0,1),1)</x:f>
        <x:v>0</x:v>
      </x:c>
    </x:row>
    <x:row r="640">
      <x:c r="CL640" t="str">
        <x:v>CANON</x:v>
      </x:c>
      <x:c r="CM640" t="str">
        <x:v>A148</x:v>
      </x:c>
      <x:c r="CN640" t="str">
        <x:v>HDW_CAPTURE_AUDIT</x:v>
      </x:c>
      <x:c r="CO640" t="n">
        <x:f>IFERROR(IF(AND(TYPE('CANON'!A148)=TYPE(CN640),ISBLANK('CANON'!A148)=ISBLANK(CN640),EXACT('CANON'!A148,CN640)),0,1),1)</x:f>
        <x:v>0</x:v>
      </x:c>
    </x:row>
    <x:row r="641">
      <x:c r="CL641" t="str">
        <x:v>CANON</x:v>
      </x:c>
      <x:c r="CM641" t="str">
        <x:v>B148</x:v>
      </x:c>
      <x:c r="CN641" t="str">
        <x:v>PRESENT</x:v>
      </x:c>
      <x:c r="CO641" t="n">
        <x:f>IFERROR(IF(AND(TYPE('CANON'!B148)=TYPE(CN641),ISBLANK('CANON'!B148)=ISBLANK(CN641),EXACT('CANON'!B148,CN641)),0,1),1)</x:f>
        <x:v>0</x:v>
      </x:c>
    </x:row>
    <x:row r="642">
      <x:c r="CL642" t="str">
        <x:v>CANON</x:v>
      </x:c>
      <x:c r="CM642" t="str">
        <x:v>C148</x:v>
      </x:c>
      <x:c r="CN642" t="str">
        <x:v>See HDW_Capture_Audit</x:v>
      </x:c>
      <x:c r="CO642" t="n">
        <x:f>IFERROR(IF(AND(TYPE('CANON'!C148)=TYPE(CN642),ISBLANK('CANON'!C148)=ISBLANK(CN642),EXACT('CANON'!C148,CN642)),0,1),1)</x:f>
        <x:v>0</x:v>
      </x:c>
    </x:row>
    <x:row r="643">
      <x:c r="CL643" t="str">
        <x:v>CANON</x:v>
      </x:c>
      <x:c r="CM643" t="str">
        <x:v>A149</x:v>
      </x:c>
      <x:c r="CN643" t="str">
        <x:v>PLSS_ESCALATION_REGISTER</x:v>
      </x:c>
      <x:c r="CO643" t="n">
        <x:f>IFERROR(IF(AND(TYPE('CANON'!A149)=TYPE(CN643),ISBLANK('CANON'!A149)=ISBLANK(CN643),EXACT('CANON'!A149,CN643)),0,1),1)</x:f>
        <x:v>0</x:v>
      </x:c>
    </x:row>
    <x:row r="644">
      <x:c r="CL644" t="str">
        <x:v>CANON</x:v>
      </x:c>
      <x:c r="CM644" t="str">
        <x:v>B149</x:v>
      </x:c>
      <x:c r="CN644" t="str">
        <x:v>PRESENT</x:v>
      </x:c>
      <x:c r="CO644" t="n">
        <x:f>IFERROR(IF(AND(TYPE('CANON'!B149)=TYPE(CN644),ISBLANK('CANON'!B149)=ISBLANK(CN644),EXACT('CANON'!B149,CN644)),0,1),1)</x:f>
        <x:v>0</x:v>
      </x:c>
    </x:row>
    <x:row r="645">
      <x:c r="CL645" t="str">
        <x:v>CANON</x:v>
      </x:c>
      <x:c r="CM645" t="str">
        <x:v>C149</x:v>
      </x:c>
      <x:c r="CN645" t="str">
        <x:v>See PLSS_Escalation</x:v>
      </x:c>
      <x:c r="CO645" t="n">
        <x:f>IFERROR(IF(AND(TYPE('CANON'!C149)=TYPE(CN645),ISBLANK('CANON'!C149)=ISBLANK(CN645),EXACT('CANON'!C149,CN645)),0,1),1)</x:f>
        <x:v>0</x:v>
      </x:c>
    </x:row>
    <x:row r="646">
      <x:c r="CL646" t="str">
        <x:v>CANON</x:v>
      </x:c>
      <x:c r="CM646" t="str">
        <x:v>A150</x:v>
      </x:c>
      <x:c r="CN646" t="str">
        <x:v>BIO_SGP_MATURITY</x:v>
      </x:c>
      <x:c r="CO646" t="n">
        <x:f>IFERROR(IF(AND(TYPE('CANON'!A150)=TYPE(CN646),ISBLANK('CANON'!A150)=ISBLANK(CN646),EXACT('CANON'!A150,CN646)),0,1),1)</x:f>
        <x:v>0</x:v>
      </x:c>
    </x:row>
    <x:row r="647">
      <x:c r="CL647" t="str">
        <x:v>CANON</x:v>
      </x:c>
      <x:c r="CM647" t="str">
        <x:v>B150</x:v>
      </x:c>
      <x:c r="CN647" t="str">
        <x:v>NA_NOT_INVOKED</x:v>
      </x:c>
      <x:c r="CO647" t="n">
        <x:f>IFERROR(IF(AND(TYPE('CANON'!B150)=TYPE(CN647),ISBLANK('CANON'!B150)=ISBLANK(CN647),EXACT('CANON'!B150,CN647)),0,1),1)</x:f>
        <x:v>0</x:v>
      </x:c>
    </x:row>
    <x:row r="648">
      <x:c r="CL648" t="str">
        <x:v>CANON</x:v>
      </x:c>
      <x:c r="CM648" t="str">
        <x:v>C150</x:v>
      </x:c>
      <x:c r="CN648" t="str">
        <x:v>See BioSGP_Maturity</x:v>
      </x:c>
      <x:c r="CO648" t="n">
        <x:f>IFERROR(IF(AND(TYPE('CANON'!C150)=TYPE(CN648),ISBLANK('CANON'!C150)=ISBLANK(CN648),EXACT('CANON'!C150,CN648)),0,1),1)</x:f>
        <x:v>0</x:v>
      </x:c>
    </x:row>
    <x:row r="649">
      <x:c r="CL649" t="str">
        <x:v>CANON</x:v>
      </x:c>
      <x:c r="CM649" t="str">
        <x:v>A151</x:v>
      </x:c>
      <x:c r="CN649" t="str">
        <x:v>DEPLOYMENT_CONTEXT</x:v>
      </x:c>
      <x:c r="CO649" t="n">
        <x:f>IFERROR(IF(AND(TYPE('CANON'!A151)=TYPE(CN649),ISBLANK('CANON'!A151)=ISBLANK(CN649),EXACT('CANON'!A151,CN649)),0,1),1)</x:f>
        <x:v>0</x:v>
      </x:c>
    </x:row>
    <x:row r="650">
      <x:c r="CL650" t="str">
        <x:v>CANON</x:v>
      </x:c>
      <x:c r="CM650" t="str">
        <x:v>B151</x:v>
      </x:c>
      <x:c r="CN650" t="str">
        <x:v>ORG_WORKED_RUN_EXEMPLAR</x:v>
      </x:c>
      <x:c r="CO650" t="n">
        <x:f>IFERROR(IF(AND(TYPE('CANON'!B151)=TYPE(CN650),ISBLANK('CANON'!B151)=ISBLANK(CN650),EXACT('CANON'!B151,CN650)),0,1),1)</x:f>
        <x:v>0</x:v>
      </x:c>
    </x:row>
    <x:row r="651">
      <x:c r="CL651" t="str">
        <x:v>CANON</x:v>
      </x:c>
      <x:c r="CM651" t="str">
        <x:v>C151</x:v>
      </x:c>
      <x:c r="CN651" t="str">
        <x:v>See Deployment_Context</x:v>
      </x:c>
      <x:c r="CO651" t="n">
        <x:f>IFERROR(IF(AND(TYPE('CANON'!C151)=TYPE(CN651),ISBLANK('CANON'!C151)=ISBLANK(CN651),EXACT('CANON'!C151,CN651)),0,1),1)</x:f>
        <x:v>0</x:v>
      </x:c>
    </x:row>
    <x:row r="652">
      <x:c r="CL652" t="str">
        <x:v>CANON</x:v>
      </x:c>
      <x:c r="CM652" t="str">
        <x:v>A153</x:v>
      </x:c>
      <x:c r="CN652" t="str">
        <x:v>SECTION AA: GATE-CRITICAL CONFIDENCE GUARD</x:v>
      </x:c>
      <x:c r="CO652" t="n">
        <x:f>IFERROR(IF(AND(TYPE('CANON'!A153)=TYPE(CN652),ISBLANK('CANON'!A153)=ISBLANK(CN652),EXACT('CANON'!A153,CN652)),0,1),1)</x:f>
        <x:v>0</x:v>
      </x:c>
    </x:row>
    <x:row r="653">
      <x:c r="CL653" t="str">
        <x:v>CANON</x:v>
      </x:c>
      <x:c r="CM653" t="str">
        <x:v>A154</x:v>
      </x:c>
      <x:c r="CN653" t="str">
        <x:v>Rule</x:v>
      </x:c>
      <x:c r="CO653" t="n">
        <x:f>IFERROR(IF(AND(TYPE('CANON'!A154)=TYPE(CN653),ISBLANK('CANON'!A154)=ISBLANK(CN653),EXACT('CANON'!A154,CN653)),0,1),1)</x:f>
        <x:v>0</x:v>
      </x:c>
    </x:row>
    <x:row r="654">
      <x:c r="CL654" t="str">
        <x:v>CANON</x:v>
      </x:c>
      <x:c r="CM654" t="str">
        <x:v>B154</x:v>
      </x:c>
      <x:c r="CN654" t="str">
        <x:v>Low confidence in adverse gate-critical impacts cannot by itself reduce RF/NCRC, TRC, or material CSV severity below a conservative admissibility-relevant bound.</x:v>
      </x:c>
      <x:c r="CO654" t="n">
        <x:f>IFERROR(IF(AND(TYPE('CANON'!B154)=TYPE(CN654),ISBLANK('CANON'!B154)=ISBLANK(CN654),EXACT('CANON'!B154,CN654)),0,1),1)</x:f>
        <x:v>0</x:v>
      </x:c>
    </x:row>
    <x:row r="655">
      <x:c r="CL655" t="str">
        <x:v>CANON</x:v>
      </x:c>
      <x:c r="CM655" t="str">
        <x:v>A155</x:v>
      </x:c>
      <x:c r="CN655" t="str">
        <x:v>Required disposition</x:v>
      </x:c>
      <x:c r="CO655" t="n">
        <x:f>IFERROR(IF(AND(TYPE('CANON'!A155)=TYPE(CN655),ISBLANK('CANON'!A155)=ISBLANK(CN655),EXACT('CANON'!A155,CN655)),0,1),1)</x:f>
        <x:v>0</x:v>
      </x:c>
    </x:row>
    <x:row r="656">
      <x:c r="CL656" t="str">
        <x:v>CANON</x:v>
      </x:c>
      <x:c r="CM656" t="str">
        <x:v>B155</x:v>
      </x:c>
      <x:c r="CN656" t="str">
        <x:v>If the gate outcome could change, apply conservative bound, collect evidence and rerun, narrow claim, downgrade, escalate, or refuse stronger claim.</x:v>
      </x:c>
      <x:c r="CO656" t="n">
        <x:f>IFERROR(IF(AND(TYPE('CANON'!B155)=TYPE(CN656),ISBLANK('CANON'!B155)=ISBLANK(CN656),EXACT('CANON'!B155,CN656)),0,1),1)</x:f>
        <x:v>0</x:v>
      </x:c>
    </x:row>
    <x:row r="657">
      <x:c r="CL657" t="str">
        <x:v>CANON</x:v>
      </x:c>
      <x:c r="CM657" t="str">
        <x:v>A156</x:v>
      </x:c>
      <x:c r="CN657" t="str">
        <x:v>Applies to</x:v>
      </x:c>
      <x:c r="CO657" t="n">
        <x:f>IFERROR(IF(AND(TYPE('CANON'!A156)=TYPE(CN657),ISBLANK('CANON'!A156)=ISBLANK(CN657),EXACT('CANON'!A156,CN657)),0,1),1)</x:f>
        <x:v>0</x:v>
      </x:c>
    </x:row>
    <x:row r="658">
      <x:c r="CL658" t="str">
        <x:v>CANON</x:v>
      </x:c>
      <x:c r="CM658" t="str">
        <x:v>B156</x:v>
      </x:c>
      <x:c r="CN658" t="str">
        <x:v>C_r rights-covered cells; C_cat catastrophe cells; material CSV indicators and containing-system diagnostics.</x:v>
      </x:c>
      <x:c r="CO658" t="n">
        <x:f>IFERROR(IF(AND(TYPE('CANON'!B156)=TYPE(CN658),ISBLANK('CANON'!B156)=ISBLANK(CN658),EXACT('CANON'!B156,CN658)),0,1),1)</x:f>
        <x:v>0</x:v>
      </x:c>
    </x:row>
    <x:row r="659">
      <x:c r="CL659" t="str">
        <x:v>CANON</x:v>
      </x:c>
      <x:c r="CM659" t="str">
        <x:v>A157</x:v>
      </x:c>
      <x:c r="CN659" t="str">
        <x:v>Nonclaim</x:v>
      </x:c>
      <x:c r="CO659" t="n">
        <x:f>IFERROR(IF(AND(TYPE('CANON'!A157)=TYPE(CN659),ISBLANK('CANON'!A157)=ISBLANK(CN659),EXACT('CANON'!A157,CN659)),0,1),1)</x:f>
        <x:v>0</x:v>
      </x:c>
    </x:row>
    <x:row r="660">
      <x:c r="CL660" t="str">
        <x:v>CANON</x:v>
      </x:c>
      <x:c r="CM660" t="str">
        <x:v>B157</x:v>
      </x:c>
      <x:c r="CN660" t="str">
        <x:v>This workbook remains a worked-run exemplar, not a validated confidence-calibration instrument.</x:v>
      </x:c>
      <x:c r="CO660" t="n">
        <x:f>IFERROR(IF(AND(TYPE('CANON'!B157)=TYPE(CN660),ISBLANK('CANON'!B157)=ISBLANK(CN660),EXACT('CANON'!B157,CN660)),0,1),1)</x:f>
        <x:v>0</x:v>
      </x:c>
    </x:row>
    <x:row r="661">
      <x:c r="CL661" t="str">
        <x:v>Sanity_Checklist</x:v>
      </x:c>
      <x:c r="CM661" t="str">
        <x:v>A1</x:v>
      </x:c>
      <x:c r="CN661" t="str">
        <x:v>FROZEN REVIEW CHECKLIST</x:v>
      </x:c>
      <x:c r="CO661" t="n">
        <x:f>IFERROR(IF(AND(TYPE('Sanity_Checklist'!A1)=TYPE(CN661),ISBLANK('Sanity_Checklist'!A1)=ISBLANK(CN661),EXACT('Sanity_Checklist'!A1,CN661)),0,1),1)</x:f>
        <x:v>0</x:v>
      </x:c>
    </x:row>
    <x:row r="662">
      <x:c r="CL662" t="str">
        <x:v>Sanity_Checklist</x:v>
      </x:c>
      <x:c r="CM662" t="str">
        <x:v>F1</x:v>
      </x:c>
      <x:c r="CN662" t="str">
        <x:v>sanity_checked_by</x:v>
      </x:c>
      <x:c r="CO662" t="n">
        <x:f>IFERROR(IF(AND(TYPE('Sanity_Checklist'!F1)=TYPE(CN662),ISBLANK('Sanity_Checklist'!F1)=ISBLANK(CN662),EXACT('Sanity_Checklist'!F1,CN662)),0,1),1)</x:f>
        <x:v>0</x:v>
      </x:c>
    </x:row>
    <x:row r="663">
      <x:c r="CL663" t="str">
        <x:v>Sanity_Checklist</x:v>
      </x:c>
      <x:c r="CM663" t="str">
        <x:v>G1</x:v>
      </x:c>
      <x:c r="CN663" t="inlineStr">
        <x:is>
          <x:t>Scoped final-build verification; see current external test receipts</x:t>
        </x:is>
      </x:c>
      <x:c r="CO663" t="n">
        <x:f>IFERROR(IF(AND(TYPE('Sanity_Checklist'!G1)=TYPE(CN663),ISBLANK('Sanity_Checklist'!G1)=ISBLANK(CN663),EXACT('Sanity_Checklist'!G1,CN663)),0,1),1)</x:f>
        <x:v>0</x:v>
      </x:c>
    </x:row>
    <x:row r="664">
      <x:c r="CL664" t="str">
        <x:v>Sanity_Checklist</x:v>
      </x:c>
      <x:c r="CM664" t="str">
        <x:v>A2</x:v>
      </x:c>
      <x:c r="CN664" t="inlineStr">
        <x:is>
          <x:t>FROZEN REVIEW RECORDS. Record labels are not live or independent test evidence. Current executed tests are reported externally. Edits invalidate the frozen worked run.</x:t>
        </x:is>
      </x:c>
      <x:c r="CO664" t="n">
        <x:f>IFERROR(IF(AND(TYPE('Sanity_Checklist'!A2)=TYPE(CN664),ISBLANK('Sanity_Checklist'!A2)=ISBLANK(CN664),EXACT('Sanity_Checklist'!A2,CN664)),0,1),1)</x:f>
        <x:v>0</x:v>
      </x:c>
    </x:row>
    <x:row r="665">
      <x:c r="CL665" t="str">
        <x:v>Sanity_Checklist</x:v>
      </x:c>
      <x:c r="CM665" t="str">
        <x:v>F2</x:v>
      </x:c>
      <x:c r="CN665" t="str">
        <x:v>sanity_checked_at_utc</x:v>
      </x:c>
      <x:c r="CO665" t="n">
        <x:f>IFERROR(IF(AND(TYPE('Sanity_Checklist'!F2)=TYPE(CN665),ISBLANK('Sanity_Checklist'!F2)=ISBLANK(CN665),EXACT('Sanity_Checklist'!F2,CN665)),0,1),1)</x:f>
        <x:v>0</x:v>
      </x:c>
    </x:row>
    <x:row r="666">
      <x:c r="CL666" t="str">
        <x:v>Sanity_Checklist</x:v>
      </x:c>
      <x:c r="CM666" t="str">
        <x:v>G2</x:v>
      </x:c>
      <x:c r="CN666" t="inlineStr">
        <x:is>
          <x:t>Baseline review: 2026-07-23. Current build: see Appendix_Release and the package manifest.</x:t>
        </x:is>
      </x:c>
      <x:c r="CO666" t="n">
        <x:f>IFERROR(IF(AND(TYPE('Sanity_Checklist'!G2)=TYPE(CN666),ISBLANK('Sanity_Checklist'!G2)=ISBLANK(CN666),EXACT('Sanity_Checklist'!G2,CN666)),0,1),1)</x:f>
        <x:v>0</x:v>
      </x:c>
    </x:row>
    <x:row r="667">
      <x:c r="CL667" t="str">
        <x:v>Sanity_Checklist</x:v>
      </x:c>
      <x:c r="CM667" t="str">
        <x:v>A3</x:v>
      </x:c>
      <x:c r="CN667" t="inlineStr">
        <x:is>
          <x:t>Expected / Actual are retained evidence fields. RECORDED_PASS is a historical record outcome, not a formula-derived proof.</x:t>
        </x:is>
      </x:c>
      <x:c r="CO667" t="n">
        <x:f>IFERROR(IF(AND(TYPE('Sanity_Checklist'!A3)=TYPE(CN667),ISBLANK('Sanity_Checklist'!A3)=ISBLANK(CN667),EXACT('Sanity_Checklist'!A3,CN667)),0,1),1)</x:f>
        <x:v>0</x:v>
      </x:c>
    </x:row>
    <x:row r="668">
      <x:c r="CL668" t="str">
        <x:v>Sanity_Checklist</x:v>
      </x:c>
      <x:c r="CM668" t="str">
        <x:v>F3</x:v>
      </x:c>
      <x:c r="CN668" t="str">
        <x:v>workbook_sha256_ref</x:v>
      </x:c>
      <x:c r="CO668" t="n">
        <x:f>IFERROR(IF(AND(TYPE('Sanity_Checklist'!F3)=TYPE(CN668),ISBLANK('Sanity_Checklist'!F3)=ISBLANK(CN668),EXACT('Sanity_Checklist'!F3,CN668)),0,1),1)</x:f>
        <x:v>0</x:v>
      </x:c>
    </x:row>
    <x:row r="669">
      <x:c r="CL669" t="str">
        <x:v>Sanity_Checklist</x:v>
      </x:c>
      <x:c r="CM669" t="str">
        <x:v>G3</x:v>
      </x:c>
      <x:c r="CN669" t="str">
        <x:v>See sibling SHA-256 manifest / release manifest (self-hash not embedded in workbook byte stream).</x:v>
      </x:c>
      <x:c r="CO669" t="n">
        <x:f>IFERROR(IF(AND(TYPE('Sanity_Checklist'!G3)=TYPE(CN669),ISBLANK('Sanity_Checklist'!G3)=ISBLANK(CN669),EXACT('Sanity_Checklist'!G3,CN669)),0,1),1)</x:f>
        <x:v>0</x:v>
      </x:c>
    </x:row>
    <x:row r="670">
      <x:c r="CL670" t="str">
        <x:v>Sanity_Checklist</x:v>
      </x:c>
      <x:c r="CM670" t="str">
        <x:v>A4</x:v>
      </x:c>
      <x:c r="CN670" t="str">
        <x:v>Frozen review assertions; consult Formula_Map and Build_Integrity for actual calculations and staleness.</x:v>
      </x:c>
      <x:c r="CO670" t="n">
        <x:f>IFERROR(IF(AND(TYPE('Sanity_Checklist'!A4)=TYPE(CN670),ISBLANK('Sanity_Checklist'!A4)=ISBLANK(CN670),EXACT('Sanity_Checklist'!A4,CN670)),0,1),1)</x:f>
        <x:v>0</x:v>
      </x:c>
    </x:row>
    <x:row r="671">
      <x:c r="CL671" t="str">
        <x:v>Sanity_Checklist</x:v>
      </x:c>
      <x:c r="CM671" t="str">
        <x:v>F4</x:v>
      </x:c>
      <x:c r="CN671" t="str">
        <x:v>manifest_required_for_publish</x:v>
      </x:c>
      <x:c r="CO671" t="n">
        <x:f>IFERROR(IF(AND(TYPE('Sanity_Checklist'!F4)=TYPE(CN671),ISBLANK('Sanity_Checklist'!F4)=ISBLANK(CN671),EXACT('Sanity_Checklist'!F4,CN671)),0,1),1)</x:f>
        <x:v>0</x:v>
      </x:c>
    </x:row>
    <x:row r="672">
      <x:c r="CL672" t="str">
        <x:v>Sanity_Checklist</x:v>
      </x:c>
      <x:c r="CM672" t="str">
        <x:v>G4</x:v>
      </x:c>
      <x:c r="CN672" t="str">
        <x:v>PASS</x:v>
      </x:c>
      <x:c r="CO672" t="n">
        <x:f>IFERROR(IF(AND(TYPE('Sanity_Checklist'!G4)=TYPE(CN672),ISBLANK('Sanity_Checklist'!G4)=ISBLANK(CN672),EXACT('Sanity_Checklist'!G4,CN672)),0,1),1)</x:f>
        <x:v>0</x:v>
      </x:c>
    </x:row>
    <x:row r="673">
      <x:c r="CL673" t="str">
        <x:v>Sanity_Checklist</x:v>
      </x:c>
      <x:c r="CM673" t="str">
        <x:v>A5</x:v>
      </x:c>
      <x:c r="CN673" t="str">
        <x:v>Check_ID</x:v>
      </x:c>
      <x:c r="CO673" t="n">
        <x:f>IFERROR(IF(AND(TYPE('Sanity_Checklist'!A5)=TYPE(CN673),ISBLANK('Sanity_Checklist'!A5)=ISBLANK(CN673),EXACT('Sanity_Checklist'!A5,CN673)),0,1),1)</x:f>
        <x:v>0</x:v>
      </x:c>
    </x:row>
    <x:row r="674">
      <x:c r="CL674" t="str">
        <x:v>Sanity_Checklist</x:v>
      </x:c>
      <x:c r="CM674" t="str">
        <x:v>B5</x:v>
      </x:c>
      <x:c r="CN674" t="str">
        <x:v>Check Name</x:v>
      </x:c>
      <x:c r="CO674" t="n">
        <x:f>IFERROR(IF(AND(TYPE('Sanity_Checklist'!B5)=TYPE(CN674),ISBLANK('Sanity_Checklist'!B5)=ISBLANK(CN674),EXACT('Sanity_Checklist'!B5,CN674)),0,1),1)</x:f>
        <x:v>0</x:v>
      </x:c>
    </x:row>
    <x:row r="675">
      <x:c r="CL675" t="str">
        <x:v>Sanity_Checklist</x:v>
      </x:c>
      <x:c r="CM675" t="str">
        <x:v>C5</x:v>
      </x:c>
      <x:c r="CN675" t="str">
        <x:v>Expected</x:v>
      </x:c>
      <x:c r="CO675" t="n">
        <x:f>IFERROR(IF(AND(TYPE('Sanity_Checklist'!C5)=TYPE(CN675),ISBLANK('Sanity_Checklist'!C5)=ISBLANK(CN675),EXACT('Sanity_Checklist'!C5,CN675)),0,1),1)</x:f>
        <x:v>0</x:v>
      </x:c>
    </x:row>
    <x:row r="676">
      <x:c r="CL676" t="str">
        <x:v>Sanity_Checklist</x:v>
      </x:c>
      <x:c r="CM676" t="str">
        <x:v>D5</x:v>
      </x:c>
      <x:c r="CN676" t="str">
        <x:v>Actual</x:v>
      </x:c>
      <x:c r="CO676" t="n">
        <x:f>IFERROR(IF(AND(TYPE('Sanity_Checklist'!D5)=TYPE(CN676),ISBLANK('Sanity_Checklist'!D5)=ISBLANK(CN676),EXACT('Sanity_Checklist'!D5,CN676)),0,1),1)</x:f>
        <x:v>0</x:v>
      </x:c>
    </x:row>
    <x:row r="677">
      <x:c r="CL677" t="str">
        <x:v>Sanity_Checklist</x:v>
      </x:c>
      <x:c r="CM677" t="str">
        <x:v>E5</x:v>
      </x:c>
      <x:c r="CN677" t="str">
        <x:v>Status</x:v>
      </x:c>
      <x:c r="CO677" t="n">
        <x:f>IFERROR(IF(AND(TYPE('Sanity_Checklist'!E5)=TYPE(CN677),ISBLANK('Sanity_Checklist'!E5)=ISBLANK(CN677),EXACT('Sanity_Checklist'!E5,CN677)),0,1),1)</x:f>
        <x:v>0</x:v>
      </x:c>
    </x:row>
    <x:row r="678">
      <x:c r="CL678" t="str">
        <x:v>Sanity_Checklist</x:v>
      </x:c>
      <x:c r="CM678" t="str">
        <x:v>F5</x:v>
      </x:c>
      <x:c r="CN678" t="str">
        <x:v>Source</x:v>
      </x:c>
      <x:c r="CO678" t="n">
        <x:f>IFERROR(IF(AND(TYPE('Sanity_Checklist'!F5)=TYPE(CN678),ISBLANK('Sanity_Checklist'!F5)=ISBLANK(CN678),EXACT('Sanity_Checklist'!F5,CN678)),0,1),1)</x:f>
        <x:v>0</x:v>
      </x:c>
    </x:row>
    <x:row r="679">
      <x:c r="CL679" t="str">
        <x:v>Sanity_Checklist</x:v>
      </x:c>
      <x:c r="CM679" t="str">
        <x:v>G5</x:v>
      </x:c>
      <x:c r="CN679" t="str">
        <x:v>Check Class</x:v>
      </x:c>
      <x:c r="CO679" t="n">
        <x:f>IFERROR(IF(AND(TYPE('Sanity_Checklist'!G5)=TYPE(CN679),ISBLANK('Sanity_Checklist'!G5)=ISBLANK(CN679),EXACT('Sanity_Checklist'!G5,CN679)),0,1),1)</x:f>
        <x:v>0</x:v>
      </x:c>
    </x:row>
    <x:row r="680">
      <x:c r="CL680" t="str">
        <x:v>Sanity_Checklist</x:v>
      </x:c>
      <x:c r="CM680" t="str">
        <x:v>A6</x:v>
      </x:c>
      <x:c r="CN680" t="str">
        <x:v>SC-01</x:v>
      </x:c>
      <x:c r="CO680" t="n">
        <x:f>IFERROR(IF(AND(TYPE('Sanity_Checklist'!A6)=TYPE(CN680),ISBLANK('Sanity_Checklist'!A6)=ISBLANK(CN680),EXACT('Sanity_Checklist'!A6,CN680)),0,1),1)</x:f>
        <x:v>0</x:v>
      </x:c>
    </x:row>
    <x:row r="681">
      <x:c r="CL681" t="str">
        <x:v>Sanity_Checklist</x:v>
      </x:c>
      <x:c r="CM681" t="str">
        <x:v>B6</x:v>
      </x:c>
      <x:c r="CN681" t="str">
        <x:v>SHEET_VERSION exact</x:v>
      </x:c>
      <x:c r="CO681" t="n">
        <x:f>IFERROR(IF(AND(TYPE('Sanity_Checklist'!B6)=TYPE(CN681),ISBLANK('Sanity_Checklist'!B6)=ISBLANK(CN681),EXACT('Sanity_Checklist'!B6,CN681)),0,1),1)</x:f>
        <x:v>0</x:v>
      </x:c>
    </x:row>
    <x:row r="682">
      <x:c r="CL682" t="str">
        <x:v>Sanity_Checklist</x:v>
      </x:c>
      <x:c r="CM682" t="str">
        <x:v>C6</x:v>
      </x:c>
      <x:c r="CN682" t="str">
        <x:v>v5.9</x:v>
      </x:c>
      <x:c r="CO682" t="n">
        <x:f>IFERROR(IF(AND(TYPE('Sanity_Checklist'!C6)=TYPE(CN682),ISBLANK('Sanity_Checklist'!C6)=ISBLANK(CN682),EXACT('Sanity_Checklist'!C6,CN682)),0,1),1)</x:f>
        <x:v>0</x:v>
      </x:c>
    </x:row>
    <x:row r="683">
      <x:c r="CL683" t="str">
        <x:v>Sanity_Checklist</x:v>
      </x:c>
      <x:c r="CM683" t="str">
        <x:v>D6</x:v>
      </x:c>
      <x:c r="CN683" t="str">
        <x:v>v5.9</x:v>
      </x:c>
      <x:c r="CO683" t="n">
        <x:f>IFERROR(IF(AND(TYPE('Sanity_Checklist'!D6)=TYPE(CN683),ISBLANK('Sanity_Checklist'!D6)=ISBLANK(CN683),EXACT('Sanity_Checklist'!D6,CN683)),0,1),1)</x:f>
        <x:v>0</x:v>
      </x:c>
    </x:row>
    <x:row r="684">
      <x:c r="CL684" t="str">
        <x:v>Sanity_Checklist</x:v>
      </x:c>
      <x:c r="CM684" t="str">
        <x:v>E6</x:v>
      </x:c>
      <x:c r="CN684" t="inlineStr">
        <x:is>
          <x:t>RECORDED_PASS</x:t>
        </x:is>
      </x:c>
      <x:c r="CO684" t="n">
        <x:f>IFERROR(IF(AND(TYPE('Sanity_Checklist'!E6)=TYPE(CN684),ISBLANK('Sanity_Checklist'!E6)=ISBLANK(CN684),EXACT('Sanity_Checklist'!E6,CN684)),0,1),1)</x:f>
        <x:v>0</x:v>
      </x:c>
    </x:row>
    <x:row r="685">
      <x:c r="CL685" t="str">
        <x:v>Sanity_Checklist</x:v>
      </x:c>
      <x:c r="CM685" t="str">
        <x:v>F6</x:v>
      </x:c>
      <x:c r="CN685" t="str">
        <x:v>Version_Control!A2 vs Config!B8</x:v>
      </x:c>
      <x:c r="CO685" t="n">
        <x:f>IFERROR(IF(AND(TYPE('Sanity_Checklist'!F6)=TYPE(CN685),ISBLANK('Sanity_Checklist'!F6)=ISBLANK(CN685),EXACT('Sanity_Checklist'!F6,CN685)),0,1),1)</x:f>
        <x:v>0</x:v>
      </x:c>
    </x:row>
    <x:row r="686">
      <x:c r="CL686" t="str">
        <x:v>Sanity_Checklist</x:v>
      </x:c>
      <x:c r="CM686" t="str">
        <x:v>G6</x:v>
      </x:c>
      <x:c r="CN686" t="inlineStr">
        <x:is>
          <x:t>RECORDED_CHECK</x:t>
        </x:is>
      </x:c>
      <x:c r="CO686" t="n">
        <x:f>IFERROR(IF(AND(TYPE('Sanity_Checklist'!G6)=TYPE(CN686),ISBLANK('Sanity_Checklist'!G6)=ISBLANK(CN686),EXACT('Sanity_Checklist'!G6,CN686)),0,1),1)</x:f>
        <x:v>0</x:v>
      </x:c>
    </x:row>
    <x:row r="687">
      <x:c r="CL687" t="str">
        <x:v>Sanity_Checklist</x:v>
      </x:c>
      <x:c r="CM687" t="str">
        <x:v>A7</x:v>
      </x:c>
      <x:c r="CN687" t="str">
        <x:v>SC-02</x:v>
      </x:c>
      <x:c r="CO687" t="n">
        <x:f>IFERROR(IF(AND(TYPE('Sanity_Checklist'!A7)=TYPE(CN687),ISBLANK('Sanity_Checklist'!A7)=ISBLANK(CN687),EXACT('Sanity_Checklist'!A7,CN687)),0,1),1)</x:f>
        <x:v>0</x:v>
      </x:c>
    </x:row>
    <x:row r="688">
      <x:c r="CL688" t="str">
        <x:v>Sanity_Checklist</x:v>
      </x:c>
      <x:c r="CM688" t="str">
        <x:v>B7</x:v>
      </x:c>
      <x:c r="CN688" t="str">
        <x:v>Config version</x:v>
      </x:c>
      <x:c r="CO688" t="n">
        <x:f>IFERROR(IF(AND(TYPE('Sanity_Checklist'!B7)=TYPE(CN688),ISBLANK('Sanity_Checklist'!B7)=ISBLANK(CN688),EXACT('Sanity_Checklist'!B7,CN688)),0,1),1)</x:f>
        <x:v>0</x:v>
      </x:c>
    </x:row>
    <x:row r="689">
      <x:c r="CL689" t="str">
        <x:v>Sanity_Checklist</x:v>
      </x:c>
      <x:c r="CM689" t="str">
        <x:v>C7</x:v>
      </x:c>
      <x:c r="CN689" t="str">
        <x:v>v5.9</x:v>
      </x:c>
      <x:c r="CO689" t="n">
        <x:f>IFERROR(IF(AND(TYPE('Sanity_Checklist'!C7)=TYPE(CN689),ISBLANK('Sanity_Checklist'!C7)=ISBLANK(CN689),EXACT('Sanity_Checklist'!C7,CN689)),0,1),1)</x:f>
        <x:v>0</x:v>
      </x:c>
    </x:row>
    <x:row r="690">
      <x:c r="CL690" t="str">
        <x:v>Sanity_Checklist</x:v>
      </x:c>
      <x:c r="CM690" t="str">
        <x:v>D7</x:v>
      </x:c>
      <x:c r="CN690" t="str">
        <x:v>v5.9</x:v>
      </x:c>
      <x:c r="CO690" t="n">
        <x:f>IFERROR(IF(AND(TYPE('Sanity_Checklist'!D7)=TYPE(CN690),ISBLANK('Sanity_Checklist'!D7)=ISBLANK(CN690),EXACT('Sanity_Checklist'!D7,CN690)),0,1),1)</x:f>
        <x:v>0</x:v>
      </x:c>
    </x:row>
    <x:row r="691">
      <x:c r="CL691" t="str">
        <x:v>Sanity_Checklist</x:v>
      </x:c>
      <x:c r="CM691" t="str">
        <x:v>E7</x:v>
      </x:c>
      <x:c r="CN691" t="inlineStr">
        <x:is>
          <x:t>RECORDED_PASS</x:t>
        </x:is>
      </x:c>
      <x:c r="CO691" t="n">
        <x:f>IFERROR(IF(AND(TYPE('Sanity_Checklist'!E7)=TYPE(CN691),ISBLANK('Sanity_Checklist'!E7)=ISBLANK(CN691),EXACT('Sanity_Checklist'!E7,CN691)),0,1),1)</x:f>
        <x:v>0</x:v>
      </x:c>
    </x:row>
    <x:row r="692">
      <x:c r="CL692" t="str">
        <x:v>Sanity_Checklist</x:v>
      </x:c>
      <x:c r="CM692" t="str">
        <x:v>F7</x:v>
      </x:c>
      <x:c r="CN692" t="str">
        <x:v>Version_Control!A2 vs Config!A1</x:v>
      </x:c>
      <x:c r="CO692" t="n">
        <x:f>IFERROR(IF(AND(TYPE('Sanity_Checklist'!F7)=TYPE(CN692),ISBLANK('Sanity_Checklist'!F7)=ISBLANK(CN692),EXACT('Sanity_Checklist'!F7,CN692)),0,1),1)</x:f>
        <x:v>0</x:v>
      </x:c>
    </x:row>
    <x:row r="693">
      <x:c r="CL693" t="str">
        <x:v>Sanity_Checklist</x:v>
      </x:c>
      <x:c r="CM693" t="str">
        <x:v>G7</x:v>
      </x:c>
      <x:c r="CN693" t="inlineStr">
        <x:is>
          <x:t>RECORDED_CHECK</x:t>
        </x:is>
      </x:c>
      <x:c r="CO693" t="n">
        <x:f>IFERROR(IF(AND(TYPE('Sanity_Checklist'!G7)=TYPE(CN693),ISBLANK('Sanity_Checklist'!G7)=ISBLANK(CN693),EXACT('Sanity_Checklist'!G7,CN693)),0,1),1)</x:f>
        <x:v>0</x:v>
      </x:c>
    </x:row>
    <x:row r="694">
      <x:c r="CL694" t="str">
        <x:v>Sanity_Checklist</x:v>
      </x:c>
      <x:c r="CM694" t="str">
        <x:v>A8</x:v>
      </x:c>
      <x:c r="CN694" t="str">
        <x:v>SC-03</x:v>
      </x:c>
      <x:c r="CO694" t="n">
        <x:f>IFERROR(IF(AND(TYPE('Sanity_Checklist'!A8)=TYPE(CN694),ISBLANK('Sanity_Checklist'!A8)=ISBLANK(CN694),EXACT('Sanity_Checklist'!A8,CN694)),0,1),1)</x:f>
        <x:v>0</x:v>
      </x:c>
    </x:row>
    <x:row r="695">
      <x:c r="CL695" t="str">
        <x:v>Sanity_Checklist</x:v>
      </x:c>
      <x:c r="CM695" t="str">
        <x:v>B8</x:v>
      </x:c>
      <x:c r="CN695" t="str">
        <x:v>PCC version</x:v>
      </x:c>
      <x:c r="CO695" t="n">
        <x:f>IFERROR(IF(AND(TYPE('Sanity_Checklist'!B8)=TYPE(CN695),ISBLANK('Sanity_Checklist'!B8)=ISBLANK(CN695),EXACT('Sanity_Checklist'!B8,CN695)),0,1),1)</x:f>
        <x:v>0</x:v>
      </x:c>
    </x:row>
    <x:row r="696">
      <x:c r="CL696" t="str">
        <x:v>Sanity_Checklist</x:v>
      </x:c>
      <x:c r="CM696" t="str">
        <x:v>C8</x:v>
      </x:c>
      <x:c r="CN696" t="str">
        <x:v>v5.9</x:v>
      </x:c>
      <x:c r="CO696" t="n">
        <x:f>IFERROR(IF(AND(TYPE('Sanity_Checklist'!C8)=TYPE(CN696),ISBLANK('Sanity_Checklist'!C8)=ISBLANK(CN696),EXACT('Sanity_Checklist'!C8,CN696)),0,1),1)</x:f>
        <x:v>0</x:v>
      </x:c>
    </x:row>
    <x:row r="697">
      <x:c r="CL697" t="str">
        <x:v>Sanity_Checklist</x:v>
      </x:c>
      <x:c r="CM697" t="str">
        <x:v>D8</x:v>
      </x:c>
      <x:c r="CN697" t="str">
        <x:v>v5.9</x:v>
      </x:c>
      <x:c r="CO697" t="n">
        <x:f>IFERROR(IF(AND(TYPE('Sanity_Checklist'!D8)=TYPE(CN697),ISBLANK('Sanity_Checklist'!D8)=ISBLANK(CN697),EXACT('Sanity_Checklist'!D8,CN697)),0,1),1)</x:f>
        <x:v>0</x:v>
      </x:c>
    </x:row>
    <x:row r="698">
      <x:c r="CL698" t="str">
        <x:v>Sanity_Checklist</x:v>
      </x:c>
      <x:c r="CM698" t="str">
        <x:v>E8</x:v>
      </x:c>
      <x:c r="CN698" t="inlineStr">
        <x:is>
          <x:t>RECORDED_PASS</x:t>
        </x:is>
      </x:c>
      <x:c r="CO698" t="n">
        <x:f>IFERROR(IF(AND(TYPE('Sanity_Checklist'!E8)=TYPE(CN698),ISBLANK('Sanity_Checklist'!E8)=ISBLANK(CN698),EXACT('Sanity_Checklist'!E8,CN698)),0,1),1)</x:f>
        <x:v>0</x:v>
      </x:c>
    </x:row>
    <x:row r="699">
      <x:c r="CL699" t="str">
        <x:v>Sanity_Checklist</x:v>
      </x:c>
      <x:c r="CM699" t="str">
        <x:v>F8</x:v>
      </x:c>
      <x:c r="CN699" t="str">
        <x:v>Version_Control!A2 vs PCC!B11</x:v>
      </x:c>
      <x:c r="CO699" t="n">
        <x:f>IFERROR(IF(AND(TYPE('Sanity_Checklist'!F8)=TYPE(CN699),ISBLANK('Sanity_Checklist'!F8)=ISBLANK(CN699),EXACT('Sanity_Checklist'!F8,CN699)),0,1),1)</x:f>
        <x:v>0</x:v>
      </x:c>
    </x:row>
    <x:row r="700">
      <x:c r="CL700" t="str">
        <x:v>Sanity_Checklist</x:v>
      </x:c>
      <x:c r="CM700" t="str">
        <x:v>G8</x:v>
      </x:c>
      <x:c r="CN700" t="inlineStr">
        <x:is>
          <x:t>RECORDED_CHECK</x:t>
        </x:is>
      </x:c>
      <x:c r="CO700" t="n">
        <x:f>IFERROR(IF(AND(TYPE('Sanity_Checklist'!G8)=TYPE(CN700),ISBLANK('Sanity_Checklist'!G8)=ISBLANK(CN700),EXACT('Sanity_Checklist'!G8,CN700)),0,1),1)</x:f>
        <x:v>0</x:v>
      </x:c>
    </x:row>
    <x:row r="701">
      <x:c r="CL701" t="str">
        <x:v>Sanity_Checklist</x:v>
      </x:c>
      <x:c r="CM701" t="str">
        <x:v>A9</x:v>
      </x:c>
      <x:c r="CN701" t="str">
        <x:v>SC-04</x:v>
      </x:c>
      <x:c r="CO701" t="n">
        <x:f>IFERROR(IF(AND(TYPE('Sanity_Checklist'!A9)=TYPE(CN701),ISBLANK('Sanity_Checklist'!A9)=ISBLANK(CN701),EXACT('Sanity_Checklist'!A9,CN701)),0,1),1)</x:f>
        <x:v>0</x:v>
      </x:c>
    </x:row>
    <x:row r="702">
      <x:c r="CL702" t="str">
        <x:v>Sanity_Checklist</x:v>
      </x:c>
      <x:c r="CM702" t="str">
        <x:v>B9</x:v>
      </x:c>
      <x:c r="CN702" t="str">
        <x:v>Framework (Config vs CANON)</x:v>
      </x:c>
      <x:c r="CO702" t="n">
        <x:f>IFERROR(IF(AND(TYPE('Sanity_Checklist'!B9)=TYPE(CN702),ISBLANK('Sanity_Checklist'!B9)=ISBLANK(CN702),EXACT('Sanity_Checklist'!B9,CN702)),0,1),1)</x:f>
        <x:v>0</x:v>
      </x:c>
    </x:row>
    <x:row r="703">
      <x:c r="CL703" t="str">
        <x:v>Sanity_Checklist</x:v>
      </x:c>
      <x:c r="CM703" t="str">
        <x:v>C9</x:v>
      </x:c>
      <x:c r="CN703" t="str">
        <x:v>RippleLogic v13.0</x:v>
      </x:c>
      <x:c r="CO703" t="n">
        <x:f>IFERROR(IF(AND(TYPE('Sanity_Checklist'!C9)=TYPE(CN703),ISBLANK('Sanity_Checklist'!C9)=ISBLANK(CN703),EXACT('Sanity_Checklist'!C9,CN703)),0,1),1)</x:f>
        <x:v>0</x:v>
      </x:c>
    </x:row>
    <x:row r="704">
      <x:c r="CL704" t="str">
        <x:v>Sanity_Checklist</x:v>
      </x:c>
      <x:c r="CM704" t="str">
        <x:v>D9</x:v>
      </x:c>
      <x:c r="CN704" t="str">
        <x:v>RippleLogic v13.0</x:v>
      </x:c>
      <x:c r="CO704" t="n">
        <x:f>IFERROR(IF(AND(TYPE('Sanity_Checklist'!D9)=TYPE(CN704),ISBLANK('Sanity_Checklist'!D9)=ISBLANK(CN704),EXACT('Sanity_Checklist'!D9,CN704)),0,1),1)</x:f>
        <x:v>0</x:v>
      </x:c>
    </x:row>
    <x:row r="705">
      <x:c r="CL705" t="str">
        <x:v>Sanity_Checklist</x:v>
      </x:c>
      <x:c r="CM705" t="str">
        <x:v>E9</x:v>
      </x:c>
      <x:c r="CN705" t="inlineStr">
        <x:is>
          <x:t>RECORDED_PASS</x:t>
        </x:is>
      </x:c>
      <x:c r="CO705" t="n">
        <x:f>IFERROR(IF(AND(TYPE('Sanity_Checklist'!E9)=TYPE(CN705),ISBLANK('Sanity_Checklist'!E9)=ISBLANK(CN705),EXACT('Sanity_Checklist'!E9,CN705)),0,1),1)</x:f>
        <x:v>0</x:v>
      </x:c>
    </x:row>
    <x:row r="706">
      <x:c r="CL706" t="str">
        <x:v>Sanity_Checklist</x:v>
      </x:c>
      <x:c r="CM706" t="str">
        <x:v>F9</x:v>
      </x:c>
      <x:c r="CN706" t="str">
        <x:v>Version_Control!B4 vs CANON!B5</x:v>
      </x:c>
      <x:c r="CO706" t="n">
        <x:f>IFERROR(IF(AND(TYPE('Sanity_Checklist'!F9)=TYPE(CN706),ISBLANK('Sanity_Checklist'!F9)=ISBLANK(CN706),EXACT('Sanity_Checklist'!F9,CN706)),0,1),1)</x:f>
        <x:v>0</x:v>
      </x:c>
    </x:row>
    <x:row r="707">
      <x:c r="CL707" t="str">
        <x:v>Sanity_Checklist</x:v>
      </x:c>
      <x:c r="CM707" t="str">
        <x:v>G9</x:v>
      </x:c>
      <x:c r="CN707" t="inlineStr">
        <x:is>
          <x:t>RECORDED_CHECK</x:t>
        </x:is>
      </x:c>
      <x:c r="CO707" t="n">
        <x:f>IFERROR(IF(AND(TYPE('Sanity_Checklist'!G9)=TYPE(CN707),ISBLANK('Sanity_Checklist'!G9)=ISBLANK(CN707),EXACT('Sanity_Checklist'!G9,CN707)),0,1),1)</x:f>
        <x:v>0</x:v>
      </x:c>
    </x:row>
    <x:row r="708">
      <x:c r="CL708" t="str">
        <x:v>Sanity_Checklist</x:v>
      </x:c>
      <x:c r="CM708" t="str">
        <x:v>A10</x:v>
      </x:c>
      <x:c r="CN708" t="str">
        <x:v>SC-05</x:v>
      </x:c>
      <x:c r="CO708" t="n">
        <x:f>IFERROR(IF(AND(TYPE('Sanity_Checklist'!A10)=TYPE(CN708),ISBLANK('Sanity_Checklist'!A10)=ISBLANK(CN708),EXACT('Sanity_Checklist'!A10,CN708)),0,1),1)</x:f>
        <x:v>0</x:v>
      </x:c>
    </x:row>
    <x:row r="709">
      <x:c r="CL709" t="str">
        <x:v>Sanity_Checklist</x:v>
      </x:c>
      <x:c r="CM709" t="str">
        <x:v>B10</x:v>
      </x:c>
      <x:c r="CN709" t="str">
        <x:v>CVaR_A TRC=CANON</x:v>
      </x:c>
      <x:c r="CO709" t="n">
        <x:f>IFERROR(IF(AND(TYPE('Sanity_Checklist'!B10)=TYPE(CN709),ISBLANK('Sanity_Checklist'!B10)=ISBLANK(CN709),EXACT('Sanity_Checklist'!B10,CN709)),0,1),1)</x:f>
        <x:v>0</x:v>
      </x:c>
    </x:row>
    <x:row r="710">
      <x:c r="CL710" t="str">
        <x:v>Sanity_Checklist</x:v>
      </x:c>
      <x:c r="CM710" t="str">
        <x:v>C10</x:v>
      </x:c>
      <x:c r="CN710" t="n">
        <x:v>0.0219</x:v>
      </x:c>
      <x:c r="CO710" t="n">
        <x:f>IFERROR(IF(AND(TYPE('Sanity_Checklist'!C10)=TYPE(CN710),ISBLANK('Sanity_Checklist'!C10)=ISBLANK(CN710),EXACT('Sanity_Checklist'!C10,CN710)),0,1),1)</x:f>
        <x:v>0</x:v>
      </x:c>
    </x:row>
    <x:row r="711">
      <x:c r="CL711" t="str">
        <x:v>Sanity_Checklist</x:v>
      </x:c>
      <x:c r="CM711" t="str">
        <x:v>D10</x:v>
      </x:c>
      <x:c r="CN711" t="n">
        <x:v>0.0219</x:v>
      </x:c>
      <x:c r="CO711" t="n">
        <x:f>IFERROR(IF(AND(TYPE('Sanity_Checklist'!D10)=TYPE(CN711),ISBLANK('Sanity_Checklist'!D10)=ISBLANK(CN711),EXACT('Sanity_Checklist'!D10,CN711)),0,1),1)</x:f>
        <x:v>0</x:v>
      </x:c>
    </x:row>
    <x:row r="712">
      <x:c r="CL712" t="str">
        <x:v>Sanity_Checklist</x:v>
      </x:c>
      <x:c r="CM712" t="str">
        <x:v>E10</x:v>
      </x:c>
      <x:c r="CN712" t="inlineStr">
        <x:is>
          <x:t>RECORDED_PASS</x:t>
        </x:is>
      </x:c>
      <x:c r="CO712" t="n">
        <x:f>IFERROR(IF(AND(TYPE('Sanity_Checklist'!E10)=TYPE(CN712),ISBLANK('Sanity_Checklist'!E10)=ISBLANK(CN712),EXACT('Sanity_Checklist'!E10,CN712)),0,1),1)</x:f>
        <x:v>0</x:v>
      </x:c>
    </x:row>
    <x:row r="713">
      <x:c r="CL713" t="str">
        <x:v>Sanity_Checklist</x:v>
      </x:c>
      <x:c r="CM713" t="str">
        <x:v>F10</x:v>
      </x:c>
      <x:c r="CN713" t="str">
        <x:v>TRC vs CANON</x:v>
      </x:c>
      <x:c r="CO713" t="n">
        <x:f>IFERROR(IF(AND(TYPE('Sanity_Checklist'!F10)=TYPE(CN713),ISBLANK('Sanity_Checklist'!F10)=ISBLANK(CN713),EXACT('Sanity_Checklist'!F10,CN713)),0,1),1)</x:f>
        <x:v>0</x:v>
      </x:c>
    </x:row>
    <x:row r="714">
      <x:c r="CL714" t="str">
        <x:v>Sanity_Checklist</x:v>
      </x:c>
      <x:c r="CM714" t="str">
        <x:v>G10</x:v>
      </x:c>
      <x:c r="CN714" t="inlineStr">
        <x:is>
          <x:t>RECORDED_CHECK</x:t>
        </x:is>
      </x:c>
      <x:c r="CO714" t="n">
        <x:f>IFERROR(IF(AND(TYPE('Sanity_Checklist'!G10)=TYPE(CN714),ISBLANK('Sanity_Checklist'!G10)=ISBLANK(CN714),EXACT('Sanity_Checklist'!G10,CN714)),0,1),1)</x:f>
        <x:v>0</x:v>
      </x:c>
    </x:row>
    <x:row r="715">
      <x:c r="CL715" t="str">
        <x:v>Sanity_Checklist</x:v>
      </x:c>
      <x:c r="CM715" t="str">
        <x:v>A11</x:v>
      </x:c>
      <x:c r="CN715" t="str">
        <x:v>SC-06</x:v>
      </x:c>
      <x:c r="CO715" t="n">
        <x:f>IFERROR(IF(AND(TYPE('Sanity_Checklist'!A11)=TYPE(CN715),ISBLANK('Sanity_Checklist'!A11)=ISBLANK(CN715),EXACT('Sanity_Checklist'!A11,CN715)),0,1),1)</x:f>
        <x:v>0</x:v>
      </x:c>
    </x:row>
    <x:row r="716">
      <x:c r="CL716" t="str">
        <x:v>Sanity_Checklist</x:v>
      </x:c>
      <x:c r="CM716" t="str">
        <x:v>B11</x:v>
      </x:c>
      <x:c r="CN716" t="str">
        <x:v>CVaR_B TRC=CANON</x:v>
      </x:c>
      <x:c r="CO716" t="n">
        <x:f>IFERROR(IF(AND(TYPE('Sanity_Checklist'!B11)=TYPE(CN716),ISBLANK('Sanity_Checklist'!B11)=ISBLANK(CN716),EXACT('Sanity_Checklist'!B11,CN716)),0,1),1)</x:f>
        <x:v>0</x:v>
      </x:c>
    </x:row>
    <x:row r="717">
      <x:c r="CL717" t="str">
        <x:v>Sanity_Checklist</x:v>
      </x:c>
      <x:c r="CM717" t="str">
        <x:v>C11</x:v>
      </x:c>
      <x:c r="CN717" t="n">
        <x:v>0.0315</x:v>
      </x:c>
      <x:c r="CO717" t="n">
        <x:f>IFERROR(IF(AND(TYPE('Sanity_Checklist'!C11)=TYPE(CN717),ISBLANK('Sanity_Checklist'!C11)=ISBLANK(CN717),EXACT('Sanity_Checklist'!C11,CN717)),0,1),1)</x:f>
        <x:v>0</x:v>
      </x:c>
    </x:row>
    <x:row r="718">
      <x:c r="CL718" t="str">
        <x:v>Sanity_Checklist</x:v>
      </x:c>
      <x:c r="CM718" t="str">
        <x:v>D11</x:v>
      </x:c>
      <x:c r="CN718" t="n">
        <x:v>0.0315</x:v>
      </x:c>
      <x:c r="CO718" t="n">
        <x:f>IFERROR(IF(AND(TYPE('Sanity_Checklist'!D11)=TYPE(CN718),ISBLANK('Sanity_Checklist'!D11)=ISBLANK(CN718),EXACT('Sanity_Checklist'!D11,CN718)),0,1),1)</x:f>
        <x:v>0</x:v>
      </x:c>
    </x:row>
    <x:row r="719">
      <x:c r="CL719" t="str">
        <x:v>Sanity_Checklist</x:v>
      </x:c>
      <x:c r="CM719" t="str">
        <x:v>E11</x:v>
      </x:c>
      <x:c r="CN719" t="inlineStr">
        <x:is>
          <x:t>RECORDED_PASS</x:t>
        </x:is>
      </x:c>
      <x:c r="CO719" t="n">
        <x:f>IFERROR(IF(AND(TYPE('Sanity_Checklist'!E11)=TYPE(CN719),ISBLANK('Sanity_Checklist'!E11)=ISBLANK(CN719),EXACT('Sanity_Checklist'!E11,CN719)),0,1),1)</x:f>
        <x:v>0</x:v>
      </x:c>
    </x:row>
    <x:row r="720">
      <x:c r="CL720" t="str">
        <x:v>Sanity_Checklist</x:v>
      </x:c>
      <x:c r="CM720" t="str">
        <x:v>F11</x:v>
      </x:c>
      <x:c r="CN720" t="str">
        <x:v>TRC vs CANON</x:v>
      </x:c>
      <x:c r="CO720" t="n">
        <x:f>IFERROR(IF(AND(TYPE('Sanity_Checklist'!F11)=TYPE(CN720),ISBLANK('Sanity_Checklist'!F11)=ISBLANK(CN720),EXACT('Sanity_Checklist'!F11,CN720)),0,1),1)</x:f>
        <x:v>0</x:v>
      </x:c>
    </x:row>
    <x:row r="721">
      <x:c r="CL721" t="str">
        <x:v>Sanity_Checklist</x:v>
      </x:c>
      <x:c r="CM721" t="str">
        <x:v>G11</x:v>
      </x:c>
      <x:c r="CN721" t="inlineStr">
        <x:is>
          <x:t>RECORDED_CHECK</x:t>
        </x:is>
      </x:c>
      <x:c r="CO721" t="n">
        <x:f>IFERROR(IF(AND(TYPE('Sanity_Checklist'!G11)=TYPE(CN721),ISBLANK('Sanity_Checklist'!G11)=ISBLANK(CN721),EXACT('Sanity_Checklist'!G11,CN721)),0,1),1)</x:f>
        <x:v>0</x:v>
      </x:c>
    </x:row>
    <x:row r="722">
      <x:c r="CL722" t="str">
        <x:v>Sanity_Checklist</x:v>
      </x:c>
      <x:c r="CM722" t="str">
        <x:v>A12</x:v>
      </x:c>
      <x:c r="CN722" t="str">
        <x:v>SC-07</x:v>
      </x:c>
      <x:c r="CO722" t="n">
        <x:f>IFERROR(IF(AND(TYPE('Sanity_Checklist'!A12)=TYPE(CN722),ISBLANK('Sanity_Checklist'!A12)=ISBLANK(CN722),EXACT('Sanity_Checklist'!A12,CN722)),0,1),1)</x:f>
        <x:v>0</x:v>
      </x:c>
    </x:row>
    <x:row r="723">
      <x:c r="CL723" t="str">
        <x:v>Sanity_Checklist</x:v>
      </x:c>
      <x:c r="CM723" t="str">
        <x:v>B12</x:v>
      </x:c>
      <x:c r="CN723" t="str">
        <x:v>Dashboard CVaR</x:v>
      </x:c>
      <x:c r="CO723" t="n">
        <x:f>IFERROR(IF(AND(TYPE('Sanity_Checklist'!B12)=TYPE(CN723),ISBLANK('Sanity_Checklist'!B12)=ISBLANK(CN723),EXACT('Sanity_Checklist'!B12,CN723)),0,1),1)</x:f>
        <x:v>0</x:v>
      </x:c>
    </x:row>
    <x:row r="724">
      <x:c r="CL724" t="str">
        <x:v>Sanity_Checklist</x:v>
      </x:c>
      <x:c r="CM724" t="str">
        <x:v>C12</x:v>
      </x:c>
      <x:c r="CN724" t="n">
        <x:v>0.0219</x:v>
      </x:c>
      <x:c r="CO724" t="n">
        <x:f>IFERROR(IF(AND(TYPE('Sanity_Checklist'!C12)=TYPE(CN724),ISBLANK('Sanity_Checklist'!C12)=ISBLANK(CN724),EXACT('Sanity_Checklist'!C12,CN724)),0,1),1)</x:f>
        <x:v>0</x:v>
      </x:c>
    </x:row>
    <x:row r="725">
      <x:c r="CL725" t="str">
        <x:v>Sanity_Checklist</x:v>
      </x:c>
      <x:c r="CM725" t="str">
        <x:v>D12</x:v>
      </x:c>
      <x:c r="CN725" t="n">
        <x:v>0.0219</x:v>
      </x:c>
      <x:c r="CO725" t="n">
        <x:f>IFERROR(IF(AND(TYPE('Sanity_Checklist'!D12)=TYPE(CN725),ISBLANK('Sanity_Checklist'!D12)=ISBLANK(CN725),EXACT('Sanity_Checklist'!D12,CN725)),0,1),1)</x:f>
        <x:v>0</x:v>
      </x:c>
    </x:row>
    <x:row r="726">
      <x:c r="CL726" t="str">
        <x:v>Sanity_Checklist</x:v>
      </x:c>
      <x:c r="CM726" t="str">
        <x:v>E12</x:v>
      </x:c>
      <x:c r="CN726" t="str">
        <x:v>DISCLOSED_ASSERTION</x:v>
      </x:c>
      <x:c r="CO726" t="n">
        <x:f>IFERROR(IF(AND(TYPE('Sanity_Checklist'!E12)=TYPE(CN726),ISBLANK('Sanity_Checklist'!E12)=ISBLANK(CN726),EXACT('Sanity_Checklist'!E12,CN726)),0,1),1)</x:f>
        <x:v>0</x:v>
      </x:c>
    </x:row>
    <x:row r="727">
      <x:c r="CL727" t="str">
        <x:v>Sanity_Checklist</x:v>
      </x:c>
      <x:c r="CM727" t="str">
        <x:v>F12</x:v>
      </x:c>
      <x:c r="CN727" t="str">
        <x:v>Dashboard</x:v>
      </x:c>
      <x:c r="CO727" t="n">
        <x:f>IFERROR(IF(AND(TYPE('Sanity_Checklist'!F12)=TYPE(CN727),ISBLANK('Sanity_Checklist'!F12)=ISBLANK(CN727),EXACT('Sanity_Checklist'!F12,CN727)),0,1),1)</x:f>
        <x:v>0</x:v>
      </x:c>
    </x:row>
    <x:row r="728">
      <x:c r="CL728" t="str">
        <x:v>Sanity_Checklist</x:v>
      </x:c>
      <x:c r="CM728" t="str">
        <x:v>G12</x:v>
      </x:c>
      <x:c r="CN728" t="str">
        <x:v>DECLARED_ASSERTION</x:v>
      </x:c>
      <x:c r="CO728" t="n">
        <x:f>IFERROR(IF(AND(TYPE('Sanity_Checklist'!G12)=TYPE(CN728),ISBLANK('Sanity_Checklist'!G12)=ISBLANK(CN728),EXACT('Sanity_Checklist'!G12,CN728)),0,1),1)</x:f>
        <x:v>0</x:v>
      </x:c>
    </x:row>
    <x:row r="729">
      <x:c r="CL729" t="str">
        <x:v>Sanity_Checklist</x:v>
      </x:c>
      <x:c r="CM729" t="str">
        <x:v>A13</x:v>
      </x:c>
      <x:c r="CN729" t="str">
        <x:v>SC-08</x:v>
      </x:c>
      <x:c r="CO729" t="n">
        <x:f>IFERROR(IF(AND(TYPE('Sanity_Checklist'!A13)=TYPE(CN729),ISBLANK('Sanity_Checklist'!A13)=ISBLANK(CN729),EXACT('Sanity_Checklist'!A13,CN729)),0,1),1)</x:f>
        <x:v>0</x:v>
      </x:c>
    </x:row>
    <x:row r="730">
      <x:c r="CL730" t="str">
        <x:v>Sanity_Checklist</x:v>
      </x:c>
      <x:c r="CM730" t="str">
        <x:v>B13</x:v>
      </x:c>
      <x:c r="CN730" t="str">
        <x:v>Rights count=8</x:v>
      </x:c>
      <x:c r="CO730" t="n">
        <x:f>IFERROR(IF(AND(TYPE('Sanity_Checklist'!B13)=TYPE(CN730),ISBLANK('Sanity_Checklist'!B13)=ISBLANK(CN730),EXACT('Sanity_Checklist'!B13,CN730)),0,1),1)</x:f>
        <x:v>0</x:v>
      </x:c>
    </x:row>
    <x:row r="731">
      <x:c r="CL731" t="str">
        <x:v>Sanity_Checklist</x:v>
      </x:c>
      <x:c r="CM731" t="str">
        <x:v>C13</x:v>
      </x:c>
      <x:c r="CN731" t="n">
        <x:v>8</x:v>
      </x:c>
      <x:c r="CO731" t="n">
        <x:f>IFERROR(IF(AND(TYPE('Sanity_Checklist'!C13)=TYPE(CN731),ISBLANK('Sanity_Checklist'!C13)=ISBLANK(CN731),EXACT('Sanity_Checklist'!C13,CN731)),0,1),1)</x:f>
        <x:v>0</x:v>
      </x:c>
    </x:row>
    <x:row r="732">
      <x:c r="CL732" t="str">
        <x:v>Sanity_Checklist</x:v>
      </x:c>
      <x:c r="CM732" t="str">
        <x:v>D13</x:v>
      </x:c>
      <x:c r="CN732" t="n">
        <x:v>8</x:v>
      </x:c>
      <x:c r="CO732" t="n">
        <x:f>IFERROR(IF(AND(TYPE('Sanity_Checklist'!D13)=TYPE(CN732),ISBLANK('Sanity_Checklist'!D13)=ISBLANK(CN732),EXACT('Sanity_Checklist'!D13,CN732)),0,1),1)</x:f>
        <x:v>0</x:v>
      </x:c>
    </x:row>
    <x:row r="733">
      <x:c r="CL733" t="str">
        <x:v>Sanity_Checklist</x:v>
      </x:c>
      <x:c r="CM733" t="str">
        <x:v>E13</x:v>
      </x:c>
      <x:c r="CN733" t="inlineStr">
        <x:is>
          <x:t>RECORDED_PASS</x:t>
        </x:is>
      </x:c>
      <x:c r="CO733" t="n">
        <x:f>IFERROR(IF(AND(TYPE('Sanity_Checklist'!E13)=TYPE(CN733),ISBLANK('Sanity_Checklist'!E13)=ISBLANK(CN733),EXACT('Sanity_Checklist'!E13,CN733)),0,1),1)</x:f>
        <x:v>0</x:v>
      </x:c>
    </x:row>
    <x:row r="734">
      <x:c r="CL734" t="str">
        <x:v>Sanity_Checklist</x:v>
      </x:c>
      <x:c r="CM734" t="str">
        <x:v>F13</x:v>
      </x:c>
      <x:c r="CN734" t="str">
        <x:v>CANON!B38</x:v>
      </x:c>
      <x:c r="CO734" t="n">
        <x:f>IFERROR(IF(AND(TYPE('Sanity_Checklist'!F13)=TYPE(CN734),ISBLANK('Sanity_Checklist'!F13)=ISBLANK(CN734),EXACT('Sanity_Checklist'!F13,CN734)),0,1),1)</x:f>
        <x:v>0</x:v>
      </x:c>
    </x:row>
    <x:row r="735">
      <x:c r="CL735" t="str">
        <x:v>Sanity_Checklist</x:v>
      </x:c>
      <x:c r="CM735" t="str">
        <x:v>G13</x:v>
      </x:c>
      <x:c r="CN735" t="inlineStr">
        <x:is>
          <x:t>RECORDED_CHECK</x:t>
        </x:is>
      </x:c>
      <x:c r="CO735" t="n">
        <x:f>IFERROR(IF(AND(TYPE('Sanity_Checklist'!G13)=TYPE(CN735),ISBLANK('Sanity_Checklist'!G13)=ISBLANK(CN735),EXACT('Sanity_Checklist'!G13,CN735)),0,1),1)</x:f>
        <x:v>0</x:v>
      </x:c>
    </x:row>
    <x:row r="736">
      <x:c r="CL736" t="str">
        <x:v>Sanity_Checklist</x:v>
      </x:c>
      <x:c r="CM736" t="str">
        <x:v>A14</x:v>
      </x:c>
      <x:c r="CN736" t="str">
        <x:v>SC-09</x:v>
      </x:c>
      <x:c r="CO736" t="n">
        <x:f>IFERROR(IF(AND(TYPE('Sanity_Checklist'!A14)=TYPE(CN736),ISBLANK('Sanity_Checklist'!A14)=ISBLANK(CN736),EXACT('Sanity_Checklist'!A14,CN736)),0,1),1)</x:f>
        <x:v>0</x:v>
      </x:c>
    </x:row>
    <x:row r="737">
      <x:c r="CL737" t="str">
        <x:v>Sanity_Checklist</x:v>
      </x:c>
      <x:c r="CM737" t="str">
        <x:v>B14</x:v>
      </x:c>
      <x:c r="CN737" t="str">
        <x:v>NCRC mins populated (A+B)</x:v>
      </x:c>
      <x:c r="CO737" t="n">
        <x:f>IFERROR(IF(AND(TYPE('Sanity_Checklist'!B14)=TYPE(CN737),ISBLANK('Sanity_Checklist'!B14)=ISBLANK(CN737),EXACT('Sanity_Checklist'!B14,CN737)),0,1),1)</x:f>
        <x:v>0</x:v>
      </x:c>
    </x:row>
    <x:row r="738">
      <x:c r="CL738" t="str">
        <x:v>Sanity_Checklist</x:v>
      </x:c>
      <x:c r="CM738" t="str">
        <x:v>C14</x:v>
      </x:c>
      <x:c r="CN738" t="n">
        <x:v>16</x:v>
      </x:c>
      <x:c r="CO738" t="n">
        <x:f>IFERROR(IF(AND(TYPE('Sanity_Checklist'!C14)=TYPE(CN738),ISBLANK('Sanity_Checklist'!C14)=ISBLANK(CN738),EXACT('Sanity_Checklist'!C14,CN738)),0,1),1)</x:f>
        <x:v>0</x:v>
      </x:c>
    </x:row>
    <x:row r="739">
      <x:c r="CL739" t="str">
        <x:v>Sanity_Checklist</x:v>
      </x:c>
      <x:c r="CM739" t="str">
        <x:v>D14</x:v>
      </x:c>
      <x:c r="CN739" t="n">
        <x:v>16</x:v>
      </x:c>
      <x:c r="CO739" t="n">
        <x:f>IFERROR(IF(AND(TYPE('Sanity_Checklist'!D14)=TYPE(CN739),ISBLANK('Sanity_Checklist'!D14)=ISBLANK(CN739),EXACT('Sanity_Checklist'!D14,CN739)),0,1),1)</x:f>
        <x:v>0</x:v>
      </x:c>
    </x:row>
    <x:row r="740">
      <x:c r="CL740" t="str">
        <x:v>Sanity_Checklist</x:v>
      </x:c>
      <x:c r="CM740" t="str">
        <x:v>E14</x:v>
      </x:c>
      <x:c r="CN740" t="inlineStr">
        <x:is>
          <x:t>RECORDED_PASS</x:t>
        </x:is>
      </x:c>
      <x:c r="CO740" t="n">
        <x:f>IFERROR(IF(AND(TYPE('Sanity_Checklist'!E14)=TYPE(CN740),ISBLANK('Sanity_Checklist'!E14)=ISBLANK(CN740),EXACT('Sanity_Checklist'!E14,CN740)),0,1),1)</x:f>
        <x:v>0</x:v>
      </x:c>
    </x:row>
    <x:row r="741">
      <x:c r="CL741" t="str">
        <x:v>Sanity_Checklist</x:v>
      </x:c>
      <x:c r="CM741" t="str">
        <x:v>F14</x:v>
      </x:c>
      <x:c r="CN741" t="str">
        <x:v>NCRC</x:v>
      </x:c>
      <x:c r="CO741" t="n">
        <x:f>IFERROR(IF(AND(TYPE('Sanity_Checklist'!F14)=TYPE(CN741),ISBLANK('Sanity_Checklist'!F14)=ISBLANK(CN741),EXACT('Sanity_Checklist'!F14,CN741)),0,1),1)</x:f>
        <x:v>0</x:v>
      </x:c>
    </x:row>
    <x:row r="742">
      <x:c r="CL742" t="str">
        <x:v>Sanity_Checklist</x:v>
      </x:c>
      <x:c r="CM742" t="str">
        <x:v>G14</x:v>
      </x:c>
      <x:c r="CN742" t="inlineStr">
        <x:is>
          <x:t>RECORDED_CHECK</x:t>
        </x:is>
      </x:c>
      <x:c r="CO742" t="n">
        <x:f>IFERROR(IF(AND(TYPE('Sanity_Checklist'!G14)=TYPE(CN742),ISBLANK('Sanity_Checklist'!G14)=ISBLANK(CN742),EXACT('Sanity_Checklist'!G14,CN742)),0,1),1)</x:f>
        <x:v>0</x:v>
      </x:c>
    </x:row>
    <x:row r="743">
      <x:c r="CL743" t="str">
        <x:v>Sanity_Checklist</x:v>
      </x:c>
      <x:c r="CM743" t="str">
        <x:v>A15</x:v>
      </x:c>
      <x:c r="CN743" t="str">
        <x:v>SC-10</x:v>
      </x:c>
      <x:c r="CO743" t="n">
        <x:f>IFERROR(IF(AND(TYPE('Sanity_Checklist'!A15)=TYPE(CN743),ISBLANK('Sanity_Checklist'!A15)=ISBLANK(CN743),EXACT('Sanity_Checklist'!A15,CN743)),0,1),1)</x:f>
        <x:v>0</x:v>
      </x:c>
    </x:row>
    <x:row r="744">
      <x:c r="CL744" t="str">
        <x:v>Sanity_Checklist</x:v>
      </x:c>
      <x:c r="CM744" t="str">
        <x:v>B15</x:v>
      </x:c>
      <x:c r="CN744" t="str">
        <x:v>RF_A machine status</x:v>
      </x:c>
      <x:c r="CO744" t="n">
        <x:f>IFERROR(IF(AND(TYPE('Sanity_Checklist'!B15)=TYPE(CN744),ISBLANK('Sanity_Checklist'!B15)=ISBLANK(CN744),EXACT('Sanity_Checklist'!B15,CN744)),0,1),1)</x:f>
        <x:v>0</x:v>
      </x:c>
    </x:row>
    <x:row r="745">
      <x:c r="CL745" t="str">
        <x:v>Sanity_Checklist</x:v>
      </x:c>
      <x:c r="CM745" t="str">
        <x:v>C15</x:v>
      </x:c>
      <x:c r="CN745" t="str">
        <x:v>RF_PASS</x:v>
      </x:c>
      <x:c r="CO745" t="n">
        <x:f>IFERROR(IF(AND(TYPE('Sanity_Checklist'!C15)=TYPE(CN745),ISBLANK('Sanity_Checklist'!C15)=ISBLANK(CN745),EXACT('Sanity_Checklist'!C15,CN745)),0,1),1)</x:f>
        <x:v>0</x:v>
      </x:c>
    </x:row>
    <x:row r="746">
      <x:c r="CL746" t="str">
        <x:v>Sanity_Checklist</x:v>
      </x:c>
      <x:c r="CM746" t="str">
        <x:v>D15</x:v>
      </x:c>
      <x:c r="CN746" t="str">
        <x:v>RF_PASS</x:v>
      </x:c>
      <x:c r="CO746" t="n">
        <x:f>IFERROR(IF(AND(TYPE('Sanity_Checklist'!D15)=TYPE(CN746),ISBLANK('Sanity_Checklist'!D15)=ISBLANK(CN746),EXACT('Sanity_Checklist'!D15,CN746)),0,1),1)</x:f>
        <x:v>0</x:v>
      </x:c>
    </x:row>
    <x:row r="747">
      <x:c r="CL747" t="str">
        <x:v>Sanity_Checklist</x:v>
      </x:c>
      <x:c r="CM747" t="str">
        <x:v>E15</x:v>
      </x:c>
      <x:c r="CN747" t="inlineStr">
        <x:is>
          <x:t>RECORDED_PASS</x:t>
        </x:is>
      </x:c>
      <x:c r="CO747" t="n">
        <x:f>IFERROR(IF(AND(TYPE('Sanity_Checklist'!E15)=TYPE(CN747),ISBLANK('Sanity_Checklist'!E15)=ISBLANK(CN747),EXACT('Sanity_Checklist'!E15,CN747)),0,1),1)</x:f>
        <x:v>0</x:v>
      </x:c>
    </x:row>
    <x:row r="748">
      <x:c r="CL748" t="str">
        <x:v>Sanity_Checklist</x:v>
      </x:c>
      <x:c r="CM748" t="str">
        <x:v>F15</x:v>
      </x:c>
      <x:c r="CN748" t="str">
        <x:v>CANON!B51</x:v>
      </x:c>
      <x:c r="CO748" t="n">
        <x:f>IFERROR(IF(AND(TYPE('Sanity_Checklist'!F15)=TYPE(CN748),ISBLANK('Sanity_Checklist'!F15)=ISBLANK(CN748),EXACT('Sanity_Checklist'!F15,CN748)),0,1),1)</x:f>
        <x:v>0</x:v>
      </x:c>
    </x:row>
    <x:row r="749">
      <x:c r="CL749" t="str">
        <x:v>Sanity_Checklist</x:v>
      </x:c>
      <x:c r="CM749" t="str">
        <x:v>G15</x:v>
      </x:c>
      <x:c r="CN749" t="inlineStr">
        <x:is>
          <x:t>RECORDED_CHECK</x:t>
        </x:is>
      </x:c>
      <x:c r="CO749" t="n">
        <x:f>IFERROR(IF(AND(TYPE('Sanity_Checklist'!G15)=TYPE(CN749),ISBLANK('Sanity_Checklist'!G15)=ISBLANK(CN749),EXACT('Sanity_Checklist'!G15,CN749)),0,1),1)</x:f>
        <x:v>0</x:v>
      </x:c>
    </x:row>
    <x:row r="750">
      <x:c r="CL750" t="str">
        <x:v>Sanity_Checklist</x:v>
      </x:c>
      <x:c r="CM750" t="str">
        <x:v>A16</x:v>
      </x:c>
      <x:c r="CN750" t="str">
        <x:v>SC-11</x:v>
      </x:c>
      <x:c r="CO750" t="n">
        <x:f>IFERROR(IF(AND(TYPE('Sanity_Checklist'!A16)=TYPE(CN750),ISBLANK('Sanity_Checklist'!A16)=ISBLANK(CN750),EXACT('Sanity_Checklist'!A16,CN750)),0,1),1)</x:f>
        <x:v>0</x:v>
      </x:c>
    </x:row>
    <x:row r="751">
      <x:c r="CL751" t="str">
        <x:v>Sanity_Checklist</x:v>
      </x:c>
      <x:c r="CM751" t="str">
        <x:v>B16</x:v>
      </x:c>
      <x:c r="CN751" t="str">
        <x:v>RF_B machine status</x:v>
      </x:c>
      <x:c r="CO751" t="n">
        <x:f>IFERROR(IF(AND(TYPE('Sanity_Checklist'!B16)=TYPE(CN751),ISBLANK('Sanity_Checklist'!B16)=ISBLANK(CN751),EXACT('Sanity_Checklist'!B16,CN751)),0,1),1)</x:f>
        <x:v>0</x:v>
      </x:c>
    </x:row>
    <x:row r="752">
      <x:c r="CL752" t="str">
        <x:v>Sanity_Checklist</x:v>
      </x:c>
      <x:c r="CM752" t="str">
        <x:v>C16</x:v>
      </x:c>
      <x:c r="CN752" t="str">
        <x:v>RF_PASS</x:v>
      </x:c>
      <x:c r="CO752" t="n">
        <x:f>IFERROR(IF(AND(TYPE('Sanity_Checklist'!C16)=TYPE(CN752),ISBLANK('Sanity_Checklist'!C16)=ISBLANK(CN752),EXACT('Sanity_Checklist'!C16,CN752)),0,1),1)</x:f>
        <x:v>0</x:v>
      </x:c>
    </x:row>
    <x:row r="753">
      <x:c r="CL753" t="str">
        <x:v>Sanity_Checklist</x:v>
      </x:c>
      <x:c r="CM753" t="str">
        <x:v>D16</x:v>
      </x:c>
      <x:c r="CN753" t="str">
        <x:v>RF_PASS</x:v>
      </x:c>
      <x:c r="CO753" t="n">
        <x:f>IFERROR(IF(AND(TYPE('Sanity_Checklist'!D16)=TYPE(CN753),ISBLANK('Sanity_Checklist'!D16)=ISBLANK(CN753),EXACT('Sanity_Checklist'!D16,CN753)),0,1),1)</x:f>
        <x:v>0</x:v>
      </x:c>
    </x:row>
    <x:row r="754">
      <x:c r="CL754" t="str">
        <x:v>Sanity_Checklist</x:v>
      </x:c>
      <x:c r="CM754" t="str">
        <x:v>E16</x:v>
      </x:c>
      <x:c r="CN754" t="inlineStr">
        <x:is>
          <x:t>RECORDED_PASS</x:t>
        </x:is>
      </x:c>
      <x:c r="CO754" t="n">
        <x:f>IFERROR(IF(AND(TYPE('Sanity_Checklist'!E16)=TYPE(CN754),ISBLANK('Sanity_Checklist'!E16)=ISBLANK(CN754),EXACT('Sanity_Checklist'!E16,CN754)),0,1),1)</x:f>
        <x:v>0</x:v>
      </x:c>
    </x:row>
    <x:row r="755">
      <x:c r="CL755" t="str">
        <x:v>Sanity_Checklist</x:v>
      </x:c>
      <x:c r="CM755" t="str">
        <x:v>F16</x:v>
      </x:c>
      <x:c r="CN755" t="str">
        <x:v>CANON!B52</x:v>
      </x:c>
      <x:c r="CO755" t="n">
        <x:f>IFERROR(IF(AND(TYPE('Sanity_Checklist'!F16)=TYPE(CN755),ISBLANK('Sanity_Checklist'!F16)=ISBLANK(CN755),EXACT('Sanity_Checklist'!F16,CN755)),0,1),1)</x:f>
        <x:v>0</x:v>
      </x:c>
    </x:row>
    <x:row r="756">
      <x:c r="CL756" t="str">
        <x:v>Sanity_Checklist</x:v>
      </x:c>
      <x:c r="CM756" t="str">
        <x:v>G16</x:v>
      </x:c>
      <x:c r="CN756" t="inlineStr">
        <x:is>
          <x:t>RECORDED_CHECK</x:t>
        </x:is>
      </x:c>
      <x:c r="CO756" t="n">
        <x:f>IFERROR(IF(AND(TYPE('Sanity_Checklist'!G16)=TYPE(CN756),ISBLANK('Sanity_Checklist'!G16)=ISBLANK(CN756),EXACT('Sanity_Checklist'!G16,CN756)),0,1),1)</x:f>
        <x:v>0</x:v>
      </x:c>
    </x:row>
    <x:row r="757">
      <x:c r="CL757" t="str">
        <x:v>Sanity_Checklist</x:v>
      </x:c>
      <x:c r="CM757" t="str">
        <x:v>A17</x:v>
      </x:c>
      <x:c r="CN757" t="str">
        <x:v>SC-12</x:v>
      </x:c>
      <x:c r="CO757" t="n">
        <x:f>IFERROR(IF(AND(TYPE('Sanity_Checklist'!A17)=TYPE(CN757),ISBLANK('Sanity_Checklist'!A17)=ISBLANK(CN757),EXACT('Sanity_Checklist'!A17,CN757)),0,1),1)</x:f>
        <x:v>0</x:v>
      </x:c>
    </x:row>
    <x:row r="758">
      <x:c r="CL758" t="str">
        <x:v>Sanity_Checklist</x:v>
      </x:c>
      <x:c r="CM758" t="str">
        <x:v>B17</x:v>
      </x:c>
      <x:c r="CN758" t="str">
        <x:v>θ_pos matches</x:v>
      </x:c>
      <x:c r="CO758" t="n">
        <x:f>IFERROR(IF(AND(TYPE('Sanity_Checklist'!B17)=TYPE(CN758),ISBLANK('Sanity_Checklist'!B17)=ISBLANK(CN758),EXACT('Sanity_Checklist'!B17,CN758)),0,1),1)</x:f>
        <x:v>0</x:v>
      </x:c>
    </x:row>
    <x:row r="759">
      <x:c r="CL759" t="str">
        <x:v>Sanity_Checklist</x:v>
      </x:c>
      <x:c r="CM759" t="str">
        <x:v>C17</x:v>
      </x:c>
      <x:c r="CN759" t="n">
        <x:v>0.05</x:v>
      </x:c>
      <x:c r="CO759" t="n">
        <x:f>IFERROR(IF(AND(TYPE('Sanity_Checklist'!C17)=TYPE(CN759),ISBLANK('Sanity_Checklist'!C17)=ISBLANK(CN759),EXACT('Sanity_Checklist'!C17,CN759)),0,1),1)</x:f>
        <x:v>0</x:v>
      </x:c>
    </x:row>
    <x:row r="760">
      <x:c r="CL760" t="str">
        <x:v>Sanity_Checklist</x:v>
      </x:c>
      <x:c r="CM760" t="str">
        <x:v>D17</x:v>
      </x:c>
      <x:c r="CN760" t="n">
        <x:v>0.05</x:v>
      </x:c>
      <x:c r="CO760" t="n">
        <x:f>IFERROR(IF(AND(TYPE('Sanity_Checklist'!D17)=TYPE(CN760),ISBLANK('Sanity_Checklist'!D17)=ISBLANK(CN760),EXACT('Sanity_Checklist'!D17,CN760)),0,1),1)</x:f>
        <x:v>0</x:v>
      </x:c>
    </x:row>
    <x:row r="761">
      <x:c r="CL761" t="str">
        <x:v>Sanity_Checklist</x:v>
      </x:c>
      <x:c r="CM761" t="str">
        <x:v>E17</x:v>
      </x:c>
      <x:c r="CN761" t="str">
        <x:v>DISCLOSED_ASSERTION</x:v>
      </x:c>
      <x:c r="CO761" t="n">
        <x:f>IFERROR(IF(AND(TYPE('Sanity_Checklist'!E17)=TYPE(CN761),ISBLANK('Sanity_Checklist'!E17)=ISBLANK(CN761),EXACT('Sanity_Checklist'!E17,CN761)),0,1),1)</x:f>
        <x:v>0</x:v>
      </x:c>
    </x:row>
    <x:row r="762">
      <x:c r="CL762" t="str">
        <x:v>Sanity_Checklist</x:v>
      </x:c>
      <x:c r="CM762" t="str">
        <x:v>F17</x:v>
      </x:c>
      <x:c r="CN762" t="str">
        <x:v>Containment</x:v>
      </x:c>
      <x:c r="CO762" t="n">
        <x:f>IFERROR(IF(AND(TYPE('Sanity_Checklist'!F17)=TYPE(CN762),ISBLANK('Sanity_Checklist'!F17)=ISBLANK(CN762),EXACT('Sanity_Checklist'!F17,CN762)),0,1),1)</x:f>
        <x:v>0</x:v>
      </x:c>
    </x:row>
    <x:row r="763">
      <x:c r="CL763" t="str">
        <x:v>Sanity_Checklist</x:v>
      </x:c>
      <x:c r="CM763" t="str">
        <x:v>G17</x:v>
      </x:c>
      <x:c r="CN763" t="str">
        <x:v>DECLARED_ASSERTION</x:v>
      </x:c>
      <x:c r="CO763" t="n">
        <x:f>IFERROR(IF(AND(TYPE('Sanity_Checklist'!G17)=TYPE(CN763),ISBLANK('Sanity_Checklist'!G17)=ISBLANK(CN763),EXACT('Sanity_Checklist'!G17,CN763)),0,1),1)</x:f>
        <x:v>0</x:v>
      </x:c>
    </x:row>
    <x:row r="764">
      <x:c r="CL764" t="str">
        <x:v>Sanity_Checklist</x:v>
      </x:c>
      <x:c r="CM764" t="str">
        <x:v>A18</x:v>
      </x:c>
      <x:c r="CN764" t="str">
        <x:v>SC-13</x:v>
      </x:c>
      <x:c r="CO764" t="n">
        <x:f>IFERROR(IF(AND(TYPE('Sanity_Checklist'!A18)=TYPE(CN764),ISBLANK('Sanity_Checklist'!A18)=ISBLANK(CN764),EXACT('Sanity_Checklist'!A18,CN764)),0,1),1)</x:f>
        <x:v>0</x:v>
      </x:c>
    </x:row>
    <x:row r="765">
      <x:c r="CL765" t="str">
        <x:v>Sanity_Checklist</x:v>
      </x:c>
      <x:c r="CM765" t="str">
        <x:v>B18</x:v>
      </x:c>
      <x:c r="CN765" t="str">
        <x:v>τ_c matches</x:v>
      </x:c>
      <x:c r="CO765" t="n">
        <x:f>IFERROR(IF(AND(TYPE('Sanity_Checklist'!B18)=TYPE(CN765),ISBLANK('Sanity_Checklist'!B18)=ISBLANK(CN765),EXACT('Sanity_Checklist'!B18,CN765)),0,1),1)</x:f>
        <x:v>0</x:v>
      </x:c>
    </x:row>
    <x:row r="766">
      <x:c r="CL766" t="str">
        <x:v>Sanity_Checklist</x:v>
      </x:c>
      <x:c r="CM766" t="str">
        <x:v>C18</x:v>
      </x:c>
      <x:c r="CN766" t="n">
        <x:v>-0.1</x:v>
      </x:c>
      <x:c r="CO766" t="n">
        <x:f>IFERROR(IF(AND(TYPE('Sanity_Checklist'!C18)=TYPE(CN766),ISBLANK('Sanity_Checklist'!C18)=ISBLANK(CN766),EXACT('Sanity_Checklist'!C18,CN766)),0,1),1)</x:f>
        <x:v>0</x:v>
      </x:c>
    </x:row>
    <x:row r="767">
      <x:c r="CL767" t="str">
        <x:v>Sanity_Checklist</x:v>
      </x:c>
      <x:c r="CM767" t="str">
        <x:v>D18</x:v>
      </x:c>
      <x:c r="CN767" t="n">
        <x:v>-0.1</x:v>
      </x:c>
      <x:c r="CO767" t="n">
        <x:f>IFERROR(IF(AND(TYPE('Sanity_Checklist'!D18)=TYPE(CN767),ISBLANK('Sanity_Checklist'!D18)=ISBLANK(CN767),EXACT('Sanity_Checklist'!D18,CN767)),0,1),1)</x:f>
        <x:v>0</x:v>
      </x:c>
    </x:row>
    <x:row r="768">
      <x:c r="CL768" t="str">
        <x:v>Sanity_Checklist</x:v>
      </x:c>
      <x:c r="CM768" t="str">
        <x:v>E18</x:v>
      </x:c>
      <x:c r="CN768" t="str">
        <x:v>DISCLOSED_ASSERTION</x:v>
      </x:c>
      <x:c r="CO768" t="n">
        <x:f>IFERROR(IF(AND(TYPE('Sanity_Checklist'!E18)=TYPE(CN768),ISBLANK('Sanity_Checklist'!E18)=ISBLANK(CN768),EXACT('Sanity_Checklist'!E18,CN768)),0,1),1)</x:f>
        <x:v>0</x:v>
      </x:c>
    </x:row>
    <x:row r="769">
      <x:c r="CL769" t="str">
        <x:v>Sanity_Checklist</x:v>
      </x:c>
      <x:c r="CM769" t="str">
        <x:v>F18</x:v>
      </x:c>
      <x:c r="CN769" t="str">
        <x:v>Containment</x:v>
      </x:c>
      <x:c r="CO769" t="n">
        <x:f>IFERROR(IF(AND(TYPE('Sanity_Checklist'!F18)=TYPE(CN769),ISBLANK('Sanity_Checklist'!F18)=ISBLANK(CN769),EXACT('Sanity_Checklist'!F18,CN769)),0,1),1)</x:f>
        <x:v>0</x:v>
      </x:c>
    </x:row>
    <x:row r="770">
      <x:c r="CL770" t="str">
        <x:v>Sanity_Checklist</x:v>
      </x:c>
      <x:c r="CM770" t="str">
        <x:v>G18</x:v>
      </x:c>
      <x:c r="CN770" t="str">
        <x:v>DECLARED_ASSERTION</x:v>
      </x:c>
      <x:c r="CO770" t="n">
        <x:f>IFERROR(IF(AND(TYPE('Sanity_Checklist'!G18)=TYPE(CN770),ISBLANK('Sanity_Checklist'!G18)=ISBLANK(CN770),EXACT('Sanity_Checklist'!G18,CN770)),0,1),1)</x:f>
        <x:v>0</x:v>
      </x:c>
    </x:row>
    <x:row r="771">
      <x:c r="CL771" t="str">
        <x:v>Sanity_Checklist</x:v>
      </x:c>
      <x:c r="CM771" t="str">
        <x:v>A19</x:v>
      </x:c>
      <x:c r="CN771" t="str">
        <x:v>SC-14</x:v>
      </x:c>
      <x:c r="CO771" t="n">
        <x:f>IFERROR(IF(AND(TYPE('Sanity_Checklist'!A19)=TYPE(CN771),ISBLANK('Sanity_Checklist'!A19)=ISBLANK(CN771),EXACT('Sanity_Checklist'!A19,CN771)),0,1),1)</x:f>
        <x:v>0</x:v>
      </x:c>
    </x:row>
    <x:row r="772">
      <x:c r="CL772" t="str">
        <x:v>Sanity_Checklist</x:v>
      </x:c>
      <x:c r="CM772" t="str">
        <x:v>B19</x:v>
      </x:c>
      <x:c r="CN772" t="str">
        <x:v>τ_TRC TRC=CANON</x:v>
      </x:c>
      <x:c r="CO772" t="n">
        <x:f>IFERROR(IF(AND(TYPE('Sanity_Checklist'!B19)=TYPE(CN772),ISBLANK('Sanity_Checklist'!B19)=ISBLANK(CN772),EXACT('Sanity_Checklist'!B19,CN772)),0,1),1)</x:f>
        <x:v>0</x:v>
      </x:c>
    </x:row>
    <x:row r="773">
      <x:c r="CL773" t="str">
        <x:v>Sanity_Checklist</x:v>
      </x:c>
      <x:c r="CM773" t="str">
        <x:v>C19</x:v>
      </x:c>
      <x:c r="CN773" t="n">
        <x:v>0.2</x:v>
      </x:c>
      <x:c r="CO773" t="n">
        <x:f>IFERROR(IF(AND(TYPE('Sanity_Checklist'!C19)=TYPE(CN773),ISBLANK('Sanity_Checklist'!C19)=ISBLANK(CN773),EXACT('Sanity_Checklist'!C19,CN773)),0,1),1)</x:f>
        <x:v>0</x:v>
      </x:c>
    </x:row>
    <x:row r="774">
      <x:c r="CL774" t="str">
        <x:v>Sanity_Checklist</x:v>
      </x:c>
      <x:c r="CM774" t="str">
        <x:v>D19</x:v>
      </x:c>
      <x:c r="CN774" t="n">
        <x:v>0.2</x:v>
      </x:c>
      <x:c r="CO774" t="n">
        <x:f>IFERROR(IF(AND(TYPE('Sanity_Checklist'!D19)=TYPE(CN774),ISBLANK('Sanity_Checklist'!D19)=ISBLANK(CN774),EXACT('Sanity_Checklist'!D19,CN774)),0,1),1)</x:f>
        <x:v>0</x:v>
      </x:c>
    </x:row>
    <x:row r="775">
      <x:c r="CL775" t="str">
        <x:v>Sanity_Checklist</x:v>
      </x:c>
      <x:c r="CM775" t="str">
        <x:v>E19</x:v>
      </x:c>
      <x:c r="CN775" t="inlineStr">
        <x:is>
          <x:t>RECORDED_PASS</x:t>
        </x:is>
      </x:c>
      <x:c r="CO775" t="n">
        <x:f>IFERROR(IF(AND(TYPE('Sanity_Checklist'!E19)=TYPE(CN775),ISBLANK('Sanity_Checklist'!E19)=ISBLANK(CN775),EXACT('Sanity_Checklist'!E19,CN775)),0,1),1)</x:f>
        <x:v>0</x:v>
      </x:c>
    </x:row>
    <x:row r="776">
      <x:c r="CL776" t="str">
        <x:v>Sanity_Checklist</x:v>
      </x:c>
      <x:c r="CM776" t="str">
        <x:v>F19</x:v>
      </x:c>
      <x:c r="CN776" t="str">
        <x:v>TRC!B9</x:v>
      </x:c>
      <x:c r="CO776" t="n">
        <x:f>IFERROR(IF(AND(TYPE('Sanity_Checklist'!F19)=TYPE(CN776),ISBLANK('Sanity_Checklist'!F19)=ISBLANK(CN776),EXACT('Sanity_Checklist'!F19,CN776)),0,1),1)</x:f>
        <x:v>0</x:v>
      </x:c>
    </x:row>
    <x:row r="777">
      <x:c r="CL777" t="str">
        <x:v>Sanity_Checklist</x:v>
      </x:c>
      <x:c r="CM777" t="str">
        <x:v>G19</x:v>
      </x:c>
      <x:c r="CN777" t="inlineStr">
        <x:is>
          <x:t>RECORDED_CHECK</x:t>
        </x:is>
      </x:c>
      <x:c r="CO777" t="n">
        <x:f>IFERROR(IF(AND(TYPE('Sanity_Checklist'!G19)=TYPE(CN777),ISBLANK('Sanity_Checklist'!G19)=ISBLANK(CN777),EXACT('Sanity_Checklist'!G19,CN777)),0,1),1)</x:f>
        <x:v>0</x:v>
      </x:c>
    </x:row>
    <x:row r="778">
      <x:c r="CL778" t="str">
        <x:v>Sanity_Checklist</x:v>
      </x:c>
      <x:c r="CM778" t="str">
        <x:v>A20</x:v>
      </x:c>
      <x:c r="CN778" t="str">
        <x:v>SC-15</x:v>
      </x:c>
      <x:c r="CO778" t="n">
        <x:f>IFERROR(IF(AND(TYPE('Sanity_Checklist'!A20)=TYPE(CN778),ISBLANK('Sanity_Checklist'!A20)=ISBLANK(CN778),EXACT('Sanity_Checklist'!A20,CN778)),0,1),1)</x:f>
        <x:v>0</x:v>
      </x:c>
    </x:row>
    <x:row r="779">
      <x:c r="CL779" t="str">
        <x:v>Sanity_Checklist</x:v>
      </x:c>
      <x:c r="CM779" t="str">
        <x:v>B20</x:v>
      </x:c>
      <x:c r="CN779" t="str">
        <x:v>Mandatory tails</x:v>
      </x:c>
      <x:c r="CO779" t="n">
        <x:f>IFERROR(IF(AND(TYPE('Sanity_Checklist'!B20)=TYPE(CN779),ISBLANK('Sanity_Checklist'!B20)=ISBLANK(CN779),EXACT('Sanity_Checklist'!B20,CN779)),0,1),1)</x:f>
        <x:v>0</x:v>
      </x:c>
    </x:row>
    <x:row r="780">
      <x:c r="CL780" t="str">
        <x:v>Sanity_Checklist</x:v>
      </x:c>
      <x:c r="CM780" t="str">
        <x:v>C20</x:v>
      </x:c>
      <x:c r="CN780" t="n">
        <x:v>5</x:v>
      </x:c>
      <x:c r="CO780" t="n">
        <x:f>IFERROR(IF(AND(TYPE('Sanity_Checklist'!C20)=TYPE(CN780),ISBLANK('Sanity_Checklist'!C20)=ISBLANK(CN780),EXACT('Sanity_Checklist'!C20,CN780)),0,1),1)</x:f>
        <x:v>0</x:v>
      </x:c>
    </x:row>
    <x:row r="781">
      <x:c r="CL781" t="str">
        <x:v>Sanity_Checklist</x:v>
      </x:c>
      <x:c r="CM781" t="str">
        <x:v>D20</x:v>
      </x:c>
      <x:c r="CN781" t="n">
        <x:v>5</x:v>
      </x:c>
      <x:c r="CO781" t="n">
        <x:f>IFERROR(IF(AND(TYPE('Sanity_Checklist'!D20)=TYPE(CN781),ISBLANK('Sanity_Checklist'!D20)=ISBLANK(CN781),EXACT('Sanity_Checklist'!D20,CN781)),0,1),1)</x:f>
        <x:v>0</x:v>
      </x:c>
    </x:row>
    <x:row r="782">
      <x:c r="CL782" t="str">
        <x:v>Sanity_Checklist</x:v>
      </x:c>
      <x:c r="CM782" t="str">
        <x:v>E20</x:v>
      </x:c>
      <x:c r="CN782" t="str">
        <x:v>DISCLOSED_ASSERTION</x:v>
      </x:c>
      <x:c r="CO782" t="n">
        <x:f>IFERROR(IF(AND(TYPE('Sanity_Checklist'!E20)=TYPE(CN782),ISBLANK('Sanity_Checklist'!E20)=ISBLANK(CN782),EXACT('Sanity_Checklist'!E20,CN782)),0,1),1)</x:f>
        <x:v>0</x:v>
      </x:c>
    </x:row>
    <x:row r="783">
      <x:c r="CL783" t="str">
        <x:v>Sanity_Checklist</x:v>
      </x:c>
      <x:c r="CM783" t="str">
        <x:v>F20</x:v>
      </x:c>
      <x:c r="CN783" t="str">
        <x:v>WTSL</x:v>
      </x:c>
      <x:c r="CO783" t="n">
        <x:f>IFERROR(IF(AND(TYPE('Sanity_Checklist'!F20)=TYPE(CN783),ISBLANK('Sanity_Checklist'!F20)=ISBLANK(CN783),EXACT('Sanity_Checklist'!F20,CN783)),0,1),1)</x:f>
        <x:v>0</x:v>
      </x:c>
    </x:row>
    <x:row r="784">
      <x:c r="CL784" t="str">
        <x:v>Sanity_Checklist</x:v>
      </x:c>
      <x:c r="CM784" t="str">
        <x:v>G20</x:v>
      </x:c>
      <x:c r="CN784" t="str">
        <x:v>DECLARED_ASSERTION</x:v>
      </x:c>
      <x:c r="CO784" t="n">
        <x:f>IFERROR(IF(AND(TYPE('Sanity_Checklist'!G20)=TYPE(CN784),ISBLANK('Sanity_Checklist'!G20)=ISBLANK(CN784),EXACT('Sanity_Checklist'!G20,CN784)),0,1),1)</x:f>
        <x:v>0</x:v>
      </x:c>
    </x:row>
    <x:row r="785">
      <x:c r="CL785" t="str">
        <x:v>Sanity_Checklist</x:v>
      </x:c>
      <x:c r="CM785" t="str">
        <x:v>A21</x:v>
      </x:c>
      <x:c r="CN785" t="str">
        <x:v>SC-16</x:v>
      </x:c>
      <x:c r="CO785" t="n">
        <x:f>IFERROR(IF(AND(TYPE('Sanity_Checklist'!A21)=TYPE(CN785),ISBLANK('Sanity_Checklist'!A21)=ISBLANK(CN785),EXACT('Sanity_Checklist'!A21,CN785)),0,1),1)</x:f>
        <x:v>0</x:v>
      </x:c>
    </x:row>
    <x:row r="786">
      <x:c r="CL786" t="str">
        <x:v>Sanity_Checklist</x:v>
      </x:c>
      <x:c r="CM786" t="str">
        <x:v>B21</x:v>
      </x:c>
      <x:c r="CN786" t="str">
        <x:v>Tails covered</x:v>
      </x:c>
      <x:c r="CO786" t="n">
        <x:f>IFERROR(IF(AND(TYPE('Sanity_Checklist'!B21)=TYPE(CN786),ISBLANK('Sanity_Checklist'!B21)=ISBLANK(CN786),EXACT('Sanity_Checklist'!B21,CN786)),0,1),1)</x:f>
        <x:v>0</x:v>
      </x:c>
    </x:row>
    <x:row r="787">
      <x:c r="CL787" t="str">
        <x:v>Sanity_Checklist</x:v>
      </x:c>
      <x:c r="CM787" t="str">
        <x:v>C21</x:v>
      </x:c>
      <x:c r="CN787" t="n">
        <x:v>5</x:v>
      </x:c>
      <x:c r="CO787" t="n">
        <x:f>IFERROR(IF(AND(TYPE('Sanity_Checklist'!C21)=TYPE(CN787),ISBLANK('Sanity_Checklist'!C21)=ISBLANK(CN787),EXACT('Sanity_Checklist'!C21,CN787)),0,1),1)</x:f>
        <x:v>0</x:v>
      </x:c>
    </x:row>
    <x:row r="788">
      <x:c r="CL788" t="str">
        <x:v>Sanity_Checklist</x:v>
      </x:c>
      <x:c r="CM788" t="str">
        <x:v>D21</x:v>
      </x:c>
      <x:c r="CN788" t="n">
        <x:v>5</x:v>
      </x:c>
      <x:c r="CO788" t="n">
        <x:f>IFERROR(IF(AND(TYPE('Sanity_Checklist'!D21)=TYPE(CN788),ISBLANK('Sanity_Checklist'!D21)=ISBLANK(CN788),EXACT('Sanity_Checklist'!D21,CN788)),0,1),1)</x:f>
        <x:v>0</x:v>
      </x:c>
    </x:row>
    <x:row r="789">
      <x:c r="CL789" t="str">
        <x:v>Sanity_Checklist</x:v>
      </x:c>
      <x:c r="CM789" t="str">
        <x:v>E21</x:v>
      </x:c>
      <x:c r="CN789" t="str">
        <x:v>DISCLOSED_ASSERTION</x:v>
      </x:c>
      <x:c r="CO789" t="n">
        <x:f>IFERROR(IF(AND(TYPE('Sanity_Checklist'!E21)=TYPE(CN789),ISBLANK('Sanity_Checklist'!E21)=ISBLANK(CN789),EXACT('Sanity_Checklist'!E21,CN789)),0,1),1)</x:f>
        <x:v>0</x:v>
      </x:c>
    </x:row>
    <x:row r="790">
      <x:c r="CL790" t="str">
        <x:v>Sanity_Checklist</x:v>
      </x:c>
      <x:c r="CM790" t="str">
        <x:v>F21</x:v>
      </x:c>
      <x:c r="CN790" t="str">
        <x:v>WTSL</x:v>
      </x:c>
      <x:c r="CO790" t="n">
        <x:f>IFERROR(IF(AND(TYPE('Sanity_Checklist'!F21)=TYPE(CN790),ISBLANK('Sanity_Checklist'!F21)=ISBLANK(CN790),EXACT('Sanity_Checklist'!F21,CN790)),0,1),1)</x:f>
        <x:v>0</x:v>
      </x:c>
    </x:row>
    <x:row r="791">
      <x:c r="CL791" t="str">
        <x:v>Sanity_Checklist</x:v>
      </x:c>
      <x:c r="CM791" t="str">
        <x:v>G21</x:v>
      </x:c>
      <x:c r="CN791" t="str">
        <x:v>DECLARED_ASSERTION</x:v>
      </x:c>
      <x:c r="CO791" t="n">
        <x:f>IFERROR(IF(AND(TYPE('Sanity_Checklist'!G21)=TYPE(CN791),ISBLANK('Sanity_Checklist'!G21)=ISBLANK(CN791),EXACT('Sanity_Checklist'!G21,CN791)),0,1),1)</x:f>
        <x:v>0</x:v>
      </x:c>
    </x:row>
    <x:row r="792">
      <x:c r="CL792" t="str">
        <x:v>Sanity_Checklist</x:v>
      </x:c>
      <x:c r="CM792" t="str">
        <x:v>A22</x:v>
      </x:c>
      <x:c r="CN792" t="str">
        <x:v>SC-17</x:v>
      </x:c>
      <x:c r="CO792" t="n">
        <x:f>IFERROR(IF(AND(TYPE('Sanity_Checklist'!A22)=TYPE(CN792),ISBLANK('Sanity_Checklist'!A22)=ISBLANK(CN792),EXACT('Sanity_Checklist'!A22,CN792)),0,1),1)</x:f>
        <x:v>0</x:v>
      </x:c>
    </x:row>
    <x:row r="793">
      <x:c r="CL793" t="str">
        <x:v>Sanity_Checklist</x:v>
      </x:c>
      <x:c r="CM793" t="str">
        <x:v>B22</x:v>
      </x:c>
      <x:c r="CN793" t="str">
        <x:v>No blank C_cat</x:v>
      </x:c>
      <x:c r="CO793" t="n">
        <x:f>IFERROR(IF(AND(TYPE('Sanity_Checklist'!B22)=TYPE(CN793),ISBLANK('Sanity_Checklist'!B22)=ISBLANK(CN793),EXACT('Sanity_Checklist'!B22,CN793)),0,1),1)</x:f>
        <x:v>0</x:v>
      </x:c>
    </x:row>
    <x:row r="794">
      <x:c r="CL794" t="str">
        <x:v>Sanity_Checklist</x:v>
      </x:c>
      <x:c r="CM794" t="str">
        <x:v>C22</x:v>
      </x:c>
      <x:c r="CN794" t="n">
        <x:v>0</x:v>
      </x:c>
      <x:c r="CO794" t="n">
        <x:f>IFERROR(IF(AND(TYPE('Sanity_Checklist'!C22)=TYPE(CN794),ISBLANK('Sanity_Checklist'!C22)=ISBLANK(CN794),EXACT('Sanity_Checklist'!C22,CN794)),0,1),1)</x:f>
        <x:v>0</x:v>
      </x:c>
    </x:row>
    <x:row r="795">
      <x:c r="CL795" t="str">
        <x:v>Sanity_Checklist</x:v>
      </x:c>
      <x:c r="CM795" t="str">
        <x:v>D22</x:v>
      </x:c>
      <x:c r="CN795" t="n">
        <x:v>0</x:v>
      </x:c>
      <x:c r="CO795" t="n">
        <x:f>IFERROR(IF(AND(TYPE('Sanity_Checklist'!D22)=TYPE(CN795),ISBLANK('Sanity_Checklist'!D22)=ISBLANK(CN795),EXACT('Sanity_Checklist'!D22,CN795)),0,1),1)</x:f>
        <x:v>0</x:v>
      </x:c>
    </x:row>
    <x:row r="796">
      <x:c r="CL796" t="str">
        <x:v>Sanity_Checklist</x:v>
      </x:c>
      <x:c r="CM796" t="str">
        <x:v>E22</x:v>
      </x:c>
      <x:c r="CN796" t="inlineStr">
        <x:is>
          <x:t>RECORDED_PASS</x:t>
        </x:is>
      </x:c>
      <x:c r="CO796" t="n">
        <x:f>IFERROR(IF(AND(TYPE('Sanity_Checklist'!E22)=TYPE(CN796),ISBLANK('Sanity_Checklist'!E22)=ISBLANK(CN796),EXACT('Sanity_Checklist'!E22,CN796)),0,1),1)</x:f>
        <x:v>0</x:v>
      </x:c>
    </x:row>
    <x:row r="797">
      <x:c r="CL797" t="str">
        <x:v>Sanity_Checklist</x:v>
      </x:c>
      <x:c r="CM797" t="str">
        <x:v>F22</x:v>
      </x:c>
      <x:c r="CN797" t="str">
        <x:v>CANON!B76</x:v>
      </x:c>
      <x:c r="CO797" t="n">
        <x:f>IFERROR(IF(AND(TYPE('Sanity_Checklist'!F22)=TYPE(CN797),ISBLANK('Sanity_Checklist'!F22)=ISBLANK(CN797),EXACT('Sanity_Checklist'!F22,CN797)),0,1),1)</x:f>
        <x:v>0</x:v>
      </x:c>
    </x:row>
    <x:row r="798">
      <x:c r="CL798" t="str">
        <x:v>Sanity_Checklist</x:v>
      </x:c>
      <x:c r="CM798" t="str">
        <x:v>G22</x:v>
      </x:c>
      <x:c r="CN798" t="inlineStr">
        <x:is>
          <x:t>RECORDED_CHECK</x:t>
        </x:is>
      </x:c>
      <x:c r="CO798" t="n">
        <x:f>IFERROR(IF(AND(TYPE('Sanity_Checklist'!G22)=TYPE(CN798),ISBLANK('Sanity_Checklist'!G22)=ISBLANK(CN798),EXACT('Sanity_Checklist'!G22,CN798)),0,1),1)</x:f>
        <x:v>0</x:v>
      </x:c>
    </x:row>
    <x:row r="799">
      <x:c r="CL799" t="str">
        <x:v>Sanity_Checklist</x:v>
      </x:c>
      <x:c r="CM799" t="str">
        <x:v>A23</x:v>
      </x:c>
      <x:c r="CN799" t="str">
        <x:v>SC-18</x:v>
      </x:c>
      <x:c r="CO799" t="n">
        <x:f>IFERROR(IF(AND(TYPE('Sanity_Checklist'!A23)=TYPE(CN799),ISBLANK('Sanity_Checklist'!A23)=ISBLANK(CN799),EXACT('Sanity_Checklist'!A23,CN799)),0,1),1)</x:f>
        <x:v>0</x:v>
      </x:c>
    </x:row>
    <x:row r="800">
      <x:c r="CL800" t="str">
        <x:v>Sanity_Checklist</x:v>
      </x:c>
      <x:c r="CM800" t="str">
        <x:v>B23</x:v>
      </x:c>
      <x:c r="CN800" t="str">
        <x:v>Framework verdict (uncertainty-sensitive worked run)</x:v>
      </x:c>
      <x:c r="CO800" t="n">
        <x:f>IFERROR(IF(AND(TYPE('Sanity_Checklist'!B23)=TYPE(CN800),ISBLANK('Sanity_Checklist'!B23)=ISBLANK(CN800),EXACT('Sanity_Checklist'!B23,CN800)),0,1),1)</x:f>
        <x:v>0</x:v>
      </x:c>
    </x:row>
    <x:row r="801">
      <x:c r="CL801" t="str">
        <x:v>Sanity_Checklist</x:v>
      </x:c>
      <x:c r="CM801" t="str">
        <x:v>C23</x:v>
      </x:c>
      <x:c r="CN801" t="str">
        <x:v>REFUSE_DETERMINISTIC_SELECTION</x:v>
      </x:c>
      <x:c r="CO801" t="n">
        <x:f>IFERROR(IF(AND(TYPE('Sanity_Checklist'!C23)=TYPE(CN801),ISBLANK('Sanity_Checklist'!C23)=ISBLANK(CN801),EXACT('Sanity_Checklist'!C23,CN801)),0,1),1)</x:f>
        <x:v>0</x:v>
      </x:c>
    </x:row>
    <x:row r="802">
      <x:c r="CL802" t="str">
        <x:v>Sanity_Checklist</x:v>
      </x:c>
      <x:c r="CM802" t="str">
        <x:v>D23</x:v>
      </x:c>
      <x:c r="CN802" t="str">
        <x:v>REFUSE_DETERMINISTIC_SELECTION</x:v>
      </x:c>
      <x:c r="CO802" t="n">
        <x:f>IFERROR(IF(AND(TYPE('Sanity_Checklist'!D23)=TYPE(CN802),ISBLANK('Sanity_Checklist'!D23)=ISBLANK(CN802),EXACT('Sanity_Checklist'!D23,CN802)),0,1),1)</x:f>
        <x:v>0</x:v>
      </x:c>
    </x:row>
    <x:row r="803">
      <x:c r="CL803" t="str">
        <x:v>Sanity_Checklist</x:v>
      </x:c>
      <x:c r="CM803" t="str">
        <x:v>E23</x:v>
      </x:c>
      <x:c r="CN803" t="inlineStr">
        <x:is>
          <x:t>RECORDED_PASS</x:t>
        </x:is>
      </x:c>
      <x:c r="CO803" t="n">
        <x:f>IFERROR(IF(AND(TYPE('Sanity_Checklist'!E23)=TYPE(CN803),ISBLANK('Sanity_Checklist'!E23)=ISBLANK(CN803),EXACT('Sanity_Checklist'!E23,CN803)),0,1),1)</x:f>
        <x:v>0</x:v>
      </x:c>
    </x:row>
    <x:row r="804">
      <x:c r="CL804" t="str">
        <x:v>Sanity_Checklist</x:v>
      </x:c>
      <x:c r="CM804" t="str">
        <x:v>F23</x:v>
      </x:c>
      <x:c r="CN804" t="str">
        <x:v>CANON!B70</x:v>
      </x:c>
      <x:c r="CO804" t="n">
        <x:f>IFERROR(IF(AND(TYPE('Sanity_Checklist'!F23)=TYPE(CN804),ISBLANK('Sanity_Checklist'!F23)=ISBLANK(CN804),EXACT('Sanity_Checklist'!F23,CN804)),0,1),1)</x:f>
        <x:v>0</x:v>
      </x:c>
    </x:row>
    <x:row r="805">
      <x:c r="CL805" t="str">
        <x:v>Sanity_Checklist</x:v>
      </x:c>
      <x:c r="CM805" t="str">
        <x:v>G23</x:v>
      </x:c>
      <x:c r="CN805" t="inlineStr">
        <x:is>
          <x:t>RECORDED_CHECK</x:t>
        </x:is>
      </x:c>
      <x:c r="CO805" t="n">
        <x:f>IFERROR(IF(AND(TYPE('Sanity_Checklist'!G23)=TYPE(CN805),ISBLANK('Sanity_Checklist'!G23)=ISBLANK(CN805),EXACT('Sanity_Checklist'!G23,CN805)),0,1),1)</x:f>
        <x:v>0</x:v>
      </x:c>
    </x:row>
    <x:row r="806">
      <x:c r="CL806" t="str">
        <x:v>Sanity_Checklist</x:v>
      </x:c>
      <x:c r="CM806" t="str">
        <x:v>A24</x:v>
      </x:c>
      <x:c r="CN806" t="str">
        <x:v>SC-19</x:v>
      </x:c>
      <x:c r="CO806" t="n">
        <x:f>IFERROR(IF(AND(TYPE('Sanity_Checklist'!A24)=TYPE(CN806),ISBLANK('Sanity_Checklist'!A24)=ISBLANK(CN806),EXACT('Sanity_Checklist'!A24,CN806)),0,1),1)</x:f>
        <x:v>0</x:v>
      </x:c>
    </x:row>
    <x:row r="807">
      <x:c r="CL807" t="str">
        <x:v>Sanity_Checklist</x:v>
      </x:c>
      <x:c r="CM807" t="str">
        <x:v>B24</x:v>
      </x:c>
      <x:c r="CN807" t="str">
        <x:v>Authority-selected option; framework non-decisive</x:v>
      </x:c>
      <x:c r="CO807" t="n">
        <x:f>IFERROR(IF(AND(TYPE('Sanity_Checklist'!B24)=TYPE(CN807),ISBLANK('Sanity_Checklist'!B24)=ISBLANK(CN807),EXACT('Sanity_Checklist'!B24,CN807)),0,1),1)</x:f>
        <x:v>0</x:v>
      </x:c>
    </x:row>
    <x:row r="808">
      <x:c r="CL808" t="str">
        <x:v>Sanity_Checklist</x:v>
      </x:c>
      <x:c r="CM808" t="str">
        <x:v>C24</x:v>
      </x:c>
      <x:c r="CN808" t="str">
        <x:v>A</x:v>
      </x:c>
      <x:c r="CO808" t="n">
        <x:f>IFERROR(IF(AND(TYPE('Sanity_Checklist'!C24)=TYPE(CN808),ISBLANK('Sanity_Checklist'!C24)=ISBLANK(CN808),EXACT('Sanity_Checklist'!C24,CN808)),0,1),1)</x:f>
        <x:v>0</x:v>
      </x:c>
    </x:row>
    <x:row r="809">
      <x:c r="CL809" t="str">
        <x:v>Sanity_Checklist</x:v>
      </x:c>
      <x:c r="CM809" t="str">
        <x:v>D24</x:v>
      </x:c>
      <x:c r="CN809" t="str">
        <x:v>A</x:v>
      </x:c>
      <x:c r="CO809" t="n">
        <x:f>IFERROR(IF(AND(TYPE('Sanity_Checklist'!D24)=TYPE(CN809),ISBLANK('Sanity_Checklist'!D24)=ISBLANK(CN809),EXACT('Sanity_Checklist'!D24,CN809)),0,1),1)</x:f>
        <x:v>0</x:v>
      </x:c>
    </x:row>
    <x:row r="810">
      <x:c r="CL810" t="str">
        <x:v>Sanity_Checklist</x:v>
      </x:c>
      <x:c r="CM810" t="str">
        <x:v>E24</x:v>
      </x:c>
      <x:c r="CN810" t="inlineStr">
        <x:is>
          <x:t>RECORDED_PASS</x:t>
        </x:is>
      </x:c>
      <x:c r="CO810" t="n">
        <x:f>IFERROR(IF(AND(TYPE('Sanity_Checklist'!E24)=TYPE(CN810),ISBLANK('Sanity_Checklist'!E24)=ISBLANK(CN810),EXACT('Sanity_Checklist'!E24,CN810)),0,1),1)</x:f>
        <x:v>0</x:v>
      </x:c>
    </x:row>
    <x:row r="811">
      <x:c r="CL811" t="str">
        <x:v>Sanity_Checklist</x:v>
      </x:c>
      <x:c r="CM811" t="str">
        <x:v>F24</x:v>
      </x:c>
      <x:c r="CN811" t="str">
        <x:v>PCC!B67 / CANON!B71</x:v>
      </x:c>
      <x:c r="CO811" t="n">
        <x:f>IFERROR(IF(AND(TYPE('Sanity_Checklist'!F24)=TYPE(CN811),ISBLANK('Sanity_Checklist'!F24)=ISBLANK(CN811),EXACT('Sanity_Checklist'!F24,CN811)),0,1),1)</x:f>
        <x:v>0</x:v>
      </x:c>
    </x:row>
    <x:row r="812">
      <x:c r="CL812" t="str">
        <x:v>Sanity_Checklist</x:v>
      </x:c>
      <x:c r="CM812" t="str">
        <x:v>G24</x:v>
      </x:c>
      <x:c r="CN812" t="inlineStr">
        <x:is>
          <x:t>RECORDED_CHECK</x:t>
        </x:is>
      </x:c>
      <x:c r="CO812" t="n">
        <x:f>IFERROR(IF(AND(TYPE('Sanity_Checklist'!G24)=TYPE(CN812),ISBLANK('Sanity_Checklist'!G24)=ISBLANK(CN812),EXACT('Sanity_Checklist'!G24,CN812)),0,1),1)</x:f>
        <x:v>0</x:v>
      </x:c>
    </x:row>
    <x:row r="813">
      <x:c r="CL813" t="str">
        <x:v>Sanity_Checklist</x:v>
      </x:c>
      <x:c r="CM813" t="str">
        <x:v>A25</x:v>
      </x:c>
      <x:c r="CN813" t="str">
        <x:v>SC-20</x:v>
      </x:c>
      <x:c r="CO813" t="n">
        <x:f>IFERROR(IF(AND(TYPE('Sanity_Checklist'!A25)=TYPE(CN813),ISBLANK('Sanity_Checklist'!A25)=ISBLANK(CN813),EXACT('Sanity_Checklist'!A25,CN813)),0,1),1)</x:f>
        <x:v>0</x:v>
      </x:c>
    </x:row>
    <x:row r="814">
      <x:c r="CL814" t="str">
        <x:v>Sanity_Checklist</x:v>
      </x:c>
      <x:c r="CM814" t="str">
        <x:v>B25</x:v>
      </x:c>
      <x:c r="CN814" t="str">
        <x:v>TRC outputs populated (A+B)</x:v>
      </x:c>
      <x:c r="CO814" t="n">
        <x:f>IFERROR(IF(AND(TYPE('Sanity_Checklist'!B25)=TYPE(CN814),ISBLANK('Sanity_Checklist'!B25)=ISBLANK(CN814),EXACT('Sanity_Checklist'!B25,CN814)),0,1),1)</x:f>
        <x:v>0</x:v>
      </x:c>
    </x:row>
    <x:row r="815">
      <x:c r="CL815" t="str">
        <x:v>Sanity_Checklist</x:v>
      </x:c>
      <x:c r="CM815" t="str">
        <x:v>C25</x:v>
      </x:c>
      <x:c r="CN815" t="n">
        <x:v>2</x:v>
      </x:c>
      <x:c r="CO815" t="n">
        <x:f>IFERROR(IF(AND(TYPE('Sanity_Checklist'!C25)=TYPE(CN815),ISBLANK('Sanity_Checklist'!C25)=ISBLANK(CN815),EXACT('Sanity_Checklist'!C25,CN815)),0,1),1)</x:f>
        <x:v>0</x:v>
      </x:c>
    </x:row>
    <x:row r="816">
      <x:c r="CL816" t="str">
        <x:v>Sanity_Checklist</x:v>
      </x:c>
      <x:c r="CM816" t="str">
        <x:v>D25</x:v>
      </x:c>
      <x:c r="CN816" t="n">
        <x:v>2</x:v>
      </x:c>
      <x:c r="CO816" t="n">
        <x:f>IFERROR(IF(AND(TYPE('Sanity_Checklist'!D25)=TYPE(CN816),ISBLANK('Sanity_Checklist'!D25)=ISBLANK(CN816),EXACT('Sanity_Checklist'!D25,CN816)),0,1),1)</x:f>
        <x:v>0</x:v>
      </x:c>
    </x:row>
    <x:row r="817">
      <x:c r="CL817" t="str">
        <x:v>Sanity_Checklist</x:v>
      </x:c>
      <x:c r="CM817" t="str">
        <x:v>E25</x:v>
      </x:c>
      <x:c r="CN817" t="inlineStr">
        <x:is>
          <x:t>RECORDED_PASS</x:t>
        </x:is>
      </x:c>
      <x:c r="CO817" t="n">
        <x:f>IFERROR(IF(AND(TYPE('Sanity_Checklist'!E25)=TYPE(CN817),ISBLANK('Sanity_Checklist'!E25)=ISBLANK(CN817),EXACT('Sanity_Checklist'!E25,CN817)),0,1),1)</x:f>
        <x:v>0</x:v>
      </x:c>
    </x:row>
    <x:row r="818">
      <x:c r="CL818" t="str">
        <x:v>Sanity_Checklist</x:v>
      </x:c>
      <x:c r="CM818" t="str">
        <x:v>F25</x:v>
      </x:c>
      <x:c r="CN818" t="str">
        <x:v>CANON</x:v>
      </x:c>
      <x:c r="CO818" t="n">
        <x:f>IFERROR(IF(AND(TYPE('Sanity_Checklist'!F25)=TYPE(CN818),ISBLANK('Sanity_Checklist'!F25)=ISBLANK(CN818),EXACT('Sanity_Checklist'!F25,CN818)),0,1),1)</x:f>
        <x:v>0</x:v>
      </x:c>
    </x:row>
    <x:row r="819">
      <x:c r="CL819" t="str">
        <x:v>Sanity_Checklist</x:v>
      </x:c>
      <x:c r="CM819" t="str">
        <x:v>G25</x:v>
      </x:c>
      <x:c r="CN819" t="inlineStr">
        <x:is>
          <x:t>RECORDED_CHECK</x:t>
        </x:is>
      </x:c>
      <x:c r="CO819" t="n">
        <x:f>IFERROR(IF(AND(TYPE('Sanity_Checklist'!G25)=TYPE(CN819),ISBLANK('Sanity_Checklist'!G25)=ISBLANK(CN819),EXACT('Sanity_Checklist'!G25,CN819)),0,1),1)</x:f>
        <x:v>0</x:v>
      </x:c>
    </x:row>
    <x:row r="820">
      <x:c r="CL820" t="str">
        <x:v>Sanity_Checklist</x:v>
      </x:c>
      <x:c r="CM820" t="str">
        <x:v>A26</x:v>
      </x:c>
      <x:c r="CN820" t="str">
        <x:v>SC-21</x:v>
      </x:c>
      <x:c r="CO820" t="n">
        <x:f>IFERROR(IF(AND(TYPE('Sanity_Checklist'!A26)=TYPE(CN820),ISBLANK('Sanity_Checklist'!A26)=ISBLANK(CN820),EXACT('Sanity_Checklist'!A26,CN820)),0,1),1)</x:f>
        <x:v>0</x:v>
      </x:c>
    </x:row>
    <x:row r="821">
      <x:c r="CL821" t="str">
        <x:v>Sanity_Checklist</x:v>
      </x:c>
      <x:c r="CM821" t="str">
        <x:v>B26</x:v>
      </x:c>
      <x:c r="CN821" t="str">
        <x:v>Emergency mode</x:v>
      </x:c>
      <x:c r="CO821" t="n">
        <x:f>IFERROR(IF(AND(TYPE('Sanity_Checklist'!B26)=TYPE(CN821),ISBLANK('Sanity_Checklist'!B26)=ISBLANK(CN821),EXACT('Sanity_Checklist'!B26,CN821)),0,1),1)</x:f>
        <x:v>0</x:v>
      </x:c>
    </x:row>
    <x:row r="822">
      <x:c r="CL822" t="str">
        <x:v>Sanity_Checklist</x:v>
      </x:c>
      <x:c r="CM822" t="str">
        <x:v>C26</x:v>
      </x:c>
      <x:c r="CN822" t="str">
        <x:v>Consistent</x:v>
      </x:c>
      <x:c r="CO822" t="n">
        <x:f>IFERROR(IF(AND(TYPE('Sanity_Checklist'!C26)=TYPE(CN822),ISBLANK('Sanity_Checklist'!C26)=ISBLANK(CN822),EXACT('Sanity_Checklist'!C26,CN822)),0,1),1)</x:f>
        <x:v>0</x:v>
      </x:c>
    </x:row>
    <x:row r="823">
      <x:c r="CL823" t="str">
        <x:v>Sanity_Checklist</x:v>
      </x:c>
      <x:c r="CM823" t="str">
        <x:v>D26</x:v>
      </x:c>
      <x:c r="CN823" t="str">
        <x:v>Consistent</x:v>
      </x:c>
      <x:c r="CO823" t="n">
        <x:f>IFERROR(IF(AND(TYPE('Sanity_Checklist'!D26)=TYPE(CN823),ISBLANK('Sanity_Checklist'!D26)=ISBLANK(CN823),EXACT('Sanity_Checklist'!D26,CN823)),0,1),1)</x:f>
        <x:v>0</x:v>
      </x:c>
    </x:row>
    <x:row r="824">
      <x:c r="CL824" t="str">
        <x:v>Sanity_Checklist</x:v>
      </x:c>
      <x:c r="CM824" t="str">
        <x:v>E26</x:v>
      </x:c>
      <x:c r="CN824" t="str">
        <x:v>DISCLOSED_ASSERTION</x:v>
      </x:c>
      <x:c r="CO824" t="n">
        <x:f>IFERROR(IF(AND(TYPE('Sanity_Checklist'!E26)=TYPE(CN824),ISBLANK('Sanity_Checklist'!E26)=ISBLANK(CN824),EXACT('Sanity_Checklist'!E26,CN824)),0,1),1)</x:f>
        <x:v>0</x:v>
      </x:c>
    </x:row>
    <x:row r="825">
      <x:c r="CL825" t="str">
        <x:v>Sanity_Checklist</x:v>
      </x:c>
      <x:c r="CM825" t="str">
        <x:v>F26</x:v>
      </x:c>
      <x:c r="CN825" t="str">
        <x:v>CANON</x:v>
      </x:c>
      <x:c r="CO825" t="n">
        <x:f>IFERROR(IF(AND(TYPE('Sanity_Checklist'!F26)=TYPE(CN825),ISBLANK('Sanity_Checklist'!F26)=ISBLANK(CN825),EXACT('Sanity_Checklist'!F26,CN825)),0,1),1)</x:f>
        <x:v>0</x:v>
      </x:c>
    </x:row>
    <x:row r="826">
      <x:c r="CL826" t="str">
        <x:v>Sanity_Checklist</x:v>
      </x:c>
      <x:c r="CM826" t="str">
        <x:v>G26</x:v>
      </x:c>
      <x:c r="CN826" t="str">
        <x:v>DECLARED_ASSERTION</x:v>
      </x:c>
      <x:c r="CO826" t="n">
        <x:f>IFERROR(IF(AND(TYPE('Sanity_Checklist'!G26)=TYPE(CN826),ISBLANK('Sanity_Checklist'!G26)=ISBLANK(CN826),EXACT('Sanity_Checklist'!G26,CN826)),0,1),1)</x:f>
        <x:v>0</x:v>
      </x:c>
    </x:row>
    <x:row r="827">
      <x:c r="CL827" t="str">
        <x:v>Sanity_Checklist</x:v>
      </x:c>
      <x:c r="CM827" t="str">
        <x:v>A27</x:v>
      </x:c>
      <x:c r="CN827" t="str">
        <x:v>SC-22</x:v>
      </x:c>
      <x:c r="CO827" t="n">
        <x:f>IFERROR(IF(AND(TYPE('Sanity_Checklist'!A27)=TYPE(CN827),ISBLANK('Sanity_Checklist'!A27)=ISBLANK(CN827),EXACT('Sanity_Checklist'!A27,CN827)),0,1),1)</x:f>
        <x:v>0</x:v>
      </x:c>
    </x:row>
    <x:row r="828">
      <x:c r="CL828" t="str">
        <x:v>Sanity_Checklist</x:v>
      </x:c>
      <x:c r="CM828" t="str">
        <x:v>B27</x:v>
      </x:c>
      <x:c r="CN828" t="str">
        <x:v>No INVALID flags</x:v>
      </x:c>
      <x:c r="CO828" t="n">
        <x:f>IFERROR(IF(AND(TYPE('Sanity_Checklist'!B27)=TYPE(CN828),ISBLANK('Sanity_Checklist'!B27)=ISBLANK(CN828),EXACT('Sanity_Checklist'!B27,CN828)),0,1),1)</x:f>
        <x:v>0</x:v>
      </x:c>
    </x:row>
    <x:row r="829">
      <x:c r="CL829" t="str">
        <x:v>Sanity_Checklist</x:v>
      </x:c>
      <x:c r="CM829" t="str">
        <x:v>C27</x:v>
      </x:c>
      <x:c r="CN829" t="n">
        <x:v>0</x:v>
      </x:c>
      <x:c r="CO829" t="n">
        <x:f>IFERROR(IF(AND(TYPE('Sanity_Checklist'!C27)=TYPE(CN829),ISBLANK('Sanity_Checklist'!C27)=ISBLANK(CN829),EXACT('Sanity_Checklist'!C27,CN829)),0,1),1)</x:f>
        <x:v>0</x:v>
      </x:c>
    </x:row>
    <x:row r="830">
      <x:c r="CL830" t="str">
        <x:v>Sanity_Checklist</x:v>
      </x:c>
      <x:c r="CM830" t="str">
        <x:v>D27</x:v>
      </x:c>
      <x:c r="CN830" t="n">
        <x:v>0</x:v>
      </x:c>
      <x:c r="CO830" t="n">
        <x:f>IFERROR(IF(AND(TYPE('Sanity_Checklist'!D27)=TYPE(CN830),ISBLANK('Sanity_Checklist'!D27)=ISBLANK(CN830),EXACT('Sanity_Checklist'!D27,CN830)),0,1),1)</x:f>
        <x:v>0</x:v>
      </x:c>
    </x:row>
    <x:row r="831">
      <x:c r="CL831" t="str">
        <x:v>Sanity_Checklist</x:v>
      </x:c>
      <x:c r="CM831" t="str">
        <x:v>E27</x:v>
      </x:c>
      <x:c r="CN831" t="inlineStr">
        <x:is>
          <x:t>RECORDED_PASS</x:t>
        </x:is>
      </x:c>
      <x:c r="CO831" t="n">
        <x:f>IFERROR(IF(AND(TYPE('Sanity_Checklist'!E27)=TYPE(CN831),ISBLANK('Sanity_Checklist'!E27)=ISBLANK(CN831),EXACT('Sanity_Checklist'!E27,CN831)),0,1),1)</x:f>
        <x:v>0</x:v>
      </x:c>
    </x:row>
    <x:row r="832">
      <x:c r="CL832" t="str">
        <x:v>Sanity_Checklist</x:v>
      </x:c>
      <x:c r="CM832" t="str">
        <x:v>F27</x:v>
      </x:c>
      <x:c r="CN832" t="str">
        <x:v>Audit_Flags!B21</x:v>
      </x:c>
      <x:c r="CO832" t="n">
        <x:f>IFERROR(IF(AND(TYPE('Sanity_Checklist'!F27)=TYPE(CN832),ISBLANK('Sanity_Checklist'!F27)=ISBLANK(CN832),EXACT('Sanity_Checklist'!F27,CN832)),0,1),1)</x:f>
        <x:v>0</x:v>
      </x:c>
    </x:row>
    <x:row r="833">
      <x:c r="CL833" t="str">
        <x:v>Sanity_Checklist</x:v>
      </x:c>
      <x:c r="CM833" t="str">
        <x:v>G27</x:v>
      </x:c>
      <x:c r="CN833" t="inlineStr">
        <x:is>
          <x:t>RECORDED_CHECK</x:t>
        </x:is>
      </x:c>
      <x:c r="CO833" t="n">
        <x:f>IFERROR(IF(AND(TYPE('Sanity_Checklist'!G27)=TYPE(CN833),ISBLANK('Sanity_Checklist'!G27)=ISBLANK(CN833),EXACT('Sanity_Checklist'!G27,CN833)),0,1),1)</x:f>
        <x:v>0</x:v>
      </x:c>
    </x:row>
    <x:row r="834">
      <x:c r="CL834" t="str">
        <x:v>Sanity_Checklist</x:v>
      </x:c>
      <x:c r="CM834" t="str">
        <x:v>A28</x:v>
      </x:c>
      <x:c r="CN834" t="str">
        <x:v>SC-23</x:v>
      </x:c>
      <x:c r="CO834" t="n">
        <x:f>IFERROR(IF(AND(TYPE('Sanity_Checklist'!A28)=TYPE(CN834),ISBLANK('Sanity_Checklist'!A28)=ISBLANK(CN834),EXACT('Sanity_Checklist'!A28,CN834)),0,1),1)</x:f>
        <x:v>0</x:v>
      </x:c>
    </x:row>
    <x:row r="835">
      <x:c r="CL835" t="str">
        <x:v>Sanity_Checklist</x:v>
      </x:c>
      <x:c r="CM835" t="str">
        <x:v>B28</x:v>
      </x:c>
      <x:c r="CN835" t="str">
        <x:v>Publishability status</x:v>
      </x:c>
      <x:c r="CO835" t="n">
        <x:f>IFERROR(IF(AND(TYPE('Sanity_Checklist'!B28)=TYPE(CN835),ISBLANK('Sanity_Checklist'!B28)=ISBLANK(CN835),EXACT('Sanity_Checklist'!B28,CN835)),0,1),1)</x:f>
        <x:v>0</x:v>
      </x:c>
    </x:row>
    <x:row r="836">
      <x:c r="CL836" t="str">
        <x:v>Sanity_Checklist</x:v>
      </x:c>
      <x:c r="CM836" t="str">
        <x:v>C28</x:v>
      </x:c>
      <x:c r="CN836" t="str">
        <x:v>YES</x:v>
      </x:c>
      <x:c r="CO836" t="n">
        <x:f>IFERROR(IF(AND(TYPE('Sanity_Checklist'!C28)=TYPE(CN836),ISBLANK('Sanity_Checklist'!C28)=ISBLANK(CN836),EXACT('Sanity_Checklist'!C28,CN836)),0,1),1)</x:f>
        <x:v>0</x:v>
      </x:c>
    </x:row>
    <x:row r="837">
      <x:c r="CL837" t="str">
        <x:v>Sanity_Checklist</x:v>
      </x:c>
      <x:c r="CM837" t="str">
        <x:v>D28</x:v>
      </x:c>
      <x:c r="CN837" t="str">
        <x:v>YES</x:v>
      </x:c>
      <x:c r="CO837" t="n">
        <x:f>IFERROR(IF(AND(TYPE('Sanity_Checklist'!D28)=TYPE(CN837),ISBLANK('Sanity_Checklist'!D28)=ISBLANK(CN837),EXACT('Sanity_Checklist'!D28,CN837)),0,1),1)</x:f>
        <x:v>0</x:v>
      </x:c>
    </x:row>
    <x:row r="838">
      <x:c r="CL838" t="str">
        <x:v>Sanity_Checklist</x:v>
      </x:c>
      <x:c r="CM838" t="str">
        <x:v>E28</x:v>
      </x:c>
      <x:c r="CN838" t="str">
        <x:v>DISCLOSED_ASSERTION</x:v>
      </x:c>
      <x:c r="CO838" t="n">
        <x:f>IFERROR(IF(AND(TYPE('Sanity_Checklist'!E28)=TYPE(CN838),ISBLANK('Sanity_Checklist'!E28)=ISBLANK(CN838),EXACT('Sanity_Checklist'!E28,CN838)),0,1),1)</x:f>
        <x:v>0</x:v>
      </x:c>
    </x:row>
    <x:row r="839">
      <x:c r="CL839" t="str">
        <x:v>Sanity_Checklist</x:v>
      </x:c>
      <x:c r="CM839" t="str">
        <x:v>F28</x:v>
      </x:c>
      <x:c r="CN839" t="str">
        <x:v>CANON!B81</x:v>
      </x:c>
      <x:c r="CO839" t="n">
        <x:f>IFERROR(IF(AND(TYPE('Sanity_Checklist'!F28)=TYPE(CN839),ISBLANK('Sanity_Checklist'!F28)=ISBLANK(CN839),EXACT('Sanity_Checklist'!F28,CN839)),0,1),1)</x:f>
        <x:v>0</x:v>
      </x:c>
    </x:row>
    <x:row r="840">
      <x:c r="CL840" t="str">
        <x:v>Sanity_Checklist</x:v>
      </x:c>
      <x:c r="CM840" t="str">
        <x:v>G28</x:v>
      </x:c>
      <x:c r="CN840" t="str">
        <x:v>DECLARED_ASSERTION</x:v>
      </x:c>
      <x:c r="CO840" t="n">
        <x:f>IFERROR(IF(AND(TYPE('Sanity_Checklist'!G28)=TYPE(CN840),ISBLANK('Sanity_Checklist'!G28)=ISBLANK(CN840),EXACT('Sanity_Checklist'!G28,CN840)),0,1),1)</x:f>
        <x:v>0</x:v>
      </x:c>
    </x:row>
    <x:row r="841">
      <x:c r="CL841" t="str">
        <x:v>Sanity_Checklist</x:v>
      </x:c>
      <x:c r="CM841" t="str">
        <x:v>A29</x:v>
      </x:c>
      <x:c r="CN841" t="str">
        <x:v>SC-24</x:v>
      </x:c>
      <x:c r="CO841" t="n">
        <x:f>IFERROR(IF(AND(TYPE('Sanity_Checklist'!A29)=TYPE(CN841),ISBLANK('Sanity_Checklist'!A29)=ISBLANK(CN841),EXACT('Sanity_Checklist'!A29,CN841)),0,1),1)</x:f>
        <x:v>0</x:v>
      </x:c>
    </x:row>
    <x:row r="842">
      <x:c r="CL842" t="str">
        <x:v>Sanity_Checklist</x:v>
      </x:c>
      <x:c r="CM842" t="str">
        <x:v>B29</x:v>
      </x:c>
      <x:c r="CN842" t="str">
        <x:v>CVaR_A recompute</x:v>
      </x:c>
      <x:c r="CO842" t="n">
        <x:f>IFERROR(IF(AND(TYPE('Sanity_Checklist'!B29)=TYPE(CN842),ISBLANK('Sanity_Checklist'!B29)=ISBLANK(CN842),EXACT('Sanity_Checklist'!B29,CN842)),0,1),1)</x:f>
        <x:v>0</x:v>
      </x:c>
    </x:row>
    <x:row r="843">
      <x:c r="CL843" t="str">
        <x:v>Sanity_Checklist</x:v>
      </x:c>
      <x:c r="CM843" t="str">
        <x:v>C29</x:v>
      </x:c>
      <x:c r="CN843" t="n">
        <x:v>0.0219</x:v>
      </x:c>
      <x:c r="CO843" t="n">
        <x:f>IFERROR(IF(AND(TYPE('Sanity_Checklist'!C29)=TYPE(CN843),ISBLANK('Sanity_Checklist'!C29)=ISBLANK(CN843),EXACT('Sanity_Checklist'!C29,CN843)),0,1),1)</x:f>
        <x:v>0</x:v>
      </x:c>
    </x:row>
    <x:row r="844">
      <x:c r="CL844" t="str">
        <x:v>Sanity_Checklist</x:v>
      </x:c>
      <x:c r="CM844" t="str">
        <x:v>D29</x:v>
      </x:c>
      <x:c r="CN844" t="n">
        <x:v>0.0219</x:v>
      </x:c>
      <x:c r="CO844" t="n">
        <x:f>IFERROR(IF(AND(TYPE('Sanity_Checklist'!D29)=TYPE(CN844),ISBLANK('Sanity_Checklist'!D29)=ISBLANK(CN844),EXACT('Sanity_Checklist'!D29,CN844)),0,1),1)</x:f>
        <x:v>0</x:v>
      </x:c>
    </x:row>
    <x:row r="845">
      <x:c r="CL845" t="str">
        <x:v>Sanity_Checklist</x:v>
      </x:c>
      <x:c r="CM845" t="str">
        <x:v>E29</x:v>
      </x:c>
      <x:c r="CN845" t="inlineStr">
        <x:is>
          <x:t>RECORDED_PASS</x:t>
        </x:is>
      </x:c>
      <x:c r="CO845" t="n">
        <x:f>IFERROR(IF(AND(TYPE('Sanity_Checklist'!E29)=TYPE(CN845),ISBLANK('Sanity_Checklist'!E29)=ISBLANK(CN845),EXACT('Sanity_Checklist'!E29,CN845)),0,1),1)</x:f>
        <x:v>0</x:v>
      </x:c>
    </x:row>
    <x:row r="846">
      <x:c r="CL846" t="str">
        <x:v>Sanity_Checklist</x:v>
      </x:c>
      <x:c r="CM846" t="str">
        <x:v>F29</x:v>
      </x:c>
      <x:c r="CN846" t="str">
        <x:v>Independent recomputation from TRC tail contributions</x:v>
      </x:c>
      <x:c r="CO846" t="n">
        <x:f>IFERROR(IF(AND(TYPE('Sanity_Checklist'!F29)=TYPE(CN846),ISBLANK('Sanity_Checklist'!F29)=ISBLANK(CN846),EXACT('Sanity_Checklist'!F29,CN846)),0,1),1)</x:f>
        <x:v>0</x:v>
      </x:c>
    </x:row>
    <x:row r="847">
      <x:c r="CL847" t="str">
        <x:v>Sanity_Checklist</x:v>
      </x:c>
      <x:c r="CM847" t="str">
        <x:v>G29</x:v>
      </x:c>
      <x:c r="CN847" t="inlineStr">
        <x:is>
          <x:t>RECORDED_RECOMPUTATION</x:t>
        </x:is>
      </x:c>
      <x:c r="CO847" t="n">
        <x:f>IFERROR(IF(AND(TYPE('Sanity_Checklist'!G29)=TYPE(CN847),ISBLANK('Sanity_Checklist'!G29)=ISBLANK(CN847),EXACT('Sanity_Checklist'!G29,CN847)),0,1),1)</x:f>
        <x:v>0</x:v>
      </x:c>
    </x:row>
    <x:row r="848">
      <x:c r="CL848" t="str">
        <x:v>Sanity_Checklist</x:v>
      </x:c>
      <x:c r="CM848" t="str">
        <x:v>A30</x:v>
      </x:c>
      <x:c r="CN848" t="str">
        <x:v>SC-25</x:v>
      </x:c>
      <x:c r="CO848" t="n">
        <x:f>IFERROR(IF(AND(TYPE('Sanity_Checklist'!A30)=TYPE(CN848),ISBLANK('Sanity_Checklist'!A30)=ISBLANK(CN848),EXACT('Sanity_Checklist'!A30,CN848)),0,1),1)</x:f>
        <x:v>0</x:v>
      </x:c>
    </x:row>
    <x:row r="849">
      <x:c r="CL849" t="str">
        <x:v>Sanity_Checklist</x:v>
      </x:c>
      <x:c r="CM849" t="str">
        <x:v>B30</x:v>
      </x:c>
      <x:c r="CN849" t="str">
        <x:v>CVaR_B recompute</x:v>
      </x:c>
      <x:c r="CO849" t="n">
        <x:f>IFERROR(IF(AND(TYPE('Sanity_Checklist'!B30)=TYPE(CN849),ISBLANK('Sanity_Checklist'!B30)=ISBLANK(CN849),EXACT('Sanity_Checklist'!B30,CN849)),0,1),1)</x:f>
        <x:v>0</x:v>
      </x:c>
    </x:row>
    <x:row r="850">
      <x:c r="CL850" t="str">
        <x:v>Sanity_Checklist</x:v>
      </x:c>
      <x:c r="CM850" t="str">
        <x:v>C30</x:v>
      </x:c>
      <x:c r="CN850" t="n">
        <x:v>0.0315</x:v>
      </x:c>
      <x:c r="CO850" t="n">
        <x:f>IFERROR(IF(AND(TYPE('Sanity_Checklist'!C30)=TYPE(CN850),ISBLANK('Sanity_Checklist'!C30)=ISBLANK(CN850),EXACT('Sanity_Checklist'!C30,CN850)),0,1),1)</x:f>
        <x:v>0</x:v>
      </x:c>
    </x:row>
    <x:row r="851">
      <x:c r="CL851" t="str">
        <x:v>Sanity_Checklist</x:v>
      </x:c>
      <x:c r="CM851" t="str">
        <x:v>D30</x:v>
      </x:c>
      <x:c r="CN851" t="n">
        <x:v>0.0315</x:v>
      </x:c>
      <x:c r="CO851" t="n">
        <x:f>IFERROR(IF(AND(TYPE('Sanity_Checklist'!D30)=TYPE(CN851),ISBLANK('Sanity_Checklist'!D30)=ISBLANK(CN851),EXACT('Sanity_Checklist'!D30,CN851)),0,1),1)</x:f>
        <x:v>0</x:v>
      </x:c>
    </x:row>
    <x:row r="852">
      <x:c r="CL852" t="str">
        <x:v>Sanity_Checklist</x:v>
      </x:c>
      <x:c r="CM852" t="str">
        <x:v>E30</x:v>
      </x:c>
      <x:c r="CN852" t="inlineStr">
        <x:is>
          <x:t>RECORDED_PASS</x:t>
        </x:is>
      </x:c>
      <x:c r="CO852" t="n">
        <x:f>IFERROR(IF(AND(TYPE('Sanity_Checklist'!E30)=TYPE(CN852),ISBLANK('Sanity_Checklist'!E30)=ISBLANK(CN852),EXACT('Sanity_Checklist'!E30,CN852)),0,1),1)</x:f>
        <x:v>0</x:v>
      </x:c>
    </x:row>
    <x:row r="853">
      <x:c r="CL853" t="str">
        <x:v>Sanity_Checklist</x:v>
      </x:c>
      <x:c r="CM853" t="str">
        <x:v>F30</x:v>
      </x:c>
      <x:c r="CN853" t="str">
        <x:v>Independent recomputation from TRC tail contributions</x:v>
      </x:c>
      <x:c r="CO853" t="n">
        <x:f>IFERROR(IF(AND(TYPE('Sanity_Checklist'!F30)=TYPE(CN853),ISBLANK('Sanity_Checklist'!F30)=ISBLANK(CN853),EXACT('Sanity_Checklist'!F30,CN853)),0,1),1)</x:f>
        <x:v>0</x:v>
      </x:c>
    </x:row>
    <x:row r="854">
      <x:c r="CL854" t="str">
        <x:v>Sanity_Checklist</x:v>
      </x:c>
      <x:c r="CM854" t="str">
        <x:v>G30</x:v>
      </x:c>
      <x:c r="CN854" t="inlineStr">
        <x:is>
          <x:t>RECORDED_RECOMPUTATION</x:t>
        </x:is>
      </x:c>
      <x:c r="CO854" t="n">
        <x:f>IFERROR(IF(AND(TYPE('Sanity_Checklist'!G30)=TYPE(CN854),ISBLANK('Sanity_Checklist'!G30)=ISBLANK(CN854),EXACT('Sanity_Checklist'!G30,CN854)),0,1),1)</x:f>
        <x:v>0</x:v>
      </x:c>
    </x:row>
    <x:row r="855">
      <x:c r="CL855" t="str">
        <x:v>Sanity_Checklist</x:v>
      </x:c>
      <x:c r="CM855" t="str">
        <x:v>A31</x:v>
      </x:c>
      <x:c r="CN855" t="str">
        <x:v>SC-26</x:v>
      </x:c>
      <x:c r="CO855" t="n">
        <x:f>IFERROR(IF(AND(TYPE('Sanity_Checklist'!A31)=TYPE(CN855),ISBLANK('Sanity_Checklist'!A31)=ISBLANK(CN855),EXACT('Sanity_Checklist'!A31,CN855)),0,1),1)</x:f>
        <x:v>0</x:v>
      </x:c>
    </x:row>
    <x:row r="856">
      <x:c r="CL856" t="str">
        <x:v>Sanity_Checklist</x:v>
      </x:c>
      <x:c r="CM856" t="str">
        <x:v>B31</x:v>
      </x:c>
      <x:c r="CN856" t="str">
        <x:v>Schema blocking fail count = 0 (no standalone schema validation claim)</x:v>
      </x:c>
      <x:c r="CO856" t="n">
        <x:f>IFERROR(IF(AND(TYPE('Sanity_Checklist'!B31)=TYPE(CN856),ISBLANK('Sanity_Checklist'!B31)=ISBLANK(CN856),EXACT('Sanity_Checklist'!B31,CN856)),0,1),1)</x:f>
        <x:v>0</x:v>
      </x:c>
    </x:row>
    <x:row r="857">
      <x:c r="CL857" t="str">
        <x:v>Sanity_Checklist</x:v>
      </x:c>
      <x:c r="CM857" t="str">
        <x:v>C31</x:v>
      </x:c>
      <x:c r="CN857" t="n">
        <x:v>0</x:v>
      </x:c>
      <x:c r="CO857" t="n">
        <x:f>IFERROR(IF(AND(TYPE('Sanity_Checklist'!C31)=TYPE(CN857),ISBLANK('Sanity_Checklist'!C31)=ISBLANK(CN857),EXACT('Sanity_Checklist'!C31,CN857)),0,1),1)</x:f>
        <x:v>0</x:v>
      </x:c>
    </x:row>
    <x:row r="858">
      <x:c r="CL858" t="str">
        <x:v>Sanity_Checklist</x:v>
      </x:c>
      <x:c r="CM858" t="str">
        <x:v>D31</x:v>
      </x:c>
      <x:c r="CN858" t="n">
        <x:v>0</x:v>
      </x:c>
      <x:c r="CO858" t="n">
        <x:f>IFERROR(IF(AND(TYPE('Sanity_Checklist'!D31)=TYPE(CN858),ISBLANK('Sanity_Checklist'!D31)=ISBLANK(CN858),EXACT('Sanity_Checklist'!D31,CN858)),0,1),1)</x:f>
        <x:v>0</x:v>
      </x:c>
    </x:row>
    <x:row r="859">
      <x:c r="CL859" t="str">
        <x:v>Sanity_Checklist</x:v>
      </x:c>
      <x:c r="CM859" t="str">
        <x:v>E31</x:v>
      </x:c>
      <x:c r="CN859" t="inlineStr">
        <x:is>
          <x:t>RECORDED_PASS</x:t>
        </x:is>
      </x:c>
      <x:c r="CO859" t="n">
        <x:f>IFERROR(IF(AND(TYPE('Sanity_Checklist'!E31)=TYPE(CN859),ISBLANK('Sanity_Checklist'!E31)=ISBLANK(CN859),EXACT('Sanity_Checklist'!E31,CN859)),0,1),1)</x:f>
        <x:v>0</x:v>
      </x:c>
    </x:row>
    <x:row r="860">
      <x:c r="CL860" t="str">
        <x:v>Sanity_Checklist</x:v>
      </x:c>
      <x:c r="CM860" t="str">
        <x:v>F31</x:v>
      </x:c>
      <x:c r="CN860" t="str">
        <x:v>Schema boundary: workbook does not claim repository-level schema validation unless separate schema assets are manifest-bundled and hash-pinned.</x:v>
      </x:c>
      <x:c r="CO860" t="n">
        <x:f>IFERROR(IF(AND(TYPE('Sanity_Checklist'!F31)=TYPE(CN860),ISBLANK('Sanity_Checklist'!F31)=ISBLANK(CN860),EXACT('Sanity_Checklist'!F31,CN860)),0,1),1)</x:f>
        <x:v>0</x:v>
      </x:c>
    </x:row>
    <x:row r="861">
      <x:c r="CL861" t="str">
        <x:v>Sanity_Checklist</x:v>
      </x:c>
      <x:c r="CM861" t="str">
        <x:v>G31</x:v>
      </x:c>
      <x:c r="CN861" t="inlineStr">
        <x:is>
          <x:t>RECORDED_CHECK</x:t>
        </x:is>
      </x:c>
      <x:c r="CO861" t="n">
        <x:f>IFERROR(IF(AND(TYPE('Sanity_Checklist'!G31)=TYPE(CN861),ISBLANK('Sanity_Checklist'!G31)=ISBLANK(CN861),EXACT('Sanity_Checklist'!G31,CN861)),0,1),1)</x:f>
        <x:v>0</x:v>
      </x:c>
    </x:row>
    <x:row r="862">
      <x:c r="CL862" t="str">
        <x:v>Sanity_Checklist</x:v>
      </x:c>
      <x:c r="CM862" t="str">
        <x:v>A32</x:v>
      </x:c>
      <x:c r="CN862" t="str">
        <x:v>SC-27</x:v>
      </x:c>
      <x:c r="CO862" t="n">
        <x:f>IFERROR(IF(AND(TYPE('Sanity_Checklist'!A32)=TYPE(CN862),ISBLANK('Sanity_Checklist'!A32)=ISBLANK(CN862),EXACT('Sanity_Checklist'!A32,CN862)),0,1),1)</x:f>
        <x:v>0</x:v>
      </x:c>
    </x:row>
    <x:row r="863">
      <x:c r="CL863" t="str">
        <x:v>Sanity_Checklist</x:v>
      </x:c>
      <x:c r="CM863" t="str">
        <x:v>B32</x:v>
      </x:c>
      <x:c r="CN863" t="str">
        <x:v>WORKBOOK_MODE</x:v>
      </x:c>
      <x:c r="CO863" t="n">
        <x:f>IFERROR(IF(AND(TYPE('Sanity_Checklist'!B32)=TYPE(CN863),ISBLANK('Sanity_Checklist'!B32)=ISBLANK(CN863),EXACT('Sanity_Checklist'!B32,CN863)),0,1),1)</x:f>
        <x:v>0</x:v>
      </x:c>
    </x:row>
    <x:row r="864">
      <x:c r="CL864" t="str">
        <x:v>Sanity_Checklist</x:v>
      </x:c>
      <x:c r="CM864" t="str">
        <x:v>C32</x:v>
      </x:c>
      <x:c r="CN864" t="str">
        <x:v>WORKED_RUN</x:v>
      </x:c>
      <x:c r="CO864" t="n">
        <x:f>IFERROR(IF(AND(TYPE('Sanity_Checklist'!C32)=TYPE(CN864),ISBLANK('Sanity_Checklist'!C32)=ISBLANK(CN864),EXACT('Sanity_Checklist'!C32,CN864)),0,1),1)</x:f>
        <x:v>0</x:v>
      </x:c>
    </x:row>
    <x:row r="865">
      <x:c r="CL865" t="str">
        <x:v>Sanity_Checklist</x:v>
      </x:c>
      <x:c r="CM865" t="str">
        <x:v>D32</x:v>
      </x:c>
      <x:c r="CN865" t="str">
        <x:v>WORKED_RUN</x:v>
      </x:c>
      <x:c r="CO865" t="n">
        <x:f>IFERROR(IF(AND(TYPE('Sanity_Checklist'!D32)=TYPE(CN865),ISBLANK('Sanity_Checklist'!D32)=ISBLANK(CN865),EXACT('Sanity_Checklist'!D32,CN865)),0,1),1)</x:f>
        <x:v>0</x:v>
      </x:c>
    </x:row>
    <x:row r="866">
      <x:c r="CL866" t="str">
        <x:v>Sanity_Checklist</x:v>
      </x:c>
      <x:c r="CM866" t="str">
        <x:v>E32</x:v>
      </x:c>
      <x:c r="CN866" t="inlineStr">
        <x:is>
          <x:t>RECORDED_PASS</x:t>
        </x:is>
      </x:c>
      <x:c r="CO866" t="n">
        <x:f>IFERROR(IF(AND(TYPE('Sanity_Checklist'!E32)=TYPE(CN866),ISBLANK('Sanity_Checklist'!E32)=ISBLANK(CN866),EXACT('Sanity_Checklist'!E32,CN866)),0,1),1)</x:f>
        <x:v>0</x:v>
      </x:c>
    </x:row>
    <x:row r="867">
      <x:c r="CL867" t="str">
        <x:v>Sanity_Checklist</x:v>
      </x:c>
      <x:c r="CM867" t="str">
        <x:v>F32</x:v>
      </x:c>
      <x:c r="CN867" t="str">
        <x:v>CANON!B82</x:v>
      </x:c>
      <x:c r="CO867" t="n">
        <x:f>IFERROR(IF(AND(TYPE('Sanity_Checklist'!F32)=TYPE(CN867),ISBLANK('Sanity_Checklist'!F32)=ISBLANK(CN867),EXACT('Sanity_Checklist'!F32,CN867)),0,1),1)</x:f>
        <x:v>0</x:v>
      </x:c>
    </x:row>
    <x:row r="868">
      <x:c r="CL868" t="str">
        <x:v>Sanity_Checklist</x:v>
      </x:c>
      <x:c r="CM868" t="str">
        <x:v>G32</x:v>
      </x:c>
      <x:c r="CN868" t="inlineStr">
        <x:is>
          <x:t>RECORDED_CHECK</x:t>
        </x:is>
      </x:c>
      <x:c r="CO868" t="n">
        <x:f>IFERROR(IF(AND(TYPE('Sanity_Checklist'!G32)=TYPE(CN868),ISBLANK('Sanity_Checklist'!G32)=ISBLANK(CN868),EXACT('Sanity_Checklist'!G32,CN868)),0,1),1)</x:f>
        <x:v>0</x:v>
      </x:c>
    </x:row>
    <x:row r="869">
      <x:c r="CL869" t="str">
        <x:v>Sanity_Checklist</x:v>
      </x:c>
      <x:c r="CM869" t="str">
        <x:v>A33</x:v>
      </x:c>
      <x:c r="CN869" t="str">
        <x:v>SC-28</x:v>
      </x:c>
      <x:c r="CO869" t="n">
        <x:f>IFERROR(IF(AND(TYPE('Sanity_Checklist'!A33)=TYPE(CN869),ISBLANK('Sanity_Checklist'!A33)=ISBLANK(CN869),EXACT('Sanity_Checklist'!A33,CN869)),0,1),1)</x:f>
        <x:v>0</x:v>
      </x:c>
    </x:row>
    <x:row r="870">
      <x:c r="CL870" t="str">
        <x:v>Sanity_Checklist</x:v>
      </x:c>
      <x:c r="CM870" t="str">
        <x:v>B33</x:v>
      </x:c>
      <x:c r="CN870" t="str">
        <x:v>No placeholders</x:v>
      </x:c>
      <x:c r="CO870" t="n">
        <x:f>IFERROR(IF(AND(TYPE('Sanity_Checklist'!B33)=TYPE(CN870),ISBLANK('Sanity_Checklist'!B33)=ISBLANK(CN870),EXACT('Sanity_Checklist'!B33,CN870)),0,1),1)</x:f>
        <x:v>0</x:v>
      </x:c>
    </x:row>
    <x:row r="871">
      <x:c r="CL871" t="str">
        <x:v>Sanity_Checklist</x:v>
      </x:c>
      <x:c r="CM871" t="str">
        <x:v>C33</x:v>
      </x:c>
      <x:c r="CN871" t="str">
        <x:v>YES</x:v>
      </x:c>
      <x:c r="CO871" t="n">
        <x:f>IFERROR(IF(AND(TYPE('Sanity_Checklist'!C33)=TYPE(CN871),ISBLANK('Sanity_Checklist'!C33)=ISBLANK(CN871),EXACT('Sanity_Checklist'!C33,CN871)),0,1),1)</x:f>
        <x:v>0</x:v>
      </x:c>
    </x:row>
    <x:row r="872">
      <x:c r="CL872" t="str">
        <x:v>Sanity_Checklist</x:v>
      </x:c>
      <x:c r="CM872" t="str">
        <x:v>D33</x:v>
      </x:c>
      <x:c r="CN872" t="str">
        <x:v>YES</x:v>
      </x:c>
      <x:c r="CO872" t="n">
        <x:f>IFERROR(IF(AND(TYPE('Sanity_Checklist'!D33)=TYPE(CN872),ISBLANK('Sanity_Checklist'!D33)=ISBLANK(CN872),EXACT('Sanity_Checklist'!D33,CN872)),0,1),1)</x:f>
        <x:v>0</x:v>
      </x:c>
    </x:row>
    <x:row r="873">
      <x:c r="CL873" t="str">
        <x:v>Sanity_Checklist</x:v>
      </x:c>
      <x:c r="CM873" t="str">
        <x:v>E33</x:v>
      </x:c>
      <x:c r="CN873" t="str">
        <x:v>DISCLOSED_ASSERTION</x:v>
      </x:c>
      <x:c r="CO873" t="n">
        <x:f>IFERROR(IF(AND(TYPE('Sanity_Checklist'!E33)=TYPE(CN873),ISBLANK('Sanity_Checklist'!E33)=ISBLANK(CN873),EXACT('Sanity_Checklist'!E33,CN873)),0,1),1)</x:f>
        <x:v>0</x:v>
      </x:c>
    </x:row>
    <x:row r="874">
      <x:c r="CL874" t="str">
        <x:v>Sanity_Checklist</x:v>
      </x:c>
      <x:c r="CM874" t="str">
        <x:v>F33</x:v>
      </x:c>
      <x:c r="CN874" t="str">
        <x:v>CANON!B116</x:v>
      </x:c>
      <x:c r="CO874" t="n">
        <x:f>IFERROR(IF(AND(TYPE('Sanity_Checklist'!F33)=TYPE(CN874),ISBLANK('Sanity_Checklist'!F33)=ISBLANK(CN874),EXACT('Sanity_Checklist'!F33,CN874)),0,1),1)</x:f>
        <x:v>0</x:v>
      </x:c>
    </x:row>
    <x:row r="875">
      <x:c r="CL875" t="str">
        <x:v>Sanity_Checklist</x:v>
      </x:c>
      <x:c r="CM875" t="str">
        <x:v>G33</x:v>
      </x:c>
      <x:c r="CN875" t="str">
        <x:v>DECLARED_ASSERTION</x:v>
      </x:c>
      <x:c r="CO875" t="n">
        <x:f>IFERROR(IF(AND(TYPE('Sanity_Checklist'!G33)=TYPE(CN875),ISBLANK('Sanity_Checklist'!G33)=ISBLANK(CN875),EXACT('Sanity_Checklist'!G33,CN875)),0,1),1)</x:f>
        <x:v>0</x:v>
      </x:c>
    </x:row>
    <x:row r="876">
      <x:c r="CL876" t="str">
        <x:v>Sanity_Checklist</x:v>
      </x:c>
      <x:c r="CM876" t="str">
        <x:v>A34</x:v>
      </x:c>
      <x:c r="CN876" t="str">
        <x:v>SC-29</x:v>
      </x:c>
      <x:c r="CO876" t="n">
        <x:f>IFERROR(IF(AND(TYPE('Sanity_Checklist'!A34)=TYPE(CN876),ISBLANK('Sanity_Checklist'!A34)=ISBLANK(CN876),EXACT('Sanity_Checklist'!A34,CN876)),0,1),1)</x:f>
        <x:v>0</x:v>
      </x:c>
    </x:row>
    <x:row r="877">
      <x:c r="CL877" t="str">
        <x:v>Sanity_Checklist</x:v>
      </x:c>
      <x:c r="CM877" t="str">
        <x:v>B34</x:v>
      </x:c>
      <x:c r="CN877" t="str">
        <x:v>Audit registry consistency</x:v>
      </x:c>
      <x:c r="CO877" t="n">
        <x:f>IFERROR(IF(AND(TYPE('Sanity_Checklist'!B34)=TYPE(CN877),ISBLANK('Sanity_Checklist'!B34)=ISBLANK(CN877),EXACT('Sanity_Checklist'!B34,CN877)),0,1),1)</x:f>
        <x:v>0</x:v>
      </x:c>
    </x:row>
    <x:row r="878">
      <x:c r="CL878" t="str">
        <x:v>Sanity_Checklist</x:v>
      </x:c>
      <x:c r="CM878" t="str">
        <x:v>C34</x:v>
      </x:c>
      <x:c r="CN878" t="str">
        <x:v>Consistent</x:v>
      </x:c>
      <x:c r="CO878" t="n">
        <x:f>IFERROR(IF(AND(TYPE('Sanity_Checklist'!C34)=TYPE(CN878),ISBLANK('Sanity_Checklist'!C34)=ISBLANK(CN878),EXACT('Sanity_Checklist'!C34,CN878)),0,1),1)</x:f>
        <x:v>0</x:v>
      </x:c>
    </x:row>
    <x:row r="879">
      <x:c r="CL879" t="str">
        <x:v>Sanity_Checklist</x:v>
      </x:c>
      <x:c r="CM879" t="str">
        <x:v>D34</x:v>
      </x:c>
      <x:c r="CN879" t="str">
        <x:v>Consistent</x:v>
      </x:c>
      <x:c r="CO879" t="n">
        <x:f>IFERROR(IF(AND(TYPE('Sanity_Checklist'!D34)=TYPE(CN879),ISBLANK('Sanity_Checklist'!D34)=ISBLANK(CN879),EXACT('Sanity_Checklist'!D34,CN879)),0,1),1)</x:f>
        <x:v>0</x:v>
      </x:c>
    </x:row>
    <x:row r="880">
      <x:c r="CL880" t="str">
        <x:v>Sanity_Checklist</x:v>
      </x:c>
      <x:c r="CM880" t="str">
        <x:v>E34</x:v>
      </x:c>
      <x:c r="CN880" t="str">
        <x:v>DISCLOSED_ASSERTION</x:v>
      </x:c>
      <x:c r="CO880" t="n">
        <x:f>IFERROR(IF(AND(TYPE('Sanity_Checklist'!E34)=TYPE(CN880),ISBLANK('Sanity_Checklist'!E34)=ISBLANK(CN880),EXACT('Sanity_Checklist'!E34,CN880)),0,1),1)</x:f>
        <x:v>0</x:v>
      </x:c>
    </x:row>
    <x:row r="881">
      <x:c r="CL881" t="str">
        <x:v>Sanity_Checklist</x:v>
      </x:c>
      <x:c r="CM881" t="str">
        <x:v>F34</x:v>
      </x:c>
      <x:c r="CN881" t="str">
        <x:v>Audit</x:v>
      </x:c>
      <x:c r="CO881" t="n">
        <x:f>IFERROR(IF(AND(TYPE('Sanity_Checklist'!F34)=TYPE(CN881),ISBLANK('Sanity_Checklist'!F34)=ISBLANK(CN881),EXACT('Sanity_Checklist'!F34,CN881)),0,1),1)</x:f>
        <x:v>0</x:v>
      </x:c>
    </x:row>
    <x:row r="882">
      <x:c r="CL882" t="str">
        <x:v>Sanity_Checklist</x:v>
      </x:c>
      <x:c r="CM882" t="str">
        <x:v>G34</x:v>
      </x:c>
      <x:c r="CN882" t="str">
        <x:v>DECLARED_ASSERTION</x:v>
      </x:c>
      <x:c r="CO882" t="n">
        <x:f>IFERROR(IF(AND(TYPE('Sanity_Checklist'!G34)=TYPE(CN882),ISBLANK('Sanity_Checklist'!G34)=ISBLANK(CN882),EXACT('Sanity_Checklist'!G34,CN882)),0,1),1)</x:f>
        <x:v>0</x:v>
      </x:c>
    </x:row>
    <x:row r="883">
      <x:c r="CL883" t="str">
        <x:v>Sanity_Checklist</x:v>
      </x:c>
      <x:c r="CM883" t="str">
        <x:v>A35</x:v>
      </x:c>
      <x:c r="CN883" t="str">
        <x:v>SC-30</x:v>
      </x:c>
      <x:c r="CO883" t="n">
        <x:f>IFERROR(IF(AND(TYPE('Sanity_Checklist'!A35)=TYPE(CN883),ISBLANK('Sanity_Checklist'!A35)=ISBLANK(CN883),EXACT('Sanity_Checklist'!A35,CN883)),0,1),1)</x:f>
        <x:v>0</x:v>
      </x:c>
    </x:row>
    <x:row r="884">
      <x:c r="CL884" t="str">
        <x:v>Sanity_Checklist</x:v>
      </x:c>
      <x:c r="CM884" t="str">
        <x:v>B35</x:v>
      </x:c>
      <x:c r="CN884" t="str">
        <x:v>No blocking audit flag</x:v>
      </x:c>
      <x:c r="CO884" t="n">
        <x:f>IFERROR(IF(AND(TYPE('Sanity_Checklist'!B35)=TYPE(CN884),ISBLANK('Sanity_Checklist'!B35)=ISBLANK(CN884),EXACT('Sanity_Checklist'!B35,CN884)),0,1),1)</x:f>
        <x:v>0</x:v>
      </x:c>
    </x:row>
    <x:row r="885">
      <x:c r="CL885" t="str">
        <x:v>Sanity_Checklist</x:v>
      </x:c>
      <x:c r="CM885" t="str">
        <x:v>C35</x:v>
      </x:c>
      <x:c r="CN885" t="str">
        <x:v>NO</x:v>
      </x:c>
      <x:c r="CO885" t="n">
        <x:f>IFERROR(IF(AND(TYPE('Sanity_Checklist'!C35)=TYPE(CN885),ISBLANK('Sanity_Checklist'!C35)=ISBLANK(CN885),EXACT('Sanity_Checklist'!C35,CN885)),0,1),1)</x:f>
        <x:v>0</x:v>
      </x:c>
    </x:row>
    <x:row r="886">
      <x:c r="CL886" t="str">
        <x:v>Sanity_Checklist</x:v>
      </x:c>
      <x:c r="CM886" t="str">
        <x:v>D35</x:v>
      </x:c>
      <x:c r="CN886" t="str">
        <x:v>NO</x:v>
      </x:c>
      <x:c r="CO886" t="n">
        <x:f>IFERROR(IF(AND(TYPE('Sanity_Checklist'!D35)=TYPE(CN886),ISBLANK('Sanity_Checklist'!D35)=ISBLANK(CN886),EXACT('Sanity_Checklist'!D35,CN886)),0,1),1)</x:f>
        <x:v>0</x:v>
      </x:c>
    </x:row>
    <x:row r="887">
      <x:c r="CL887" t="str">
        <x:v>Sanity_Checklist</x:v>
      </x:c>
      <x:c r="CM887" t="str">
        <x:v>E35</x:v>
      </x:c>
      <x:c r="CN887" t="inlineStr">
        <x:is>
          <x:t>RECORDED_PASS</x:t>
        </x:is>
      </x:c>
      <x:c r="CO887" t="n">
        <x:f>IFERROR(IF(AND(TYPE('Sanity_Checklist'!E35)=TYPE(CN887),ISBLANK('Sanity_Checklist'!E35)=ISBLANK(CN887),EXACT('Sanity_Checklist'!E35,CN887)),0,1),1)</x:f>
        <x:v>0</x:v>
      </x:c>
    </x:row>
    <x:row r="888">
      <x:c r="CL888" t="str">
        <x:v>Sanity_Checklist</x:v>
      </x:c>
      <x:c r="CM888" t="str">
        <x:v>F35</x:v>
      </x:c>
      <x:c r="CN888" t="str">
        <x:v>Audit_Flags!B18</x:v>
      </x:c>
      <x:c r="CO888" t="n">
        <x:f>IFERROR(IF(AND(TYPE('Sanity_Checklist'!F35)=TYPE(CN888),ISBLANK('Sanity_Checklist'!F35)=ISBLANK(CN888),EXACT('Sanity_Checklist'!F35,CN888)),0,1),1)</x:f>
        <x:v>0</x:v>
      </x:c>
    </x:row>
    <x:row r="889">
      <x:c r="CL889" t="str">
        <x:v>Sanity_Checklist</x:v>
      </x:c>
      <x:c r="CM889" t="str">
        <x:v>G35</x:v>
      </x:c>
      <x:c r="CN889" t="inlineStr">
        <x:is>
          <x:t>RECORDED_CHECK</x:t>
        </x:is>
      </x:c>
      <x:c r="CO889" t="n">
        <x:f>IFERROR(IF(AND(TYPE('Sanity_Checklist'!G35)=TYPE(CN889),ISBLANK('Sanity_Checklist'!G35)=ISBLANK(CN889),EXACT('Sanity_Checklist'!G35,CN889)),0,1),1)</x:f>
        <x:v>0</x:v>
      </x:c>
    </x:row>
    <x:row r="890">
      <x:c r="CL890" t="str">
        <x:v>Sanity_Checklist</x:v>
      </x:c>
      <x:c r="CM890" t="str">
        <x:v>B36</x:v>
      </x:c>
      <x:c r="CN890" t="n">
        <x:v>0</x:v>
      </x:c>
      <x:c r="CO890" t="n">
        <x:f>IFERROR(IF(AND(TYPE('Sanity_Checklist'!B36)=TYPE(CN890),ISBLANK('Sanity_Checklist'!B36)=ISBLANK(CN890),EXACT('Sanity_Checklist'!B36,CN890)),0,1),1)</x:f>
        <x:v>0</x:v>
      </x:c>
    </x:row>
    <x:row r="891">
      <x:c r="CL891" t="str">
        <x:v>Sanity_Checklist</x:v>
      </x:c>
      <x:c r="CM891" t="str">
        <x:v>A37</x:v>
      </x:c>
      <x:c r="CN891" t="inlineStr">
        <x:is>
          <x:t>COMPUTED RECORD SUMMARY</x:t>
        </x:is>
      </x:c>
      <x:c r="CO891" t="n">
        <x:f>IFERROR(IF(AND(TYPE('Sanity_Checklist'!A37)=TYPE(CN891),ISBLANK('Sanity_Checklist'!A37)=ISBLANK(CN891),EXACT('Sanity_Checklist'!A37,CN891)),0,1),1)</x:f>
        <x:v>0</x:v>
      </x:c>
    </x:row>
    <x:row r="892">
      <x:c r="CL892" t="str">
        <x:v>Sanity_Checklist</x:v>
      </x:c>
      <x:c r="CM892" t="str">
        <x:v>A38</x:v>
      </x:c>
      <x:c r="CN892" t="inlineStr">
        <x:is>
          <x:t>Total labelled records:</x:t>
        </x:is>
      </x:c>
      <x:c r="CO892" t="n">
        <x:f>IFERROR(IF(AND(TYPE('Sanity_Checklist'!A38)=TYPE(CN892),ISBLANK('Sanity_Checklist'!A38)=ISBLANK(CN892),EXACT('Sanity_Checklist'!A38,CN892)),0,1),1)</x:f>
        <x:v>0</x:v>
      </x:c>
    </x:row>
    <x:row r="893">
      <x:c r="CL893"/>
      <x:c r="CM893"/>
      <x:c r="CN893"/>
      <x:c r="CO893"/>
    </x:row>
    <x:row r="894">
      <x:c r="CL894" t="str">
        <x:v>Sanity_Checklist</x:v>
      </x:c>
      <x:c r="CM894" t="str">
        <x:v>C38</x:v>
      </x:c>
      <x:c r="CN894" t="inlineStr">
        <x:is>
          <x:t>ERROR_RECORD_COUNT:</x:t>
        </x:is>
      </x:c>
      <x:c r="CO894" t="n">
        <x:f>IFERROR(IF(AND(TYPE('Sanity_Checklist'!C38)=TYPE(CN894),ISBLANK('Sanity_Checklist'!C38)=ISBLANK(CN894),EXACT('Sanity_Checklist'!C38,CN894)),0,1),1)</x:f>
        <x:v>0</x:v>
      </x:c>
    </x:row>
    <x:row r="895">
      <x:c r="CL895"/>
      <x:c r="CM895"/>
      <x:c r="CN895"/>
      <x:c r="CO895"/>
    </x:row>
    <x:row r="896">
      <x:c r="CL896" t="str">
        <x:v>Sanity_Checklist</x:v>
      </x:c>
      <x:c r="CM896" t="str">
        <x:v>F38</x:v>
      </x:c>
      <x:c r="CN896" t="inlineStr">
        <x:is>
          <x:t>95 SC/V127 records: 47 recorded checks + 2 recorded recomputations + 46 declarations. None is a newly executed independent test merely because this sheet says so.</x:t>
        </x:is>
      </x:c>
      <x:c r="CO896" t="n">
        <x:f>IFERROR(IF(AND(TYPE('Sanity_Checklist'!F38)=TYPE(CN896),ISBLANK('Sanity_Checklist'!F38)=ISBLANK(CN896),EXACT('Sanity_Checklist'!F38,CN896)),0,1),1)</x:f>
        <x:v>0</x:v>
      </x:c>
    </x:row>
    <x:row r="897">
      <x:c r="CL897" t="str">
        <x:v>Sanity_Checklist</x:v>
      </x:c>
      <x:c r="CM897" t="str">
        <x:v>G38</x:v>
      </x:c>
      <x:c r="CN897" t="inlineStr">
        <x:is>
          <x:t>Excludes four CGP manual-review rows and one semantic/manual note. IDs are non-contiguous. Current executions: Verification receipts.</x:t>
        </x:is>
      </x:c>
      <x:c r="CO897" t="n">
        <x:f>IFERROR(IF(AND(TYPE('Sanity_Checklist'!G38)=TYPE(CN897),ISBLANK('Sanity_Checklist'!G38)=ISBLANK(CN897),EXACT('Sanity_Checklist'!G38,CN897)),0,1),1)</x:f>
        <x:v>0</x:v>
      </x:c>
    </x:row>
    <x:row r="898">
      <x:c r="CL898" t="str">
        <x:v>Sanity_Checklist</x:v>
      </x:c>
      <x:c r="CM898" t="str">
        <x:v>A39</x:v>
      </x:c>
      <x:c r="CN898" t="inlineStr">
        <x:is>
          <x:t>RECORDED_PASS_COUNT:</x:t>
        </x:is>
      </x:c>
      <x:c r="CO898" t="n">
        <x:f>IFERROR(IF(AND(TYPE('Sanity_Checklist'!A39)=TYPE(CN898),ISBLANK('Sanity_Checklist'!A39)=ISBLANK(CN898),EXACT('Sanity_Checklist'!A39,CN898)),0,1),1)</x:f>
        <x:v>0</x:v>
      </x:c>
    </x:row>
    <x:row r="899">
      <x:c r="CL899"/>
      <x:c r="CM899"/>
      <x:c r="CN899"/>
      <x:c r="CO899"/>
    </x:row>
    <x:row r="900">
      <x:c r="CL900" t="str">
        <x:v>Sanity_Checklist</x:v>
      </x:c>
      <x:c r="CM900" t="str">
        <x:v>C39</x:v>
      </x:c>
      <x:c r="CN900" t="str">
        <x:v>UNCLASSIFIED_COUNT:</x:v>
      </x:c>
      <x:c r="CO900" t="n">
        <x:f>IFERROR(IF(AND(TYPE('Sanity_Checklist'!C39)=TYPE(CN900),ISBLANK('Sanity_Checklist'!C39)=ISBLANK(CN900),EXACT('Sanity_Checklist'!C39,CN900)),0,1),1)</x:f>
        <x:v>0</x:v>
      </x:c>
    </x:row>
    <x:row r="901">
      <x:c r="CL901"/>
      <x:c r="CM901"/>
      <x:c r="CN901"/>
      <x:c r="CO901"/>
    </x:row>
    <x:row r="902">
      <x:c r="CL902" t="str">
        <x:v>Sanity_Checklist</x:v>
      </x:c>
      <x:c r="CM902" t="str">
        <x:v>A40</x:v>
      </x:c>
      <x:c r="CN902" t="str">
        <x:v>FAIL_COUNT:</x:v>
      </x:c>
      <x:c r="CO902" t="n">
        <x:f>IFERROR(IF(AND(TYPE('Sanity_Checklist'!A40)=TYPE(CN902),ISBLANK('Sanity_Checklist'!A40)=ISBLANK(CN902),EXACT('Sanity_Checklist'!A40,CN902)),0,1),1)</x:f>
        <x:v>0</x:v>
      </x:c>
    </x:row>
    <x:row r="903">
      <x:c r="CL903"/>
      <x:c r="CM903"/>
      <x:c r="CN903"/>
      <x:c r="CO903"/>
    </x:row>
    <x:row r="904">
      <x:c r="CL904" t="str">
        <x:v>Sanity_Checklist</x:v>
      </x:c>
      <x:c r="CM904" t="str">
        <x:v>A41</x:v>
      </x:c>
      <x:c r="CN904" t="str">
        <x:v>OVERALL CHECK STATUS:</x:v>
      </x:c>
      <x:c r="CO904" t="n">
        <x:f>IFERROR(IF(AND(TYPE('Sanity_Checklist'!A41)=TYPE(CN904),ISBLANK('Sanity_Checklist'!A41)=ISBLANK(CN904),EXACT('Sanity_Checklist'!A41,CN904)),0,1),1)</x:f>
        <x:v>0</x:v>
      </x:c>
    </x:row>
    <x:row r="905">
      <x:c r="CL905"/>
      <x:c r="CM905"/>
      <x:c r="CN905"/>
      <x:c r="CO905"/>
    </x:row>
    <x:row r="906">
      <x:c r="CL906" t="str">
        <x:v>Sanity_Checklist</x:v>
      </x:c>
      <x:c r="CM906" t="str">
        <x:v>A42</x:v>
      </x:c>
      <x:c r="CN906" t="str">
        <x:v>SC-31</x:v>
      </x:c>
      <x:c r="CO906" t="n">
        <x:f>IFERROR(IF(AND(TYPE('Sanity_Checklist'!A42)=TYPE(CN906),ISBLANK('Sanity_Checklist'!A42)=ISBLANK(CN906),EXACT('Sanity_Checklist'!A42,CN906)),0,1),1)</x:f>
        <x:v>0</x:v>
      </x:c>
    </x:row>
    <x:row r="907">
      <x:c r="CL907" t="str">
        <x:v>Sanity_Checklist</x:v>
      </x:c>
      <x:c r="CM907" t="str">
        <x:v>B42</x:v>
      </x:c>
      <x:c r="CN907" t="str">
        <x:v>SCI ≥ Tier minimum</x:v>
      </x:c>
      <x:c r="CO907" t="n">
        <x:f>IFERROR(IF(AND(TYPE('Sanity_Checklist'!B42)=TYPE(CN907),ISBLANK('Sanity_Checklist'!B42)=ISBLANK(CN907),EXACT('Sanity_Checklist'!B42,CN907)),0,1),1)</x:f>
        <x:v>0</x:v>
      </x:c>
    </x:row>
    <x:row r="908">
      <x:c r="CL908" t="str">
        <x:v>Sanity_Checklist</x:v>
      </x:c>
      <x:c r="CM908" t="str">
        <x:v>C42</x:v>
      </x:c>
      <x:c r="CN908" t="n">
        <x:v>1</x:v>
      </x:c>
      <x:c r="CO908" t="n">
        <x:f>IFERROR(IF(AND(TYPE('Sanity_Checklist'!C42)=TYPE(CN908),ISBLANK('Sanity_Checklist'!C42)=ISBLANK(CN908),EXACT('Sanity_Checklist'!C42,CN908)),0,1),1)</x:f>
        <x:v>0</x:v>
      </x:c>
    </x:row>
    <x:row r="909">
      <x:c r="CL909" t="str">
        <x:v>Sanity_Checklist</x:v>
      </x:c>
      <x:c r="CM909" t="str">
        <x:v>D42</x:v>
      </x:c>
      <x:c r="CN909" t="n">
        <x:v>1</x:v>
      </x:c>
      <x:c r="CO909" t="n">
        <x:f>IFERROR(IF(AND(TYPE('Sanity_Checklist'!D42)=TYPE(CN909),ISBLANK('Sanity_Checklist'!D42)=ISBLANK(CN909),EXACT('Sanity_Checklist'!D42,CN909)),0,1),1)</x:f>
        <x:v>0</x:v>
      </x:c>
    </x:row>
    <x:row r="910">
      <x:c r="CL910" t="str">
        <x:v>Sanity_Checklist</x:v>
      </x:c>
      <x:c r="CM910" t="str">
        <x:v>E42</x:v>
      </x:c>
      <x:c r="CN910" t="str">
        <x:v>DISCLOSED_ASSERTION</x:v>
      </x:c>
      <x:c r="CO910" t="n">
        <x:f>IFERROR(IF(AND(TYPE('Sanity_Checklist'!E42)=TYPE(CN910),ISBLANK('Sanity_Checklist'!E42)=ISBLANK(CN910),EXACT('Sanity_Checklist'!E42,CN910)),0,1),1)</x:f>
        <x:v>0</x:v>
      </x:c>
    </x:row>
    <x:row r="911">
      <x:c r="CL911" t="str">
        <x:v>Sanity_Checklist</x:v>
      </x:c>
      <x:c r="CM911" t="str">
        <x:v>F42</x:v>
      </x:c>
      <x:c r="CN911" t="str">
        <x:v>CANON SCI_LEVEL</x:v>
      </x:c>
      <x:c r="CO911" t="n">
        <x:f>IFERROR(IF(AND(TYPE('Sanity_Checklist'!F42)=TYPE(CN911),ISBLANK('Sanity_Checklist'!F42)=ISBLANK(CN911),EXACT('Sanity_Checklist'!F42,CN911)),0,1),1)</x:f>
        <x:v>0</x:v>
      </x:c>
    </x:row>
    <x:row r="912">
      <x:c r="CL912" t="str">
        <x:v>Sanity_Checklist</x:v>
      </x:c>
      <x:c r="CM912" t="str">
        <x:v>G42</x:v>
      </x:c>
      <x:c r="CN912" t="str">
        <x:v>DECLARED_ASSERTION</x:v>
      </x:c>
      <x:c r="CO912" t="n">
        <x:f>IFERROR(IF(AND(TYPE('Sanity_Checklist'!G42)=TYPE(CN912),ISBLANK('Sanity_Checklist'!G42)=ISBLANK(CN912),EXACT('Sanity_Checklist'!G42,CN912)),0,1),1)</x:f>
        <x:v>0</x:v>
      </x:c>
    </x:row>
    <x:row r="913">
      <x:c r="CL913" t="str">
        <x:v>Sanity_Checklist</x:v>
      </x:c>
      <x:c r="CM913" t="str">
        <x:v>A43</x:v>
      </x:c>
      <x:c r="CN913" t="str">
        <x:v>SC-32</x:v>
      </x:c>
      <x:c r="CO913" t="n">
        <x:f>IFERROR(IF(AND(TYPE('Sanity_Checklist'!A43)=TYPE(CN913),ISBLANK('Sanity_Checklist'!A43)=ISBLANK(CN913),EXACT('Sanity_Checklist'!A43,CN913)),0,1),1)</x:f>
        <x:v>0</x:v>
      </x:c>
    </x:row>
    <x:row r="914">
      <x:c r="CL914" t="str">
        <x:v>Sanity_Checklist</x:v>
      </x:c>
      <x:c r="CM914" t="str">
        <x:v>B43</x:v>
      </x:c>
      <x:c r="CN914" t="str">
        <x:v>ScopeCoverage mode set</x:v>
      </x:c>
      <x:c r="CO914" t="n">
        <x:f>IFERROR(IF(AND(TYPE('Sanity_Checklist'!B43)=TYPE(CN914),ISBLANK('Sanity_Checklist'!B43)=ISBLANK(CN914),EXACT('Sanity_Checklist'!B43,CN914)),0,1),1)</x:f>
        <x:v>0</x:v>
      </x:c>
    </x:row>
    <x:row r="915">
      <x:c r="CL915" t="str">
        <x:v>Sanity_Checklist</x:v>
      </x:c>
      <x:c r="CM915" t="str">
        <x:v>C43</x:v>
      </x:c>
      <x:c r="CN915" t="str">
        <x:v>FULL</x:v>
      </x:c>
      <x:c r="CO915" t="n">
        <x:f>IFERROR(IF(AND(TYPE('Sanity_Checklist'!C43)=TYPE(CN915),ISBLANK('Sanity_Checklist'!C43)=ISBLANK(CN915),EXACT('Sanity_Checklist'!C43,CN915)),0,1),1)</x:f>
        <x:v>0</x:v>
      </x:c>
    </x:row>
    <x:row r="916">
      <x:c r="CL916" t="str">
        <x:v>Sanity_Checklist</x:v>
      </x:c>
      <x:c r="CM916" t="str">
        <x:v>D43</x:v>
      </x:c>
      <x:c r="CN916" t="str">
        <x:v>FULL</x:v>
      </x:c>
      <x:c r="CO916" t="n">
        <x:f>IFERROR(IF(AND(TYPE('Sanity_Checklist'!D43)=TYPE(CN916),ISBLANK('Sanity_Checklist'!D43)=ISBLANK(CN916),EXACT('Sanity_Checklist'!D43,CN916)),0,1),1)</x:f>
        <x:v>0</x:v>
      </x:c>
    </x:row>
    <x:row r="917">
      <x:c r="CL917" t="str">
        <x:v>Sanity_Checklist</x:v>
      </x:c>
      <x:c r="CM917" t="str">
        <x:v>E43</x:v>
      </x:c>
      <x:c r="CN917" t="str">
        <x:v>DISCLOSED_ASSERTION</x:v>
      </x:c>
      <x:c r="CO917" t="n">
        <x:f>IFERROR(IF(AND(TYPE('Sanity_Checklist'!E43)=TYPE(CN917),ISBLANK('Sanity_Checklist'!E43)=ISBLANK(CN917),EXACT('Sanity_Checklist'!E43,CN917)),0,1),1)</x:f>
        <x:v>0</x:v>
      </x:c>
    </x:row>
    <x:row r="918">
      <x:c r="CL918" t="str">
        <x:v>Sanity_Checklist</x:v>
      </x:c>
      <x:c r="CM918" t="str">
        <x:v>F43</x:v>
      </x:c>
      <x:c r="CN918" t="str">
        <x:v>CANON SCOPE_COVERAGE_MODE</x:v>
      </x:c>
      <x:c r="CO918" t="n">
        <x:f>IFERROR(IF(AND(TYPE('Sanity_Checklist'!F43)=TYPE(CN918),ISBLANK('Sanity_Checklist'!F43)=ISBLANK(CN918),EXACT('Sanity_Checklist'!F43,CN918)),0,1),1)</x:f>
        <x:v>0</x:v>
      </x:c>
    </x:row>
    <x:row r="919">
      <x:c r="CL919" t="str">
        <x:v>Sanity_Checklist</x:v>
      </x:c>
      <x:c r="CM919" t="str">
        <x:v>G43</x:v>
      </x:c>
      <x:c r="CN919" t="str">
        <x:v>DECLARED_ASSERTION</x:v>
      </x:c>
      <x:c r="CO919" t="n">
        <x:f>IFERROR(IF(AND(TYPE('Sanity_Checklist'!G43)=TYPE(CN919),ISBLANK('Sanity_Checklist'!G43)=ISBLANK(CN919),EXACT('Sanity_Checklist'!G43,CN919)),0,1),1)</x:f>
        <x:v>0</x:v>
      </x:c>
    </x:row>
    <x:row r="920">
      <x:c r="CL920" t="str">
        <x:v>Sanity_Checklist</x:v>
      </x:c>
      <x:c r="CM920" t="str">
        <x:v>A44</x:v>
      </x:c>
      <x:c r="CN920" t="str">
        <x:v>SC-33</x:v>
      </x:c>
      <x:c r="CO920" t="n">
        <x:f>IFERROR(IF(AND(TYPE('Sanity_Checklist'!A44)=TYPE(CN920),ISBLANK('Sanity_Checklist'!A44)=ISBLANK(CN920),EXACT('Sanity_Checklist'!A44,CN920)),0,1),1)</x:f>
        <x:v>0</x:v>
      </x:c>
    </x:row>
    <x:row r="921">
      <x:c r="CL921" t="str">
        <x:v>Sanity_Checklist</x:v>
      </x:c>
      <x:c r="CM921" t="str">
        <x:v>B44</x:v>
      </x:c>
      <x:c r="CN921" t="str">
        <x:v>Uncertainty method declared</x:v>
      </x:c>
      <x:c r="CO921" t="n">
        <x:f>IFERROR(IF(AND(TYPE('Sanity_Checklist'!B44)=TYPE(CN921),ISBLANK('Sanity_Checklist'!B44)=ISBLANK(CN921),EXACT('Sanity_Checklist'!B44,CN921)),0,1),1)</x:f>
        <x:v>0</x:v>
      </x:c>
    </x:row>
    <x:row r="922">
      <x:c r="CL922" t="str">
        <x:v>Sanity_Checklist</x:v>
      </x:c>
      <x:c r="CM922" t="str">
        <x:v>C44</x:v>
      </x:c>
      <x:c r="CN922" t="str">
        <x:v>C</x:v>
      </x:c>
      <x:c r="CO922" t="n">
        <x:f>IFERROR(IF(AND(TYPE('Sanity_Checklist'!C44)=TYPE(CN922),ISBLANK('Sanity_Checklist'!C44)=ISBLANK(CN922),EXACT('Sanity_Checklist'!C44,CN922)),0,1),1)</x:f>
        <x:v>0</x:v>
      </x:c>
    </x:row>
    <x:row r="923">
      <x:c r="CL923" t="str">
        <x:v>Sanity_Checklist</x:v>
      </x:c>
      <x:c r="CM923" t="str">
        <x:v>D44</x:v>
      </x:c>
      <x:c r="CN923" t="str">
        <x:v>C</x:v>
      </x:c>
      <x:c r="CO923" t="n">
        <x:f>IFERROR(IF(AND(TYPE('Sanity_Checklist'!D44)=TYPE(CN923),ISBLANK('Sanity_Checklist'!D44)=ISBLANK(CN923),EXACT('Sanity_Checklist'!D44,CN923)),0,1),1)</x:f>
        <x:v>0</x:v>
      </x:c>
    </x:row>
    <x:row r="924">
      <x:c r="CL924" t="str">
        <x:v>Sanity_Checklist</x:v>
      </x:c>
      <x:c r="CM924" t="str">
        <x:v>E44</x:v>
      </x:c>
      <x:c r="CN924" t="str">
        <x:v>DISCLOSED_ASSERTION</x:v>
      </x:c>
      <x:c r="CO924" t="n">
        <x:f>IFERROR(IF(AND(TYPE('Sanity_Checklist'!E44)=TYPE(CN924),ISBLANK('Sanity_Checklist'!E44)=ISBLANK(CN924),EXACT('Sanity_Checklist'!E44,CN924)),0,1),1)</x:f>
        <x:v>0</x:v>
      </x:c>
    </x:row>
    <x:row r="925">
      <x:c r="CL925" t="str">
        <x:v>Sanity_Checklist</x:v>
      </x:c>
      <x:c r="CM925" t="str">
        <x:v>F44</x:v>
      </x:c>
      <x:c r="CN925" t="str">
        <x:v>CANON!B16</x:v>
      </x:c>
      <x:c r="CO925" t="n">
        <x:f>IFERROR(IF(AND(TYPE('Sanity_Checklist'!F44)=TYPE(CN925),ISBLANK('Sanity_Checklist'!F44)=ISBLANK(CN925),EXACT('Sanity_Checklist'!F44,CN925)),0,1),1)</x:f>
        <x:v>0</x:v>
      </x:c>
    </x:row>
    <x:row r="926">
      <x:c r="CL926" t="str">
        <x:v>Sanity_Checklist</x:v>
      </x:c>
      <x:c r="CM926" t="str">
        <x:v>G44</x:v>
      </x:c>
      <x:c r="CN926" t="str">
        <x:v>DECLARED_ASSERTION</x:v>
      </x:c>
      <x:c r="CO926" t="n">
        <x:f>IFERROR(IF(AND(TYPE('Sanity_Checklist'!G44)=TYPE(CN926),ISBLANK('Sanity_Checklist'!G44)=ISBLANK(CN926),EXACT('Sanity_Checklist'!G44,CN926)),0,1),1)</x:f>
        <x:v>0</x:v>
      </x:c>
    </x:row>
    <x:row r="927">
      <x:c r="CL927" t="str">
        <x:v>Sanity_Checklist</x:v>
      </x:c>
      <x:c r="CM927" t="str">
        <x:v>A45</x:v>
      </x:c>
      <x:c r="CN927" t="str">
        <x:v>SC-34</x:v>
      </x:c>
      <x:c r="CO927" t="n">
        <x:f>IFERROR(IF(AND(TYPE('Sanity_Checklist'!A45)=TYPE(CN927),ISBLANK('Sanity_Checklist'!A45)=ISBLANK(CN927),EXACT('Sanity_Checklist'!A45,CN927)),0,1),1)</x:f>
        <x:v>0</x:v>
      </x:c>
    </x:row>
    <x:row r="928">
      <x:c r="CL928" t="str">
        <x:v>Sanity_Checklist</x:v>
      </x:c>
      <x:c r="CM928" t="str">
        <x:v>B45</x:v>
      </x:c>
      <x:c r="CN928" t="str">
        <x:v>SGP version (Config vs CANON)</x:v>
      </x:c>
      <x:c r="CO928" t="n">
        <x:f>IFERROR(IF(AND(TYPE('Sanity_Checklist'!B45)=TYPE(CN928),ISBLANK('Sanity_Checklist'!B45)=ISBLANK(CN928),EXACT('Sanity_Checklist'!B45,CN928)),0,1),1)</x:f>
        <x:v>0</x:v>
      </x:c>
    </x:row>
    <x:row r="929">
      <x:c r="CL929" t="str">
        <x:v>Sanity_Checklist</x:v>
      </x:c>
      <x:c r="CM929" t="str">
        <x:v>C45</x:v>
      </x:c>
      <x:c r="CN929" t="str">
        <x:v>SGP v8.8</x:v>
      </x:c>
      <x:c r="CO929" t="n">
        <x:f>IFERROR(IF(AND(TYPE('Sanity_Checklist'!C45)=TYPE(CN929),ISBLANK('Sanity_Checklist'!C45)=ISBLANK(CN929),EXACT('Sanity_Checklist'!C45,CN929)),0,1),1)</x:f>
        <x:v>0</x:v>
      </x:c>
    </x:row>
    <x:row r="930">
      <x:c r="CL930" t="str">
        <x:v>Sanity_Checklist</x:v>
      </x:c>
      <x:c r="CM930" t="str">
        <x:v>D45</x:v>
      </x:c>
      <x:c r="CN930" t="str">
        <x:v>SGP v8.8</x:v>
      </x:c>
      <x:c r="CO930" t="n">
        <x:f>IFERROR(IF(AND(TYPE('Sanity_Checklist'!D45)=TYPE(CN930),ISBLANK('Sanity_Checklist'!D45)=ISBLANK(CN930),EXACT('Sanity_Checklist'!D45,CN930)),0,1),1)</x:f>
        <x:v>0</x:v>
      </x:c>
    </x:row>
    <x:row r="931">
      <x:c r="CL931" t="str">
        <x:v>Sanity_Checklist</x:v>
      </x:c>
      <x:c r="CM931" t="str">
        <x:v>E45</x:v>
      </x:c>
      <x:c r="CN931" t="inlineStr">
        <x:is>
          <x:t>RECORDED_PASS</x:t>
        </x:is>
      </x:c>
      <x:c r="CO931" t="n">
        <x:f>IFERROR(IF(AND(TYPE('Sanity_Checklist'!E45)=TYPE(CN931),ISBLANK('Sanity_Checklist'!E45)=ISBLANK(CN931),EXACT('Sanity_Checklist'!E45,CN931)),0,1),1)</x:f>
        <x:v>0</x:v>
      </x:c>
    </x:row>
    <x:row r="932">
      <x:c r="CL932" t="str">
        <x:v>Sanity_Checklist</x:v>
      </x:c>
      <x:c r="CM932" t="str">
        <x:v>F45</x:v>
      </x:c>
      <x:c r="CN932" t="str">
        <x:v>Config!B5 vs CANON!B6</x:v>
      </x:c>
      <x:c r="CO932" t="n">
        <x:f>IFERROR(IF(AND(TYPE('Sanity_Checklist'!F45)=TYPE(CN932),ISBLANK('Sanity_Checklist'!F45)=ISBLANK(CN932),EXACT('Sanity_Checklist'!F45,CN932)),0,1),1)</x:f>
        <x:v>0</x:v>
      </x:c>
    </x:row>
    <x:row r="933">
      <x:c r="CL933" t="str">
        <x:v>Sanity_Checklist</x:v>
      </x:c>
      <x:c r="CM933" t="str">
        <x:v>G45</x:v>
      </x:c>
      <x:c r="CN933" t="inlineStr">
        <x:is>
          <x:t>RECORDED_CHECK</x:t>
        </x:is>
      </x:c>
      <x:c r="CO933" t="n">
        <x:f>IFERROR(IF(AND(TYPE('Sanity_Checklist'!G45)=TYPE(CN933),ISBLANK('Sanity_Checklist'!G45)=ISBLANK(CN933),EXACT('Sanity_Checklist'!G45,CN933)),0,1),1)</x:f>
        <x:v>0</x:v>
      </x:c>
    </x:row>
    <x:row r="934">
      <x:c r="CL934" t="str">
        <x:v>Sanity_Checklist</x:v>
      </x:c>
      <x:c r="CM934" t="str">
        <x:v>A46</x:v>
      </x:c>
      <x:c r="CN934" t="str">
        <x:v>SC-35</x:v>
      </x:c>
      <x:c r="CO934" t="n">
        <x:f>IFERROR(IF(AND(TYPE('Sanity_Checklist'!A46)=TYPE(CN934),ISBLANK('Sanity_Checklist'!A46)=ISBLANK(CN934),EXACT('Sanity_Checklist'!A46,CN934)),0,1),1)</x:f>
        <x:v>0</x:v>
      </x:c>
    </x:row>
    <x:row r="935">
      <x:c r="CL935" t="str">
        <x:v>Sanity_Checklist</x:v>
      </x:c>
      <x:c r="CM935" t="str">
        <x:v>B46</x:v>
      </x:c>
      <x:c r="CN935" t="str">
        <x:v>Union floors preserved</x:v>
      </x:c>
      <x:c r="CO935" t="n">
        <x:f>IFERROR(IF(AND(TYPE('Sanity_Checklist'!B46)=TYPE(CN935),ISBLANK('Sanity_Checklist'!B46)=ISBLANK(CN935),EXACT('Sanity_Checklist'!B46,CN935)),0,1),1)</x:f>
        <x:v>0</x:v>
      </x:c>
    </x:row>
    <x:row r="936">
      <x:c r="CL936" t="str">
        <x:v>Sanity_Checklist</x:v>
      </x:c>
      <x:c r="CM936" t="str">
        <x:v>C46</x:v>
      </x:c>
      <x:c r="CN936" t="str">
        <x:v>PASS</x:v>
      </x:c>
      <x:c r="CO936" t="n">
        <x:f>IFERROR(IF(AND(TYPE('Sanity_Checklist'!C46)=TYPE(CN936),ISBLANK('Sanity_Checklist'!C46)=ISBLANK(CN936),EXACT('Sanity_Checklist'!C46,CN936)),0,1),1)</x:f>
        <x:v>0</x:v>
      </x:c>
    </x:row>
    <x:row r="937">
      <x:c r="CL937" t="str">
        <x:v>Sanity_Checklist</x:v>
      </x:c>
      <x:c r="CM937" t="str">
        <x:v>D46</x:v>
      </x:c>
      <x:c r="CN937" t="str">
        <x:v>PASS</x:v>
      </x:c>
      <x:c r="CO937" t="n">
        <x:f>IFERROR(IF(AND(TYPE('Sanity_Checklist'!D46)=TYPE(CN937),ISBLANK('Sanity_Checklist'!D46)=ISBLANK(CN937),EXACT('Sanity_Checklist'!D46,CN937)),0,1),1)</x:f>
        <x:v>0</x:v>
      </x:c>
    </x:row>
    <x:row r="938">
      <x:c r="CL938" t="str">
        <x:v>Sanity_Checklist</x:v>
      </x:c>
      <x:c r="CM938" t="str">
        <x:v>E46</x:v>
      </x:c>
      <x:c r="CN938" t="str">
        <x:v>DISCLOSED_ASSERTION</x:v>
      </x:c>
      <x:c r="CO938" t="n">
        <x:f>IFERROR(IF(AND(TYPE('Sanity_Checklist'!E46)=TYPE(CN938),ISBLANK('Sanity_Checklist'!E46)=ISBLANK(CN938),EXACT('Sanity_Checklist'!E46,CN938)),0,1),1)</x:f>
        <x:v>0</x:v>
      </x:c>
    </x:row>
    <x:row r="939">
      <x:c r="CL939" t="str">
        <x:v>Sanity_Checklist</x:v>
      </x:c>
      <x:c r="CM939" t="str">
        <x:v>F46</x:v>
      </x:c>
      <x:c r="CN939" t="str">
        <x:v>PLSS_Local_Scope floor vector / Parameters floor table</x:v>
      </x:c>
      <x:c r="CO939" t="n">
        <x:f>IFERROR(IF(AND(TYPE('Sanity_Checklist'!F46)=TYPE(CN939),ISBLANK('Sanity_Checklist'!F46)=ISBLANK(CN939),EXACT('Sanity_Checklist'!F46,CN939)),0,1),1)</x:f>
        <x:v>0</x:v>
      </x:c>
    </x:row>
    <x:row r="940">
      <x:c r="CL940" t="str">
        <x:v>Sanity_Checklist</x:v>
      </x:c>
      <x:c r="CM940" t="str">
        <x:v>G46</x:v>
      </x:c>
      <x:c r="CN940" t="str">
        <x:v>DECLARED_ASSERTION</x:v>
      </x:c>
      <x:c r="CO940" t="n">
        <x:f>IFERROR(IF(AND(TYPE('Sanity_Checklist'!G46)=TYPE(CN940),ISBLANK('Sanity_Checklist'!G46)=ISBLANK(CN940),EXACT('Sanity_Checklist'!G46,CN940)),0,1),1)</x:f>
        <x:v>0</x:v>
      </x:c>
    </x:row>
    <x:row r="941">
      <x:c r="CL941" t="str">
        <x:v>Sanity_Checklist</x:v>
      </x:c>
      <x:c r="CM941" t="str">
        <x:v>A47</x:v>
      </x:c>
      <x:c r="CN941" t="str">
        <x:v>SC-36</x:v>
      </x:c>
      <x:c r="CO941" t="n">
        <x:f>IFERROR(IF(AND(TYPE('Sanity_Checklist'!A47)=TYPE(CN941),ISBLANK('Sanity_Checklist'!A47)=ISBLANK(CN941),EXACT('Sanity_Checklist'!A47,CN941)),0,1),1)</x:f>
        <x:v>0</x:v>
      </x:c>
    </x:row>
    <x:row r="942">
      <x:c r="CL942" t="str">
        <x:v>Sanity_Checklist</x:v>
      </x:c>
      <x:c r="CM942" t="str">
        <x:v>B47</x:v>
      </x:c>
      <x:c r="CN942" t="str">
        <x:v>Dimension floors declared</x:v>
      </x:c>
      <x:c r="CO942" t="n">
        <x:f>IFERROR(IF(AND(TYPE('Sanity_Checklist'!B47)=TYPE(CN942),ISBLANK('Sanity_Checklist'!B47)=ISBLANK(CN942),EXACT('Sanity_Checklist'!B47,CN942)),0,1),1)</x:f>
        <x:v>0</x:v>
      </x:c>
    </x:row>
    <x:row r="943">
      <x:c r="CL943" t="str">
        <x:v>Sanity_Checklist</x:v>
      </x:c>
      <x:c r="CM943" t="str">
        <x:v>C47</x:v>
      </x:c>
      <x:c r="CN943" t="str">
        <x:v>PASS</x:v>
      </x:c>
      <x:c r="CO943" t="n">
        <x:f>IFERROR(IF(AND(TYPE('Sanity_Checklist'!C47)=TYPE(CN943),ISBLANK('Sanity_Checklist'!C47)=ISBLANK(CN943),EXACT('Sanity_Checklist'!C47,CN943)),0,1),1)</x:f>
        <x:v>0</x:v>
      </x:c>
    </x:row>
    <x:row r="944">
      <x:c r="CL944" t="str">
        <x:v>Sanity_Checklist</x:v>
      </x:c>
      <x:c r="CM944" t="str">
        <x:v>D47</x:v>
      </x:c>
      <x:c r="CN944" t="str">
        <x:v>PASS</x:v>
      </x:c>
      <x:c r="CO944" t="n">
        <x:f>IFERROR(IF(AND(TYPE('Sanity_Checklist'!D47)=TYPE(CN944),ISBLANK('Sanity_Checklist'!D47)=ISBLANK(CN944),EXACT('Sanity_Checklist'!D47,CN944)),0,1),1)</x:f>
        <x:v>0</x:v>
      </x:c>
    </x:row>
    <x:row r="945">
      <x:c r="CL945" t="str">
        <x:v>Sanity_Checklist</x:v>
      </x:c>
      <x:c r="CM945" t="str">
        <x:v>E47</x:v>
      </x:c>
      <x:c r="CN945" t="str">
        <x:v>DISCLOSED_ASSERTION</x:v>
      </x:c>
      <x:c r="CO945" t="n">
        <x:f>IFERROR(IF(AND(TYPE('Sanity_Checklist'!E47)=TYPE(CN945),ISBLANK('Sanity_Checklist'!E47)=ISBLANK(CN945),EXACT('Sanity_Checklist'!E47,CN945)),0,1),1)</x:f>
        <x:v>0</x:v>
      </x:c>
    </x:row>
    <x:row r="946">
      <x:c r="CL946" t="str">
        <x:v>Sanity_Checklist</x:v>
      </x:c>
      <x:c r="CM946" t="str">
        <x:v>F47</x:v>
      </x:c>
      <x:c r="CN946" t="str">
        <x:v>Parameters Section 13.1 floor table</x:v>
      </x:c>
      <x:c r="CO946" t="n">
        <x:f>IFERROR(IF(AND(TYPE('Sanity_Checklist'!F47)=TYPE(CN946),ISBLANK('Sanity_Checklist'!F47)=ISBLANK(CN946),EXACT('Sanity_Checklist'!F47,CN946)),0,1),1)</x:f>
        <x:v>0</x:v>
      </x:c>
    </x:row>
    <x:row r="947">
      <x:c r="CL947" t="str">
        <x:v>Sanity_Checklist</x:v>
      </x:c>
      <x:c r="CM947" t="str">
        <x:v>G47</x:v>
      </x:c>
      <x:c r="CN947" t="str">
        <x:v>DECLARED_ASSERTION</x:v>
      </x:c>
      <x:c r="CO947" t="n">
        <x:f>IFERROR(IF(AND(TYPE('Sanity_Checklist'!G47)=TYPE(CN947),ISBLANK('Sanity_Checklist'!G47)=ISBLANK(CN947),EXACT('Sanity_Checklist'!G47,CN947)),0,1),1)</x:f>
        <x:v>0</x:v>
      </x:c>
    </x:row>
    <x:row r="948">
      <x:c r="CL948" t="str">
        <x:v>Sanity_Checklist</x:v>
      </x:c>
      <x:c r="CM948" t="str">
        <x:v>A48</x:v>
      </x:c>
      <x:c r="CN948" t="str">
        <x:v>SC-37</x:v>
      </x:c>
      <x:c r="CO948" t="n">
        <x:f>IFERROR(IF(AND(TYPE('Sanity_Checklist'!A48)=TYPE(CN948),ISBLANK('Sanity_Checklist'!A48)=ISBLANK(CN948),EXACT('Sanity_Checklist'!A48,CN948)),0,1),1)</x:f>
        <x:v>0</x:v>
      </x:c>
    </x:row>
    <x:row r="949">
      <x:c r="CL949" t="str">
        <x:v>Sanity_Checklist</x:v>
      </x:c>
      <x:c r="CM949" t="str">
        <x:v>B48</x:v>
      </x:c>
      <x:c r="CN949" t="str">
        <x:v>ripple.md version pinned</x:v>
      </x:c>
      <x:c r="CO949" t="n">
        <x:f>IFERROR(IF(AND(TYPE('Sanity_Checklist'!B48)=TYPE(CN949),ISBLANK('Sanity_Checklist'!B48)=ISBLANK(CN949),EXACT('Sanity_Checklist'!B48,CN949)),0,1),1)</x:f>
        <x:v>0</x:v>
      </x:c>
    </x:row>
    <x:row r="950">
      <x:c r="CL950" t="str">
        <x:v>Sanity_Checklist</x:v>
      </x:c>
      <x:c r="CM950" t="str">
        <x:v>C48</x:v>
      </x:c>
      <x:c r="CN950" t="str">
        <x:v>ripple.md v5.8</x:v>
      </x:c>
      <x:c r="CO950" t="n">
        <x:f>IFERROR(IF(AND(TYPE('Sanity_Checklist'!C48)=TYPE(CN950),ISBLANK('Sanity_Checklist'!C48)=ISBLANK(CN950),EXACT('Sanity_Checklist'!C48,CN950)),0,1),1)</x:f>
        <x:v>0</x:v>
      </x:c>
    </x:row>
    <x:row r="951">
      <x:c r="CL951" t="str">
        <x:v>Sanity_Checklist</x:v>
      </x:c>
      <x:c r="CM951" t="str">
        <x:v>D48</x:v>
      </x:c>
      <x:c r="CN951" t="str">
        <x:v>ripple.md v5.8</x:v>
      </x:c>
      <x:c r="CO951" t="n">
        <x:f>IFERROR(IF(AND(TYPE('Sanity_Checklist'!D48)=TYPE(CN951),ISBLANK('Sanity_Checklist'!D48)=ISBLANK(CN951),EXACT('Sanity_Checklist'!D48,CN951)),0,1),1)</x:f>
        <x:v>0</x:v>
      </x:c>
    </x:row>
    <x:row r="952">
      <x:c r="CL952" t="str">
        <x:v>Sanity_Checklist</x:v>
      </x:c>
      <x:c r="CM952" t="str">
        <x:v>E48</x:v>
      </x:c>
      <x:c r="CN952" t="inlineStr">
        <x:is>
          <x:t>RECORDED_PASS</x:t>
        </x:is>
      </x:c>
      <x:c r="CO952" t="n">
        <x:f>IFERROR(IF(AND(TYPE('Sanity_Checklist'!E48)=TYPE(CN952),ISBLANK('Sanity_Checklist'!E48)=ISBLANK(CN952),EXACT('Sanity_Checklist'!E48,CN952)),0,1),1)</x:f>
        <x:v>0</x:v>
      </x:c>
    </x:row>
    <x:row r="953">
      <x:c r="CL953" t="str">
        <x:v>Sanity_Checklist</x:v>
      </x:c>
      <x:c r="CM953" t="str">
        <x:v>F48</x:v>
      </x:c>
      <x:c r="CN953" t="str">
        <x:v>CANON!B139</x:v>
      </x:c>
      <x:c r="CO953" t="n">
        <x:f>IFERROR(IF(AND(TYPE('Sanity_Checklist'!F48)=TYPE(CN953),ISBLANK('Sanity_Checklist'!F48)=ISBLANK(CN953),EXACT('Sanity_Checklist'!F48,CN953)),0,1),1)</x:f>
        <x:v>0</x:v>
      </x:c>
    </x:row>
    <x:row r="954">
      <x:c r="CL954" t="str">
        <x:v>Sanity_Checklist</x:v>
      </x:c>
      <x:c r="CM954" t="str">
        <x:v>G48</x:v>
      </x:c>
      <x:c r="CN954" t="inlineStr">
        <x:is>
          <x:t>RECORDED_CHECK</x:t>
        </x:is>
      </x:c>
      <x:c r="CO954" t="n">
        <x:f>IFERROR(IF(AND(TYPE('Sanity_Checklist'!G48)=TYPE(CN954),ISBLANK('Sanity_Checklist'!G48)=ISBLANK(CN954),EXACT('Sanity_Checklist'!G48,CN954)),0,1),1)</x:f>
        <x:v>0</x:v>
      </x:c>
    </x:row>
    <x:row r="955">
      <x:c r="CL955" t="str">
        <x:v>Sanity_Checklist</x:v>
      </x:c>
      <x:c r="CM955" t="str">
        <x:v>A49</x:v>
      </x:c>
      <x:c r="CN955" t="str">
        <x:v>SC-38</x:v>
      </x:c>
      <x:c r="CO955" t="n">
        <x:f>IFERROR(IF(AND(TYPE('Sanity_Checklist'!A49)=TYPE(CN955),ISBLANK('Sanity_Checklist'!A49)=ISBLANK(CN955),EXACT('Sanity_Checklist'!A49,CN955)),0,1),1)</x:f>
        <x:v>0</x:v>
      </x:c>
    </x:row>
    <x:row r="956">
      <x:c r="CL956" t="str">
        <x:v>Sanity_Checklist</x:v>
      </x:c>
      <x:c r="CM956" t="str">
        <x:v>B49</x:v>
      </x:c>
      <x:c r="CN956" t="str">
        <x:v>Agent System version pinned</x:v>
      </x:c>
      <x:c r="CO956" t="n">
        <x:f>IFERROR(IF(AND(TYPE('Sanity_Checklist'!B49)=TYPE(CN956),ISBLANK('Sanity_Checklist'!B49)=ISBLANK(CN956),EXACT('Sanity_Checklist'!B49,CN956)),0,1),1)</x:f>
        <x:v>0</x:v>
      </x:c>
    </x:row>
    <x:row r="957">
      <x:c r="CL957" t="str">
        <x:v>Sanity_Checklist</x:v>
      </x:c>
      <x:c r="CM957" t="str">
        <x:v>C49</x:v>
      </x:c>
      <x:c r="CN957" t="str">
        <x:v>RippleLogic Agent System v13.0</x:v>
      </x:c>
      <x:c r="CO957" t="n">
        <x:f>IFERROR(IF(AND(TYPE('Sanity_Checklist'!C49)=TYPE(CN957),ISBLANK('Sanity_Checklist'!C49)=ISBLANK(CN957),EXACT('Sanity_Checklist'!C49,CN957)),0,1),1)</x:f>
        <x:v>0</x:v>
      </x:c>
    </x:row>
    <x:row r="958">
      <x:c r="CL958" t="str">
        <x:v>Sanity_Checklist</x:v>
      </x:c>
      <x:c r="CM958" t="str">
        <x:v>D49</x:v>
      </x:c>
      <x:c r="CN958" t="str">
        <x:v>RippleLogic Agent System v13.0</x:v>
      </x:c>
      <x:c r="CO958" t="n">
        <x:f>IFERROR(IF(AND(TYPE('Sanity_Checklist'!D49)=TYPE(CN958),ISBLANK('Sanity_Checklist'!D49)=ISBLANK(CN958),EXACT('Sanity_Checklist'!D49,CN958)),0,1),1)</x:f>
        <x:v>0</x:v>
      </x:c>
    </x:row>
    <x:row r="959">
      <x:c r="CL959" t="str">
        <x:v>Sanity_Checklist</x:v>
      </x:c>
      <x:c r="CM959" t="str">
        <x:v>E49</x:v>
      </x:c>
      <x:c r="CN959" t="inlineStr">
        <x:is>
          <x:t>RECORDED_PASS</x:t>
        </x:is>
      </x:c>
      <x:c r="CO959" t="n">
        <x:f>IFERROR(IF(AND(TYPE('Sanity_Checklist'!E49)=TYPE(CN959),ISBLANK('Sanity_Checklist'!E49)=ISBLANK(CN959),EXACT('Sanity_Checklist'!E49,CN959)),0,1),1)</x:f>
        <x:v>0</x:v>
      </x:c>
    </x:row>
    <x:row r="960">
      <x:c r="CL960" t="str">
        <x:v>Sanity_Checklist</x:v>
      </x:c>
      <x:c r="CM960" t="str">
        <x:v>F49</x:v>
      </x:c>
      <x:c r="CN960" t="str">
        <x:v>CANON!B140</x:v>
      </x:c>
      <x:c r="CO960" t="n">
        <x:f>IFERROR(IF(AND(TYPE('Sanity_Checklist'!F49)=TYPE(CN960),ISBLANK('Sanity_Checklist'!F49)=ISBLANK(CN960),EXACT('Sanity_Checklist'!F49,CN960)),0,1),1)</x:f>
        <x:v>0</x:v>
      </x:c>
    </x:row>
    <x:row r="961">
      <x:c r="CL961" t="str">
        <x:v>Sanity_Checklist</x:v>
      </x:c>
      <x:c r="CM961" t="str">
        <x:v>G49</x:v>
      </x:c>
      <x:c r="CN961" t="inlineStr">
        <x:is>
          <x:t>RECORDED_CHECK</x:t>
        </x:is>
      </x:c>
      <x:c r="CO961" t="n">
        <x:f>IFERROR(IF(AND(TYPE('Sanity_Checklist'!G49)=TYPE(CN961),ISBLANK('Sanity_Checklist'!G49)=ISBLANK(CN961),EXACT('Sanity_Checklist'!G49,CN961)),0,1),1)</x:f>
        <x:v>0</x:v>
      </x:c>
    </x:row>
    <x:row r="962">
      <x:c r="CL962" t="str">
        <x:v>Sanity_Checklist</x:v>
      </x:c>
      <x:c r="CM962" t="str">
        <x:v>A50</x:v>
      </x:c>
      <x:c r="CN962" t="str">
        <x:v>SC-39</x:v>
      </x:c>
      <x:c r="CO962" t="n">
        <x:f>IFERROR(IF(AND(TYPE('Sanity_Checklist'!A50)=TYPE(CN962),ISBLANK('Sanity_Checklist'!A50)=ISBLANK(CN962),EXACT('Sanity_Checklist'!A50,CN962)),0,1),1)</x:f>
        <x:v>0</x:v>
      </x:c>
    </x:row>
    <x:row r="963">
      <x:c r="CL963" t="str">
        <x:v>Sanity_Checklist</x:v>
      </x:c>
      <x:c r="CM963" t="str">
        <x:v>B50</x:v>
      </x:c>
      <x:c r="CN963" t="str">
        <x:v>RPAP version declared</x:v>
      </x:c>
      <x:c r="CO963" t="n">
        <x:f>IFERROR(IF(AND(TYPE('Sanity_Checklist'!B50)=TYPE(CN963),ISBLANK('Sanity_Checklist'!B50)=ISBLANK(CN963),EXACT('Sanity_Checklist'!B50,CN963)),0,1),1)</x:f>
        <x:v>0</x:v>
      </x:c>
    </x:row>
    <x:row r="964">
      <x:c r="CL964" t="str">
        <x:v>Sanity_Checklist</x:v>
      </x:c>
      <x:c r="CM964" t="str">
        <x:v>C50</x:v>
      </x:c>
      <x:c r="CN964" t="str">
        <x:v>RLS-RFC-0003 v0.1 or NOT_IN_SCOPE</x:v>
      </x:c>
      <x:c r="CO964" t="n">
        <x:f>IFERROR(IF(AND(TYPE('Sanity_Checklist'!C50)=TYPE(CN964),ISBLANK('Sanity_Checklist'!C50)=ISBLANK(CN964),EXACT('Sanity_Checklist'!C50,CN964)),0,1),1)</x:f>
        <x:v>0</x:v>
      </x:c>
    </x:row>
    <x:row r="965">
      <x:c r="CL965" t="str">
        <x:v>Sanity_Checklist</x:v>
      </x:c>
      <x:c r="CM965" t="str">
        <x:v>D50</x:v>
      </x:c>
      <x:c r="CN965" t="str">
        <x:v>RLS-RFC-0003 v0.1 or NOT_IN_SCOPE</x:v>
      </x:c>
      <x:c r="CO965" t="n">
        <x:f>IFERROR(IF(AND(TYPE('Sanity_Checklist'!D50)=TYPE(CN965),ISBLANK('Sanity_Checklist'!D50)=ISBLANK(CN965),EXACT('Sanity_Checklist'!D50,CN965)),0,1),1)</x:f>
        <x:v>0</x:v>
      </x:c>
    </x:row>
    <x:row r="966">
      <x:c r="CL966" t="str">
        <x:v>Sanity_Checklist</x:v>
      </x:c>
      <x:c r="CM966" t="str">
        <x:v>E50</x:v>
      </x:c>
      <x:c r="CN966" t="str">
        <x:v>DISCLOSED_ASSERTION</x:v>
      </x:c>
      <x:c r="CO966" t="n">
        <x:f>IFERROR(IF(AND(TYPE('Sanity_Checklist'!E50)=TYPE(CN966),ISBLANK('Sanity_Checklist'!E50)=ISBLANK(CN966),EXACT('Sanity_Checklist'!E50,CN966)),0,1),1)</x:f>
        <x:v>0</x:v>
      </x:c>
    </x:row>
    <x:row r="967">
      <x:c r="CL967" t="str">
        <x:v>Sanity_Checklist</x:v>
      </x:c>
      <x:c r="CM967" t="str">
        <x:v>F50</x:v>
      </x:c>
      <x:c r="CN967" t="str">
        <x:v>CANON!B127</x:v>
      </x:c>
      <x:c r="CO967" t="n">
        <x:f>IFERROR(IF(AND(TYPE('Sanity_Checklist'!F50)=TYPE(CN967),ISBLANK('Sanity_Checklist'!F50)=ISBLANK(CN967),EXACT('Sanity_Checklist'!F50,CN967)),0,1),1)</x:f>
        <x:v>0</x:v>
      </x:c>
    </x:row>
    <x:row r="968">
      <x:c r="CL968" t="str">
        <x:v>Sanity_Checklist</x:v>
      </x:c>
      <x:c r="CM968" t="str">
        <x:v>G50</x:v>
      </x:c>
      <x:c r="CN968" t="str">
        <x:v>DECLARED_ASSERTION</x:v>
      </x:c>
      <x:c r="CO968" t="n">
        <x:f>IFERROR(IF(AND(TYPE('Sanity_Checklist'!G50)=TYPE(CN968),ISBLANK('Sanity_Checklist'!G50)=ISBLANK(CN968),EXACT('Sanity_Checklist'!G50,CN968)),0,1),1)</x:f>
        <x:v>0</x:v>
      </x:c>
    </x:row>
    <x:row r="969">
      <x:c r="CL969" t="str">
        <x:v>Sanity_Checklist</x:v>
      </x:c>
      <x:c r="CM969" t="str">
        <x:v>A51</x:v>
      </x:c>
      <x:c r="CN969" t="str">
        <x:v>SC-40</x:v>
      </x:c>
      <x:c r="CO969" t="n">
        <x:f>IFERROR(IF(AND(TYPE('Sanity_Checklist'!A51)=TYPE(CN969),ISBLANK('Sanity_Checklist'!A51)=ISBLANK(CN969),EXACT('Sanity_Checklist'!A51,CN969)),0,1),1)</x:f>
        <x:v>0</x:v>
      </x:c>
    </x:row>
    <x:row r="970">
      <x:c r="CL970" t="str">
        <x:v>Sanity_Checklist</x:v>
      </x:c>
      <x:c r="CM970" t="str">
        <x:v>B51</x:v>
      </x:c>
      <x:c r="CN970" t="str">
        <x:v>PFAP version declared</x:v>
      </x:c>
      <x:c r="CO970" t="n">
        <x:f>IFERROR(IF(AND(TYPE('Sanity_Checklist'!B51)=TYPE(CN970),ISBLANK('Sanity_Checklist'!B51)=ISBLANK(CN970),EXACT('Sanity_Checklist'!B51,CN970)),0,1),1)</x:f>
        <x:v>0</x:v>
      </x:c>
    </x:row>
    <x:row r="971">
      <x:c r="CL971" t="str">
        <x:v>Sanity_Checklist</x:v>
      </x:c>
      <x:c r="CM971" t="str">
        <x:v>C51</x:v>
      </x:c>
      <x:c r="CN971" t="str">
        <x:v>RLS-RFC-0002 v0.1 or NOT_IN_SCOPE</x:v>
      </x:c>
      <x:c r="CO971" t="n">
        <x:f>IFERROR(IF(AND(TYPE('Sanity_Checklist'!C51)=TYPE(CN971),ISBLANK('Sanity_Checklist'!C51)=ISBLANK(CN971),EXACT('Sanity_Checklist'!C51,CN971)),0,1),1)</x:f>
        <x:v>0</x:v>
      </x:c>
    </x:row>
    <x:row r="972">
      <x:c r="CL972" t="str">
        <x:v>Sanity_Checklist</x:v>
      </x:c>
      <x:c r="CM972" t="str">
        <x:v>D51</x:v>
      </x:c>
      <x:c r="CN972" t="str">
        <x:v>RLS-RFC-0002 v0.1 or NOT_IN_SCOPE</x:v>
      </x:c>
      <x:c r="CO972" t="n">
        <x:f>IFERROR(IF(AND(TYPE('Sanity_Checklist'!D51)=TYPE(CN972),ISBLANK('Sanity_Checklist'!D51)=ISBLANK(CN972),EXACT('Sanity_Checklist'!D51,CN972)),0,1),1)</x:f>
        <x:v>0</x:v>
      </x:c>
    </x:row>
    <x:row r="973">
      <x:c r="CL973" t="str">
        <x:v>Sanity_Checklist</x:v>
      </x:c>
      <x:c r="CM973" t="str">
        <x:v>E51</x:v>
      </x:c>
      <x:c r="CN973" t="str">
        <x:v>DISCLOSED_ASSERTION</x:v>
      </x:c>
      <x:c r="CO973" t="n">
        <x:f>IFERROR(IF(AND(TYPE('Sanity_Checklist'!E51)=TYPE(CN973),ISBLANK('Sanity_Checklist'!E51)=ISBLANK(CN973),EXACT('Sanity_Checklist'!E51,CN973)),0,1),1)</x:f>
        <x:v>0</x:v>
      </x:c>
    </x:row>
    <x:row r="974">
      <x:c r="CL974" t="str">
        <x:v>Sanity_Checklist</x:v>
      </x:c>
      <x:c r="CM974" t="str">
        <x:v>F51</x:v>
      </x:c>
      <x:c r="CN974" t="str">
        <x:v>CANON!B128</x:v>
      </x:c>
      <x:c r="CO974" t="n">
        <x:f>IFERROR(IF(AND(TYPE('Sanity_Checklist'!F51)=TYPE(CN974),ISBLANK('Sanity_Checklist'!F51)=ISBLANK(CN974),EXACT('Sanity_Checklist'!F51,CN974)),0,1),1)</x:f>
        <x:v>0</x:v>
      </x:c>
    </x:row>
    <x:row r="975">
      <x:c r="CL975" t="str">
        <x:v>Sanity_Checklist</x:v>
      </x:c>
      <x:c r="CM975" t="str">
        <x:v>G51</x:v>
      </x:c>
      <x:c r="CN975" t="str">
        <x:v>DECLARED_ASSERTION</x:v>
      </x:c>
      <x:c r="CO975" t="n">
        <x:f>IFERROR(IF(AND(TYPE('Sanity_Checklist'!G51)=TYPE(CN975),ISBLANK('Sanity_Checklist'!G51)=ISBLANK(CN975),EXACT('Sanity_Checklist'!G51,CN975)),0,1),1)</x:f>
        <x:v>0</x:v>
      </x:c>
    </x:row>
    <x:row r="976">
      <x:c r="CL976" t="str">
        <x:v>Sanity_Checklist</x:v>
      </x:c>
      <x:c r="CM976" t="str">
        <x:v>A52</x:v>
      </x:c>
      <x:c r="CN976" t="str">
        <x:v>SC-41</x:v>
      </x:c>
      <x:c r="CO976" t="n">
        <x:f>IFERROR(IF(AND(TYPE('Sanity_Checklist'!A52)=TYPE(CN976),ISBLANK('Sanity_Checklist'!A52)=ISBLANK(CN976),EXACT('Sanity_Checklist'!A52,CN976)),0,1),1)</x:f>
        <x:v>0</x:v>
      </x:c>
    </x:row>
    <x:row r="977">
      <x:c r="CL977" t="str">
        <x:v>Sanity_Checklist</x:v>
      </x:c>
      <x:c r="CM977" t="str">
        <x:v>B52</x:v>
      </x:c>
      <x:c r="CN977" t="str">
        <x:v>Hash binding note present</x:v>
      </x:c>
      <x:c r="CO977" t="n">
        <x:f>IFERROR(IF(AND(TYPE('Sanity_Checklist'!B52)=TYPE(CN977),ISBLANK('Sanity_Checklist'!B52)=ISBLANK(CN977),EXACT('Sanity_Checklist'!B52,CN977)),0,1),1)</x:f>
        <x:v>0</x:v>
      </x:c>
    </x:row>
    <x:row r="978">
      <x:c r="CL978" t="str">
        <x:v>Sanity_Checklist</x:v>
      </x:c>
      <x:c r="CM978" t="str">
        <x:v>C52</x:v>
      </x:c>
      <x:c r="CN978" t="str">
        <x:v>nonblank</x:v>
      </x:c>
      <x:c r="CO978" t="n">
        <x:f>IFERROR(IF(AND(TYPE('Sanity_Checklist'!C52)=TYPE(CN978),ISBLANK('Sanity_Checklist'!C52)=ISBLANK(CN978),EXACT('Sanity_Checklist'!C52,CN978)),0,1),1)</x:f>
        <x:v>0</x:v>
      </x:c>
    </x:row>
    <x:row r="979">
      <x:c r="CL979" t="str">
        <x:v>Sanity_Checklist</x:v>
      </x:c>
      <x:c r="CM979" t="str">
        <x:v>D52</x:v>
      </x:c>
      <x:c r="CN979" t="str">
        <x:v>nonblank</x:v>
      </x:c>
      <x:c r="CO979" t="n">
        <x:f>IFERROR(IF(AND(TYPE('Sanity_Checklist'!D52)=TYPE(CN979),ISBLANK('Sanity_Checklist'!D52)=ISBLANK(CN979),EXACT('Sanity_Checklist'!D52,CN979)),0,1),1)</x:f>
        <x:v>0</x:v>
      </x:c>
    </x:row>
    <x:row r="980">
      <x:c r="CL980" t="str">
        <x:v>Sanity_Checklist</x:v>
      </x:c>
      <x:c r="CM980" t="str">
        <x:v>E52</x:v>
      </x:c>
      <x:c r="CN980" t="str">
        <x:v>DISCLOSED_ASSERTION</x:v>
      </x:c>
      <x:c r="CO980" t="n">
        <x:f>IFERROR(IF(AND(TYPE('Sanity_Checklist'!E52)=TYPE(CN980),ISBLANK('Sanity_Checklist'!E52)=ISBLANK(CN980),EXACT('Sanity_Checklist'!E52,CN980)),0,1),1)</x:f>
        <x:v>0</x:v>
      </x:c>
    </x:row>
    <x:row r="981">
      <x:c r="CL981" t="str">
        <x:v>Sanity_Checklist</x:v>
      </x:c>
      <x:c r="CM981" t="str">
        <x:v>F52</x:v>
      </x:c>
      <x:c r="CN981" t="str">
        <x:v>CANON!B129</x:v>
      </x:c>
      <x:c r="CO981" t="n">
        <x:f>IFERROR(IF(AND(TYPE('Sanity_Checklist'!F52)=TYPE(CN981),ISBLANK('Sanity_Checklist'!F52)=ISBLANK(CN981),EXACT('Sanity_Checklist'!F52,CN981)),0,1),1)</x:f>
        <x:v>0</x:v>
      </x:c>
    </x:row>
    <x:row r="982">
      <x:c r="CL982" t="str">
        <x:v>Sanity_Checklist</x:v>
      </x:c>
      <x:c r="CM982" t="str">
        <x:v>G52</x:v>
      </x:c>
      <x:c r="CN982" t="str">
        <x:v>DECLARED_ASSERTION</x:v>
      </x:c>
      <x:c r="CO982" t="n">
        <x:f>IFERROR(IF(AND(TYPE('Sanity_Checklist'!G52)=TYPE(CN982),ISBLANK('Sanity_Checklist'!G52)=ISBLANK(CN982),EXACT('Sanity_Checklist'!G52,CN982)),0,1),1)</x:f>
        <x:v>0</x:v>
      </x:c>
    </x:row>
    <x:row r="983">
      <x:c r="CL983" t="str">
        <x:v>Sanity_Checklist</x:v>
      </x:c>
      <x:c r="CM983" t="str">
        <x:v>A53</x:v>
      </x:c>
      <x:c r="CN983" t="str">
        <x:v>SC-42</x:v>
      </x:c>
      <x:c r="CO983" t="n">
        <x:f>IFERROR(IF(AND(TYPE('Sanity_Checklist'!A53)=TYPE(CN983),ISBLANK('Sanity_Checklist'!A53)=ISBLANK(CN983),EXACT('Sanity_Checklist'!A53,CN983)),0,1),1)</x:f>
        <x:v>0</x:v>
      </x:c>
    </x:row>
    <x:row r="984">
      <x:c r="CL984" t="str">
        <x:v>Sanity_Checklist</x:v>
      </x:c>
      <x:c r="CM984" t="str">
        <x:v>B53</x:v>
      </x:c>
      <x:c r="CN984" t="str">
        <x:v>ProjectionPreRegistration present</x:v>
      </x:c>
      <x:c r="CO984" t="n">
        <x:f>IFERROR(IF(AND(TYPE('Sanity_Checklist'!B53)=TYPE(CN984),ISBLANK('Sanity_Checklist'!B53)=ISBLANK(CN984),EXACT('Sanity_Checklist'!B53,CN984)),0,1),1)</x:f>
        <x:v>0</x:v>
      </x:c>
    </x:row>
    <x:row r="985">
      <x:c r="CL985" t="str">
        <x:v>Sanity_Checklist</x:v>
      </x:c>
      <x:c r="CM985" t="str">
        <x:v>C53</x:v>
      </x:c>
      <x:c r="CN985" t="str">
        <x:v>sheet exists</x:v>
      </x:c>
      <x:c r="CO985" t="n">
        <x:f>IFERROR(IF(AND(TYPE('Sanity_Checklist'!C53)=TYPE(CN985),ISBLANK('Sanity_Checklist'!C53)=ISBLANK(CN985),EXACT('Sanity_Checklist'!C53,CN985)),0,1),1)</x:f>
        <x:v>0</x:v>
      </x:c>
    </x:row>
    <x:row r="986">
      <x:c r="CL986" t="str">
        <x:v>Sanity_Checklist</x:v>
      </x:c>
      <x:c r="CM986" t="str">
        <x:v>D53</x:v>
      </x:c>
      <x:c r="CN986" t="str">
        <x:v>sheet exists</x:v>
      </x:c>
      <x:c r="CO986" t="n">
        <x:f>IFERROR(IF(AND(TYPE('Sanity_Checklist'!D53)=TYPE(CN986),ISBLANK('Sanity_Checklist'!D53)=ISBLANK(CN986),EXACT('Sanity_Checklist'!D53,CN986)),0,1),1)</x:f>
        <x:v>0</x:v>
      </x:c>
    </x:row>
    <x:row r="987">
      <x:c r="CL987" t="str">
        <x:v>Sanity_Checklist</x:v>
      </x:c>
      <x:c r="CM987" t="str">
        <x:v>E53</x:v>
      </x:c>
      <x:c r="CN987" t="str">
        <x:v>DISCLOSED_ASSERTION</x:v>
      </x:c>
      <x:c r="CO987" t="n">
        <x:f>IFERROR(IF(AND(TYPE('Sanity_Checklist'!E53)=TYPE(CN987),ISBLANK('Sanity_Checklist'!E53)=ISBLANK(CN987),EXACT('Sanity_Checklist'!E53,CN987)),0,1),1)</x:f>
        <x:v>0</x:v>
      </x:c>
    </x:row>
    <x:row r="988">
      <x:c r="CL988" t="str">
        <x:v>Sanity_Checklist</x:v>
      </x:c>
      <x:c r="CM988" t="str">
        <x:v>F53</x:v>
      </x:c>
      <x:c r="CN988" t="str">
        <x:v>ProjectionPreRegistration</x:v>
      </x:c>
      <x:c r="CO988" t="n">
        <x:f>IFERROR(IF(AND(TYPE('Sanity_Checklist'!F53)=TYPE(CN988),ISBLANK('Sanity_Checklist'!F53)=ISBLANK(CN988),EXACT('Sanity_Checklist'!F53,CN988)),0,1),1)</x:f>
        <x:v>0</x:v>
      </x:c>
    </x:row>
    <x:row r="989">
      <x:c r="CL989" t="str">
        <x:v>Sanity_Checklist</x:v>
      </x:c>
      <x:c r="CM989" t="str">
        <x:v>G53</x:v>
      </x:c>
      <x:c r="CN989" t="str">
        <x:v>DECLARED_ASSERTION</x:v>
      </x:c>
      <x:c r="CO989" t="n">
        <x:f>IFERROR(IF(AND(TYPE('Sanity_Checklist'!G53)=TYPE(CN989),ISBLANK('Sanity_Checklist'!G53)=ISBLANK(CN989),EXACT('Sanity_Checklist'!G53,CN989)),0,1),1)</x:f>
        <x:v>0</x:v>
      </x:c>
    </x:row>
    <x:row r="990">
      <x:c r="CL990" t="str">
        <x:v>Sanity_Checklist</x:v>
      </x:c>
      <x:c r="CM990" t="str">
        <x:v>A54</x:v>
      </x:c>
      <x:c r="CN990" t="str">
        <x:v>SC-43</x:v>
      </x:c>
      <x:c r="CO990" t="n">
        <x:f>IFERROR(IF(AND(TYPE('Sanity_Checklist'!A54)=TYPE(CN990),ISBLANK('Sanity_Checklist'!A54)=ISBLANK(CN990),EXACT('Sanity_Checklist'!A54,CN990)),0,1),1)</x:f>
        <x:v>0</x:v>
      </x:c>
    </x:row>
    <x:row r="991">
      <x:c r="CL991" t="str">
        <x:v>Sanity_Checklist</x:v>
      </x:c>
      <x:c r="CM991" t="str">
        <x:v>B54</x:v>
      </x:c>
      <x:c r="CN991" t="str">
        <x:v>No post-registration modification</x:v>
      </x:c>
      <x:c r="CO991" t="n">
        <x:f>IFERROR(IF(AND(TYPE('Sanity_Checklist'!B54)=TYPE(CN991),ISBLANK('Sanity_Checklist'!B54)=ISBLANK(CN991),EXACT('Sanity_Checklist'!B54,CN991)),0,1),1)</x:f>
        <x:v>0</x:v>
      </x:c>
    </x:row>
    <x:row r="992">
      <x:c r="CL992" t="str">
        <x:v>Sanity_Checklist</x:v>
      </x:c>
      <x:c r="CM992" t="str">
        <x:v>C54</x:v>
      </x:c>
      <x:c r="CN992" t="str">
        <x:v>no flag</x:v>
      </x:c>
      <x:c r="CO992" t="n">
        <x:f>IFERROR(IF(AND(TYPE('Sanity_Checklist'!C54)=TYPE(CN992),ISBLANK('Sanity_Checklist'!C54)=ISBLANK(CN992),EXACT('Sanity_Checklist'!C54,CN992)),0,1),1)</x:f>
        <x:v>0</x:v>
      </x:c>
    </x:row>
    <x:row r="993">
      <x:c r="CL993" t="str">
        <x:v>Sanity_Checklist</x:v>
      </x:c>
      <x:c r="CM993" t="str">
        <x:v>D54</x:v>
      </x:c>
      <x:c r="CN993" t="str">
        <x:v>no flag</x:v>
      </x:c>
      <x:c r="CO993" t="n">
        <x:f>IFERROR(IF(AND(TYPE('Sanity_Checklist'!D54)=TYPE(CN993),ISBLANK('Sanity_Checklist'!D54)=ISBLANK(CN993),EXACT('Sanity_Checklist'!D54,CN993)),0,1),1)</x:f>
        <x:v>0</x:v>
      </x:c>
    </x:row>
    <x:row r="994">
      <x:c r="CL994" t="str">
        <x:v>Sanity_Checklist</x:v>
      </x:c>
      <x:c r="CM994" t="str">
        <x:v>E54</x:v>
      </x:c>
      <x:c r="CN994" t="str">
        <x:v>DISCLOSED_ASSERTION</x:v>
      </x:c>
      <x:c r="CO994" t="n">
        <x:f>IFERROR(IF(AND(TYPE('Sanity_Checklist'!E54)=TYPE(CN994),ISBLANK('Sanity_Checklist'!E54)=ISBLANK(CN994),EXACT('Sanity_Checklist'!E54,CN994)),0,1),1)</x:f>
        <x:v>0</x:v>
      </x:c>
    </x:row>
    <x:row r="995">
      <x:c r="CL995" t="str">
        <x:v>Sanity_Checklist</x:v>
      </x:c>
      <x:c r="CM995" t="str">
        <x:v>F54</x:v>
      </x:c>
      <x:c r="CN995" t="str">
        <x:v>ProjectionPreRegistration</x:v>
      </x:c>
      <x:c r="CO995" t="n">
        <x:f>IFERROR(IF(AND(TYPE('Sanity_Checklist'!F54)=TYPE(CN995),ISBLANK('Sanity_Checklist'!F54)=ISBLANK(CN995),EXACT('Sanity_Checklist'!F54,CN995)),0,1),1)</x:f>
        <x:v>0</x:v>
      </x:c>
    </x:row>
    <x:row r="996">
      <x:c r="CL996" t="str">
        <x:v>Sanity_Checklist</x:v>
      </x:c>
      <x:c r="CM996" t="str">
        <x:v>G54</x:v>
      </x:c>
      <x:c r="CN996" t="str">
        <x:v>DECLARED_ASSERTION</x:v>
      </x:c>
      <x:c r="CO996" t="n">
        <x:f>IFERROR(IF(AND(TYPE('Sanity_Checklist'!G54)=TYPE(CN996),ISBLANK('Sanity_Checklist'!G54)=ISBLANK(CN996),EXACT('Sanity_Checklist'!G54,CN996)),0,1),1)</x:f>
        <x:v>0</x:v>
      </x:c>
    </x:row>
    <x:row r="997">
      <x:c r="CL997" t="str">
        <x:v>Sanity_Checklist</x:v>
      </x:c>
      <x:c r="CM997" t="str">
        <x:v>A55</x:v>
      </x:c>
      <x:c r="CN997" t="str">
        <x:v>SC-44</x:v>
      </x:c>
      <x:c r="CO997" t="n">
        <x:f>IFERROR(IF(AND(TYPE('Sanity_Checklist'!A55)=TYPE(CN997),ISBLANK('Sanity_Checklist'!A55)=ISBLANK(CN997),EXACT('Sanity_Checklist'!A55,CN997)),0,1),1)</x:f>
        <x:v>0</x:v>
      </x:c>
    </x:row>
    <x:row r="998">
      <x:c r="CL998" t="str">
        <x:v>Sanity_Checklist</x:v>
      </x:c>
      <x:c r="CM998" t="str">
        <x:v>B55</x:v>
      </x:c>
      <x:c r="CN998" t="str">
        <x:v>Qualification_Continuity sheet present</x:v>
      </x:c>
      <x:c r="CO998" t="n">
        <x:f>IFERROR(IF(AND(TYPE('Sanity_Checklist'!B55)=TYPE(CN998),ISBLANK('Sanity_Checklist'!B55)=ISBLANK(CN998),EXACT('Sanity_Checklist'!B55,CN998)),0,1),1)</x:f>
        <x:v>0</x:v>
      </x:c>
    </x:row>
    <x:row r="999">
      <x:c r="CL999" t="str">
        <x:v>Sanity_Checklist</x:v>
      </x:c>
      <x:c r="CM999" t="str">
        <x:v>C55</x:v>
      </x:c>
      <x:c r="CN999" t="str">
        <x:v>sheet exists</x:v>
      </x:c>
      <x:c r="CO999" t="n">
        <x:f>IFERROR(IF(AND(TYPE('Sanity_Checklist'!C55)=TYPE(CN999),ISBLANK('Sanity_Checklist'!C55)=ISBLANK(CN999),EXACT('Sanity_Checklist'!C55,CN999)),0,1),1)</x:f>
        <x:v>0</x:v>
      </x:c>
    </x:row>
    <x:row r="1000">
      <x:c r="CL1000" t="str">
        <x:v>Sanity_Checklist</x:v>
      </x:c>
      <x:c r="CM1000" t="str">
        <x:v>D55</x:v>
      </x:c>
      <x:c r="CN1000" t="str">
        <x:v>sheet exists</x:v>
      </x:c>
      <x:c r="CO1000" t="n">
        <x:f>IFERROR(IF(AND(TYPE('Sanity_Checklist'!D55)=TYPE(CN1000),ISBLANK('Sanity_Checklist'!D55)=ISBLANK(CN1000),EXACT('Sanity_Checklist'!D55,CN1000)),0,1),1)</x:f>
        <x:v>0</x:v>
      </x:c>
    </x:row>
    <x:row r="1001">
      <x:c r="CL1001" t="str">
        <x:v>Sanity_Checklist</x:v>
      </x:c>
      <x:c r="CM1001" t="str">
        <x:v>E55</x:v>
      </x:c>
      <x:c r="CN1001" t="str">
        <x:v>DISCLOSED_ASSERTION</x:v>
      </x:c>
      <x:c r="CO1001" t="n">
        <x:f>IFERROR(IF(AND(TYPE('Sanity_Checklist'!E55)=TYPE(CN1001),ISBLANK('Sanity_Checklist'!E55)=ISBLANK(CN1001),EXACT('Sanity_Checklist'!E55,CN1001)),0,1),1)</x:f>
        <x:v>0</x:v>
      </x:c>
    </x:row>
    <x:row r="1002">
      <x:c r="CL1002" t="str">
        <x:v>Sanity_Checklist</x:v>
      </x:c>
      <x:c r="CM1002" t="str">
        <x:v>F55</x:v>
      </x:c>
      <x:c r="CN1002" t="str">
        <x:v>Qualification_Continuity</x:v>
      </x:c>
      <x:c r="CO1002" t="n">
        <x:f>IFERROR(IF(AND(TYPE('Sanity_Checklist'!F55)=TYPE(CN1002),ISBLANK('Sanity_Checklist'!F55)=ISBLANK(CN1002),EXACT('Sanity_Checklist'!F55,CN1002)),0,1),1)</x:f>
        <x:v>0</x:v>
      </x:c>
    </x:row>
    <x:row r="1003">
      <x:c r="CL1003" t="str">
        <x:v>Sanity_Checklist</x:v>
      </x:c>
      <x:c r="CM1003" t="str">
        <x:v>G55</x:v>
      </x:c>
      <x:c r="CN1003" t="str">
        <x:v>DECLARED_ASSERTION</x:v>
      </x:c>
      <x:c r="CO1003" t="n">
        <x:f>IFERROR(IF(AND(TYPE('Sanity_Checklist'!G55)=TYPE(CN1003),ISBLANK('Sanity_Checklist'!G55)=ISBLANK(CN1003),EXACT('Sanity_Checklist'!G55,CN1003)),0,1),1)</x:f>
        <x:v>0</x:v>
      </x:c>
    </x:row>
    <x:row r="1004">
      <x:c r="CL1004" t="str">
        <x:v>Sanity_Checklist</x:v>
      </x:c>
      <x:c r="CM1004" t="str">
        <x:v>A56</x:v>
      </x:c>
      <x:c r="CN1004" t="str">
        <x:v>SC-45</x:v>
      </x:c>
      <x:c r="CO1004" t="n">
        <x:f>IFERROR(IF(AND(TYPE('Sanity_Checklist'!A56)=TYPE(CN1004),ISBLANK('Sanity_Checklist'!A56)=ISBLANK(CN1004),EXACT('Sanity_Checklist'!A56,CN1004)),0,1),1)</x:f>
        <x:v>0</x:v>
      </x:c>
    </x:row>
    <x:row r="1005">
      <x:c r="CL1005" t="str">
        <x:v>Sanity_Checklist</x:v>
      </x:c>
      <x:c r="CM1005" t="str">
        <x:v>B56</x:v>
      </x:c>
      <x:c r="CN1005" t="str">
        <x:v>Qualification record disposition</x:v>
      </x:c>
      <x:c r="CO1005" t="n">
        <x:f>IFERROR(IF(AND(TYPE('Sanity_Checklist'!B56)=TYPE(CN1005),ISBLANK('Sanity_Checklist'!B56)=ISBLANK(CN1005),EXACT('Sanity_Checklist'!B56,CN1005)),0,1),1)</x:f>
        <x:v>0</x:v>
      </x:c>
    </x:row>
    <x:row r="1006">
      <x:c r="CL1006" t="str">
        <x:v>Sanity_Checklist</x:v>
      </x:c>
      <x:c r="CM1006" t="str">
        <x:v>C56</x:v>
      </x:c>
      <x:c r="CN1006" t="str">
        <x:v>QUALIFIED_RECORD_COMPLETE</x:v>
      </x:c>
      <x:c r="CO1006" t="n">
        <x:f>IFERROR(IF(AND(TYPE('Sanity_Checklist'!C56)=TYPE(CN1006),ISBLANK('Sanity_Checklist'!C56)=ISBLANK(CN1006),EXACT('Sanity_Checklist'!C56,CN1006)),0,1),1)</x:f>
        <x:v>0</x:v>
      </x:c>
    </x:row>
    <x:row r="1007">
      <x:c r="CL1007" t="str">
        <x:v>Sanity_Checklist</x:v>
      </x:c>
      <x:c r="CM1007" t="str">
        <x:v>D56</x:v>
      </x:c>
      <x:c r="CN1007" t="str">
        <x:v>QUALIFIED_RECORD_COMPLETE</x:v>
      </x:c>
      <x:c r="CO1007" t="n">
        <x:f>IFERROR(IF(AND(TYPE('Sanity_Checklist'!D56)=TYPE(CN1007),ISBLANK('Sanity_Checklist'!D56)=ISBLANK(CN1007),EXACT('Sanity_Checklist'!D56,CN1007)),0,1),1)</x:f>
        <x:v>0</x:v>
      </x:c>
    </x:row>
    <x:row r="1008">
      <x:c r="CL1008" t="str">
        <x:v>Sanity_Checklist</x:v>
      </x:c>
      <x:c r="CM1008" t="str">
        <x:v>E56</x:v>
      </x:c>
      <x:c r="CN1008" t="inlineStr">
        <x:is>
          <x:t>RECORDED_PASS</x:t>
        </x:is>
      </x:c>
      <x:c r="CO1008" t="n">
        <x:f>IFERROR(IF(AND(TYPE('Sanity_Checklist'!E56)=TYPE(CN1008),ISBLANK('Sanity_Checklist'!E56)=ISBLANK(CN1008),EXACT('Sanity_Checklist'!E56,CN1008)),0,1),1)</x:f>
        <x:v>0</x:v>
      </x:c>
    </x:row>
    <x:row r="1009">
      <x:c r="CL1009" t="str">
        <x:v>Sanity_Checklist</x:v>
      </x:c>
      <x:c r="CM1009" t="str">
        <x:v>F56</x:v>
      </x:c>
      <x:c r="CN1009" t="str">
        <x:v>Qualification_Continuity!F28</x:v>
      </x:c>
      <x:c r="CO1009" t="n">
        <x:f>IFERROR(IF(AND(TYPE('Sanity_Checklist'!F56)=TYPE(CN1009),ISBLANK('Sanity_Checklist'!F56)=ISBLANK(CN1009),EXACT('Sanity_Checklist'!F56,CN1009)),0,1),1)</x:f>
        <x:v>0</x:v>
      </x:c>
    </x:row>
    <x:row r="1010">
      <x:c r="CL1010" t="str">
        <x:v>Sanity_Checklist</x:v>
      </x:c>
      <x:c r="CM1010" t="str">
        <x:v>G56</x:v>
      </x:c>
      <x:c r="CN1010" t="inlineStr">
        <x:is>
          <x:t>RECORDED_CHECK</x:t>
        </x:is>
      </x:c>
      <x:c r="CO1010" t="n">
        <x:f>IFERROR(IF(AND(TYPE('Sanity_Checklist'!G56)=TYPE(CN1010),ISBLANK('Sanity_Checklist'!G56)=ISBLANK(CN1010),EXACT('Sanity_Checklist'!G56,CN1010)),0,1),1)</x:f>
        <x:v>0</x:v>
      </x:c>
    </x:row>
    <x:row r="1011">
      <x:c r="CL1011" t="str">
        <x:v>Sanity_Checklist</x:v>
      </x:c>
      <x:c r="CM1011" t="str">
        <x:v>A57</x:v>
      </x:c>
      <x:c r="CN1011" t="str">
        <x:v>SC-46</x:v>
      </x:c>
      <x:c r="CO1011" t="n">
        <x:f>IFERROR(IF(AND(TYPE('Sanity_Checklist'!A57)=TYPE(CN1011),ISBLANK('Sanity_Checklist'!A57)=ISBLANK(CN1011),EXACT('Sanity_Checklist'!A57,CN1011)),0,1),1)</x:f>
        <x:v>0</x:v>
      </x:c>
    </x:row>
    <x:row r="1012">
      <x:c r="CL1012" t="str">
        <x:v>Sanity_Checklist</x:v>
      </x:c>
      <x:c r="CM1012" t="str">
        <x:v>B57</x:v>
      </x:c>
      <x:c r="CN1012" t="str">
        <x:v>Qualification claim boundary present</x:v>
      </x:c>
      <x:c r="CO1012" t="n">
        <x:f>IFERROR(IF(AND(TYPE('Sanity_Checklist'!B57)=TYPE(CN1012),ISBLANK('Sanity_Checklist'!B57)=ISBLANK(CN1012),EXACT('Sanity_Checklist'!B57,CN1012)),0,1),1)</x:f>
        <x:v>0</x:v>
      </x:c>
    </x:row>
    <x:row r="1013">
      <x:c r="CL1013" t="str">
        <x:v>Sanity_Checklist</x:v>
      </x:c>
      <x:c r="CM1013" t="str">
        <x:v>C57</x:v>
      </x:c>
      <x:c r="CN1013" t="str">
        <x:v>nonblank</x:v>
      </x:c>
      <x:c r="CO1013" t="n">
        <x:f>IFERROR(IF(AND(TYPE('Sanity_Checklist'!C57)=TYPE(CN1013),ISBLANK('Sanity_Checklist'!C57)=ISBLANK(CN1013),EXACT('Sanity_Checklist'!C57,CN1013)),0,1),1)</x:f>
        <x:v>0</x:v>
      </x:c>
    </x:row>
    <x:row r="1014">
      <x:c r="CL1014" t="str">
        <x:v>Sanity_Checklist</x:v>
      </x:c>
      <x:c r="CM1014" t="str">
        <x:v>D57</x:v>
      </x:c>
      <x:c r="CN1014" t="str">
        <x:v>nonblank</x:v>
      </x:c>
      <x:c r="CO1014" t="n">
        <x:f>IFERROR(IF(AND(TYPE('Sanity_Checklist'!D57)=TYPE(CN1014),ISBLANK('Sanity_Checklist'!D57)=ISBLANK(CN1014),EXACT('Sanity_Checklist'!D57,CN1014)),0,1),1)</x:f>
        <x:v>0</x:v>
      </x:c>
    </x:row>
    <x:row r="1015">
      <x:c r="CL1015" t="str">
        <x:v>Sanity_Checklist</x:v>
      </x:c>
      <x:c r="CM1015" t="str">
        <x:v>E57</x:v>
      </x:c>
      <x:c r="CN1015" t="str">
        <x:v>DISCLOSED_ASSERTION</x:v>
      </x:c>
      <x:c r="CO1015" t="n">
        <x:f>IFERROR(IF(AND(TYPE('Sanity_Checklist'!E57)=TYPE(CN1015),ISBLANK('Sanity_Checklist'!E57)=ISBLANK(CN1015),EXACT('Sanity_Checklist'!E57,CN1015)),0,1),1)</x:f>
        <x:v>0</x:v>
      </x:c>
    </x:row>
    <x:row r="1016">
      <x:c r="CL1016" t="str">
        <x:v>Sanity_Checklist</x:v>
      </x:c>
      <x:c r="CM1016" t="str">
        <x:v>F57</x:v>
      </x:c>
      <x:c r="CN1016" t="str">
        <x:v>Qualification_Continuity!B24</x:v>
      </x:c>
      <x:c r="CO1016" t="n">
        <x:f>IFERROR(IF(AND(TYPE('Sanity_Checklist'!F57)=TYPE(CN1016),ISBLANK('Sanity_Checklist'!F57)=ISBLANK(CN1016),EXACT('Sanity_Checklist'!F57,CN1016)),0,1),1)</x:f>
        <x:v>0</x:v>
      </x:c>
    </x:row>
    <x:row r="1017">
      <x:c r="CL1017" t="str">
        <x:v>Sanity_Checklist</x:v>
      </x:c>
      <x:c r="CM1017" t="str">
        <x:v>G57</x:v>
      </x:c>
      <x:c r="CN1017" t="str">
        <x:v>DECLARED_ASSERTION</x:v>
      </x:c>
      <x:c r="CO1017" t="n">
        <x:f>IFERROR(IF(AND(TYPE('Sanity_Checklist'!G57)=TYPE(CN1017),ISBLANK('Sanity_Checklist'!G57)=ISBLANK(CN1017),EXACT('Sanity_Checklist'!G57,CN1017)),0,1),1)</x:f>
        <x:v>0</x:v>
      </x:c>
    </x:row>
    <x:row r="1018">
      <x:c r="CL1018" t="str">
        <x:v>Sanity_Checklist</x:v>
      </x:c>
      <x:c r="CM1018" t="str">
        <x:v>A58</x:v>
      </x:c>
      <x:c r="CN1018" t="str">
        <x:v>SC-47</x:v>
      </x:c>
      <x:c r="CO1018" t="n">
        <x:f>IFERROR(IF(AND(TYPE('Sanity_Checklist'!A58)=TYPE(CN1018),ISBLANK('Sanity_Checklist'!A58)=ISBLANK(CN1018),EXACT('Sanity_Checklist'!A58,CN1018)),0,1),1)</x:f>
        <x:v>0</x:v>
      </x:c>
    </x:row>
    <x:row r="1019">
      <x:c r="CL1019" t="str">
        <x:v>Sanity_Checklist</x:v>
      </x:c>
      <x:c r="CM1019" t="str">
        <x:v>B58</x:v>
      </x:c>
      <x:c r="CN1019" t="str">
        <x:v>Action or configuration mismatch blocks execution</x:v>
      </x:c>
      <x:c r="CO1019" t="n">
        <x:f>IFERROR(IF(AND(TYPE('Sanity_Checklist'!B58)=TYPE(CN1019),ISBLANK('Sanity_Checklist'!B58)=ISBLANK(CN1019),EXACT('Sanity_Checklist'!B58,CN1019)),0,1),1)</x:f>
        <x:v>0</x:v>
      </x:c>
    </x:row>
    <x:row r="1020">
      <x:c r="CL1020" t="str">
        <x:v>Sanity_Checklist</x:v>
      </x:c>
      <x:c r="CM1020" t="str">
        <x:v>C58</x:v>
      </x:c>
      <x:c r="CN1020" t="str">
        <x:v>rule present</x:v>
      </x:c>
      <x:c r="CO1020" t="n">
        <x:f>IFERROR(IF(AND(TYPE('Sanity_Checklist'!C58)=TYPE(CN1020),ISBLANK('Sanity_Checklist'!C58)=ISBLANK(CN1020),EXACT('Sanity_Checklist'!C58,CN1020)),0,1),1)</x:f>
        <x:v>0</x:v>
      </x:c>
    </x:row>
    <x:row r="1021">
      <x:c r="CL1021" t="str">
        <x:v>Sanity_Checklist</x:v>
      </x:c>
      <x:c r="CM1021" t="str">
        <x:v>D58</x:v>
      </x:c>
      <x:c r="CN1021" t="str">
        <x:v>rule present</x:v>
      </x:c>
      <x:c r="CO1021" t="n">
        <x:f>IFERROR(IF(AND(TYPE('Sanity_Checklist'!D58)=TYPE(CN1021),ISBLANK('Sanity_Checklist'!D58)=ISBLANK(CN1021),EXACT('Sanity_Checklist'!D58,CN1021)),0,1),1)</x:f>
        <x:v>0</x:v>
      </x:c>
    </x:row>
    <x:row r="1022">
      <x:c r="CL1022" t="str">
        <x:v>Sanity_Checklist</x:v>
      </x:c>
      <x:c r="CM1022" t="str">
        <x:v>E58</x:v>
      </x:c>
      <x:c r="CN1022" t="str">
        <x:v>DISCLOSED_ASSERTION</x:v>
      </x:c>
      <x:c r="CO1022" t="n">
        <x:f>IFERROR(IF(AND(TYPE('Sanity_Checklist'!E58)=TYPE(CN1022),ISBLANK('Sanity_Checklist'!E58)=ISBLANK(CN1022),EXACT('Sanity_Checklist'!E58,CN1022)),0,1),1)</x:f>
        <x:v>0</x:v>
      </x:c>
    </x:row>
    <x:row r="1023">
      <x:c r="CL1023" t="str">
        <x:v>Sanity_Checklist</x:v>
      </x:c>
      <x:c r="CM1023" t="str">
        <x:v>F58</x:v>
      </x:c>
      <x:c r="CN1023" t="str">
        <x:v>Qualification_Continuity</x:v>
      </x:c>
      <x:c r="CO1023" t="n">
        <x:f>IFERROR(IF(AND(TYPE('Sanity_Checklist'!F58)=TYPE(CN1023),ISBLANK('Sanity_Checklist'!F58)=ISBLANK(CN1023),EXACT('Sanity_Checklist'!F58,CN1023)),0,1),1)</x:f>
        <x:v>0</x:v>
      </x:c>
    </x:row>
    <x:row r="1024">
      <x:c r="CL1024" t="str">
        <x:v>Sanity_Checklist</x:v>
      </x:c>
      <x:c r="CM1024" t="str">
        <x:v>G58</x:v>
      </x:c>
      <x:c r="CN1024" t="str">
        <x:v>DECLARED_ASSERTION</x:v>
      </x:c>
      <x:c r="CO1024" t="n">
        <x:f>IFERROR(IF(AND(TYPE('Sanity_Checklist'!G58)=TYPE(CN1024),ISBLANK('Sanity_Checklist'!G58)=ISBLANK(CN1024),EXACT('Sanity_Checklist'!G58,CN1024)),0,1),1)</x:f>
        <x:v>0</x:v>
      </x:c>
    </x:row>
    <x:row r="1025">
      <x:c r="CL1025" t="str">
        <x:v>Sanity_Checklist</x:v>
      </x:c>
      <x:c r="CM1025" t="str">
        <x:v>A59</x:v>
      </x:c>
      <x:c r="CN1025" t="str">
        <x:v>SC-48</x:v>
      </x:c>
      <x:c r="CO1025" t="n">
        <x:f>IFERROR(IF(AND(TYPE('Sanity_Checklist'!A59)=TYPE(CN1025),ISBLANK('Sanity_Checklist'!A59)=ISBLANK(CN1025),EXACT('Sanity_Checklist'!A59,CN1025)),0,1),1)</x:f>
        <x:v>0</x:v>
      </x:c>
    </x:row>
    <x:row r="1026">
      <x:c r="CL1026" t="str">
        <x:v>Sanity_Checklist</x:v>
      </x:c>
      <x:c r="CM1026" t="str">
        <x:v>B59</x:v>
      </x:c>
      <x:c r="CN1026" t="str">
        <x:v>Current component pins synchronized</x:v>
      </x:c>
      <x:c r="CO1026" t="n">
        <x:f>IFERROR(IF(AND(TYPE('Sanity_Checklist'!B59)=TYPE(CN1026),ISBLANK('Sanity_Checklist'!B59)=ISBLANK(CN1026),EXACT('Sanity_Checklist'!B59,CN1026)),0,1),1)</x:f>
        <x:v>0</x:v>
      </x:c>
    </x:row>
    <x:row r="1027">
      <x:c r="CL1027" t="str">
        <x:v>Sanity_Checklist</x:v>
      </x:c>
      <x:c r="CM1027" t="str">
        <x:v>C59</x:v>
      </x:c>
      <x:c r="CN1027" t="str">
        <x:v>v5.9/v13.0/v8.8/v5.8/v13.0</x:v>
      </x:c>
      <x:c r="CO1027" t="n">
        <x:f>IFERROR(IF(AND(TYPE('Sanity_Checklist'!C59)=TYPE(CN1027),ISBLANK('Sanity_Checklist'!C59)=ISBLANK(CN1027),EXACT('Sanity_Checklist'!C59,CN1027)),0,1),1)</x:f>
        <x:v>0</x:v>
      </x:c>
    </x:row>
    <x:row r="1028">
      <x:c r="CL1028" t="str">
        <x:v>Sanity_Checklist</x:v>
      </x:c>
      <x:c r="CM1028" t="str">
        <x:v>D59</x:v>
      </x:c>
      <x:c r="CN1028" t="str">
        <x:v>v5.9/v13.0/v8.8/v5.8/v13.0</x:v>
      </x:c>
      <x:c r="CO1028" t="n">
        <x:f>IFERROR(IF(AND(TYPE('Sanity_Checklist'!D59)=TYPE(CN1028),ISBLANK('Sanity_Checklist'!D59)=ISBLANK(CN1028),EXACT('Sanity_Checklist'!D59,CN1028)),0,1),1)</x:f>
        <x:v>0</x:v>
      </x:c>
    </x:row>
    <x:row r="1029">
      <x:c r="CL1029" t="str">
        <x:v>Sanity_Checklist</x:v>
      </x:c>
      <x:c r="CM1029" t="str">
        <x:v>E59</x:v>
      </x:c>
      <x:c r="CN1029" t="inlineStr">
        <x:is>
          <x:t>RECORDED_PASS</x:t>
        </x:is>
      </x:c>
      <x:c r="CO1029" t="n">
        <x:f>IFERROR(IF(AND(TYPE('Sanity_Checklist'!E59)=TYPE(CN1029),ISBLANK('Sanity_Checklist'!E59)=ISBLANK(CN1029),EXACT('Sanity_Checklist'!E59,CN1029)),0,1),1)</x:f>
        <x:v>0</x:v>
      </x:c>
    </x:row>
    <x:row r="1030">
      <x:c r="CL1030" t="str">
        <x:v>Sanity_Checklist</x:v>
      </x:c>
      <x:c r="CM1030" t="str">
        <x:v>F59</x:v>
      </x:c>
      <x:c r="CN1030" t="str">
        <x:v>Config live pins</x:v>
      </x:c>
      <x:c r="CO1030" t="n">
        <x:f>IFERROR(IF(AND(TYPE('Sanity_Checklist'!F59)=TYPE(CN1030),ISBLANK('Sanity_Checklist'!F59)=ISBLANK(CN1030),EXACT('Sanity_Checklist'!F59,CN1030)),0,1),1)</x:f>
        <x:v>0</x:v>
      </x:c>
    </x:row>
    <x:row r="1031">
      <x:c r="CL1031" t="str">
        <x:v>Sanity_Checklist</x:v>
      </x:c>
      <x:c r="CM1031" t="str">
        <x:v>G59</x:v>
      </x:c>
      <x:c r="CN1031" t="inlineStr">
        <x:is>
          <x:t>RECORDED_CHECK</x:t>
        </x:is>
      </x:c>
      <x:c r="CO1031" t="n">
        <x:f>IFERROR(IF(AND(TYPE('Sanity_Checklist'!G59)=TYPE(CN1031),ISBLANK('Sanity_Checklist'!G59)=ISBLANK(CN1031),EXACT('Sanity_Checklist'!G59,CN1031)),0,1),1)</x:f>
        <x:v>0</x:v>
      </x:c>
    </x:row>
    <x:row r="1032">
      <x:c r="CL1032" t="str">
        <x:v>Sanity_Checklist</x:v>
      </x:c>
      <x:c r="CM1032" t="str">
        <x:v>A60</x:v>
      </x:c>
      <x:c r="CN1032" t="str">
        <x:v>SC-60</x:v>
      </x:c>
      <x:c r="CO1032" t="n">
        <x:f>IFERROR(IF(AND(TYPE('Sanity_Checklist'!A60)=TYPE(CN1032),ISBLANK('Sanity_Checklist'!A60)=ISBLANK(CN1032),EXACT('Sanity_Checklist'!A60,CN1032)),0,1),1)</x:f>
        <x:v>0</x:v>
      </x:c>
    </x:row>
    <x:row r="1033">
      <x:c r="CL1033" t="str">
        <x:v>Sanity_Checklist</x:v>
      </x:c>
      <x:c r="CM1033" t="str">
        <x:v>B60</x:v>
      </x:c>
      <x:c r="CN1033" t="str">
        <x:v>Worked-run claimability distinguished from ProofPack readiness</x:v>
      </x:c>
      <x:c r="CO1033" t="n">
        <x:f>IFERROR(IF(AND(TYPE('Sanity_Checklist'!B60)=TYPE(CN1033),ISBLANK('Sanity_Checklist'!B60)=ISBLANK(CN1033),EXACT('Sanity_Checklist'!B60,CN1033)),0,1),1)</x:f>
        <x:v>0</x:v>
      </x:c>
    </x:row>
    <x:row r="1034">
      <x:c r="CL1034" t="str">
        <x:v>Sanity_Checklist</x:v>
      </x:c>
      <x:c r="CM1034" t="str">
        <x:v>C60</x:v>
      </x:c>
      <x:c r="CN1034" t="str">
        <x:v>YES</x:v>
      </x:c>
      <x:c r="CO1034" t="n">
        <x:f>IFERROR(IF(AND(TYPE('Sanity_Checklist'!C60)=TYPE(CN1034),ISBLANK('Sanity_Checklist'!C60)=ISBLANK(CN1034),EXACT('Sanity_Checklist'!C60,CN1034)),0,1),1)</x:f>
        <x:v>0</x:v>
      </x:c>
    </x:row>
    <x:row r="1035">
      <x:c r="CL1035" t="str">
        <x:v>Sanity_Checklist</x:v>
      </x:c>
      <x:c r="CM1035" t="str">
        <x:v>D60</x:v>
      </x:c>
      <x:c r="CN1035" t="str">
        <x:v>YES</x:v>
      </x:c>
      <x:c r="CO1035" t="n">
        <x:f>IFERROR(IF(AND(TYPE('Sanity_Checklist'!D60)=TYPE(CN1035),ISBLANK('Sanity_Checklist'!D60)=ISBLANK(CN1035),EXACT('Sanity_Checklist'!D60,CN1035)),0,1),1)</x:f>
        <x:v>0</x:v>
      </x:c>
    </x:row>
    <x:row r="1036">
      <x:c r="CL1036" t="str">
        <x:v>Sanity_Checklist</x:v>
      </x:c>
      <x:c r="CM1036" t="str">
        <x:v>E60</x:v>
      </x:c>
      <x:c r="CN1036" t="str">
        <x:v>DISCLOSED_ASSERTION</x:v>
      </x:c>
      <x:c r="CO1036" t="n">
        <x:f>IFERROR(IF(AND(TYPE('Sanity_Checklist'!E60)=TYPE(CN1036),ISBLANK('Sanity_Checklist'!E60)=ISBLANK(CN1036),EXACT('Sanity_Checklist'!E60,CN1036)),0,1),1)</x:f>
        <x:v>0</x:v>
      </x:c>
    </x:row>
    <x:row r="1037">
      <x:c r="CL1037" t="str">
        <x:v>Sanity_Checklist</x:v>
      </x:c>
      <x:c r="CM1037" t="str">
        <x:v>G60</x:v>
      </x:c>
      <x:c r="CN1037" t="str">
        <x:v>DECLARED_ASSERTION</x:v>
      </x:c>
      <x:c r="CO1037" t="n">
        <x:f>IFERROR(IF(AND(TYPE('Sanity_Checklist'!G60)=TYPE(CN1037),ISBLANK('Sanity_Checklist'!G60)=ISBLANK(CN1037),EXACT('Sanity_Checklist'!G60,CN1037)),0,1),1)</x:f>
        <x:v>0</x:v>
      </x:c>
    </x:row>
    <x:row r="1038">
      <x:c r="CL1038" t="str">
        <x:v>Sanity_Checklist</x:v>
      </x:c>
      <x:c r="CM1038" t="str">
        <x:v>A61</x:v>
      </x:c>
      <x:c r="CN1038" t="str">
        <x:v>SC-61</x:v>
      </x:c>
      <x:c r="CO1038" t="n">
        <x:f>IFERROR(IF(AND(TYPE('Sanity_Checklist'!A61)=TYPE(CN1038),ISBLANK('Sanity_Checklist'!A61)=ISBLANK(CN1038),EXACT('Sanity_Checklist'!A61,CN1038)),0,1),1)</x:f>
        <x:v>0</x:v>
      </x:c>
    </x:row>
    <x:row r="1039">
      <x:c r="CL1039" t="str">
        <x:v>Sanity_Checklist</x:v>
      </x:c>
      <x:c r="CM1039" t="str">
        <x:v>B61</x:v>
      </x:c>
      <x:c r="CN1039" t="str">
        <x:v>Outcome_Requalification sheet present and populated</x:v>
      </x:c>
      <x:c r="CO1039" t="n">
        <x:f>IFERROR(IF(AND(TYPE('Sanity_Checklist'!B61)=TYPE(CN1039),ISBLANK('Sanity_Checklist'!B61)=ISBLANK(CN1039),EXACT('Sanity_Checklist'!B61,CN1039)),0,1),1)</x:f>
        <x:v>0</x:v>
      </x:c>
    </x:row>
    <x:row r="1040">
      <x:c r="CL1040" t="str">
        <x:v>Sanity_Checklist</x:v>
      </x:c>
      <x:c r="CM1040" t="str">
        <x:v>C61</x:v>
      </x:c>
      <x:c r="CN1040" t="str">
        <x:v>PASS</x:v>
      </x:c>
      <x:c r="CO1040" t="n">
        <x:f>IFERROR(IF(AND(TYPE('Sanity_Checklist'!C61)=TYPE(CN1040),ISBLANK('Sanity_Checklist'!C61)=ISBLANK(CN1040),EXACT('Sanity_Checklist'!C61,CN1040)),0,1),1)</x:f>
        <x:v>0</x:v>
      </x:c>
    </x:row>
    <x:row r="1041">
      <x:c r="CL1041" t="str">
        <x:v>Sanity_Checklist</x:v>
      </x:c>
      <x:c r="CM1041" t="str">
        <x:v>D61</x:v>
      </x:c>
      <x:c r="CN1041" t="str">
        <x:v>PASS</x:v>
      </x:c>
      <x:c r="CO1041" t="n">
        <x:f>IFERROR(IF(AND(TYPE('Sanity_Checklist'!D61)=TYPE(CN1041),ISBLANK('Sanity_Checklist'!D61)=ISBLANK(CN1041),EXACT('Sanity_Checklist'!D61,CN1041)),0,1),1)</x:f>
        <x:v>0</x:v>
      </x:c>
    </x:row>
    <x:row r="1042">
      <x:c r="CL1042" t="str">
        <x:v>Sanity_Checklist</x:v>
      </x:c>
      <x:c r="CM1042" t="str">
        <x:v>E61</x:v>
      </x:c>
      <x:c r="CN1042" t="str">
        <x:v>DISCLOSED_ASSERTION</x:v>
      </x:c>
      <x:c r="CO1042" t="n">
        <x:f>IFERROR(IF(AND(TYPE('Sanity_Checklist'!E61)=TYPE(CN1042),ISBLANK('Sanity_Checklist'!E61)=ISBLANK(CN1042),EXACT('Sanity_Checklist'!E61,CN1042)),0,1),1)</x:f>
        <x:v>0</x:v>
      </x:c>
    </x:row>
    <x:row r="1043">
      <x:c r="CL1043" t="str">
        <x:v>Sanity_Checklist</x:v>
      </x:c>
      <x:c r="CM1043" t="str">
        <x:v>F61</x:v>
      </x:c>
      <x:c r="CN1043" t="str">
        <x:v>Outcome_Requalification</x:v>
      </x:c>
      <x:c r="CO1043" t="n">
        <x:f>IFERROR(IF(AND(TYPE('Sanity_Checklist'!F61)=TYPE(CN1043),ISBLANK('Sanity_Checklist'!F61)=ISBLANK(CN1043),EXACT('Sanity_Checklist'!F61,CN1043)),0,1),1)</x:f>
        <x:v>0</x:v>
      </x:c>
    </x:row>
    <x:row r="1044">
      <x:c r="CL1044" t="str">
        <x:v>Sanity_Checklist</x:v>
      </x:c>
      <x:c r="CM1044" t="str">
        <x:v>G61</x:v>
      </x:c>
      <x:c r="CN1044" t="str">
        <x:v>DECLARED_ASSERTION</x:v>
      </x:c>
      <x:c r="CO1044" t="n">
        <x:f>IFERROR(IF(AND(TYPE('Sanity_Checklist'!G61)=TYPE(CN1044),ISBLANK('Sanity_Checklist'!G61)=ISBLANK(CN1044),EXACT('Sanity_Checklist'!G61,CN1044)),0,1),1)</x:f>
        <x:v>0</x:v>
      </x:c>
    </x:row>
    <x:row r="1045">
      <x:c r="CL1045" t="str">
        <x:v>Sanity_Checklist</x:v>
      </x:c>
      <x:c r="CM1045" t="str">
        <x:v>A62</x:v>
      </x:c>
      <x:c r="CN1045" t="str">
        <x:v>SC-62</x:v>
      </x:c>
      <x:c r="CO1045" t="n">
        <x:f>IFERROR(IF(AND(TYPE('Sanity_Checklist'!A62)=TYPE(CN1045),ISBLANK('Sanity_Checklist'!A62)=ISBLANK(CN1045),EXACT('Sanity_Checklist'!A62,CN1045)),0,1),1)</x:f>
        <x:v>0</x:v>
      </x:c>
    </x:row>
    <x:row r="1046">
      <x:c r="CL1046" t="str">
        <x:v>Sanity_Checklist</x:v>
      </x:c>
      <x:c r="CM1046" t="str">
        <x:v>B62</x:v>
      </x:c>
      <x:c r="CN1046" t="str">
        <x:v>UCI_Maturity sheet present</x:v>
      </x:c>
      <x:c r="CO1046" t="n">
        <x:f>IFERROR(IF(AND(TYPE('Sanity_Checklist'!B62)=TYPE(CN1046),ISBLANK('Sanity_Checklist'!B62)=ISBLANK(CN1046),EXACT('Sanity_Checklist'!B62,CN1046)),0,1),1)</x:f>
        <x:v>0</x:v>
      </x:c>
    </x:row>
    <x:row r="1047">
      <x:c r="CL1047" t="str">
        <x:v>Sanity_Checklist</x:v>
      </x:c>
      <x:c r="CM1047" t="str">
        <x:v>C62</x:v>
      </x:c>
      <x:c r="CN1047" t="str">
        <x:v>sheet exists</x:v>
      </x:c>
      <x:c r="CO1047" t="n">
        <x:f>IFERROR(IF(AND(TYPE('Sanity_Checklist'!C62)=TYPE(CN1047),ISBLANK('Sanity_Checklist'!C62)=ISBLANK(CN1047),EXACT('Sanity_Checklist'!C62,CN1047)),0,1),1)</x:f>
        <x:v>0</x:v>
      </x:c>
    </x:row>
    <x:row r="1048">
      <x:c r="CL1048" t="str">
        <x:v>Sanity_Checklist</x:v>
      </x:c>
      <x:c r="CM1048" t="str">
        <x:v>D62</x:v>
      </x:c>
      <x:c r="CN1048" t="str">
        <x:v>sheet exists</x:v>
      </x:c>
      <x:c r="CO1048" t="n">
        <x:f>IFERROR(IF(AND(TYPE('Sanity_Checklist'!D62)=TYPE(CN1048),ISBLANK('Sanity_Checklist'!D62)=ISBLANK(CN1048),EXACT('Sanity_Checklist'!D62,CN1048)),0,1),1)</x:f>
        <x:v>0</x:v>
      </x:c>
    </x:row>
    <x:row r="1049">
      <x:c r="CL1049" t="str">
        <x:v>Sanity_Checklist</x:v>
      </x:c>
      <x:c r="CM1049" t="str">
        <x:v>E62</x:v>
      </x:c>
      <x:c r="CN1049" t="str">
        <x:v>DISCLOSED_ASSERTION</x:v>
      </x:c>
      <x:c r="CO1049" t="n">
        <x:f>IFERROR(IF(AND(TYPE('Sanity_Checklist'!E62)=TYPE(CN1049),ISBLANK('Sanity_Checklist'!E62)=ISBLANK(CN1049),EXACT('Sanity_Checklist'!E62,CN1049)),0,1),1)</x:f>
        <x:v>0</x:v>
      </x:c>
    </x:row>
    <x:row r="1050">
      <x:c r="CL1050" t="str">
        <x:v>Sanity_Checklist</x:v>
      </x:c>
      <x:c r="CM1050" t="str">
        <x:v>F62</x:v>
      </x:c>
      <x:c r="CN1050" t="str">
        <x:v>UCI_Maturity</x:v>
      </x:c>
      <x:c r="CO1050" t="n">
        <x:f>IFERROR(IF(AND(TYPE('Sanity_Checklist'!F62)=TYPE(CN1050),ISBLANK('Sanity_Checklist'!F62)=ISBLANK(CN1050),EXACT('Sanity_Checklist'!F62,CN1050)),0,1),1)</x:f>
        <x:v>0</x:v>
      </x:c>
    </x:row>
    <x:row r="1051">
      <x:c r="CL1051" t="str">
        <x:v>Sanity_Checklist</x:v>
      </x:c>
      <x:c r="CM1051" t="str">
        <x:v>G62</x:v>
      </x:c>
      <x:c r="CN1051" t="str">
        <x:v>DECLARED_ASSERTION</x:v>
      </x:c>
      <x:c r="CO1051" t="n">
        <x:f>IFERROR(IF(AND(TYPE('Sanity_Checklist'!G62)=TYPE(CN1051),ISBLANK('Sanity_Checklist'!G62)=ISBLANK(CN1051),EXACT('Sanity_Checklist'!G62,CN1051)),0,1),1)</x:f>
        <x:v>0</x:v>
      </x:c>
    </x:row>
    <x:row r="1052">
      <x:c r="CL1052" t="str">
        <x:v>Sanity_Checklist</x:v>
      </x:c>
      <x:c r="CM1052" t="str">
        <x:v>A63</x:v>
      </x:c>
      <x:c r="CN1052" t="str">
        <x:v>SC-63</x:v>
      </x:c>
      <x:c r="CO1052" t="n">
        <x:f>IFERROR(IF(AND(TYPE('Sanity_Checklist'!A63)=TYPE(CN1052),ISBLANK('Sanity_Checklist'!A63)=ISBLANK(CN1052),EXACT('Sanity_Checklist'!A63,CN1052)),0,1),1)</x:f>
        <x:v>0</x:v>
      </x:c>
    </x:row>
    <x:row r="1053">
      <x:c r="CL1053" t="str">
        <x:v>Sanity_Checklist</x:v>
      </x:c>
      <x:c r="CM1053" t="str">
        <x:v>B63</x:v>
      </x:c>
      <x:c r="CN1053" t="str">
        <x:v>Kernel_Posture sheet present</x:v>
      </x:c>
      <x:c r="CO1053" t="n">
        <x:f>IFERROR(IF(AND(TYPE('Sanity_Checklist'!B63)=TYPE(CN1053),ISBLANK('Sanity_Checklist'!B63)=ISBLANK(CN1053),EXACT('Sanity_Checklist'!B63,CN1053)),0,1),1)</x:f>
        <x:v>0</x:v>
      </x:c>
    </x:row>
    <x:row r="1054">
      <x:c r="CL1054" t="str">
        <x:v>Sanity_Checklist</x:v>
      </x:c>
      <x:c r="CM1054" t="str">
        <x:v>C63</x:v>
      </x:c>
      <x:c r="CN1054" t="str">
        <x:v>sheet exists</x:v>
      </x:c>
      <x:c r="CO1054" t="n">
        <x:f>IFERROR(IF(AND(TYPE('Sanity_Checklist'!C63)=TYPE(CN1054),ISBLANK('Sanity_Checklist'!C63)=ISBLANK(CN1054),EXACT('Sanity_Checklist'!C63,CN1054)),0,1),1)</x:f>
        <x:v>0</x:v>
      </x:c>
    </x:row>
    <x:row r="1055">
      <x:c r="CL1055" t="str">
        <x:v>Sanity_Checklist</x:v>
      </x:c>
      <x:c r="CM1055" t="str">
        <x:v>D63</x:v>
      </x:c>
      <x:c r="CN1055" t="str">
        <x:v>sheet exists</x:v>
      </x:c>
      <x:c r="CO1055" t="n">
        <x:f>IFERROR(IF(AND(TYPE('Sanity_Checklist'!D63)=TYPE(CN1055),ISBLANK('Sanity_Checklist'!D63)=ISBLANK(CN1055),EXACT('Sanity_Checklist'!D63,CN1055)),0,1),1)</x:f>
        <x:v>0</x:v>
      </x:c>
    </x:row>
    <x:row r="1056">
      <x:c r="CL1056" t="str">
        <x:v>Sanity_Checklist</x:v>
      </x:c>
      <x:c r="CM1056" t="str">
        <x:v>E63</x:v>
      </x:c>
      <x:c r="CN1056" t="str">
        <x:v>DISCLOSED_ASSERTION</x:v>
      </x:c>
      <x:c r="CO1056" t="n">
        <x:f>IFERROR(IF(AND(TYPE('Sanity_Checklist'!E63)=TYPE(CN1056),ISBLANK('Sanity_Checklist'!E63)=ISBLANK(CN1056),EXACT('Sanity_Checklist'!E63,CN1056)),0,1),1)</x:f>
        <x:v>0</x:v>
      </x:c>
    </x:row>
    <x:row r="1057">
      <x:c r="CL1057" t="str">
        <x:v>Sanity_Checklist</x:v>
      </x:c>
      <x:c r="CM1057" t="str">
        <x:v>F63</x:v>
      </x:c>
      <x:c r="CN1057" t="str">
        <x:v>Kernel_Posture</x:v>
      </x:c>
      <x:c r="CO1057" t="n">
        <x:f>IFERROR(IF(AND(TYPE('Sanity_Checklist'!F63)=TYPE(CN1057),ISBLANK('Sanity_Checklist'!F63)=ISBLANK(CN1057),EXACT('Sanity_Checklist'!F63,CN1057)),0,1),1)</x:f>
        <x:v>0</x:v>
      </x:c>
    </x:row>
    <x:row r="1058">
      <x:c r="CL1058" t="str">
        <x:v>Sanity_Checklist</x:v>
      </x:c>
      <x:c r="CM1058" t="str">
        <x:v>G63</x:v>
      </x:c>
      <x:c r="CN1058" t="str">
        <x:v>DECLARED_ASSERTION</x:v>
      </x:c>
      <x:c r="CO1058" t="n">
        <x:f>IFERROR(IF(AND(TYPE('Sanity_Checklist'!G63)=TYPE(CN1058),ISBLANK('Sanity_Checklist'!G63)=ISBLANK(CN1058),EXACT('Sanity_Checklist'!G63,CN1058)),0,1),1)</x:f>
        <x:v>0</x:v>
      </x:c>
    </x:row>
    <x:row r="1059">
      <x:c r="CL1059" t="str">
        <x:v>Sanity_Checklist</x:v>
      </x:c>
      <x:c r="CM1059" t="str">
        <x:v>A64</x:v>
      </x:c>
      <x:c r="CN1059" t="str">
        <x:v>SC-64</x:v>
      </x:c>
      <x:c r="CO1059" t="n">
        <x:f>IFERROR(IF(AND(TYPE('Sanity_Checklist'!A64)=TYPE(CN1059),ISBLANK('Sanity_Checklist'!A64)=ISBLANK(CN1059),EXACT('Sanity_Checklist'!A64,CN1059)),0,1),1)</x:f>
        <x:v>0</x:v>
      </x:c>
    </x:row>
    <x:row r="1060">
      <x:c r="CL1060" t="str">
        <x:v>Sanity_Checklist</x:v>
      </x:c>
      <x:c r="CM1060" t="str">
        <x:v>B64</x:v>
      </x:c>
      <x:c r="CN1060" t="str">
        <x:v>HDW_Capture_Audit sheet present</x:v>
      </x:c>
      <x:c r="CO1060" t="n">
        <x:f>IFERROR(IF(AND(TYPE('Sanity_Checklist'!B64)=TYPE(CN1060),ISBLANK('Sanity_Checklist'!B64)=ISBLANK(CN1060),EXACT('Sanity_Checklist'!B64,CN1060)),0,1),1)</x:f>
        <x:v>0</x:v>
      </x:c>
    </x:row>
    <x:row r="1061">
      <x:c r="CL1061" t="str">
        <x:v>Sanity_Checklist</x:v>
      </x:c>
      <x:c r="CM1061" t="str">
        <x:v>C64</x:v>
      </x:c>
      <x:c r="CN1061" t="str">
        <x:v>sheet exists</x:v>
      </x:c>
      <x:c r="CO1061" t="n">
        <x:f>IFERROR(IF(AND(TYPE('Sanity_Checklist'!C64)=TYPE(CN1061),ISBLANK('Sanity_Checklist'!C64)=ISBLANK(CN1061),EXACT('Sanity_Checklist'!C64,CN1061)),0,1),1)</x:f>
        <x:v>0</x:v>
      </x:c>
    </x:row>
    <x:row r="1062">
      <x:c r="CL1062" t="str">
        <x:v>Sanity_Checklist</x:v>
      </x:c>
      <x:c r="CM1062" t="str">
        <x:v>D64</x:v>
      </x:c>
      <x:c r="CN1062" t="str">
        <x:v>sheet exists</x:v>
      </x:c>
      <x:c r="CO1062" t="n">
        <x:f>IFERROR(IF(AND(TYPE('Sanity_Checklist'!D64)=TYPE(CN1062),ISBLANK('Sanity_Checklist'!D64)=ISBLANK(CN1062),EXACT('Sanity_Checklist'!D64,CN1062)),0,1),1)</x:f>
        <x:v>0</x:v>
      </x:c>
    </x:row>
    <x:row r="1063">
      <x:c r="CL1063" t="str">
        <x:v>Sanity_Checklist</x:v>
      </x:c>
      <x:c r="CM1063" t="str">
        <x:v>E64</x:v>
      </x:c>
      <x:c r="CN1063" t="str">
        <x:v>DISCLOSED_ASSERTION</x:v>
      </x:c>
      <x:c r="CO1063" t="n">
        <x:f>IFERROR(IF(AND(TYPE('Sanity_Checklist'!E64)=TYPE(CN1063),ISBLANK('Sanity_Checklist'!E64)=ISBLANK(CN1063),EXACT('Sanity_Checklist'!E64,CN1063)),0,1),1)</x:f>
        <x:v>0</x:v>
      </x:c>
    </x:row>
    <x:row r="1064">
      <x:c r="CL1064" t="str">
        <x:v>Sanity_Checklist</x:v>
      </x:c>
      <x:c r="CM1064" t="str">
        <x:v>F64</x:v>
      </x:c>
      <x:c r="CN1064" t="str">
        <x:v>HDW_Capture_Audit</x:v>
      </x:c>
      <x:c r="CO1064" t="n">
        <x:f>IFERROR(IF(AND(TYPE('Sanity_Checklist'!F64)=TYPE(CN1064),ISBLANK('Sanity_Checklist'!F64)=ISBLANK(CN1064),EXACT('Sanity_Checklist'!F64,CN1064)),0,1),1)</x:f>
        <x:v>0</x:v>
      </x:c>
    </x:row>
    <x:row r="1065">
      <x:c r="CL1065" t="str">
        <x:v>Sanity_Checklist</x:v>
      </x:c>
      <x:c r="CM1065" t="str">
        <x:v>G64</x:v>
      </x:c>
      <x:c r="CN1065" t="str">
        <x:v>DECLARED_ASSERTION</x:v>
      </x:c>
      <x:c r="CO1065" t="n">
        <x:f>IFERROR(IF(AND(TYPE('Sanity_Checklist'!G64)=TYPE(CN1065),ISBLANK('Sanity_Checklist'!G64)=ISBLANK(CN1065),EXACT('Sanity_Checklist'!G64,CN1065)),0,1),1)</x:f>
        <x:v>0</x:v>
      </x:c>
    </x:row>
    <x:row r="1066">
      <x:c r="CL1066" t="str">
        <x:v>Sanity_Checklist</x:v>
      </x:c>
      <x:c r="CM1066" t="str">
        <x:v>A65</x:v>
      </x:c>
      <x:c r="CN1066" t="str">
        <x:v>SC-65</x:v>
      </x:c>
      <x:c r="CO1066" t="n">
        <x:f>IFERROR(IF(AND(TYPE('Sanity_Checklist'!A65)=TYPE(CN1066),ISBLANK('Sanity_Checklist'!A65)=ISBLANK(CN1066),EXACT('Sanity_Checklist'!A65,CN1066)),0,1),1)</x:f>
        <x:v>0</x:v>
      </x:c>
    </x:row>
    <x:row r="1067">
      <x:c r="CL1067" t="str">
        <x:v>Sanity_Checklist</x:v>
      </x:c>
      <x:c r="CM1067" t="str">
        <x:v>B65</x:v>
      </x:c>
      <x:c r="CN1067" t="str">
        <x:v>PLSS_Escalation sheet present</x:v>
      </x:c>
      <x:c r="CO1067" t="n">
        <x:f>IFERROR(IF(AND(TYPE('Sanity_Checklist'!B65)=TYPE(CN1067),ISBLANK('Sanity_Checklist'!B65)=ISBLANK(CN1067),EXACT('Sanity_Checklist'!B65,CN1067)),0,1),1)</x:f>
        <x:v>0</x:v>
      </x:c>
    </x:row>
    <x:row r="1068">
      <x:c r="CL1068" t="str">
        <x:v>Sanity_Checklist</x:v>
      </x:c>
      <x:c r="CM1068" t="str">
        <x:v>C65</x:v>
      </x:c>
      <x:c r="CN1068" t="str">
        <x:v>sheet exists</x:v>
      </x:c>
      <x:c r="CO1068" t="n">
        <x:f>IFERROR(IF(AND(TYPE('Sanity_Checklist'!C65)=TYPE(CN1068),ISBLANK('Sanity_Checklist'!C65)=ISBLANK(CN1068),EXACT('Sanity_Checklist'!C65,CN1068)),0,1),1)</x:f>
        <x:v>0</x:v>
      </x:c>
    </x:row>
    <x:row r="1069">
      <x:c r="CL1069" t="str">
        <x:v>Sanity_Checklist</x:v>
      </x:c>
      <x:c r="CM1069" t="str">
        <x:v>D65</x:v>
      </x:c>
      <x:c r="CN1069" t="str">
        <x:v>sheet exists</x:v>
      </x:c>
      <x:c r="CO1069" t="n">
        <x:f>IFERROR(IF(AND(TYPE('Sanity_Checklist'!D65)=TYPE(CN1069),ISBLANK('Sanity_Checklist'!D65)=ISBLANK(CN1069),EXACT('Sanity_Checklist'!D65,CN1069)),0,1),1)</x:f>
        <x:v>0</x:v>
      </x:c>
    </x:row>
    <x:row r="1070">
      <x:c r="CL1070" t="str">
        <x:v>Sanity_Checklist</x:v>
      </x:c>
      <x:c r="CM1070" t="str">
        <x:v>E65</x:v>
      </x:c>
      <x:c r="CN1070" t="str">
        <x:v>DISCLOSED_ASSERTION</x:v>
      </x:c>
      <x:c r="CO1070" t="n">
        <x:f>IFERROR(IF(AND(TYPE('Sanity_Checklist'!E65)=TYPE(CN1070),ISBLANK('Sanity_Checklist'!E65)=ISBLANK(CN1070),EXACT('Sanity_Checklist'!E65,CN1070)),0,1),1)</x:f>
        <x:v>0</x:v>
      </x:c>
    </x:row>
    <x:row r="1071">
      <x:c r="CL1071" t="str">
        <x:v>Sanity_Checklist</x:v>
      </x:c>
      <x:c r="CM1071" t="str">
        <x:v>F65</x:v>
      </x:c>
      <x:c r="CN1071" t="str">
        <x:v>PLSS_Escalation</x:v>
      </x:c>
      <x:c r="CO1071" t="n">
        <x:f>IFERROR(IF(AND(TYPE('Sanity_Checklist'!F65)=TYPE(CN1071),ISBLANK('Sanity_Checklist'!F65)=ISBLANK(CN1071),EXACT('Sanity_Checklist'!F65,CN1071)),0,1),1)</x:f>
        <x:v>0</x:v>
      </x:c>
    </x:row>
    <x:row r="1072">
      <x:c r="CL1072" t="str">
        <x:v>Sanity_Checklist</x:v>
      </x:c>
      <x:c r="CM1072" t="str">
        <x:v>G65</x:v>
      </x:c>
      <x:c r="CN1072" t="str">
        <x:v>DECLARED_ASSERTION</x:v>
      </x:c>
      <x:c r="CO1072" t="n">
        <x:f>IFERROR(IF(AND(TYPE('Sanity_Checklist'!G65)=TYPE(CN1072),ISBLANK('Sanity_Checklist'!G65)=ISBLANK(CN1072),EXACT('Sanity_Checklist'!G65,CN1072)),0,1),1)</x:f>
        <x:v>0</x:v>
      </x:c>
    </x:row>
    <x:row r="1073">
      <x:c r="CL1073" t="str">
        <x:v>Sanity_Checklist</x:v>
      </x:c>
      <x:c r="CM1073" t="str">
        <x:v>A66</x:v>
      </x:c>
      <x:c r="CN1073" t="str">
        <x:v>SC-66</x:v>
      </x:c>
      <x:c r="CO1073" t="n">
        <x:f>IFERROR(IF(AND(TYPE('Sanity_Checklist'!A66)=TYPE(CN1073),ISBLANK('Sanity_Checklist'!A66)=ISBLANK(CN1073),EXACT('Sanity_Checklist'!A66,CN1073)),0,1),1)</x:f>
        <x:v>0</x:v>
      </x:c>
    </x:row>
    <x:row r="1074">
      <x:c r="CL1074" t="str">
        <x:v>Sanity_Checklist</x:v>
      </x:c>
      <x:c r="CM1074" t="str">
        <x:v>B66</x:v>
      </x:c>
      <x:c r="CN1074" t="str">
        <x:v>BioSGP_Maturity sheet present</x:v>
      </x:c>
      <x:c r="CO1074" t="n">
        <x:f>IFERROR(IF(AND(TYPE('Sanity_Checklist'!B66)=TYPE(CN1074),ISBLANK('Sanity_Checklist'!B66)=ISBLANK(CN1074),EXACT('Sanity_Checklist'!B66,CN1074)),0,1),1)</x:f>
        <x:v>0</x:v>
      </x:c>
    </x:row>
    <x:row r="1075">
      <x:c r="CL1075" t="str">
        <x:v>Sanity_Checklist</x:v>
      </x:c>
      <x:c r="CM1075" t="str">
        <x:v>C66</x:v>
      </x:c>
      <x:c r="CN1075" t="str">
        <x:v>sheet exists</x:v>
      </x:c>
      <x:c r="CO1075" t="n">
        <x:f>IFERROR(IF(AND(TYPE('Sanity_Checklist'!C66)=TYPE(CN1075),ISBLANK('Sanity_Checklist'!C66)=ISBLANK(CN1075),EXACT('Sanity_Checklist'!C66,CN1075)),0,1),1)</x:f>
        <x:v>0</x:v>
      </x:c>
    </x:row>
    <x:row r="1076">
      <x:c r="CL1076" t="str">
        <x:v>Sanity_Checklist</x:v>
      </x:c>
      <x:c r="CM1076" t="str">
        <x:v>D66</x:v>
      </x:c>
      <x:c r="CN1076" t="str">
        <x:v>sheet exists</x:v>
      </x:c>
      <x:c r="CO1076" t="n">
        <x:f>IFERROR(IF(AND(TYPE('Sanity_Checklist'!D66)=TYPE(CN1076),ISBLANK('Sanity_Checklist'!D66)=ISBLANK(CN1076),EXACT('Sanity_Checklist'!D66,CN1076)),0,1),1)</x:f>
        <x:v>0</x:v>
      </x:c>
    </x:row>
    <x:row r="1077">
      <x:c r="CL1077" t="str">
        <x:v>Sanity_Checklist</x:v>
      </x:c>
      <x:c r="CM1077" t="str">
        <x:v>E66</x:v>
      </x:c>
      <x:c r="CN1077" t="str">
        <x:v>DISCLOSED_ASSERTION</x:v>
      </x:c>
      <x:c r="CO1077" t="n">
        <x:f>IFERROR(IF(AND(TYPE('Sanity_Checklist'!E66)=TYPE(CN1077),ISBLANK('Sanity_Checklist'!E66)=ISBLANK(CN1077),EXACT('Sanity_Checklist'!E66,CN1077)),0,1),1)</x:f>
        <x:v>0</x:v>
      </x:c>
    </x:row>
    <x:row r="1078">
      <x:c r="CL1078" t="str">
        <x:v>Sanity_Checklist</x:v>
      </x:c>
      <x:c r="CM1078" t="str">
        <x:v>F66</x:v>
      </x:c>
      <x:c r="CN1078" t="str">
        <x:v>BioSGP_Maturity</x:v>
      </x:c>
      <x:c r="CO1078" t="n">
        <x:f>IFERROR(IF(AND(TYPE('Sanity_Checklist'!F66)=TYPE(CN1078),ISBLANK('Sanity_Checklist'!F66)=ISBLANK(CN1078),EXACT('Sanity_Checklist'!F66,CN1078)),0,1),1)</x:f>
        <x:v>0</x:v>
      </x:c>
    </x:row>
    <x:row r="1079">
      <x:c r="CL1079" t="str">
        <x:v>Sanity_Checklist</x:v>
      </x:c>
      <x:c r="CM1079" t="str">
        <x:v>G66</x:v>
      </x:c>
      <x:c r="CN1079" t="str">
        <x:v>DECLARED_ASSERTION</x:v>
      </x:c>
      <x:c r="CO1079" t="n">
        <x:f>IFERROR(IF(AND(TYPE('Sanity_Checklist'!G66)=TYPE(CN1079),ISBLANK('Sanity_Checklist'!G66)=ISBLANK(CN1079),EXACT('Sanity_Checklist'!G66,CN1079)),0,1),1)</x:f>
        <x:v>0</x:v>
      </x:c>
    </x:row>
    <x:row r="1080">
      <x:c r="CL1080" t="str">
        <x:v>Sanity_Checklist</x:v>
      </x:c>
      <x:c r="CM1080" t="str">
        <x:v>A67</x:v>
      </x:c>
      <x:c r="CN1080" t="str">
        <x:v>SC-67</x:v>
      </x:c>
      <x:c r="CO1080" t="n">
        <x:f>IFERROR(IF(AND(TYPE('Sanity_Checklist'!A67)=TYPE(CN1080),ISBLANK('Sanity_Checklist'!A67)=ISBLANK(CN1080),EXACT('Sanity_Checklist'!A67,CN1080)),0,1),1)</x:f>
        <x:v>0</x:v>
      </x:c>
    </x:row>
    <x:row r="1081">
      <x:c r="CL1081" t="str">
        <x:v>Sanity_Checklist</x:v>
      </x:c>
      <x:c r="CM1081" t="str">
        <x:v>B67</x:v>
      </x:c>
      <x:c r="CN1081" t="str">
        <x:v>Deployment_Context sheet present</x:v>
      </x:c>
      <x:c r="CO1081" t="n">
        <x:f>IFERROR(IF(AND(TYPE('Sanity_Checklist'!B67)=TYPE(CN1081),ISBLANK('Sanity_Checklist'!B67)=ISBLANK(CN1081),EXACT('Sanity_Checklist'!B67,CN1081)),0,1),1)</x:f>
        <x:v>0</x:v>
      </x:c>
    </x:row>
    <x:row r="1082">
      <x:c r="CL1082" t="str">
        <x:v>Sanity_Checklist</x:v>
      </x:c>
      <x:c r="CM1082" t="str">
        <x:v>C67</x:v>
      </x:c>
      <x:c r="CN1082" t="str">
        <x:v>sheet exists</x:v>
      </x:c>
      <x:c r="CO1082" t="n">
        <x:f>IFERROR(IF(AND(TYPE('Sanity_Checklist'!C67)=TYPE(CN1082),ISBLANK('Sanity_Checklist'!C67)=ISBLANK(CN1082),EXACT('Sanity_Checklist'!C67,CN1082)),0,1),1)</x:f>
        <x:v>0</x:v>
      </x:c>
    </x:row>
    <x:row r="1083">
      <x:c r="CL1083" t="str">
        <x:v>Sanity_Checklist</x:v>
      </x:c>
      <x:c r="CM1083" t="str">
        <x:v>D67</x:v>
      </x:c>
      <x:c r="CN1083" t="str">
        <x:v>sheet exists</x:v>
      </x:c>
      <x:c r="CO1083" t="n">
        <x:f>IFERROR(IF(AND(TYPE('Sanity_Checklist'!D67)=TYPE(CN1083),ISBLANK('Sanity_Checklist'!D67)=ISBLANK(CN1083),EXACT('Sanity_Checklist'!D67,CN1083)),0,1),1)</x:f>
        <x:v>0</x:v>
      </x:c>
    </x:row>
    <x:row r="1084">
      <x:c r="CL1084" t="str">
        <x:v>Sanity_Checklist</x:v>
      </x:c>
      <x:c r="CM1084" t="str">
        <x:v>E67</x:v>
      </x:c>
      <x:c r="CN1084" t="str">
        <x:v>DISCLOSED_ASSERTION</x:v>
      </x:c>
      <x:c r="CO1084" t="n">
        <x:f>IFERROR(IF(AND(TYPE('Sanity_Checklist'!E67)=TYPE(CN1084),ISBLANK('Sanity_Checklist'!E67)=ISBLANK(CN1084),EXACT('Sanity_Checklist'!E67,CN1084)),0,1),1)</x:f>
        <x:v>0</x:v>
      </x:c>
    </x:row>
    <x:row r="1085">
      <x:c r="CL1085" t="str">
        <x:v>Sanity_Checklist</x:v>
      </x:c>
      <x:c r="CM1085" t="str">
        <x:v>F67</x:v>
      </x:c>
      <x:c r="CN1085" t="str">
        <x:v>Deployment_Context</x:v>
      </x:c>
      <x:c r="CO1085" t="n">
        <x:f>IFERROR(IF(AND(TYPE('Sanity_Checklist'!F67)=TYPE(CN1085),ISBLANK('Sanity_Checklist'!F67)=ISBLANK(CN1085),EXACT('Sanity_Checklist'!F67,CN1085)),0,1),1)</x:f>
        <x:v>0</x:v>
      </x:c>
    </x:row>
    <x:row r="1086">
      <x:c r="CL1086" t="str">
        <x:v>Sanity_Checklist</x:v>
      </x:c>
      <x:c r="CM1086" t="str">
        <x:v>G67</x:v>
      </x:c>
      <x:c r="CN1086" t="str">
        <x:v>DECLARED_ASSERTION</x:v>
      </x:c>
      <x:c r="CO1086" t="n">
        <x:f>IFERROR(IF(AND(TYPE('Sanity_Checklist'!G67)=TYPE(CN1086),ISBLANK('Sanity_Checklist'!G67)=ISBLANK(CN1086),EXACT('Sanity_Checklist'!G67,CN1086)),0,1),1)</x:f>
        <x:v>0</x:v>
      </x:c>
    </x:row>
    <x:row r="1087">
      <x:c r="CL1087" t="str">
        <x:v>Sanity_Checklist</x:v>
      </x:c>
      <x:c r="CM1087" t="str">
        <x:v>A68</x:v>
      </x:c>
      <x:c r="CN1087" t="str">
        <x:v>SC-68</x:v>
      </x:c>
      <x:c r="CO1087" t="n">
        <x:f>IFERROR(IF(AND(TYPE('Sanity_Checklist'!A68)=TYPE(CN1087),ISBLANK('Sanity_Checklist'!A68)=ISBLANK(CN1087),EXACT('Sanity_Checklist'!A68,CN1087)),0,1),1)</x:f>
        <x:v>0</x:v>
      </x:c>
    </x:row>
    <x:row r="1088">
      <x:c r="CL1088" t="str">
        <x:v>Sanity_Checklist</x:v>
      </x:c>
      <x:c r="CM1088" t="str">
        <x:v>B68</x:v>
      </x:c>
      <x:c r="CN1088" t="str">
        <x:v>Evidence_Status_Tokens present and populated</x:v>
      </x:c>
      <x:c r="CO1088" t="n">
        <x:f>IFERROR(IF(AND(TYPE('Sanity_Checklist'!B68)=TYPE(CN1088),ISBLANK('Sanity_Checklist'!B68)=ISBLANK(CN1088),EXACT('Sanity_Checklist'!B68,CN1088)),0,1),1)</x:f>
        <x:v>0</x:v>
      </x:c>
    </x:row>
    <x:row r="1089">
      <x:c r="CL1089" t="str">
        <x:v>Sanity_Checklist</x:v>
      </x:c>
      <x:c r="CM1089" t="str">
        <x:v>C68</x:v>
      </x:c>
      <x:c r="CN1089" t="str">
        <x:v>PASS</x:v>
      </x:c>
      <x:c r="CO1089" t="n">
        <x:f>IFERROR(IF(AND(TYPE('Sanity_Checklist'!C68)=TYPE(CN1089),ISBLANK('Sanity_Checklist'!C68)=ISBLANK(CN1089),EXACT('Sanity_Checklist'!C68,CN1089)),0,1),1)</x:f>
        <x:v>0</x:v>
      </x:c>
    </x:row>
    <x:row r="1090">
      <x:c r="CL1090" t="str">
        <x:v>Sanity_Checklist</x:v>
      </x:c>
      <x:c r="CM1090" t="str">
        <x:v>D68</x:v>
      </x:c>
      <x:c r="CN1090" t="str">
        <x:v>PASS</x:v>
      </x:c>
      <x:c r="CO1090" t="n">
        <x:f>IFERROR(IF(AND(TYPE('Sanity_Checklist'!D68)=TYPE(CN1090),ISBLANK('Sanity_Checklist'!D68)=ISBLANK(CN1090),EXACT('Sanity_Checklist'!D68,CN1090)),0,1),1)</x:f>
        <x:v>0</x:v>
      </x:c>
    </x:row>
    <x:row r="1091">
      <x:c r="CL1091" t="str">
        <x:v>Sanity_Checklist</x:v>
      </x:c>
      <x:c r="CM1091" t="str">
        <x:v>E68</x:v>
      </x:c>
      <x:c r="CN1091" t="inlineStr">
        <x:is>
          <x:t>RECORDED_PASS</x:t>
        </x:is>
      </x:c>
      <x:c r="CO1091" t="n">
        <x:f>IFERROR(IF(AND(TYPE('Sanity_Checklist'!E68)=TYPE(CN1091),ISBLANK('Sanity_Checklist'!E68)=ISBLANK(CN1091),EXACT('Sanity_Checklist'!E68,CN1091)),0,1),1)</x:f>
        <x:v>0</x:v>
      </x:c>
    </x:row>
    <x:row r="1092">
      <x:c r="CL1092" t="str">
        <x:v>Sanity_Checklist</x:v>
      </x:c>
      <x:c r="CM1092" t="str">
        <x:v>F68</x:v>
      </x:c>
      <x:c r="CN1092" t="str">
        <x:v>Evidence_Status_Tokens</x:v>
      </x:c>
      <x:c r="CO1092" t="n">
        <x:f>IFERROR(IF(AND(TYPE('Sanity_Checklist'!F68)=TYPE(CN1092),ISBLANK('Sanity_Checklist'!F68)=ISBLANK(CN1092),EXACT('Sanity_Checklist'!F68,CN1092)),0,1),1)</x:f>
        <x:v>0</x:v>
      </x:c>
    </x:row>
    <x:row r="1093">
      <x:c r="CL1093" t="str">
        <x:v>Sanity_Checklist</x:v>
      </x:c>
      <x:c r="CM1093" t="str">
        <x:v>G68</x:v>
      </x:c>
      <x:c r="CN1093" t="inlineStr">
        <x:is>
          <x:t>RECORDED_CHECK</x:t>
        </x:is>
      </x:c>
      <x:c r="CO1093" t="n">
        <x:f>IFERROR(IF(AND(TYPE('Sanity_Checklist'!G68)=TYPE(CN1093),ISBLANK('Sanity_Checklist'!G68)=ISBLANK(CN1093),EXACT('Sanity_Checklist'!G68,CN1093)),0,1),1)</x:f>
        <x:v>0</x:v>
      </x:c>
    </x:row>
    <x:row r="1094">
      <x:c r="CL1094" t="str">
        <x:v>Sanity_Checklist</x:v>
      </x:c>
      <x:c r="CM1094" t="str">
        <x:v>A69</x:v>
      </x:c>
      <x:c r="CN1094" t="str">
        <x:v>SC-69</x:v>
      </x:c>
      <x:c r="CO1094" t="n">
        <x:f>IFERROR(IF(AND(TYPE('Sanity_Checklist'!A69)=TYPE(CN1094),ISBLANK('Sanity_Checklist'!A69)=ISBLANK(CN1094),EXACT('Sanity_Checklist'!A69,CN1094)),0,1),1)</x:f>
        <x:v>0</x:v>
      </x:c>
    </x:row>
    <x:row r="1095">
      <x:c r="CL1095" t="str">
        <x:v>Sanity_Checklist</x:v>
      </x:c>
      <x:c r="CM1095" t="str">
        <x:v>B69</x:v>
      </x:c>
      <x:c r="CN1095" t="str">
        <x:v>Compact_Profiles present and populated</x:v>
      </x:c>
      <x:c r="CO1095" t="n">
        <x:f>IFERROR(IF(AND(TYPE('Sanity_Checklist'!B69)=TYPE(CN1095),ISBLANK('Sanity_Checklist'!B69)=ISBLANK(CN1095),EXACT('Sanity_Checklist'!B69,CN1095)),0,1),1)</x:f>
        <x:v>0</x:v>
      </x:c>
    </x:row>
    <x:row r="1096">
      <x:c r="CL1096" t="str">
        <x:v>Sanity_Checklist</x:v>
      </x:c>
      <x:c r="CM1096" t="str">
        <x:v>C69</x:v>
      </x:c>
      <x:c r="CN1096" t="str">
        <x:v>PASS</x:v>
      </x:c>
      <x:c r="CO1096" t="n">
        <x:f>IFERROR(IF(AND(TYPE('Sanity_Checklist'!C69)=TYPE(CN1096),ISBLANK('Sanity_Checklist'!C69)=ISBLANK(CN1096),EXACT('Sanity_Checklist'!C69,CN1096)),0,1),1)</x:f>
        <x:v>0</x:v>
      </x:c>
    </x:row>
    <x:row r="1097">
      <x:c r="CL1097" t="str">
        <x:v>Sanity_Checklist</x:v>
      </x:c>
      <x:c r="CM1097" t="str">
        <x:v>D69</x:v>
      </x:c>
      <x:c r="CN1097" t="str">
        <x:v>PASS</x:v>
      </x:c>
      <x:c r="CO1097" t="n">
        <x:f>IFERROR(IF(AND(TYPE('Sanity_Checklist'!D69)=TYPE(CN1097),ISBLANK('Sanity_Checklist'!D69)=ISBLANK(CN1097),EXACT('Sanity_Checklist'!D69,CN1097)),0,1),1)</x:f>
        <x:v>0</x:v>
      </x:c>
    </x:row>
    <x:row r="1098">
      <x:c r="CL1098" t="str">
        <x:v>Sanity_Checklist</x:v>
      </x:c>
      <x:c r="CM1098" t="str">
        <x:v>E69</x:v>
      </x:c>
      <x:c r="CN1098" t="inlineStr">
        <x:is>
          <x:t>RECORDED_PASS</x:t>
        </x:is>
      </x:c>
      <x:c r="CO1098" t="n">
        <x:f>IFERROR(IF(AND(TYPE('Sanity_Checklist'!E69)=TYPE(CN1098),ISBLANK('Sanity_Checklist'!E69)=ISBLANK(CN1098),EXACT('Sanity_Checklist'!E69,CN1098)),0,1),1)</x:f>
        <x:v>0</x:v>
      </x:c>
    </x:row>
    <x:row r="1099">
      <x:c r="CL1099" t="str">
        <x:v>Sanity_Checklist</x:v>
      </x:c>
      <x:c r="CM1099" t="str">
        <x:v>F69</x:v>
      </x:c>
      <x:c r="CN1099" t="str">
        <x:v>Compact_Profiles</x:v>
      </x:c>
      <x:c r="CO1099" t="n">
        <x:f>IFERROR(IF(AND(TYPE('Sanity_Checklist'!F69)=TYPE(CN1099),ISBLANK('Sanity_Checklist'!F69)=ISBLANK(CN1099),EXACT('Sanity_Checklist'!F69,CN1099)),0,1),1)</x:f>
        <x:v>0</x:v>
      </x:c>
    </x:row>
    <x:row r="1100">
      <x:c r="CL1100" t="str">
        <x:v>Sanity_Checklist</x:v>
      </x:c>
      <x:c r="CM1100" t="str">
        <x:v>G69</x:v>
      </x:c>
      <x:c r="CN1100" t="inlineStr">
        <x:is>
          <x:t>RECORDED_CHECK</x:t>
        </x:is>
      </x:c>
      <x:c r="CO1100" t="n">
        <x:f>IFERROR(IF(AND(TYPE('Sanity_Checklist'!G69)=TYPE(CN1100),ISBLANK('Sanity_Checklist'!G69)=ISBLANK(CN1100),EXACT('Sanity_Checklist'!G69,CN1100)),0,1),1)</x:f>
        <x:v>0</x:v>
      </x:c>
    </x:row>
    <x:row r="1101">
      <x:c r="CL1101" t="str">
        <x:v>Sanity_Checklist</x:v>
      </x:c>
      <x:c r="CM1101" t="str">
        <x:v>A70</x:v>
      </x:c>
      <x:c r="CN1101" t="str">
        <x:v>SC-70</x:v>
      </x:c>
      <x:c r="CO1101" t="n">
        <x:f>IFERROR(IF(AND(TYPE('Sanity_Checklist'!A70)=TYPE(CN1101),ISBLANK('Sanity_Checklist'!A70)=ISBLANK(CN1101),EXACT('Sanity_Checklist'!A70,CN1101)),0,1),1)</x:f>
        <x:v>0</x:v>
      </x:c>
    </x:row>
    <x:row r="1102">
      <x:c r="CL1102" t="str">
        <x:v>Sanity_Checklist</x:v>
      </x:c>
      <x:c r="CM1102" t="str">
        <x:v>B70</x:v>
      </x:c>
      <x:c r="CN1102" t="str">
        <x:v>SGP split guardrail outputs disclosed</x:v>
      </x:c>
      <x:c r="CO1102" t="n">
        <x:f>IFERROR(IF(AND(TYPE('Sanity_Checklist'!B70)=TYPE(CN1102),ISBLANK('Sanity_Checklist'!B70)=ISBLANK(CN1102),EXACT('Sanity_Checklist'!B70,CN1102)),0,1),1)</x:f>
        <x:v>0</x:v>
      </x:c>
    </x:row>
    <x:row r="1103">
      <x:c r="CL1103" t="str">
        <x:v>Sanity_Checklist</x:v>
      </x:c>
      <x:c r="CM1103" t="str">
        <x:v>C70</x:v>
      </x:c>
      <x:c r="CN1103" t="str">
        <x:v>PASS</x:v>
      </x:c>
      <x:c r="CO1103" t="n">
        <x:f>IFERROR(IF(AND(TYPE('Sanity_Checklist'!C70)=TYPE(CN1103),ISBLANK('Sanity_Checklist'!C70)=ISBLANK(CN1103),EXACT('Sanity_Checklist'!C70,CN1103)),0,1),1)</x:f>
        <x:v>0</x:v>
      </x:c>
    </x:row>
    <x:row r="1104">
      <x:c r="CL1104" t="str">
        <x:v>Sanity_Checklist</x:v>
      </x:c>
      <x:c r="CM1104" t="str">
        <x:v>D70</x:v>
      </x:c>
      <x:c r="CN1104" t="str">
        <x:v>PASS</x:v>
      </x:c>
      <x:c r="CO1104" t="n">
        <x:f>IFERROR(IF(AND(TYPE('Sanity_Checklist'!D70)=TYPE(CN1104),ISBLANK('Sanity_Checklist'!D70)=ISBLANK(CN1104),EXACT('Sanity_Checklist'!D70,CN1104)),0,1),1)</x:f>
        <x:v>0</x:v>
      </x:c>
    </x:row>
    <x:row r="1105">
      <x:c r="CL1105" t="str">
        <x:v>Sanity_Checklist</x:v>
      </x:c>
      <x:c r="CM1105" t="str">
        <x:v>E70</x:v>
      </x:c>
      <x:c r="CN1105" t="inlineStr">
        <x:is>
          <x:t>RECORDED_PASS</x:t>
        </x:is>
      </x:c>
      <x:c r="CO1105" t="n">
        <x:f>IFERROR(IF(AND(TYPE('Sanity_Checklist'!E70)=TYPE(CN1105),ISBLANK('Sanity_Checklist'!E70)=ISBLANK(CN1105),EXACT('Sanity_Checklist'!E70,CN1105)),0,1),1)</x:f>
        <x:v>0</x:v>
      </x:c>
    </x:row>
    <x:row r="1106">
      <x:c r="CL1106" t="str">
        <x:v>Sanity_Checklist</x:v>
      </x:c>
      <x:c r="CM1106" t="str">
        <x:v>F70</x:v>
      </x:c>
      <x:c r="CN1106" t="str">
        <x:v>SGP_Split_Guardrail</x:v>
      </x:c>
      <x:c r="CO1106" t="n">
        <x:f>IFERROR(IF(AND(TYPE('Sanity_Checklist'!F70)=TYPE(CN1106),ISBLANK('Sanity_Checklist'!F70)=ISBLANK(CN1106),EXACT('Sanity_Checklist'!F70,CN1106)),0,1),1)</x:f>
        <x:v>0</x:v>
      </x:c>
    </x:row>
    <x:row r="1107">
      <x:c r="CL1107" t="str">
        <x:v>Sanity_Checklist</x:v>
      </x:c>
      <x:c r="CM1107" t="str">
        <x:v>G70</x:v>
      </x:c>
      <x:c r="CN1107" t="inlineStr">
        <x:is>
          <x:t>RECORDED_CHECK</x:t>
        </x:is>
      </x:c>
      <x:c r="CO1107" t="n">
        <x:f>IFERROR(IF(AND(TYPE('Sanity_Checklist'!G70)=TYPE(CN1107),ISBLANK('Sanity_Checklist'!G70)=ISBLANK(CN1107),EXACT('Sanity_Checklist'!G70,CN1107)),0,1),1)</x:f>
        <x:v>0</x:v>
      </x:c>
    </x:row>
    <x:row r="1108">
      <x:c r="CL1108" t="str">
        <x:v>Sanity_Checklist</x:v>
      </x:c>
      <x:c r="CM1108" t="str">
        <x:v>A71</x:v>
      </x:c>
      <x:c r="CN1108" t="str">
        <x:v>SC-71</x:v>
      </x:c>
      <x:c r="CO1108" t="n">
        <x:f>IFERROR(IF(AND(TYPE('Sanity_Checklist'!A71)=TYPE(CN1108),ISBLANK('Sanity_Checklist'!A71)=ISBLANK(CN1108),EXACT('Sanity_Checklist'!A71,CN1108)),0,1),1)</x:f>
        <x:v>0</x:v>
      </x:c>
    </x:row>
    <x:row r="1109">
      <x:c r="CL1109" t="str">
        <x:v>Sanity_Checklist</x:v>
      </x:c>
      <x:c r="CM1109" t="str">
        <x:v>B71</x:v>
      </x:c>
      <x:c r="CN1109" t="str">
        <x:v>Validation_Roadmap present and populated</x:v>
      </x:c>
      <x:c r="CO1109" t="n">
        <x:f>IFERROR(IF(AND(TYPE('Sanity_Checklist'!B71)=TYPE(CN1109),ISBLANK('Sanity_Checklist'!B71)=ISBLANK(CN1109),EXACT('Sanity_Checklist'!B71,CN1109)),0,1),1)</x:f>
        <x:v>0</x:v>
      </x:c>
    </x:row>
    <x:row r="1110">
      <x:c r="CL1110" t="str">
        <x:v>Sanity_Checklist</x:v>
      </x:c>
      <x:c r="CM1110" t="str">
        <x:v>C71</x:v>
      </x:c>
      <x:c r="CN1110" t="str">
        <x:v>PASS</x:v>
      </x:c>
      <x:c r="CO1110" t="n">
        <x:f>IFERROR(IF(AND(TYPE('Sanity_Checklist'!C71)=TYPE(CN1110),ISBLANK('Sanity_Checklist'!C71)=ISBLANK(CN1110),EXACT('Sanity_Checklist'!C71,CN1110)),0,1),1)</x:f>
        <x:v>0</x:v>
      </x:c>
    </x:row>
    <x:row r="1111">
      <x:c r="CL1111" t="str">
        <x:v>Sanity_Checklist</x:v>
      </x:c>
      <x:c r="CM1111" t="str">
        <x:v>D71</x:v>
      </x:c>
      <x:c r="CN1111" t="str">
        <x:v>PASS</x:v>
      </x:c>
      <x:c r="CO1111" t="n">
        <x:f>IFERROR(IF(AND(TYPE('Sanity_Checklist'!D71)=TYPE(CN1111),ISBLANK('Sanity_Checklist'!D71)=ISBLANK(CN1111),EXACT('Sanity_Checklist'!D71,CN1111)),0,1),1)</x:f>
        <x:v>0</x:v>
      </x:c>
    </x:row>
    <x:row r="1112">
      <x:c r="CL1112" t="str">
        <x:v>Sanity_Checklist</x:v>
      </x:c>
      <x:c r="CM1112" t="str">
        <x:v>E71</x:v>
      </x:c>
      <x:c r="CN1112" t="inlineStr">
        <x:is>
          <x:t>RECORDED_PASS</x:t>
        </x:is>
      </x:c>
      <x:c r="CO1112" t="n">
        <x:f>IFERROR(IF(AND(TYPE('Sanity_Checklist'!E71)=TYPE(CN1112),ISBLANK('Sanity_Checklist'!E71)=ISBLANK(CN1112),EXACT('Sanity_Checklist'!E71,CN1112)),0,1),1)</x:f>
        <x:v>0</x:v>
      </x:c>
    </x:row>
    <x:row r="1113">
      <x:c r="CL1113" t="str">
        <x:v>Sanity_Checklist</x:v>
      </x:c>
      <x:c r="CM1113" t="str">
        <x:v>F71</x:v>
      </x:c>
      <x:c r="CN1113" t="str">
        <x:v>Validation_Roadmap</x:v>
      </x:c>
      <x:c r="CO1113" t="n">
        <x:f>IFERROR(IF(AND(TYPE('Sanity_Checklist'!F71)=TYPE(CN1113),ISBLANK('Sanity_Checklist'!F71)=ISBLANK(CN1113),EXACT('Sanity_Checklist'!F71,CN1113)),0,1),1)</x:f>
        <x:v>0</x:v>
      </x:c>
    </x:row>
    <x:row r="1114">
      <x:c r="CL1114" t="str">
        <x:v>Sanity_Checklist</x:v>
      </x:c>
      <x:c r="CM1114" t="str">
        <x:v>G71</x:v>
      </x:c>
      <x:c r="CN1114" t="inlineStr">
        <x:is>
          <x:t>RECORDED_CHECK</x:t>
        </x:is>
      </x:c>
      <x:c r="CO1114" t="n">
        <x:f>IFERROR(IF(AND(TYPE('Sanity_Checklist'!G71)=TYPE(CN1114),ISBLANK('Sanity_Checklist'!G71)=ISBLANK(CN1114),EXACT('Sanity_Checklist'!G71,CN1114)),0,1),1)</x:f>
        <x:v>0</x:v>
      </x:c>
    </x:row>
    <x:row r="1115">
      <x:c r="CL1115" t="str">
        <x:v>Sanity_Checklist</x:v>
      </x:c>
      <x:c r="CM1115" t="str">
        <x:v>A72</x:v>
      </x:c>
      <x:c r="CN1115" t="str">
        <x:v>SC-72</x:v>
      </x:c>
      <x:c r="CO1115" t="n">
        <x:f>IFERROR(IF(AND(TYPE('Sanity_Checklist'!A72)=TYPE(CN1115),ISBLANK('Sanity_Checklist'!A72)=ISBLANK(CN1115),EXACT('Sanity_Checklist'!A72,CN1115)),0,1),1)</x:f>
        <x:v>0</x:v>
      </x:c>
    </x:row>
    <x:row r="1116">
      <x:c r="CL1116" t="str">
        <x:v>Sanity_Checklist</x:v>
      </x:c>
      <x:c r="CM1116" t="str">
        <x:v>B72</x:v>
      </x:c>
      <x:c r="CN1116" t="str">
        <x:v>Boundary_Risk_Register present and formula-linked</x:v>
      </x:c>
      <x:c r="CO1116" t="n">
        <x:f>IFERROR(IF(AND(TYPE('Sanity_Checklist'!B72)=TYPE(CN1116),ISBLANK('Sanity_Checklist'!B72)=ISBLANK(CN1116),EXACT('Sanity_Checklist'!B72,CN1116)),0,1),1)</x:f>
        <x:v>0</x:v>
      </x:c>
    </x:row>
    <x:row r="1117">
      <x:c r="CL1117" t="str">
        <x:v>Sanity_Checklist</x:v>
      </x:c>
      <x:c r="CM1117" t="str">
        <x:v>C72</x:v>
      </x:c>
      <x:c r="CN1117" t="str">
        <x:v>PASS</x:v>
      </x:c>
      <x:c r="CO1117" t="n">
        <x:f>IFERROR(IF(AND(TYPE('Sanity_Checklist'!C72)=TYPE(CN1117),ISBLANK('Sanity_Checklist'!C72)=ISBLANK(CN1117),EXACT('Sanity_Checklist'!C72,CN1117)),0,1),1)</x:f>
        <x:v>0</x:v>
      </x:c>
    </x:row>
    <x:row r="1118">
      <x:c r="CL1118" t="str">
        <x:v>Sanity_Checklist</x:v>
      </x:c>
      <x:c r="CM1118" t="str">
        <x:v>D72</x:v>
      </x:c>
      <x:c r="CN1118" t="str">
        <x:v>PASS</x:v>
      </x:c>
      <x:c r="CO1118" t="n">
        <x:f>IFERROR(IF(AND(TYPE('Sanity_Checklist'!D72)=TYPE(CN1118),ISBLANK('Sanity_Checklist'!D72)=ISBLANK(CN1118),EXACT('Sanity_Checklist'!D72,CN1118)),0,1),1)</x:f>
        <x:v>0</x:v>
      </x:c>
    </x:row>
    <x:row r="1119">
      <x:c r="CL1119" t="str">
        <x:v>Sanity_Checklist</x:v>
      </x:c>
      <x:c r="CM1119" t="str">
        <x:v>E72</x:v>
      </x:c>
      <x:c r="CN1119" t="inlineStr">
        <x:is>
          <x:t>RECORDED_PASS</x:t>
        </x:is>
      </x:c>
      <x:c r="CO1119" t="n">
        <x:f>IFERROR(IF(AND(TYPE('Sanity_Checklist'!E72)=TYPE(CN1119),ISBLANK('Sanity_Checklist'!E72)=ISBLANK(CN1119),EXACT('Sanity_Checklist'!E72,CN1119)),0,1),1)</x:f>
        <x:v>0</x:v>
      </x:c>
    </x:row>
    <x:row r="1120">
      <x:c r="CL1120" t="str">
        <x:v>Sanity_Checklist</x:v>
      </x:c>
      <x:c r="CM1120" t="str">
        <x:v>F72</x:v>
      </x:c>
      <x:c r="CN1120" t="str">
        <x:v>Boundary_Risk_Register</x:v>
      </x:c>
      <x:c r="CO1120" t="n">
        <x:f>IFERROR(IF(AND(TYPE('Sanity_Checklist'!F72)=TYPE(CN1120),ISBLANK('Sanity_Checklist'!F72)=ISBLANK(CN1120),EXACT('Sanity_Checklist'!F72,CN1120)),0,1),1)</x:f>
        <x:v>0</x:v>
      </x:c>
    </x:row>
    <x:row r="1121">
      <x:c r="CL1121" t="str">
        <x:v>Sanity_Checklist</x:v>
      </x:c>
      <x:c r="CM1121" t="str">
        <x:v>G72</x:v>
      </x:c>
      <x:c r="CN1121" t="inlineStr">
        <x:is>
          <x:t>RECORDED_CHECK</x:t>
        </x:is>
      </x:c>
      <x:c r="CO1121" t="n">
        <x:f>IFERROR(IF(AND(TYPE('Sanity_Checklist'!G72)=TYPE(CN1121),ISBLANK('Sanity_Checklist'!G72)=ISBLANK(CN1121),EXACT('Sanity_Checklist'!G72,CN1121)),0,1),1)</x:f>
        <x:v>0</x:v>
      </x:c>
    </x:row>
    <x:row r="1122">
      <x:c r="CL1122" t="str">
        <x:v>Sanity_Checklist</x:v>
      </x:c>
      <x:c r="CM1122" t="str">
        <x:v>A73</x:v>
      </x:c>
      <x:c r="CN1122" t="str">
        <x:v>SC-73</x:v>
      </x:c>
      <x:c r="CO1122" t="n">
        <x:f>IFERROR(IF(AND(TYPE('Sanity_Checklist'!A73)=TYPE(CN1122),ISBLANK('Sanity_Checklist'!A73)=ISBLANK(CN1122),EXACT('Sanity_Checklist'!A73,CN1122)),0,1),1)</x:f>
        <x:v>0</x:v>
      </x:c>
    </x:row>
    <x:row r="1123">
      <x:c r="CL1123" t="str">
        <x:v>Sanity_Checklist</x:v>
      </x:c>
      <x:c r="CM1123" t="str">
        <x:v>B73</x:v>
      </x:c>
      <x:c r="CN1123" t="str">
        <x:v>PCC Section 26 evidence/legitimacy disclosure present</x:v>
      </x:c>
      <x:c r="CO1123" t="n">
        <x:f>IFERROR(IF(AND(TYPE('Sanity_Checklist'!B73)=TYPE(CN1123),ISBLANK('Sanity_Checklist'!B73)=ISBLANK(CN1123),EXACT('Sanity_Checklist'!B73,CN1123)),0,1),1)</x:f>
        <x:v>0</x:v>
      </x:c>
    </x:row>
    <x:row r="1124">
      <x:c r="CL1124" t="str">
        <x:v>Sanity_Checklist</x:v>
      </x:c>
      <x:c r="CM1124" t="str">
        <x:v>C73</x:v>
      </x:c>
      <x:c r="CN1124" t="str">
        <x:v>PASS</x:v>
      </x:c>
      <x:c r="CO1124" t="n">
        <x:f>IFERROR(IF(AND(TYPE('Sanity_Checklist'!C73)=TYPE(CN1124),ISBLANK('Sanity_Checklist'!C73)=ISBLANK(CN1124),EXACT('Sanity_Checklist'!C73,CN1124)),0,1),1)</x:f>
        <x:v>0</x:v>
      </x:c>
    </x:row>
    <x:row r="1125">
      <x:c r="CL1125" t="str">
        <x:v>Sanity_Checklist</x:v>
      </x:c>
      <x:c r="CM1125" t="str">
        <x:v>D73</x:v>
      </x:c>
      <x:c r="CN1125" t="str">
        <x:v>PASS</x:v>
      </x:c>
      <x:c r="CO1125" t="n">
        <x:f>IFERROR(IF(AND(TYPE('Sanity_Checklist'!D73)=TYPE(CN1125),ISBLANK('Sanity_Checklist'!D73)=ISBLANK(CN1125),EXACT('Sanity_Checklist'!D73,CN1125)),0,1),1)</x:f>
        <x:v>0</x:v>
      </x:c>
    </x:row>
    <x:row r="1126">
      <x:c r="CL1126" t="str">
        <x:v>Sanity_Checklist</x:v>
      </x:c>
      <x:c r="CM1126" t="str">
        <x:v>E73</x:v>
      </x:c>
      <x:c r="CN1126" t="inlineStr">
        <x:is>
          <x:t>RECORDED_PASS</x:t>
        </x:is>
      </x:c>
      <x:c r="CO1126" t="n">
        <x:f>IFERROR(IF(AND(TYPE('Sanity_Checklist'!E73)=TYPE(CN1126),ISBLANK('Sanity_Checklist'!E73)=ISBLANK(CN1126),EXACT('Sanity_Checklist'!E73,CN1126)),0,1),1)</x:f>
        <x:v>0</x:v>
      </x:c>
    </x:row>
    <x:row r="1127">
      <x:c r="CL1127" t="str">
        <x:v>Sanity_Checklist</x:v>
      </x:c>
      <x:c r="CM1127" t="str">
        <x:v>F73</x:v>
      </x:c>
      <x:c r="CN1127" t="str">
        <x:v>PCC</x:v>
      </x:c>
      <x:c r="CO1127" t="n">
        <x:f>IFERROR(IF(AND(TYPE('Sanity_Checklist'!F73)=TYPE(CN1127),ISBLANK('Sanity_Checklist'!F73)=ISBLANK(CN1127),EXACT('Sanity_Checklist'!F73,CN1127)),0,1),1)</x:f>
        <x:v>0</x:v>
      </x:c>
    </x:row>
    <x:row r="1128">
      <x:c r="CL1128" t="str">
        <x:v>Sanity_Checklist</x:v>
      </x:c>
      <x:c r="CM1128" t="str">
        <x:v>G73</x:v>
      </x:c>
      <x:c r="CN1128" t="inlineStr">
        <x:is>
          <x:t>RECORDED_CHECK</x:t>
        </x:is>
      </x:c>
      <x:c r="CO1128" t="n">
        <x:f>IFERROR(IF(AND(TYPE('Sanity_Checklist'!G73)=TYPE(CN1128),ISBLANK('Sanity_Checklist'!G73)=ISBLANK(CN1128),EXACT('Sanity_Checklist'!G73,CN1128)),0,1),1)</x:f>
        <x:v>0</x:v>
      </x:c>
    </x:row>
    <x:row r="1129">
      <x:c r="CL1129" t="str">
        <x:v>Sanity_Checklist</x:v>
      </x:c>
      <x:c r="CM1129" t="str">
        <x:v>A74</x:v>
      </x:c>
      <x:c r="CN1129" t="str">
        <x:v>SC-74</x:v>
      </x:c>
      <x:c r="CO1129" t="n">
        <x:f>IFERROR(IF(AND(TYPE('Sanity_Checklist'!A74)=TYPE(CN1129),ISBLANK('Sanity_Checklist'!A74)=ISBLANK(CN1129),EXACT('Sanity_Checklist'!A74,CN1129)),0,1),1)</x:f>
        <x:v>0</x:v>
      </x:c>
    </x:row>
    <x:row r="1130">
      <x:c r="CL1130" t="str">
        <x:v>Sanity_Checklist</x:v>
      </x:c>
      <x:c r="CM1130" t="str">
        <x:v>B74</x:v>
      </x:c>
      <x:c r="CN1130" t="str">
        <x:v>SGP split MPS/GPR/SPR formula surface active</x:v>
      </x:c>
      <x:c r="CO1130" t="n">
        <x:f>IFERROR(IF(AND(TYPE('Sanity_Checklist'!B74)=TYPE(CN1130),ISBLANK('Sanity_Checklist'!B74)=ISBLANK(CN1130),EXACT('Sanity_Checklist'!B74,CN1130)),0,1),1)</x:f>
        <x:v>0</x:v>
      </x:c>
    </x:row>
    <x:row r="1131">
      <x:c r="CL1131" t="str">
        <x:v>Sanity_Checklist</x:v>
      </x:c>
      <x:c r="CM1131" t="str">
        <x:v>C74</x:v>
      </x:c>
      <x:c r="CN1131" t="str">
        <x:v>PASS</x:v>
      </x:c>
      <x:c r="CO1131" t="n">
        <x:f>IFERROR(IF(AND(TYPE('Sanity_Checklist'!C74)=TYPE(CN1131),ISBLANK('Sanity_Checklist'!C74)=ISBLANK(CN1131),EXACT('Sanity_Checklist'!C74,CN1131)),0,1),1)</x:f>
        <x:v>0</x:v>
      </x:c>
    </x:row>
    <x:row r="1132">
      <x:c r="CL1132" t="str">
        <x:v>Sanity_Checklist</x:v>
      </x:c>
      <x:c r="CM1132" t="str">
        <x:v>D74</x:v>
      </x:c>
      <x:c r="CN1132" t="str">
        <x:v>PASS</x:v>
      </x:c>
      <x:c r="CO1132" t="n">
        <x:f>IFERROR(IF(AND(TYPE('Sanity_Checklist'!D74)=TYPE(CN1132),ISBLANK('Sanity_Checklist'!D74)=ISBLANK(CN1132),EXACT('Sanity_Checklist'!D74,CN1132)),0,1),1)</x:f>
        <x:v>0</x:v>
      </x:c>
    </x:row>
    <x:row r="1133">
      <x:c r="CL1133" t="str">
        <x:v>Sanity_Checklist</x:v>
      </x:c>
      <x:c r="CM1133" t="str">
        <x:v>E74</x:v>
      </x:c>
      <x:c r="CN1133" t="inlineStr">
        <x:is>
          <x:t>RECORDED_PASS</x:t>
        </x:is>
      </x:c>
      <x:c r="CO1133" t="n">
        <x:f>IFERROR(IF(AND(TYPE('Sanity_Checklist'!E74)=TYPE(CN1133),ISBLANK('Sanity_Checklist'!E74)=ISBLANK(CN1133),EXACT('Sanity_Checklist'!E74,CN1133)),0,1),1)</x:f>
        <x:v>0</x:v>
      </x:c>
    </x:row>
    <x:row r="1134">
      <x:c r="CL1134" t="str">
        <x:v>Sanity_Checklist</x:v>
      </x:c>
      <x:c r="CM1134" t="str">
        <x:v>F74</x:v>
      </x:c>
      <x:c r="CN1134" t="str">
        <x:v>SGP_Split_Guardrail</x:v>
      </x:c>
      <x:c r="CO1134" t="n">
        <x:f>IFERROR(IF(AND(TYPE('Sanity_Checklist'!F74)=TYPE(CN1134),ISBLANK('Sanity_Checklist'!F74)=ISBLANK(CN1134),EXACT('Sanity_Checklist'!F74,CN1134)),0,1),1)</x:f>
        <x:v>0</x:v>
      </x:c>
    </x:row>
    <x:row r="1135">
      <x:c r="CL1135" t="str">
        <x:v>Sanity_Checklist</x:v>
      </x:c>
      <x:c r="CM1135" t="str">
        <x:v>G74</x:v>
      </x:c>
      <x:c r="CN1135" t="inlineStr">
        <x:is>
          <x:t>RECORDED_CHECK</x:t>
        </x:is>
      </x:c>
      <x:c r="CO1135" t="n">
        <x:f>IFERROR(IF(AND(TYPE('Sanity_Checklist'!G74)=TYPE(CN1135),ISBLANK('Sanity_Checklist'!G74)=ISBLANK(CN1135),EXACT('Sanity_Checklist'!G74,CN1135)),0,1),1)</x:f>
        <x:v>0</x:v>
      </x:c>
    </x:row>
    <x:row r="1136">
      <x:c r="CL1136" t="str">
        <x:v>Sanity_Checklist</x:v>
      </x:c>
      <x:c r="CM1136" t="str">
        <x:v>A75</x:v>
      </x:c>
      <x:c r="CN1136" t="str">
        <x:v>SC-75</x:v>
      </x:c>
      <x:c r="CO1136" t="n">
        <x:f>IFERROR(IF(AND(TYPE('Sanity_Checklist'!A75)=TYPE(CN1136),ISBLANK('Sanity_Checklist'!A75)=ISBLANK(CN1136),EXACT('Sanity_Checklist'!A75,CN1136)),0,1),1)</x:f>
        <x:v>0</x:v>
      </x:c>
    </x:row>
    <x:row r="1137">
      <x:c r="CL1137" t="str">
        <x:v>Sanity_Checklist</x:v>
      </x:c>
      <x:c r="CM1137" t="str">
        <x:v>B75</x:v>
      </x:c>
      <x:c r="CN1137" t="str">
        <x:v>Evidence status PCC bridge populated</x:v>
      </x:c>
      <x:c r="CO1137" t="n">
        <x:f>IFERROR(IF(AND(TYPE('Sanity_Checklist'!B75)=TYPE(CN1137),ISBLANK('Sanity_Checklist'!B75)=ISBLANK(CN1137),EXACT('Sanity_Checklist'!B75,CN1137)),0,1),1)</x:f>
        <x:v>0</x:v>
      </x:c>
    </x:row>
    <x:row r="1138">
      <x:c r="CL1138" t="str">
        <x:v>Sanity_Checklist</x:v>
      </x:c>
      <x:c r="CM1138" t="str">
        <x:v>C75</x:v>
      </x:c>
      <x:c r="CN1138" t="str">
        <x:v>PASS</x:v>
      </x:c>
      <x:c r="CO1138" t="n">
        <x:f>IFERROR(IF(AND(TYPE('Sanity_Checklist'!C75)=TYPE(CN1138),ISBLANK('Sanity_Checklist'!C75)=ISBLANK(CN1138),EXACT('Sanity_Checklist'!C75,CN1138)),0,1),1)</x:f>
        <x:v>0</x:v>
      </x:c>
    </x:row>
    <x:row r="1139">
      <x:c r="CL1139" t="str">
        <x:v>Sanity_Checklist</x:v>
      </x:c>
      <x:c r="CM1139" t="str">
        <x:v>D75</x:v>
      </x:c>
      <x:c r="CN1139" t="str">
        <x:v>PASS</x:v>
      </x:c>
      <x:c r="CO1139" t="n">
        <x:f>IFERROR(IF(AND(TYPE('Sanity_Checklist'!D75)=TYPE(CN1139),ISBLANK('Sanity_Checklist'!D75)=ISBLANK(CN1139),EXACT('Sanity_Checklist'!D75,CN1139)),0,1),1)</x:f>
        <x:v>0</x:v>
      </x:c>
    </x:row>
    <x:row r="1140">
      <x:c r="CL1140" t="str">
        <x:v>Sanity_Checklist</x:v>
      </x:c>
      <x:c r="CM1140" t="str">
        <x:v>E75</x:v>
      </x:c>
      <x:c r="CN1140" t="inlineStr">
        <x:is>
          <x:t>RECORDED_PASS</x:t>
        </x:is>
      </x:c>
      <x:c r="CO1140" t="n">
        <x:f>IFERROR(IF(AND(TYPE('Sanity_Checklist'!E75)=TYPE(CN1140),ISBLANK('Sanity_Checklist'!E75)=ISBLANK(CN1140),EXACT('Sanity_Checklist'!E75,CN1140)),0,1),1)</x:f>
        <x:v>0</x:v>
      </x:c>
    </x:row>
    <x:row r="1141">
      <x:c r="CL1141" t="str">
        <x:v>Sanity_Checklist</x:v>
      </x:c>
      <x:c r="CM1141" t="str">
        <x:v>F75</x:v>
      </x:c>
      <x:c r="CN1141" t="str">
        <x:v>PCC / Evidence_Status_Tokens</x:v>
      </x:c>
      <x:c r="CO1141" t="n">
        <x:f>IFERROR(IF(AND(TYPE('Sanity_Checklist'!F75)=TYPE(CN1141),ISBLANK('Sanity_Checklist'!F75)=ISBLANK(CN1141),EXACT('Sanity_Checklist'!F75,CN1141)),0,1),1)</x:f>
        <x:v>0</x:v>
      </x:c>
    </x:row>
    <x:row r="1142">
      <x:c r="CL1142" t="str">
        <x:v>Sanity_Checklist</x:v>
      </x:c>
      <x:c r="CM1142" t="str">
        <x:v>G75</x:v>
      </x:c>
      <x:c r="CN1142" t="inlineStr">
        <x:is>
          <x:t>RECORDED_CHECK</x:t>
        </x:is>
      </x:c>
      <x:c r="CO1142" t="n">
        <x:f>IFERROR(IF(AND(TYPE('Sanity_Checklist'!G75)=TYPE(CN1142),ISBLANK('Sanity_Checklist'!G75)=ISBLANK(CN1142),EXACT('Sanity_Checklist'!G75,CN1142)),0,1),1)</x:f>
        <x:v>0</x:v>
      </x:c>
    </x:row>
    <x:row r="1143">
      <x:c r="CL1143" t="str">
        <x:v>Sanity_Checklist</x:v>
      </x:c>
      <x:c r="CM1143" t="str">
        <x:v>A76</x:v>
      </x:c>
      <x:c r="CN1143" t="str">
        <x:v>SC-76</x:v>
      </x:c>
      <x:c r="CO1143" t="n">
        <x:f>IFERROR(IF(AND(TYPE('Sanity_Checklist'!A76)=TYPE(CN1143),ISBLANK('Sanity_Checklist'!A76)=ISBLANK(CN1143),EXACT('Sanity_Checklist'!A76,CN1143)),0,1),1)</x:f>
        <x:v>0</x:v>
      </x:c>
    </x:row>
    <x:row r="1144">
      <x:c r="CL1144" t="str">
        <x:v>Sanity_Checklist</x:v>
      </x:c>
      <x:c r="CM1144" t="str">
        <x:v>B76</x:v>
      </x:c>
      <x:c r="CN1144" t="str">
        <x:v>Boundary risk formula statuses pass</x:v>
      </x:c>
      <x:c r="CO1144" t="n">
        <x:f>IFERROR(IF(AND(TYPE('Sanity_Checklist'!B76)=TYPE(CN1144),ISBLANK('Sanity_Checklist'!B76)=ISBLANK(CN1144),EXACT('Sanity_Checklist'!B76,CN1144)),0,1),1)</x:f>
        <x:v>0</x:v>
      </x:c>
    </x:row>
    <x:row r="1145">
      <x:c r="CL1145" t="str">
        <x:v>Sanity_Checklist</x:v>
      </x:c>
      <x:c r="CM1145" t="str">
        <x:v>C76</x:v>
      </x:c>
      <x:c r="CN1145" t="str">
        <x:v>PASS</x:v>
      </x:c>
      <x:c r="CO1145" t="n">
        <x:f>IFERROR(IF(AND(TYPE('Sanity_Checklist'!C76)=TYPE(CN1145),ISBLANK('Sanity_Checklist'!C76)=ISBLANK(CN1145),EXACT('Sanity_Checklist'!C76,CN1145)),0,1),1)</x:f>
        <x:v>0</x:v>
      </x:c>
    </x:row>
    <x:row r="1146">
      <x:c r="CL1146" t="str">
        <x:v>Sanity_Checklist</x:v>
      </x:c>
      <x:c r="CM1146" t="str">
        <x:v>D76</x:v>
      </x:c>
      <x:c r="CN1146" t="str">
        <x:v>PASS</x:v>
      </x:c>
      <x:c r="CO1146" t="n">
        <x:f>IFERROR(IF(AND(TYPE('Sanity_Checklist'!D76)=TYPE(CN1146),ISBLANK('Sanity_Checklist'!D76)=ISBLANK(CN1146),EXACT('Sanity_Checklist'!D76,CN1146)),0,1),1)</x:f>
        <x:v>0</x:v>
      </x:c>
    </x:row>
    <x:row r="1147">
      <x:c r="CL1147" t="str">
        <x:v>Sanity_Checklist</x:v>
      </x:c>
      <x:c r="CM1147" t="str">
        <x:v>E76</x:v>
      </x:c>
      <x:c r="CN1147" t="inlineStr">
        <x:is>
          <x:t>RECORDED_PASS</x:t>
        </x:is>
      </x:c>
      <x:c r="CO1147" t="n">
        <x:f>IFERROR(IF(AND(TYPE('Sanity_Checklist'!E76)=TYPE(CN1147),ISBLANK('Sanity_Checklist'!E76)=ISBLANK(CN1147),EXACT('Sanity_Checklist'!E76,CN1147)),0,1),1)</x:f>
        <x:v>0</x:v>
      </x:c>
    </x:row>
    <x:row r="1148">
      <x:c r="CL1148" t="str">
        <x:v>Sanity_Checklist</x:v>
      </x:c>
      <x:c r="CM1148" t="str">
        <x:v>F76</x:v>
      </x:c>
      <x:c r="CN1148" t="str">
        <x:v>Boundary_Risk_Register</x:v>
      </x:c>
      <x:c r="CO1148" t="n">
        <x:f>IFERROR(IF(AND(TYPE('Sanity_Checklist'!F76)=TYPE(CN1148),ISBLANK('Sanity_Checklist'!F76)=ISBLANK(CN1148),EXACT('Sanity_Checklist'!F76,CN1148)),0,1),1)</x:f>
        <x:v>0</x:v>
      </x:c>
    </x:row>
    <x:row r="1149">
      <x:c r="CL1149" t="str">
        <x:v>Sanity_Checklist</x:v>
      </x:c>
      <x:c r="CM1149" t="str">
        <x:v>G76</x:v>
      </x:c>
      <x:c r="CN1149" t="inlineStr">
        <x:is>
          <x:t>RECORDED_CHECK</x:t>
        </x:is>
      </x:c>
      <x:c r="CO1149" t="n">
        <x:f>IFERROR(IF(AND(TYPE('Sanity_Checklist'!G76)=TYPE(CN1149),ISBLANK('Sanity_Checklist'!G76)=ISBLANK(CN1149),EXACT('Sanity_Checklist'!G76,CN1149)),0,1),1)</x:f>
        <x:v>0</x:v>
      </x:c>
    </x:row>
    <x:row r="1150">
      <x:c r="CL1150" t="str">
        <x:v>Sanity_Checklist</x:v>
      </x:c>
      <x:c r="CM1150" t="str">
        <x:v>A77</x:v>
      </x:c>
      <x:c r="CN1150" t="str">
        <x:v>SC-77</x:v>
      </x:c>
      <x:c r="CO1150" t="n">
        <x:f>IFERROR(IF(AND(TYPE('Sanity_Checklist'!A77)=TYPE(CN1150),ISBLANK('Sanity_Checklist'!A77)=ISBLANK(CN1150),EXACT('Sanity_Checklist'!A77,CN1150)),0,1),1)</x:f>
        <x:v>0</x:v>
      </x:c>
    </x:row>
    <x:row r="1151">
      <x:c r="CL1151" t="str">
        <x:v>Sanity_Checklist</x:v>
      </x:c>
      <x:c r="CM1151" t="str">
        <x:v>B77</x:v>
      </x:c>
      <x:c r="CN1151" t="str">
        <x:v>v13.0 integration checks all pass</x:v>
      </x:c>
      <x:c r="CO1151" t="n">
        <x:f>IFERROR(IF(AND(TYPE('Sanity_Checklist'!B77)=TYPE(CN1151),ISBLANK('Sanity_Checklist'!B77)=ISBLANK(CN1151),EXACT('Sanity_Checklist'!B77,CN1151)),0,1),1)</x:f>
        <x:v>0</x:v>
      </x:c>
    </x:row>
    <x:row r="1152">
      <x:c r="CL1152" t="str">
        <x:v>Sanity_Checklist</x:v>
      </x:c>
      <x:c r="CM1152" t="str">
        <x:v>C77</x:v>
      </x:c>
      <x:c r="CN1152" t="str">
        <x:v>PASS</x:v>
      </x:c>
      <x:c r="CO1152" t="n">
        <x:f>IFERROR(IF(AND(TYPE('Sanity_Checklist'!C77)=TYPE(CN1152),ISBLANK('Sanity_Checklist'!C77)=ISBLANK(CN1152),EXACT('Sanity_Checklist'!C77,CN1152)),0,1),1)</x:f>
        <x:v>0</x:v>
      </x:c>
    </x:row>
    <x:row r="1153">
      <x:c r="CL1153" t="str">
        <x:v>Sanity_Checklist</x:v>
      </x:c>
      <x:c r="CM1153" t="str">
        <x:v>D77</x:v>
      </x:c>
      <x:c r="CN1153" t="str">
        <x:v>PASS</x:v>
      </x:c>
      <x:c r="CO1153" t="n">
        <x:f>IFERROR(IF(AND(TYPE('Sanity_Checklist'!D77)=TYPE(CN1153),ISBLANK('Sanity_Checklist'!D77)=ISBLANK(CN1153),EXACT('Sanity_Checklist'!D77,CN1153)),0,1),1)</x:f>
        <x:v>0</x:v>
      </x:c>
    </x:row>
    <x:row r="1154">
      <x:c r="CL1154" t="str">
        <x:v>Sanity_Checklist</x:v>
      </x:c>
      <x:c r="CM1154" t="str">
        <x:v>E77</x:v>
      </x:c>
      <x:c r="CN1154" t="inlineStr">
        <x:is>
          <x:t>RECORDED_PASS</x:t>
        </x:is>
      </x:c>
      <x:c r="CO1154" t="n">
        <x:f>IFERROR(IF(AND(TYPE('Sanity_Checklist'!E77)=TYPE(CN1154),ISBLANK('Sanity_Checklist'!E77)=ISBLANK(CN1154),EXACT('Sanity_Checklist'!E77,CN1154)),0,1),1)</x:f>
        <x:v>0</x:v>
      </x:c>
    </x:row>
    <x:row r="1155">
      <x:c r="CL1155" t="str">
        <x:v>Sanity_Checklist</x:v>
      </x:c>
      <x:c r="CM1155" t="str">
        <x:v>F77</x:v>
      </x:c>
      <x:c r="CN1155" t="str">
        <x:v>Sanity_Checklist</x:v>
      </x:c>
      <x:c r="CO1155" t="n">
        <x:f>IFERROR(IF(AND(TYPE('Sanity_Checklist'!F77)=TYPE(CN1155),ISBLANK('Sanity_Checklist'!F77)=ISBLANK(CN1155),EXACT('Sanity_Checklist'!F77,CN1155)),0,1),1)</x:f>
        <x:v>0</x:v>
      </x:c>
    </x:row>
    <x:row r="1156">
      <x:c r="CL1156" t="str">
        <x:v>Sanity_Checklist</x:v>
      </x:c>
      <x:c r="CM1156" t="str">
        <x:v>G77</x:v>
      </x:c>
      <x:c r="CN1156" t="inlineStr">
        <x:is>
          <x:t>RECORDED_CHECK</x:t>
        </x:is>
      </x:c>
      <x:c r="CO1156" t="n">
        <x:f>IFERROR(IF(AND(TYPE('Sanity_Checklist'!G77)=TYPE(CN1156),ISBLANK('Sanity_Checklist'!G77)=ISBLANK(CN1156),EXACT('Sanity_Checklist'!G77,CN1156)),0,1),1)</x:f>
        <x:v>0</x:v>
      </x:c>
    </x:row>
    <x:row r="1157">
      <x:c r="CL1157" t="str">
        <x:v>Sanity_Checklist</x:v>
      </x:c>
      <x:c r="CM1157" t="str">
        <x:v>A78</x:v>
      </x:c>
      <x:c r="CN1157" t="str">
        <x:v>SC-78</x:v>
      </x:c>
      <x:c r="CO1157" t="n">
        <x:f>IFERROR(IF(AND(TYPE('Sanity_Checklist'!A78)=TYPE(CN1157),ISBLANK('Sanity_Checklist'!A78)=ISBLANK(CN1157),EXACT('Sanity_Checklist'!A78,CN1157)),0,1),1)</x:f>
        <x:v>0</x:v>
      </x:c>
    </x:row>
    <x:row r="1158">
      <x:c r="CL1158" t="str">
        <x:v>Sanity_Checklist</x:v>
      </x:c>
      <x:c r="CM1158" t="str">
        <x:v>B78</x:v>
      </x:c>
      <x:c r="CN1158" t="str">
        <x:v>SGP_Input visible version synchronized</x:v>
      </x:c>
      <x:c r="CO1158" t="n">
        <x:f>IFERROR(IF(AND(TYPE('Sanity_Checklist'!B78)=TYPE(CN1158),ISBLANK('Sanity_Checklist'!B78)=ISBLANK(CN1158),EXACT('Sanity_Checklist'!B78,CN1158)),0,1),1)</x:f>
        <x:v>0</x:v>
      </x:c>
    </x:row>
    <x:row r="1159">
      <x:c r="CL1159" t="str">
        <x:v>Sanity_Checklist</x:v>
      </x:c>
      <x:c r="CM1159" t="str">
        <x:v>C78</x:v>
      </x:c>
      <x:c r="CN1159" t="str">
        <x:v>SGP v8.8</x:v>
      </x:c>
      <x:c r="CO1159" t="n">
        <x:f>IFERROR(IF(AND(TYPE('Sanity_Checklist'!C78)=TYPE(CN1159),ISBLANK('Sanity_Checklist'!C78)=ISBLANK(CN1159),EXACT('Sanity_Checklist'!C78,CN1159)),0,1),1)</x:f>
        <x:v>0</x:v>
      </x:c>
    </x:row>
    <x:row r="1160">
      <x:c r="CL1160" t="str">
        <x:v>Sanity_Checklist</x:v>
      </x:c>
      <x:c r="CM1160" t="str">
        <x:v>D78</x:v>
      </x:c>
      <x:c r="CN1160" t="str">
        <x:v>SGP v8.8</x:v>
      </x:c>
      <x:c r="CO1160" t="n">
        <x:f>IFERROR(IF(AND(TYPE('Sanity_Checklist'!D78)=TYPE(CN1160),ISBLANK('Sanity_Checklist'!D78)=ISBLANK(CN1160),EXACT('Sanity_Checklist'!D78,CN1160)),0,1),1)</x:f>
        <x:v>0</x:v>
      </x:c>
    </x:row>
    <x:row r="1161">
      <x:c r="CL1161" t="str">
        <x:v>Sanity_Checklist</x:v>
      </x:c>
      <x:c r="CM1161" t="str">
        <x:v>E78</x:v>
      </x:c>
      <x:c r="CN1161" t="str">
        <x:v>DISCLOSED_ASSERTION</x:v>
      </x:c>
      <x:c r="CO1161" t="n">
        <x:f>IFERROR(IF(AND(TYPE('Sanity_Checklist'!E78)=TYPE(CN1161),ISBLANK('Sanity_Checklist'!E78)=ISBLANK(CN1161),EXACT('Sanity_Checklist'!E78,CN1161)),0,1),1)</x:f>
        <x:v>0</x:v>
      </x:c>
    </x:row>
    <x:row r="1162">
      <x:c r="CL1162" t="str">
        <x:v>Sanity_Checklist</x:v>
      </x:c>
      <x:c r="CM1162" t="str">
        <x:v>F78</x:v>
      </x:c>
      <x:c r="CN1162" t="str">
        <x:v>SGP_Input!A4/B1</x:v>
      </x:c>
      <x:c r="CO1162" t="n">
        <x:f>IFERROR(IF(AND(TYPE('Sanity_Checklist'!F78)=TYPE(CN1162),ISBLANK('Sanity_Checklist'!F78)=ISBLANK(CN1162),EXACT('Sanity_Checklist'!F78,CN1162)),0,1),1)</x:f>
        <x:v>0</x:v>
      </x:c>
    </x:row>
    <x:row r="1163">
      <x:c r="CL1163" t="str">
        <x:v>Sanity_Checklist</x:v>
      </x:c>
      <x:c r="CM1163" t="str">
        <x:v>G78</x:v>
      </x:c>
      <x:c r="CN1163" t="str">
        <x:v>DECLARED_ASSERTION</x:v>
      </x:c>
      <x:c r="CO1163" t="n">
        <x:f>IFERROR(IF(AND(TYPE('Sanity_Checklist'!G78)=TYPE(CN1163),ISBLANK('Sanity_Checklist'!G78)=ISBLANK(CN1163),EXACT('Sanity_Checklist'!G78,CN1163)),0,1),1)</x:f>
        <x:v>0</x:v>
      </x:c>
    </x:row>
    <x:row r="1164">
      <x:c r="CL1164" t="str">
        <x:v>Sanity_Checklist</x:v>
      </x:c>
      <x:c r="CM1164" t="str">
        <x:v>A79</x:v>
      </x:c>
      <x:c r="CN1164" t="str">
        <x:v>SC-79</x:v>
      </x:c>
      <x:c r="CO1164" t="n">
        <x:f>IFERROR(IF(AND(TYPE('Sanity_Checklist'!A79)=TYPE(CN1164),ISBLANK('Sanity_Checklist'!A79)=ISBLANK(CN1164),EXACT('Sanity_Checklist'!A79,CN1164)),0,1),1)</x:f>
        <x:v>0</x:v>
      </x:c>
    </x:row>
    <x:row r="1165">
      <x:c r="CL1165" t="str">
        <x:v>Sanity_Checklist</x:v>
      </x:c>
      <x:c r="CM1165" t="str">
        <x:v>B79</x:v>
      </x:c>
      <x:c r="CN1165" t="str">
        <x:v>RLS build-frozen union weights match PLSS final weights</x:v>
      </x:c>
      <x:c r="CO1165" t="n">
        <x:f>IFERROR(IF(AND(TYPE('Sanity_Checklist'!B79)=TYPE(CN1165),ISBLANK('Sanity_Checklist'!B79)=ISBLANK(CN1165),EXACT('Sanity_Checklist'!B79,CN1165)),0,1),1)</x:f>
        <x:v>0</x:v>
      </x:c>
    </x:row>
    <x:row r="1166">
      <x:c r="CL1166" t="str">
        <x:v>Sanity_Checklist</x:v>
      </x:c>
      <x:c r="CM1166" t="str">
        <x:v>C79</x:v>
      </x:c>
      <x:c r="CN1166" t="str">
        <x:v>PASS</x:v>
      </x:c>
      <x:c r="CO1166" t="n">
        <x:f>IFERROR(IF(AND(TYPE('Sanity_Checklist'!C79)=TYPE(CN1166),ISBLANK('Sanity_Checklist'!C79)=ISBLANK(CN1166),EXACT('Sanity_Checklist'!C79,CN1166)),0,1),1)</x:f>
        <x:v>0</x:v>
      </x:c>
    </x:row>
    <x:row r="1167">
      <x:c r="CL1167" t="str">
        <x:v>Sanity_Checklist</x:v>
      </x:c>
      <x:c r="CM1167" t="str">
        <x:v>D79</x:v>
      </x:c>
      <x:c r="CN1167" t="str">
        <x:v>PASS</x:v>
      </x:c>
      <x:c r="CO1167" t="n">
        <x:f>IFERROR(IF(AND(TYPE('Sanity_Checklist'!D79)=TYPE(CN1167),ISBLANK('Sanity_Checklist'!D79)=ISBLANK(CN1167),EXACT('Sanity_Checklist'!D79,CN1167)),0,1),1)</x:f>
        <x:v>0</x:v>
      </x:c>
    </x:row>
    <x:row r="1168">
      <x:c r="CL1168" t="str">
        <x:v>Sanity_Checklist</x:v>
      </x:c>
      <x:c r="CM1168" t="str">
        <x:v>E79</x:v>
      </x:c>
      <x:c r="CN1168" t="inlineStr">
        <x:is>
          <x:t>RECORDED_PASS</x:t>
        </x:is>
      </x:c>
      <x:c r="CO1168" t="n">
        <x:f>IFERROR(IF(AND(TYPE('Sanity_Checklist'!E79)=TYPE(CN1168),ISBLANK('Sanity_Checklist'!E79)=ISBLANK(CN1168),EXACT('Sanity_Checklist'!E79,CN1168)),0,1),1)</x:f>
        <x:v>0</x:v>
      </x:c>
    </x:row>
    <x:row r="1169">
      <x:c r="CL1169" t="str">
        <x:v>Sanity_Checklist</x:v>
      </x:c>
      <x:c r="CM1169" t="str">
        <x:v>F79</x:v>
      </x:c>
      <x:c r="CN1169" t="str">
        <x:v>RLS!I53:I59 vs PLSS_Local_Scope!E12:E18</x:v>
      </x:c>
      <x:c r="CO1169" t="n">
        <x:f>IFERROR(IF(AND(TYPE('Sanity_Checklist'!F79)=TYPE(CN1169),ISBLANK('Sanity_Checklist'!F79)=ISBLANK(CN1169),EXACT('Sanity_Checklist'!F79,CN1169)),0,1),1)</x:f>
        <x:v>0</x:v>
      </x:c>
    </x:row>
    <x:row r="1170">
      <x:c r="CL1170" t="str">
        <x:v>Sanity_Checklist</x:v>
      </x:c>
      <x:c r="CM1170" t="str">
        <x:v>G79</x:v>
      </x:c>
      <x:c r="CN1170" t="inlineStr">
        <x:is>
          <x:t>RECORDED_CHECK</x:t>
        </x:is>
      </x:c>
      <x:c r="CO1170" t="n">
        <x:f>IFERROR(IF(AND(TYPE('Sanity_Checklist'!G79)=TYPE(CN1170),ISBLANK('Sanity_Checklist'!G79)=ISBLANK(CN1170),EXACT('Sanity_Checklist'!G79,CN1170)),0,1),1)</x:f>
        <x:v>0</x:v>
      </x:c>
    </x:row>
    <x:row r="1171">
      <x:c r="CL1171" t="str">
        <x:v>Sanity_Checklist</x:v>
      </x:c>
      <x:c r="CM1171" t="str">
        <x:v>A80</x:v>
      </x:c>
      <x:c r="CN1171" t="str">
        <x:v>SC-80</x:v>
      </x:c>
      <x:c r="CO1171" t="n">
        <x:f>IFERROR(IF(AND(TYPE('Sanity_Checklist'!A80)=TYPE(CN1171),ISBLANK('Sanity_Checklist'!A80)=ISBLANK(CN1171),EXACT('Sanity_Checklist'!A80,CN1171)),0,1),1)</x:f>
        <x:v>0</x:v>
      </x:c>
    </x:row>
    <x:row r="1172">
      <x:c r="CL1172" t="str">
        <x:v>Sanity_Checklist</x:v>
      </x:c>
      <x:c r="CM1172" t="str">
        <x:v>B80</x:v>
      </x:c>
      <x:c r="CN1172" t="str">
        <x:v>RLS union weights sum to 1</x:v>
      </x:c>
      <x:c r="CO1172" t="n">
        <x:f>IFERROR(IF(AND(TYPE('Sanity_Checklist'!B80)=TYPE(CN1172),ISBLANK('Sanity_Checklist'!B80)=ISBLANK(CN1172),EXACT('Sanity_Checklist'!B80,CN1172)),0,1),1)</x:f>
        <x:v>0</x:v>
      </x:c>
    </x:row>
    <x:row r="1173">
      <x:c r="CL1173" t="str">
        <x:v>Sanity_Checklist</x:v>
      </x:c>
      <x:c r="CM1173" t="str">
        <x:v>C80</x:v>
      </x:c>
      <x:c r="CN1173" t="n">
        <x:v>1</x:v>
      </x:c>
      <x:c r="CO1173" t="n">
        <x:f>IFERROR(IF(AND(TYPE('Sanity_Checklist'!C80)=TYPE(CN1173),ISBLANK('Sanity_Checklist'!C80)=ISBLANK(CN1173),EXACT('Sanity_Checklist'!C80,CN1173)),0,1),1)</x:f>
        <x:v>0</x:v>
      </x:c>
    </x:row>
    <x:row r="1174">
      <x:c r="CL1174" t="str">
        <x:v>Sanity_Checklist</x:v>
      </x:c>
      <x:c r="CM1174" t="str">
        <x:v>D80</x:v>
      </x:c>
      <x:c r="CN1174" t="n">
        <x:v>1</x:v>
      </x:c>
      <x:c r="CO1174" t="n">
        <x:f>IFERROR(IF(AND(TYPE('Sanity_Checklist'!D80)=TYPE(CN1174),ISBLANK('Sanity_Checklist'!D80)=ISBLANK(CN1174),EXACT('Sanity_Checklist'!D80,CN1174)),0,1),1)</x:f>
        <x:v>0</x:v>
      </x:c>
    </x:row>
    <x:row r="1175">
      <x:c r="CL1175" t="str">
        <x:v>Sanity_Checklist</x:v>
      </x:c>
      <x:c r="CM1175" t="str">
        <x:v>E80</x:v>
      </x:c>
      <x:c r="CN1175" t="inlineStr">
        <x:is>
          <x:t>RECORDED_PASS</x:t>
        </x:is>
      </x:c>
      <x:c r="CO1175" t="n">
        <x:f>IFERROR(IF(AND(TYPE('Sanity_Checklist'!E80)=TYPE(CN1175),ISBLANK('Sanity_Checklist'!E80)=ISBLANK(CN1175),EXACT('Sanity_Checklist'!E80,CN1175)),0,1),1)</x:f>
        <x:v>0</x:v>
      </x:c>
    </x:row>
    <x:row r="1176">
      <x:c r="CL1176" t="str">
        <x:v>Sanity_Checklist</x:v>
      </x:c>
      <x:c r="CM1176" t="str">
        <x:v>F80</x:v>
      </x:c>
      <x:c r="CN1176" t="str">
        <x:v>RLS!I53:I59</x:v>
      </x:c>
      <x:c r="CO1176" t="n">
        <x:f>IFERROR(IF(AND(TYPE('Sanity_Checklist'!F80)=TYPE(CN1176),ISBLANK('Sanity_Checklist'!F80)=ISBLANK(CN1176),EXACT('Sanity_Checklist'!F80,CN1176)),0,1),1)</x:f>
        <x:v>0</x:v>
      </x:c>
    </x:row>
    <x:row r="1177">
      <x:c r="CL1177" t="str">
        <x:v>Sanity_Checklist</x:v>
      </x:c>
      <x:c r="CM1177" t="str">
        <x:v>G80</x:v>
      </x:c>
      <x:c r="CN1177" t="inlineStr">
        <x:is>
          <x:t>RECORDED_CHECK</x:t>
        </x:is>
      </x:c>
      <x:c r="CO1177" t="n">
        <x:f>IFERROR(IF(AND(TYPE('Sanity_Checklist'!G80)=TYPE(CN1177),ISBLANK('Sanity_Checklist'!G80)=ISBLANK(CN1177),EXACT('Sanity_Checklist'!G80,CN1177)),0,1),1)</x:f>
        <x:v>0</x:v>
      </x:c>
    </x:row>
    <x:row r="1178">
      <x:c r="CL1178" t="str">
        <x:v>Sanity_Checklist</x:v>
      </x:c>
      <x:c r="CM1178" t="str">
        <x:v>A81</x:v>
      </x:c>
      <x:c r="CN1178" t="str">
        <x:v>SC-81</x:v>
      </x:c>
      <x:c r="CO1178" t="n">
        <x:f>IFERROR(IF(AND(TYPE('Sanity_Checklist'!A81)=TYPE(CN1178),ISBLANK('Sanity_Checklist'!A81)=ISBLANK(CN1178),EXACT('Sanity_Checklist'!A81,CN1178)),0,1),1)</x:f>
        <x:v>0</x:v>
      </x:c>
    </x:row>
    <x:row r="1179">
      <x:c r="CL1179" t="str">
        <x:v>Sanity_Checklist</x:v>
      </x:c>
      <x:c r="CM1179" t="str">
        <x:v>B81</x:v>
      </x:c>
      <x:c r="CN1179" t="str">
        <x:v>RLS dimension weights sum to 1</x:v>
      </x:c>
      <x:c r="CO1179" t="n">
        <x:f>IFERROR(IF(AND(TYPE('Sanity_Checklist'!B81)=TYPE(CN1179),ISBLANK('Sanity_Checklist'!B81)=ISBLANK(CN1179),EXACT('Sanity_Checklist'!B81,CN1179)),0,1),1)</x:f>
        <x:v>0</x:v>
      </x:c>
    </x:row>
    <x:row r="1180">
      <x:c r="CL1180" t="str">
        <x:v>Sanity_Checklist</x:v>
      </x:c>
      <x:c r="CM1180" t="str">
        <x:v>C81</x:v>
      </x:c>
      <x:c r="CN1180" t="n">
        <x:v>1</x:v>
      </x:c>
      <x:c r="CO1180" t="n">
        <x:f>IFERROR(IF(AND(TYPE('Sanity_Checklist'!C81)=TYPE(CN1180),ISBLANK('Sanity_Checklist'!C81)=ISBLANK(CN1180),EXACT('Sanity_Checklist'!C81,CN1180)),0,1),1)</x:f>
        <x:v>0</x:v>
      </x:c>
    </x:row>
    <x:row r="1181">
      <x:c r="CL1181" t="str">
        <x:v>Sanity_Checklist</x:v>
      </x:c>
      <x:c r="CM1181" t="str">
        <x:v>D81</x:v>
      </x:c>
      <x:c r="CN1181" t="n">
        <x:v>1</x:v>
      </x:c>
      <x:c r="CO1181" t="n">
        <x:f>IFERROR(IF(AND(TYPE('Sanity_Checklist'!D81)=TYPE(CN1181),ISBLANK('Sanity_Checklist'!D81)=ISBLANK(CN1181),EXACT('Sanity_Checklist'!D81,CN1181)),0,1),1)</x:f>
        <x:v>0</x:v>
      </x:c>
    </x:row>
    <x:row r="1182">
      <x:c r="CL1182" t="str">
        <x:v>Sanity_Checklist</x:v>
      </x:c>
      <x:c r="CM1182" t="str">
        <x:v>E81</x:v>
      </x:c>
      <x:c r="CN1182" t="inlineStr">
        <x:is>
          <x:t>RECORDED_PASS</x:t>
        </x:is>
      </x:c>
      <x:c r="CO1182" t="n">
        <x:f>IFERROR(IF(AND(TYPE('Sanity_Checklist'!E81)=TYPE(CN1182),ISBLANK('Sanity_Checklist'!E81)=ISBLANK(CN1182),EXACT('Sanity_Checklist'!E81,CN1182)),0,1),1)</x:f>
        <x:v>0</x:v>
      </x:c>
    </x:row>
    <x:row r="1183">
      <x:c r="CL1183" t="str">
        <x:v>Sanity_Checklist</x:v>
      </x:c>
      <x:c r="CM1183" t="str">
        <x:v>F81</x:v>
      </x:c>
      <x:c r="CN1183" t="str">
        <x:v>RLS!B52:H52</x:v>
      </x:c>
      <x:c r="CO1183" t="n">
        <x:f>IFERROR(IF(AND(TYPE('Sanity_Checklist'!F81)=TYPE(CN1183),ISBLANK('Sanity_Checklist'!F81)=ISBLANK(CN1183),EXACT('Sanity_Checklist'!F81,CN1183)),0,1),1)</x:f>
        <x:v>0</x:v>
      </x:c>
    </x:row>
    <x:row r="1184">
      <x:c r="CL1184" t="str">
        <x:v>Sanity_Checklist</x:v>
      </x:c>
      <x:c r="CM1184" t="str">
        <x:v>G81</x:v>
      </x:c>
      <x:c r="CN1184" t="inlineStr">
        <x:is>
          <x:t>RECORDED_CHECK</x:t>
        </x:is>
      </x:c>
      <x:c r="CO1184" t="n">
        <x:f>IFERROR(IF(AND(TYPE('Sanity_Checklist'!G81)=TYPE(CN1184),ISBLANK('Sanity_Checklist'!G81)=ISBLANK(CN1184),EXACT('Sanity_Checklist'!G81,CN1184)),0,1),1)</x:f>
        <x:v>0</x:v>
      </x:c>
    </x:row>
    <x:row r="1185">
      <x:c r="CL1185" t="str">
        <x:v>Sanity_Checklist</x:v>
      </x:c>
      <x:c r="CM1185" t="str">
        <x:v>A82</x:v>
      </x:c>
      <x:c r="CN1185" t="str">
        <x:v>SC-82</x:v>
      </x:c>
      <x:c r="CO1185" t="n">
        <x:f>IFERROR(IF(AND(TYPE('Sanity_Checklist'!A82)=TYPE(CN1185),ISBLANK('Sanity_Checklist'!A82)=ISBLANK(CN1185),EXACT('Sanity_Checklist'!A82,CN1185)),0,1),1)</x:f>
        <x:v>0</x:v>
      </x:c>
    </x:row>
    <x:row r="1186">
      <x:c r="CL1186" t="str">
        <x:v>Sanity_Checklist</x:v>
      </x:c>
      <x:c r="CM1186" t="str">
        <x:v>B82</x:v>
      </x:c>
      <x:c r="CN1186" t="str">
        <x:v>RLS displayed values match recomputation</x:v>
      </x:c>
      <x:c r="CO1186" t="n">
        <x:f>IFERROR(IF(AND(TYPE('Sanity_Checklist'!B82)=TYPE(CN1186),ISBLANK('Sanity_Checklist'!B82)=ISBLANK(CN1186),EXACT('Sanity_Checklist'!B82,CN1186)),0,1),1)</x:f>
        <x:v>0</x:v>
      </x:c>
    </x:row>
    <x:row r="1187">
      <x:c r="CL1187" t="str">
        <x:v>Sanity_Checklist</x:v>
      </x:c>
      <x:c r="CM1187" t="str">
        <x:v>C82</x:v>
      </x:c>
      <x:c r="CN1187" t="str">
        <x:v>PASS</x:v>
      </x:c>
      <x:c r="CO1187" t="n">
        <x:f>IFERROR(IF(AND(TYPE('Sanity_Checklist'!C82)=TYPE(CN1187),ISBLANK('Sanity_Checklist'!C82)=ISBLANK(CN1187),EXACT('Sanity_Checklist'!C82,CN1187)),0,1),1)</x:f>
        <x:v>0</x:v>
      </x:c>
    </x:row>
    <x:row r="1188">
      <x:c r="CL1188" t="str">
        <x:v>Sanity_Checklist</x:v>
      </x:c>
      <x:c r="CM1188" t="str">
        <x:v>D82</x:v>
      </x:c>
      <x:c r="CN1188" t="str">
        <x:v>PASS</x:v>
      </x:c>
      <x:c r="CO1188" t="n">
        <x:f>IFERROR(IF(AND(TYPE('Sanity_Checklist'!D82)=TYPE(CN1188),ISBLANK('Sanity_Checklist'!D82)=ISBLANK(CN1188),EXACT('Sanity_Checklist'!D82,CN1188)),0,1),1)</x:f>
        <x:v>0</x:v>
      </x:c>
    </x:row>
    <x:row r="1189">
      <x:c r="CL1189" t="str">
        <x:v>Sanity_Checklist</x:v>
      </x:c>
      <x:c r="CM1189" t="str">
        <x:v>E82</x:v>
      </x:c>
      <x:c r="CN1189" t="inlineStr">
        <x:is>
          <x:t>RECORDED_PASS</x:t>
        </x:is>
      </x:c>
      <x:c r="CO1189" t="n">
        <x:f>IFERROR(IF(AND(TYPE('Sanity_Checklist'!E82)=TYPE(CN1189),ISBLANK('Sanity_Checklist'!E82)=ISBLANK(CN1189),EXACT('Sanity_Checklist'!E82,CN1189)),0,1),1)</x:f>
        <x:v>0</x:v>
      </x:c>
    </x:row>
    <x:row r="1190">
      <x:c r="CL1190" t="str">
        <x:v>Sanity_Checklist</x:v>
      </x:c>
      <x:c r="CM1190" t="str">
        <x:v>F82</x:v>
      </x:c>
      <x:c r="CN1190" t="str">
        <x:v>RLS displayed values vs SUMPRODUCT recompute</x:v>
      </x:c>
      <x:c r="CO1190" t="n">
        <x:f>IFERROR(IF(AND(TYPE('Sanity_Checklist'!F82)=TYPE(CN1190),ISBLANK('Sanity_Checklist'!F82)=ISBLANK(CN1190),EXACT('Sanity_Checklist'!F82,CN1190)),0,1),1)</x:f>
        <x:v>0</x:v>
      </x:c>
    </x:row>
    <x:row r="1191">
      <x:c r="CL1191" t="str">
        <x:v>Sanity_Checklist</x:v>
      </x:c>
      <x:c r="CM1191" t="str">
        <x:v>G82</x:v>
      </x:c>
      <x:c r="CN1191" t="inlineStr">
        <x:is>
          <x:t>RECORDED_CHECK</x:t>
        </x:is>
      </x:c>
      <x:c r="CO1191" t="n">
        <x:f>IFERROR(IF(AND(TYPE('Sanity_Checklist'!G82)=TYPE(CN1191),ISBLANK('Sanity_Checklist'!G82)=ISBLANK(CN1191),EXACT('Sanity_Checklist'!G82,CN1191)),0,1),1)</x:f>
        <x:v>0</x:v>
      </x:c>
    </x:row>
    <x:row r="1192">
      <x:c r="CL1192" t="str">
        <x:v>Sanity_Checklist</x:v>
      </x:c>
      <x:c r="CM1192" t="str">
        <x:v>A83</x:v>
      </x:c>
      <x:c r="CN1192" t="str">
        <x:v>SC-83</x:v>
      </x:c>
      <x:c r="CO1192" t="n">
        <x:f>IFERROR(IF(AND(TYPE('Sanity_Checklist'!A83)=TYPE(CN1192),ISBLANK('Sanity_Checklist'!A83)=ISBLANK(CN1192),EXACT('Sanity_Checklist'!A83,CN1192)),0,1),1)</x:f>
        <x:v>0</x:v>
      </x:c>
    </x:row>
    <x:row r="1193">
      <x:c r="CL1193" t="str">
        <x:v>Sanity_Checklist</x:v>
      </x:c>
      <x:c r="CM1193" t="str">
        <x:v>B83</x:v>
      </x:c>
      <x:c r="CN1193" t="str">
        <x:v>Workbook publishability label is scoped</x:v>
      </x:c>
      <x:c r="CO1193" t="n">
        <x:f>IFERROR(IF(AND(TYPE('Sanity_Checklist'!B83)=TYPE(CN1193),ISBLANK('Sanity_Checklist'!B83)=ISBLANK(CN1193),EXACT('Sanity_Checklist'!B83,CN1193)),0,1),1)</x:f>
        <x:v>0</x:v>
      </x:c>
    </x:row>
    <x:row r="1194">
      <x:c r="CL1194" t="str">
        <x:v>Sanity_Checklist</x:v>
      </x:c>
      <x:c r="CM1194" t="str">
        <x:v>C83</x:v>
      </x:c>
      <x:c r="CN1194" t="str">
        <x:v>Worked-run exemplar publishable</x:v>
      </x:c>
      <x:c r="CO1194" t="n">
        <x:f>IFERROR(IF(AND(TYPE('Sanity_Checklist'!C83)=TYPE(CN1194),ISBLANK('Sanity_Checklist'!C83)=ISBLANK(CN1194),EXACT('Sanity_Checklist'!C83,CN1194)),0,1),1)</x:f>
        <x:v>0</x:v>
      </x:c>
    </x:row>
    <x:row r="1195">
      <x:c r="CL1195" t="str">
        <x:v>Sanity_Checklist</x:v>
      </x:c>
      <x:c r="CM1195" t="str">
        <x:v>D83</x:v>
      </x:c>
      <x:c r="CN1195" t="str">
        <x:v>Worked-run exemplar publishable</x:v>
      </x:c>
      <x:c r="CO1195" t="n">
        <x:f>IFERROR(IF(AND(TYPE('Sanity_Checklist'!D83)=TYPE(CN1195),ISBLANK('Sanity_Checklist'!D83)=ISBLANK(CN1195),EXACT('Sanity_Checklist'!D83,CN1195)),0,1),1)</x:f>
        <x:v>0</x:v>
      </x:c>
    </x:row>
    <x:row r="1196">
      <x:c r="CL1196" t="str">
        <x:v>Sanity_Checklist</x:v>
      </x:c>
      <x:c r="CM1196" t="str">
        <x:v>E83</x:v>
      </x:c>
      <x:c r="CN1196" t="inlineStr">
        <x:is>
          <x:t>RECORDED_PASS</x:t>
        </x:is>
      </x:c>
      <x:c r="CO1196" t="n">
        <x:f>IFERROR(IF(AND(TYPE('Sanity_Checklist'!E83)=TYPE(CN1196),ISBLANK('Sanity_Checklist'!E83)=ISBLANK(CN1196),EXACT('Sanity_Checklist'!E83,CN1196)),0,1),1)</x:f>
        <x:v>0</x:v>
      </x:c>
    </x:row>
    <x:row r="1197">
      <x:c r="CL1197" t="str">
        <x:v>Sanity_Checklist</x:v>
      </x:c>
      <x:c r="CM1197" t="str">
        <x:v>F83</x:v>
      </x:c>
      <x:c r="CN1197" t="str">
        <x:v>Release_Notes!A9</x:v>
      </x:c>
      <x:c r="CO1197" t="n">
        <x:f>IFERROR(IF(AND(TYPE('Sanity_Checklist'!F83)=TYPE(CN1197),ISBLANK('Sanity_Checklist'!F83)=ISBLANK(CN1197),EXACT('Sanity_Checklist'!F83,CN1197)),0,1),1)</x:f>
        <x:v>0</x:v>
      </x:c>
    </x:row>
    <x:row r="1198">
      <x:c r="CL1198" t="str">
        <x:v>Sanity_Checklist</x:v>
      </x:c>
      <x:c r="CM1198" t="str">
        <x:v>G83</x:v>
      </x:c>
      <x:c r="CN1198" t="inlineStr">
        <x:is>
          <x:t>RECORDED_CHECK</x:t>
        </x:is>
      </x:c>
      <x:c r="CO1198" t="n">
        <x:f>IFERROR(IF(AND(TYPE('Sanity_Checklist'!G83)=TYPE(CN1198),ISBLANK('Sanity_Checklist'!G83)=ISBLANK(CN1198),EXACT('Sanity_Checklist'!G83,CN1198)),0,1),1)</x:f>
        <x:v>0</x:v>
      </x:c>
    </x:row>
    <x:row r="1199">
      <x:c r="CL1199" t="str">
        <x:v>Sanity_Checklist</x:v>
      </x:c>
      <x:c r="CM1199" t="str">
        <x:v>A84</x:v>
      </x:c>
      <x:c r="CN1199" t="str">
        <x:v>SC-84</x:v>
      </x:c>
      <x:c r="CO1199" t="n">
        <x:f>IFERROR(IF(AND(TYPE('Sanity_Checklist'!A84)=TYPE(CN1199),ISBLANK('Sanity_Checklist'!A84)=ISBLANK(CN1199),EXACT('Sanity_Checklist'!A84,CN1199)),0,1),1)</x:f>
        <x:v>0</x:v>
      </x:c>
    </x:row>
    <x:row r="1200">
      <x:c r="CL1200" t="str">
        <x:v>Sanity_Checklist</x:v>
      </x:c>
      <x:c r="CM1200" t="str">
        <x:v>B84</x:v>
      </x:c>
      <x:c r="CN1200" t="str">
        <x:v>ReferenceStructureRecord sheet present</x:v>
      </x:c>
      <x:c r="CO1200" t="n">
        <x:f>IFERROR(IF(AND(TYPE('Sanity_Checklist'!B84)=TYPE(CN1200),ISBLANK('Sanity_Checklist'!B84)=ISBLANK(CN1200),EXACT('Sanity_Checklist'!B84,CN1200)),0,1),1)</x:f>
        <x:v>0</x:v>
      </x:c>
    </x:row>
    <x:row r="1201">
      <x:c r="CL1201" t="str">
        <x:v>Sanity_Checklist</x:v>
      </x:c>
      <x:c r="CM1201" t="str">
        <x:v>C84</x:v>
      </x:c>
      <x:c r="CN1201" t="str">
        <x:v>sheet exists</x:v>
      </x:c>
      <x:c r="CO1201" t="n">
        <x:f>IFERROR(IF(AND(TYPE('Sanity_Checklist'!C84)=TYPE(CN1201),ISBLANK('Sanity_Checklist'!C84)=ISBLANK(CN1201),EXACT('Sanity_Checklist'!C84,CN1201)),0,1),1)</x:f>
        <x:v>0</x:v>
      </x:c>
    </x:row>
    <x:row r="1202">
      <x:c r="CL1202" t="str">
        <x:v>Sanity_Checklist</x:v>
      </x:c>
      <x:c r="CM1202" t="str">
        <x:v>D84</x:v>
      </x:c>
      <x:c r="CN1202" t="str">
        <x:v>sheet exists</x:v>
      </x:c>
      <x:c r="CO1202" t="n">
        <x:f>IFERROR(IF(AND(TYPE('Sanity_Checklist'!D84)=TYPE(CN1202),ISBLANK('Sanity_Checklist'!D84)=ISBLANK(CN1202),EXACT('Sanity_Checklist'!D84,CN1202)),0,1),1)</x:f>
        <x:v>0</x:v>
      </x:c>
    </x:row>
    <x:row r="1203">
      <x:c r="CL1203" t="str">
        <x:v>Sanity_Checklist</x:v>
      </x:c>
      <x:c r="CM1203" t="str">
        <x:v>E84</x:v>
      </x:c>
      <x:c r="CN1203" t="str">
        <x:v>DISCLOSED_ASSERTION</x:v>
      </x:c>
      <x:c r="CO1203" t="n">
        <x:f>IFERROR(IF(AND(TYPE('Sanity_Checklist'!E84)=TYPE(CN1203),ISBLANK('Sanity_Checklist'!E84)=ISBLANK(CN1203),EXACT('Sanity_Checklist'!E84,CN1203)),0,1),1)</x:f>
        <x:v>0</x:v>
      </x:c>
    </x:row>
    <x:row r="1204">
      <x:c r="CL1204" t="str">
        <x:v>Sanity_Checklist</x:v>
      </x:c>
      <x:c r="CM1204" t="str">
        <x:v>F84</x:v>
      </x:c>
      <x:c r="CN1204" t="str">
        <x:v>ReferenceStructureRecord</x:v>
      </x:c>
      <x:c r="CO1204" t="n">
        <x:f>IFERROR(IF(AND(TYPE('Sanity_Checklist'!F84)=TYPE(CN1204),ISBLANK('Sanity_Checklist'!F84)=ISBLANK(CN1204),EXACT('Sanity_Checklist'!F84,CN1204)),0,1),1)</x:f>
        <x:v>0</x:v>
      </x:c>
    </x:row>
    <x:row r="1205">
      <x:c r="CL1205" t="str">
        <x:v>Sanity_Checklist</x:v>
      </x:c>
      <x:c r="CM1205" t="str">
        <x:v>G84</x:v>
      </x:c>
      <x:c r="CN1205" t="str">
        <x:v>DECLARED_ASSERTION</x:v>
      </x:c>
      <x:c r="CO1205" t="n">
        <x:f>IFERROR(IF(AND(TYPE('Sanity_Checklist'!G84)=TYPE(CN1205),ISBLANK('Sanity_Checklist'!G84)=ISBLANK(CN1205),EXACT('Sanity_Checklist'!G84,CN1205)),0,1),1)</x:f>
        <x:v>0</x:v>
      </x:c>
    </x:row>
    <x:row r="1206">
      <x:c r="CL1206" t="str">
        <x:v>Sanity_Checklist</x:v>
      </x:c>
      <x:c r="CM1206" t="str">
        <x:v>A85</x:v>
      </x:c>
      <x:c r="CN1206" t="str">
        <x:v>SC-85</x:v>
      </x:c>
      <x:c r="CO1206" t="n">
        <x:f>IFERROR(IF(AND(TYPE('Sanity_Checklist'!A85)=TYPE(CN1206),ISBLANK('Sanity_Checklist'!A85)=ISBLANK(CN1206),EXACT('Sanity_Checklist'!A85,CN1206)),0,1),1)</x:f>
        <x:v>0</x:v>
      </x:c>
    </x:row>
    <x:row r="1207">
      <x:c r="CL1207" t="str">
        <x:v>Sanity_Checklist</x:v>
      </x:c>
      <x:c r="CM1207" t="str">
        <x:v>B85</x:v>
      </x:c>
      <x:c r="CN1207" t="str">
        <x:v>ReferenceStructureRecord worked-run row complete</x:v>
      </x:c>
      <x:c r="CO1207" t="n">
        <x:f>IFERROR(IF(AND(TYPE('Sanity_Checklist'!B85)=TYPE(CN1207),ISBLANK('Sanity_Checklist'!B85)=ISBLANK(CN1207),EXACT('Sanity_Checklist'!B85,CN1207)),0,1),1)</x:f>
        <x:v>0</x:v>
      </x:c>
    </x:row>
    <x:row r="1208">
      <x:c r="CL1208" t="str">
        <x:v>Sanity_Checklist</x:v>
      </x:c>
      <x:c r="CM1208" t="str">
        <x:v>C85</x:v>
      </x:c>
      <x:c r="CN1208" t="str">
        <x:v>COMPLETE</x:v>
      </x:c>
      <x:c r="CO1208" t="n">
        <x:f>IFERROR(IF(AND(TYPE('Sanity_Checklist'!C85)=TYPE(CN1208),ISBLANK('Sanity_Checklist'!C85)=ISBLANK(CN1208),EXACT('Sanity_Checklist'!C85,CN1208)),0,1),1)</x:f>
        <x:v>0</x:v>
      </x:c>
    </x:row>
    <x:row r="1209">
      <x:c r="CL1209" t="str">
        <x:v>Sanity_Checklist</x:v>
      </x:c>
      <x:c r="CM1209" t="str">
        <x:v>D85</x:v>
      </x:c>
      <x:c r="CN1209" t="str">
        <x:v>COMPLETE</x:v>
      </x:c>
      <x:c r="CO1209" t="n">
        <x:f>IFERROR(IF(AND(TYPE('Sanity_Checklist'!D85)=TYPE(CN1209),ISBLANK('Sanity_Checklist'!D85)=ISBLANK(CN1209),EXACT('Sanity_Checklist'!D85,CN1209)),0,1),1)</x:f>
        <x:v>0</x:v>
      </x:c>
    </x:row>
    <x:row r="1210">
      <x:c r="CL1210" t="str">
        <x:v>Sanity_Checklist</x:v>
      </x:c>
      <x:c r="CM1210" t="str">
        <x:v>E85</x:v>
      </x:c>
      <x:c r="CN1210" t="inlineStr">
        <x:is>
          <x:t>RECORDED_PASS</x:t>
        </x:is>
      </x:c>
      <x:c r="CO1210" t="n">
        <x:f>IFERROR(IF(AND(TYPE('Sanity_Checklist'!E85)=TYPE(CN1210),ISBLANK('Sanity_Checklist'!E85)=ISBLANK(CN1210),EXACT('Sanity_Checklist'!E85,CN1210)),0,1),1)</x:f>
        <x:v>0</x:v>
      </x:c>
    </x:row>
    <x:row r="1211">
      <x:c r="CL1211" t="str">
        <x:v>Sanity_Checklist</x:v>
      </x:c>
      <x:c r="CM1211" t="str">
        <x:v>F85</x:v>
      </x:c>
      <x:c r="CN1211" t="str">
        <x:v>ReferenceStructureRecord!Z2</x:v>
      </x:c>
      <x:c r="CO1211" t="n">
        <x:f>IFERROR(IF(AND(TYPE('Sanity_Checklist'!F85)=TYPE(CN1211),ISBLANK('Sanity_Checklist'!F85)=ISBLANK(CN1211),EXACT('Sanity_Checklist'!F85,CN1211)),0,1),1)</x:f>
        <x:v>0</x:v>
      </x:c>
    </x:row>
    <x:row r="1212">
      <x:c r="CL1212" t="str">
        <x:v>Sanity_Checklist</x:v>
      </x:c>
      <x:c r="CM1212" t="str">
        <x:v>G85</x:v>
      </x:c>
      <x:c r="CN1212" t="inlineStr">
        <x:is>
          <x:t>RECORDED_CHECK</x:t>
        </x:is>
      </x:c>
      <x:c r="CO1212" t="n">
        <x:f>IFERROR(IF(AND(TYPE('Sanity_Checklist'!G85)=TYPE(CN1212),ISBLANK('Sanity_Checklist'!G85)=ISBLANK(CN1212),EXACT('Sanity_Checklist'!G85,CN1212)),0,1),1)</x:f>
        <x:v>0</x:v>
      </x:c>
    </x:row>
    <x:row r="1213">
      <x:c r="CL1213" t="str">
        <x:v>Sanity_Checklist</x:v>
      </x:c>
      <x:c r="CM1213" t="str">
        <x:v>A86</x:v>
      </x:c>
      <x:c r="CN1213" t="str">
        <x:v>SC-86</x:v>
      </x:c>
      <x:c r="CO1213" t="n">
        <x:f>IFERROR(IF(AND(TYPE('Sanity_Checklist'!A86)=TYPE(CN1213),ISBLANK('Sanity_Checklist'!A86)=ISBLANK(CN1213),EXACT('Sanity_Checklist'!A86,CN1213)),0,1),1)</x:f>
        <x:v>0</x:v>
      </x:c>
    </x:row>
    <x:row r="1214">
      <x:c r="CL1214" t="str">
        <x:v>Sanity_Checklist</x:v>
      </x:c>
      <x:c r="CM1214" t="str">
        <x:v>B86</x:v>
      </x:c>
      <x:c r="CN1214" t="str">
        <x:v>PCC/Dashboard ReferenceStructureRecord linkage present</x:v>
      </x:c>
      <x:c r="CO1214" t="n">
        <x:f>IFERROR(IF(AND(TYPE('Sanity_Checklist'!B86)=TYPE(CN1214),ISBLANK('Sanity_Checklist'!B86)=ISBLANK(CN1214),EXACT('Sanity_Checklist'!B86,CN1214)),0,1),1)</x:f>
        <x:v>0</x:v>
      </x:c>
    </x:row>
    <x:row r="1215">
      <x:c r="CL1215" t="str">
        <x:v>Sanity_Checklist</x:v>
      </x:c>
      <x:c r="CM1215" t="str">
        <x:v>C86</x:v>
      </x:c>
      <x:c r="CN1215" t="str">
        <x:v>PASS</x:v>
      </x:c>
      <x:c r="CO1215" t="n">
        <x:f>IFERROR(IF(AND(TYPE('Sanity_Checklist'!C86)=TYPE(CN1215),ISBLANK('Sanity_Checklist'!C86)=ISBLANK(CN1215),EXACT('Sanity_Checklist'!C86,CN1215)),0,1),1)</x:f>
        <x:v>0</x:v>
      </x:c>
    </x:row>
    <x:row r="1216">
      <x:c r="CL1216" t="str">
        <x:v>Sanity_Checklist</x:v>
      </x:c>
      <x:c r="CM1216" t="str">
        <x:v>D86</x:v>
      </x:c>
      <x:c r="CN1216" t="str">
        <x:v>PASS</x:v>
      </x:c>
      <x:c r="CO1216" t="n">
        <x:f>IFERROR(IF(AND(TYPE('Sanity_Checklist'!D86)=TYPE(CN1216),ISBLANK('Sanity_Checklist'!D86)=ISBLANK(CN1216),EXACT('Sanity_Checklist'!D86,CN1216)),0,1),1)</x:f>
        <x:v>0</x:v>
      </x:c>
    </x:row>
    <x:row r="1217">
      <x:c r="CL1217" t="str">
        <x:v>Sanity_Checklist</x:v>
      </x:c>
      <x:c r="CM1217" t="str">
        <x:v>E86</x:v>
      </x:c>
      <x:c r="CN1217" t="str">
        <x:v>DISCLOSED_ASSERTION</x:v>
      </x:c>
      <x:c r="CO1217" t="n">
        <x:f>IFERROR(IF(AND(TYPE('Sanity_Checklist'!E86)=TYPE(CN1217),ISBLANK('Sanity_Checklist'!E86)=ISBLANK(CN1217),EXACT('Sanity_Checklist'!E86,CN1217)),0,1),1)</x:f>
        <x:v>0</x:v>
      </x:c>
    </x:row>
    <x:row r="1218">
      <x:c r="CL1218" t="str">
        <x:v>Sanity_Checklist</x:v>
      </x:c>
      <x:c r="CM1218" t="str">
        <x:v>F86</x:v>
      </x:c>
      <x:c r="CN1218" t="str">
        <x:v>PCC Section 26 / Dashboard rows 66-70</x:v>
      </x:c>
      <x:c r="CO1218" t="n">
        <x:f>IFERROR(IF(AND(TYPE('Sanity_Checklist'!F86)=TYPE(CN1218),ISBLANK('Sanity_Checklist'!F86)=ISBLANK(CN1218),EXACT('Sanity_Checklist'!F86,CN1218)),0,1),1)</x:f>
        <x:v>0</x:v>
      </x:c>
    </x:row>
    <x:row r="1219">
      <x:c r="CL1219" t="str">
        <x:v>Sanity_Checklist</x:v>
      </x:c>
      <x:c r="CM1219" t="str">
        <x:v>G86</x:v>
      </x:c>
      <x:c r="CN1219" t="str">
        <x:v>DECLARED_ASSERTION</x:v>
      </x:c>
      <x:c r="CO1219" t="n">
        <x:f>IFERROR(IF(AND(TYPE('Sanity_Checklist'!G86)=TYPE(CN1219),ISBLANK('Sanity_Checklist'!G86)=ISBLANK(CN1219),EXACT('Sanity_Checklist'!G86,CN1219)),0,1),1)</x:f>
        <x:v>0</x:v>
      </x:c>
    </x:row>
    <x:row r="1220">
      <x:c r="CL1220" t="str">
        <x:v>Sanity_Checklist</x:v>
      </x:c>
      <x:c r="CM1220" t="str">
        <x:v>A87</x:v>
      </x:c>
      <x:c r="CN1220" t="str">
        <x:v>CGP-1</x:v>
      </x:c>
      <x:c r="CO1220" t="n">
        <x:f>IFERROR(IF(AND(TYPE('Sanity_Checklist'!A87)=TYPE(CN1220),ISBLANK('Sanity_Checklist'!A87)=ISBLANK(CN1220),EXACT('Sanity_Checklist'!A87,CN1220)),0,1),1)</x:f>
        <x:v>0</x:v>
      </x:c>
    </x:row>
    <x:row r="1221">
      <x:c r="CL1221" t="str">
        <x:v>Sanity_Checklist</x:v>
      </x:c>
      <x:c r="CM1221" t="str">
        <x:v>B87</x:v>
      </x:c>
      <x:c r="CN1221" t="str">
        <x:v>Category Grounding reviewed for material categories</x:v>
      </x:c>
      <x:c r="CO1221" t="n">
        <x:f>IFERROR(IF(AND(TYPE('Sanity_Checklist'!B87)=TYPE(CN1221),ISBLANK('Sanity_Checklist'!B87)=ISBLANK(CN1221),EXACT('Sanity_Checklist'!B87,CN1221)),0,1),1)</x:f>
        <x:v>0</x:v>
      </x:c>
    </x:row>
    <x:row r="1222">
      <x:c r="CL1222" t="str">
        <x:v>Sanity_Checklist</x:v>
      </x:c>
      <x:c r="CM1222" t="str">
        <x:v>C87</x:v>
      </x:c>
      <x:c r="CN1222" t="str">
        <x:v>Category_Grounding</x:v>
      </x:c>
      <x:c r="CO1222" t="n">
        <x:f>IFERROR(IF(AND(TYPE('Sanity_Checklist'!C87)=TYPE(CN1222),ISBLANK('Sanity_Checklist'!C87)=ISBLANK(CN1222),EXACT('Sanity_Checklist'!C87,CN1222)),0,1),1)</x:f>
        <x:v>0</x:v>
      </x:c>
    </x:row>
    <x:row r="1223">
      <x:c r="CL1223" t="str">
        <x:v>Sanity_Checklist</x:v>
      </x:c>
      <x:c r="CM1223" t="str">
        <x:v>D87</x:v>
      </x:c>
      <x:c r="CN1223" t="str">
        <x:v>Required for material claim-bearing runs</x:v>
      </x:c>
      <x:c r="CO1223" t="n">
        <x:f>IFERROR(IF(AND(TYPE('Sanity_Checklist'!D87)=TYPE(CN1223),ISBLANK('Sanity_Checklist'!D87)=ISBLANK(CN1223),EXACT('Sanity_Checklist'!D87,CN1223)),0,1),1)</x:f>
        <x:v>0</x:v>
      </x:c>
    </x:row>
    <x:row r="1224">
      <x:c r="CL1224" t="str">
        <x:v>Sanity_Checklist</x:v>
      </x:c>
      <x:c r="CM1224" t="str">
        <x:v>E87</x:v>
      </x:c>
      <x:c r="CN1224" t="str">
        <x:v>MANUAL_REVIEW</x:v>
      </x:c>
      <x:c r="CO1224" t="n">
        <x:f>IFERROR(IF(AND(TYPE('Sanity_Checklist'!E87)=TYPE(CN1224),ISBLANK('Sanity_Checklist'!E87)=ISBLANK(CN1224),EXACT('Sanity_Checklist'!E87,CN1224)),0,1),1)</x:f>
        <x:v>0</x:v>
      </x:c>
    </x:row>
    <x:row r="1225">
      <x:c r="CL1225" t="str">
        <x:v>Sanity_Checklist</x:v>
      </x:c>
      <x:c r="CM1225" t="str">
        <x:v>G87</x:v>
      </x:c>
      <x:c r="CN1225" t="str">
        <x:v>Manual Category Grounding reviewer item; not formula-backed and not included in computed PASS count.</x:v>
      </x:c>
      <x:c r="CO1225" t="n">
        <x:f>IFERROR(IF(AND(TYPE('Sanity_Checklist'!G87)=TYPE(CN1225),ISBLANK('Sanity_Checklist'!G87)=ISBLANK(CN1225),EXACT('Sanity_Checklist'!G87,CN1225)),0,1),1)</x:f>
        <x:v>0</x:v>
      </x:c>
    </x:row>
    <x:row r="1226">
      <x:c r="CL1226" t="str">
        <x:v>Sanity_Checklist</x:v>
      </x:c>
      <x:c r="CM1226" t="str">
        <x:v>A88</x:v>
      </x:c>
      <x:c r="CN1226" t="str">
        <x:v>CGP-2</x:v>
      </x:c>
      <x:c r="CO1226" t="n">
        <x:f>IFERROR(IF(AND(TYPE('Sanity_Checklist'!A88)=TYPE(CN1226),ISBLANK('Sanity_Checklist'!A88)=ISBLANK(CN1226),EXACT('Sanity_Checklist'!A88,CN1226)),0,1),1)</x:f>
        <x:v>0</x:v>
      </x:c>
    </x:row>
    <x:row r="1227">
      <x:c r="CL1227" t="str">
        <x:v>Sanity_Checklist</x:v>
      </x:c>
      <x:c r="CM1227" t="str">
        <x:v>B88</x:v>
      </x:c>
      <x:c r="CN1227" t="str">
        <x:v>Primitive Audit / category boundary not treated as new cascade gate</x:v>
      </x:c>
      <x:c r="CO1227" t="n">
        <x:f>IFERROR(IF(AND(TYPE('Sanity_Checklist'!B88)=TYPE(CN1227),ISBLANK('Sanity_Checklist'!B88)=ISBLANK(CN1227),EXACT('Sanity_Checklist'!B88,CN1227)),0,1),1)</x:f>
        <x:v>0</x:v>
      </x:c>
    </x:row>
    <x:row r="1228">
      <x:c r="CL1228" t="str">
        <x:v>Sanity_Checklist</x:v>
      </x:c>
      <x:c r="CM1228" t="str">
        <x:v>C88</x:v>
      </x:c>
      <x:c r="CN1228" t="str">
        <x:v>Category_Grounding</x:v>
      </x:c>
      <x:c r="CO1228" t="n">
        <x:f>IFERROR(IF(AND(TYPE('Sanity_Checklist'!C88)=TYPE(CN1228),ISBLANK('Sanity_Checklist'!C88)=ISBLANK(CN1228),EXACT('Sanity_Checklist'!C88,CN1228)),0,1),1)</x:f>
        <x:v>0</x:v>
      </x:c>
    </x:row>
    <x:row r="1229">
      <x:c r="CL1229" t="str">
        <x:v>Sanity_Checklist</x:v>
      </x:c>
      <x:c r="CM1229" t="str">
        <x:v>D88</x:v>
      </x:c>
      <x:c r="CN1229" t="str">
        <x:v>Must remain within Reality Grounding</x:v>
      </x:c>
      <x:c r="CO1229" t="n">
        <x:f>IFERROR(IF(AND(TYPE('Sanity_Checklist'!D88)=TYPE(CN1229),ISBLANK('Sanity_Checklist'!D88)=ISBLANK(CN1229),EXACT('Sanity_Checklist'!D88,CN1229)),0,1),1)</x:f>
        <x:v>0</x:v>
      </x:c>
    </x:row>
    <x:row r="1230">
      <x:c r="CL1230" t="str">
        <x:v>Sanity_Checklist</x:v>
      </x:c>
      <x:c r="CM1230" t="str">
        <x:v>E88</x:v>
      </x:c>
      <x:c r="CN1230" t="str">
        <x:v>MANUAL_REVIEW</x:v>
      </x:c>
      <x:c r="CO1230" t="n">
        <x:f>IFERROR(IF(AND(TYPE('Sanity_Checklist'!E88)=TYPE(CN1230),ISBLANK('Sanity_Checklist'!E88)=ISBLANK(CN1230),EXACT('Sanity_Checklist'!E88,CN1230)),0,1),1)</x:f>
        <x:v>0</x:v>
      </x:c>
    </x:row>
    <x:row r="1231">
      <x:c r="CL1231" t="str">
        <x:v>Sanity_Checklist</x:v>
      </x:c>
      <x:c r="CM1231" t="str">
        <x:v>G88</x:v>
      </x:c>
      <x:c r="CN1231" t="str">
        <x:v>Manual Category Grounding reviewer item; not formula-backed and not included in computed PASS count.</x:v>
      </x:c>
      <x:c r="CO1231" t="n">
        <x:f>IFERROR(IF(AND(TYPE('Sanity_Checklist'!G88)=TYPE(CN1231),ISBLANK('Sanity_Checklist'!G88)=ISBLANK(CN1231),EXACT('Sanity_Checklist'!G88,CN1231)),0,1),1)</x:f>
        <x:v>0</x:v>
      </x:c>
    </x:row>
    <x:row r="1232">
      <x:c r="CL1232" t="str">
        <x:v>Sanity_Checklist</x:v>
      </x:c>
      <x:c r="CM1232" t="str">
        <x:v>A89</x:v>
      </x:c>
      <x:c r="CN1232" t="str">
        <x:v>CGP-3</x:v>
      </x:c>
      <x:c r="CO1232" t="n">
        <x:f>IFERROR(IF(AND(TYPE('Sanity_Checklist'!A89)=TYPE(CN1232),ISBLANK('Sanity_Checklist'!A89)=ISBLANK(CN1232),EXACT('Sanity_Checklist'!A89,CN1232)),0,1),1)</x:f>
        <x:v>0</x:v>
      </x:c>
    </x:row>
    <x:row r="1233">
      <x:c r="CL1233" t="str">
        <x:v>Sanity_Checklist</x:v>
      </x:c>
      <x:c r="CM1233" t="str">
        <x:v>B89</x:v>
      </x:c>
      <x:c r="CN1233" t="str">
        <x:v>Semantic debt flagged when categories are stale, inherited, contested, or unreviewed</x:v>
      </x:c>
      <x:c r="CO1233" t="n">
        <x:f>IFERROR(IF(AND(TYPE('Sanity_Checklist'!B89)=TYPE(CN1233),ISBLANK('Sanity_Checklist'!B89)=ISBLANK(CN1233),EXACT('Sanity_Checklist'!B89,CN1233)),0,1),1)</x:f>
        <x:v>0</x:v>
      </x:c>
    </x:row>
    <x:row r="1234">
      <x:c r="CL1234" t="str">
        <x:v>Sanity_Checklist</x:v>
      </x:c>
      <x:c r="CM1234" t="str">
        <x:v>C89</x:v>
      </x:c>
      <x:c r="CN1234" t="str">
        <x:v>Category_Grounding</x:v>
      </x:c>
      <x:c r="CO1234" t="n">
        <x:f>IFERROR(IF(AND(TYPE('Sanity_Checklist'!C89)=TYPE(CN1234),ISBLANK('Sanity_Checklist'!C89)=ISBLANK(CN1234),EXACT('Sanity_Checklist'!C89,CN1234)),0,1),1)</x:f>
        <x:v>0</x:v>
      </x:c>
    </x:row>
    <x:row r="1235">
      <x:c r="CL1235" t="str">
        <x:v>Sanity_Checklist</x:v>
      </x:c>
      <x:c r="CM1235" t="str">
        <x:v>D89</x:v>
      </x:c>
      <x:c r="CN1235" t="str">
        <x:v>Review before stronger public/conformance claims</x:v>
      </x:c>
      <x:c r="CO1235" t="n">
        <x:f>IFERROR(IF(AND(TYPE('Sanity_Checklist'!D89)=TYPE(CN1235),ISBLANK('Sanity_Checklist'!D89)=ISBLANK(CN1235),EXACT('Sanity_Checklist'!D89,CN1235)),0,1),1)</x:f>
        <x:v>0</x:v>
      </x:c>
    </x:row>
    <x:row r="1236">
      <x:c r="CL1236" t="str">
        <x:v>Sanity_Checklist</x:v>
      </x:c>
      <x:c r="CM1236" t="str">
        <x:v>E89</x:v>
      </x:c>
      <x:c r="CN1236" t="str">
        <x:v>MANUAL_REVIEW</x:v>
      </x:c>
      <x:c r="CO1236" t="n">
        <x:f>IFERROR(IF(AND(TYPE('Sanity_Checklist'!E89)=TYPE(CN1236),ISBLANK('Sanity_Checklist'!E89)=ISBLANK(CN1236),EXACT('Sanity_Checklist'!E89,CN1236)),0,1),1)</x:f>
        <x:v>0</x:v>
      </x:c>
    </x:row>
    <x:row r="1237">
      <x:c r="CL1237" t="str">
        <x:v>Sanity_Checklist</x:v>
      </x:c>
      <x:c r="CM1237" t="str">
        <x:v>G89</x:v>
      </x:c>
      <x:c r="CN1237" t="str">
        <x:v>Manual Category Grounding reviewer item; not formula-backed and not included in computed PASS count.</x:v>
      </x:c>
      <x:c r="CO1237" t="n">
        <x:f>IFERROR(IF(AND(TYPE('Sanity_Checklist'!G89)=TYPE(CN1237),ISBLANK('Sanity_Checklist'!G89)=ISBLANK(CN1237),EXACT('Sanity_Checklist'!G89,CN1237)),0,1),1)</x:f>
        <x:v>0</x:v>
      </x:c>
    </x:row>
    <x:row r="1238">
      <x:c r="CL1238" t="str">
        <x:v>Sanity_Checklist</x:v>
      </x:c>
      <x:c r="CM1238" t="str">
        <x:v>A90</x:v>
      </x:c>
      <x:c r="CN1238" t="str">
        <x:v>CGP-4</x:v>
      </x:c>
      <x:c r="CO1238" t="n">
        <x:f>IFERROR(IF(AND(TYPE('Sanity_Checklist'!A90)=TYPE(CN1238),ISBLANK('Sanity_Checklist'!A90)=ISBLANK(CN1238),EXACT('Sanity_Checklist'!A90,CN1238)),0,1),1)</x:f>
        <x:v>0</x:v>
      </x:c>
    </x:row>
    <x:row r="1239">
      <x:c r="CL1239" t="str">
        <x:v>Sanity_Checklist</x:v>
      </x:c>
      <x:c r="CM1239" t="str">
        <x:v>B90</x:v>
      </x:c>
      <x:c r="CN1239" t="str">
        <x:v>No category uncertainty laundered through RLS, PLSS, HDW, PCC, or authority selection</x:v>
      </x:c>
      <x:c r="CO1239" t="n">
        <x:f>IFERROR(IF(AND(TYPE('Sanity_Checklist'!B90)=TYPE(CN1239),ISBLANK('Sanity_Checklist'!B90)=ISBLANK(CN1239),EXACT('Sanity_Checklist'!B90,CN1239)),0,1),1)</x:f>
        <x:v>0</x:v>
      </x:c>
    </x:row>
    <x:row r="1240">
      <x:c r="CL1240" t="str">
        <x:v>Sanity_Checklist</x:v>
      </x:c>
      <x:c r="CM1240" t="str">
        <x:v>C90</x:v>
      </x:c>
      <x:c r="CN1240" t="str">
        <x:v>Category_Grounding</x:v>
      </x:c>
      <x:c r="CO1240" t="n">
        <x:f>IFERROR(IF(AND(TYPE('Sanity_Checklist'!C90)=TYPE(CN1240),ISBLANK('Sanity_Checklist'!C90)=ISBLANK(CN1240),EXACT('Sanity_Checklist'!C90,CN1240)),0,1),1)</x:f>
        <x:v>0</x:v>
      </x:c>
    </x:row>
    <x:row r="1241">
      <x:c r="CL1241" t="str">
        <x:v>Sanity_Checklist</x:v>
      </x:c>
      <x:c r="CM1241" t="str">
        <x:v>D90</x:v>
      </x:c>
      <x:c r="CN1241" t="str">
        <x:v>Narrow, escalate, monitor, sensitivity-only, or refuse</x:v>
      </x:c>
      <x:c r="CO1241" t="n">
        <x:f>IFERROR(IF(AND(TYPE('Sanity_Checklist'!D90)=TYPE(CN1241),ISBLANK('Sanity_Checklist'!D90)=ISBLANK(CN1241),EXACT('Sanity_Checklist'!D90,CN1241)),0,1),1)</x:f>
        <x:v>0</x:v>
      </x:c>
    </x:row>
    <x:row r="1242">
      <x:c r="CL1242" t="str">
        <x:v>Sanity_Checklist</x:v>
      </x:c>
      <x:c r="CM1242" t="str">
        <x:v>E90</x:v>
      </x:c>
      <x:c r="CN1242" t="str">
        <x:v>MANUAL_REVIEW</x:v>
      </x:c>
      <x:c r="CO1242" t="n">
        <x:f>IFERROR(IF(AND(TYPE('Sanity_Checklist'!E90)=TYPE(CN1242),ISBLANK('Sanity_Checklist'!E90)=ISBLANK(CN1242),EXACT('Sanity_Checklist'!E90,CN1242)),0,1),1)</x:f>
        <x:v>0</x:v>
      </x:c>
    </x:row>
    <x:row r="1243">
      <x:c r="CL1243" t="str">
        <x:v>Sanity_Checklist</x:v>
      </x:c>
      <x:c r="CM1243" t="str">
        <x:v>G90</x:v>
      </x:c>
      <x:c r="CN1243" t="str">
        <x:v>Manual Category Grounding reviewer item; not formula-backed and not included in computed PASS count.</x:v>
      </x:c>
      <x:c r="CO1243" t="n">
        <x:f>IFERROR(IF(AND(TYPE('Sanity_Checklist'!G90)=TYPE(CN1243),ISBLANK('Sanity_Checklist'!G90)=ISBLANK(CN1243),EXACT('Sanity_Checklist'!G90,CN1243)),0,1),1)</x:f>
        <x:v>0</x:v>
      </x:c>
    </x:row>
    <x:row r="1244">
      <x:c r="CL1244" t="str">
        <x:v>Sanity_Checklist</x:v>
      </x:c>
      <x:c r="CM1244" t="str">
        <x:v>A91</x:v>
      </x:c>
      <x:c r="CN1244" t="str">
        <x:v>SC-87</x:v>
      </x:c>
      <x:c r="CO1244" t="n">
        <x:f>IFERROR(IF(AND(TYPE('Sanity_Checklist'!A91)=TYPE(CN1244),ISBLANK('Sanity_Checklist'!A91)=ISBLANK(CN1244),EXACT('Sanity_Checklist'!A91,CN1244)),0,1),1)</x:f>
        <x:v>0</x:v>
      </x:c>
    </x:row>
    <x:row r="1245">
      <x:c r="CL1245" t="str">
        <x:v>Sanity_Checklist</x:v>
      </x:c>
      <x:c r="CM1245" t="str">
        <x:v>B91</x:v>
      </x:c>
      <x:c r="CN1245" t="str">
        <x:v>Workbook current version identity</x:v>
      </x:c>
      <x:c r="CO1245" t="n">
        <x:f>IFERROR(IF(AND(TYPE('Sanity_Checklist'!B91)=TYPE(CN1245),ISBLANK('Sanity_Checklist'!B91)=ISBLANK(CN1245),EXACT('Sanity_Checklist'!B91,CN1245)),0,1),1)</x:f>
        <x:v>0</x:v>
      </x:c>
    </x:row>
    <x:row r="1246">
      <x:c r="CL1246" t="str">
        <x:v>Sanity_Checklist</x:v>
      </x:c>
      <x:c r="CM1246" t="str">
        <x:v>C91</x:v>
      </x:c>
      <x:c r="CN1246" t="str">
        <x:v>PASS</x:v>
      </x:c>
      <x:c r="CO1246" t="n">
        <x:f>IFERROR(IF(AND(TYPE('Sanity_Checklist'!C91)=TYPE(CN1246),ISBLANK('Sanity_Checklist'!C91)=ISBLANK(CN1246),EXACT('Sanity_Checklist'!C91,CN1246)),0,1),1)</x:f>
        <x:v>0</x:v>
      </x:c>
    </x:row>
    <x:row r="1247">
      <x:c r="CL1247" t="str">
        <x:v>Sanity_Checklist</x:v>
      </x:c>
      <x:c r="CM1247" t="str">
        <x:v>D91</x:v>
      </x:c>
      <x:c r="CN1247" t="str">
        <x:v>PASS</x:v>
      </x:c>
      <x:c r="CO1247" t="n">
        <x:f>IFERROR(IF(AND(TYPE('Sanity_Checklist'!D91)=TYPE(CN1247),ISBLANK('Sanity_Checklist'!D91)=ISBLANK(CN1247),EXACT('Sanity_Checklist'!D91,CN1247)),0,1),1)</x:f>
        <x:v>0</x:v>
      </x:c>
    </x:row>
    <x:row r="1248">
      <x:c r="CL1248" t="str">
        <x:v>Sanity_Checklist</x:v>
      </x:c>
      <x:c r="CM1248" t="str">
        <x:v>E91</x:v>
      </x:c>
      <x:c r="CN1248" t="str">
        <x:v>DISCLOSED_ASSERTION</x:v>
      </x:c>
      <x:c r="CO1248" t="n">
        <x:f>IFERROR(IF(AND(TYPE('Sanity_Checklist'!E91)=TYPE(CN1248),ISBLANK('Sanity_Checklist'!E91)=ISBLANK(CN1248),EXACT('Sanity_Checklist'!E91,CN1248)),0,1),1)</x:f>
        <x:v>0</x:v>
      </x:c>
    </x:row>
    <x:row r="1249">
      <x:c r="CL1249" t="str">
        <x:v>Sanity_Checklist</x:v>
      </x:c>
      <x:c r="CM1249" t="str">
        <x:v>F91</x:v>
      </x:c>
      <x:c r="CN1249" t="str">
        <x:v>Config / CANON / PCC / Dashboard / Version_Control</x:v>
      </x:c>
      <x:c r="CO1249" t="n">
        <x:f>IFERROR(IF(AND(TYPE('Sanity_Checklist'!F91)=TYPE(CN1249),ISBLANK('Sanity_Checklist'!F91)=ISBLANK(CN1249),EXACT('Sanity_Checklist'!F91,CN1249)),0,1),1)</x:f>
        <x:v>0</x:v>
      </x:c>
    </x:row>
    <x:row r="1250">
      <x:c r="CL1250" t="str">
        <x:v>Sanity_Checklist</x:v>
      </x:c>
      <x:c r="CM1250" t="str">
        <x:v>G91</x:v>
      </x:c>
      <x:c r="CN1250" t="str">
        <x:v>DECLARED_ASSERTION</x:v>
      </x:c>
      <x:c r="CO1250" t="n">
        <x:f>IFERROR(IF(AND(TYPE('Sanity_Checklist'!G91)=TYPE(CN1250),ISBLANK('Sanity_Checklist'!G91)=ISBLANK(CN1250),EXACT('Sanity_Checklist'!G91,CN1250)),0,1),1)</x:f>
        <x:v>0</x:v>
      </x:c>
    </x:row>
    <x:row r="1251">
      <x:c r="CL1251" t="str">
        <x:v>Sanity_Checklist</x:v>
      </x:c>
      <x:c r="CM1251" t="str">
        <x:v>A92</x:v>
      </x:c>
      <x:c r="CN1251" t="str">
        <x:v>SC-88</x:v>
      </x:c>
      <x:c r="CO1251" t="n">
        <x:f>IFERROR(IF(AND(TYPE('Sanity_Checklist'!A92)=TYPE(CN1251),ISBLANK('Sanity_Checklist'!A92)=ISBLANK(CN1251),EXACT('Sanity_Checklist'!A92,CN1251)),0,1),1)</x:f>
        <x:v>0</x:v>
      </x:c>
    </x:row>
    <x:row r="1252">
      <x:c r="CL1252" t="str">
        <x:v>Sanity_Checklist</x:v>
      </x:c>
      <x:c r="CM1252" t="str">
        <x:v>B92</x:v>
      </x:c>
      <x:c r="CN1252" t="str">
        <x:v>Rights evidence-disposition surface present</x:v>
      </x:c>
      <x:c r="CO1252" t="n">
        <x:f>IFERROR(IF(AND(TYPE('Sanity_Checklist'!B92)=TYPE(CN1252),ISBLANK('Sanity_Checklist'!B92)=ISBLANK(CN1252),EXACT('Sanity_Checklist'!B92,CN1252)),0,1),1)</x:f>
        <x:v>0</x:v>
      </x:c>
    </x:row>
    <x:row r="1253">
      <x:c r="CL1253" t="str">
        <x:v>Sanity_Checklist</x:v>
      </x:c>
      <x:c r="CM1253" t="str">
        <x:v>C92</x:v>
      </x:c>
      <x:c r="CN1253" t="str">
        <x:v>PASS</x:v>
      </x:c>
      <x:c r="CO1253" t="n">
        <x:f>IFERROR(IF(AND(TYPE('Sanity_Checklist'!C92)=TYPE(CN1253),ISBLANK('Sanity_Checklist'!C92)=ISBLANK(CN1253),EXACT('Sanity_Checklist'!C92,CN1253)),0,1),1)</x:f>
        <x:v>0</x:v>
      </x:c>
    </x:row>
    <x:row r="1254">
      <x:c r="CL1254" t="str">
        <x:v>Sanity_Checklist</x:v>
      </x:c>
      <x:c r="CM1254" t="str">
        <x:v>D92</x:v>
      </x:c>
      <x:c r="CN1254" t="str">
        <x:v>PASS</x:v>
      </x:c>
      <x:c r="CO1254" t="n">
        <x:f>IFERROR(IF(AND(TYPE('Sanity_Checklist'!D92)=TYPE(CN1254),ISBLANK('Sanity_Checklist'!D92)=ISBLANK(CN1254),EXACT('Sanity_Checklist'!D92,CN1254)),0,1),1)</x:f>
        <x:v>0</x:v>
      </x:c>
    </x:row>
    <x:row r="1255">
      <x:c r="CL1255" t="str">
        <x:v>Sanity_Checklist</x:v>
      </x:c>
      <x:c r="CM1255" t="str">
        <x:v>E92</x:v>
      </x:c>
      <x:c r="CN1255" t="str">
        <x:v>DISCLOSED_ASSERTION</x:v>
      </x:c>
      <x:c r="CO1255" t="n">
        <x:f>IFERROR(IF(AND(TYPE('Sanity_Checklist'!E92)=TYPE(CN1255),ISBLANK('Sanity_Checklist'!E92)=ISBLANK(CN1255),EXACT('Sanity_Checklist'!E92,CN1255)),0,1),1)</x:f>
        <x:v>0</x:v>
      </x:c>
    </x:row>
    <x:row r="1256">
      <x:c r="CL1256" t="str">
        <x:v>Sanity_Checklist</x:v>
      </x:c>
      <x:c r="CM1256" t="str">
        <x:v>F92</x:v>
      </x:c>
      <x:c r="CN1256" t="str">
        <x:v>Rights_Evidence_Disposition</x:v>
      </x:c>
      <x:c r="CO1256" t="n">
        <x:f>IFERROR(IF(AND(TYPE('Sanity_Checklist'!F92)=TYPE(CN1256),ISBLANK('Sanity_Checklist'!F92)=ISBLANK(CN1256),EXACT('Sanity_Checklist'!F92,CN1256)),0,1),1)</x:f>
        <x:v>0</x:v>
      </x:c>
    </x:row>
    <x:row r="1257">
      <x:c r="CL1257" t="str">
        <x:v>Sanity_Checklist</x:v>
      </x:c>
      <x:c r="CM1257" t="str">
        <x:v>G92</x:v>
      </x:c>
      <x:c r="CN1257" t="str">
        <x:v>DECLARED_ASSERTION</x:v>
      </x:c>
      <x:c r="CO1257" t="n">
        <x:f>IFERROR(IF(AND(TYPE('Sanity_Checklist'!G92)=TYPE(CN1257),ISBLANK('Sanity_Checklist'!G92)=ISBLANK(CN1257),EXACT('Sanity_Checklist'!G92,CN1257)),0,1),1)</x:f>
        <x:v>0</x:v>
      </x:c>
    </x:row>
    <x:row r="1258">
      <x:c r="CL1258" t="str">
        <x:v>Sanity_Checklist</x:v>
      </x:c>
      <x:c r="CM1258" t="str">
        <x:v>A93</x:v>
      </x:c>
      <x:c r="CN1258" t="str">
        <x:v>SC-89</x:v>
      </x:c>
      <x:c r="CO1258" t="n">
        <x:f>IFERROR(IF(AND(TYPE('Sanity_Checklist'!A93)=TYPE(CN1258),ISBLANK('Sanity_Checklist'!A93)=ISBLANK(CN1258),EXACT('Sanity_Checklist'!A93,CN1258)),0,1),1)</x:f>
        <x:v>0</x:v>
      </x:c>
    </x:row>
    <x:row r="1259">
      <x:c r="CL1259" t="str">
        <x:v>Sanity_Checklist</x:v>
      </x:c>
      <x:c r="CM1259" t="str">
        <x:v>B93</x:v>
      </x:c>
      <x:c r="CN1259" t="str">
        <x:v>Three-channel NCRC disclosure present</x:v>
      </x:c>
      <x:c r="CO1259" t="n">
        <x:f>IFERROR(IF(AND(TYPE('Sanity_Checklist'!B93)=TYPE(CN1259),ISBLANK('Sanity_Checklist'!B93)=ISBLANK(CN1259),EXACT('Sanity_Checklist'!B93,CN1259)),0,1),1)</x:f>
        <x:v>0</x:v>
      </x:c>
    </x:row>
    <x:row r="1260">
      <x:c r="CL1260" t="str">
        <x:v>Sanity_Checklist</x:v>
      </x:c>
      <x:c r="CM1260" t="str">
        <x:v>C93</x:v>
      </x:c>
      <x:c r="CN1260" t="str">
        <x:v>PASS</x:v>
      </x:c>
      <x:c r="CO1260" t="n">
        <x:f>IFERROR(IF(AND(TYPE('Sanity_Checklist'!C93)=TYPE(CN1260),ISBLANK('Sanity_Checklist'!C93)=ISBLANK(CN1260),EXACT('Sanity_Checklist'!C93,CN1260)),0,1),1)</x:f>
        <x:v>0</x:v>
      </x:c>
    </x:row>
    <x:row r="1261">
      <x:c r="CL1261" t="str">
        <x:v>Sanity_Checklist</x:v>
      </x:c>
      <x:c r="CM1261" t="str">
        <x:v>D93</x:v>
      </x:c>
      <x:c r="CN1261" t="str">
        <x:v>PASS</x:v>
      </x:c>
      <x:c r="CO1261" t="n">
        <x:f>IFERROR(IF(AND(TYPE('Sanity_Checklist'!D93)=TYPE(CN1261),ISBLANK('Sanity_Checklist'!D93)=ISBLANK(CN1261),EXACT('Sanity_Checklist'!D93,CN1261)),0,1),1)</x:f>
        <x:v>0</x:v>
      </x:c>
    </x:row>
    <x:row r="1262">
      <x:c r="CL1262" t="str">
        <x:v>Sanity_Checklist</x:v>
      </x:c>
      <x:c r="CM1262" t="str">
        <x:v>E93</x:v>
      </x:c>
      <x:c r="CN1262" t="str">
        <x:v>DISCLOSED_ASSERTION</x:v>
      </x:c>
      <x:c r="CO1262" t="n">
        <x:f>IFERROR(IF(AND(TYPE('Sanity_Checklist'!E93)=TYPE(CN1262),ISBLANK('Sanity_Checklist'!E93)=ISBLANK(CN1262),EXACT('Sanity_Checklist'!E93,CN1262)),0,1),1)</x:f>
        <x:v>0</x:v>
      </x:c>
    </x:row>
    <x:row r="1263">
      <x:c r="CL1263" t="str">
        <x:v>Sanity_Checklist</x:v>
      </x:c>
      <x:c r="CM1263" t="str">
        <x:v>F93</x:v>
      </x:c>
      <x:c r="CN1263" t="str">
        <x:v>Rights_Hardening</x:v>
      </x:c>
      <x:c r="CO1263" t="n">
        <x:f>IFERROR(IF(AND(TYPE('Sanity_Checklist'!F93)=TYPE(CN1263),ISBLANK('Sanity_Checklist'!F93)=ISBLANK(CN1263),EXACT('Sanity_Checklist'!F93,CN1263)),0,1),1)</x:f>
        <x:v>0</x:v>
      </x:c>
    </x:row>
    <x:row r="1264">
      <x:c r="CL1264" t="str">
        <x:v>Sanity_Checklist</x:v>
      </x:c>
      <x:c r="CM1264" t="str">
        <x:v>G93</x:v>
      </x:c>
      <x:c r="CN1264" t="str">
        <x:v>DECLARED_ASSERTION</x:v>
      </x:c>
      <x:c r="CO1264" t="n">
        <x:f>IFERROR(IF(AND(TYPE('Sanity_Checklist'!G93)=TYPE(CN1264),ISBLANK('Sanity_Checklist'!G93)=ISBLANK(CN1264),EXACT('Sanity_Checklist'!G93,CN1264)),0,1),1)</x:f>
        <x:v>0</x:v>
      </x:c>
    </x:row>
    <x:row r="1265">
      <x:c r="CL1265" t="str">
        <x:v>Sanity_Checklist</x:v>
      </x:c>
      <x:c r="CM1265" t="str">
        <x:v>A94</x:v>
      </x:c>
      <x:c r="CN1265" t="str">
        <x:v>SC-90</x:v>
      </x:c>
      <x:c r="CO1265" t="n">
        <x:f>IFERROR(IF(AND(TYPE('Sanity_Checklist'!A94)=TYPE(CN1265),ISBLANK('Sanity_Checklist'!A94)=ISBLANK(CN1265),EXACT('Sanity_Checklist'!A94,CN1265)),0,1),1)</x:f>
        <x:v>0</x:v>
      </x:c>
    </x:row>
    <x:row r="1266">
      <x:c r="CL1266" t="str">
        <x:v>Sanity_Checklist</x:v>
      </x:c>
      <x:c r="CM1266" t="str">
        <x:v>B94</x:v>
      </x:c>
      <x:c r="CN1266" t="str">
        <x:v>Composite CSV source-coupling routing present</x:v>
      </x:c>
      <x:c r="CO1266" t="n">
        <x:f>IFERROR(IF(AND(TYPE('Sanity_Checklist'!B94)=TYPE(CN1266),ISBLANK('Sanity_Checklist'!B94)=ISBLANK(CN1266),EXACT('Sanity_Checklist'!B94,CN1266)),0,1),1)</x:f>
        <x:v>0</x:v>
      </x:c>
    </x:row>
    <x:row r="1267">
      <x:c r="CL1267" t="str">
        <x:v>Sanity_Checklist</x:v>
      </x:c>
      <x:c r="CM1267" t="str">
        <x:v>C94</x:v>
      </x:c>
      <x:c r="CN1267" t="str">
        <x:v>PASS</x:v>
      </x:c>
      <x:c r="CO1267" t="n">
        <x:f>IFERROR(IF(AND(TYPE('Sanity_Checklist'!C94)=TYPE(CN1267),ISBLANK('Sanity_Checklist'!C94)=ISBLANK(CN1267),EXACT('Sanity_Checklist'!C94,CN1267)),0,1),1)</x:f>
        <x:v>0</x:v>
      </x:c>
    </x:row>
    <x:row r="1268">
      <x:c r="CL1268" t="str">
        <x:v>Sanity_Checklist</x:v>
      </x:c>
      <x:c r="CM1268" t="str">
        <x:v>D94</x:v>
      </x:c>
      <x:c r="CN1268" t="str">
        <x:v>PASS</x:v>
      </x:c>
      <x:c r="CO1268" t="n">
        <x:f>IFERROR(IF(AND(TYPE('Sanity_Checklist'!D94)=TYPE(CN1268),ISBLANK('Sanity_Checklist'!D94)=ISBLANK(CN1268),EXACT('Sanity_Checklist'!D94,CN1268)),0,1),1)</x:f>
        <x:v>0</x:v>
      </x:c>
    </x:row>
    <x:row r="1269">
      <x:c r="CL1269" t="str">
        <x:v>Sanity_Checklist</x:v>
      </x:c>
      <x:c r="CM1269" t="str">
        <x:v>E94</x:v>
      </x:c>
      <x:c r="CN1269" t="str">
        <x:v>DISCLOSED_ASSERTION</x:v>
      </x:c>
      <x:c r="CO1269" t="n">
        <x:f>IFERROR(IF(AND(TYPE('Sanity_Checklist'!E94)=TYPE(CN1269),ISBLANK('Sanity_Checklist'!E94)=ISBLANK(CN1269),EXACT('Sanity_Checklist'!E94,CN1269)),0,1),1)</x:f>
        <x:v>0</x:v>
      </x:c>
    </x:row>
    <x:row r="1270">
      <x:c r="CL1270" t="str">
        <x:v>Sanity_Checklist</x:v>
      </x:c>
      <x:c r="CM1270" t="str">
        <x:v>F94</x:v>
      </x:c>
      <x:c r="CN1270" t="str">
        <x:v>CSV / Containment</x:v>
      </x:c>
      <x:c r="CO1270" t="n">
        <x:f>IFERROR(IF(AND(TYPE('Sanity_Checklist'!F94)=TYPE(CN1270),ISBLANK('Sanity_Checklist'!F94)=ISBLANK(CN1270),EXACT('Sanity_Checklist'!F94,CN1270)),0,1),1)</x:f>
        <x:v>0</x:v>
      </x:c>
    </x:row>
    <x:row r="1271">
      <x:c r="CL1271" t="str">
        <x:v>Sanity_Checklist</x:v>
      </x:c>
      <x:c r="CM1271" t="str">
        <x:v>G94</x:v>
      </x:c>
      <x:c r="CN1271" t="str">
        <x:v>DECLARED_ASSERTION</x:v>
      </x:c>
      <x:c r="CO1271" t="n">
        <x:f>IFERROR(IF(AND(TYPE('Sanity_Checklist'!G94)=TYPE(CN1271),ISBLANK('Sanity_Checklist'!G94)=ISBLANK(CN1271),EXACT('Sanity_Checklist'!G94,CN1271)),0,1),1)</x:f>
        <x:v>0</x:v>
      </x:c>
    </x:row>
    <x:row r="1272">
      <x:c r="CL1272" t="str">
        <x:v>Sanity_Checklist</x:v>
      </x:c>
      <x:c r="CM1272" t="str">
        <x:v>A95</x:v>
      </x:c>
      <x:c r="CN1272" t="str">
        <x:v>SC-91</x:v>
      </x:c>
      <x:c r="CO1272" t="n">
        <x:f>IFERROR(IF(AND(TYPE('Sanity_Checklist'!A95)=TYPE(CN1272),ISBLANK('Sanity_Checklist'!A95)=ISBLANK(CN1272),EXACT('Sanity_Checklist'!A95,CN1272)),0,1),1)</x:f>
        <x:v>0</x:v>
      </x:c>
    </x:row>
    <x:row r="1273">
      <x:c r="CL1273" t="str">
        <x:v>Sanity_Checklist</x:v>
      </x:c>
      <x:c r="CM1273" t="str">
        <x:v>B95</x:v>
      </x:c>
      <x:c r="CN1273" t="str">
        <x:v>UCI NA renormalization active</x:v>
      </x:c>
      <x:c r="CO1273" t="n">
        <x:f>IFERROR(IF(AND(TYPE('Sanity_Checklist'!B95)=TYPE(CN1273),ISBLANK('Sanity_Checklist'!B95)=ISBLANK(CN1273),EXACT('Sanity_Checklist'!B95,CN1273)),0,1),1)</x:f>
        <x:v>0</x:v>
      </x:c>
    </x:row>
    <x:row r="1274">
      <x:c r="CL1274" t="str">
        <x:v>Sanity_Checklist</x:v>
      </x:c>
      <x:c r="CM1274" t="str">
        <x:v>C95</x:v>
      </x:c>
      <x:c r="CN1274" t="str">
        <x:v>PASS</x:v>
      </x:c>
      <x:c r="CO1274" t="n">
        <x:f>IFERROR(IF(AND(TYPE('Sanity_Checklist'!C95)=TYPE(CN1274),ISBLANK('Sanity_Checklist'!C95)=ISBLANK(CN1274),EXACT('Sanity_Checklist'!C95,CN1274)),0,1),1)</x:f>
        <x:v>0</x:v>
      </x:c>
    </x:row>
    <x:row r="1275">
      <x:c r="CL1275" t="str">
        <x:v>Sanity_Checklist</x:v>
      </x:c>
      <x:c r="CM1275" t="str">
        <x:v>D95</x:v>
      </x:c>
      <x:c r="CN1275" t="str">
        <x:v>PASS</x:v>
      </x:c>
      <x:c r="CO1275" t="n">
        <x:f>IFERROR(IF(AND(TYPE('Sanity_Checklist'!D95)=TYPE(CN1275),ISBLANK('Sanity_Checklist'!D95)=ISBLANK(CN1275),EXACT('Sanity_Checklist'!D95,CN1275)),0,1),1)</x:f>
        <x:v>0</x:v>
      </x:c>
    </x:row>
    <x:row r="1276">
      <x:c r="CL1276" t="str">
        <x:v>Sanity_Checklist</x:v>
      </x:c>
      <x:c r="CM1276" t="str">
        <x:v>E95</x:v>
      </x:c>
      <x:c r="CN1276" t="str">
        <x:v>DISCLOSED_ASSERTION</x:v>
      </x:c>
      <x:c r="CO1276" t="n">
        <x:f>IFERROR(IF(AND(TYPE('Sanity_Checklist'!E95)=TYPE(CN1276),ISBLANK('Sanity_Checklist'!E95)=ISBLANK(CN1276),EXACT('Sanity_Checklist'!E95,CN1276)),0,1),1)</x:f>
        <x:v>0</x:v>
      </x:c>
    </x:row>
    <x:row r="1277">
      <x:c r="CL1277" t="str">
        <x:v>Sanity_Checklist</x:v>
      </x:c>
      <x:c r="CM1277" t="str">
        <x:v>F95</x:v>
      </x:c>
      <x:c r="CN1277" t="str">
        <x:v>UCI_HOI</x:v>
      </x:c>
      <x:c r="CO1277" t="n">
        <x:f>IFERROR(IF(AND(TYPE('Sanity_Checklist'!F95)=TYPE(CN1277),ISBLANK('Sanity_Checklist'!F95)=ISBLANK(CN1277),EXACT('Sanity_Checklist'!F95,CN1277)),0,1),1)</x:f>
        <x:v>0</x:v>
      </x:c>
    </x:row>
    <x:row r="1278">
      <x:c r="CL1278" t="str">
        <x:v>Sanity_Checklist</x:v>
      </x:c>
      <x:c r="CM1278" t="str">
        <x:v>G95</x:v>
      </x:c>
      <x:c r="CN1278" t="str">
        <x:v>DECLARED_ASSERTION</x:v>
      </x:c>
      <x:c r="CO1278" t="n">
        <x:f>IFERROR(IF(AND(TYPE('Sanity_Checklist'!G95)=TYPE(CN1278),ISBLANK('Sanity_Checklist'!G95)=ISBLANK(CN1278),EXACT('Sanity_Checklist'!G95,CN1278)),0,1),1)</x:f>
        <x:v>0</x:v>
      </x:c>
    </x:row>
    <x:row r="1279">
      <x:c r="CL1279" t="str">
        <x:v>Sanity_Checklist</x:v>
      </x:c>
      <x:c r="CM1279" t="str">
        <x:v>A96</x:v>
      </x:c>
      <x:c r="CN1279" t="str">
        <x:v>SC-92</x:v>
      </x:c>
      <x:c r="CO1279" t="n">
        <x:f>IFERROR(IF(AND(TYPE('Sanity_Checklist'!A96)=TYPE(CN1279),ISBLANK('Sanity_Checklist'!A96)=ISBLANK(CN1279),EXACT('Sanity_Checklist'!A96,CN1279)),0,1),1)</x:f>
        <x:v>0</x:v>
      </x:c>
    </x:row>
    <x:row r="1280">
      <x:c r="CL1280" t="str">
        <x:v>Sanity_Checklist</x:v>
      </x:c>
      <x:c r="CM1280" t="str">
        <x:v>B96</x:v>
      </x:c>
      <x:c r="CN1280" t="str">
        <x:v>TRC severity/dependence disclosure present</x:v>
      </x:c>
      <x:c r="CO1280" t="n">
        <x:f>IFERROR(IF(AND(TYPE('Sanity_Checklist'!B96)=TYPE(CN1280),ISBLANK('Sanity_Checklist'!B96)=ISBLANK(CN1280),EXACT('Sanity_Checklist'!B96,CN1280)),0,1),1)</x:f>
        <x:v>0</x:v>
      </x:c>
    </x:row>
    <x:row r="1281">
      <x:c r="CL1281" t="str">
        <x:v>Sanity_Checklist</x:v>
      </x:c>
      <x:c r="CM1281" t="str">
        <x:v>C96</x:v>
      </x:c>
      <x:c r="CN1281" t="str">
        <x:v>PASS</x:v>
      </x:c>
      <x:c r="CO1281" t="n">
        <x:f>IFERROR(IF(AND(TYPE('Sanity_Checklist'!C96)=TYPE(CN1281),ISBLANK('Sanity_Checklist'!C96)=ISBLANK(CN1281),EXACT('Sanity_Checklist'!C96,CN1281)),0,1),1)</x:f>
        <x:v>0</x:v>
      </x:c>
    </x:row>
    <x:row r="1282">
      <x:c r="CL1282" t="str">
        <x:v>Sanity_Checklist</x:v>
      </x:c>
      <x:c r="CM1282" t="str">
        <x:v>D96</x:v>
      </x:c>
      <x:c r="CN1282" t="str">
        <x:v>PASS</x:v>
      </x:c>
      <x:c r="CO1282" t="n">
        <x:f>IFERROR(IF(AND(TYPE('Sanity_Checklist'!D96)=TYPE(CN1282),ISBLANK('Sanity_Checklist'!D96)=ISBLANK(CN1282),EXACT('Sanity_Checklist'!D96,CN1282)),0,1),1)</x:f>
        <x:v>0</x:v>
      </x:c>
    </x:row>
    <x:row r="1283">
      <x:c r="CL1283" t="str">
        <x:v>Sanity_Checklist</x:v>
      </x:c>
      <x:c r="CM1283" t="str">
        <x:v>E96</x:v>
      </x:c>
      <x:c r="CN1283" t="str">
        <x:v>DISCLOSED_ASSERTION</x:v>
      </x:c>
      <x:c r="CO1283" t="n">
        <x:f>IFERROR(IF(AND(TYPE('Sanity_Checklist'!E96)=TYPE(CN1283),ISBLANK('Sanity_Checklist'!E96)=ISBLANK(CN1283),EXACT('Sanity_Checklist'!E96,CN1283)),0,1),1)</x:f>
        <x:v>0</x:v>
      </x:c>
    </x:row>
    <x:row r="1284">
      <x:c r="CL1284" t="str">
        <x:v>Sanity_Checklist</x:v>
      </x:c>
      <x:c r="CM1284" t="str">
        <x:v>F96</x:v>
      </x:c>
      <x:c r="CN1284" t="str">
        <x:v>TRC / Scenario_Impacts</x:v>
      </x:c>
      <x:c r="CO1284" t="n">
        <x:f>IFERROR(IF(AND(TYPE('Sanity_Checklist'!F96)=TYPE(CN1284),ISBLANK('Sanity_Checklist'!F96)=ISBLANK(CN1284),EXACT('Sanity_Checklist'!F96,CN1284)),0,1),1)</x:f>
        <x:v>0</x:v>
      </x:c>
    </x:row>
    <x:row r="1285">
      <x:c r="CL1285" t="str">
        <x:v>Sanity_Checklist</x:v>
      </x:c>
      <x:c r="CM1285" t="str">
        <x:v>G96</x:v>
      </x:c>
      <x:c r="CN1285" t="str">
        <x:v>DECLARED_ASSERTION</x:v>
      </x:c>
      <x:c r="CO1285" t="n">
        <x:f>IFERROR(IF(AND(TYPE('Sanity_Checklist'!G96)=TYPE(CN1285),ISBLANK('Sanity_Checklist'!G96)=ISBLANK(CN1285),EXACT('Sanity_Checklist'!G96,CN1285)),0,1),1)</x:f>
        <x:v>0</x:v>
      </x:c>
    </x:row>
    <x:row r="1286">
      <x:c r="CL1286" t="str">
        <x:v>Sanity_Checklist</x:v>
      </x:c>
      <x:c r="CM1286" t="str">
        <x:v>A97</x:v>
      </x:c>
      <x:c r="CN1286" t="str">
        <x:v>SC-93</x:v>
      </x:c>
      <x:c r="CO1286" t="n">
        <x:f>IFERROR(IF(AND(TYPE('Sanity_Checklist'!A97)=TYPE(CN1286),ISBLANK('Sanity_Checklist'!A97)=ISBLANK(CN1286),EXACT('Sanity_Checklist'!A97,CN1286)),0,1),1)</x:f>
        <x:v>0</x:v>
      </x:c>
    </x:row>
    <x:row r="1287">
      <x:c r="CL1287" t="str">
        <x:v>Sanity_Checklist</x:v>
      </x:c>
      <x:c r="CM1287" t="str">
        <x:v>B97</x:v>
      </x:c>
      <x:c r="CN1287" t="str">
        <x:v>RLS dependence disclosure present</x:v>
      </x:c>
      <x:c r="CO1287" t="n">
        <x:f>IFERROR(IF(AND(TYPE('Sanity_Checklist'!B97)=TYPE(CN1287),ISBLANK('Sanity_Checklist'!B97)=ISBLANK(CN1287),EXACT('Sanity_Checklist'!B97,CN1287)),0,1),1)</x:f>
        <x:v>0</x:v>
      </x:c>
    </x:row>
    <x:row r="1288">
      <x:c r="CL1288" t="str">
        <x:v>Sanity_Checklist</x:v>
      </x:c>
      <x:c r="CM1288" t="str">
        <x:v>C97</x:v>
      </x:c>
      <x:c r="CN1288" t="str">
        <x:v>PASS</x:v>
      </x:c>
      <x:c r="CO1288" t="n">
        <x:f>IFERROR(IF(AND(TYPE('Sanity_Checklist'!C97)=TYPE(CN1288),ISBLANK('Sanity_Checklist'!C97)=ISBLANK(CN1288),EXACT('Sanity_Checklist'!C97,CN1288)),0,1),1)</x:f>
        <x:v>0</x:v>
      </x:c>
    </x:row>
    <x:row r="1289">
      <x:c r="CL1289" t="str">
        <x:v>Sanity_Checklist</x:v>
      </x:c>
      <x:c r="CM1289" t="str">
        <x:v>D97</x:v>
      </x:c>
      <x:c r="CN1289" t="str">
        <x:v>PASS</x:v>
      </x:c>
      <x:c r="CO1289" t="n">
        <x:f>IFERROR(IF(AND(TYPE('Sanity_Checklist'!D97)=TYPE(CN1289),ISBLANK('Sanity_Checklist'!D97)=ISBLANK(CN1289),EXACT('Sanity_Checklist'!D97,CN1289)),0,1),1)</x:f>
        <x:v>0</x:v>
      </x:c>
    </x:row>
    <x:row r="1290">
      <x:c r="CL1290" t="str">
        <x:v>Sanity_Checklist</x:v>
      </x:c>
      <x:c r="CM1290" t="str">
        <x:v>E97</x:v>
      </x:c>
      <x:c r="CN1290" t="str">
        <x:v>DISCLOSED_ASSERTION</x:v>
      </x:c>
      <x:c r="CO1290" t="n">
        <x:f>IFERROR(IF(AND(TYPE('Sanity_Checklist'!E97)=TYPE(CN1290),ISBLANK('Sanity_Checklist'!E97)=ISBLANK(CN1290),EXACT('Sanity_Checklist'!E97,CN1290)),0,1),1)</x:f>
        <x:v>0</x:v>
      </x:c>
    </x:row>
    <x:row r="1291">
      <x:c r="CL1291" t="str">
        <x:v>Sanity_Checklist</x:v>
      </x:c>
      <x:c r="CM1291" t="str">
        <x:v>F97</x:v>
      </x:c>
      <x:c r="CN1291" t="str">
        <x:v>RLS</x:v>
      </x:c>
      <x:c r="CO1291" t="n">
        <x:f>IFERROR(IF(AND(TYPE('Sanity_Checklist'!F97)=TYPE(CN1291),ISBLANK('Sanity_Checklist'!F97)=ISBLANK(CN1291),EXACT('Sanity_Checklist'!F97,CN1291)),0,1),1)</x:f>
        <x:v>0</x:v>
      </x:c>
    </x:row>
    <x:row r="1292">
      <x:c r="CL1292" t="str">
        <x:v>Sanity_Checklist</x:v>
      </x:c>
      <x:c r="CM1292" t="str">
        <x:v>G97</x:v>
      </x:c>
      <x:c r="CN1292" t="str">
        <x:v>DECLARED_ASSERTION</x:v>
      </x:c>
      <x:c r="CO1292" t="n">
        <x:f>IFERROR(IF(AND(TYPE('Sanity_Checklist'!G97)=TYPE(CN1292),ISBLANK('Sanity_Checklist'!G97)=ISBLANK(CN1292),EXACT('Sanity_Checklist'!G97,CN1292)),0,1),1)</x:f>
        <x:v>0</x:v>
      </x:c>
    </x:row>
    <x:row r="1293">
      <x:c r="CL1293" t="str">
        <x:v>Sanity_Checklist</x:v>
      </x:c>
      <x:c r="CM1293" t="str">
        <x:v>A98</x:v>
      </x:c>
      <x:c r="CN1293" t="str">
        <x:v>SC-94</x:v>
      </x:c>
      <x:c r="CO1293" t="n">
        <x:f>IFERROR(IF(AND(TYPE('Sanity_Checklist'!A98)=TYPE(CN1293),ISBLANK('Sanity_Checklist'!A98)=ISBLANK(CN1293),EXACT('Sanity_Checklist'!A98,CN1293)),0,1),1)</x:f>
        <x:v>0</x:v>
      </x:c>
    </x:row>
    <x:row r="1294">
      <x:c r="CL1294" t="str">
        <x:v>Sanity_Checklist</x:v>
      </x:c>
      <x:c r="CM1294" t="str">
        <x:v>B98</x:v>
      </x:c>
      <x:c r="CN1294" t="str">
        <x:v>PLSS four-construction sensitivity status disclosed</x:v>
      </x:c>
      <x:c r="CO1294" t="n">
        <x:f>IFERROR(IF(AND(TYPE('Sanity_Checklist'!B98)=TYPE(CN1294),ISBLANK('Sanity_Checklist'!B98)=ISBLANK(CN1294),EXACT('Sanity_Checklist'!B98,CN1294)),0,1),1)</x:f>
        <x:v>0</x:v>
      </x:c>
    </x:row>
    <x:row r="1295">
      <x:c r="CL1295" t="str">
        <x:v>Sanity_Checklist</x:v>
      </x:c>
      <x:c r="CM1295" t="str">
        <x:v>C98</x:v>
      </x:c>
      <x:c r="CN1295" t="str">
        <x:v>COMPLETE</x:v>
      </x:c>
      <x:c r="CO1295" t="n">
        <x:f>IFERROR(IF(AND(TYPE('Sanity_Checklist'!C98)=TYPE(CN1295),ISBLANK('Sanity_Checklist'!C98)=ISBLANK(CN1295),EXACT('Sanity_Checklist'!C98,CN1295)),0,1),1)</x:f>
        <x:v>0</x:v>
      </x:c>
    </x:row>
    <x:row r="1296">
      <x:c r="CL1296" t="str">
        <x:v>Sanity_Checklist</x:v>
      </x:c>
      <x:c r="CM1296" t="str">
        <x:v>D98</x:v>
      </x:c>
      <x:c r="CN1296" t="str">
        <x:v>COMPLETE</x:v>
      </x:c>
      <x:c r="CO1296" t="n">
        <x:f>IFERROR(IF(AND(TYPE('Sanity_Checklist'!D98)=TYPE(CN1296),ISBLANK('Sanity_Checklist'!D98)=ISBLANK(CN1296),EXACT('Sanity_Checklist'!D98,CN1296)),0,1),1)</x:f>
        <x:v>0</x:v>
      </x:c>
    </x:row>
    <x:row r="1297">
      <x:c r="CL1297" t="str">
        <x:v>Sanity_Checklist</x:v>
      </x:c>
      <x:c r="CM1297" t="str">
        <x:v>E98</x:v>
      </x:c>
      <x:c r="CN1297" t="str">
        <x:v>DISCLOSED_ASSERTION</x:v>
      </x:c>
      <x:c r="CO1297" t="n">
        <x:f>IFERROR(IF(AND(TYPE('Sanity_Checklist'!E98)=TYPE(CN1297),ISBLANK('Sanity_Checklist'!E98)=ISBLANK(CN1297),EXACT('Sanity_Checklist'!E98,CN1297)),0,1),1)</x:f>
        <x:v>0</x:v>
      </x:c>
    </x:row>
    <x:row r="1298">
      <x:c r="CL1298" t="str">
        <x:v>Sanity_Checklist</x:v>
      </x:c>
      <x:c r="CM1298" t="str">
        <x:v>F98</x:v>
      </x:c>
      <x:c r="CN1298" t="str">
        <x:v>PLSS_Local_Scope</x:v>
      </x:c>
      <x:c r="CO1298" t="n">
        <x:f>IFERROR(IF(AND(TYPE('Sanity_Checklist'!F98)=TYPE(CN1298),ISBLANK('Sanity_Checklist'!F98)=ISBLANK(CN1298),EXACT('Sanity_Checklist'!F98,CN1298)),0,1),1)</x:f>
        <x:v>0</x:v>
      </x:c>
    </x:row>
    <x:row r="1299">
      <x:c r="CL1299" t="str">
        <x:v>Sanity_Checklist</x:v>
      </x:c>
      <x:c r="CM1299" t="str">
        <x:v>G98</x:v>
      </x:c>
      <x:c r="CN1299" t="str">
        <x:v>DECLARED_ASSERTION</x:v>
      </x:c>
      <x:c r="CO1299" t="n">
        <x:f>IFERROR(IF(AND(TYPE('Sanity_Checklist'!G98)=TYPE(CN1299),ISBLANK('Sanity_Checklist'!G98)=ISBLANK(CN1299),EXACT('Sanity_Checklist'!G98,CN1299)),0,1),1)</x:f>
        <x:v>0</x:v>
      </x:c>
    </x:row>
    <x:row r="1300">
      <x:c r="CL1300" t="str">
        <x:v>Sanity_Checklist</x:v>
      </x:c>
      <x:c r="CM1300" t="str">
        <x:v>A99</x:v>
      </x:c>
      <x:c r="CN1300" t="str">
        <x:v>SC-96</x:v>
      </x:c>
      <x:c r="CO1300" t="n">
        <x:f>IFERROR(IF(AND(TYPE('Sanity_Checklist'!A99)=TYPE(CN1300),ISBLANK('Sanity_Checklist'!A99)=ISBLANK(CN1300),EXACT('Sanity_Checklist'!A99,CN1300)),0,1),1)</x:f>
        <x:v>0</x:v>
      </x:c>
    </x:row>
    <x:row r="1301">
      <x:c r="CL1301" t="str">
        <x:v>Sanity_Checklist</x:v>
      </x:c>
      <x:c r="CM1301" t="str">
        <x:v>B99</x:v>
      </x:c>
      <x:c r="CN1301" t="str">
        <x:v>Configuration_Assurance sheet present</x:v>
      </x:c>
      <x:c r="CO1301" t="n">
        <x:f>IFERROR(IF(AND(TYPE('Sanity_Checklist'!B99)=TYPE(CN1301),ISBLANK('Sanity_Checklist'!B99)=ISBLANK(CN1301),EXACT('Sanity_Checklist'!B99,CN1301)),0,1),1)</x:f>
        <x:v>0</x:v>
      </x:c>
    </x:row>
    <x:row r="1302">
      <x:c r="CL1302" t="str">
        <x:v>Sanity_Checklist</x:v>
      </x:c>
      <x:c r="CM1302" t="str">
        <x:v>C99</x:v>
      </x:c>
      <x:c r="CN1302" t="str">
        <x:v>sheet exists</x:v>
      </x:c>
      <x:c r="CO1302" t="n">
        <x:f>IFERROR(IF(AND(TYPE('Sanity_Checklist'!C99)=TYPE(CN1302),ISBLANK('Sanity_Checklist'!C99)=ISBLANK(CN1302),EXACT('Sanity_Checklist'!C99,CN1302)),0,1),1)</x:f>
        <x:v>0</x:v>
      </x:c>
    </x:row>
    <x:row r="1303">
      <x:c r="CL1303" t="str">
        <x:v>Sanity_Checklist</x:v>
      </x:c>
      <x:c r="CM1303" t="str">
        <x:v>D99</x:v>
      </x:c>
      <x:c r="CN1303" t="str">
        <x:v>sheet exists</x:v>
      </x:c>
      <x:c r="CO1303" t="n">
        <x:f>IFERROR(IF(AND(TYPE('Sanity_Checklist'!D99)=TYPE(CN1303),ISBLANK('Sanity_Checklist'!D99)=ISBLANK(CN1303),EXACT('Sanity_Checklist'!D99,CN1303)),0,1),1)</x:f>
        <x:v>0</x:v>
      </x:c>
    </x:row>
    <x:row r="1304">
      <x:c r="CL1304" t="str">
        <x:v>Sanity_Checklist</x:v>
      </x:c>
      <x:c r="CM1304" t="str">
        <x:v>E99</x:v>
      </x:c>
      <x:c r="CN1304" t="inlineStr">
        <x:is>
          <x:t>RECORDED_PASS</x:t>
        </x:is>
      </x:c>
      <x:c r="CO1304" t="n">
        <x:f>IFERROR(IF(AND(TYPE('Sanity_Checklist'!E99)=TYPE(CN1304),ISBLANK('Sanity_Checklist'!E99)=ISBLANK(CN1304),EXACT('Sanity_Checklist'!E99,CN1304)),0,1),1)</x:f>
        <x:v>0</x:v>
      </x:c>
    </x:row>
    <x:row r="1305">
      <x:c r="CL1305" t="str">
        <x:v>Sanity_Checklist</x:v>
      </x:c>
      <x:c r="CM1305" t="str">
        <x:v>F99</x:v>
      </x:c>
      <x:c r="CN1305" t="str">
        <x:v>Configuration_Assurance</x:v>
      </x:c>
      <x:c r="CO1305" t="n">
        <x:f>IFERROR(IF(AND(TYPE('Sanity_Checklist'!F99)=TYPE(CN1305),ISBLANK('Sanity_Checklist'!F99)=ISBLANK(CN1305),EXACT('Sanity_Checklist'!F99,CN1305)),0,1),1)</x:f>
        <x:v>0</x:v>
      </x:c>
    </x:row>
    <x:row r="1306">
      <x:c r="CL1306" t="str">
        <x:v>Sanity_Checklist</x:v>
      </x:c>
      <x:c r="CM1306" t="str">
        <x:v>G99</x:v>
      </x:c>
      <x:c r="CN1306" t="inlineStr">
        <x:is>
          <x:t>RECORDED_CHECK</x:t>
        </x:is>
      </x:c>
      <x:c r="CO1306" t="n">
        <x:f>IFERROR(IF(AND(TYPE('Sanity_Checklist'!G99)=TYPE(CN1306),ISBLANK('Sanity_Checklist'!G99)=ISBLANK(CN1306),EXACT('Sanity_Checklist'!G99,CN1306)),0,1),1)</x:f>
        <x:v>0</x:v>
      </x:c>
    </x:row>
    <x:row r="1307">
      <x:c r="CL1307" t="str">
        <x:v>Sanity_Checklist</x:v>
      </x:c>
      <x:c r="CM1307" t="str">
        <x:v>A100</x:v>
      </x:c>
      <x:c r="CN1307" t="str">
        <x:v>SC-97</x:v>
      </x:c>
      <x:c r="CO1307" t="n">
        <x:f>IFERROR(IF(AND(TYPE('Sanity_Checklist'!A100)=TYPE(CN1307),ISBLANK('Sanity_Checklist'!A100)=ISBLANK(CN1307),EXACT('Sanity_Checklist'!A100,CN1307)),0,1),1)</x:f>
        <x:v>0</x:v>
      </x:c>
    </x:row>
    <x:row r="1308">
      <x:c r="CL1308" t="str">
        <x:v>Sanity_Checklist</x:v>
      </x:c>
      <x:c r="CM1308" t="str">
        <x:v>B100</x:v>
      </x:c>
      <x:c r="CN1308" t="str">
        <x:v>Configuration-bound validity envelope declared</x:v>
      </x:c>
      <x:c r="CO1308" t="n">
        <x:f>IFERROR(IF(AND(TYPE('Sanity_Checklist'!B100)=TYPE(CN1308),ISBLANK('Sanity_Checklist'!B100)=ISBLANK(CN1308),EXACT('Sanity_Checklist'!B100,CN1308)),0,1),1)</x:f>
        <x:v>0</x:v>
      </x:c>
    </x:row>
    <x:row r="1309">
      <x:c r="CL1309" t="str">
        <x:v>Sanity_Checklist</x:v>
      </x:c>
      <x:c r="CM1309" t="str">
        <x:v>C100</x:v>
      </x:c>
      <x:c r="CN1309" t="str">
        <x:v>BOUNDED</x:v>
      </x:c>
      <x:c r="CO1309" t="n">
        <x:f>IFERROR(IF(AND(TYPE('Sanity_Checklist'!C100)=TYPE(CN1309),ISBLANK('Sanity_Checklist'!C100)=ISBLANK(CN1309),EXACT('Sanity_Checklist'!C100,CN1309)),0,1),1)</x:f>
        <x:v>0</x:v>
      </x:c>
    </x:row>
    <x:row r="1310">
      <x:c r="CL1310" t="str">
        <x:v>Sanity_Checklist</x:v>
      </x:c>
      <x:c r="CM1310" t="str">
        <x:v>D100</x:v>
      </x:c>
      <x:c r="CN1310" t="str">
        <x:v>BOUNDED</x:v>
      </x:c>
      <x:c r="CO1310" t="n">
        <x:f>IFERROR(IF(AND(TYPE('Sanity_Checklist'!D100)=TYPE(CN1310),ISBLANK('Sanity_Checklist'!D100)=ISBLANK(CN1310),EXACT('Sanity_Checklist'!D100,CN1310)),0,1),1)</x:f>
        <x:v>0</x:v>
      </x:c>
    </x:row>
    <x:row r="1311">
      <x:c r="CL1311" t="str">
        <x:v>Sanity_Checklist</x:v>
      </x:c>
      <x:c r="CM1311" t="str">
        <x:v>E100</x:v>
      </x:c>
      <x:c r="CN1311" t="inlineStr">
        <x:is>
          <x:t>RECORDED_PASS</x:t>
        </x:is>
      </x:c>
      <x:c r="CO1311" t="n">
        <x:f>IFERROR(IF(AND(TYPE('Sanity_Checklist'!E100)=TYPE(CN1311),ISBLANK('Sanity_Checklist'!E100)=ISBLANK(CN1311),EXACT('Sanity_Checklist'!E100,CN1311)),0,1),1)</x:f>
        <x:v>0</x:v>
      </x:c>
    </x:row>
    <x:row r="1312">
      <x:c r="CL1312" t="str">
        <x:v>Sanity_Checklist</x:v>
      </x:c>
      <x:c r="CM1312" t="str">
        <x:v>F100</x:v>
      </x:c>
      <x:c r="CN1312" t="str">
        <x:v>Configuration_Assurance!C12</x:v>
      </x:c>
      <x:c r="CO1312" t="n">
        <x:f>IFERROR(IF(AND(TYPE('Sanity_Checklist'!F100)=TYPE(CN1312),ISBLANK('Sanity_Checklist'!F100)=ISBLANK(CN1312),EXACT('Sanity_Checklist'!F100,CN1312)),0,1),1)</x:f>
        <x:v>0</x:v>
      </x:c>
    </x:row>
    <x:row r="1313">
      <x:c r="CL1313" t="str">
        <x:v>Sanity_Checklist</x:v>
      </x:c>
      <x:c r="CM1313" t="str">
        <x:v>G100</x:v>
      </x:c>
      <x:c r="CN1313" t="inlineStr">
        <x:is>
          <x:t>RECORDED_CHECK</x:t>
        </x:is>
      </x:c>
      <x:c r="CO1313" t="n">
        <x:f>IFERROR(IF(AND(TYPE('Sanity_Checklist'!G100)=TYPE(CN1313),ISBLANK('Sanity_Checklist'!G100)=ISBLANK(CN1313),EXACT('Sanity_Checklist'!G100,CN1313)),0,1),1)</x:f>
        <x:v>0</x:v>
      </x:c>
    </x:row>
    <x:row r="1314">
      <x:c r="CL1314" t="str">
        <x:v>Sanity_Checklist</x:v>
      </x:c>
      <x:c r="CM1314" t="str">
        <x:v>A101</x:v>
      </x:c>
      <x:c r="CN1314" t="str">
        <x:v>SC-98</x:v>
      </x:c>
      <x:c r="CO1314" t="n">
        <x:f>IFERROR(IF(AND(TYPE('Sanity_Checklist'!A101)=TYPE(CN1314),ISBLANK('Sanity_Checklist'!A101)=ISBLANK(CN1314),EXACT('Sanity_Checklist'!A101,CN1314)),0,1),1)</x:f>
        <x:v>0</x:v>
      </x:c>
    </x:row>
    <x:row r="1315">
      <x:c r="CL1315" t="str">
        <x:v>Sanity_Checklist</x:v>
      </x:c>
      <x:c r="CM1315" t="str">
        <x:v>B101</x:v>
      </x:c>
      <x:c r="CN1315" t="str">
        <x:v>Capability and authority states separated</x:v>
      </x:c>
      <x:c r="CO1315" t="n">
        <x:f>IFERROR(IF(AND(TYPE('Sanity_Checklist'!B101)=TYPE(CN1315),ISBLANK('Sanity_Checklist'!B101)=ISBLANK(CN1315),EXACT('Sanity_Checklist'!B101,CN1315)),0,1),1)</x:f>
        <x:v>0</x:v>
      </x:c>
    </x:row>
    <x:row r="1316">
      <x:c r="CL1316" t="str">
        <x:v>Sanity_Checklist</x:v>
      </x:c>
      <x:c r="CM1316" t="str">
        <x:v>C101</x:v>
      </x:c>
      <x:c r="CN1316" t="str">
        <x:v>PASS</x:v>
      </x:c>
      <x:c r="CO1316" t="n">
        <x:f>IFERROR(IF(AND(TYPE('Sanity_Checklist'!C101)=TYPE(CN1316),ISBLANK('Sanity_Checklist'!C101)=ISBLANK(CN1316),EXACT('Sanity_Checklist'!C101,CN1316)),0,1),1)</x:f>
        <x:v>0</x:v>
      </x:c>
    </x:row>
    <x:row r="1317">
      <x:c r="CL1317" t="str">
        <x:v>Sanity_Checklist</x:v>
      </x:c>
      <x:c r="CM1317" t="str">
        <x:v>D101</x:v>
      </x:c>
      <x:c r="CN1317" t="str">
        <x:v>PASS</x:v>
      </x:c>
      <x:c r="CO1317" t="n">
        <x:f>IFERROR(IF(AND(TYPE('Sanity_Checklist'!D101)=TYPE(CN1317),ISBLANK('Sanity_Checklist'!D101)=ISBLANK(CN1317),EXACT('Sanity_Checklist'!D101,CN1317)),0,1),1)</x:f>
        <x:v>0</x:v>
      </x:c>
    </x:row>
    <x:row r="1318">
      <x:c r="CL1318" t="str">
        <x:v>Sanity_Checklist</x:v>
      </x:c>
      <x:c r="CM1318" t="str">
        <x:v>E101</x:v>
      </x:c>
      <x:c r="CN1318" t="str">
        <x:v>DISCLOSED_ASSERTION</x:v>
      </x:c>
      <x:c r="CO1318" t="n">
        <x:f>IFERROR(IF(AND(TYPE('Sanity_Checklist'!E101)=TYPE(CN1318),ISBLANK('Sanity_Checklist'!E101)=ISBLANK(CN1318),EXACT('Sanity_Checklist'!E101,CN1318)),0,1),1)</x:f>
        <x:v>0</x:v>
      </x:c>
    </x:row>
    <x:row r="1319">
      <x:c r="CL1319" t="str">
        <x:v>Sanity_Checklist</x:v>
      </x:c>
      <x:c r="CM1319" t="str">
        <x:v>F101</x:v>
      </x:c>
      <x:c r="CN1319" t="str">
        <x:v>Configuration_Assurance</x:v>
      </x:c>
      <x:c r="CO1319" t="n">
        <x:f>IFERROR(IF(AND(TYPE('Sanity_Checklist'!F101)=TYPE(CN1319),ISBLANK('Sanity_Checklist'!F101)=ISBLANK(CN1319),EXACT('Sanity_Checklist'!F101,CN1319)),0,1),1)</x:f>
        <x:v>0</x:v>
      </x:c>
    </x:row>
    <x:row r="1320">
      <x:c r="CL1320" t="str">
        <x:v>Sanity_Checklist</x:v>
      </x:c>
      <x:c r="CM1320" t="str">
        <x:v>G101</x:v>
      </x:c>
      <x:c r="CN1320" t="str">
        <x:v>DECLARED_ASSERTION</x:v>
      </x:c>
      <x:c r="CO1320" t="n">
        <x:f>IFERROR(IF(AND(TYPE('Sanity_Checklist'!G101)=TYPE(CN1320),ISBLANK('Sanity_Checklist'!G101)=ISBLANK(CN1320),EXACT('Sanity_Checklist'!G101,CN1320)),0,1),1)</x:f>
        <x:v>0</x:v>
      </x:c>
    </x:row>
    <x:row r="1321">
      <x:c r="CL1321" t="str">
        <x:v>Sanity_Checklist</x:v>
      </x:c>
      <x:c r="CM1321" t="str">
        <x:v>A102</x:v>
      </x:c>
      <x:c r="CN1321" t="str">
        <x:v>SC-99</x:v>
      </x:c>
      <x:c r="CO1321" t="n">
        <x:f>IFERROR(IF(AND(TYPE('Sanity_Checklist'!A102)=TYPE(CN1321),ISBLANK('Sanity_Checklist'!A102)=ISBLANK(CN1321),EXACT('Sanity_Checklist'!A102,CN1321)),0,1),1)</x:f>
        <x:v>0</x:v>
      </x:c>
    </x:row>
    <x:row r="1322">
      <x:c r="CL1322" t="str">
        <x:v>Sanity_Checklist</x:v>
      </x:c>
      <x:c r="CM1322" t="str">
        <x:v>B102</x:v>
      </x:c>
      <x:c r="CN1322" t="str">
        <x:v>Qualification-continuity triggers declared</x:v>
      </x:c>
      <x:c r="CO1322" t="n">
        <x:f>IFERROR(IF(AND(TYPE('Sanity_Checklist'!B102)=TYPE(CN1322),ISBLANK('Sanity_Checklist'!B102)=ISBLANK(CN1322),EXACT('Sanity_Checklist'!B102,CN1322)),0,1),1)</x:f>
        <x:v>0</x:v>
      </x:c>
    </x:row>
    <x:row r="1323">
      <x:c r="CL1323" t="str">
        <x:v>Sanity_Checklist</x:v>
      </x:c>
      <x:c r="CM1323" t="str">
        <x:v>C102</x:v>
      </x:c>
      <x:c r="CN1323" t="str">
        <x:v>PASS</x:v>
      </x:c>
      <x:c r="CO1323" t="n">
        <x:f>IFERROR(IF(AND(TYPE('Sanity_Checklist'!C102)=TYPE(CN1323),ISBLANK('Sanity_Checklist'!C102)=ISBLANK(CN1323),EXACT('Sanity_Checklist'!C102,CN1323)),0,1),1)</x:f>
        <x:v>0</x:v>
      </x:c>
    </x:row>
    <x:row r="1324">
      <x:c r="CL1324" t="str">
        <x:v>Sanity_Checklist</x:v>
      </x:c>
      <x:c r="CM1324" t="str">
        <x:v>D102</x:v>
      </x:c>
      <x:c r="CN1324" t="str">
        <x:v>PASS</x:v>
      </x:c>
      <x:c r="CO1324" t="n">
        <x:f>IFERROR(IF(AND(TYPE('Sanity_Checklist'!D102)=TYPE(CN1324),ISBLANK('Sanity_Checklist'!D102)=ISBLANK(CN1324),EXACT('Sanity_Checklist'!D102,CN1324)),0,1),1)</x:f>
        <x:v>0</x:v>
      </x:c>
    </x:row>
    <x:row r="1325">
      <x:c r="CL1325" t="str">
        <x:v>Sanity_Checklist</x:v>
      </x:c>
      <x:c r="CM1325" t="str">
        <x:v>E102</x:v>
      </x:c>
      <x:c r="CN1325" t="str">
        <x:v>DISCLOSED_ASSERTION</x:v>
      </x:c>
      <x:c r="CO1325" t="n">
        <x:f>IFERROR(IF(AND(TYPE('Sanity_Checklist'!E102)=TYPE(CN1325),ISBLANK('Sanity_Checklist'!E102)=ISBLANK(CN1325),EXACT('Sanity_Checklist'!E102,CN1325)),0,1),1)</x:f>
        <x:v>0</x:v>
      </x:c>
    </x:row>
    <x:row r="1326">
      <x:c r="CL1326" t="str">
        <x:v>Sanity_Checklist</x:v>
      </x:c>
      <x:c r="CM1326" t="str">
        <x:v>F102</x:v>
      </x:c>
      <x:c r="CN1326" t="str">
        <x:v>Configuration_Assurance</x:v>
      </x:c>
      <x:c r="CO1326" t="n">
        <x:f>IFERROR(IF(AND(TYPE('Sanity_Checklist'!F102)=TYPE(CN1326),ISBLANK('Sanity_Checklist'!F102)=ISBLANK(CN1326),EXACT('Sanity_Checklist'!F102,CN1326)),0,1),1)</x:f>
        <x:v>0</x:v>
      </x:c>
    </x:row>
    <x:row r="1327">
      <x:c r="CL1327" t="str">
        <x:v>Sanity_Checklist</x:v>
      </x:c>
      <x:c r="CM1327" t="str">
        <x:v>G102</x:v>
      </x:c>
      <x:c r="CN1327" t="str">
        <x:v>DECLARED_ASSERTION</x:v>
      </x:c>
      <x:c r="CO1327" t="n">
        <x:f>IFERROR(IF(AND(TYPE('Sanity_Checklist'!G102)=TYPE(CN1327),ISBLANK('Sanity_Checklist'!G102)=ISBLANK(CN1327),EXACT('Sanity_Checklist'!G102,CN1327)),0,1),1)</x:f>
        <x:v>0</x:v>
      </x:c>
    </x:row>
    <x:row r="1328">
      <x:c r="CL1328" t="str">
        <x:v>Sanity_Checklist</x:v>
      </x:c>
      <x:c r="CM1328" t="str">
        <x:v>A103</x:v>
      </x:c>
      <x:c r="CN1328" t="str">
        <x:v>SC-100</x:v>
      </x:c>
      <x:c r="CO1328" t="n">
        <x:f>IFERROR(IF(AND(TYPE('Sanity_Checklist'!A103)=TYPE(CN1328),ISBLANK('Sanity_Checklist'!A103)=ISBLANK(CN1328),EXACT('Sanity_Checklist'!A103,CN1328)),0,1),1)</x:f>
        <x:v>0</x:v>
      </x:c>
    </x:row>
    <x:row r="1329">
      <x:c r="CL1329" t="str">
        <x:v>Sanity_Checklist</x:v>
      </x:c>
      <x:c r="CM1329" t="str">
        <x:v>B103</x:v>
      </x:c>
      <x:c r="CN1329" t="str">
        <x:v>Open-assurance sole-warrant prohibition disclosed</x:v>
      </x:c>
      <x:c r="CO1329" t="n">
        <x:f>IFERROR(IF(AND(TYPE('Sanity_Checklist'!B103)=TYPE(CN1329),ISBLANK('Sanity_Checklist'!B103)=ISBLANK(CN1329),EXACT('Sanity_Checklist'!B103,CN1329)),0,1),1)</x:f>
        <x:v>0</x:v>
      </x:c>
    </x:row>
    <x:row r="1330">
      <x:c r="CL1330" t="str">
        <x:v>Sanity_Checklist</x:v>
      </x:c>
      <x:c r="CM1330" t="str">
        <x:v>C103</x:v>
      </x:c>
      <x:c r="CN1330" t="str">
        <x:v>PASS</x:v>
      </x:c>
      <x:c r="CO1330" t="n">
        <x:f>IFERROR(IF(AND(TYPE('Sanity_Checklist'!C103)=TYPE(CN1330),ISBLANK('Sanity_Checklist'!C103)=ISBLANK(CN1330),EXACT('Sanity_Checklist'!C103,CN1330)),0,1),1)</x:f>
        <x:v>0</x:v>
      </x:c>
    </x:row>
    <x:row r="1331">
      <x:c r="CL1331" t="str">
        <x:v>Sanity_Checklist</x:v>
      </x:c>
      <x:c r="CM1331" t="str">
        <x:v>D103</x:v>
      </x:c>
      <x:c r="CN1331" t="str">
        <x:v>PASS</x:v>
      </x:c>
      <x:c r="CO1331" t="n">
        <x:f>IFERROR(IF(AND(TYPE('Sanity_Checklist'!D103)=TYPE(CN1331),ISBLANK('Sanity_Checklist'!D103)=ISBLANK(CN1331),EXACT('Sanity_Checklist'!D103,CN1331)),0,1),1)</x:f>
        <x:v>0</x:v>
      </x:c>
    </x:row>
    <x:row r="1332">
      <x:c r="CL1332" t="str">
        <x:v>Sanity_Checklist</x:v>
      </x:c>
      <x:c r="CM1332" t="str">
        <x:v>E103</x:v>
      </x:c>
      <x:c r="CN1332" t="str">
        <x:v>DISCLOSED_ASSERTION</x:v>
      </x:c>
      <x:c r="CO1332" t="n">
        <x:f>IFERROR(IF(AND(TYPE('Sanity_Checklist'!E103)=TYPE(CN1332),ISBLANK('Sanity_Checklist'!E103)=ISBLANK(CN1332),EXACT('Sanity_Checklist'!E103,CN1332)),0,1),1)</x:f>
        <x:v>0</x:v>
      </x:c>
    </x:row>
    <x:row r="1333">
      <x:c r="CL1333" t="str">
        <x:v>Sanity_Checklist</x:v>
      </x:c>
      <x:c r="CM1333" t="str">
        <x:v>F103</x:v>
      </x:c>
      <x:c r="CN1333" t="str">
        <x:v>Configuration_Assurance</x:v>
      </x:c>
      <x:c r="CO1333" t="n">
        <x:f>IFERROR(IF(AND(TYPE('Sanity_Checklist'!F103)=TYPE(CN1333),ISBLANK('Sanity_Checklist'!F103)=ISBLANK(CN1333),EXACT('Sanity_Checklist'!F103,CN1333)),0,1),1)</x:f>
        <x:v>0</x:v>
      </x:c>
    </x:row>
    <x:row r="1334">
      <x:c r="CL1334" t="str">
        <x:v>Sanity_Checklist</x:v>
      </x:c>
      <x:c r="CM1334" t="str">
        <x:v>G103</x:v>
      </x:c>
      <x:c r="CN1334" t="str">
        <x:v>DECLARED_ASSERTION</x:v>
      </x:c>
      <x:c r="CO1334" t="n">
        <x:f>IFERROR(IF(AND(TYPE('Sanity_Checklist'!G103)=TYPE(CN1334),ISBLANK('Sanity_Checklist'!G103)=ISBLANK(CN1334),EXACT('Sanity_Checklist'!G103,CN1334)),0,1),1)</x:f>
        <x:v>0</x:v>
      </x:c>
    </x:row>
    <x:row r="1335">
      <x:c r="CL1335" t="str">
        <x:v>Sanity_Checklist</x:v>
      </x:c>
      <x:c r="CM1335" t="str">
        <x:v>A104</x:v>
      </x:c>
      <x:c r="CN1335" t="str">
        <x:v>SC-101</x:v>
      </x:c>
      <x:c r="CO1335" t="n">
        <x:f>IFERROR(IF(AND(TYPE('Sanity_Checklist'!A104)=TYPE(CN1335),ISBLANK('Sanity_Checklist'!A104)=ISBLANK(CN1335),EXACT('Sanity_Checklist'!A104,CN1335)),0,1),1)</x:f>
        <x:v>0</x:v>
      </x:c>
    </x:row>
    <x:row r="1336">
      <x:c r="CL1336" t="str">
        <x:v>Sanity_Checklist</x:v>
      </x:c>
      <x:c r="CM1336" t="str">
        <x:v>B104</x:v>
      </x:c>
      <x:c r="CN1336" t="str">
        <x:v>Implementation-milestone boundary disclosed</x:v>
      </x:c>
      <x:c r="CO1336" t="n">
        <x:f>IFERROR(IF(AND(TYPE('Sanity_Checklist'!B104)=TYPE(CN1336),ISBLANK('Sanity_Checklist'!B104)=ISBLANK(CN1336),EXACT('Sanity_Checklist'!B104,CN1336)),0,1),1)</x:f>
        <x:v>0</x:v>
      </x:c>
    </x:row>
    <x:row r="1337">
      <x:c r="CL1337" t="str">
        <x:v>Sanity_Checklist</x:v>
      </x:c>
      <x:c r="CM1337" t="str">
        <x:v>C104</x:v>
      </x:c>
      <x:c r="CN1337" t="str">
        <x:v>PASS</x:v>
      </x:c>
      <x:c r="CO1337" t="n">
        <x:f>IFERROR(IF(AND(TYPE('Sanity_Checklist'!C104)=TYPE(CN1337),ISBLANK('Sanity_Checklist'!C104)=ISBLANK(CN1337),EXACT('Sanity_Checklist'!C104,CN1337)),0,1),1)</x:f>
        <x:v>0</x:v>
      </x:c>
    </x:row>
    <x:row r="1338">
      <x:c r="CL1338" t="str">
        <x:v>Sanity_Checklist</x:v>
      </x:c>
      <x:c r="CM1338" t="str">
        <x:v>D104</x:v>
      </x:c>
      <x:c r="CN1338" t="str">
        <x:v>PASS</x:v>
      </x:c>
      <x:c r="CO1338" t="n">
        <x:f>IFERROR(IF(AND(TYPE('Sanity_Checklist'!D104)=TYPE(CN1338),ISBLANK('Sanity_Checklist'!D104)=ISBLANK(CN1338),EXACT('Sanity_Checklist'!D104,CN1338)),0,1),1)</x:f>
        <x:v>0</x:v>
      </x:c>
    </x:row>
    <x:row r="1339">
      <x:c r="CL1339" t="str">
        <x:v>Sanity_Checklist</x:v>
      </x:c>
      <x:c r="CM1339" t="str">
        <x:v>E104</x:v>
      </x:c>
      <x:c r="CN1339" t="str">
        <x:v>DISCLOSED_ASSERTION</x:v>
      </x:c>
      <x:c r="CO1339" t="n">
        <x:f>IFERROR(IF(AND(TYPE('Sanity_Checklist'!E104)=TYPE(CN1339),ISBLANK('Sanity_Checklist'!E104)=ISBLANK(CN1339),EXACT('Sanity_Checklist'!E104,CN1339)),0,1),1)</x:f>
        <x:v>0</x:v>
      </x:c>
    </x:row>
    <x:row r="1340">
      <x:c r="CL1340" t="str">
        <x:v>Sanity_Checklist</x:v>
      </x:c>
      <x:c r="CM1340" t="str">
        <x:v>F104</x:v>
      </x:c>
      <x:c r="CN1340" t="str">
        <x:v>Configuration_Assurance</x:v>
      </x:c>
      <x:c r="CO1340" t="n">
        <x:f>IFERROR(IF(AND(TYPE('Sanity_Checklist'!F104)=TYPE(CN1340),ISBLANK('Sanity_Checklist'!F104)=ISBLANK(CN1340),EXACT('Sanity_Checklist'!F104,CN1340)),0,1),1)</x:f>
        <x:v>0</x:v>
      </x:c>
    </x:row>
    <x:row r="1341">
      <x:c r="CL1341" t="str">
        <x:v>Sanity_Checklist</x:v>
      </x:c>
      <x:c r="CM1341" t="str">
        <x:v>G104</x:v>
      </x:c>
      <x:c r="CN1341" t="str">
        <x:v>DECLARED_ASSERTION</x:v>
      </x:c>
      <x:c r="CO1341" t="n">
        <x:f>IFERROR(IF(AND(TYPE('Sanity_Checklist'!G104)=TYPE(CN1341),ISBLANK('Sanity_Checklist'!G104)=ISBLANK(CN1341),EXACT('Sanity_Checklist'!G104,CN1341)),0,1),1)</x:f>
        <x:v>0</x:v>
      </x:c>
    </x:row>
    <x:row r="1342">
      <x:c r="CL1342" t="str">
        <x:v>Sanity_Checklist</x:v>
      </x:c>
      <x:c r="CM1342" t="str">
        <x:v>A105</x:v>
      </x:c>
      <x:c r="CN1342" t="str">
        <x:v>Semantic/manual review</x:v>
      </x:c>
      <x:c r="CO1342" t="n">
        <x:f>IFERROR(IF(AND(TYPE('Sanity_Checklist'!A105)=TYPE(CN1342),ISBLANK('Sanity_Checklist'!A105)=ISBLANK(CN1342),EXACT('Sanity_Checklist'!A105,CN1342)),0,1),1)</x:f>
        <x:v>0</x:v>
      </x:c>
    </x:row>
    <x:row r="1343">
      <x:c r="CL1343" t="str">
        <x:v>Sanity_Checklist</x:v>
      </x:c>
      <x:c r="CM1343" t="str">
        <x:v>B105</x:v>
      </x:c>
      <x:c r="CN1343" t="str">
        <x:v>Completeness, unknown handling, claim boundaries</x:v>
      </x:c>
      <x:c r="CO1343" t="n">
        <x:f>IFERROR(IF(AND(TYPE('Sanity_Checklist'!B105)=TYPE(CN1343),ISBLANK('Sanity_Checklist'!B105)=ISBLANK(CN1343),EXACT('Sanity_Checklist'!B105,CN1343)),0,1),1)</x:f>
        <x:v>0</x:v>
      </x:c>
    </x:row>
    <x:row r="1344">
      <x:c r="CL1344" t="str">
        <x:v>Sanity_Checklist</x:v>
      </x:c>
      <x:c r="CM1344" t="str">
        <x:v>C105</x:v>
      </x:c>
      <x:c r="CN1344" t="str">
        <x:v>Required surface is present or review is explicit</x:v>
      </x:c>
      <x:c r="CO1344" t="n">
        <x:f>IFERROR(IF(AND(TYPE('Sanity_Checklist'!C105)=TYPE(CN1344),ISBLANK('Sanity_Checklist'!C105)=ISBLANK(CN1344),EXACT('Sanity_Checklist'!C105,CN1344)),0,1),1)</x:f>
        <x:v>0</x:v>
      </x:c>
    </x:row>
    <x:row r="1345">
      <x:c r="CL1345" t="str">
        <x:v>Sanity_Checklist</x:v>
      </x:c>
      <x:c r="CM1345" t="str">
        <x:v>D105</x:v>
      </x:c>
      <x:c r="CN1345" t="str">
        <x:v>Automated proof of substantive truth</x:v>
      </x:c>
      <x:c r="CO1345" t="n">
        <x:f>IFERROR(IF(AND(TYPE('Sanity_Checklist'!D105)=TYPE(CN1345),ISBLANK('Sanity_Checklist'!D105)=ISBLANK(CN1345),EXACT('Sanity_Checklist'!D105,CN1345)),0,1),1)</x:f>
        <x:v>0</x:v>
      </x:c>
    </x:row>
    <x:row r="1346">
      <x:c r="CL1346" t="str">
        <x:v>Sanity_Checklist</x:v>
      </x:c>
      <x:c r="CM1346" t="str">
        <x:v>E105</x:v>
      </x:c>
      <x:c r="CN1346" t="str">
        <x:v>DISCLOSED</x:v>
      </x:c>
      <x:c r="CO1346" t="n">
        <x:f>IFERROR(IF(AND(TYPE('Sanity_Checklist'!E105)=TYPE(CN1346),ISBLANK('Sanity_Checklist'!E105)=ISBLANK(CN1346),EXACT('Sanity_Checklist'!E105,CN1346)),0,1),1)</x:f>
        <x:v>0</x:v>
      </x:c>
    </x:row>
    <x:row r="1347">
      <x:c r="CL1347" t="str">
        <x:v>Sanity_Checklist</x:v>
      </x:c>
      <x:c r="CM1347" t="str">
        <x:v>A106</x:v>
      </x:c>
      <x:c r="CN1347" t="str">
        <x:v>CHECK COVERAGE SUMMARY</x:v>
      </x:c>
      <x:c r="CO1347" t="n">
        <x:f>IFERROR(IF(AND(TYPE('Sanity_Checklist'!A106)=TYPE(CN1347),ISBLANK('Sanity_Checklist'!A106)=ISBLANK(CN1347),EXACT('Sanity_Checklist'!A106,CN1347)),0,1),1)</x:f>
        <x:v>0</x:v>
      </x:c>
    </x:row>
    <x:row r="1348">
      <x:c r="CL1348" t="str">
        <x:v>Sanity_Checklist</x:v>
      </x:c>
      <x:c r="CM1348" t="str">
        <x:v>A107</x:v>
      </x:c>
      <x:c r="CN1348" t="inlineStr">
        <x:is>
          <x:t>RECORDED_CHECK_COUNT</x:t>
        </x:is>
      </x:c>
      <x:c r="CO1348" t="n">
        <x:f>IFERROR(IF(AND(TYPE('Sanity_Checklist'!A107)=TYPE(CN1348),ISBLANK('Sanity_Checklist'!A107)=ISBLANK(CN1348),EXACT('Sanity_Checklist'!A107,CN1348)),0,1),1)</x:f>
        <x:v>0</x:v>
      </x:c>
    </x:row>
    <x:row r="1349">
      <x:c r="CL1349"/>
      <x:c r="CM1349"/>
      <x:c r="CN1349"/>
      <x:c r="CO1349"/>
    </x:row>
    <x:row r="1350">
      <x:c r="CL1350" t="str">
        <x:v>Sanity_Checklist</x:v>
      </x:c>
      <x:c r="CM1350" t="str">
        <x:v>C107</x:v>
      </x:c>
      <x:c r="CN1350" t="inlineStr">
        <x:is>
          <x:t>47 frozen check records. Current tests are external, not inferred from this count.</x:t>
        </x:is>
      </x:c>
      <x:c r="CO1350" t="n">
        <x:f>IFERROR(IF(AND(TYPE('Sanity_Checklist'!C107)=TYPE(CN1350),ISBLANK('Sanity_Checklist'!C107)=ISBLANK(CN1350),EXACT('Sanity_Checklist'!C107,CN1350)),0,1),1)</x:f>
        <x:v>0</x:v>
      </x:c>
    </x:row>
    <x:row r="1351">
      <x:c r="CL1351" t="str">
        <x:v>Sanity_Checklist</x:v>
      </x:c>
      <x:c r="CM1351" t="str">
        <x:v>A108</x:v>
      </x:c>
      <x:c r="CN1351" t="inlineStr">
        <x:is>
          <x:t>RECORDED_RECOMPUTE_COUNT</x:t>
        </x:is>
      </x:c>
      <x:c r="CO1351" t="n">
        <x:f>IFERROR(IF(AND(TYPE('Sanity_Checklist'!A108)=TYPE(CN1351),ISBLANK('Sanity_Checklist'!A108)=ISBLANK(CN1351),EXACT('Sanity_Checklist'!A108,CN1351)),0,1),1)</x:f>
        <x:v>0</x:v>
      </x:c>
    </x:row>
    <x:row r="1352">
      <x:c r="CL1352"/>
      <x:c r="CM1352"/>
      <x:c r="CN1352"/>
      <x:c r="CO1352"/>
    </x:row>
    <x:row r="1353">
      <x:c r="CL1353" t="str">
        <x:v>Sanity_Checklist</x:v>
      </x:c>
      <x:c r="CM1353" t="str">
        <x:v>C108</x:v>
      </x:c>
      <x:c r="CN1353" t="inlineStr">
        <x:is>
          <x:t>2 recorded recomputations; current arithmetic execution has a separate receipt.</x:t>
        </x:is>
      </x:c>
      <x:c r="CO1353" t="n">
        <x:f>IFERROR(IF(AND(TYPE('Sanity_Checklist'!C108)=TYPE(CN1353),ISBLANK('Sanity_Checklist'!C108)=ISBLANK(CN1353),EXACT('Sanity_Checklist'!C108,CN1353)),0,1),1)</x:f>
        <x:v>0</x:v>
      </x:c>
    </x:row>
    <x:row r="1354">
      <x:c r="CL1354" t="str">
        <x:v>Sanity_Checklist</x:v>
      </x:c>
      <x:c r="CM1354" t="str">
        <x:v>A109</x:v>
      </x:c>
      <x:c r="CN1354" t="str">
        <x:v>DECLARED_ASSERTION_COUNT</x:v>
      </x:c>
      <x:c r="CO1354" t="n">
        <x:f>IFERROR(IF(AND(TYPE('Sanity_Checklist'!A109)=TYPE(CN1354),ISBLANK('Sanity_Checklist'!A109)=ISBLANK(CN1354),EXACT('Sanity_Checklist'!A109,CN1354)),0,1),1)</x:f>
        <x:v>0</x:v>
      </x:c>
    </x:row>
    <x:row r="1355">
      <x:c r="CL1355"/>
      <x:c r="CM1355"/>
      <x:c r="CN1355"/>
      <x:c r="CO1355"/>
    </x:row>
    <x:row r="1356">
      <x:c r="CL1356" t="str">
        <x:v>Sanity_Checklist</x:v>
      </x:c>
      <x:c r="CM1356" t="str">
        <x:v>C109</x:v>
      </x:c>
      <x:c r="CN1356" t="inlineStr">
        <x:is>
          <x:t>46 declarations; excluded from recorded pass and independent-test counts.</x:t>
        </x:is>
      </x:c>
      <x:c r="CO1356" t="n">
        <x:f>IFERROR(IF(AND(TYPE('Sanity_Checklist'!C109)=TYPE(CN1356),ISBLANK('Sanity_Checklist'!C109)=ISBLANK(CN1356),EXACT('Sanity_Checklist'!C109,CN1356)),0,1),1)</x:f>
        <x:v>0</x:v>
      </x:c>
    </x:row>
    <x:row r="1357">
      <x:c r="CL1357" t="str">
        <x:v>Sanity_Checklist</x:v>
      </x:c>
      <x:c r="CM1357" t="str">
        <x:v>A110</x:v>
      </x:c>
      <x:c r="CN1357" t="str">
        <x:v>TAUTOLOGICAL_PASS_COUNT</x:v>
      </x:c>
      <x:c r="CO1357" t="n">
        <x:f>IFERROR(IF(AND(TYPE('Sanity_Checklist'!A110)=TYPE(CN1357),ISBLANK('Sanity_Checklist'!A110)=ISBLANK(CN1357),EXACT('Sanity_Checklist'!A110,CN1357)),0,1),1)</x:f>
        <x:v>0</x:v>
      </x:c>
    </x:row>
    <x:row r="1358">
      <x:c r="CL1358" t="str">
        <x:v>Sanity_Checklist</x:v>
      </x:c>
      <x:c r="CM1358" t="str">
        <x:v>B110</x:v>
      </x:c>
      <x:c r="CN1358" t="inlineStr">
        <x:is>
          <x:t>NOT INDEPENDENTLY AUDITED</x:t>
        </x:is>
      </x:c>
      <x:c r="CO1358" t="n">
        <x:f>IFERROR(IF(AND(TYPE('Sanity_Checklist'!B110)=TYPE(CN1358),ISBLANK('Sanity_Checklist'!B110)=ISBLANK(CN1358),EXACT('Sanity_Checklist'!B110,CN1358)),0,1),1)</x:f>
        <x:v>0</x:v>
      </x:c>
    </x:row>
    <x:row r="1359">
      <x:c r="CL1359" t="str">
        <x:v>Sanity_Checklist</x:v>
      </x:c>
      <x:c r="CM1359" t="str">
        <x:v>C110</x:v>
      </x:c>
      <x:c r="CN1359" t="inlineStr">
        <x:is>
          <x:t>Copied Expected/Actual pairs are not independent tests; the global independence audit is not asserted.</x:t>
        </x:is>
      </x:c>
      <x:c r="CO1359" t="n">
        <x:f>IFERROR(IF(AND(TYPE('Sanity_Checklist'!C110)=TYPE(CN1359),ISBLANK('Sanity_Checklist'!C110)=ISBLANK(CN1359),EXACT('Sanity_Checklist'!C110,CN1359)),0,1),1)</x:f>
        <x:v>0</x:v>
      </x:c>
    </x:row>
    <x:row r="1360">
      <x:c r="CL1360" t="str">
        <x:v>Sanity_Checklist</x:v>
      </x:c>
      <x:c r="CM1360" t="str">
        <x:v>A111</x:v>
      </x:c>
      <x:c r="CN1360" t="str">
        <x:v>COVERAGE_RECONCILIATION</x:v>
      </x:c>
      <x:c r="CO1360" t="n">
        <x:f>IFERROR(IF(AND(TYPE('Sanity_Checklist'!A111)=TYPE(CN1360),ISBLANK('Sanity_Checklist'!A111)=ISBLANK(CN1360),EXACT('Sanity_Checklist'!A111,CN1360)),0,1),1)</x:f>
        <x:v>0</x:v>
      </x:c>
    </x:row>
    <x:row r="1361">
      <x:c r="CL1361"/>
      <x:c r="CM1361"/>
      <x:c r="CN1361"/>
      <x:c r="CO1361"/>
    </x:row>
    <x:row r="1362">
      <x:c r="CL1362" t="str">
        <x:v>Sanity_Checklist</x:v>
      </x:c>
      <x:c r="CM1362" t="str">
        <x:v>C111</x:v>
      </x:c>
      <x:c r="CN1362" t="str">
        <x:v>Same 95 SC/V127 records in total, classes and outcomes. 47 + 2 + 46 = 95; 49 recorded passes + 46 declarations = 95. This is record reconciliation, not evidence-truth verification. V127 is a retained lineage identifier prefix, not a current-version claim.</x:v>
      </x:c>
      <x:c r="CO1362" t="n">
        <x:f>IFERROR(IF(AND(TYPE('Sanity_Checklist'!C111)=TYPE(CN1362),ISBLANK('Sanity_Checklist'!C111)=ISBLANK(CN1362),EXACT('Sanity_Checklist'!C111,CN1362)),0,1),1)</x:f>
        <x:v>0</x:v>
      </x:c>
    </x:row>
    <x:row r="1363">
      <x:c r="CL1363" t="str">
        <x:v>Sanity_Checklist</x:v>
      </x:c>
      <x:c r="CM1363" t="str">
        <x:v>A113</x:v>
      </x:c>
      <x:c r="CN1363" t="str">
        <x:v>V127-01</x:v>
      </x:c>
      <x:c r="CO1363" t="n">
        <x:f>IFERROR(IF(AND(TYPE('Sanity_Checklist'!A113)=TYPE(CN1363),ISBLANK('Sanity_Checklist'!A113)=ISBLANK(CN1363),EXACT('Sanity_Checklist'!A113,CN1363)),0,1),1)</x:f>
        <x:v>0</x:v>
      </x:c>
    </x:row>
    <x:row r="1364">
      <x:c r="CL1364" t="str">
        <x:v>Sanity_Checklist</x:v>
      </x:c>
      <x:c r="CM1364" t="str">
        <x:v>B113</x:v>
      </x:c>
      <x:c r="CN1364" t="str">
        <x:v>v13.0 integrity sheet present</x:v>
      </x:c>
      <x:c r="CO1364" t="n">
        <x:f>IFERROR(IF(AND(TYPE('Sanity_Checklist'!B113)=TYPE(CN1364),ISBLANK('Sanity_Checklist'!B113)=ISBLANK(CN1364),EXACT('Sanity_Checklist'!B113,CN1364)),0,1),1)</x:f>
        <x:v>0</x:v>
      </x:c>
    </x:row>
    <x:row r="1365">
      <x:c r="CL1365" t="str">
        <x:v>Sanity_Checklist</x:v>
      </x:c>
      <x:c r="CM1365" t="str">
        <x:v>C113</x:v>
      </x:c>
      <x:c r="CN1365" t="str">
        <x:v>PASS</x:v>
      </x:c>
      <x:c r="CO1365" t="n">
        <x:f>IFERROR(IF(AND(TYPE('Sanity_Checklist'!C113)=TYPE(CN1365),ISBLANK('Sanity_Checklist'!C113)=ISBLANK(CN1365),EXACT('Sanity_Checklist'!C113,CN1365)),0,1),1)</x:f>
        <x:v>0</x:v>
      </x:c>
    </x:row>
    <x:row r="1366">
      <x:c r="CL1366" t="str">
        <x:v>Sanity_Checklist</x:v>
      </x:c>
      <x:c r="CM1366" t="str">
        <x:v>D113</x:v>
      </x:c>
      <x:c r="CN1366" t="str">
        <x:v>PASS</x:v>
      </x:c>
      <x:c r="CO1366" t="n">
        <x:f>IFERROR(IF(AND(TYPE('Sanity_Checklist'!D113)=TYPE(CN1366),ISBLANK('Sanity_Checklist'!D113)=ISBLANK(CN1366),EXACT('Sanity_Checklist'!D113,CN1366)),0,1),1)</x:f>
        <x:v>0</x:v>
      </x:c>
    </x:row>
    <x:row r="1367">
      <x:c r="CL1367" t="str">
        <x:v>Sanity_Checklist</x:v>
      </x:c>
      <x:c r="CM1367" t="str">
        <x:v>E113</x:v>
      </x:c>
      <x:c r="CN1367" t="inlineStr">
        <x:is>
          <x:t>RECORDED_PASS</x:t>
        </x:is>
      </x:c>
      <x:c r="CO1367" t="n">
        <x:f>IFERROR(IF(AND(TYPE('Sanity_Checklist'!E113)=TYPE(CN1367),ISBLANK('Sanity_Checklist'!E113)=ISBLANK(CN1367),EXACT('Sanity_Checklist'!E113,CN1367)),0,1),1)</x:f>
        <x:v>0</x:v>
      </x:c>
    </x:row>
    <x:row r="1368">
      <x:c r="CL1368" t="str">
        <x:v>Sanity_Checklist</x:v>
      </x:c>
      <x:c r="CM1368" t="str">
        <x:v>F113</x:v>
      </x:c>
      <x:c r="CN1368" t="str">
        <x:v>v12.7_RLS_Integrity</x:v>
      </x:c>
      <x:c r="CO1368" t="n">
        <x:f>IFERROR(IF(AND(TYPE('Sanity_Checklist'!F113)=TYPE(CN1368),ISBLANK('Sanity_Checklist'!F113)=ISBLANK(CN1368),EXACT('Sanity_Checklist'!F113,CN1368)),0,1),1)</x:f>
        <x:v>0</x:v>
      </x:c>
    </x:row>
    <x:row r="1369">
      <x:c r="CL1369" t="str">
        <x:v>Sanity_Checklist</x:v>
      </x:c>
      <x:c r="CM1369" t="str">
        <x:v>G113</x:v>
      </x:c>
      <x:c r="CN1369" t="inlineStr">
        <x:is>
          <x:t>RECORDED_CHECK</x:t>
        </x:is>
      </x:c>
      <x:c r="CO1369" t="n">
        <x:f>IFERROR(IF(AND(TYPE('Sanity_Checklist'!G113)=TYPE(CN1369),ISBLANK('Sanity_Checklist'!G113)=ISBLANK(CN1369),EXACT('Sanity_Checklist'!G113,CN1369)),0,1),1)</x:f>
        <x:v>0</x:v>
      </x:c>
    </x:row>
    <x:row r="1370">
      <x:c r="CL1370" t="str">
        <x:v>Sanity_Checklist</x:v>
      </x:c>
      <x:c r="CM1370" t="str">
        <x:v>A114</x:v>
      </x:c>
      <x:c r="CN1370" t="str">
        <x:v>V127-02</x:v>
      </x:c>
      <x:c r="CO1370" t="n">
        <x:f>IFERROR(IF(AND(TYPE('Sanity_Checklist'!A114)=TYPE(CN1370),ISBLANK('Sanity_Checklist'!A114)=ISBLANK(CN1370),EXACT('Sanity_Checklist'!A114,CN1370)),0,1),1)</x:f>
        <x:v>0</x:v>
      </x:c>
    </x:row>
    <x:row r="1371">
      <x:c r="CL1371" t="str">
        <x:v>Sanity_Checklist</x:v>
      </x:c>
      <x:c r="CM1371" t="str">
        <x:v>B114</x:v>
      </x:c>
      <x:c r="CN1371" t="str">
        <x:v>Current Core 15 pin surface synchronized</x:v>
      </x:c>
      <x:c r="CO1371" t="n">
        <x:f>IFERROR(IF(AND(TYPE('Sanity_Checklist'!B114)=TYPE(CN1371),ISBLANK('Sanity_Checklist'!B114)=ISBLANK(CN1371),EXACT('Sanity_Checklist'!B114,CN1371)),0,1),1)</x:f>
        <x:v>0</x:v>
      </x:c>
    </x:row>
    <x:row r="1372">
      <x:c r="CL1372" t="str">
        <x:v>Sanity_Checklist</x:v>
      </x:c>
      <x:c r="CM1372" t="str">
        <x:v>C114</x:v>
      </x:c>
      <x:c r="CN1372" t="inlineStr">
        <x:is>
          <x:t>Canon v13.0 / SGP v8.8 / ripple.md v5.8 / Agent v13.0 / CSV v2.7 / Cascade v2.9 / Reproducibility v1.7 / WDBIP v1.9 / RLS Validation Protocol v2.9 / Primer v4.7 / Public Introduction v13.0 / PC-AEP v2.6 / MFDI v2.6 / Source-Coupling v2.6 / Aligners Sheet v5.9</x:t>
        </x:is>
      </x:c>
      <x:c r="CO1372" t="n">
        <x:f>IFERROR(IF(AND(TYPE('Sanity_Checklist'!C114)=TYPE(CN1372),ISBLANK('Sanity_Checklist'!C114)=ISBLANK(CN1372),EXACT('Sanity_Checklist'!C114,CN1372)),0,1),1)</x:f>
        <x:v>0</x:v>
      </x:c>
    </x:row>
    <x:row r="1373">
      <x:c r="CL1373" t="str">
        <x:v>Sanity_Checklist</x:v>
      </x:c>
      <x:c r="CM1373" t="str">
        <x:v>D114</x:v>
      </x:c>
      <x:c r="CN1373" t="inlineStr">
        <x:is>
          <x:t>Canon v13.0 / SGP v8.8 / ripple.md v5.8 / Agent v13.0 / CSV v2.7 / Cascade v2.9 / Reproducibility v1.7 / WDBIP v1.9 / RLS Validation Protocol v2.9 / Primer v4.7 / Public Introduction v13.0 / PC-AEP v2.6 / MFDI v2.6 / Source-Coupling v2.6 / Aligners Sheet v5.9</x:t>
        </x:is>
      </x:c>
      <x:c r="CO1373" t="n">
        <x:f>IFERROR(IF(AND(TYPE('Sanity_Checklist'!D114)=TYPE(CN1373),ISBLANK('Sanity_Checklist'!D114)=ISBLANK(CN1373),EXACT('Sanity_Checklist'!D114,CN1373)),0,1),1)</x:f>
        <x:v>0</x:v>
      </x:c>
    </x:row>
    <x:row r="1374">
      <x:c r="CL1374" t="str">
        <x:v>Sanity_Checklist</x:v>
      </x:c>
      <x:c r="CM1374" t="str">
        <x:v>E114</x:v>
      </x:c>
      <x:c r="CN1374" t="inlineStr">
        <x:is>
          <x:t>DISCLOSED_ASSERTION</x:t>
        </x:is>
      </x:c>
      <x:c r="CO1374" t="n">
        <x:f>IFERROR(IF(AND(TYPE('Sanity_Checklist'!E114)=TYPE(CN1374),ISBLANK('Sanity_Checklist'!E114)=ISBLANK(CN1374),EXACT('Sanity_Checklist'!E114,CN1374)),0,1),1)</x:f>
        <x:v>0</x:v>
      </x:c>
    </x:row>
    <x:row r="1375">
      <x:c r="CL1375" t="str">
        <x:v>Sanity_Checklist</x:v>
      </x:c>
      <x:c r="CM1375" t="str">
        <x:v>F114</x:v>
      </x:c>
      <x:c r="CN1375" t="str">
        <x:v>v12_7_Sync</x:v>
      </x:c>
      <x:c r="CO1375" t="n">
        <x:f>IFERROR(IF(AND(TYPE('Sanity_Checklist'!F114)=TYPE(CN1375),ISBLANK('Sanity_Checklist'!F114)=ISBLANK(CN1375),EXACT('Sanity_Checklist'!F114,CN1375)),0,1),1)</x:f>
        <x:v>0</x:v>
      </x:c>
    </x:row>
    <x:row r="1376">
      <x:c r="CL1376" t="str">
        <x:v>Sanity_Checklist</x:v>
      </x:c>
      <x:c r="CM1376" t="str">
        <x:v>G114</x:v>
      </x:c>
      <x:c r="CN1376" t="inlineStr">
        <x:is>
          <x:t>DECLARED_ASSERTION</x:t>
        </x:is>
      </x:c>
      <x:c r="CO1376" t="n">
        <x:f>IFERROR(IF(AND(TYPE('Sanity_Checklist'!G114)=TYPE(CN1376),ISBLANK('Sanity_Checklist'!G114)=ISBLANK(CN1376),EXACT('Sanity_Checklist'!G114,CN1376)),0,1),1)</x:f>
        <x:v>0</x:v>
      </x:c>
    </x:row>
    <x:row r="1377">
      <x:c r="CL1377" t="str">
        <x:v>Sanity_Checklist</x:v>
      </x:c>
      <x:c r="CM1377" t="str">
        <x:v>A115</x:v>
      </x:c>
      <x:c r="CN1377" t="str">
        <x:v>V127-03</x:v>
      </x:c>
      <x:c r="CO1377" t="n">
        <x:f>IFERROR(IF(AND(TYPE('Sanity_Checklist'!A115)=TYPE(CN1377),ISBLANK('Sanity_Checklist'!A115)=ISBLANK(CN1377),EXACT('Sanity_Checklist'!A115,CN1377)),0,1),1)</x:f>
        <x:v>0</x:v>
      </x:c>
    </x:row>
    <x:row r="1378">
      <x:c r="CL1378" t="str">
        <x:v>Sanity_Checklist</x:v>
      </x:c>
      <x:c r="CM1378" t="str">
        <x:v>B115</x:v>
      </x:c>
      <x:c r="CN1378" t="str">
        <x:v>Rights non-dilution rule represented</x:v>
      </x:c>
      <x:c r="CO1378" t="n">
        <x:f>IFERROR(IF(AND(TYPE('Sanity_Checklist'!B115)=TYPE(CN1378),ISBLANK('Sanity_Checklist'!B115)=ISBLANK(CN1378),EXACT('Sanity_Checklist'!B115,CN1378)),0,1),1)</x:f>
        <x:v>0</x:v>
      </x:c>
    </x:row>
    <x:row r="1379">
      <x:c r="CL1379" t="str">
        <x:v>Sanity_Checklist</x:v>
      </x:c>
      <x:c r="CM1379" t="str">
        <x:v>C115</x:v>
      </x:c>
      <x:c r="CN1379" t="str">
        <x:v>SPECIFICATION_COVERED</x:v>
      </x:c>
      <x:c r="CO1379" t="n">
        <x:f>IFERROR(IF(AND(TYPE('Sanity_Checklist'!C115)=TYPE(CN1379),ISBLANK('Sanity_Checklist'!C115)=ISBLANK(CN1379),EXACT('Sanity_Checklist'!C115,CN1379)),0,1),1)</x:f>
        <x:v>0</x:v>
      </x:c>
    </x:row>
    <x:row r="1380">
      <x:c r="CL1380" t="str">
        <x:v>Sanity_Checklist</x:v>
      </x:c>
      <x:c r="CM1380" t="str">
        <x:v>D115</x:v>
      </x:c>
      <x:c r="CN1380" t="str">
        <x:v>SPECIFICATION_COVERED</x:v>
      </x:c>
      <x:c r="CO1380" t="n">
        <x:f>IFERROR(IF(AND(TYPE('Sanity_Checklist'!D115)=TYPE(CN1380),ISBLANK('Sanity_Checklist'!D115)=ISBLANK(CN1380),EXACT('Sanity_Checklist'!D115,CN1380)),0,1),1)</x:f>
        <x:v>0</x:v>
      </x:c>
    </x:row>
    <x:row r="1381">
      <x:c r="CL1381" t="str">
        <x:v>Sanity_Checklist</x:v>
      </x:c>
      <x:c r="CM1381" t="str">
        <x:v>E115</x:v>
      </x:c>
      <x:c r="CN1381" t="inlineStr">
        <x:is>
          <x:t>RECORDED_PASS</x:t>
        </x:is>
      </x:c>
      <x:c r="CO1381" t="n">
        <x:f>IFERROR(IF(AND(TYPE('Sanity_Checklist'!E115)=TYPE(CN1381),ISBLANK('Sanity_Checklist'!E115)=ISBLANK(CN1381),EXACT('Sanity_Checklist'!E115,CN1381)),0,1),1)</x:f>
        <x:v>0</x:v>
      </x:c>
    </x:row>
    <x:row r="1382">
      <x:c r="CL1382" t="str">
        <x:v>Sanity_Checklist</x:v>
      </x:c>
      <x:c r="CM1382" t="str">
        <x:v>F115</x:v>
      </x:c>
      <x:c r="CN1382" t="str">
        <x:v>v12.7_RLS_Integrity!D2</x:v>
      </x:c>
      <x:c r="CO1382" t="n">
        <x:f>IFERROR(IF(AND(TYPE('Sanity_Checklist'!F115)=TYPE(CN1382),ISBLANK('Sanity_Checklist'!F115)=ISBLANK(CN1382),EXACT('Sanity_Checklist'!F115,CN1382)),0,1),1)</x:f>
        <x:v>0</x:v>
      </x:c>
    </x:row>
    <x:row r="1383">
      <x:c r="CL1383" t="str">
        <x:v>Sanity_Checklist</x:v>
      </x:c>
      <x:c r="CM1383" t="str">
        <x:v>G115</x:v>
      </x:c>
      <x:c r="CN1383" t="inlineStr">
        <x:is>
          <x:t>RECORDED_CHECK</x:t>
        </x:is>
      </x:c>
      <x:c r="CO1383" t="n">
        <x:f>IFERROR(IF(AND(TYPE('Sanity_Checklist'!G115)=TYPE(CN1383),ISBLANK('Sanity_Checklist'!G115)=ISBLANK(CN1383),EXACT('Sanity_Checklist'!G115,CN1383)),0,1),1)</x:f>
        <x:v>0</x:v>
      </x:c>
    </x:row>
    <x:row r="1384">
      <x:c r="CL1384" t="str">
        <x:v>Sanity_Checklist</x:v>
      </x:c>
      <x:c r="CM1384" t="str">
        <x:v>A116</x:v>
      </x:c>
      <x:c r="CN1384" t="str">
        <x:v>V127-04</x:v>
      </x:c>
      <x:c r="CO1384" t="n">
        <x:f>IFERROR(IF(AND(TYPE('Sanity_Checklist'!A116)=TYPE(CN1384),ISBLANK('Sanity_Checklist'!A116)=ISBLANK(CN1384),EXACT('Sanity_Checklist'!A116,CN1384)),0,1),1)</x:f>
        <x:v>0</x:v>
      </x:c>
    </x:row>
    <x:row r="1385">
      <x:c r="CL1385" t="str">
        <x:v>Sanity_Checklist</x:v>
      </x:c>
      <x:c r="CM1385" t="str">
        <x:v>B116</x:v>
      </x:c>
      <x:c r="CN1385" t="str">
        <x:v>Partition/granularity rule represented</x:v>
      </x:c>
      <x:c r="CO1385" t="n">
        <x:f>IFERROR(IF(AND(TYPE('Sanity_Checklist'!B116)=TYPE(CN1385),ISBLANK('Sanity_Checklist'!B116)=ISBLANK(CN1385),EXACT('Sanity_Checklist'!B116,CN1385)),0,1),1)</x:f>
        <x:v>0</x:v>
      </x:c>
    </x:row>
    <x:row r="1386">
      <x:c r="CL1386" t="str">
        <x:v>Sanity_Checklist</x:v>
      </x:c>
      <x:c r="CM1386" t="str">
        <x:v>C116</x:v>
      </x:c>
      <x:c r="CN1386" t="str">
        <x:v>REVIEW_REQUIRED_WHEN_TRIGGERED</x:v>
      </x:c>
      <x:c r="CO1386" t="n">
        <x:f>IFERROR(IF(AND(TYPE('Sanity_Checklist'!C116)=TYPE(CN1386),ISBLANK('Sanity_Checklist'!C116)=ISBLANK(CN1386),EXACT('Sanity_Checklist'!C116,CN1386)),0,1),1)</x:f>
        <x:v>0</x:v>
      </x:c>
    </x:row>
    <x:row r="1387">
      <x:c r="CL1387" t="str">
        <x:v>Sanity_Checklist</x:v>
      </x:c>
      <x:c r="CM1387" t="str">
        <x:v>D116</x:v>
      </x:c>
      <x:c r="CN1387" t="str">
        <x:v>REVIEW_REQUIRED_WHEN_TRIGGERED</x:v>
      </x:c>
      <x:c r="CO1387" t="n">
        <x:f>IFERROR(IF(AND(TYPE('Sanity_Checklist'!D116)=TYPE(CN1387),ISBLANK('Sanity_Checklist'!D116)=ISBLANK(CN1387),EXACT('Sanity_Checklist'!D116,CN1387)),0,1),1)</x:f>
        <x:v>0</x:v>
      </x:c>
    </x:row>
    <x:row r="1388">
      <x:c r="CL1388" t="str">
        <x:v>Sanity_Checklist</x:v>
      </x:c>
      <x:c r="CM1388" t="str">
        <x:v>E116</x:v>
      </x:c>
      <x:c r="CN1388" t="inlineStr">
        <x:is>
          <x:t>RECORDED_PASS</x:t>
        </x:is>
      </x:c>
      <x:c r="CO1388" t="n">
        <x:f>IFERROR(IF(AND(TYPE('Sanity_Checklist'!E116)=TYPE(CN1388),ISBLANK('Sanity_Checklist'!E116)=ISBLANK(CN1388),EXACT('Sanity_Checklist'!E116,CN1388)),0,1),1)</x:f>
        <x:v>0</x:v>
      </x:c>
    </x:row>
    <x:row r="1389">
      <x:c r="CL1389" t="str">
        <x:v>Sanity_Checklist</x:v>
      </x:c>
      <x:c r="CM1389" t="str">
        <x:v>F116</x:v>
      </x:c>
      <x:c r="CN1389" t="str">
        <x:v>v12.7_RLS_Integrity!D3</x:v>
      </x:c>
      <x:c r="CO1389" t="n">
        <x:f>IFERROR(IF(AND(TYPE('Sanity_Checklist'!F116)=TYPE(CN1389),ISBLANK('Sanity_Checklist'!F116)=ISBLANK(CN1389),EXACT('Sanity_Checklist'!F116,CN1389)),0,1),1)</x:f>
        <x:v>0</x:v>
      </x:c>
    </x:row>
    <x:row r="1390">
      <x:c r="CL1390" t="str">
        <x:v>Sanity_Checklist</x:v>
      </x:c>
      <x:c r="CM1390" t="str">
        <x:v>G116</x:v>
      </x:c>
      <x:c r="CN1390" t="inlineStr">
        <x:is>
          <x:t>RECORDED_CHECK</x:t>
        </x:is>
      </x:c>
      <x:c r="CO1390" t="n">
        <x:f>IFERROR(IF(AND(TYPE('Sanity_Checklist'!G116)=TYPE(CN1390),ISBLANK('Sanity_Checklist'!G116)=ISBLANK(CN1390),EXACT('Sanity_Checklist'!G116,CN1390)),0,1),1)</x:f>
        <x:v>0</x:v>
      </x:c>
    </x:row>
    <x:row r="1391">
      <x:c r="CL1391" t="str">
        <x:v>Sanity_Checklist</x:v>
      </x:c>
      <x:c r="CM1391" t="str">
        <x:v>A117</x:v>
      </x:c>
      <x:c r="CN1391" t="str">
        <x:v>V127-05</x:v>
      </x:c>
      <x:c r="CO1391" t="n">
        <x:f>IFERROR(IF(AND(TYPE('Sanity_Checklist'!A117)=TYPE(CN1391),ISBLANK('Sanity_Checklist'!A117)=ISBLANK(CN1391),EXACT('Sanity_Checklist'!A117,CN1391)),0,1),1)</x:f>
        <x:v>0</x:v>
      </x:c>
    </x:row>
    <x:row r="1392">
      <x:c r="CL1392" t="str">
        <x:v>Sanity_Checklist</x:v>
      </x:c>
      <x:c r="CM1392" t="str">
        <x:v>B117</x:v>
      </x:c>
      <x:c r="CN1392" t="str">
        <x:v>Likelihood semantics represented</x:v>
      </x:c>
      <x:c r="CO1392" t="n">
        <x:f>IFERROR(IF(AND(TYPE('Sanity_Checklist'!B117)=TYPE(CN1392),ISBLANK('Sanity_Checklist'!B117)=ISBLANK(CN1392),EXACT('Sanity_Checklist'!B117,CN1392)),0,1),1)</x:f>
        <x:v>0</x:v>
      </x:c>
    </x:row>
    <x:row r="1393">
      <x:c r="CL1393" t="str">
        <x:v>Sanity_Checklist</x:v>
      </x:c>
      <x:c r="CM1393" t="str">
        <x:v>C117</x:v>
      </x:c>
      <x:c r="CN1393" t="str">
        <x:v>SPECIFICATION_COVERED</x:v>
      </x:c>
      <x:c r="CO1393" t="n">
        <x:f>IFERROR(IF(AND(TYPE('Sanity_Checklist'!C117)=TYPE(CN1393),ISBLANK('Sanity_Checklist'!C117)=ISBLANK(CN1393),EXACT('Sanity_Checklist'!C117,CN1393)),0,1),1)</x:f>
        <x:v>0</x:v>
      </x:c>
    </x:row>
    <x:row r="1394">
      <x:c r="CL1394" t="str">
        <x:v>Sanity_Checklist</x:v>
      </x:c>
      <x:c r="CM1394" t="str">
        <x:v>D117</x:v>
      </x:c>
      <x:c r="CN1394" t="str">
        <x:v>SPECIFICATION_COVERED</x:v>
      </x:c>
      <x:c r="CO1394" t="n">
        <x:f>IFERROR(IF(AND(TYPE('Sanity_Checklist'!D117)=TYPE(CN1394),ISBLANK('Sanity_Checklist'!D117)=ISBLANK(CN1394),EXACT('Sanity_Checklist'!D117,CN1394)),0,1),1)</x:f>
        <x:v>0</x:v>
      </x:c>
    </x:row>
    <x:row r="1395">
      <x:c r="CL1395" t="str">
        <x:v>Sanity_Checklist</x:v>
      </x:c>
      <x:c r="CM1395" t="str">
        <x:v>E117</x:v>
      </x:c>
      <x:c r="CN1395" t="inlineStr">
        <x:is>
          <x:t>RECORDED_PASS</x:t>
        </x:is>
      </x:c>
      <x:c r="CO1395" t="n">
        <x:f>IFERROR(IF(AND(TYPE('Sanity_Checklist'!E117)=TYPE(CN1395),ISBLANK('Sanity_Checklist'!E117)=ISBLANK(CN1395),EXACT('Sanity_Checklist'!E117,CN1395)),0,1),1)</x:f>
        <x:v>0</x:v>
      </x:c>
    </x:row>
    <x:row r="1396">
      <x:c r="CL1396" t="str">
        <x:v>Sanity_Checklist</x:v>
      </x:c>
      <x:c r="CM1396" t="str">
        <x:v>F117</x:v>
      </x:c>
      <x:c r="CN1396" t="str">
        <x:v>v12.7_RLS_Integrity!D5</x:v>
      </x:c>
      <x:c r="CO1396" t="n">
        <x:f>IFERROR(IF(AND(TYPE('Sanity_Checklist'!F117)=TYPE(CN1396),ISBLANK('Sanity_Checklist'!F117)=ISBLANK(CN1396),EXACT('Sanity_Checklist'!F117,CN1396)),0,1),1)</x:f>
        <x:v>0</x:v>
      </x:c>
    </x:row>
    <x:row r="1397">
      <x:c r="CL1397" t="str">
        <x:v>Sanity_Checklist</x:v>
      </x:c>
      <x:c r="CM1397" t="str">
        <x:v>G117</x:v>
      </x:c>
      <x:c r="CN1397" t="inlineStr">
        <x:is>
          <x:t>RECORDED_CHECK</x:t>
        </x:is>
      </x:c>
      <x:c r="CO1397" t="n">
        <x:f>IFERROR(IF(AND(TYPE('Sanity_Checklist'!G117)=TYPE(CN1397),ISBLANK('Sanity_Checklist'!G117)=ISBLANK(CN1397),EXACT('Sanity_Checklist'!G117,CN1397)),0,1),1)</x:f>
        <x:v>0</x:v>
      </x:c>
    </x:row>
    <x:row r="1398">
      <x:c r="CL1398" t="str">
        <x:v>Sanity_Checklist</x:v>
      </x:c>
      <x:c r="CM1398" t="str">
        <x:v>A118</x:v>
      </x:c>
      <x:c r="CN1398" t="str">
        <x:v>V127-06</x:v>
      </x:c>
      <x:c r="CO1398" t="n">
        <x:f>IFERROR(IF(AND(TYPE('Sanity_Checklist'!A118)=TYPE(CN1398),ISBLANK('Sanity_Checklist'!A118)=ISBLANK(CN1398),EXACT('Sanity_Checklist'!A118,CN1398)),0,1),1)</x:f>
        <x:v>0</x:v>
      </x:c>
    </x:row>
    <x:row r="1399">
      <x:c r="CL1399" t="str">
        <x:v>Sanity_Checklist</x:v>
      </x:c>
      <x:c r="CM1399" t="str">
        <x:v>B118</x:v>
      </x:c>
      <x:c r="CN1399" t="str">
        <x:v>Robustness completeness required</x:v>
      </x:c>
      <x:c r="CO1399" t="n">
        <x:f>IFERROR(IF(AND(TYPE('Sanity_Checklist'!B118)=TYPE(CN1399),ISBLANK('Sanity_Checklist'!B118)=ISBLANK(CN1399),EXACT('Sanity_Checklist'!B118,CN1399)),0,1),1)</x:f>
        <x:v>0</x:v>
      </x:c>
    </x:row>
    <x:row r="1400">
      <x:c r="CL1400" t="str">
        <x:v>Sanity_Checklist</x:v>
      </x:c>
      <x:c r="CM1400" t="str">
        <x:v>C118</x:v>
      </x:c>
      <x:c r="CN1400" t="str">
        <x:v>MANDATORY_FOR_UNIQUE_SELECTION</x:v>
      </x:c>
      <x:c r="CO1400" t="n">
        <x:f>IFERROR(IF(AND(TYPE('Sanity_Checklist'!C118)=TYPE(CN1400),ISBLANK('Sanity_Checklist'!C118)=ISBLANK(CN1400),EXACT('Sanity_Checklist'!C118,CN1400)),0,1),1)</x:f>
        <x:v>0</x:v>
      </x:c>
    </x:row>
    <x:row r="1401">
      <x:c r="CL1401" t="str">
        <x:v>Sanity_Checklist</x:v>
      </x:c>
      <x:c r="CM1401" t="str">
        <x:v>D118</x:v>
      </x:c>
      <x:c r="CN1401" t="str">
        <x:v>MANDATORY_FOR_UNIQUE_SELECTION</x:v>
      </x:c>
      <x:c r="CO1401" t="n">
        <x:f>IFERROR(IF(AND(TYPE('Sanity_Checklist'!D118)=TYPE(CN1401),ISBLANK('Sanity_Checklist'!D118)=ISBLANK(CN1401),EXACT('Sanity_Checklist'!D118,CN1401)),0,1),1)</x:f>
        <x:v>0</x:v>
      </x:c>
    </x:row>
    <x:row r="1402">
      <x:c r="CL1402" t="str">
        <x:v>Sanity_Checklist</x:v>
      </x:c>
      <x:c r="CM1402" t="str">
        <x:v>E118</x:v>
      </x:c>
      <x:c r="CN1402" t="inlineStr">
        <x:is>
          <x:t>RECORDED_PASS</x:t>
        </x:is>
      </x:c>
      <x:c r="CO1402" t="n">
        <x:f>IFERROR(IF(AND(TYPE('Sanity_Checklist'!E118)=TYPE(CN1402),ISBLANK('Sanity_Checklist'!E118)=ISBLANK(CN1402),EXACT('Sanity_Checklist'!E118,CN1402)),0,1),1)</x:f>
        <x:v>0</x:v>
      </x:c>
    </x:row>
    <x:row r="1403">
      <x:c r="CL1403" t="str">
        <x:v>Sanity_Checklist</x:v>
      </x:c>
      <x:c r="CM1403" t="str">
        <x:v>F118</x:v>
      </x:c>
      <x:c r="CN1403" t="str">
        <x:v>v12.7_RLS_Integrity!D13</x:v>
      </x:c>
      <x:c r="CO1403" t="n">
        <x:f>IFERROR(IF(AND(TYPE('Sanity_Checklist'!F118)=TYPE(CN1403),ISBLANK('Sanity_Checklist'!F118)=ISBLANK(CN1403),EXACT('Sanity_Checklist'!F118,CN1403)),0,1),1)</x:f>
        <x:v>0</x:v>
      </x:c>
    </x:row>
    <x:row r="1404">
      <x:c r="CL1404" t="str">
        <x:v>Sanity_Checklist</x:v>
      </x:c>
      <x:c r="CM1404" t="str">
        <x:v>G118</x:v>
      </x:c>
      <x:c r="CN1404" t="inlineStr">
        <x:is>
          <x:t>RECORDED_CHECK</x:t>
        </x:is>
      </x:c>
      <x:c r="CO1404" t="n">
        <x:f>IFERROR(IF(AND(TYPE('Sanity_Checklist'!G118)=TYPE(CN1404),ISBLANK('Sanity_Checklist'!G118)=ISBLANK(CN1404),EXACT('Sanity_Checklist'!G118,CN1404)),0,1),1)</x:f>
        <x:v>0</x:v>
      </x:c>
    </x:row>
    <x:row r="1405">
      <x:c r="CL1405" t="str">
        <x:v>Config</x:v>
      </x:c>
      <x:c r="CM1405" t="str">
        <x:v>A1</x:v>
      </x:c>
      <x:c r="CN1405" t="str">
        <x:v>RIPPLELOGIC ALIGNERS SHEET</x:v>
      </x:c>
      <x:c r="CO1405" t="n">
        <x:f>IFERROR(IF(AND(TYPE('Config'!A1)=TYPE(CN1405),ISBLANK('Config'!A1)=ISBLANK(CN1405),EXACT('Config'!A1,CN1405)),0,1),1)</x:f>
        <x:v>0</x:v>
      </x:c>
    </x:row>
    <x:row r="1406">
      <x:c r="CL1406" t="str">
        <x:v>Config</x:v>
      </x:c>
      <x:c r="CM1406" t="str">
        <x:v>A2</x:v>
      </x:c>
      <x:c r="CN1406" t="str">
        <x:v>Package release</x:v>
      </x:c>
      <x:c r="CO1406" t="n">
        <x:f>IFERROR(IF(AND(TYPE('Config'!A2)=TYPE(CN1406),ISBLANK('Config'!A2)=ISBLANK(CN1406),EXACT('Config'!A2,CN1406)),0,1),1)</x:f>
        <x:v>0</x:v>
      </x:c>
    </x:row>
    <x:row r="1407">
      <x:c r="CL1407" t="str">
        <x:v>Config</x:v>
      </x:c>
      <x:c r="CM1407" t="str">
        <x:v>B2</x:v>
      </x:c>
      <x:c r="CN1407" t="str">
        <x:v>MathGov/RippleLogic v13.0</x:v>
      </x:c>
      <x:c r="CO1407" t="n">
        <x:f>IFERROR(IF(AND(TYPE('Config'!B2)=TYPE(CN1407),ISBLANK('Config'!B2)=ISBLANK(CN1407),EXACT('Config'!B2,CN1407)),0,1),1)</x:f>
        <x:v>0</x:v>
      </x:c>
    </x:row>
    <x:row r="1408">
      <x:c r="CL1408" t="str">
        <x:v>Config</x:v>
      </x:c>
      <x:c r="CM1408" t="str">
        <x:v>A3</x:v>
      </x:c>
      <x:c r="CN1408" t="str">
        <x:v>Canon version</x:v>
      </x:c>
      <x:c r="CO1408" t="n">
        <x:f>IFERROR(IF(AND(TYPE('Config'!A3)=TYPE(CN1408),ISBLANK('Config'!A3)=ISBLANK(CN1408),EXACT('Config'!A3,CN1408)),0,1),1)</x:f>
        <x:v>0</x:v>
      </x:c>
    </x:row>
    <x:row r="1409">
      <x:c r="CL1409" t="str">
        <x:v>Config</x:v>
      </x:c>
      <x:c r="CM1409" t="str">
        <x:v>B3</x:v>
      </x:c>
      <x:c r="CN1409" t="str">
        <x:v>RippleLogic Canon v13.0</x:v>
      </x:c>
      <x:c r="CO1409" t="n">
        <x:f>IFERROR(IF(AND(TYPE('Config'!B3)=TYPE(CN1409),ISBLANK('Config'!B3)=ISBLANK(CN1409),EXACT('Config'!B3,CN1409)),0,1),1)</x:f>
        <x:v>0</x:v>
      </x:c>
    </x:row>
    <x:row r="1410">
      <x:c r="CL1410" t="str">
        <x:v>Config</x:v>
      </x:c>
      <x:c r="CM1410" t="str">
        <x:v>A4</x:v>
      </x:c>
      <x:c r="CN1410" t="str">
        <x:v>SGP version</x:v>
      </x:c>
      <x:c r="CO1410" t="n">
        <x:f>IFERROR(IF(AND(TYPE('Config'!A4)=TYPE(CN1410),ISBLANK('Config'!A4)=ISBLANK(CN1410),EXACT('Config'!A4,CN1410)),0,1),1)</x:f>
        <x:v>0</x:v>
      </x:c>
    </x:row>
    <x:row r="1411">
      <x:c r="CL1411" t="str">
        <x:v>Config</x:v>
      </x:c>
      <x:c r="CM1411" t="str">
        <x:v>B4</x:v>
      </x:c>
      <x:c r="CN1411" t="str">
        <x:v>SGP v8.8</x:v>
      </x:c>
      <x:c r="CO1411" t="n">
        <x:f>IFERROR(IF(AND(TYPE('Config'!B4)=TYPE(CN1411),ISBLANK('Config'!B4)=ISBLANK(CN1411),EXACT('Config'!B4,CN1411)),0,1),1)</x:f>
        <x:v>0</x:v>
      </x:c>
    </x:row>
    <x:row r="1412">
      <x:c r="CL1412" t="str">
        <x:v>Config</x:v>
      </x:c>
      <x:c r="CM1412" t="str">
        <x:v>A5</x:v>
      </x:c>
      <x:c r="CN1412" t="str">
        <x:v>ripple.md version</x:v>
      </x:c>
      <x:c r="CO1412" t="n">
        <x:f>IFERROR(IF(AND(TYPE('Config'!A5)=TYPE(CN1412),ISBLANK('Config'!A5)=ISBLANK(CN1412),EXACT('Config'!A5,CN1412)),0,1),1)</x:f>
        <x:v>0</x:v>
      </x:c>
    </x:row>
    <x:row r="1413">
      <x:c r="CL1413" t="str">
        <x:v>Config</x:v>
      </x:c>
      <x:c r="CM1413" t="str">
        <x:v>B5</x:v>
      </x:c>
      <x:c r="CN1413" t="str">
        <x:v>ripple.md v5.8</x:v>
      </x:c>
      <x:c r="CO1413" t="n">
        <x:f>IFERROR(IF(AND(TYPE('Config'!B5)=TYPE(CN1413),ISBLANK('Config'!B5)=ISBLANK(CN1413),EXACT('Config'!B5,CN1413)),0,1),1)</x:f>
        <x:v>0</x:v>
      </x:c>
    </x:row>
    <x:row r="1414">
      <x:c r="CL1414" t="str">
        <x:v>Config</x:v>
      </x:c>
      <x:c r="CM1414" t="str">
        <x:v>A6</x:v>
      </x:c>
      <x:c r="CN1414" t="str">
        <x:v>Agent System version</x:v>
      </x:c>
      <x:c r="CO1414" t="n">
        <x:f>IFERROR(IF(AND(TYPE('Config'!A6)=TYPE(CN1414),ISBLANK('Config'!A6)=ISBLANK(CN1414),EXACT('Config'!A6,CN1414)),0,1),1)</x:f>
        <x:v>0</x:v>
      </x:c>
    </x:row>
    <x:row r="1415">
      <x:c r="CL1415" t="str">
        <x:v>Config</x:v>
      </x:c>
      <x:c r="CM1415" t="str">
        <x:v>B6</x:v>
      </x:c>
      <x:c r="CN1415" t="str">
        <x:v>RippleLogic Agent System v13.0</x:v>
      </x:c>
      <x:c r="CO1415" t="n">
        <x:f>IFERROR(IF(AND(TYPE('Config'!B6)=TYPE(CN1415),ISBLANK('Config'!B6)=ISBLANK(CN1415),EXACT('Config'!B6,CN1415)),0,1),1)</x:f>
        <x:v>0</x:v>
      </x:c>
    </x:row>
    <x:row r="1416">
      <x:c r="CL1416" t="str">
        <x:v>Config</x:v>
      </x:c>
      <x:c r="CM1416" t="str">
        <x:v>A7</x:v>
      </x:c>
      <x:c r="CN1416" t="str">
        <x:v>Primer version</x:v>
      </x:c>
      <x:c r="CO1416" t="n">
        <x:f>IFERROR(IF(AND(TYPE('Config'!A7)=TYPE(CN1416),ISBLANK('Config'!A7)=ISBLANK(CN1416),EXACT('Config'!A7,CN1416)),0,1),1)</x:f>
        <x:v>0</x:v>
      </x:c>
    </x:row>
    <x:row r="1417">
      <x:c r="CL1417" t="str">
        <x:v>Config</x:v>
      </x:c>
      <x:c r="CM1417" t="str">
        <x:v>B7</x:v>
      </x:c>
      <x:c r="CN1417" t="str">
        <x:v>RippleLogic Foundations Primer v4.7</x:v>
      </x:c>
      <x:c r="CO1417" t="n">
        <x:f>IFERROR(IF(AND(TYPE('Config'!B7)=TYPE(CN1417),ISBLANK('Config'!B7)=ISBLANK(CN1417),EXACT('Config'!B7,CN1417)),0,1),1)</x:f>
        <x:v>0</x:v>
      </x:c>
    </x:row>
    <x:row r="1418">
      <x:c r="CL1418" t="str">
        <x:v>Config</x:v>
      </x:c>
      <x:c r="CM1418" t="str">
        <x:v>A8</x:v>
      </x:c>
      <x:c r="CN1418" t="str">
        <x:v>Aligners Sheet version</x:v>
      </x:c>
      <x:c r="CO1418" t="n">
        <x:f>IFERROR(IF(AND(TYPE('Config'!A8)=TYPE(CN1418),ISBLANK('Config'!A8)=ISBLANK(CN1418),EXACT('Config'!A8,CN1418)),0,1),1)</x:f>
        <x:v>0</x:v>
      </x:c>
    </x:row>
    <x:row r="1419">
      <x:c r="CL1419" t="str">
        <x:v>Config</x:v>
      </x:c>
      <x:c r="CM1419" t="str">
        <x:v>B8</x:v>
      </x:c>
      <x:c r="CN1419" t="str">
        <x:v>RippleLogic Aligners Sheet v5.9</x:v>
      </x:c>
      <x:c r="CO1419" t="n">
        <x:f>IFERROR(IF(AND(TYPE('Config'!B8)=TYPE(CN1419),ISBLANK('Config'!B8)=ISBLANK(CN1419),EXACT('Config'!B8,CN1419)),0,1),1)</x:f>
        <x:v>0</x:v>
      </x:c>
    </x:row>
    <x:row r="1420">
      <x:c r="CL1420" t="str">
        <x:v>Config</x:v>
      </x:c>
      <x:c r="CM1420" t="str">
        <x:v>A9</x:v>
      </x:c>
      <x:c r="CN1420" t="str">
        <x:v>TIER &amp; CONTEXT</x:v>
      </x:c>
      <x:c r="CO1420" t="n">
        <x:f>IFERROR(IF(AND(TYPE('Config'!A9)=TYPE(CN1420),ISBLANK('Config'!A9)=ISBLANK(CN1420),EXACT('Config'!A9,CN1420)),0,1),1)</x:f>
        <x:v>0</x:v>
      </x:c>
    </x:row>
    <x:row r="1421">
      <x:c r="CL1421" t="str">
        <x:v>Config</x:v>
      </x:c>
      <x:c r="CM1421" t="str">
        <x:v>A10</x:v>
      </x:c>
      <x:c r="CN1421" t="str">
        <x:v>Tier Level:</x:v>
      </x:c>
      <x:c r="CO1421" t="n">
        <x:f>IFERROR(IF(AND(TYPE('Config'!A10)=TYPE(CN1421),ISBLANK('Config'!A10)=ISBLANK(CN1421),EXACT('Config'!A10,CN1421)),0,1),1)</x:f>
        <x:v>0</x:v>
      </x:c>
    </x:row>
    <x:row r="1422">
      <x:c r="CL1422" t="str">
        <x:v>Config</x:v>
      </x:c>
      <x:c r="CM1422" t="str">
        <x:v>B10</x:v>
      </x:c>
      <x:c r="CN1422" t="n">
        <x:v>2</x:v>
      </x:c>
      <x:c r="CO1422" t="n">
        <x:f>IFERROR(IF(AND(TYPE('Config'!B10)=TYPE(CN1422),ISBLANK('Config'!B10)=ISBLANK(CN1422),EXACT('Config'!B10,CN1422)),0,1),1)</x:f>
        <x:v>0</x:v>
      </x:c>
    </x:row>
    <x:row r="1423">
      <x:c r="CL1423" t="str">
        <x:v>Config</x:v>
      </x:c>
      <x:c r="CM1423" t="str">
        <x:v>C10</x:v>
      </x:c>
      <x:c r="CN1423" t="str">
        <x:v>1=Personal, 2=Core, 3=High-Stakes; Tier 4 is a design target and claim-prohibited until independent ProofPack replay</x:v>
      </x:c>
      <x:c r="CO1423" t="n">
        <x:f>IFERROR(IF(AND(TYPE('Config'!C10)=TYPE(CN1423),ISBLANK('Config'!C10)=ISBLANK(CN1423),EXACT('Config'!C10,CN1423)),0,1),1)</x:f>
        <x:v>0</x:v>
      </x:c>
    </x:row>
    <x:row r="1424">
      <x:c r="CL1424" t="str">
        <x:v>Config</x:v>
      </x:c>
      <x:c r="CM1424" t="str">
        <x:v>A11</x:v>
      </x:c>
      <x:c r="CN1424" t="str">
        <x:v>Context Type:</x:v>
      </x:c>
      <x:c r="CO1424" t="n">
        <x:f>IFERROR(IF(AND(TYPE('Config'!A11)=TYPE(CN1424),ISBLANK('Config'!A11)=ISBLANK(CN1424),EXACT('Config'!A11,CN1424)),0,1),1)</x:f>
        <x:v>0</x:v>
      </x:c>
    </x:row>
    <x:row r="1425">
      <x:c r="CL1425" t="str">
        <x:v>Config</x:v>
      </x:c>
      <x:c r="CM1425" t="str">
        <x:v>B11</x:v>
      </x:c>
      <x:c r="CN1425" t="str">
        <x:v>ORG</x:v>
      </x:c>
      <x:c r="CO1425" t="n">
        <x:f>IFERROR(IF(AND(TYPE('Config'!B11)=TYPE(CN1425),ISBLANK('Config'!B11)=ISBLANK(CN1425),EXACT('Config'!B11,CN1425)),0,1),1)</x:f>
        <x:v>0</x:v>
      </x:c>
    </x:row>
    <x:row r="1426">
      <x:c r="CL1426" t="str">
        <x:v>Config</x:v>
      </x:c>
      <x:c r="CM1426" t="str">
        <x:v>C11</x:v>
      </x:c>
      <x:c r="CN1426" t="str">
        <x:v>(PERS/ORG/REV/IRREV/XRISK)</x:v>
      </x:c>
      <x:c r="CO1426" t="n">
        <x:f>IFERROR(IF(AND(TYPE('Config'!C11)=TYPE(CN1426),ISBLANK('Config'!C11)=ISBLANK(CN1426),EXACT('Config'!C11,CN1426)),0,1),1)</x:f>
        <x:v>0</x:v>
      </x:c>
    </x:row>
    <x:row r="1427">
      <x:c r="CL1427" t="str">
        <x:v>Config</x:v>
      </x:c>
      <x:c r="CM1427" t="str">
        <x:v>A12</x:v>
      </x:c>
      <x:c r="CN1427" t="str">
        <x:v>τ_TRC for ORG:</x:v>
      </x:c>
      <x:c r="CO1427" t="n">
        <x:f>IFERROR(IF(AND(TYPE('Config'!A12)=TYPE(CN1427),ISBLANK('Config'!A12)=ISBLANK(CN1427),EXACT('Config'!A12,CN1427)),0,1),1)</x:f>
        <x:v>0</x:v>
      </x:c>
    </x:row>
    <x:row r="1428">
      <x:c r="CL1428" t="str">
        <x:v>Config</x:v>
      </x:c>
      <x:c r="CM1428" t="str">
        <x:v>B12</x:v>
      </x:c>
      <x:c r="CN1428" t="n">
        <x:v>0.2</x:v>
      </x:c>
      <x:c r="CO1428" t="n">
        <x:f>IFERROR(IF(AND(TYPE('Config'!B12)=TYPE(CN1428),ISBLANK('Config'!B12)=ISBLANK(CN1428),EXACT('Config'!B12,CN1428)),0,1),1)</x:f>
        <x:v>0</x:v>
      </x:c>
    </x:row>
    <x:row r="1429">
      <x:c r="CL1429" t="str">
        <x:v>Config</x:v>
      </x:c>
      <x:c r="CM1429" t="str">
        <x:v>A13</x:v>
      </x:c>
      <x:c r="CN1429" t="str">
        <x:v>AI Deployment:</x:v>
      </x:c>
      <x:c r="CO1429" t="n">
        <x:f>IFERROR(IF(AND(TYPE('Config'!A13)=TYPE(CN1429),ISBLANK('Config'!A13)=ISBLANK(CN1429),EXACT('Config'!A13,CN1429)),0,1),1)</x:f>
        <x:v>0</x:v>
      </x:c>
    </x:row>
    <x:row r="1430">
      <x:c r="CL1430" t="str">
        <x:v>Config</x:v>
      </x:c>
      <x:c r="CM1430" t="str">
        <x:v>B13</x:v>
      </x:c>
      <x:c r="CN1430" t="str">
        <x:v>NO</x:v>
      </x:c>
      <x:c r="CO1430" t="n">
        <x:f>IFERROR(IF(AND(TYPE('Config'!B13)=TYPE(CN1430),ISBLANK('Config'!B13)=ISBLANK(CN1430),EXACT('Config'!B13,CN1430)),0,1),1)</x:f>
        <x:v>0</x:v>
      </x:c>
    </x:row>
    <x:row r="1431">
      <x:c r="CL1431" t="str">
        <x:v>Config</x:v>
      </x:c>
      <x:c r="CM1431" t="str">
        <x:v>C13</x:v>
      </x:c>
      <x:c r="CN1431" t="str">
        <x:v>(YES/NO; AI deployment activates WTSL-AIX. A material governance-lock-in pathway independently activates the same profile even when AI_DEPLOYMENT=NO.)</x:v>
      </x:c>
      <x:c r="CO1431" t="n">
        <x:f>IFERROR(IF(AND(TYPE('Config'!C13)=TYPE(CN1431),ISBLANK('Config'!C13)=ISBLANK(CN1431),EXACT('Config'!C13,CN1431)),0,1),1)</x:f>
        <x:v>0</x:v>
      </x:c>
    </x:row>
    <x:row r="1432">
      <x:c r="CL1432" t="str">
        <x:v>Config</x:v>
      </x:c>
      <x:c r="CM1432" t="str">
        <x:v>A14</x:v>
      </x:c>
      <x:c r="CN1432" t="str">
        <x:v>PROPAGATION &amp; WEIGHTS</x:v>
      </x:c>
      <x:c r="CO1432" t="n">
        <x:f>IFERROR(IF(AND(TYPE('Config'!A14)=TYPE(CN1432),ISBLANK('Config'!A14)=ISBLANK(CN1432),EXACT('Config'!A14,CN1432)),0,1),1)</x:f>
        <x:v>0</x:v>
      </x:c>
    </x:row>
    <x:row r="1433">
      <x:c r="CL1433" t="str">
        <x:v>Config</x:v>
      </x:c>
      <x:c r="CM1433" t="str">
        <x:v>A15</x:v>
      </x:c>
      <x:c r="CN1433" t="str">
        <x:v>Propagation Mode:</x:v>
      </x:c>
      <x:c r="CO1433" t="n">
        <x:f>IFERROR(IF(AND(TYPE('Config'!A15)=TYPE(CN1433),ISBLANK('Config'!A15)=ISBLANK(CN1433),EXACT('Config'!A15,CN1433)),0,1),1)</x:f>
        <x:v>0</x:v>
      </x:c>
    </x:row>
    <x:row r="1434">
      <x:c r="CL1434" t="str">
        <x:v>Config</x:v>
      </x:c>
      <x:c r="CM1434" t="str">
        <x:v>B15</x:v>
      </x:c>
      <x:c r="CN1434" t="str">
        <x:v>NONE</x:v>
      </x:c>
      <x:c r="CO1434" t="n">
        <x:f>IFERROR(IF(AND(TYPE('Config'!B15)=TYPE(CN1434),ISBLANK('Config'!B15)=ISBLANK(CN1434),EXACT('Config'!B15,CN1434)),0,1),1)</x:f>
        <x:v>0</x:v>
      </x:c>
    </x:row>
    <x:row r="1435">
      <x:c r="CL1435" t="str">
        <x:v>Config</x:v>
      </x:c>
      <x:c r="CM1435" t="str">
        <x:v>C15</x:v>
      </x:c>
      <x:c r="CN1435" t="str">
        <x:v>(NONE/QUICK; worked run currently uses NONE)</x:v>
      </x:c>
      <x:c r="CO1435" t="n">
        <x:f>IFERROR(IF(AND(TYPE('Config'!C15)=TYPE(CN1435),ISBLANK('Config'!C15)=ISBLANK(CN1435),EXACT('Config'!C15,CN1435)),0,1),1)</x:f>
        <x:v>0</x:v>
      </x:c>
    </x:row>
    <x:row r="1436">
      <x:c r="CL1436" t="str">
        <x:v>Config</x:v>
      </x:c>
      <x:c r="CM1436" t="str">
        <x:v>A16</x:v>
      </x:c>
      <x:c r="CN1436" t="str">
        <x:v>Kernel Status:</x:v>
      </x:c>
      <x:c r="CO1436" t="n">
        <x:f>IFERROR(IF(AND(TYPE('Config'!A16)=TYPE(CN1436),ISBLANK('Config'!A16)=ISBLANK(CN1436),EXACT('Config'!A16,CN1436)),0,1),1)</x:f>
        <x:v>0</x:v>
      </x:c>
    </x:row>
    <x:row r="1437">
      <x:c r="CL1437" t="str">
        <x:v>Config</x:v>
      </x:c>
      <x:c r="CM1437" t="str">
        <x:v>B16</x:v>
      </x:c>
      <x:c r="CN1437" t="str">
        <x:v>K0_NONE (see Kernel_Posture sheet)</x:v>
      </x:c>
      <x:c r="CO1437" t="n">
        <x:f>IFERROR(IF(AND(TYPE('Config'!B16)=TYPE(CN1437),ISBLANK('Config'!B16)=ISBLANK(CN1437),EXACT('Config'!B16,CN1437)),0,1),1)</x:f>
        <x:v>0</x:v>
      </x:c>
    </x:row>
    <x:row r="1438">
      <x:c r="CL1438" t="str">
        <x:v>Config</x:v>
      </x:c>
      <x:c r="CM1438" t="str">
        <x:v>C16</x:v>
      </x:c>
      <x:c r="CN1438" t="str">
        <x:v>Numerical propagation is not used in this worked-run exemplar; Kernel_Posture records the claim-support posture. PLSS_Local_Scope remains the local-scope weighting helper.</x:v>
      </x:c>
      <x:c r="CO1438" t="n">
        <x:f>IFERROR(IF(AND(TYPE('Config'!C16)=TYPE(CN1438),ISBLANK('Config'!C16)=ISBLANK(CN1438),EXACT('Config'!C16,CN1438)),0,1),1)</x:f>
        <x:v>0</x:v>
      </x:c>
    </x:row>
    <x:row r="1439">
      <x:c r="CL1439" t="str">
        <x:v>Config</x:v>
      </x:c>
      <x:c r="CM1439" t="str">
        <x:v>A17</x:v>
      </x:c>
      <x:c r="CN1439" t="str">
        <x:v>Weight Profile:</x:v>
      </x:c>
      <x:c r="CO1439" t="n">
        <x:f>IFERROR(IF(AND(TYPE('Config'!A17)=TYPE(CN1439),ISBLANK('Config'!A17)=ISBLANK(CN1439),EXACT('Config'!A17,CN1439)),0,1),1)</x:f>
        <x:v>0</x:v>
      </x:c>
    </x:row>
    <x:row r="1440">
      <x:c r="CL1440" t="str">
        <x:v>Config</x:v>
      </x:c>
      <x:c r="CM1440" t="str">
        <x:v>B17</x:v>
      </x:c>
      <x:c r="CN1440" t="str">
        <x:v>PLSS_LOCAL</x:v>
      </x:c>
      <x:c r="CO1440" t="n">
        <x:f>IFERROR(IF(AND(TYPE('Config'!B17)=TYPE(CN1440),ISBLANK('Config'!B17)=ISBLANK(CN1440),EXACT('Config'!B17,CN1440)),0,1),1)</x:f>
        <x:v>0</x:v>
      </x:c>
    </x:row>
    <x:row r="1441">
      <x:c r="CL1441" t="str">
        <x:v>Config</x:v>
      </x:c>
      <x:c r="CM1441" t="str">
        <x:v>C17</x:v>
      </x:c>
      <x:c r="CN1441" t="str">
        <x:v>Weight/scope profile for union weighting (PLSS_LOCAL or UNIFORM)</x:v>
      </x:c>
      <x:c r="CO1441" t="n">
        <x:f>IFERROR(IF(AND(TYPE('Config'!C17)=TYPE(CN1441),ISBLANK('Config'!C17)=ISBLANK(CN1441),EXACT('Config'!C17,CN1441)),0,1),1)</x:f>
        <x:v>0</x:v>
      </x:c>
    </x:row>
    <x:row r="1442">
      <x:c r="CL1442" t="str">
        <x:v>Config</x:v>
      </x:c>
      <x:c r="CM1442" t="str">
        <x:v>A18</x:v>
      </x:c>
      <x:c r="CN1442" t="str">
        <x:v>Current option-surface:</x:v>
      </x:c>
      <x:c r="CO1442" t="n">
        <x:f>IFERROR(IF(AND(TYPE('Config'!A18)=TYPE(CN1442),ISBLANK('Config'!A18)=ISBLANK(CN1442),EXACT('Config'!A18,CN1442)),0,1),1)</x:f>
        <x:v>0</x:v>
      </x:c>
    </x:row>
    <x:row r="1443">
      <x:c r="CL1443" t="str">
        <x:v>Config</x:v>
      </x:c>
      <x:c r="CM1443" t="str">
        <x:v>B18</x:v>
      </x:c>
      <x:c r="CN1443" t="str">
        <x:v>Two-option comparison only (A/B)</x:v>
      </x:c>
      <x:c r="CO1443" t="n">
        <x:f>IFERROR(IF(AND(TYPE('Config'!B18)=TYPE(CN1443),ISBLANK('Config'!B18)=ISBLANK(CN1443),EXACT('Config'!B18,CN1443)),0,1),1)</x:f>
        <x:v>0</x:v>
      </x:c>
    </x:row>
    <x:row r="1444">
      <x:c r="CL1444" t="str">
        <x:v>Config</x:v>
      </x:c>
      <x:c r="CM1444" t="str">
        <x:v>C18</x:v>
      </x:c>
      <x:c r="CN1444" t="str">
        <x:v>Publication disclosure: native final-selection logic currently compares Option A vs Option B only.</x:v>
      </x:c>
      <x:c r="CO1444" t="n">
        <x:f>IFERROR(IF(AND(TYPE('Config'!C18)=TYPE(CN1444),ISBLANK('Config'!C18)=ISBLANK(CN1444),EXACT('Config'!C18,CN1444)),0,1),1)</x:f>
        <x:v>0</x:v>
      </x:c>
    </x:row>
    <x:row r="1445">
      <x:c r="CL1445" t="str">
        <x:v>Config</x:v>
      </x:c>
      <x:c r="CM1445" t="str">
        <x:v>A19</x:v>
      </x:c>
      <x:c r="CN1445" t="str">
        <x:v>MODE LOCKS</x:v>
      </x:c>
      <x:c r="CO1445" t="n">
        <x:f>IFERROR(IF(AND(TYPE('Config'!A19)=TYPE(CN1445),ISBLANK('Config'!A19)=ISBLANK(CN1445),EXACT('Config'!A19,CN1445)),0,1),1)</x:f>
        <x:v>0</x:v>
      </x:c>
    </x:row>
    <x:row r="1446">
      <x:c r="CL1446" t="str">
        <x:v>Config</x:v>
      </x:c>
      <x:c r="CM1446" t="str">
        <x:v>A20</x:v>
      </x:c>
      <x:c r="CN1446" t="str">
        <x:v>σ_est (RLS uncertainty)</x:v>
      </x:c>
      <x:c r="CO1446" t="n">
        <x:f>IFERROR(IF(AND(TYPE('Config'!A20)=TYPE(CN1446),ISBLANK('Config'!A20)=ISBLANK(CN1446),EXACT('Config'!A20,CN1446)),0,1),1)</x:f>
        <x:v>0</x:v>
      </x:c>
    </x:row>
    <x:row r="1447">
      <x:c r="CL1447" t="str">
        <x:v>Config</x:v>
      </x:c>
      <x:c r="CM1447" t="str">
        <x:v>B20</x:v>
      </x:c>
      <x:c r="CN1447" t="n">
        <x:v>0.02</x:v>
      </x:c>
      <x:c r="CO1447" t="n">
        <x:f>IFERROR(IF(AND(TYPE('Config'!B20)=TYPE(CN1447),ISBLANK('Config'!B20)=ISBLANK(CN1447),EXACT('Config'!B20,CN1447)),0,1),1)</x:f>
        <x:v>0</x:v>
      </x:c>
    </x:row>
    <x:row r="1448">
      <x:c r="CL1448" t="str">
        <x:v>Config</x:v>
      </x:c>
      <x:c r="CM1448" t="str">
        <x:v>C20</x:v>
      </x:c>
      <x:c r="CN1448" t="str">
        <x:v>Tier 2+: REQUIRED for all active cells. This worked run uses a declared Method C constant-sigma demonstration; it is not empirical calibration.</x:v>
      </x:c>
      <x:c r="CO1448" t="n">
        <x:f>IFERROR(IF(AND(TYPE('Config'!C20)=TYPE(CN1448),ISBLANK('Config'!C20)=ISBLANK(CN1448),EXACT('Config'!C20,CN1448)),0,1),1)</x:f>
        <x:v>0</x:v>
      </x:c>
    </x:row>
    <x:row r="1449">
      <x:c r="CL1449" t="str">
        <x:v>Config</x:v>
      </x:c>
      <x:c r="CM1449" t="str">
        <x:v>A21</x:v>
      </x:c>
      <x:c r="CN1449" t="str">
        <x:v>σ_est Available:</x:v>
      </x:c>
      <x:c r="CO1449" t="n">
        <x:f>IFERROR(IF(AND(TYPE('Config'!A21)=TYPE(CN1449),ISBLANK('Config'!A21)=ISBLANK(CN1449),EXACT('Config'!A21,CN1449)),0,1),1)</x:f>
        <x:v>0</x:v>
      </x:c>
    </x:row>
    <x:row r="1450">
      <x:c r="CL1450" t="str">
        <x:v>Config</x:v>
      </x:c>
      <x:c r="CM1450" t="str">
        <x:v>B21</x:v>
      </x:c>
      <x:c r="CN1450" t="str">
        <x:v>YES</x:v>
      </x:c>
      <x:c r="CO1450" t="n">
        <x:f>IFERROR(IF(AND(TYPE('Config'!B21)=TYPE(CN1450),ISBLANK('Config'!B21)=ISBLANK(CN1450),EXACT('Config'!B21,CN1450)),0,1),1)</x:f>
        <x:v>0</x:v>
      </x:c>
    </x:row>
    <x:row r="1451">
      <x:c r="CL1451" t="str">
        <x:v>Config</x:v>
      </x:c>
      <x:c r="CM1451" t="str">
        <x:v>C21</x:v>
      </x:c>
      <x:c r="CN1451" t="str">
        <x:v>(YES/NO; enables Gap/σ test)</x:v>
      </x:c>
      <x:c r="CO1451" t="n">
        <x:f>IFERROR(IF(AND(TYPE('Config'!C21)=TYPE(CN1451),ISBLANK('Config'!C21)=ISBLANK(CN1451),EXACT('Config'!C21,CN1451)),0,1),1)</x:f>
        <x:v>0</x:v>
      </x:c>
    </x:row>
    <x:row r="1452">
      <x:c r="CL1452" t="str">
        <x:v>Config</x:v>
      </x:c>
      <x:c r="CM1452" t="str">
        <x:v>A22</x:v>
      </x:c>
      <x:c r="CN1452" t="str">
        <x:v>δ (discrimination threshold):</x:v>
      </x:c>
      <x:c r="CO1452" t="n">
        <x:f>IFERROR(IF(AND(TYPE('Config'!A22)=TYPE(CN1452),ISBLANK('Config'!A22)=ISBLANK(CN1452),EXACT('Config'!A22,CN1452)),0,1),1)</x:f>
        <x:v>0</x:v>
      </x:c>
    </x:row>
    <x:row r="1453">
      <x:c r="CL1453" t="str">
        <x:v>Config</x:v>
      </x:c>
      <x:c r="CM1453" t="str">
        <x:v>B22</x:v>
      </x:c>
      <x:c r="CN1453" t="n">
        <x:v>2</x:v>
      </x:c>
      <x:c r="CO1453" t="n">
        <x:f>IFERROR(IF(AND(TYPE('Config'!B22)=TYPE(CN1453),ISBLANK('Config'!B22)=ISBLANK(CN1453),EXACT('Config'!B22,CN1453)),0,1),1)</x:f>
        <x:v>0</x:v>
      </x:c>
    </x:row>
    <x:row r="1454">
      <x:c r="CL1454" t="str">
        <x:v>Config</x:v>
      </x:c>
      <x:c r="CM1454" t="str">
        <x:v>C22</x:v>
      </x:c>
      <x:c r="CN1454" t="inlineStr">
        <x:is>
          <x:t>SignedGap &gt; δ in every required comparison</x:t>
        </x:is>
      </x:c>
      <x:c r="CO1454" t="n">
        <x:f>IFERROR(IF(AND(TYPE('Config'!C22)=TYPE(CN1454),ISBLANK('Config'!C22)=ISBLANK(CN1454),EXACT('Config'!C22,CN1454)),0,1),1)</x:f>
        <x:v>0</x:v>
      </x:c>
    </x:row>
    <x:row r="1455">
      <x:c r="CL1455" t="str">
        <x:v>Config</x:v>
      </x:c>
      <x:c r="CM1455" t="str">
        <x:v>A23</x:v>
      </x:c>
      <x:c r="CN1455" t="str">
        <x:v>VERSION SEMANTICS</x:v>
      </x:c>
      <x:c r="CO1455" t="n">
        <x:f>IFERROR(IF(AND(TYPE('Config'!A23)=TYPE(CN1455),ISBLANK('Config'!A23)=ISBLANK(CN1455),EXACT('Config'!A23,CN1455)),0,1),1)</x:f>
        <x:v>0</x:v>
      </x:c>
    </x:row>
    <x:row r="1456">
      <x:c r="CL1456" t="str">
        <x:v>Config</x:v>
      </x:c>
      <x:c r="CM1456" t="str">
        <x:v>A24</x:v>
      </x:c>
      <x:c r="CN1456" t="str">
        <x:v>Package release:</x:v>
      </x:c>
      <x:c r="CO1456" t="n">
        <x:f>IFERROR(IF(AND(TYPE('Config'!A24)=TYPE(CN1456),ISBLANK('Config'!A24)=ISBLANK(CN1456),EXACT('Config'!A24,CN1456)),0,1),1)</x:f>
        <x:v>0</x:v>
      </x:c>
    </x:row>
    <x:row r="1457">
      <x:c r="CL1457" t="str">
        <x:v>Config</x:v>
      </x:c>
      <x:c r="CM1457" t="str">
        <x:v>B24</x:v>
      </x:c>
      <x:c r="CN1457" t="str">
        <x:v>MathGov framework / RippleLogic Core Release 2026.09</x:v>
      </x:c>
      <x:c r="CO1457" t="n">
        <x:f>IFERROR(IF(AND(TYPE('Config'!B24)=TYPE(CN1457),ISBLANK('Config'!B24)=ISBLANK(CN1457),EXACT('Config'!B24,CN1457)),0,1),1)</x:f>
        <x:v>0</x:v>
      </x:c>
    </x:row>
    <x:row r="1458">
      <x:c r="CL1458" t="str">
        <x:v>Config</x:v>
      </x:c>
      <x:c r="CM1458" t="str">
        <x:v>C24</x:v>
      </x:c>
      <x:c r="CN1458" t="str">
        <x:v>Source-integrity and implementation-hardening same-version patch</x:v>
      </x:c>
      <x:c r="CO1458" t="n">
        <x:f>IFERROR(IF(AND(TYPE('Config'!C24)=TYPE(CN1458),ISBLANK('Config'!C24)=ISBLANK(CN1458),EXACT('Config'!C24,CN1458)),0,1),1)</x:f>
        <x:v>0</x:v>
      </x:c>
    </x:row>
    <x:row r="1459">
      <x:c r="CL1459" t="str">
        <x:v>Config</x:v>
      </x:c>
      <x:c r="CM1459" t="str">
        <x:v>A25</x:v>
      </x:c>
      <x:c r="CN1459" t="str">
        <x:v>Canon content:</x:v>
      </x:c>
      <x:c r="CO1459" t="n">
        <x:f>IFERROR(IF(AND(TYPE('Config'!A25)=TYPE(CN1459),ISBLANK('Config'!A25)=ISBLANK(CN1459),EXACT('Config'!A25,CN1459)),0,1),1)</x:f>
        <x:v>0</x:v>
      </x:c>
    </x:row>
    <x:row r="1460">
      <x:c r="CL1460" t="str">
        <x:v>Config</x:v>
      </x:c>
      <x:c r="CM1460" t="str">
        <x:v>B25</x:v>
      </x:c>
      <x:c r="CN1460" t="str">
        <x:v>RippleLogic v13.0</x:v>
      </x:c>
      <x:c r="CO1460" t="n">
        <x:f>IFERROR(IF(AND(TYPE('Config'!B25)=TYPE(CN1460),ISBLANK('Config'!B25)=ISBLANK(CN1460),EXACT('Config'!B25,CN1460)),0,1),1)</x:f>
        <x:v>0</x:v>
      </x:c>
    </x:row>
    <x:row r="1461">
      <x:c r="CL1461" t="str">
        <x:v>Config</x:v>
      </x:c>
      <x:c r="CM1461" t="str">
        <x:v>C25</x:v>
      </x:c>
      <x:c r="CN1461" t="str">
        <x:v>See Version_Semantics sheet</x:v>
      </x:c>
      <x:c r="CO1461" t="n">
        <x:f>IFERROR(IF(AND(TYPE('Config'!C25)=TYPE(CN1461),ISBLANK('Config'!C25)=ISBLANK(CN1461),EXACT('Config'!C25,CN1461)),0,1),1)</x:f>
        <x:v>0</x:v>
      </x:c>
    </x:row>
    <x:row r="1462">
      <x:c r="CL1462" t="str">
        <x:v>Config</x:v>
      </x:c>
      <x:c r="CM1462" t="str">
        <x:v>A26</x:v>
      </x:c>
      <x:c r="CN1462" t="str">
        <x:v>Workbook version:</x:v>
      </x:c>
      <x:c r="CO1462" t="n">
        <x:f>IFERROR(IF(AND(TYPE('Config'!A26)=TYPE(CN1462),ISBLANK('Config'!A26)=ISBLANK(CN1462),EXACT('Config'!A26,CN1462)),0,1),1)</x:f>
        <x:v>0</x:v>
      </x:c>
    </x:row>
    <x:row r="1463">
      <x:c r="CL1463" t="str">
        <x:v>Config</x:v>
      </x:c>
      <x:c r="CM1463" t="str">
        <x:v>B26</x:v>
      </x:c>
      <x:c r="CN1463" t="str">
        <x:v>v5.9</x:v>
      </x:c>
      <x:c r="CO1463" t="n">
        <x:f>IFERROR(IF(AND(TYPE('Config'!B26)=TYPE(CN1463),ISBLANK('Config'!B26)=ISBLANK(CN1463),EXACT('Config'!B26,CN1463)),0,1),1)</x:f>
        <x:v>0</x:v>
      </x:c>
    </x:row>
    <x:row r="1464">
      <x:c r="CL1464" t="str">
        <x:v>Config</x:v>
      </x:c>
      <x:c r="CM1464" t="str">
        <x:v>C26</x:v>
      </x:c>
      <x:c r="CN1464" t="str">
        <x:v>FrameworkVerdict reproduced from CANON cascade values for this release build</x:v>
      </x:c>
      <x:c r="CO1464" t="n">
        <x:f>IFERROR(IF(AND(TYPE('Config'!C26)=TYPE(CN1464),ISBLANK('Config'!C26)=ISBLANK(CN1464),EXACT('Config'!C26,CN1464)),0,1),1)</x:f>
        <x:v>0</x:v>
      </x:c>
    </x:row>
    <x:row r="1465">
      <x:c r="CL1465" t="str">
        <x:v>Config</x:v>
      </x:c>
      <x:c r="CM1465" t="str">
        <x:v>A27</x:v>
      </x:c>
      <x:c r="CN1465" t="str">
        <x:v>Verification gate:</x:v>
      </x:c>
      <x:c r="CO1465" t="n">
        <x:f>IFERROR(IF(AND(TYPE('Config'!A27)=TYPE(CN1465),ISBLANK('Config'!A27)=ISBLANK(CN1465),EXACT('Config'!A27,CN1465)),0,1),1)</x:f>
        <x:v>0</x:v>
      </x:c>
    </x:row>
    <x:row r="1466">
      <x:c r="CL1466" t="str">
        <x:v>Config</x:v>
      </x:c>
      <x:c r="CM1466" t="str">
        <x:v>B27</x:v>
      </x:c>
      <x:c r="CN1466" t="str">
        <x:v>python -B verify_all.py</x:v>
      </x:c>
      <x:c r="CO1466" t="n">
        <x:f>IFERROR(IF(AND(TYPE('Config'!B27)=TYPE(CN1466),ISBLANK('Config'!B27)=ISBLANK(CN1466),EXACT('Config'!B27,CN1466)),0,1),1)</x:f>
        <x:v>0</x:v>
      </x:c>
    </x:row>
    <x:row r="1467">
      <x:c r="CL1467" t="str">
        <x:v>Config</x:v>
      </x:c>
      <x:c r="CM1467" t="str">
        <x:v>C27</x:v>
      </x:c>
      <x:c r="CN1467" t="str">
        <x:v>Then sha256sum -c SHA256SUMS.txt</x:v>
      </x:c>
      <x:c r="CO1467" t="n">
        <x:f>IFERROR(IF(AND(TYPE('Config'!C27)=TYPE(CN1467),ISBLANK('Config'!C27)=ISBLANK(CN1467),EXACT('Config'!C27,CN1467)),0,1),1)</x:f>
        <x:v>0</x:v>
      </x:c>
    </x:row>
    <x:row r="1468">
      <x:c r="CL1468" t="str">
        <x:v>Parameters</x:v>
      </x:c>
      <x:c r="CM1468" t="str">
        <x:v>A1</x:v>
      </x:c>
      <x:c r="CN1468" t="str">
        <x:v>CANONICAL PARAMETERS (LOCKED)</x:v>
      </x:c>
      <x:c r="CO1468" t="n">
        <x:f>IFERROR(IF(AND(TYPE('Parameters'!A1)=TYPE(CN1468),ISBLANK('Parameters'!A1)=ISBLANK(CN1468),EXACT('Parameters'!A1,CN1468)),0,1),1)</x:f>
        <x:v>0</x:v>
      </x:c>
    </x:row>
    <x:row r="1469">
      <x:c r="CL1469" t="str">
        <x:v>Parameters</x:v>
      </x:c>
      <x:c r="CM1469" t="str">
        <x:v>A3</x:v>
      </x:c>
      <x:c r="CN1469" t="str">
        <x:v>RIGHTS THRESHOLDS (θ_r) - Canon Anchor Order</x:v>
      </x:c>
      <x:c r="CO1469" t="n">
        <x:f>IFERROR(IF(AND(TYPE('Parameters'!A3)=TYPE(CN1469),ISBLANK('Parameters'!A3)=ISBLANK(CN1469),EXACT('Parameters'!A3,CN1469)),0,1),1)</x:f>
        <x:v>0</x:v>
      </x:c>
    </x:row>
    <x:row r="1470">
      <x:c r="CL1470" t="str">
        <x:v>Parameters</x:v>
      </x:c>
      <x:c r="CM1470" t="str">
        <x:v>A4</x:v>
      </x:c>
      <x:c r="CN1470" t="str">
        <x:v>Right</x:v>
      </x:c>
      <x:c r="CO1470" t="n">
        <x:f>IFERROR(IF(AND(TYPE('Parameters'!A4)=TYPE(CN1470),ISBLANK('Parameters'!A4)=ISBLANK(CN1470),EXACT('Parameters'!A4,CN1470)),0,1),1)</x:f>
        <x:v>0</x:v>
      </x:c>
    </x:row>
    <x:row r="1471">
      <x:c r="CL1471" t="str">
        <x:v>Parameters</x:v>
      </x:c>
      <x:c r="CM1471" t="str">
        <x:v>B4</x:v>
      </x:c>
      <x:c r="CN1471" t="str">
        <x:v>Rank (anchor order; non-operational)</x:v>
      </x:c>
      <x:c r="CO1471" t="n">
        <x:f>IFERROR(IF(AND(TYPE('Parameters'!B4)=TYPE(CN1471),ISBLANK('Parameters'!B4)=ISBLANK(CN1471),EXACT('Parameters'!B4,CN1471)),0,1),1)</x:f>
        <x:v>0</x:v>
      </x:c>
    </x:row>
    <x:row r="1472">
      <x:c r="CL1472" t="str">
        <x:v>Parameters</x:v>
      </x:c>
      <x:c r="CM1472" t="str">
        <x:v>C4</x:v>
      </x:c>
      <x:c r="CN1472" t="str">
        <x:v>θ_r</x:v>
      </x:c>
      <x:c r="CO1472" t="n">
        <x:f>IFERROR(IF(AND(TYPE('Parameters'!C4)=TYPE(CN1472),ISBLANK('Parameters'!C4)=ISBLANK(CN1472),EXACT('Parameters'!C4,CN1472)),0,1),1)</x:f>
        <x:v>0</x:v>
      </x:c>
    </x:row>
    <x:row r="1473">
      <x:c r="CL1473" t="str">
        <x:v>Parameters</x:v>
      </x:c>
      <x:c r="CM1473" t="str">
        <x:v>D4</x:v>
      </x:c>
      <x:c r="CN1473" t="str">
        <x:v>Coverage Summary</x:v>
      </x:c>
      <x:c r="CO1473" t="n">
        <x:f>IFERROR(IF(AND(TYPE('Parameters'!D4)=TYPE(CN1473),ISBLANK('Parameters'!D4)=ISBLANK(CN1473),EXACT('Parameters'!D4,CN1473)),0,1),1)</x:f>
        <x:v>0</x:v>
      </x:c>
    </x:row>
    <x:row r="1474">
      <x:c r="CL1474" t="str">
        <x:v>Parameters</x:v>
      </x:c>
      <x:c r="CM1474" t="str">
        <x:v>A5</x:v>
      </x:c>
      <x:c r="CN1474" t="str">
        <x:v>LIFE</x:v>
      </x:c>
      <x:c r="CO1474" t="n">
        <x:f>IFERROR(IF(AND(TYPE('Parameters'!A5)=TYPE(CN1474),ISBLANK('Parameters'!A5)=ISBLANK(CN1474),EXACT('Parameters'!A5,CN1474)),0,1),1)</x:f>
        <x:v>0</x:v>
      </x:c>
    </x:row>
    <x:row r="1475">
      <x:c r="CL1475" t="str">
        <x:v>Parameters</x:v>
      </x:c>
      <x:c r="CM1475" t="str">
        <x:v>B5</x:v>
      </x:c>
      <x:c r="CN1475" t="n">
        <x:v>1</x:v>
      </x:c>
      <x:c r="CO1475" t="n">
        <x:f>IFERROR(IF(AND(TYPE('Parameters'!B5)=TYPE(CN1475),ISBLANK('Parameters'!B5)=ISBLANK(CN1475),EXACT('Parameters'!B5,CN1475)),0,1),1)</x:f>
        <x:v>0</x:v>
      </x:c>
    </x:row>
    <x:row r="1476">
      <x:c r="CL1476" t="str">
        <x:v>Parameters</x:v>
      </x:c>
      <x:c r="CM1476" t="str">
        <x:v>C5</x:v>
      </x:c>
      <x:c r="CN1476" t="n">
        <x:v>-0.9</x:v>
      </x:c>
      <x:c r="CO1476" t="n">
        <x:f>IFERROR(IF(AND(TYPE('Parameters'!C5)=TYPE(CN1476),ISBLANK('Parameters'!C5)=ISBLANK(CN1476),EXACT('Parameters'!C5,CN1476)),0,1),1)</x:f>
        <x:v>0</x:v>
      </x:c>
    </x:row>
    <x:row r="1477">
      <x:c r="CL1477" t="str">
        <x:v>Parameters</x:v>
      </x:c>
      <x:c r="CM1477" t="str">
        <x:v>D5</x:v>
      </x:c>
      <x:c r="CN1477" t="str">
        <x:v>U1-U6×D2, plus U6×D7</x:v>
      </x:c>
      <x:c r="CO1477" t="n">
        <x:f>IFERROR(IF(AND(TYPE('Parameters'!D5)=TYPE(CN1477),ISBLANK('Parameters'!D5)=ISBLANK(CN1477),EXACT('Parameters'!D5,CN1477)),0,1),1)</x:f>
        <x:v>0</x:v>
      </x:c>
    </x:row>
    <x:row r="1478">
      <x:c r="CL1478" t="str">
        <x:v>Parameters</x:v>
      </x:c>
      <x:c r="CM1478" t="str">
        <x:v>A6</x:v>
      </x:c>
      <x:c r="CN1478" t="str">
        <x:v>BODY</x:v>
      </x:c>
      <x:c r="CO1478" t="n">
        <x:f>IFERROR(IF(AND(TYPE('Parameters'!A6)=TYPE(CN1478),ISBLANK('Parameters'!A6)=ISBLANK(CN1478),EXACT('Parameters'!A6,CN1478)),0,1),1)</x:f>
        <x:v>0</x:v>
      </x:c>
    </x:row>
    <x:row r="1479">
      <x:c r="CL1479" t="str">
        <x:v>Parameters</x:v>
      </x:c>
      <x:c r="CM1479" t="str">
        <x:v>B6</x:v>
      </x:c>
      <x:c r="CN1479" t="n">
        <x:v>2</x:v>
      </x:c>
      <x:c r="CO1479" t="n">
        <x:f>IFERROR(IF(AND(TYPE('Parameters'!B6)=TYPE(CN1479),ISBLANK('Parameters'!B6)=ISBLANK(CN1479),EXACT('Parameters'!B6,CN1479)),0,1),1)</x:f>
        <x:v>0</x:v>
      </x:c>
    </x:row>
    <x:row r="1480">
      <x:c r="CL1480" t="str">
        <x:v>Parameters</x:v>
      </x:c>
      <x:c r="CM1480" t="str">
        <x:v>C6</x:v>
      </x:c>
      <x:c r="CN1480" t="n">
        <x:v>-0.7</x:v>
      </x:c>
      <x:c r="CO1480" t="n">
        <x:f>IFERROR(IF(AND(TYPE('Parameters'!C6)=TYPE(CN1480),ISBLANK('Parameters'!C6)=ISBLANK(CN1480),EXACT('Parameters'!C6,CN1480)),0,1),1)</x:f>
        <x:v>0</x:v>
      </x:c>
    </x:row>
    <x:row r="1481">
      <x:c r="CL1481" t="str">
        <x:v>Parameters</x:v>
      </x:c>
      <x:c r="CM1481" t="str">
        <x:v>D6</x:v>
      </x:c>
      <x:c r="CN1481" t="str">
        <x:v>U1-U6×D2</x:v>
      </x:c>
      <x:c r="CO1481" t="n">
        <x:f>IFERROR(IF(AND(TYPE('Parameters'!D6)=TYPE(CN1481),ISBLANK('Parameters'!D6)=ISBLANK(CN1481),EXACT('Parameters'!D6,CN1481)),0,1),1)</x:f>
        <x:v>0</x:v>
      </x:c>
    </x:row>
    <x:row r="1482">
      <x:c r="CL1482" t="str">
        <x:v>Parameters</x:v>
      </x:c>
      <x:c r="CM1482" t="str">
        <x:v>A7</x:v>
      </x:c>
      <x:c r="CN1482" t="str">
        <x:v>LBTY</x:v>
      </x:c>
      <x:c r="CO1482" t="n">
        <x:f>IFERROR(IF(AND(TYPE('Parameters'!A7)=TYPE(CN1482),ISBLANK('Parameters'!A7)=ISBLANK(CN1482),EXACT('Parameters'!A7,CN1482)),0,1),1)</x:f>
        <x:v>0</x:v>
      </x:c>
    </x:row>
    <x:row r="1483">
      <x:c r="CL1483" t="str">
        <x:v>Parameters</x:v>
      </x:c>
      <x:c r="CM1483" t="str">
        <x:v>B7</x:v>
      </x:c>
      <x:c r="CN1483" t="n">
        <x:v>3</x:v>
      </x:c>
      <x:c r="CO1483" t="n">
        <x:f>IFERROR(IF(AND(TYPE('Parameters'!B7)=TYPE(CN1483),ISBLANK('Parameters'!B7)=ISBLANK(CN1483),EXACT('Parameters'!B7,CN1483)),0,1),1)</x:f>
        <x:v>0</x:v>
      </x:c>
    </x:row>
    <x:row r="1484">
      <x:c r="CL1484" t="str">
        <x:v>Parameters</x:v>
      </x:c>
      <x:c r="CM1484" t="str">
        <x:v>C7</x:v>
      </x:c>
      <x:c r="CN1484" t="n">
        <x:v>-0.65</x:v>
      </x:c>
      <x:c r="CO1484" t="n">
        <x:f>IFERROR(IF(AND(TYPE('Parameters'!C7)=TYPE(CN1484),ISBLANK('Parameters'!C7)=ISBLANK(CN1484),EXACT('Parameters'!C7,CN1484)),0,1),1)</x:f>
        <x:v>0</x:v>
      </x:c>
    </x:row>
    <x:row r="1485">
      <x:c r="CL1485" t="str">
        <x:v>Parameters</x:v>
      </x:c>
      <x:c r="CM1485" t="str">
        <x:v>D7</x:v>
      </x:c>
      <x:c r="CN1485" t="str">
        <x:v>U1-U6×D5, plus U3-U6×D3</x:v>
      </x:c>
      <x:c r="CO1485" t="n">
        <x:f>IFERROR(IF(AND(TYPE('Parameters'!D7)=TYPE(CN1485),ISBLANK('Parameters'!D7)=ISBLANK(CN1485),EXACT('Parameters'!D7,CN1485)),0,1),1)</x:f>
        <x:v>0</x:v>
      </x:c>
    </x:row>
    <x:row r="1486">
      <x:c r="CL1486" t="str">
        <x:v>Parameters</x:v>
      </x:c>
      <x:c r="CM1486" t="str">
        <x:v>A8</x:v>
      </x:c>
      <x:c r="CN1486" t="str">
        <x:v>NEED</x:v>
      </x:c>
      <x:c r="CO1486" t="n">
        <x:f>IFERROR(IF(AND(TYPE('Parameters'!A8)=TYPE(CN1486),ISBLANK('Parameters'!A8)=ISBLANK(CN1486),EXACT('Parameters'!A8,CN1486)),0,1),1)</x:f>
        <x:v>0</x:v>
      </x:c>
    </x:row>
    <x:row r="1487">
      <x:c r="CL1487" t="str">
        <x:v>Parameters</x:v>
      </x:c>
      <x:c r="CM1487" t="str">
        <x:v>B8</x:v>
      </x:c>
      <x:c r="CN1487" t="n">
        <x:v>4</x:v>
      </x:c>
      <x:c r="CO1487" t="n">
        <x:f>IFERROR(IF(AND(TYPE('Parameters'!B8)=TYPE(CN1487),ISBLANK('Parameters'!B8)=ISBLANK(CN1487),EXACT('Parameters'!B8,CN1487)),0,1),1)</x:f>
        <x:v>0</x:v>
      </x:c>
    </x:row>
    <x:row r="1488">
      <x:c r="CL1488" t="str">
        <x:v>Parameters</x:v>
      </x:c>
      <x:c r="CM1488" t="str">
        <x:v>C8</x:v>
      </x:c>
      <x:c r="CN1488" t="n">
        <x:v>-0.5</x:v>
      </x:c>
      <x:c r="CO1488" t="n">
        <x:f>IFERROR(IF(AND(TYPE('Parameters'!C8)=TYPE(CN1488),ISBLANK('Parameters'!C8)=ISBLANK(CN1488),EXACT('Parameters'!C8,CN1488)),0,1),1)</x:f>
        <x:v>0</x:v>
      </x:c>
    </x:row>
    <x:row r="1489">
      <x:c r="CL1489" t="str">
        <x:v>Parameters</x:v>
      </x:c>
      <x:c r="CM1489" t="str">
        <x:v>D8</x:v>
      </x:c>
      <x:c r="CN1489" t="str">
        <x:v>U1-U6×D1,D2</x:v>
      </x:c>
      <x:c r="CO1489" t="n">
        <x:f>IFERROR(IF(AND(TYPE('Parameters'!D8)=TYPE(CN1489),ISBLANK('Parameters'!D8)=ISBLANK(CN1489),EXACT('Parameters'!D8,CN1489)),0,1),1)</x:f>
        <x:v>0</x:v>
      </x:c>
    </x:row>
    <x:row r="1490">
      <x:c r="CL1490" t="str">
        <x:v>Parameters</x:v>
      </x:c>
      <x:c r="CM1490" t="str">
        <x:v>A9</x:v>
      </x:c>
      <x:c r="CN1490" t="str">
        <x:v>DIGN</x:v>
      </x:c>
      <x:c r="CO1490" t="n">
        <x:f>IFERROR(IF(AND(TYPE('Parameters'!A9)=TYPE(CN1490),ISBLANK('Parameters'!A9)=ISBLANK(CN1490),EXACT('Parameters'!A9,CN1490)),0,1),1)</x:f>
        <x:v>0</x:v>
      </x:c>
    </x:row>
    <x:row r="1491">
      <x:c r="CL1491" t="str">
        <x:v>Parameters</x:v>
      </x:c>
      <x:c r="CM1491" t="str">
        <x:v>B9</x:v>
      </x:c>
      <x:c r="CN1491" t="n">
        <x:v>5</x:v>
      </x:c>
      <x:c r="CO1491" t="n">
        <x:f>IFERROR(IF(AND(TYPE('Parameters'!B9)=TYPE(CN1491),ISBLANK('Parameters'!B9)=ISBLANK(CN1491),EXACT('Parameters'!B9,CN1491)),0,1),1)</x:f>
        <x:v>0</x:v>
      </x:c>
    </x:row>
    <x:row r="1492">
      <x:c r="CL1492" t="str">
        <x:v>Parameters</x:v>
      </x:c>
      <x:c r="CM1492" t="str">
        <x:v>C9</x:v>
      </x:c>
      <x:c r="CN1492" t="n">
        <x:v>-0.55</x:v>
      </x:c>
      <x:c r="CO1492" t="n">
        <x:f>IFERROR(IF(AND(TYPE('Parameters'!C9)=TYPE(CN1492),ISBLANK('Parameters'!C9)=ISBLANK(CN1492),EXACT('Parameters'!C9,CN1492)),0,1),1)</x:f>
        <x:v>0</x:v>
      </x:c>
    </x:row>
    <x:row r="1493">
      <x:c r="CL1493" t="str">
        <x:v>Parameters</x:v>
      </x:c>
      <x:c r="CM1493" t="str">
        <x:v>D9</x:v>
      </x:c>
      <x:c r="CN1493" t="str">
        <x:v>U1-U6×D3,D5</x:v>
      </x:c>
      <x:c r="CO1493" t="n">
        <x:f>IFERROR(IF(AND(TYPE('Parameters'!D9)=TYPE(CN1493),ISBLANK('Parameters'!D9)=ISBLANK(CN1493),EXACT('Parameters'!D9,CN1493)),0,1),1)</x:f>
        <x:v>0</x:v>
      </x:c>
    </x:row>
    <x:row r="1494">
      <x:c r="CL1494" t="str">
        <x:v>Parameters</x:v>
      </x:c>
      <x:c r="CM1494" t="str">
        <x:v>A10</x:v>
      </x:c>
      <x:c r="CN1494" t="str">
        <x:v>PROC</x:v>
      </x:c>
      <x:c r="CO1494" t="n">
        <x:f>IFERROR(IF(AND(TYPE('Parameters'!A10)=TYPE(CN1494),ISBLANK('Parameters'!A10)=ISBLANK(CN1494),EXACT('Parameters'!A10,CN1494)),0,1),1)</x:f>
        <x:v>0</x:v>
      </x:c>
    </x:row>
    <x:row r="1495">
      <x:c r="CL1495" t="str">
        <x:v>Parameters</x:v>
      </x:c>
      <x:c r="CM1495" t="str">
        <x:v>B10</x:v>
      </x:c>
      <x:c r="CN1495" t="n">
        <x:v>6</x:v>
      </x:c>
      <x:c r="CO1495" t="n">
        <x:f>IFERROR(IF(AND(TYPE('Parameters'!B10)=TYPE(CN1495),ISBLANK('Parameters'!B10)=ISBLANK(CN1495),EXACT('Parameters'!B10,CN1495)),0,1),1)</x:f>
        <x:v>0</x:v>
      </x:c>
    </x:row>
    <x:row r="1496">
      <x:c r="CL1496" t="str">
        <x:v>Parameters</x:v>
      </x:c>
      <x:c r="CM1496" t="str">
        <x:v>C10</x:v>
      </x:c>
      <x:c r="CN1496" t="n">
        <x:v>-0.45</x:v>
      </x:c>
      <x:c r="CO1496" t="n">
        <x:f>IFERROR(IF(AND(TYPE('Parameters'!C10)=TYPE(CN1496),ISBLANK('Parameters'!C10)=ISBLANK(CN1496),EXACT('Parameters'!C10,CN1496)),0,1),1)</x:f>
        <x:v>0</x:v>
      </x:c>
    </x:row>
    <x:row r="1497">
      <x:c r="CL1497" t="str">
        <x:v>Parameters</x:v>
      </x:c>
      <x:c r="CM1497" t="str">
        <x:v>D10</x:v>
      </x:c>
      <x:c r="CN1497" t="str">
        <x:v>U4-U6×D3,D4,D5</x:v>
      </x:c>
      <x:c r="CO1497" t="n">
        <x:f>IFERROR(IF(AND(TYPE('Parameters'!D10)=TYPE(CN1497),ISBLANK('Parameters'!D10)=ISBLANK(CN1497),EXACT('Parameters'!D10,CN1497)),0,1),1)</x:f>
        <x:v>0</x:v>
      </x:c>
    </x:row>
    <x:row r="1498">
      <x:c r="CL1498" t="str">
        <x:v>Parameters</x:v>
      </x:c>
      <x:c r="CM1498" t="str">
        <x:v>A11</x:v>
      </x:c>
      <x:c r="CN1498" t="str">
        <x:v>INFO</x:v>
      </x:c>
      <x:c r="CO1498" t="n">
        <x:f>IFERROR(IF(AND(TYPE('Parameters'!A11)=TYPE(CN1498),ISBLANK('Parameters'!A11)=ISBLANK(CN1498),EXACT('Parameters'!A11,CN1498)),0,1),1)</x:f>
        <x:v>0</x:v>
      </x:c>
    </x:row>
    <x:row r="1499">
      <x:c r="CL1499" t="str">
        <x:v>Parameters</x:v>
      </x:c>
      <x:c r="CM1499" t="str">
        <x:v>B11</x:v>
      </x:c>
      <x:c r="CN1499" t="n">
        <x:v>7</x:v>
      </x:c>
      <x:c r="CO1499" t="n">
        <x:f>IFERROR(IF(AND(TYPE('Parameters'!B11)=TYPE(CN1499),ISBLANK('Parameters'!B11)=ISBLANK(CN1499),EXACT('Parameters'!B11,CN1499)),0,1),1)</x:f>
        <x:v>0</x:v>
      </x:c>
    </x:row>
    <x:row r="1500">
      <x:c r="CL1500" t="str">
        <x:v>Parameters</x:v>
      </x:c>
      <x:c r="CM1500" t="str">
        <x:v>C11</x:v>
      </x:c>
      <x:c r="CN1500" t="n">
        <x:v>-0.4</x:v>
      </x:c>
      <x:c r="CO1500" t="n">
        <x:f>IFERROR(IF(AND(TYPE('Parameters'!C11)=TYPE(CN1500),ISBLANK('Parameters'!C11)=ISBLANK(CN1500),EXACT('Parameters'!C11,CN1500)),0,1),1)</x:f>
        <x:v>0</x:v>
      </x:c>
    </x:row>
    <x:row r="1501">
      <x:c r="CL1501" t="str">
        <x:v>Parameters</x:v>
      </x:c>
      <x:c r="CM1501" t="str">
        <x:v>D11</x:v>
      </x:c>
      <x:c r="CN1501" t="str">
        <x:v>U1-U6×D4,D5</x:v>
      </x:c>
      <x:c r="CO1501" t="n">
        <x:f>IFERROR(IF(AND(TYPE('Parameters'!D11)=TYPE(CN1501),ISBLANK('Parameters'!D11)=ISBLANK(CN1501),EXACT('Parameters'!D11,CN1501)),0,1),1)</x:f>
        <x:v>0</x:v>
      </x:c>
    </x:row>
    <x:row r="1502">
      <x:c r="CL1502" t="str">
        <x:v>Parameters</x:v>
      </x:c>
      <x:c r="CM1502" t="str">
        <x:v>A12</x:v>
      </x:c>
      <x:c r="CN1502" t="str">
        <x:v>ECOL</x:v>
      </x:c>
      <x:c r="CO1502" t="n">
        <x:f>IFERROR(IF(AND(TYPE('Parameters'!A12)=TYPE(CN1502),ISBLANK('Parameters'!A12)=ISBLANK(CN1502),EXACT('Parameters'!A12,CN1502)),0,1),1)</x:f>
        <x:v>0</x:v>
      </x:c>
    </x:row>
    <x:row r="1503">
      <x:c r="CL1503" t="str">
        <x:v>Parameters</x:v>
      </x:c>
      <x:c r="CM1503" t="str">
        <x:v>B12</x:v>
      </x:c>
      <x:c r="CN1503" t="n">
        <x:v>8</x:v>
      </x:c>
      <x:c r="CO1503" t="n">
        <x:f>IFERROR(IF(AND(TYPE('Parameters'!B12)=TYPE(CN1503),ISBLANK('Parameters'!B12)=ISBLANK(CN1503),EXACT('Parameters'!B12,CN1503)),0,1),1)</x:f>
        <x:v>0</x:v>
      </x:c>
    </x:row>
    <x:row r="1504">
      <x:c r="CL1504" t="str">
        <x:v>Parameters</x:v>
      </x:c>
      <x:c r="CM1504" t="str">
        <x:v>C12</x:v>
      </x:c>
      <x:c r="CN1504" t="n">
        <x:v>-0.65</x:v>
      </x:c>
      <x:c r="CO1504" t="n">
        <x:f>IFERROR(IF(AND(TYPE('Parameters'!C12)=TYPE(CN1504),ISBLANK('Parameters'!C12)=ISBLANK(CN1504),EXACT('Parameters'!C12,CN1504)),0,1),1)</x:f>
        <x:v>0</x:v>
      </x:c>
    </x:row>
    <x:row r="1505">
      <x:c r="CL1505" t="str">
        <x:v>Parameters</x:v>
      </x:c>
      <x:c r="CM1505" t="str">
        <x:v>D12</x:v>
      </x:c>
      <x:c r="CN1505" t="str">
        <x:v>U6×D7, U7×D7</x:v>
      </x:c>
      <x:c r="CO1505" t="n">
        <x:f>IFERROR(IF(AND(TYPE('Parameters'!D12)=TYPE(CN1505),ISBLANK('Parameters'!D12)=ISBLANK(CN1505),EXACT('Parameters'!D12,CN1505)),0,1),1)</x:f>
        <x:v>0</x:v>
      </x:c>
    </x:row>
    <x:row r="1506">
      <x:c r="CL1506" t="str">
        <x:v>Parameters</x:v>
      </x:c>
      <x:c r="CM1506" t="str">
        <x:v>A15</x:v>
      </x:c>
      <x:c r="CN1506" t="str">
        <x:v>TRC CONTEXT THRESHOLDS (τ_TRC)</x:v>
      </x:c>
      <x:c r="CO1506" t="n">
        <x:f>IFERROR(IF(AND(TYPE('Parameters'!A15)=TYPE(CN1506),ISBLANK('Parameters'!A15)=ISBLANK(CN1506),EXACT('Parameters'!A15,CN1506)),0,1),1)</x:f>
        <x:v>0</x:v>
      </x:c>
    </x:row>
    <x:row r="1507">
      <x:c r="CL1507" t="str">
        <x:v>Parameters</x:v>
      </x:c>
      <x:c r="CM1507" t="str">
        <x:v>A16</x:v>
      </x:c>
      <x:c r="CN1507" t="str">
        <x:v>PERS</x:v>
      </x:c>
      <x:c r="CO1507" t="n">
        <x:f>IFERROR(IF(AND(TYPE('Parameters'!A16)=TYPE(CN1507),ISBLANK('Parameters'!A16)=ISBLANK(CN1507),EXACT('Parameters'!A16,CN1507)),0,1),1)</x:f>
        <x:v>0</x:v>
      </x:c>
    </x:row>
    <x:row r="1508">
      <x:c r="CL1508" t="str">
        <x:v>Parameters</x:v>
      </x:c>
      <x:c r="CM1508" t="str">
        <x:v>B16</x:v>
      </x:c>
      <x:c r="CN1508" t="n">
        <x:v>0.3</x:v>
      </x:c>
      <x:c r="CO1508" t="n">
        <x:f>IFERROR(IF(AND(TYPE('Parameters'!B16)=TYPE(CN1508),ISBLANK('Parameters'!B16)=ISBLANK(CN1508),EXACT('Parameters'!B16,CN1508)),0,1),1)</x:f>
        <x:v>0</x:v>
      </x:c>
    </x:row>
    <x:row r="1509">
      <x:c r="CL1509" t="str">
        <x:v>Parameters</x:v>
      </x:c>
      <x:c r="CM1509" t="str">
        <x:v>A17</x:v>
      </x:c>
      <x:c r="CN1509" t="str">
        <x:v>ORG</x:v>
      </x:c>
      <x:c r="CO1509" t="n">
        <x:f>IFERROR(IF(AND(TYPE('Parameters'!A17)=TYPE(CN1509),ISBLANK('Parameters'!A17)=ISBLANK(CN1509),EXACT('Parameters'!A17,CN1509)),0,1),1)</x:f>
        <x:v>0</x:v>
      </x:c>
    </x:row>
    <x:row r="1510">
      <x:c r="CL1510" t="str">
        <x:v>Parameters</x:v>
      </x:c>
      <x:c r="CM1510" t="str">
        <x:v>B17</x:v>
      </x:c>
      <x:c r="CN1510" t="n">
        <x:v>0.2</x:v>
      </x:c>
      <x:c r="CO1510" t="n">
        <x:f>IFERROR(IF(AND(TYPE('Parameters'!B17)=TYPE(CN1510),ISBLANK('Parameters'!B17)=ISBLANK(CN1510),EXACT('Parameters'!B17,CN1510)),0,1),1)</x:f>
        <x:v>0</x:v>
      </x:c>
    </x:row>
    <x:row r="1511">
      <x:c r="CL1511" t="str">
        <x:v>Parameters</x:v>
      </x:c>
      <x:c r="CM1511" t="str">
        <x:v>A18</x:v>
      </x:c>
      <x:c r="CN1511" t="str">
        <x:v>REV</x:v>
      </x:c>
      <x:c r="CO1511" t="n">
        <x:f>IFERROR(IF(AND(TYPE('Parameters'!A18)=TYPE(CN1511),ISBLANK('Parameters'!A18)=ISBLANK(CN1511),EXACT('Parameters'!A18,CN1511)),0,1),1)</x:f>
        <x:v>0</x:v>
      </x:c>
    </x:row>
    <x:row r="1512">
      <x:c r="CL1512" t="str">
        <x:v>Parameters</x:v>
      </x:c>
      <x:c r="CM1512" t="str">
        <x:v>B18</x:v>
      </x:c>
      <x:c r="CN1512" t="n">
        <x:v>0.15</x:v>
      </x:c>
      <x:c r="CO1512" t="n">
        <x:f>IFERROR(IF(AND(TYPE('Parameters'!B18)=TYPE(CN1512),ISBLANK('Parameters'!B18)=ISBLANK(CN1512),EXACT('Parameters'!B18,CN1512)),0,1),1)</x:f>
        <x:v>0</x:v>
      </x:c>
    </x:row>
    <x:row r="1513">
      <x:c r="CL1513" t="str">
        <x:v>Parameters</x:v>
      </x:c>
      <x:c r="CM1513" t="str">
        <x:v>A19</x:v>
      </x:c>
      <x:c r="CN1513" t="str">
        <x:v>IRREV</x:v>
      </x:c>
      <x:c r="CO1513" t="n">
        <x:f>IFERROR(IF(AND(TYPE('Parameters'!A19)=TYPE(CN1513),ISBLANK('Parameters'!A19)=ISBLANK(CN1513),EXACT('Parameters'!A19,CN1513)),0,1),1)</x:f>
        <x:v>0</x:v>
      </x:c>
    </x:row>
    <x:row r="1514">
      <x:c r="CL1514" t="str">
        <x:v>Parameters</x:v>
      </x:c>
      <x:c r="CM1514" t="str">
        <x:v>B19</x:v>
      </x:c>
      <x:c r="CN1514" t="n">
        <x:v>0.1</x:v>
      </x:c>
      <x:c r="CO1514" t="n">
        <x:f>IFERROR(IF(AND(TYPE('Parameters'!B19)=TYPE(CN1514),ISBLANK('Parameters'!B19)=ISBLANK(CN1514),EXACT('Parameters'!B19,CN1514)),0,1),1)</x:f>
        <x:v>0</x:v>
      </x:c>
    </x:row>
    <x:row r="1515">
      <x:c r="CL1515" t="str">
        <x:v>Parameters</x:v>
      </x:c>
      <x:c r="CM1515" t="str">
        <x:v>A20</x:v>
      </x:c>
      <x:c r="CN1515" t="str">
        <x:v>XRISK</x:v>
      </x:c>
      <x:c r="CO1515" t="n">
        <x:f>IFERROR(IF(AND(TYPE('Parameters'!A20)=TYPE(CN1515),ISBLANK('Parameters'!A20)=ISBLANK(CN1515),EXACT('Parameters'!A20,CN1515)),0,1),1)</x:f>
        <x:v>0</x:v>
      </x:c>
    </x:row>
    <x:row r="1516">
      <x:c r="CL1516" t="str">
        <x:v>Parameters</x:v>
      </x:c>
      <x:c r="CM1516" t="str">
        <x:v>B20</x:v>
      </x:c>
      <x:c r="CN1516" t="n">
        <x:v>0.05</x:v>
      </x:c>
      <x:c r="CO1516" t="n">
        <x:f>IFERROR(IF(AND(TYPE('Parameters'!B20)=TYPE(CN1516),ISBLANK('Parameters'!B20)=ISBLANK(CN1516),EXACT('Parameters'!B20,CN1516)),0,1),1)</x:f>
        <x:v>0</x:v>
      </x:c>
    </x:row>
    <x:row r="1517">
      <x:c r="CL1517" t="str">
        <x:v>Parameters</x:v>
      </x:c>
      <x:c r="CM1517" t="str">
        <x:v>A23</x:v>
      </x:c>
      <x:c r="CN1517" t="str">
        <x:v>SCORING PARAMETERS</x:v>
      </x:c>
      <x:c r="CO1517" t="n">
        <x:f>IFERROR(IF(AND(TYPE('Parameters'!A23)=TYPE(CN1517),ISBLANK('Parameters'!A23)=ISBLANK(CN1517),EXACT('Parameters'!A23,CN1517)),0,1),1)</x:f>
        <x:v>0</x:v>
      </x:c>
    </x:row>
    <x:row r="1518">
      <x:c r="CL1518" t="str">
        <x:v>Parameters</x:v>
      </x:c>
      <x:c r="CM1518" t="str">
        <x:v>A24</x:v>
      </x:c>
      <x:c r="CN1518" t="str">
        <x:v>β (saturation)</x:v>
      </x:c>
      <x:c r="CO1518" t="n">
        <x:f>IFERROR(IF(AND(TYPE('Parameters'!A24)=TYPE(CN1518),ISBLANK('Parameters'!A24)=ISBLANK(CN1518),EXACT('Parameters'!A24,CN1518)),0,1),1)</x:f>
        <x:v>0</x:v>
      </x:c>
    </x:row>
    <x:row r="1519">
      <x:c r="CL1519" t="str">
        <x:v>Parameters</x:v>
      </x:c>
      <x:c r="CM1519" t="str">
        <x:v>B24</x:v>
      </x:c>
      <x:c r="CN1519" t="n">
        <x:v>2</x:v>
      </x:c>
      <x:c r="CO1519" t="n">
        <x:f>IFERROR(IF(AND(TYPE('Parameters'!B24)=TYPE(CN1519),ISBLANK('Parameters'!B24)=ISBLANK(CN1519),EXACT('Parameters'!B24,CN1519)),0,1),1)</x:f>
        <x:v>0</x:v>
      </x:c>
    </x:row>
    <x:row r="1520">
      <x:c r="CL1520" t="str">
        <x:v>Parameters</x:v>
      </x:c>
      <x:c r="CM1520" t="str">
        <x:v>A25</x:v>
      </x:c>
      <x:c r="CN1520" t="str">
        <x:v>β_prop</x:v>
      </x:c>
      <x:c r="CO1520" t="n">
        <x:f>IFERROR(IF(AND(TYPE('Parameters'!A25)=TYPE(CN1520),ISBLANK('Parameters'!A25)=ISBLANK(CN1520),EXACT('Parameters'!A25,CN1520)),0,1),1)</x:f>
        <x:v>0</x:v>
      </x:c>
    </x:row>
    <x:row r="1521">
      <x:c r="CL1521" t="str">
        <x:v>Parameters</x:v>
      </x:c>
      <x:c r="CM1521" t="str">
        <x:v>B25</x:v>
      </x:c>
      <x:c r="CN1521" t="n">
        <x:v>1</x:v>
      </x:c>
      <x:c r="CO1521" t="n">
        <x:f>IFERROR(IF(AND(TYPE('Parameters'!B25)=TYPE(CN1521),ISBLANK('Parameters'!B25)=ISBLANK(CN1521),EXACT('Parameters'!B25,CN1521)),0,1),1)</x:f>
        <x:v>0</x:v>
      </x:c>
    </x:row>
    <x:row r="1522">
      <x:c r="CL1522" t="str">
        <x:v>Parameters</x:v>
      </x:c>
      <x:c r="CM1522" t="str">
        <x:v>A26</x:v>
      </x:c>
      <x:c r="CN1522" t="str">
        <x:v>δ (discrimination)</x:v>
      </x:c>
      <x:c r="CO1522" t="n">
        <x:f>IFERROR(IF(AND(TYPE('Parameters'!A26)=TYPE(CN1522),ISBLANK('Parameters'!A26)=ISBLANK(CN1522),EXACT('Parameters'!A26,CN1522)),0,1),1)</x:f>
        <x:v>0</x:v>
      </x:c>
    </x:row>
    <x:row r="1523">
      <x:c r="CL1523" t="str">
        <x:v>Parameters</x:v>
      </x:c>
      <x:c r="CM1523" t="str">
        <x:v>B26</x:v>
      </x:c>
      <x:c r="CN1523" t="n">
        <x:v>2</x:v>
      </x:c>
      <x:c r="CO1523" t="n">
        <x:f>IFERROR(IF(AND(TYPE('Parameters'!B26)=TYPE(CN1523),ISBLANK('Parameters'!B26)=ISBLANK(CN1523),EXACT('Parameters'!B26,CN1523)),0,1),1)</x:f>
        <x:v>0</x:v>
      </x:c>
    </x:row>
    <x:row r="1524">
      <x:c r="CL1524" t="str">
        <x:v>Parameters</x:v>
      </x:c>
      <x:c r="CM1524" t="str">
        <x:v>A27</x:v>
      </x:c>
      <x:c r="CN1524" t="str">
        <x:v>τ_c (containment)</x:v>
      </x:c>
      <x:c r="CO1524" t="n">
        <x:f>IFERROR(IF(AND(TYPE('Parameters'!A27)=TYPE(CN1524),ISBLANK('Parameters'!A27)=ISBLANK(CN1524),EXACT('Parameters'!A27,CN1524)),0,1),1)</x:f>
        <x:v>0</x:v>
      </x:c>
    </x:row>
    <x:row r="1525">
      <x:c r="CL1525" t="str">
        <x:v>Parameters</x:v>
      </x:c>
      <x:c r="CM1525" t="str">
        <x:v>B27</x:v>
      </x:c>
      <x:c r="CN1525" t="n">
        <x:v>-0.1</x:v>
      </x:c>
      <x:c r="CO1525" t="n">
        <x:f>IFERROR(IF(AND(TYPE('Parameters'!B27)=TYPE(CN1525),ISBLANK('Parameters'!B27)=ISBLANK(CN1525),EXACT('Parameters'!B27,CN1525)),0,1),1)</x:f>
        <x:v>0</x:v>
      </x:c>
    </x:row>
    <x:row r="1526">
      <x:c r="CL1526" t="str">
        <x:v>Parameters</x:v>
      </x:c>
      <x:c r="CM1526" t="str">
        <x:v>A28</x:v>
      </x:c>
      <x:c r="CN1526" t="str">
        <x:v>θ_pos</x:v>
      </x:c>
      <x:c r="CO1526" t="n">
        <x:f>IFERROR(IF(AND(TYPE('Parameters'!A28)=TYPE(CN1526),ISBLANK('Parameters'!A28)=ISBLANK(CN1526),EXACT('Parameters'!A28,CN1526)),0,1),1)</x:f>
        <x:v>0</x:v>
      </x:c>
    </x:row>
    <x:row r="1527">
      <x:c r="CL1527" t="str">
        <x:v>Parameters</x:v>
      </x:c>
      <x:c r="CM1527" t="str">
        <x:v>B28</x:v>
      </x:c>
      <x:c r="CN1527" t="n">
        <x:v>0.05</x:v>
      </x:c>
      <x:c r="CO1527" t="n">
        <x:f>IFERROR(IF(AND(TYPE('Parameters'!B28)=TYPE(CN1527),ISBLANK('Parameters'!B28)=ISBLANK(CN1527),EXACT('Parameters'!B28,CN1527)),0,1),1)</x:f>
        <x:v>0</x:v>
      </x:c>
    </x:row>
    <x:row r="1528">
      <x:c r="CL1528" t="str">
        <x:v>Parameters</x:v>
      </x:c>
      <x:c r="CM1528" t="str">
        <x:v>A29</x:v>
      </x:c>
      <x:c r="CN1528" t="str">
        <x:v>T_ref</x:v>
      </x:c>
      <x:c r="CO1528" t="n">
        <x:f>IFERROR(IF(AND(TYPE('Parameters'!A29)=TYPE(CN1528),ISBLANK('Parameters'!A29)=ISBLANK(CN1528),EXACT('Parameters'!A29,CN1528)),0,1),1)</x:f>
        <x:v>0</x:v>
      </x:c>
    </x:row>
    <x:row r="1529">
      <x:c r="CL1529" t="str">
        <x:v>Parameters</x:v>
      </x:c>
      <x:c r="CM1529" t="str">
        <x:v>B29</x:v>
      </x:c>
      <x:c r="CN1529" t="n">
        <x:v>25</x:v>
      </x:c>
      <x:c r="CO1529" t="n">
        <x:f>IFERROR(IF(AND(TYPE('Parameters'!B29)=TYPE(CN1529),ISBLANK('Parameters'!B29)=ISBLANK(CN1529),EXACT('Parameters'!B29,CN1529)),0,1),1)</x:f>
        <x:v>0</x:v>
      </x:c>
    </x:row>
    <x:row r="1530">
      <x:c r="CL1530" t="str">
        <x:v>Parameters</x:v>
      </x:c>
      <x:c r="CM1530" t="str">
        <x:v>A30</x:v>
      </x:c>
      <x:c r="CN1530" t="str">
        <x:v>α (CVaR)  -  Personal</x:v>
      </x:c>
      <x:c r="CO1530" t="n">
        <x:f>IFERROR(IF(AND(TYPE('Parameters'!A30)=TYPE(CN1530),ISBLANK('Parameters'!A30)=ISBLANK(CN1530),EXACT('Parameters'!A30,CN1530)),0,1),1)</x:f>
        <x:v>0</x:v>
      </x:c>
    </x:row>
    <x:row r="1531">
      <x:c r="CL1531" t="str">
        <x:v>Parameters</x:v>
      </x:c>
      <x:c r="CM1531" t="str">
        <x:v>B30</x:v>
      </x:c>
      <x:c r="CN1531" t="n">
        <x:v>0.9</x:v>
      </x:c>
      <x:c r="CO1531" t="n">
        <x:f>IFERROR(IF(AND(TYPE('Parameters'!B30)=TYPE(CN1531),ISBLANK('Parameters'!B30)=ISBLANK(CN1531),EXACT('Parameters'!B30,CN1531)),0,1),1)</x:f>
        <x:v>0</x:v>
      </x:c>
    </x:row>
    <x:row r="1532">
      <x:c r="CL1532" t="str">
        <x:v>Parameters</x:v>
      </x:c>
      <x:c r="CM1532" t="str">
        <x:v>A31</x:v>
      </x:c>
      <x:c r="CN1532" t="str">
        <x:v>α (CVaR)  -  Organizational</x:v>
      </x:c>
      <x:c r="CO1532" t="n">
        <x:f>IFERROR(IF(AND(TYPE('Parameters'!A31)=TYPE(CN1532),ISBLANK('Parameters'!A31)=ISBLANK(CN1532),EXACT('Parameters'!A31,CN1532)),0,1),1)</x:f>
        <x:v>0</x:v>
      </x:c>
    </x:row>
    <x:row r="1533">
      <x:c r="CL1533" t="str">
        <x:v>Parameters</x:v>
      </x:c>
      <x:c r="CM1533" t="str">
        <x:v>B31</x:v>
      </x:c>
      <x:c r="CN1533" t="n">
        <x:v>0.95</x:v>
      </x:c>
      <x:c r="CO1533" t="n">
        <x:f>IFERROR(IF(AND(TYPE('Parameters'!B31)=TYPE(CN1533),ISBLANK('Parameters'!B31)=ISBLANK(CN1533),EXACT('Parameters'!B31,CN1533)),0,1),1)</x:f>
        <x:v>0</x:v>
      </x:c>
    </x:row>
    <x:row r="1534">
      <x:c r="CL1534" t="str">
        <x:v>Parameters</x:v>
      </x:c>
      <x:c r="CM1534" t="str">
        <x:v>A32</x:v>
      </x:c>
      <x:c r="CN1534" t="str">
        <x:v>α (CVaR)  -  Reversible policy</x:v>
      </x:c>
      <x:c r="CO1534" t="n">
        <x:f>IFERROR(IF(AND(TYPE('Parameters'!A32)=TYPE(CN1534),ISBLANK('Parameters'!A32)=ISBLANK(CN1534),EXACT('Parameters'!A32,CN1534)),0,1),1)</x:f>
        <x:v>0</x:v>
      </x:c>
    </x:row>
    <x:row r="1535">
      <x:c r="CL1535" t="str">
        <x:v>Parameters</x:v>
      </x:c>
      <x:c r="CM1535" t="str">
        <x:v>B32</x:v>
      </x:c>
      <x:c r="CN1535" t="n">
        <x:v>0.95</x:v>
      </x:c>
      <x:c r="CO1535" t="n">
        <x:f>IFERROR(IF(AND(TYPE('Parameters'!B32)=TYPE(CN1535),ISBLANK('Parameters'!B32)=ISBLANK(CN1535),EXACT('Parameters'!B32,CN1535)),0,1),1)</x:f>
        <x:v>0</x:v>
      </x:c>
    </x:row>
    <x:row r="1536">
      <x:c r="CL1536" t="str">
        <x:v>Parameters</x:v>
      </x:c>
      <x:c r="CM1536" t="str">
        <x:v>A33</x:v>
      </x:c>
      <x:c r="CN1536" t="str">
        <x:v>α (CVaR)  -  Irreversible policy</x:v>
      </x:c>
      <x:c r="CO1536" t="n">
        <x:f>IFERROR(IF(AND(TYPE('Parameters'!A33)=TYPE(CN1536),ISBLANK('Parameters'!A33)=ISBLANK(CN1536),EXACT('Parameters'!A33,CN1536)),0,1),1)</x:f>
        <x:v>0</x:v>
      </x:c>
    </x:row>
    <x:row r="1537">
      <x:c r="CL1537" t="str">
        <x:v>Parameters</x:v>
      </x:c>
      <x:c r="CM1537" t="str">
        <x:v>B33</x:v>
      </x:c>
      <x:c r="CN1537" t="n">
        <x:v>0.99</x:v>
      </x:c>
      <x:c r="CO1537" t="n">
        <x:f>IFERROR(IF(AND(TYPE('Parameters'!B33)=TYPE(CN1537),ISBLANK('Parameters'!B33)=ISBLANK(CN1537),EXACT('Parameters'!B33,CN1537)),0,1),1)</x:f>
        <x:v>0</x:v>
      </x:c>
    </x:row>
    <x:row r="1538">
      <x:c r="CL1538" t="str">
        <x:v>Parameters</x:v>
      </x:c>
      <x:c r="CM1538" t="str">
        <x:v>A34</x:v>
      </x:c>
      <x:c r="CN1538" t="str">
        <x:v>α (CVaR)  -  Existential</x:v>
      </x:c>
      <x:c r="CO1538" t="n">
        <x:f>IFERROR(IF(AND(TYPE('Parameters'!A34)=TYPE(CN1538),ISBLANK('Parameters'!A34)=ISBLANK(CN1538),EXACT('Parameters'!A34,CN1538)),0,1),1)</x:f>
        <x:v>0</x:v>
      </x:c>
    </x:row>
    <x:row r="1539">
      <x:c r="CL1539" t="str">
        <x:v>Parameters</x:v>
      </x:c>
      <x:c r="CM1539" t="str">
        <x:v>B34</x:v>
      </x:c>
      <x:c r="CN1539" t="n">
        <x:v>0.999</x:v>
      </x:c>
      <x:c r="CO1539" t="n">
        <x:f>IFERROR(IF(AND(TYPE('Parameters'!B34)=TYPE(CN1539),ISBLANK('Parameters'!B34)=ISBLANK(CN1539),EXACT('Parameters'!B34,CN1539)),0,1),1)</x:f>
        <x:v>0</x:v>
      </x:c>
    </x:row>
    <x:row r="1540">
      <x:c r="CL1540" t="str">
        <x:v>Parameters</x:v>
      </x:c>
      <x:c r="CM1540" t="str">
        <x:v>A36</x:v>
      </x:c>
      <x:c r="CN1540" t="str">
        <x:v>p_floor</x:v>
      </x:c>
      <x:c r="CO1540" t="n">
        <x:f>IFERROR(IF(AND(TYPE('Parameters'!A36)=TYPE(CN1540),ISBLANK('Parameters'!A36)=ISBLANK(CN1540),EXACT('Parameters'!A36,CN1540)),0,1),1)</x:f>
        <x:v>0</x:v>
      </x:c>
    </x:row>
    <x:row r="1541">
      <x:c r="CL1541" t="str">
        <x:v>Parameters</x:v>
      </x:c>
      <x:c r="CM1541" t="str">
        <x:v>B36</x:v>
      </x:c>
      <x:c r="CN1541" t="n">
        <x:v>0.02</x:v>
      </x:c>
      <x:c r="CO1541" t="n">
        <x:f>IFERROR(IF(AND(TYPE('Parameters'!B36)=TYPE(CN1541),ISBLANK('Parameters'!B36)=ISBLANK(CN1541),EXACT('Parameters'!B36,CN1541)),0,1),1)</x:f>
        <x:v>0</x:v>
      </x:c>
    </x:row>
    <x:row r="1542">
      <x:c r="CL1542" t="str">
        <x:v>Parameters</x:v>
      </x:c>
      <x:c r="CM1542" t="str">
        <x:v>A37</x:v>
      </x:c>
      <x:c r="CN1542" t="str">
        <x:v>c_min</x:v>
      </x:c>
      <x:c r="CO1542" t="n">
        <x:f>IFERROR(IF(AND(TYPE('Parameters'!A37)=TYPE(CN1542),ISBLANK('Parameters'!A37)=ISBLANK(CN1542),EXACT('Parameters'!A37,CN1542)),0,1),1)</x:f>
        <x:v>0</x:v>
      </x:c>
    </x:row>
    <x:row r="1543">
      <x:c r="CL1543" t="str">
        <x:v>Parameters</x:v>
      </x:c>
      <x:c r="CM1543" t="str">
        <x:v>B37</x:v>
      </x:c>
      <x:c r="CN1543" t="n">
        <x:v>0.1</x:v>
      </x:c>
      <x:c r="CO1543" t="n">
        <x:f>IFERROR(IF(AND(TYPE('Parameters'!B37)=TYPE(CN1543),ISBLANK('Parameters'!B37)=ISBLANK(CN1543),EXACT('Parameters'!B37,CN1543)),0,1),1)</x:f>
        <x:v>0</x:v>
      </x:c>
    </x:row>
    <x:row r="1544">
      <x:c r="CL1544" t="str">
        <x:v>Parameters</x:v>
      </x:c>
      <x:c r="CM1544" t="str">
        <x:v>A38</x:v>
      </x:c>
      <x:c r="CN1544" t="str">
        <x:v>e_min (Tier 3 governed interval)</x:v>
      </x:c>
      <x:c r="CO1544" t="n">
        <x:f>IFERROR(IF(AND(TYPE('Parameters'!A38)=TYPE(CN1544),ISBLANK('Parameters'!A38)=ISBLANK(CN1544),EXACT('Parameters'!A38,CN1544)),0,1),1)</x:f>
        <x:v>0</x:v>
      </x:c>
    </x:row>
    <x:row r="1545">
      <x:c r="CL1545" t="str">
        <x:v>Parameters</x:v>
      </x:c>
      <x:c r="CM1545" t="str">
        <x:v>B38</x:v>
      </x:c>
      <x:c r="CN1545" t="n">
        <x:v>0.75</x:v>
      </x:c>
      <x:c r="CO1545" t="n">
        <x:f>IFERROR(IF(AND(TYPE('Parameters'!B38)=TYPE(CN1545),ISBLANK('Parameters'!B38)=ISBLANK(CN1545),EXACT('Parameters'!B38,CN1545)),0,1),1)</x:f>
        <x:v>0</x:v>
      </x:c>
    </x:row>
    <x:row r="1546">
      <x:c r="CL1546" t="str">
        <x:v>Parameters</x:v>
      </x:c>
      <x:c r="CM1546" t="str">
        <x:v>D38</x:v>
      </x:c>
      <x:c r="CN1546" t="str">
        <x:v>Tier 3 lower bound for a named governed adjustment instrument; non-default e_k requires provenance and sensitivity disclosure.</x:v>
      </x:c>
      <x:c r="CO1546" t="n">
        <x:f>IFERROR(IF(AND(TYPE('Parameters'!D38)=TYPE(CN1546),ISBLANK('Parameters'!D38)=ISBLANK(CN1546),EXACT('Parameters'!D38,CN1546)),0,1),1)</x:f>
        <x:v>0</x:v>
      </x:c>
    </x:row>
    <x:row r="1547">
      <x:c r="CL1547" t="str">
        <x:v>Parameters</x:v>
      </x:c>
      <x:c r="CM1547" t="str">
        <x:v>A39</x:v>
      </x:c>
      <x:c r="CN1547" t="str">
        <x:v>e_max (Tier 3 governed interval)</x:v>
      </x:c>
      <x:c r="CO1547" t="n">
        <x:f>IFERROR(IF(AND(TYPE('Parameters'!A39)=TYPE(CN1547),ISBLANK('Parameters'!A39)=ISBLANK(CN1547),EXACT('Parameters'!A39,CN1547)),0,1),1)</x:f>
        <x:v>0</x:v>
      </x:c>
    </x:row>
    <x:row r="1548">
      <x:c r="CL1548" t="str">
        <x:v>Parameters</x:v>
      </x:c>
      <x:c r="CM1548" t="str">
        <x:v>B39</x:v>
      </x:c>
      <x:c r="CN1548" t="n">
        <x:v>1.25</x:v>
      </x:c>
      <x:c r="CO1548" t="n">
        <x:f>IFERROR(IF(AND(TYPE('Parameters'!B39)=TYPE(CN1548),ISBLANK('Parameters'!B39)=ISBLANK(CN1548),EXACT('Parameters'!B39,CN1548)),0,1),1)</x:f>
        <x:v>0</x:v>
      </x:c>
    </x:row>
    <x:row r="1549">
      <x:c r="CL1549" t="str">
        <x:v>Parameters</x:v>
      </x:c>
      <x:c r="CM1549" t="str">
        <x:v>D39</x:v>
      </x:c>
      <x:c r="CN1549" t="str">
        <x:v>Tier 3 upper bound for a named governed adjustment instrument; Tier 2 defaults to e_k=1 unless an authorized profile states otherwise.</x:v>
      </x:c>
      <x:c r="CO1549" t="n">
        <x:f>IFERROR(IF(AND(TYPE('Parameters'!D39)=TYPE(CN1549),ISBLANK('Parameters'!D39)=ISBLANK(CN1549),EXACT('Parameters'!D39,CN1549)),0,1),1)</x:f>
        <x:v>0</x:v>
      </x:c>
    </x:row>
    <x:row r="1550">
      <x:c r="CL1550" t="str">
        <x:v>Parameters</x:v>
      </x:c>
      <x:c r="CM1550" t="str">
        <x:v>A40</x:v>
      </x:c>
      <x:c r="CN1550" t="str">
        <x:v>t_min (temporal floor)</x:v>
      </x:c>
      <x:c r="CO1550" t="n">
        <x:f>IFERROR(IF(AND(TYPE('Parameters'!A40)=TYPE(CN1550),ISBLANK('Parameters'!A40)=ISBLANK(CN1550),EXACT('Parameters'!A40,CN1550)),0,1),1)</x:f>
        <x:v>0</x:v>
      </x:c>
    </x:row>
    <x:row r="1551">
      <x:c r="CL1551" t="str">
        <x:v>Parameters</x:v>
      </x:c>
      <x:c r="CM1551" t="str">
        <x:v>B40</x:v>
      </x:c>
      <x:c r="CN1551" t="n">
        <x:v>0.083</x:v>
      </x:c>
      <x:c r="CO1551" t="n">
        <x:f>IFERROR(IF(AND(TYPE('Parameters'!B40)=TYPE(CN1551),ISBLANK('Parameters'!B40)=ISBLANK(CN1551),EXACT('Parameters'!B40,CN1551)),0,1),1)</x:f>
        <x:v>0</x:v>
      </x:c>
    </x:row>
    <x:row r="1552">
      <x:c r="CL1552" t="str">
        <x:v>Parameters</x:v>
      </x:c>
      <x:c r="CM1552" t="str">
        <x:v>A41</x:v>
      </x:c>
      <x:c r="CN1552" t="inlineStr">
        <x:is>
          <x:t>UNION WEIGHTS (PLSS)</x:t>
        </x:is>
      </x:c>
      <x:c r="CO1552" t="n">
        <x:f>IFERROR(IF(AND(TYPE('Parameters'!A41)=TYPE(CN1552),ISBLANK('Parameters'!A41)=ISBLANK(CN1552),EXACT('Parameters'!A41,CN1552)),0,1),1)</x:f>
        <x:v>0</x:v>
      </x:c>
    </x:row>
    <x:row r="1553">
      <x:c r="CL1553" t="str">
        <x:v>Parameters</x:v>
      </x:c>
      <x:c r="CM1553" t="str">
        <x:v>B41</x:v>
      </x:c>
      <x:c r="CN1553" t="inlineStr">
        <x:is>
          <x:t>Full vector: PLSS_Local_Scope</x:t>
        </x:is>
      </x:c>
      <x:c r="CO1553" t="n">
        <x:f>IFERROR(IF(AND(TYPE('Parameters'!B41)=TYPE(CN1553),ISBLANK('Parameters'!B41)=ISBLANK(CN1553),EXACT('Parameters'!B41,CN1553)),0,1),1)</x:f>
        <x:v>0</x:v>
      </x:c>
    </x:row>
    <x:row r="1554">
      <x:c r="CL1554" t="str">
        <x:v>Parameters</x:v>
      </x:c>
      <x:c r="CM1554" t="str">
        <x:v>A42</x:v>
      </x:c>
      <x:c r="CN1554" t="inlineStr">
        <x:is>
          <x:t>Sum of seven weights</x:t>
        </x:is>
      </x:c>
      <x:c r="CO1554" t="n">
        <x:f>IFERROR(IF(AND(TYPE('Parameters'!A42)=TYPE(CN1554),ISBLANK('Parameters'!A42)=ISBLANK(CN1554),EXACT('Parameters'!A42,CN1554)),0,1),1)</x:f>
        <x:v>0</x:v>
      </x:c>
    </x:row>
    <x:row r="1555">
      <x:c r="CL1555"/>
      <x:c r="CM1555"/>
      <x:c r="CN1555"/>
      <x:c r="CO1555"/>
    </x:row>
    <x:row r="1556">
      <x:c r="CL1556" t="str">
        <x:v>Parameters</x:v>
      </x:c>
      <x:c r="CM1556" t="str">
        <x:v>A43</x:v>
      </x:c>
      <x:c r="CN1556" t="inlineStr">
        <x:is>
          <x:t>Weight profile</x:t>
        </x:is>
      </x:c>
      <x:c r="CO1556" t="n">
        <x:f>IFERROR(IF(AND(TYPE('Parameters'!A43)=TYPE(CN1556),ISBLANK('Parameters'!A43)=ISBLANK(CN1556),EXACT('Parameters'!A43,CN1556)),0,1),1)</x:f>
        <x:v>0</x:v>
      </x:c>
    </x:row>
    <x:row r="1557">
      <x:c r="CL1557" t="str">
        <x:v>Parameters</x:v>
      </x:c>
      <x:c r="CM1557" t="str">
        <x:v>B43</x:v>
      </x:c>
      <x:c r="CN1557" t="inlineStr">
        <x:is>
          <x:t>PLSS_LOCAL</x:t>
        </x:is>
      </x:c>
      <x:c r="CO1557" t="n">
        <x:f>IFERROR(IF(AND(TYPE('Parameters'!B43)=TYPE(CN1557),ISBLANK('Parameters'!B43)=ISBLANK(CN1557),EXACT('Parameters'!B43,CN1557)),0,1),1)</x:f>
        <x:v>0</x:v>
      </x:c>
    </x:row>
    <x:row r="1558">
      <x:c r="CL1558" t="str">
        <x:v>Parameters</x:v>
      </x:c>
      <x:c r="CM1558" t="str">
        <x:v>A44</x:v>
      </x:c>
      <x:c r="CN1558" t="inlineStr">
        <x:is>
          <x:t>Complete weights and floors</x:t>
        </x:is>
      </x:c>
      <x:c r="CO1558" t="n">
        <x:f>IFERROR(IF(AND(TYPE('Parameters'!A44)=TYPE(CN1558),ISBLANK('Parameters'!A44)=ISBLANK(CN1558),EXACT('Parameters'!A44,CN1558)),0,1),1)</x:f>
        <x:v>0</x:v>
      </x:c>
    </x:row>
    <x:row r="1559">
      <x:c r="CL1559" t="str">
        <x:v>Parameters</x:v>
      </x:c>
      <x:c r="CM1559" t="str">
        <x:v>B44</x:v>
      </x:c>
      <x:c r="CN1559" t="inlineStr">
        <x:is>
          <x:t>PLSS_Local_Scope!A12:E18</x:t>
        </x:is>
      </x:c>
      <x:c r="CO1559" t="n">
        <x:f>IFERROR(IF(AND(TYPE('Parameters'!B44)=TYPE(CN1559),ISBLANK('Parameters'!B44)=ISBLANK(CN1559),EXACT('Parameters'!B44,CN1559)),0,1),1)</x:f>
        <x:v>0</x:v>
      </x:c>
    </x:row>
    <x:row r="1560">
      <x:c r="CL1560" t="str">
        <x:v>Parameters</x:v>
      </x:c>
      <x:c r="CM1560" t="str">
        <x:v>A47</x:v>
      </x:c>
      <x:c r="CN1560" t="str">
        <x:v>DIMENSION WEIGHTS (v_d) - UNIFORM</x:v>
      </x:c>
      <x:c r="CO1560" t="n">
        <x:f>IFERROR(IF(AND(TYPE('Parameters'!A47)=TYPE(CN1560),ISBLANK('Parameters'!A47)=ISBLANK(CN1560),EXACT('Parameters'!A47,CN1560)),0,1),1)</x:f>
        <x:v>0</x:v>
      </x:c>
    </x:row>
    <x:row r="1561">
      <x:c r="CL1561" t="str">
        <x:v>Parameters</x:v>
      </x:c>
      <x:c r="CM1561" t="str">
        <x:v>A48</x:v>
      </x:c>
      <x:c r="CN1561" t="str">
        <x:v>D1 Material</x:v>
      </x:c>
      <x:c r="CO1561" t="n">
        <x:f>IFERROR(IF(AND(TYPE('Parameters'!A48)=TYPE(CN1561),ISBLANK('Parameters'!A48)=ISBLANK(CN1561),EXACT('Parameters'!A48,CN1561)),0,1),1)</x:f>
        <x:v>0</x:v>
      </x:c>
    </x:row>
    <x:row r="1562">
      <x:c r="CL1562" t="str">
        <x:v>Parameters</x:v>
      </x:c>
      <x:c r="CM1562" t="str">
        <x:v>B48</x:v>
      </x:c>
      <x:c r="CN1562" t="n">
        <x:v>0.142857142857143</x:v>
      </x:c>
      <x:c r="CO1562" t="n">
        <x:f>IFERROR(IF(AND(TYPE('Parameters'!B48)=TYPE(CN1562),ISBLANK('Parameters'!B48)=ISBLANK(CN1562),EXACT('Parameters'!B48,CN1562)),0,1),1)</x:f>
        <x:v>0</x:v>
      </x:c>
    </x:row>
    <x:row r="1563">
      <x:c r="CL1563" t="str">
        <x:v>Parameters</x:v>
      </x:c>
      <x:c r="CM1563" t="str">
        <x:v>A49</x:v>
      </x:c>
      <x:c r="CN1563" t="str">
        <x:v>D2 Health</x:v>
      </x:c>
      <x:c r="CO1563" t="n">
        <x:f>IFERROR(IF(AND(TYPE('Parameters'!A49)=TYPE(CN1563),ISBLANK('Parameters'!A49)=ISBLANK(CN1563),EXACT('Parameters'!A49,CN1563)),0,1),1)</x:f>
        <x:v>0</x:v>
      </x:c>
    </x:row>
    <x:row r="1564">
      <x:c r="CL1564" t="str">
        <x:v>Parameters</x:v>
      </x:c>
      <x:c r="CM1564" t="str">
        <x:v>B49</x:v>
      </x:c>
      <x:c r="CN1564" t="n">
        <x:v>0.142857142857143</x:v>
      </x:c>
      <x:c r="CO1564" t="n">
        <x:f>IFERROR(IF(AND(TYPE('Parameters'!B49)=TYPE(CN1564),ISBLANK('Parameters'!B49)=ISBLANK(CN1564),EXACT('Parameters'!B49,CN1564)),0,1),1)</x:f>
        <x:v>0</x:v>
      </x:c>
    </x:row>
    <x:row r="1565">
      <x:c r="CL1565" t="str">
        <x:v>Parameters</x:v>
      </x:c>
      <x:c r="CM1565" t="str">
        <x:v>A50</x:v>
      </x:c>
      <x:c r="CN1565" t="str">
        <x:v>D3 Social</x:v>
      </x:c>
      <x:c r="CO1565" t="n">
        <x:f>IFERROR(IF(AND(TYPE('Parameters'!A50)=TYPE(CN1565),ISBLANK('Parameters'!A50)=ISBLANK(CN1565),EXACT('Parameters'!A50,CN1565)),0,1),1)</x:f>
        <x:v>0</x:v>
      </x:c>
    </x:row>
    <x:row r="1566">
      <x:c r="CL1566" t="str">
        <x:v>Parameters</x:v>
      </x:c>
      <x:c r="CM1566" t="str">
        <x:v>B50</x:v>
      </x:c>
      <x:c r="CN1566" t="n">
        <x:v>0.142857142857143</x:v>
      </x:c>
      <x:c r="CO1566" t="n">
        <x:f>IFERROR(IF(AND(TYPE('Parameters'!B50)=TYPE(CN1566),ISBLANK('Parameters'!B50)=ISBLANK(CN1566),EXACT('Parameters'!B50,CN1566)),0,1),1)</x:f>
        <x:v>0</x:v>
      </x:c>
    </x:row>
    <x:row r="1567">
      <x:c r="CL1567" t="str">
        <x:v>Parameters</x:v>
      </x:c>
      <x:c r="CM1567" t="str">
        <x:v>A51</x:v>
      </x:c>
      <x:c r="CN1567" t="str">
        <x:v>D4 Knowledge</x:v>
      </x:c>
      <x:c r="CO1567" t="n">
        <x:f>IFERROR(IF(AND(TYPE('Parameters'!A51)=TYPE(CN1567),ISBLANK('Parameters'!A51)=ISBLANK(CN1567),EXACT('Parameters'!A51,CN1567)),0,1),1)</x:f>
        <x:v>0</x:v>
      </x:c>
    </x:row>
    <x:row r="1568">
      <x:c r="CL1568" t="str">
        <x:v>Parameters</x:v>
      </x:c>
      <x:c r="CM1568" t="str">
        <x:v>B51</x:v>
      </x:c>
      <x:c r="CN1568" t="n">
        <x:v>0.142857142857143</x:v>
      </x:c>
      <x:c r="CO1568" t="n">
        <x:f>IFERROR(IF(AND(TYPE('Parameters'!B51)=TYPE(CN1568),ISBLANK('Parameters'!B51)=ISBLANK(CN1568),EXACT('Parameters'!B51,CN1568)),0,1),1)</x:f>
        <x:v>0</x:v>
      </x:c>
    </x:row>
    <x:row r="1569">
      <x:c r="CL1569" t="str">
        <x:v>Parameters</x:v>
      </x:c>
      <x:c r="CM1569" t="str">
        <x:v>A52</x:v>
      </x:c>
      <x:c r="CN1569" t="str">
        <x:v>D5 Agency</x:v>
      </x:c>
      <x:c r="CO1569" t="n">
        <x:f>IFERROR(IF(AND(TYPE('Parameters'!A52)=TYPE(CN1569),ISBLANK('Parameters'!A52)=ISBLANK(CN1569),EXACT('Parameters'!A52,CN1569)),0,1),1)</x:f>
        <x:v>0</x:v>
      </x:c>
    </x:row>
    <x:row r="1570">
      <x:c r="CL1570" t="str">
        <x:v>Parameters</x:v>
      </x:c>
      <x:c r="CM1570" t="str">
        <x:v>B52</x:v>
      </x:c>
      <x:c r="CN1570" t="n">
        <x:v>0.142857142857143</x:v>
      </x:c>
      <x:c r="CO1570" t="n">
        <x:f>IFERROR(IF(AND(TYPE('Parameters'!B52)=TYPE(CN1570),ISBLANK('Parameters'!B52)=ISBLANK(CN1570),EXACT('Parameters'!B52,CN1570)),0,1),1)</x:f>
        <x:v>0</x:v>
      </x:c>
    </x:row>
    <x:row r="1571">
      <x:c r="CL1571" t="str">
        <x:v>Parameters</x:v>
      </x:c>
      <x:c r="CM1571" t="str">
        <x:v>A53</x:v>
      </x:c>
      <x:c r="CN1571" t="str">
        <x:v>D6 Meaning</x:v>
      </x:c>
      <x:c r="CO1571" t="n">
        <x:f>IFERROR(IF(AND(TYPE('Parameters'!A53)=TYPE(CN1571),ISBLANK('Parameters'!A53)=ISBLANK(CN1571),EXACT('Parameters'!A53,CN1571)),0,1),1)</x:f>
        <x:v>0</x:v>
      </x:c>
    </x:row>
    <x:row r="1572">
      <x:c r="CL1572" t="str">
        <x:v>Parameters</x:v>
      </x:c>
      <x:c r="CM1572" t="str">
        <x:v>B53</x:v>
      </x:c>
      <x:c r="CN1572" t="n">
        <x:v>0.142857142857143</x:v>
      </x:c>
      <x:c r="CO1572" t="n">
        <x:f>IFERROR(IF(AND(TYPE('Parameters'!B53)=TYPE(CN1572),ISBLANK('Parameters'!B53)=ISBLANK(CN1572),EXACT('Parameters'!B53,CN1572)),0,1),1)</x:f>
        <x:v>0</x:v>
      </x:c>
    </x:row>
    <x:row r="1573">
      <x:c r="CL1573" t="str">
        <x:v>Parameters</x:v>
      </x:c>
      <x:c r="CM1573" t="str">
        <x:v>A54</x:v>
      </x:c>
      <x:c r="CN1573" t="str">
        <x:v>D7 Environment</x:v>
      </x:c>
      <x:c r="CO1573" t="n">
        <x:f>IFERROR(IF(AND(TYPE('Parameters'!A54)=TYPE(CN1573),ISBLANK('Parameters'!A54)=ISBLANK(CN1573),EXACT('Parameters'!A54,CN1573)),0,1),1)</x:f>
        <x:v>0</x:v>
      </x:c>
    </x:row>
    <x:row r="1574">
      <x:c r="CL1574" t="str">
        <x:v>Parameters</x:v>
      </x:c>
      <x:c r="CM1574" t="str">
        <x:v>B54</x:v>
      </x:c>
      <x:c r="CN1574" t="n">
        <x:v>0.142857142857143</x:v>
      </x:c>
      <x:c r="CO1574" t="n">
        <x:f>IFERROR(IF(AND(TYPE('Parameters'!B54)=TYPE(CN1574),ISBLANK('Parameters'!B54)=ISBLANK(CN1574),EXACT('Parameters'!B54,CN1574)),0,1),1)</x:f>
        <x:v>0</x:v>
      </x:c>
    </x:row>
    <x:row r="1575">
      <x:c r="CL1575" t="str">
        <x:v>Parameters</x:v>
      </x:c>
      <x:c r="CM1575" t="str">
        <x:v>A55</x:v>
      </x:c>
      <x:c r="CN1575" t="str">
        <x:v>SECTION 13.1 FLOOR TABLES (CANON)</x:v>
      </x:c>
      <x:c r="CO1575" t="n">
        <x:f>IFERROR(IF(AND(TYPE('Parameters'!A55)=TYPE(CN1575),ISBLANK('Parameters'!A55)=ISBLANK(CN1575),EXACT('Parameters'!A55,CN1575)),0,1),1)</x:f>
        <x:v>0</x:v>
      </x:c>
    </x:row>
    <x:row r="1576">
      <x:c r="CL1576" t="str">
        <x:v>Parameters</x:v>
      </x:c>
      <x:c r="CM1576" t="str">
        <x:v>A56</x:v>
      </x:c>
      <x:c r="CN1576" t="str">
        <x:v>UNION FLOOR PRESERVATION (w_u floor)</x:v>
      </x:c>
      <x:c r="CO1576" t="n">
        <x:f>IFERROR(IF(AND(TYPE('Parameters'!A56)=TYPE(CN1576),ISBLANK('Parameters'!A56)=ISBLANK(CN1576),EXACT('Parameters'!A56,CN1576)),0,1),1)</x:f>
        <x:v>0</x:v>
      </x:c>
    </x:row>
    <x:row r="1577">
      <x:c r="CL1577" t="str">
        <x:v>Parameters</x:v>
      </x:c>
      <x:c r="CM1577" t="str">
        <x:v>A57</x:v>
      </x:c>
      <x:c r="CN1577" t="str">
        <x:v>Union Scope</x:v>
      </x:c>
      <x:c r="CO1577" t="n">
        <x:f>IFERROR(IF(AND(TYPE('Parameters'!A57)=TYPE(CN1577),ISBLANK('Parameters'!A57)=ISBLANK(CN1577),EXACT('Parameters'!A57,CN1577)),0,1),1)</x:f>
        <x:v>0</x:v>
      </x:c>
    </x:row>
    <x:row r="1578">
      <x:c r="CL1578" t="str">
        <x:v>Parameters</x:v>
      </x:c>
      <x:c r="CM1578" t="str">
        <x:v>B57</x:v>
      </x:c>
      <x:c r="CN1578" t="str">
        <x:v>Floor</x:v>
      </x:c>
      <x:c r="CO1578" t="n">
        <x:f>IFERROR(IF(AND(TYPE('Parameters'!B57)=TYPE(CN1578),ISBLANK('Parameters'!B57)=ISBLANK(CN1578),EXACT('Parameters'!B57,CN1578)),0,1),1)</x:f>
        <x:v>0</x:v>
      </x:c>
    </x:row>
    <x:row r="1579">
      <x:c r="CL1579" t="str">
        <x:v>Parameters</x:v>
      </x:c>
      <x:c r="CM1579" t="str">
        <x:v>A58</x:v>
      </x:c>
      <x:c r="CN1579" t="str">
        <x:v>U1 Self</x:v>
      </x:c>
      <x:c r="CO1579" t="n">
        <x:f>IFERROR(IF(AND(TYPE('Parameters'!A58)=TYPE(CN1579),ISBLANK('Parameters'!A58)=ISBLANK(CN1579),EXACT('Parameters'!A58,CN1579)),0,1),1)</x:f>
        <x:v>0</x:v>
      </x:c>
    </x:row>
    <x:row r="1580">
      <x:c r="CL1580" t="str">
        <x:v>Parameters</x:v>
      </x:c>
      <x:c r="CM1580" t="str">
        <x:v>B58</x:v>
      </x:c>
      <x:c r="CN1580" t="n">
        <x:v>0.2</x:v>
      </x:c>
      <x:c r="CO1580" t="n">
        <x:f>IFERROR(IF(AND(TYPE('Parameters'!B58)=TYPE(CN1580),ISBLANK('Parameters'!B58)=ISBLANK(CN1580),EXACT('Parameters'!B58,CN1580)),0,1),1)</x:f>
        <x:v>0</x:v>
      </x:c>
    </x:row>
    <x:row r="1581">
      <x:c r="CL1581" t="str">
        <x:v>Parameters</x:v>
      </x:c>
      <x:c r="CM1581" t="str">
        <x:v>A59</x:v>
      </x:c>
      <x:c r="CN1581" t="str">
        <x:v>U2 Household</x:v>
      </x:c>
      <x:c r="CO1581" t="n">
        <x:f>IFERROR(IF(AND(TYPE('Parameters'!A59)=TYPE(CN1581),ISBLANK('Parameters'!A59)=ISBLANK(CN1581),EXACT('Parameters'!A59,CN1581)),0,1),1)</x:f>
        <x:v>0</x:v>
      </x:c>
    </x:row>
    <x:row r="1582">
      <x:c r="CL1582" t="str">
        <x:v>Parameters</x:v>
      </x:c>
      <x:c r="CM1582" t="str">
        <x:v>B59</x:v>
      </x:c>
      <x:c r="CN1582" t="n">
        <x:v>0.06</x:v>
      </x:c>
      <x:c r="CO1582" t="n">
        <x:f>IFERROR(IF(AND(TYPE('Parameters'!B59)=TYPE(CN1582),ISBLANK('Parameters'!B59)=ISBLANK(CN1582),EXACT('Parameters'!B59,CN1582)),0,1),1)</x:f>
        <x:v>0</x:v>
      </x:c>
    </x:row>
    <x:row r="1583">
      <x:c r="CL1583" t="str">
        <x:v>Parameters</x:v>
      </x:c>
      <x:c r="CM1583" t="str">
        <x:v>A60</x:v>
      </x:c>
      <x:c r="CN1583" t="str">
        <x:v>U3 Community</x:v>
      </x:c>
      <x:c r="CO1583" t="n">
        <x:f>IFERROR(IF(AND(TYPE('Parameters'!A60)=TYPE(CN1583),ISBLANK('Parameters'!A60)=ISBLANK(CN1583),EXACT('Parameters'!A60,CN1583)),0,1),1)</x:f>
        <x:v>0</x:v>
      </x:c>
    </x:row>
    <x:row r="1584">
      <x:c r="CL1584" t="str">
        <x:v>Parameters</x:v>
      </x:c>
      <x:c r="CM1584" t="str">
        <x:v>B60</x:v>
      </x:c>
      <x:c r="CN1584" t="n">
        <x:v>0.06</x:v>
      </x:c>
      <x:c r="CO1584" t="n">
        <x:f>IFERROR(IF(AND(TYPE('Parameters'!B60)=TYPE(CN1584),ISBLANK('Parameters'!B60)=ISBLANK(CN1584),EXACT('Parameters'!B60,CN1584)),0,1),1)</x:f>
        <x:v>0</x:v>
      </x:c>
    </x:row>
    <x:row r="1585">
      <x:c r="CL1585" t="str">
        <x:v>Parameters</x:v>
      </x:c>
      <x:c r="CM1585" t="str">
        <x:v>A61</x:v>
      </x:c>
      <x:c r="CN1585" t="str">
        <x:v>U4 Organization</x:v>
      </x:c>
      <x:c r="CO1585" t="n">
        <x:f>IFERROR(IF(AND(TYPE('Parameters'!A61)=TYPE(CN1585),ISBLANK('Parameters'!A61)=ISBLANK(CN1585),EXACT('Parameters'!A61,CN1585)),0,1),1)</x:f>
        <x:v>0</x:v>
      </x:c>
    </x:row>
    <x:row r="1586">
      <x:c r="CL1586" t="str">
        <x:v>Parameters</x:v>
      </x:c>
      <x:c r="CM1586" t="str">
        <x:v>B61</x:v>
      </x:c>
      <x:c r="CN1586" t="n">
        <x:v>0.06</x:v>
      </x:c>
      <x:c r="CO1586" t="n">
        <x:f>IFERROR(IF(AND(TYPE('Parameters'!B61)=TYPE(CN1586),ISBLANK('Parameters'!B61)=ISBLANK(CN1586),EXACT('Parameters'!B61,CN1586)),0,1),1)</x:f>
        <x:v>0</x:v>
      </x:c>
    </x:row>
    <x:row r="1587">
      <x:c r="CL1587" t="str">
        <x:v>Parameters</x:v>
      </x:c>
      <x:c r="CM1587" t="str">
        <x:v>A62</x:v>
      </x:c>
      <x:c r="CN1587" t="str">
        <x:v>U5 Polity</x:v>
      </x:c>
      <x:c r="CO1587" t="n">
        <x:f>IFERROR(IF(AND(TYPE('Parameters'!A62)=TYPE(CN1587),ISBLANK('Parameters'!A62)=ISBLANK(CN1587),EXACT('Parameters'!A62,CN1587)),0,1),1)</x:f>
        <x:v>0</x:v>
      </x:c>
    </x:row>
    <x:row r="1588">
      <x:c r="CL1588" t="str">
        <x:v>Parameters</x:v>
      </x:c>
      <x:c r="CM1588" t="str">
        <x:v>B62</x:v>
      </x:c>
      <x:c r="CN1588" t="n">
        <x:v>0.08</x:v>
      </x:c>
      <x:c r="CO1588" t="n">
        <x:f>IFERROR(IF(AND(TYPE('Parameters'!B62)=TYPE(CN1588),ISBLANK('Parameters'!B62)=ISBLANK(CN1588),EXACT('Parameters'!B62,CN1588)),0,1),1)</x:f>
        <x:v>0</x:v>
      </x:c>
    </x:row>
    <x:row r="1589">
      <x:c r="CL1589" t="str">
        <x:v>Parameters</x:v>
      </x:c>
      <x:c r="CM1589" t="str">
        <x:v>A63</x:v>
      </x:c>
      <x:c r="CN1589" t="str">
        <x:v>U6 Humanity / Global Coordination</x:v>
      </x:c>
      <x:c r="CO1589" t="n">
        <x:f>IFERROR(IF(AND(TYPE('Parameters'!A63)=TYPE(CN1589),ISBLANK('Parameters'!A63)=ISBLANK(CN1589),EXACT('Parameters'!A63,CN1589)),0,1),1)</x:f>
        <x:v>0</x:v>
      </x:c>
    </x:row>
    <x:row r="1590">
      <x:c r="CL1590" t="str">
        <x:v>Parameters</x:v>
      </x:c>
      <x:c r="CM1590" t="str">
        <x:v>B63</x:v>
      </x:c>
      <x:c r="CN1590" t="n">
        <x:v>0.1</x:v>
      </x:c>
      <x:c r="CO1590" t="n">
        <x:f>IFERROR(IF(AND(TYPE('Parameters'!B63)=TYPE(CN1590),ISBLANK('Parameters'!B63)=ISBLANK(CN1590),EXACT('Parameters'!B63,CN1590)),0,1),1)</x:f>
        <x:v>0</x:v>
      </x:c>
    </x:row>
    <x:row r="1591">
      <x:c r="CL1591" t="str">
        <x:v>Parameters</x:v>
      </x:c>
      <x:c r="CM1591" t="str">
        <x:v>A64</x:v>
      </x:c>
      <x:c r="CN1591" t="str">
        <x:v>U7 Biosphere</x:v>
      </x:c>
      <x:c r="CO1591" t="n">
        <x:f>IFERROR(IF(AND(TYPE('Parameters'!A64)=TYPE(CN1591),ISBLANK('Parameters'!A64)=ISBLANK(CN1591),EXACT('Parameters'!A64,CN1591)),0,1),1)</x:f>
        <x:v>0</x:v>
      </x:c>
    </x:row>
    <x:row r="1592">
      <x:c r="CL1592" t="str">
        <x:v>Parameters</x:v>
      </x:c>
      <x:c r="CM1592" t="str">
        <x:v>B64</x:v>
      </x:c>
      <x:c r="CN1592" t="n">
        <x:v>0.1</x:v>
      </x:c>
      <x:c r="CO1592" t="n">
        <x:f>IFERROR(IF(AND(TYPE('Parameters'!B64)=TYPE(CN1592),ISBLANK('Parameters'!B64)=ISBLANK(CN1592),EXACT('Parameters'!B64,CN1592)),0,1),1)</x:f>
        <x:v>0</x:v>
      </x:c>
    </x:row>
    <x:row r="1593">
      <x:c r="CL1593" t="str">
        <x:v>Parameters</x:v>
      </x:c>
      <x:c r="CM1593" t="str">
        <x:v>A66</x:v>
      </x:c>
      <x:c r="CN1593" t="str">
        <x:v>DIMENSION FLOOR PRESERVATION (v_d floor)</x:v>
      </x:c>
      <x:c r="CO1593" t="n">
        <x:f>IFERROR(IF(AND(TYPE('Parameters'!A66)=TYPE(CN1593),ISBLANK('Parameters'!A66)=ISBLANK(CN1593),EXACT('Parameters'!A66,CN1593)),0,1),1)</x:f>
        <x:v>0</x:v>
      </x:c>
    </x:row>
    <x:row r="1594">
      <x:c r="CL1594" t="str">
        <x:v>Parameters</x:v>
      </x:c>
      <x:c r="CM1594" t="str">
        <x:v>A67</x:v>
      </x:c>
      <x:c r="CN1594" t="str">
        <x:v>Dimension</x:v>
      </x:c>
      <x:c r="CO1594" t="n">
        <x:f>IFERROR(IF(AND(TYPE('Parameters'!A67)=TYPE(CN1594),ISBLANK('Parameters'!A67)=ISBLANK(CN1594),EXACT('Parameters'!A67,CN1594)),0,1),1)</x:f>
        <x:v>0</x:v>
      </x:c>
    </x:row>
    <x:row r="1595">
      <x:c r="CL1595" t="str">
        <x:v>Parameters</x:v>
      </x:c>
      <x:c r="CM1595" t="str">
        <x:v>B67</x:v>
      </x:c>
      <x:c r="CN1595" t="str">
        <x:v>Floor</x:v>
      </x:c>
      <x:c r="CO1595" t="n">
        <x:f>IFERROR(IF(AND(TYPE('Parameters'!B67)=TYPE(CN1595),ISBLANK('Parameters'!B67)=ISBLANK(CN1595),EXACT('Parameters'!B67,CN1595)),0,1),1)</x:f>
        <x:v>0</x:v>
      </x:c>
    </x:row>
    <x:row r="1596">
      <x:c r="CL1596" t="str">
        <x:v>Parameters</x:v>
      </x:c>
      <x:c r="CM1596" t="str">
        <x:v>A68</x:v>
      </x:c>
      <x:c r="CN1596" t="str">
        <x:v>D1 Material</x:v>
      </x:c>
      <x:c r="CO1596" t="n">
        <x:f>IFERROR(IF(AND(TYPE('Parameters'!A68)=TYPE(CN1596),ISBLANK('Parameters'!A68)=ISBLANK(CN1596),EXACT('Parameters'!A68,CN1596)),0,1),1)</x:f>
        <x:v>0</x:v>
      </x:c>
    </x:row>
    <x:row r="1597">
      <x:c r="CL1597" t="str">
        <x:v>Parameters</x:v>
      </x:c>
      <x:c r="CM1597" t="str">
        <x:v>B68</x:v>
      </x:c>
      <x:c r="CN1597" t="n">
        <x:v>0.08</x:v>
      </x:c>
      <x:c r="CO1597" t="n">
        <x:f>IFERROR(IF(AND(TYPE('Parameters'!B68)=TYPE(CN1597),ISBLANK('Parameters'!B68)=ISBLANK(CN1597),EXACT('Parameters'!B68,CN1597)),0,1),1)</x:f>
        <x:v>0</x:v>
      </x:c>
    </x:row>
    <x:row r="1598">
      <x:c r="CL1598" t="str">
        <x:v>Parameters</x:v>
      </x:c>
      <x:c r="CM1598" t="str">
        <x:v>A69</x:v>
      </x:c>
      <x:c r="CN1598" t="str">
        <x:v>D2 Health</x:v>
      </x:c>
      <x:c r="CO1598" t="n">
        <x:f>IFERROR(IF(AND(TYPE('Parameters'!A69)=TYPE(CN1598),ISBLANK('Parameters'!A69)=ISBLANK(CN1598),EXACT('Parameters'!A69,CN1598)),0,1),1)</x:f>
        <x:v>0</x:v>
      </x:c>
    </x:row>
    <x:row r="1599">
      <x:c r="CL1599" t="str">
        <x:v>Parameters</x:v>
      </x:c>
      <x:c r="CM1599" t="str">
        <x:v>B69</x:v>
      </x:c>
      <x:c r="CN1599" t="n">
        <x:v>0.1</x:v>
      </x:c>
      <x:c r="CO1599" t="n">
        <x:f>IFERROR(IF(AND(TYPE('Parameters'!B69)=TYPE(CN1599),ISBLANK('Parameters'!B69)=ISBLANK(CN1599),EXACT('Parameters'!B69,CN1599)),0,1),1)</x:f>
        <x:v>0</x:v>
      </x:c>
    </x:row>
    <x:row r="1600">
      <x:c r="CL1600" t="str">
        <x:v>Parameters</x:v>
      </x:c>
      <x:c r="CM1600" t="str">
        <x:v>A70</x:v>
      </x:c>
      <x:c r="CN1600" t="str">
        <x:v>D3 Social</x:v>
      </x:c>
      <x:c r="CO1600" t="n">
        <x:f>IFERROR(IF(AND(TYPE('Parameters'!A70)=TYPE(CN1600),ISBLANK('Parameters'!A70)=ISBLANK(CN1600),EXACT('Parameters'!A70,CN1600)),0,1),1)</x:f>
        <x:v>0</x:v>
      </x:c>
    </x:row>
    <x:row r="1601">
      <x:c r="CL1601" t="str">
        <x:v>Parameters</x:v>
      </x:c>
      <x:c r="CM1601" t="str">
        <x:v>B70</x:v>
      </x:c>
      <x:c r="CN1601" t="n">
        <x:v>0.08</x:v>
      </x:c>
      <x:c r="CO1601" t="n">
        <x:f>IFERROR(IF(AND(TYPE('Parameters'!B70)=TYPE(CN1601),ISBLANK('Parameters'!B70)=ISBLANK(CN1601),EXACT('Parameters'!B70,CN1601)),0,1),1)</x:f>
        <x:v>0</x:v>
      </x:c>
    </x:row>
    <x:row r="1602">
      <x:c r="CL1602" t="str">
        <x:v>Parameters</x:v>
      </x:c>
      <x:c r="CM1602" t="str">
        <x:v>A71</x:v>
      </x:c>
      <x:c r="CN1602" t="str">
        <x:v>D4 Knowledge</x:v>
      </x:c>
      <x:c r="CO1602" t="n">
        <x:f>IFERROR(IF(AND(TYPE('Parameters'!A71)=TYPE(CN1602),ISBLANK('Parameters'!A71)=ISBLANK(CN1602),EXACT('Parameters'!A71,CN1602)),0,1),1)</x:f>
        <x:v>0</x:v>
      </x:c>
    </x:row>
    <x:row r="1603">
      <x:c r="CL1603" t="str">
        <x:v>Parameters</x:v>
      </x:c>
      <x:c r="CM1603" t="str">
        <x:v>B71</x:v>
      </x:c>
      <x:c r="CN1603" t="n">
        <x:v>0.08</x:v>
      </x:c>
      <x:c r="CO1603" t="n">
        <x:f>IFERROR(IF(AND(TYPE('Parameters'!B71)=TYPE(CN1603),ISBLANK('Parameters'!B71)=ISBLANK(CN1603),EXACT('Parameters'!B71,CN1603)),0,1),1)</x:f>
        <x:v>0</x:v>
      </x:c>
    </x:row>
    <x:row r="1604">
      <x:c r="CL1604" t="str">
        <x:v>Parameters</x:v>
      </x:c>
      <x:c r="CM1604" t="str">
        <x:v>A72</x:v>
      </x:c>
      <x:c r="CN1604" t="str">
        <x:v>D5 Agency</x:v>
      </x:c>
      <x:c r="CO1604" t="n">
        <x:f>IFERROR(IF(AND(TYPE('Parameters'!A72)=TYPE(CN1604),ISBLANK('Parameters'!A72)=ISBLANK(CN1604),EXACT('Parameters'!A72,CN1604)),0,1),1)</x:f>
        <x:v>0</x:v>
      </x:c>
    </x:row>
    <x:row r="1605">
      <x:c r="CL1605" t="str">
        <x:v>Parameters</x:v>
      </x:c>
      <x:c r="CM1605" t="str">
        <x:v>B72</x:v>
      </x:c>
      <x:c r="CN1605" t="n">
        <x:v>0.1</x:v>
      </x:c>
      <x:c r="CO1605" t="n">
        <x:f>IFERROR(IF(AND(TYPE('Parameters'!B72)=TYPE(CN1605),ISBLANK('Parameters'!B72)=ISBLANK(CN1605),EXACT('Parameters'!B72,CN1605)),0,1),1)</x:f>
        <x:v>0</x:v>
      </x:c>
    </x:row>
    <x:row r="1606">
      <x:c r="CL1606" t="str">
        <x:v>Parameters</x:v>
      </x:c>
      <x:c r="CM1606" t="str">
        <x:v>A73</x:v>
      </x:c>
      <x:c r="CN1606" t="str">
        <x:v>D6 Meaning</x:v>
      </x:c>
      <x:c r="CO1606" t="n">
        <x:f>IFERROR(IF(AND(TYPE('Parameters'!A73)=TYPE(CN1606),ISBLANK('Parameters'!A73)=ISBLANK(CN1606),EXACT('Parameters'!A73,CN1606)),0,1),1)</x:f>
        <x:v>0</x:v>
      </x:c>
    </x:row>
    <x:row r="1607">
      <x:c r="CL1607" t="str">
        <x:v>Parameters</x:v>
      </x:c>
      <x:c r="CM1607" t="str">
        <x:v>B73</x:v>
      </x:c>
      <x:c r="CN1607" t="n">
        <x:v>0.06</x:v>
      </x:c>
      <x:c r="CO1607" t="n">
        <x:f>IFERROR(IF(AND(TYPE('Parameters'!B73)=TYPE(CN1607),ISBLANK('Parameters'!B73)=ISBLANK(CN1607),EXACT('Parameters'!B73,CN1607)),0,1),1)</x:f>
        <x:v>0</x:v>
      </x:c>
    </x:row>
    <x:row r="1608">
      <x:c r="CL1608" t="str">
        <x:v>Parameters</x:v>
      </x:c>
      <x:c r="CM1608" t="str">
        <x:v>A74</x:v>
      </x:c>
      <x:c r="CN1608" t="str">
        <x:v>D7 Environment</x:v>
      </x:c>
      <x:c r="CO1608" t="n">
        <x:f>IFERROR(IF(AND(TYPE('Parameters'!A74)=TYPE(CN1608),ISBLANK('Parameters'!A74)=ISBLANK(CN1608),EXACT('Parameters'!A74,CN1608)),0,1),1)</x:f>
        <x:v>0</x:v>
      </x:c>
    </x:row>
    <x:row r="1609">
      <x:c r="CL1609" t="str">
        <x:v>Parameters</x:v>
      </x:c>
      <x:c r="CM1609" t="str">
        <x:v>B74</x:v>
      </x:c>
      <x:c r="CN1609" t="n">
        <x:v>0.1</x:v>
      </x:c>
      <x:c r="CO1609" t="n">
        <x:f>IFERROR(IF(AND(TYPE('Parameters'!B74)=TYPE(CN1609),ISBLANK('Parameters'!B74)=ISBLANK(CN1609),EXACT('Parameters'!B74,CN1609)),0,1),1)</x:f>
        <x:v>0</x:v>
      </x:c>
    </x:row>
    <x:row r="1610">
      <x:c r="CL1610" t="str">
        <x:v>Parameters</x:v>
      </x:c>
      <x:c r="CM1610" t="str">
        <x:v>A76</x:v>
      </x:c>
      <x:c r="CN1610" t="str">
        <x:v>EXEMPLAR NOTE: Uniform v_d = 1/7 each. Non-uniform HDW dimension allocation is not exercised here. Floor check: 1/7 = 0.1429 &gt; 0.10.</x:v>
      </x:c>
      <x:c r="CO1610" t="n">
        <x:f>IFERROR(IF(AND(TYPE('Parameters'!A76)=TYPE(CN1610),ISBLANK('Parameters'!A76)=ISBLANK(CN1610),EXACT('Parameters'!A76,CN1610)),0,1),1)</x:f>
        <x:v>0</x:v>
      </x:c>
    </x:row>
    <x:row r="1611">
      <x:c r="CL1611" t="str">
        <x:v>Parameters</x:v>
      </x:c>
      <x:c r="CM1611" t="str">
        <x:v>A77</x:v>
      </x:c>
      <x:c r="CN1611" t="str">
        <x:v>NOTE: Current v5.9 uses the PLSS_Local_Scope-derived union weights for this frozen worked run; constitutional floors remain preserved.</x:v>
      </x:c>
      <x:c r="CO1611" t="n">
        <x:f>IFERROR(IF(AND(TYPE('Parameters'!A77)=TYPE(CN1611),ISBLANK('Parameters'!A77)=ISBLANK(CN1611),EXACT('Parameters'!A77,CN1611)),0,1),1)</x:f>
        <x:v>0</x:v>
      </x:c>
    </x:row>
    <x:row r="1612">
      <x:c r="CL1612" t="str">
        <x:v>Parameters</x:v>
      </x:c>
      <x:c r="CM1612" t="str">
        <x:v>A78</x:v>
      </x:c>
      <x:c r="CN1612" t="str">
        <x:v>Set q_u on PLSS_Local_Scope; use equal q_u values for a uniform baseline.</x:v>
      </x:c>
      <x:c r="CO1612" t="n">
        <x:f>IFERROR(IF(AND(TYPE('Parameters'!A78)=TYPE(CN1612),ISBLANK('Parameters'!A78)=ISBLANK(CN1612),EXACT('Parameters'!A78,CN1612)),0,1),1)</x:f>
        <x:v>0</x:v>
      </x:c>
    </x:row>
    <x:row r="1613">
      <x:c r="CL1613" t="str">
        <x:v>Parameters</x:v>
      </x:c>
      <x:c r="CM1613" t="str">
        <x:v>A79</x:v>
      </x:c>
      <x:c r="CN1613" t="str">
        <x:v>v13.0 NOTE: Uncertainty estimation is REQUIRED for all active cells at Tier 2+.</x:v>
      </x:c>
      <x:c r="CO1613" t="n">
        <x:f>IFERROR(IF(AND(TYPE('Parameters'!A79)=TYPE(CN1613),ISBLANK('Parameters'!A79)=ISBLANK(CN1613),EXACT('Parameters'!A79,CN1613)),0,1),1)</x:f>
        <x:v>0</x:v>
      </x:c>
    </x:row>
    <x:row r="1614">
      <x:c r="CL1614" t="str">
        <x:v>Parameters</x:v>
      </x:c>
      <x:c r="CM1614" t="str">
        <x:v>A80</x:v>
      </x:c>
      <x:c r="CN1614" t="str">
        <x:v>Active cell definition: m(u,d)=1 for RLS ∪ rights-covered ∪ catastrophe ∪ governance minimum</x:v>
      </x:c>
      <x:c r="CO1614" t="n">
        <x:f>IFERROR(IF(AND(TYPE('Parameters'!A80)=TYPE(CN1614),ISBLANK('Parameters'!A80)=ISBLANK(CN1614),EXACT('Parameters'!A80,CN1614)),0,1),1)</x:f>
        <x:v>0</x:v>
      </x:c>
    </x:row>
    <x:row r="1615">
      <x:c r="CL1615" t="str">
        <x:v>PLSS_Local_Scope</x:v>
      </x:c>
      <x:c r="CM1615" t="str">
        <x:v>A1</x:v>
      </x:c>
      <x:c r="CN1615" t="str">
        <x:v>PRACTICAL LOCAL SCOPE SCORING (PLSS) — HELPER</x:v>
      </x:c>
      <x:c r="CO1615" t="n">
        <x:f>IFERROR(IF(AND(TYPE('PLSS_Local_Scope'!A1)=TYPE(CN1615),ISBLANK('PLSS_Local_Scope'!A1)=ISBLANK(CN1615),EXACT('PLSS_Local_Scope'!A1,CN1615)),0,1),1)</x:f>
        <x:v>0</x:v>
      </x:c>
    </x:row>
    <x:row r="1616">
      <x:c r="CL1616" t="str">
        <x:v>PLSS_Local_Scope</x:v>
      </x:c>
      <x:c r="CM1616" t="str">
        <x:v>A2</x:v>
      </x:c>
      <x:c r="CN1616" t="str">
        <x:v>Purpose</x:v>
      </x:c>
      <x:c r="CO1616" t="n">
        <x:f>IFERROR(IF(AND(TYPE('PLSS_Local_Scope'!A2)=TYPE(CN1616),ISBLANK('PLSS_Local_Scope'!A2)=ISBLANK(CN1616),EXACT('PLSS_Local_Scope'!A2,CN1616)),0,1),1)</x:f>
        <x:v>0</x:v>
      </x:c>
    </x:row>
    <x:row r="1617">
      <x:c r="CL1617" t="str">
        <x:v>PLSS_Local_Scope</x:v>
      </x:c>
      <x:c r="CM1617" t="str">
        <x:v>B2</x:v>
      </x:c>
      <x:c r="CN1617" t="str">
        <x:v>Compute floor-preserving local weights. The declared direct-q construction and three required comparators are calculated below; constitutional floors remain invariant.</x:v>
      </x:c>
      <x:c r="CO1617" t="n">
        <x:f>IFERROR(IF(AND(TYPE('PLSS_Local_Scope'!B2)=TYPE(CN1617),ISBLANK('PLSS_Local_Scope'!B2)=ISBLANK(CN1617),EXACT('PLSS_Local_Scope'!B2,CN1617)),0,1),1)</x:f>
        <x:v>0</x:v>
      </x:c>
    </x:row>
    <x:row r="1618">
      <x:c r="CL1618" t="str">
        <x:v>PLSS_Local_Scope</x:v>
      </x:c>
      <x:c r="CM1618" t="str">
        <x:v>A3</x:v>
      </x:c>
      <x:c r="CN1618" t="str">
        <x:v>Framework</x:v>
      </x:c>
      <x:c r="CO1618" t="n">
        <x:f>IFERROR(IF(AND(TYPE('PLSS_Local_Scope'!A3)=TYPE(CN1618),ISBLANK('PLSS_Local_Scope'!A3)=ISBLANK(CN1618),EXACT('PLSS_Local_Scope'!A3,CN1618)),0,1),1)</x:f>
        <x:v>0</x:v>
      </x:c>
    </x:row>
    <x:row r="1619">
      <x:c r="CL1619" t="str">
        <x:v>PLSS_Local_Scope</x:v>
      </x:c>
      <x:c r="CM1619" t="str">
        <x:v>B3</x:v>
      </x:c>
      <x:c r="CN1619" t="str">
        <x:v>RippleLogic v13.0</x:v>
      </x:c>
      <x:c r="CO1619" t="n">
        <x:f>IFERROR(IF(AND(TYPE('PLSS_Local_Scope'!B3)=TYPE(CN1619),ISBLANK('PLSS_Local_Scope'!B3)=ISBLANK(CN1619),EXACT('PLSS_Local_Scope'!B3,CN1619)),0,1),1)</x:f>
        <x:v>0</x:v>
      </x:c>
    </x:row>
    <x:row r="1620">
      <x:c r="CL1620" t="str">
        <x:v>PLSS_Local_Scope</x:v>
      </x:c>
      <x:c r="CM1620" t="str">
        <x:v>A4</x:v>
      </x:c>
      <x:c r="CN1620" t="str">
        <x:v>SGP</x:v>
      </x:c>
      <x:c r="CO1620" t="n">
        <x:f>IFERROR(IF(AND(TYPE('PLSS_Local_Scope'!A4)=TYPE(CN1620),ISBLANK('PLSS_Local_Scope'!A4)=ISBLANK(CN1620),EXACT('PLSS_Local_Scope'!A4,CN1620)),0,1),1)</x:f>
        <x:v>0</x:v>
      </x:c>
    </x:row>
    <x:row r="1621">
      <x:c r="CL1621" t="str">
        <x:v>PLSS_Local_Scope</x:v>
      </x:c>
      <x:c r="CM1621" t="str">
        <x:v>B4</x:v>
      </x:c>
      <x:c r="CN1621" t="str">
        <x:v>SGP v8.8</x:v>
      </x:c>
      <x:c r="CO1621" t="n">
        <x:f>IFERROR(IF(AND(TYPE('PLSS_Local_Scope'!B4)=TYPE(CN1621),ISBLANK('PLSS_Local_Scope'!B4)=ISBLANK(CN1621),EXACT('PLSS_Local_Scope'!B4,CN1621)),0,1),1)</x:f>
        <x:v>0</x:v>
      </x:c>
    </x:row>
    <x:row r="1622">
      <x:c r="CL1622" t="str">
        <x:v>PLSS_Local_Scope</x:v>
      </x:c>
      <x:c r="CM1622" t="str">
        <x:v>A5</x:v>
      </x:c>
      <x:c r="CN1622" t="str">
        <x:v>Sheet Version</x:v>
      </x:c>
      <x:c r="CO1622" t="n">
        <x:f>IFERROR(IF(AND(TYPE('PLSS_Local_Scope'!A5)=TYPE(CN1622),ISBLANK('PLSS_Local_Scope'!A5)=ISBLANK(CN1622),EXACT('PLSS_Local_Scope'!A5,CN1622)),0,1),1)</x:f>
        <x:v>0</x:v>
      </x:c>
    </x:row>
    <x:row r="1623">
      <x:c r="CL1623" t="str">
        <x:v>PLSS_Local_Scope</x:v>
      </x:c>
      <x:c r="CM1623" t="str">
        <x:v>B5</x:v>
      </x:c>
      <x:c r="CN1623" t="str">
        <x:v>v5.9</x:v>
      </x:c>
      <x:c r="CO1623" t="n">
        <x:f>IFERROR(IF(AND(TYPE('PLSS_Local_Scope'!B5)=TYPE(CN1623),ISBLANK('PLSS_Local_Scope'!B5)=ISBLANK(CN1623),EXACT('PLSS_Local_Scope'!B5,CN1623)),0,1),1)</x:f>
        <x:v>0</x:v>
      </x:c>
    </x:row>
    <x:row r="1624">
      <x:c r="CL1624" t="str">
        <x:v>PLSS_Local_Scope</x:v>
      </x:c>
      <x:c r="CM1624" t="str">
        <x:v>A6</x:v>
      </x:c>
      <x:c r="CN1624" t="str">
        <x:v>Weight Profile</x:v>
      </x:c>
      <x:c r="CO1624" t="n">
        <x:f>IFERROR(IF(AND(TYPE('PLSS_Local_Scope'!A6)=TYPE(CN1624),ISBLANK('PLSS_Local_Scope'!A6)=ISBLANK(CN1624),EXACT('PLSS_Local_Scope'!A6,CN1624)),0,1),1)</x:f>
        <x:v>0</x:v>
      </x:c>
    </x:row>
    <x:row r="1625">
      <x:c r="CL1625" t="str">
        <x:v>PLSS_Local_Scope</x:v>
      </x:c>
      <x:c r="CM1625" t="str">
        <x:v>A8</x:v>
      </x:c>
      <x:c r="CN1625" t="str">
        <x:v>Key Rule</x:v>
      </x:c>
      <x:c r="CO1625" t="n">
        <x:f>IFERROR(IF(AND(TYPE('PLSS_Local_Scope'!A8)=TYPE(CN1625),ISBLANK('PLSS_Local_Scope'!A8)=ISBLANK(CN1625),EXACT('PLSS_Local_Scope'!A8,CN1625)),0,1),1)</x:f>
        <x:v>0</x:v>
      </x:c>
    </x:row>
    <x:row r="1626">
      <x:c r="CL1626" t="str">
        <x:v>PLSS_Local_Scope</x:v>
      </x:c>
      <x:c r="CM1626" t="str">
        <x:v>B8</x:v>
      </x:c>
      <x:c r="CN1626" t="str">
        <x:v>Score near, guard far. PLSS is the zoom lens, not the safety waiver. Structural diagnostics required for Containment remain live even when residual welfare attention is local.</x:v>
      </x:c>
      <x:c r="CO1626" t="n">
        <x:f>IFERROR(IF(AND(TYPE('PLSS_Local_Scope'!B8)=TYPE(CN1626),ISBLANK('PLSS_Local_Scope'!B8)=ISBLANK(CN1626),EXACT('PLSS_Local_Scope'!B8,CN1626)),0,1),1)</x:f>
        <x:v>0</x:v>
      </x:c>
    </x:row>
    <x:row r="1627">
      <x:c r="CL1627" t="str">
        <x:v>PLSS_Local_Scope</x:v>
      </x:c>
      <x:c r="CM1627" t="str">
        <x:v>A10</x:v>
      </x:c>
      <x:c r="CN1627" t="str">
        <x:v>Union Scope</x:v>
      </x:c>
      <x:c r="CO1627" t="n">
        <x:f>IFERROR(IF(AND(TYPE('PLSS_Local_Scope'!A10)=TYPE(CN1627),ISBLANK('PLSS_Local_Scope'!A10)=ISBLANK(CN1627),EXACT('PLSS_Local_Scope'!A10,CN1627)),0,1),1)</x:f>
        <x:v>0</x:v>
      </x:c>
    </x:row>
    <x:row r="1628">
      <x:c r="CL1628" t="str">
        <x:v>PLSS_Local_Scope</x:v>
      </x:c>
      <x:c r="CM1628" t="str">
        <x:v>B10</x:v>
      </x:c>
      <x:c r="CN1628" t="str">
        <x:v>q_u</x:v>
      </x:c>
      <x:c r="CO1628" t="n">
        <x:f>IFERROR(IF(AND(TYPE('PLSS_Local_Scope'!B10)=TYPE(CN1628),ISBLANK('PLSS_Local_Scope'!B10)=ISBLANK(CN1628),EXACT('PLSS_Local_Scope'!B10,CN1628)),0,1),1)</x:f>
        <x:v>0</x:v>
      </x:c>
    </x:row>
    <x:row r="1629">
      <x:c r="CL1629" t="str">
        <x:v>PLSS_Local_Scope</x:v>
      </x:c>
      <x:c r="CM1629" t="str">
        <x:v>C10</x:v>
      </x:c>
      <x:c r="CN1629" t="str">
        <x:v>w_u^floor</x:v>
      </x:c>
      <x:c r="CO1629" t="n">
        <x:f>IFERROR(IF(AND(TYPE('PLSS_Local_Scope'!C10)=TYPE(CN1629),ISBLANK('PLSS_Local_Scope'!C10)=ISBLANK(CN1629),EXACT('PLSS_Local_Scope'!C10,CN1629)),0,1),1)</x:f>
        <x:v>0</x:v>
      </x:c>
    </x:row>
    <x:row r="1630">
      <x:c r="CL1630" t="str">
        <x:v>PLSS_Local_Scope</x:v>
      </x:c>
      <x:c r="CM1630" t="str">
        <x:v>D10</x:v>
      </x:c>
      <x:c r="CN1630" t="str">
        <x:v>rho_u</x:v>
      </x:c>
      <x:c r="CO1630" t="n">
        <x:f>IFERROR(IF(AND(TYPE('PLSS_Local_Scope'!D10)=TYPE(CN1630),ISBLANK('PLSS_Local_Scope'!D10)=ISBLANK(CN1630),EXACT('PLSS_Local_Scope'!D10,CN1630)),0,1),1)</x:f>
        <x:v>0</x:v>
      </x:c>
    </x:row>
    <x:row r="1631">
      <x:c r="CL1631" t="str">
        <x:v>PLSS_Local_Scope</x:v>
      </x:c>
      <x:c r="CM1631" t="str">
        <x:v>E10</x:v>
      </x:c>
      <x:c r="CN1631" t="str">
        <x:v>w_u^PLSS</x:v>
      </x:c>
      <x:c r="CO1631" t="n">
        <x:f>IFERROR(IF(AND(TYPE('PLSS_Local_Scope'!E10)=TYPE(CN1631),ISBLANK('PLSS_Local_Scope'!E10)=ISBLANK(CN1631),EXACT('PLSS_Local_Scope'!E10,CN1631)),0,1),1)</x:f>
        <x:v>0</x:v>
      </x:c>
    </x:row>
    <x:row r="1632">
      <x:c r="CL1632" t="str">
        <x:v>PLSS_Local_Scope</x:v>
      </x:c>
      <x:c r="CM1632" t="str">
        <x:v>F10</x:v>
      </x:c>
      <x:c r="CN1632" t="str">
        <x:v>Role</x:v>
      </x:c>
      <x:c r="CO1632" t="n">
        <x:f>IFERROR(IF(AND(TYPE('PLSS_Local_Scope'!F10)=TYPE(CN1632),ISBLANK('PLSS_Local_Scope'!F10)=ISBLANK(CN1632),EXACT('PLSS_Local_Scope'!F10,CN1632)),0,1),1)</x:f>
        <x:v>0</x:v>
      </x:c>
    </x:row>
    <x:row r="1633">
      <x:c r="CL1633" t="str">
        <x:v>PLSS_Local_Scope</x:v>
      </x:c>
      <x:c r="CM1633" t="str">
        <x:v>G10</x:v>
      </x:c>
      <x:c r="CN1633" t="str">
        <x:v>Note</x:v>
      </x:c>
      <x:c r="CO1633" t="n">
        <x:f>IFERROR(IF(AND(TYPE('PLSS_Local_Scope'!G10)=TYPE(CN1633),ISBLANK('PLSS_Local_Scope'!G10)=ISBLANK(CN1633),EXACT('PLSS_Local_Scope'!G10,CN1633)),0,1),1)</x:f>
        <x:v>0</x:v>
      </x:c>
    </x:row>
    <x:row r="1634">
      <x:c r="CL1634" t="str">
        <x:v>PLSS_Local_Scope</x:v>
      </x:c>
      <x:c r="CM1634" t="str">
        <x:v>H10</x:v>
      </x:c>
      <x:c r="CN1634" t="str">
        <x:v>q_u ReasonCode</x:v>
      </x:c>
      <x:c r="CO1634" t="n">
        <x:f>IFERROR(IF(AND(TYPE('PLSS_Local_Scope'!H10)=TYPE(CN1634),ISBLANK('PLSS_Local_Scope'!H10)=ISBLANK(CN1634),EXACT('PLSS_Local_Scope'!H10,CN1634)),0,1),1)</x:f>
        <x:v>0</x:v>
      </x:c>
    </x:row>
    <x:row r="1635">
      <x:c r="CL1635" t="str">
        <x:v>PLSS_Local_Scope</x:v>
      </x:c>
      <x:c r="CM1635" t="str">
        <x:v>I10</x:v>
      </x:c>
      <x:c r="CN1635" t="str">
        <x:v>q_u SourceNote</x:v>
      </x:c>
      <x:c r="CO1635" t="n">
        <x:f>IFERROR(IF(AND(TYPE('PLSS_Local_Scope'!I10)=TYPE(CN1635),ISBLANK('PLSS_Local_Scope'!I10)=ISBLANK(CN1635),EXACT('PLSS_Local_Scope'!I10,CN1635)),0,1),1)</x:f>
        <x:v>0</x:v>
      </x:c>
    </x:row>
    <x:row r="1636">
      <x:c r="CL1636" t="str">
        <x:v>PLSS_Local_Scope</x:v>
      </x:c>
      <x:c r="CM1636" t="str">
        <x:v>J10</x:v>
      </x:c>
      <x:c r="CN1636" t="str">
        <x:v>Scope</x:v>
      </x:c>
      <x:c r="CO1636" t="n">
        <x:f>IFERROR(IF(AND(TYPE('PLSS_Local_Scope'!J10)=TYPE(CN1636),ISBLANK('PLSS_Local_Scope'!J10)=ISBLANK(CN1636),EXACT('PLSS_Local_Scope'!J10,CN1636)),0,1),1)</x:f>
        <x:v>0</x:v>
      </x:c>
    </x:row>
    <x:row r="1637">
      <x:c r="CL1637" t="str">
        <x:v>PLSS_Local_Scope</x:v>
      </x:c>
      <x:c r="CM1637" t="str">
        <x:v>K10</x:v>
      </x:c>
      <x:c r="CN1637" t="str">
        <x:v>M</x:v>
      </x:c>
      <x:c r="CO1637" t="n">
        <x:f>IFERROR(IF(AND(TYPE('PLSS_Local_Scope'!K10)=TYPE(CN1637),ISBLANK('PLSS_Local_Scope'!K10)=ISBLANK(CN1637),EXACT('PLSS_Local_Scope'!K10,CN1637)),0,1),1)</x:f>
        <x:v>0</x:v>
      </x:c>
    </x:row>
    <x:row r="1638">
      <x:c r="CL1638" t="str">
        <x:v>PLSS_Local_Scope</x:v>
      </x:c>
      <x:c r="CM1638" t="str">
        <x:v>L10</x:v>
      </x:c>
      <x:c r="CN1638" t="str">
        <x:v>P</x:v>
      </x:c>
      <x:c r="CO1638" t="n">
        <x:f>IFERROR(IF(AND(TYPE('PLSS_Local_Scope'!L10)=TYPE(CN1638),ISBLANK('PLSS_Local_Scope'!L10)=ISBLANK(CN1638),EXACT('PLSS_Local_Scope'!L10,CN1638)),0,1),1)</x:f>
        <x:v>0</x:v>
      </x:c>
    </x:row>
    <x:row r="1639">
      <x:c r="CL1639" t="str">
        <x:v>PLSS_Local_Scope</x:v>
      </x:c>
      <x:c r="CM1639" t="str">
        <x:v>M10</x:v>
      </x:c>
      <x:c r="CN1639" t="str">
        <x:v>T</x:v>
      </x:c>
      <x:c r="CO1639" t="n">
        <x:f>IFERROR(IF(AND(TYPE('PLSS_Local_Scope'!M10)=TYPE(CN1639),ISBLANK('PLSS_Local_Scope'!M10)=ISBLANK(CN1639),EXACT('PLSS_Local_Scope'!M10,CN1639)),0,1),1)</x:f>
        <x:v>0</x:v>
      </x:c>
    </x:row>
    <x:row r="1640">
      <x:c r="CL1640" t="str">
        <x:v>PLSS_Local_Scope</x:v>
      </x:c>
      <x:c r="CM1640" t="str">
        <x:v>N10</x:v>
      </x:c>
      <x:c r="CN1640" t="str">
        <x:v>G</x:v>
      </x:c>
      <x:c r="CO1640" t="n">
        <x:f>IFERROR(IF(AND(TYPE('PLSS_Local_Scope'!N10)=TYPE(CN1640),ISBLANK('PLSS_Local_Scope'!N10)=ISBLANK(CN1640),EXACT('PLSS_Local_Scope'!N10,CN1640)),0,1),1)</x:f>
        <x:v>0</x:v>
      </x:c>
    </x:row>
    <x:row r="1641">
      <x:c r="CL1641" t="str">
        <x:v>PLSS_Local_Scope</x:v>
      </x:c>
      <x:c r="CM1641" t="str">
        <x:v>O10</x:v>
      </x:c>
      <x:c r="CN1641" t="str">
        <x:v>q_geom</x:v>
      </x:c>
      <x:c r="CO1641" t="n">
        <x:f>IFERROR(IF(AND(TYPE('PLSS_Local_Scope'!O10)=TYPE(CN1641),ISBLANK('PLSS_Local_Scope'!O10)=ISBLANK(CN1641),EXACT('PLSS_Local_Scope'!O10,CN1641)),0,1),1)</x:f>
        <x:v>0</x:v>
      </x:c>
    </x:row>
    <x:row r="1642">
      <x:c r="CL1642" t="str">
        <x:v>PLSS_Local_Scope</x:v>
      </x:c>
      <x:c r="CM1642" t="str">
        <x:v>P10</x:v>
      </x:c>
      <x:c r="CN1642" t="str">
        <x:v>q_broad</x:v>
      </x:c>
      <x:c r="CO1642" t="n">
        <x:f>IFERROR(IF(AND(TYPE('PLSS_Local_Scope'!P10)=TYPE(CN1642),ISBLANK('PLSS_Local_Scope'!P10)=ISBLANK(CN1642),EXACT('PLSS_Local_Scope'!P10,CN1642)),0,1),1)</x:f>
        <x:v>0</x:v>
      </x:c>
    </x:row>
    <x:row r="1643">
      <x:c r="CL1643" t="str">
        <x:v>PLSS_Local_Scope</x:v>
      </x:c>
      <x:c r="CM1643" t="str">
        <x:v>Q10</x:v>
      </x:c>
      <x:c r="CN1643" t="str">
        <x:v>w_geom</x:v>
      </x:c>
      <x:c r="CO1643" t="n">
        <x:f>IFERROR(IF(AND(TYPE('PLSS_Local_Scope'!Q10)=TYPE(CN1643),ISBLANK('PLSS_Local_Scope'!Q10)=ISBLANK(CN1643),EXACT('PLSS_Local_Scope'!Q10,CN1643)),0,1),1)</x:f>
        <x:v>0</x:v>
      </x:c>
    </x:row>
    <x:row r="1644">
      <x:c r="CL1644" t="str">
        <x:v>PLSS_Local_Scope</x:v>
      </x:c>
      <x:c r="CM1644" t="str">
        <x:v>R10</x:v>
      </x:c>
      <x:c r="CN1644" t="str">
        <x:v>w_uniform</x:v>
      </x:c>
      <x:c r="CO1644" t="n">
        <x:f>IFERROR(IF(AND(TYPE('PLSS_Local_Scope'!R10)=TYPE(CN1644),ISBLANK('PLSS_Local_Scope'!R10)=ISBLANK(CN1644),EXACT('PLSS_Local_Scope'!R10,CN1644)),0,1),1)</x:f>
        <x:v>0</x:v>
      </x:c>
    </x:row>
    <x:row r="1645">
      <x:c r="CL1645" t="str">
        <x:v>PLSS_Local_Scope</x:v>
      </x:c>
      <x:c r="CM1645" t="str">
        <x:v>S10</x:v>
      </x:c>
      <x:c r="CN1645" t="str">
        <x:v>w_broad</x:v>
      </x:c>
      <x:c r="CO1645" t="n">
        <x:f>IFERROR(IF(AND(TYPE('PLSS_Local_Scope'!S10)=TYPE(CN1645),ISBLANK('PLSS_Local_Scope'!S10)=ISBLANK(CN1645),EXACT('PLSS_Local_Scope'!S10,CN1645)),0,1),1)</x:f>
        <x:v>0</x:v>
      </x:c>
    </x:row>
    <x:row r="1646">
      <x:c r="CL1646" t="str">
        <x:v>PLSS_Local_Scope</x:v>
      </x:c>
      <x:c r="CM1646" t="str">
        <x:v>J11</x:v>
      </x:c>
      <x:c r="CN1646" t="str">
        <x:v>Declared sensitivity construction inputs (illustrative prominence evidence, not empirical calibration)</x:v>
      </x:c>
      <x:c r="CO1646" t="n">
        <x:f>IFERROR(IF(AND(TYPE('PLSS_Local_Scope'!J11)=TYPE(CN1646),ISBLANK('PLSS_Local_Scope'!J11)=ISBLANK(CN1646),EXACT('PLSS_Local_Scope'!J11,CN1646)),0,1),1)</x:f>
        <x:v>0</x:v>
      </x:c>
    </x:row>
    <x:row r="1647">
      <x:c r="CL1647" t="str">
        <x:v>PLSS_Local_Scope</x:v>
      </x:c>
      <x:c r="CM1647" t="str">
        <x:v>A12</x:v>
      </x:c>
      <x:c r="CN1647" t="str">
        <x:v>U1 Self</x:v>
      </x:c>
      <x:c r="CO1647" t="n">
        <x:f>IFERROR(IF(AND(TYPE('PLSS_Local_Scope'!A12)=TYPE(CN1647),ISBLANK('PLSS_Local_Scope'!A12)=ISBLANK(CN1647),EXACT('PLSS_Local_Scope'!A12,CN1647)),0,1),1)</x:f>
        <x:v>0</x:v>
      </x:c>
    </x:row>
    <x:row r="1648">
      <x:c r="CL1648" t="str">
        <x:v>PLSS_Local_Scope</x:v>
      </x:c>
      <x:c r="CM1648" t="str">
        <x:v>B12</x:v>
      </x:c>
      <x:c r="CN1648" t="n">
        <x:v>0.95</x:v>
      </x:c>
      <x:c r="CO1648" t="n">
        <x:f>IFERROR(IF(AND(TYPE('PLSS_Local_Scope'!B12)=TYPE(CN1648),ISBLANK('PLSS_Local_Scope'!B12)=ISBLANK(CN1648),EXACT('PLSS_Local_Scope'!B12,CN1648)),0,1),1)</x:f>
        <x:v>0</x:v>
      </x:c>
    </x:row>
    <x:row r="1649">
      <x:c r="CL1649" t="str">
        <x:v>PLSS_Local_Scope</x:v>
      </x:c>
      <x:c r="CM1649" t="str">
        <x:v>C12</x:v>
      </x:c>
      <x:c r="CN1649" t="n">
        <x:v>0.2</x:v>
      </x:c>
      <x:c r="CO1649" t="n">
        <x:f>IFERROR(IF(AND(TYPE('PLSS_Local_Scope'!C12)=TYPE(CN1649),ISBLANK('PLSS_Local_Scope'!C12)=ISBLANK(CN1649),EXACT('PLSS_Local_Scope'!C12,CN1649)),0,1),1)</x:f>
        <x:v>0</x:v>
      </x:c>
    </x:row>
    <x:row r="1650">
      <x:c r="CL1650" t="str">
        <x:v>PLSS_Local_Scope</x:v>
      </x:c>
      <x:c r="CM1650" t="str">
        <x:v>D12</x:v>
      </x:c>
      <x:c r="CN1650" t="n">
        <x:v>0.316666666666667</x:v>
      </x:c>
      <x:c r="CO1650" t="n">
        <x:f>IFERROR(IF(AND(TYPE('PLSS_Local_Scope'!D12)=TYPE(CN1650),ISBLANK('PLSS_Local_Scope'!D12)=ISBLANK(CN1650),EXACT('PLSS_Local_Scope'!D12,CN1650)),0,1),1)</x:f>
        <x:v>0</x:v>
      </x:c>
    </x:row>
    <x:row r="1651">
      <x:c r="CL1651" t="str">
        <x:v>PLSS_Local_Scope</x:v>
      </x:c>
      <x:c r="CM1651" t="str">
        <x:v>E12</x:v>
      </x:c>
      <x:c r="CN1651" t="n">
        <x:v>0.307666666666667</x:v>
      </x:c>
      <x:c r="CO1651" t="n">
        <x:f>IFERROR(IF(AND(TYPE('PLSS_Local_Scope'!E12)=TYPE(CN1651),ISBLANK('PLSS_Local_Scope'!E12)=ISBLANK(CN1651),EXACT('PLSS_Local_Scope'!E12,CN1651)),0,1),1)</x:f>
        <x:v>0</x:v>
      </x:c>
    </x:row>
    <x:row r="1652">
      <x:c r="CL1652" t="str">
        <x:v>PLSS_Local_Scope</x:v>
      </x:c>
      <x:c r="CM1652" t="str">
        <x:v>F12</x:v>
      </x:c>
      <x:c r="CN1652" t="str">
        <x:v>Prominent</x:v>
      </x:c>
      <x:c r="CO1652" t="n">
        <x:f>IFERROR(IF(AND(TYPE('PLSS_Local_Scope'!F12)=TYPE(CN1652),ISBLANK('PLSS_Local_Scope'!F12)=ISBLANK(CN1652),EXACT('PLSS_Local_Scope'!F12,CN1652)),0,1),1)</x:f>
        <x:v>0</x:v>
      </x:c>
    </x:row>
    <x:row r="1653">
      <x:c r="CL1653" t="str">
        <x:v>PLSS_Local_Scope</x:v>
      </x:c>
      <x:c r="CM1653" t="str">
        <x:v>G12</x:v>
      </x:c>
      <x:c r="CN1653" t="str">
        <x:v>Near-field self</x:v>
      </x:c>
      <x:c r="CO1653" t="n">
        <x:f>IFERROR(IF(AND(TYPE('PLSS_Local_Scope'!G12)=TYPE(CN1653),ISBLANK('PLSS_Local_Scope'!G12)=ISBLANK(CN1653),EXACT('PLSS_Local_Scope'!G12,CN1653)),0,1),1)</x:f>
        <x:v>0</x:v>
      </x:c>
    </x:row>
    <x:row r="1654">
      <x:c r="CL1654" t="str">
        <x:v>PLSS_Local_Scope</x:v>
      </x:c>
      <x:c r="CM1654" t="str">
        <x:v>H12</x:v>
      </x:c>
      <x:c r="CN1654" t="str">
        <x:v>NEAR_FIELD_PROMINENCE</x:v>
      </x:c>
      <x:c r="CO1654" t="n">
        <x:f>IFERROR(IF(AND(TYPE('PLSS_Local_Scope'!H12)=TYPE(CN1654),ISBLANK('PLSS_Local_Scope'!H12)=ISBLANK(CN1654),EXACT('PLSS_Local_Scope'!H12,CN1654)),0,1),1)</x:f>
        <x:v>0</x:v>
      </x:c>
    </x:row>
    <x:row r="1655">
      <x:c r="CL1655" t="str">
        <x:v>PLSS_Local_Scope</x:v>
      </x:c>
      <x:c r="CM1655" t="str">
        <x:v>I12</x:v>
      </x:c>
      <x:c r="CN1655" t="str">
        <x:v>Near-field lived impact emphasis for self.</x:v>
      </x:c>
      <x:c r="CO1655" t="n">
        <x:f>IFERROR(IF(AND(TYPE('PLSS_Local_Scope'!I12)=TYPE(CN1655),ISBLANK('PLSS_Local_Scope'!I12)=ISBLANK(CN1655),EXACT('PLSS_Local_Scope'!I12,CN1655)),0,1),1)</x:f>
        <x:v>0</x:v>
      </x:c>
    </x:row>
    <x:row r="1656">
      <x:c r="CL1656" t="str">
        <x:v>PLSS_Local_Scope</x:v>
      </x:c>
      <x:c r="CM1656" t="str">
        <x:v>J12</x:v>
      </x:c>
      <x:c r="CN1656" t="str">
        <x:v>U1 Self</x:v>
      </x:c>
      <x:c r="CO1656" t="n">
        <x:f>IFERROR(IF(AND(TYPE('PLSS_Local_Scope'!J12)=TYPE(CN1656),ISBLANK('PLSS_Local_Scope'!J12)=ISBLANK(CN1656),EXACT('PLSS_Local_Scope'!J12,CN1656)),0,1),1)</x:f>
        <x:v>0</x:v>
      </x:c>
    </x:row>
    <x:row r="1657">
      <x:c r="CL1657" t="str">
        <x:v>PLSS_Local_Scope</x:v>
      </x:c>
      <x:c r="CM1657" t="str">
        <x:v>K12</x:v>
      </x:c>
      <x:c r="CN1657" t="n">
        <x:v>0.95</x:v>
      </x:c>
      <x:c r="CO1657" t="n">
        <x:f>IFERROR(IF(AND(TYPE('PLSS_Local_Scope'!K12)=TYPE(CN1657),ISBLANK('PLSS_Local_Scope'!K12)=ISBLANK(CN1657),EXACT('PLSS_Local_Scope'!K12,CN1657)),0,1),1)</x:f>
        <x:v>0</x:v>
      </x:c>
    </x:row>
    <x:row r="1658">
      <x:c r="CL1658" t="str">
        <x:v>PLSS_Local_Scope</x:v>
      </x:c>
      <x:c r="CM1658" t="str">
        <x:v>L12</x:v>
      </x:c>
      <x:c r="CN1658" t="n">
        <x:v>0.9</x:v>
      </x:c>
      <x:c r="CO1658" t="n">
        <x:f>IFERROR(IF(AND(TYPE('PLSS_Local_Scope'!L12)=TYPE(CN1658),ISBLANK('PLSS_Local_Scope'!L12)=ISBLANK(CN1658),EXACT('PLSS_Local_Scope'!L12,CN1658)),0,1),1)</x:f>
        <x:v>0</x:v>
      </x:c>
    </x:row>
    <x:row r="1659">
      <x:c r="CL1659" t="str">
        <x:v>PLSS_Local_Scope</x:v>
      </x:c>
      <x:c r="CM1659" t="str">
        <x:v>M12</x:v>
      </x:c>
      <x:c r="CN1659" t="n">
        <x:v>0.8</x:v>
      </x:c>
      <x:c r="CO1659" t="n">
        <x:f>IFERROR(IF(AND(TYPE('PLSS_Local_Scope'!M12)=TYPE(CN1659),ISBLANK('PLSS_Local_Scope'!M12)=ISBLANK(CN1659),EXACT('PLSS_Local_Scope'!M12,CN1659)),0,1),1)</x:f>
        <x:v>0</x:v>
      </x:c>
    </x:row>
    <x:row r="1660">
      <x:c r="CL1660" t="str">
        <x:v>PLSS_Local_Scope</x:v>
      </x:c>
      <x:c r="CM1660" t="str">
        <x:v>N12</x:v>
      </x:c>
      <x:c r="CN1660" t="n">
        <x:v>0.5</x:v>
      </x:c>
      <x:c r="CO1660" t="n">
        <x:f>IFERROR(IF(AND(TYPE('PLSS_Local_Scope'!N12)=TYPE(CN1660),ISBLANK('PLSS_Local_Scope'!N12)=ISBLANK(CN1660),EXACT('PLSS_Local_Scope'!N12,CN1660)),0,1),1)</x:f>
        <x:v>0</x:v>
      </x:c>
    </x:row>
    <x:row r="1661">
      <x:c r="CL1661" t="str">
        <x:v>PLSS_Local_Scope</x:v>
      </x:c>
      <x:c r="CM1661" t="str">
        <x:v>O12</x:v>
      </x:c>
      <x:c r="CN1661" t="n">
        <x:v>0.764727180560844</x:v>
      </x:c>
      <x:c r="CO1661" t="n">
        <x:f>IFERROR(IF(AND(TYPE('PLSS_Local_Scope'!O12)=TYPE(CN1661),ISBLANK('PLSS_Local_Scope'!O12)=ISBLANK(CN1661),EXACT('PLSS_Local_Scope'!O12,CN1661)),0,1),1)</x:f>
        <x:v>0</x:v>
      </x:c>
    </x:row>
    <x:row r="1662">
      <x:c r="CL1662" t="str">
        <x:v>PLSS_Local_Scope</x:v>
      </x:c>
      <x:c r="CM1662" t="str">
        <x:v>P12</x:v>
      </x:c>
      <x:c r="CN1662" t="n">
        <x:v>0.95</x:v>
      </x:c>
      <x:c r="CO1662" t="n">
        <x:f>IFERROR(IF(AND(TYPE('PLSS_Local_Scope'!P12)=TYPE(CN1662),ISBLANK('PLSS_Local_Scope'!P12)=ISBLANK(CN1662),EXACT('PLSS_Local_Scope'!P12,CN1662)),0,1),1)</x:f>
        <x:v>0</x:v>
      </x:c>
    </x:row>
    <x:row r="1663">
      <x:c r="CL1663" t="str">
        <x:v>PLSS_Local_Scope</x:v>
      </x:c>
      <x:c r="CM1663" t="str">
        <x:v>Q12</x:v>
      </x:c>
      <x:c r="CN1663" t="n">
        <x:v>0.266786746588952</x:v>
      </x:c>
      <x:c r="CO1663" t="n">
        <x:f>IFERROR(IF(AND(TYPE('PLSS_Local_Scope'!Q12)=TYPE(CN1663),ISBLANK('PLSS_Local_Scope'!Q12)=ISBLANK(CN1663),EXACT('PLSS_Local_Scope'!Q12,CN1663)),0,1),1)</x:f>
        <x:v>0</x:v>
      </x:c>
    </x:row>
    <x:row r="1664">
      <x:c r="CL1664" t="str">
        <x:v>PLSS_Local_Scope</x:v>
      </x:c>
      <x:c r="CM1664" t="str">
        <x:v>R12</x:v>
      </x:c>
      <x:c r="CN1664" t="n">
        <x:v>0.248571428571429</x:v>
      </x:c>
      <x:c r="CO1664" t="n">
        <x:f>IFERROR(IF(AND(TYPE('PLSS_Local_Scope'!R12)=TYPE(CN1664),ISBLANK('PLSS_Local_Scope'!R12)=ISBLANK(CN1664),EXACT('PLSS_Local_Scope'!R12,CN1664)),0,1),1)</x:f>
        <x:v>0</x:v>
      </x:c>
    </x:row>
    <x:row r="1665">
      <x:c r="CL1665" t="str">
        <x:v>PLSS_Local_Scope</x:v>
      </x:c>
      <x:c r="CM1665" t="str">
        <x:v>S12</x:v>
      </x:c>
      <x:c r="CN1665" t="n">
        <x:v>0.302866242038217</x:v>
      </x:c>
      <x:c r="CO1665" t="n">
        <x:f>IFERROR(IF(AND(TYPE('PLSS_Local_Scope'!S12)=TYPE(CN1665),ISBLANK('PLSS_Local_Scope'!S12)=ISBLANK(CN1665),EXACT('PLSS_Local_Scope'!S12,CN1665)),0,1),1)</x:f>
        <x:v>0</x:v>
      </x:c>
    </x:row>
    <x:row r="1666">
      <x:c r="CL1666" t="str">
        <x:v>PLSS_Local_Scope</x:v>
      </x:c>
      <x:c r="CM1666" t="str">
        <x:v>A13</x:v>
      </x:c>
      <x:c r="CN1666" t="str">
        <x:v>U2 Household</x:v>
      </x:c>
      <x:c r="CO1666" t="n">
        <x:f>IFERROR(IF(AND(TYPE('PLSS_Local_Scope'!A13)=TYPE(CN1666),ISBLANK('PLSS_Local_Scope'!A13)=ISBLANK(CN1666),EXACT('PLSS_Local_Scope'!A13,CN1666)),0,1),1)</x:f>
        <x:v>0</x:v>
      </x:c>
    </x:row>
    <x:row r="1667">
      <x:c r="CL1667" t="str">
        <x:v>PLSS_Local_Scope</x:v>
      </x:c>
      <x:c r="CM1667" t="str">
        <x:v>B13</x:v>
      </x:c>
      <x:c r="CN1667" t="n">
        <x:v>0.85</x:v>
      </x:c>
      <x:c r="CO1667" t="n">
        <x:f>IFERROR(IF(AND(TYPE('PLSS_Local_Scope'!B13)=TYPE(CN1667),ISBLANK('PLSS_Local_Scope'!B13)=ISBLANK(CN1667),EXACT('PLSS_Local_Scope'!B13,CN1667)),0,1),1)</x:f>
        <x:v>0</x:v>
      </x:c>
    </x:row>
    <x:row r="1668">
      <x:c r="CL1668" t="str">
        <x:v>PLSS_Local_Scope</x:v>
      </x:c>
      <x:c r="CM1668" t="str">
        <x:v>C13</x:v>
      </x:c>
      <x:c r="CN1668" t="n">
        <x:v>0.06</x:v>
      </x:c>
      <x:c r="CO1668" t="n">
        <x:f>IFERROR(IF(AND(TYPE('PLSS_Local_Scope'!C13)=TYPE(CN1668),ISBLANK('PLSS_Local_Scope'!C13)=ISBLANK(CN1668),EXACT('PLSS_Local_Scope'!C13,CN1668)),0,1),1)</x:f>
        <x:v>0</x:v>
      </x:c>
    </x:row>
    <x:row r="1669">
      <x:c r="CL1669" t="str">
        <x:v>PLSS_Local_Scope</x:v>
      </x:c>
      <x:c r="CM1669" t="str">
        <x:v>D13</x:v>
      </x:c>
      <x:c r="CN1669" t="n">
        <x:v>0.283333333333333</x:v>
      </x:c>
      <x:c r="CO1669" t="n">
        <x:f>IFERROR(IF(AND(TYPE('PLSS_Local_Scope'!D13)=TYPE(CN1669),ISBLANK('PLSS_Local_Scope'!D13)=ISBLANK(CN1669),EXACT('PLSS_Local_Scope'!D13,CN1669)),0,1),1)</x:f>
        <x:v>0</x:v>
      </x:c>
    </x:row>
    <x:row r="1670">
      <x:c r="CL1670" t="str">
        <x:v>PLSS_Local_Scope</x:v>
      </x:c>
      <x:c r="CM1670" t="str">
        <x:v>E13</x:v>
      </x:c>
      <x:c r="CN1670" t="n">
        <x:v>0.156333333333333</x:v>
      </x:c>
      <x:c r="CO1670" t="n">
        <x:f>IFERROR(IF(AND(TYPE('PLSS_Local_Scope'!E13)=TYPE(CN1670),ISBLANK('PLSS_Local_Scope'!E13)=ISBLANK(CN1670),EXACT('PLSS_Local_Scope'!E13,CN1670)),0,1),1)</x:f>
        <x:v>0</x:v>
      </x:c>
    </x:row>
    <x:row r="1671">
      <x:c r="CL1671" t="str">
        <x:v>PLSS_Local_Scope</x:v>
      </x:c>
      <x:c r="CM1671" t="str">
        <x:v>F13</x:v>
      </x:c>
      <x:c r="CN1671" t="str">
        <x:v>Prominent</x:v>
      </x:c>
      <x:c r="CO1671" t="n">
        <x:f>IFERROR(IF(AND(TYPE('PLSS_Local_Scope'!F13)=TYPE(CN1671),ISBLANK('PLSS_Local_Scope'!F13)=ISBLANK(CN1671),EXACT('PLSS_Local_Scope'!F13,CN1671)),0,1),1)</x:f>
        <x:v>0</x:v>
      </x:c>
    </x:row>
    <x:row r="1672">
      <x:c r="CL1672" t="str">
        <x:v>PLSS_Local_Scope</x:v>
      </x:c>
      <x:c r="CM1672" t="str">
        <x:v>G13</x:v>
      </x:c>
      <x:c r="CN1672" t="str">
        <x:v>Primary care, household or sustained support unit</x:v>
      </x:c>
      <x:c r="CO1672" t="n">
        <x:f>IFERROR(IF(AND(TYPE('PLSS_Local_Scope'!G13)=TYPE(CN1672),ISBLANK('PLSS_Local_Scope'!G13)=ISBLANK(CN1672),EXACT('PLSS_Local_Scope'!G13,CN1672)),0,1),1)</x:f>
        <x:v>0</x:v>
      </x:c>
    </x:row>
    <x:row r="1673">
      <x:c r="CL1673" t="str">
        <x:v>PLSS_Local_Scope</x:v>
      </x:c>
      <x:c r="CM1673" t="str">
        <x:v>H13</x:v>
      </x:c>
      <x:c r="CN1673" t="str">
        <x:v>NEAR_FIELD_PROMINENCE</x:v>
      </x:c>
      <x:c r="CO1673" t="n">
        <x:f>IFERROR(IF(AND(TYPE('PLSS_Local_Scope'!H13)=TYPE(CN1673),ISBLANK('PLSS_Local_Scope'!H13)=ISBLANK(CN1673),EXACT('PLSS_Local_Scope'!H13,CN1673)),0,1),1)</x:f>
        <x:v>0</x:v>
      </x:c>
    </x:row>
    <x:row r="1674">
      <x:c r="CL1674" t="str">
        <x:v>PLSS_Local_Scope</x:v>
      </x:c>
      <x:c r="CM1674" t="str">
        <x:v>I13</x:v>
      </x:c>
      <x:c r="CN1674" t="str">
        <x:v>Primary household/support exposure.</x:v>
      </x:c>
      <x:c r="CO1674" t="n">
        <x:f>IFERROR(IF(AND(TYPE('PLSS_Local_Scope'!I13)=TYPE(CN1674),ISBLANK('PLSS_Local_Scope'!I13)=ISBLANK(CN1674),EXACT('PLSS_Local_Scope'!I13,CN1674)),0,1),1)</x:f>
        <x:v>0</x:v>
      </x:c>
    </x:row>
    <x:row r="1675">
      <x:c r="CL1675" t="str">
        <x:v>PLSS_Local_Scope</x:v>
      </x:c>
      <x:c r="CM1675" t="str">
        <x:v>J13</x:v>
      </x:c>
      <x:c r="CN1675" t="str">
        <x:v>U2 Household</x:v>
      </x:c>
      <x:c r="CO1675" t="n">
        <x:f>IFERROR(IF(AND(TYPE('PLSS_Local_Scope'!J13)=TYPE(CN1675),ISBLANK('PLSS_Local_Scope'!J13)=ISBLANK(CN1675),EXACT('PLSS_Local_Scope'!J13,CN1675)),0,1),1)</x:f>
        <x:v>0</x:v>
      </x:c>
    </x:row>
    <x:row r="1676">
      <x:c r="CL1676" t="str">
        <x:v>PLSS_Local_Scope</x:v>
      </x:c>
      <x:c r="CM1676" t="str">
        <x:v>K13</x:v>
      </x:c>
      <x:c r="CN1676" t="n">
        <x:v>0.85</x:v>
      </x:c>
      <x:c r="CO1676" t="n">
        <x:f>IFERROR(IF(AND(TYPE('PLSS_Local_Scope'!K13)=TYPE(CN1676),ISBLANK('PLSS_Local_Scope'!K13)=ISBLANK(CN1676),EXACT('PLSS_Local_Scope'!K13,CN1676)),0,1),1)</x:f>
        <x:v>0</x:v>
      </x:c>
    </x:row>
    <x:row r="1677">
      <x:c r="CL1677" t="str">
        <x:v>PLSS_Local_Scope</x:v>
      </x:c>
      <x:c r="CM1677" t="str">
        <x:v>L13</x:v>
      </x:c>
      <x:c r="CN1677" t="n">
        <x:v>0.85</x:v>
      </x:c>
      <x:c r="CO1677" t="n">
        <x:f>IFERROR(IF(AND(TYPE('PLSS_Local_Scope'!L13)=TYPE(CN1677),ISBLANK('PLSS_Local_Scope'!L13)=ISBLANK(CN1677),EXACT('PLSS_Local_Scope'!L13,CN1677)),0,1),1)</x:f>
        <x:v>0</x:v>
      </x:c>
    </x:row>
    <x:row r="1678">
      <x:c r="CL1678" t="str">
        <x:v>PLSS_Local_Scope</x:v>
      </x:c>
      <x:c r="CM1678" t="str">
        <x:v>M13</x:v>
      </x:c>
      <x:c r="CN1678" t="n">
        <x:v>0.75</x:v>
      </x:c>
      <x:c r="CO1678" t="n">
        <x:f>IFERROR(IF(AND(TYPE('PLSS_Local_Scope'!M13)=TYPE(CN1678),ISBLANK('PLSS_Local_Scope'!M13)=ISBLANK(CN1678),EXACT('PLSS_Local_Scope'!M13,CN1678)),0,1),1)</x:f>
        <x:v>0</x:v>
      </x:c>
    </x:row>
    <x:row r="1679">
      <x:c r="CL1679" t="str">
        <x:v>PLSS_Local_Scope</x:v>
      </x:c>
      <x:c r="CM1679" t="str">
        <x:v>N13</x:v>
      </x:c>
      <x:c r="CN1679" t="n">
        <x:v>0.45</x:v>
      </x:c>
      <x:c r="CO1679" t="n">
        <x:f>IFERROR(IF(AND(TYPE('PLSS_Local_Scope'!N13)=TYPE(CN1679),ISBLANK('PLSS_Local_Scope'!N13)=ISBLANK(CN1679),EXACT('PLSS_Local_Scope'!N13,CN1679)),0,1),1)</x:f>
        <x:v>0</x:v>
      </x:c>
    </x:row>
    <x:row r="1680">
      <x:c r="CL1680" t="str">
        <x:v>PLSS_Local_Scope</x:v>
      </x:c>
      <x:c r="CM1680" t="str">
        <x:v>O13</x:v>
      </x:c>
      <x:c r="CN1680" t="n">
        <x:v>0.702712869272682</x:v>
      </x:c>
      <x:c r="CO1680" t="n">
        <x:f>IFERROR(IF(AND(TYPE('PLSS_Local_Scope'!O13)=TYPE(CN1680),ISBLANK('PLSS_Local_Scope'!O13)=ISBLANK(CN1680),EXACT('PLSS_Local_Scope'!O13,CN1680)),0,1),1)</x:f>
        <x:v>0</x:v>
      </x:c>
    </x:row>
    <x:row r="1681">
      <x:c r="CL1681" t="str">
        <x:v>PLSS_Local_Scope</x:v>
      </x:c>
      <x:c r="CM1681" t="str">
        <x:v>P13</x:v>
      </x:c>
      <x:c r="CN1681" t="n">
        <x:v>0.85</x:v>
      </x:c>
      <x:c r="CO1681" t="n">
        <x:f>IFERROR(IF(AND(TYPE('PLSS_Local_Scope'!P13)=TYPE(CN1681),ISBLANK('PLSS_Local_Scope'!P13)=ISBLANK(CN1681),EXACT('PLSS_Local_Scope'!P13,CN1681)),0,1),1)</x:f>
        <x:v>0</x:v>
      </x:c>
    </x:row>
    <x:row r="1682">
      <x:c r="CL1682" t="str">
        <x:v>PLSS_Local_Scope</x:v>
      </x:c>
      <x:c r="CM1682" t="str">
        <x:v>Q13</x:v>
      </x:c>
      <x:c r="CN1682" t="n">
        <x:v>0.121370783617879</x:v>
      </x:c>
      <x:c r="CO1682" t="n">
        <x:f>IFERROR(IF(AND(TYPE('PLSS_Local_Scope'!Q13)=TYPE(CN1682),ISBLANK('PLSS_Local_Scope'!Q13)=ISBLANK(CN1682),EXACT('PLSS_Local_Scope'!Q13,CN1682)),0,1),1)</x:f>
        <x:v>0</x:v>
      </x:c>
    </x:row>
    <x:row r="1683">
      <x:c r="CL1683" t="str">
        <x:v>PLSS_Local_Scope</x:v>
      </x:c>
      <x:c r="CM1683" t="str">
        <x:v>R13</x:v>
      </x:c>
      <x:c r="CN1683" t="n">
        <x:v>0.108571428571429</x:v>
      </x:c>
      <x:c r="CO1683" t="n">
        <x:f>IFERROR(IF(AND(TYPE('PLSS_Local_Scope'!R13)=TYPE(CN1683),ISBLANK('PLSS_Local_Scope'!R13)=ISBLANK(CN1683),EXACT('PLSS_Local_Scope'!R13,CN1683)),0,1),1)</x:f>
        <x:v>0</x:v>
      </x:c>
    </x:row>
    <x:row r="1684">
      <x:c r="CL1684" t="str">
        <x:v>PLSS_Local_Scope</x:v>
      </x:c>
      <x:c r="CM1684" t="str">
        <x:v>S13</x:v>
      </x:c>
      <x:c r="CN1684" t="n">
        <x:v>0.15203821656051</x:v>
      </x:c>
      <x:c r="CO1684" t="n">
        <x:f>IFERROR(IF(AND(TYPE('PLSS_Local_Scope'!S13)=TYPE(CN1684),ISBLANK('PLSS_Local_Scope'!S13)=ISBLANK(CN1684),EXACT('PLSS_Local_Scope'!S13,CN1684)),0,1),1)</x:f>
        <x:v>0</x:v>
      </x:c>
    </x:row>
    <x:row r="1685">
      <x:c r="CL1685" t="str">
        <x:v>PLSS_Local_Scope</x:v>
      </x:c>
      <x:c r="CM1685" t="str">
        <x:v>A14</x:v>
      </x:c>
      <x:c r="CN1685" t="str">
        <x:v>U3 Community</x:v>
      </x:c>
      <x:c r="CO1685" t="n">
        <x:f>IFERROR(IF(AND(TYPE('PLSS_Local_Scope'!A14)=TYPE(CN1685),ISBLANK('PLSS_Local_Scope'!A14)=ISBLANK(CN1685),EXACT('PLSS_Local_Scope'!A14,CN1685)),0,1),1)</x:f>
        <x:v>0</x:v>
      </x:c>
    </x:row>
    <x:row r="1686">
      <x:c r="CL1686" t="str">
        <x:v>PLSS_Local_Scope</x:v>
      </x:c>
      <x:c r="CM1686" t="str">
        <x:v>B14</x:v>
      </x:c>
      <x:c r="CN1686" t="n">
        <x:v>0.55</x:v>
      </x:c>
      <x:c r="CO1686" t="n">
        <x:f>IFERROR(IF(AND(TYPE('PLSS_Local_Scope'!B14)=TYPE(CN1686),ISBLANK('PLSS_Local_Scope'!B14)=ISBLANK(CN1686),EXACT('PLSS_Local_Scope'!B14,CN1686)),0,1),1)</x:f>
        <x:v>0</x:v>
      </x:c>
    </x:row>
    <x:row r="1687">
      <x:c r="CL1687" t="str">
        <x:v>PLSS_Local_Scope</x:v>
      </x:c>
      <x:c r="CM1687" t="str">
        <x:v>C14</x:v>
      </x:c>
      <x:c r="CN1687" t="n">
        <x:v>0.06</x:v>
      </x:c>
      <x:c r="CO1687" t="n">
        <x:f>IFERROR(IF(AND(TYPE('PLSS_Local_Scope'!C14)=TYPE(CN1687),ISBLANK('PLSS_Local_Scope'!C14)=ISBLANK(CN1687),EXACT('PLSS_Local_Scope'!C14,CN1687)),0,1),1)</x:f>
        <x:v>0</x:v>
      </x:c>
    </x:row>
    <x:row r="1688">
      <x:c r="CL1688" t="str">
        <x:v>PLSS_Local_Scope</x:v>
      </x:c>
      <x:c r="CM1688" t="str">
        <x:v>D14</x:v>
      </x:c>
      <x:c r="CN1688" t="n">
        <x:v>0.183333333333333</x:v>
      </x:c>
      <x:c r="CO1688" t="n">
        <x:f>IFERROR(IF(AND(TYPE('PLSS_Local_Scope'!D14)=TYPE(CN1688),ISBLANK('PLSS_Local_Scope'!D14)=ISBLANK(CN1688),EXACT('PLSS_Local_Scope'!D14,CN1688)),0,1),1)</x:f>
        <x:v>0</x:v>
      </x:c>
    </x:row>
    <x:row r="1689">
      <x:c r="CL1689" t="str">
        <x:v>PLSS_Local_Scope</x:v>
      </x:c>
      <x:c r="CM1689" t="str">
        <x:v>E14</x:v>
      </x:c>
      <x:c r="CN1689" t="n">
        <x:v>0.122333333333333</x:v>
      </x:c>
      <x:c r="CO1689" t="n">
        <x:f>IFERROR(IF(AND(TYPE('PLSS_Local_Scope'!E14)=TYPE(CN1689),ISBLANK('PLSS_Local_Scope'!E14)=ISBLANK(CN1689),EXACT('PLSS_Local_Scope'!E14,CN1689)),0,1),1)</x:f>
        <x:v>0</x:v>
      </x:c>
    </x:row>
    <x:row r="1690">
      <x:c r="CL1690" t="str">
        <x:v>PLSS_Local_Scope</x:v>
      </x:c>
      <x:c r="CM1690" t="str">
        <x:v>F14</x:v>
      </x:c>
      <x:c r="CN1690" t="str">
        <x:v>Prominent</x:v>
      </x:c>
      <x:c r="CO1690" t="n">
        <x:f>IFERROR(IF(AND(TYPE('PLSS_Local_Scope'!F14)=TYPE(CN1690),ISBLANK('PLSS_Local_Scope'!F14)=ISBLANK(CN1690),EXACT('PLSS_Local_Scope'!F14,CN1690)),0,1),1)</x:f>
        <x:v>0</x:v>
      </x:c>
    </x:row>
    <x:row r="1691">
      <x:c r="CL1691" t="str">
        <x:v>PLSS_Local_Scope</x:v>
      </x:c>
      <x:c r="CM1691" t="str">
        <x:v>G14</x:v>
      </x:c>
      <x:c r="CN1691" t="str">
        <x:v>Recurring relational network; not necessarily local</x:v>
      </x:c>
      <x:c r="CO1691" t="n">
        <x:f>IFERROR(IF(AND(TYPE('PLSS_Local_Scope'!G14)=TYPE(CN1691),ISBLANK('PLSS_Local_Scope'!G14)=ISBLANK(CN1691),EXACT('PLSS_Local_Scope'!G14,CN1691)),0,1),1)</x:f>
        <x:v>0</x:v>
      </x:c>
    </x:row>
    <x:row r="1692">
      <x:c r="CL1692" t="str">
        <x:v>PLSS_Local_Scope</x:v>
      </x:c>
      <x:c r="CM1692" t="str">
        <x:v>H14</x:v>
      </x:c>
      <x:c r="CN1692" t="str">
        <x:v>NEAR_FIELD_PROMINENCE</x:v>
      </x:c>
      <x:c r="CO1692" t="n">
        <x:f>IFERROR(IF(AND(TYPE('PLSS_Local_Scope'!H14)=TYPE(CN1692),ISBLANK('PLSS_Local_Scope'!H14)=ISBLANK(CN1692),EXACT('PLSS_Local_Scope'!H14,CN1692)),0,1),1)</x:f>
        <x:v>0</x:v>
      </x:c>
    </x:row>
    <x:row r="1693">
      <x:c r="CL1693" t="str">
        <x:v>PLSS_Local_Scope</x:v>
      </x:c>
      <x:c r="CM1693" t="str">
        <x:v>I14</x:v>
      </x:c>
      <x:c r="CN1693" t="str">
        <x:v>Local repeated-interaction network exposure.</x:v>
      </x:c>
      <x:c r="CO1693" t="n">
        <x:f>IFERROR(IF(AND(TYPE('PLSS_Local_Scope'!I14)=TYPE(CN1693),ISBLANK('PLSS_Local_Scope'!I14)=ISBLANK(CN1693),EXACT('PLSS_Local_Scope'!I14,CN1693)),0,1),1)</x:f>
        <x:v>0</x:v>
      </x:c>
    </x:row>
    <x:row r="1694">
      <x:c r="CL1694" t="str">
        <x:v>PLSS_Local_Scope</x:v>
      </x:c>
      <x:c r="CM1694" t="str">
        <x:v>J14</x:v>
      </x:c>
      <x:c r="CN1694" t="str">
        <x:v>U3 Community</x:v>
      </x:c>
      <x:c r="CO1694" t="n">
        <x:f>IFERROR(IF(AND(TYPE('PLSS_Local_Scope'!J14)=TYPE(CN1694),ISBLANK('PLSS_Local_Scope'!J14)=ISBLANK(CN1694),EXACT('PLSS_Local_Scope'!J14,CN1694)),0,1),1)</x:f>
        <x:v>0</x:v>
      </x:c>
    </x:row>
    <x:row r="1695">
      <x:c r="CL1695" t="str">
        <x:v>PLSS_Local_Scope</x:v>
      </x:c>
      <x:c r="CM1695" t="str">
        <x:v>K14</x:v>
      </x:c>
      <x:c r="CN1695" t="n">
        <x:v>0.55</x:v>
      </x:c>
      <x:c r="CO1695" t="n">
        <x:f>IFERROR(IF(AND(TYPE('PLSS_Local_Scope'!K14)=TYPE(CN1695),ISBLANK('PLSS_Local_Scope'!K14)=ISBLANK(CN1695),EXACT('PLSS_Local_Scope'!K14,CN1695)),0,1),1)</x:f>
        <x:v>0</x:v>
      </x:c>
    </x:row>
    <x:row r="1696">
      <x:c r="CL1696" t="str">
        <x:v>PLSS_Local_Scope</x:v>
      </x:c>
      <x:c r="CM1696" t="str">
        <x:v>L14</x:v>
      </x:c>
      <x:c r="CN1696" t="n">
        <x:v>0.75</x:v>
      </x:c>
      <x:c r="CO1696" t="n">
        <x:f>IFERROR(IF(AND(TYPE('PLSS_Local_Scope'!L14)=TYPE(CN1696),ISBLANK('PLSS_Local_Scope'!L14)=ISBLANK(CN1696),EXACT('PLSS_Local_Scope'!L14,CN1696)),0,1),1)</x:f>
        <x:v>0</x:v>
      </x:c>
    </x:row>
    <x:row r="1697">
      <x:c r="CL1697" t="str">
        <x:v>PLSS_Local_Scope</x:v>
      </x:c>
      <x:c r="CM1697" t="str">
        <x:v>M14</x:v>
      </x:c>
      <x:c r="CN1697" t="n">
        <x:v>0.65</x:v>
      </x:c>
      <x:c r="CO1697" t="n">
        <x:f>IFERROR(IF(AND(TYPE('PLSS_Local_Scope'!M14)=TYPE(CN1697),ISBLANK('PLSS_Local_Scope'!M14)=ISBLANK(CN1697),EXACT('PLSS_Local_Scope'!M14,CN1697)),0,1),1)</x:f>
        <x:v>0</x:v>
      </x:c>
    </x:row>
    <x:row r="1698">
      <x:c r="CL1698" t="str">
        <x:v>PLSS_Local_Scope</x:v>
      </x:c>
      <x:c r="CM1698" t="str">
        <x:v>N14</x:v>
      </x:c>
      <x:c r="CN1698" t="n">
        <x:v>0.55</x:v>
      </x:c>
      <x:c r="CO1698" t="n">
        <x:f>IFERROR(IF(AND(TYPE('PLSS_Local_Scope'!N14)=TYPE(CN1698),ISBLANK('PLSS_Local_Scope'!N14)=ISBLANK(CN1698),EXACT('PLSS_Local_Scope'!N14,CN1698)),0,1),1)</x:f>
        <x:v>0</x:v>
      </x:c>
    </x:row>
    <x:row r="1699">
      <x:c r="CL1699" t="str">
        <x:v>PLSS_Local_Scope</x:v>
      </x:c>
      <x:c r="CM1699" t="str">
        <x:v>O14</x:v>
      </x:c>
      <x:c r="CN1699" t="n">
        <x:v>0.619690730287009</x:v>
      </x:c>
      <x:c r="CO1699" t="n">
        <x:f>IFERROR(IF(AND(TYPE('PLSS_Local_Scope'!O14)=TYPE(CN1699),ISBLANK('PLSS_Local_Scope'!O14)=ISBLANK(CN1699),EXACT('PLSS_Local_Scope'!O14,CN1699)),0,1),1)</x:f>
        <x:v>0</x:v>
      </x:c>
    </x:row>
    <x:row r="1700">
      <x:c r="CL1700" t="str">
        <x:v>PLSS_Local_Scope</x:v>
      </x:c>
      <x:c r="CM1700" t="str">
        <x:v>P14</x:v>
      </x:c>
      <x:c r="CN1700" t="n">
        <x:v>0.55</x:v>
      </x:c>
      <x:c r="CO1700" t="n">
        <x:f>IFERROR(IF(AND(TYPE('PLSS_Local_Scope'!P14)=TYPE(CN1700),ISBLANK('PLSS_Local_Scope'!P14)=ISBLANK(CN1700),EXACT('PLSS_Local_Scope'!P14,CN1700)),0,1),1)</x:f>
        <x:v>0</x:v>
      </x:c>
    </x:row>
    <x:row r="1701">
      <x:c r="CL1701" t="str">
        <x:v>PLSS_Local_Scope</x:v>
      </x:c>
      <x:c r="CM1701" t="str">
        <x:v>Q14</x:v>
      </x:c>
      <x:c r="CN1701" t="n">
        <x:v>0.114120121291947</x:v>
      </x:c>
      <x:c r="CO1701" t="n">
        <x:f>IFERROR(IF(AND(TYPE('PLSS_Local_Scope'!Q14)=TYPE(CN1701),ISBLANK('PLSS_Local_Scope'!Q14)=ISBLANK(CN1701),EXACT('PLSS_Local_Scope'!Q14,CN1701)),0,1),1)</x:f>
        <x:v>0</x:v>
      </x:c>
    </x:row>
    <x:row r="1702">
      <x:c r="CL1702" t="str">
        <x:v>PLSS_Local_Scope</x:v>
      </x:c>
      <x:c r="CM1702" t="str">
        <x:v>R14</x:v>
      </x:c>
      <x:c r="CN1702" t="n">
        <x:v>0.108571428571429</x:v>
      </x:c>
      <x:c r="CO1702" t="n">
        <x:f>IFERROR(IF(AND(TYPE('PLSS_Local_Scope'!R14)=TYPE(CN1702),ISBLANK('PLSS_Local_Scope'!R14)=ISBLANK(CN1702),EXACT('PLSS_Local_Scope'!R14,CN1702)),0,1),1)</x:f>
        <x:v>0</x:v>
      </x:c>
    </x:row>
    <x:row r="1703">
      <x:c r="CL1703" t="str">
        <x:v>PLSS_Local_Scope</x:v>
      </x:c>
      <x:c r="CM1703" t="str">
        <x:v>S14</x:v>
      </x:c>
      <x:c r="CN1703" t="n">
        <x:v>0.119554140127389</x:v>
      </x:c>
      <x:c r="CO1703" t="n">
        <x:f>IFERROR(IF(AND(TYPE('PLSS_Local_Scope'!S14)=TYPE(CN1703),ISBLANK('PLSS_Local_Scope'!S14)=ISBLANK(CN1703),EXACT('PLSS_Local_Scope'!S14,CN1703)),0,1),1)</x:f>
        <x:v>0</x:v>
      </x:c>
    </x:row>
    <x:row r="1704">
      <x:c r="CL1704" t="str">
        <x:v>PLSS_Local_Scope</x:v>
      </x:c>
      <x:c r="CM1704" t="str">
        <x:v>A15</x:v>
      </x:c>
      <x:c r="CN1704" t="str">
        <x:v>U4 Organization</x:v>
      </x:c>
      <x:c r="CO1704" t="n">
        <x:f>IFERROR(IF(AND(TYPE('PLSS_Local_Scope'!A15)=TYPE(CN1704),ISBLANK('PLSS_Local_Scope'!A15)=ISBLANK(CN1704),EXACT('PLSS_Local_Scope'!A15,CN1704)),0,1),1)</x:f>
        <x:v>0</x:v>
      </x:c>
    </x:row>
    <x:row r="1705">
      <x:c r="CL1705" t="str">
        <x:v>PLSS_Local_Scope</x:v>
      </x:c>
      <x:c r="CM1705" t="str">
        <x:v>B15</x:v>
      </x:c>
      <x:c r="CN1705" t="n">
        <x:v>0.5</x:v>
      </x:c>
      <x:c r="CO1705" t="n">
        <x:f>IFERROR(IF(AND(TYPE('PLSS_Local_Scope'!B15)=TYPE(CN1705),ISBLANK('PLSS_Local_Scope'!B15)=ISBLANK(CN1705),EXACT('PLSS_Local_Scope'!B15,CN1705)),0,1),1)</x:f>
        <x:v>0</x:v>
      </x:c>
    </x:row>
    <x:row r="1706">
      <x:c r="CL1706" t="str">
        <x:v>PLSS_Local_Scope</x:v>
      </x:c>
      <x:c r="CM1706" t="str">
        <x:v>C15</x:v>
      </x:c>
      <x:c r="CN1706" t="n">
        <x:v>0.06</x:v>
      </x:c>
      <x:c r="CO1706" t="n">
        <x:f>IFERROR(IF(AND(TYPE('PLSS_Local_Scope'!C15)=TYPE(CN1706),ISBLANK('PLSS_Local_Scope'!C15)=ISBLANK(CN1706),EXACT('PLSS_Local_Scope'!C15,CN1706)),0,1),1)</x:f>
        <x:v>0</x:v>
      </x:c>
    </x:row>
    <x:row r="1707">
      <x:c r="CL1707" t="str">
        <x:v>PLSS_Local_Scope</x:v>
      </x:c>
      <x:c r="CM1707" t="str">
        <x:v>D15</x:v>
      </x:c>
      <x:c r="CN1707" t="n">
        <x:v>0.166666666666667</x:v>
      </x:c>
      <x:c r="CO1707" t="n">
        <x:f>IFERROR(IF(AND(TYPE('PLSS_Local_Scope'!D15)=TYPE(CN1707),ISBLANK('PLSS_Local_Scope'!D15)=ISBLANK(CN1707),EXACT('PLSS_Local_Scope'!D15,CN1707)),0,1),1)</x:f>
        <x:v>0</x:v>
      </x:c>
    </x:row>
    <x:row r="1708">
      <x:c r="CL1708" t="str">
        <x:v>PLSS_Local_Scope</x:v>
      </x:c>
      <x:c r="CM1708" t="str">
        <x:v>E15</x:v>
      </x:c>
      <x:c r="CN1708" t="n">
        <x:v>0.116666666666667</x:v>
      </x:c>
      <x:c r="CO1708" t="n">
        <x:f>IFERROR(IF(AND(TYPE('PLSS_Local_Scope'!E15)=TYPE(CN1708),ISBLANK('PLSS_Local_Scope'!E15)=ISBLANK(CN1708),EXACT('PLSS_Local_Scope'!E15,CN1708)),0,1),1)</x:f>
        <x:v>0</x:v>
      </x:c>
    </x:row>
    <x:row r="1709">
      <x:c r="CL1709" t="str">
        <x:v>PLSS_Local_Scope</x:v>
      </x:c>
      <x:c r="CM1709" t="str">
        <x:v>F15</x:v>
      </x:c>
      <x:c r="CN1709" t="str">
        <x:v>Prominent</x:v>
      </x:c>
      <x:c r="CO1709" t="n">
        <x:f>IFERROR(IF(AND(TYPE('PLSS_Local_Scope'!F15)=TYPE(CN1709),ISBLANK('PLSS_Local_Scope'!F15)=ISBLANK(CN1709),EXACT('PLSS_Local_Scope'!F15,CN1709)),0,1),1)</x:f>
        <x:v>0</x:v>
      </x:c>
    </x:row>
    <x:row r="1710">
      <x:c r="CL1710" t="str">
        <x:v>PLSS_Local_Scope</x:v>
      </x:c>
      <x:c r="CM1710" t="str">
        <x:v>G15</x:v>
      </x:c>
      <x:c r="CN1710" t="str">
        <x:v>Structured institution involved</x:v>
      </x:c>
      <x:c r="CO1710" t="n">
        <x:f>IFERROR(IF(AND(TYPE('PLSS_Local_Scope'!G15)=TYPE(CN1710),ISBLANK('PLSS_Local_Scope'!G15)=ISBLANK(CN1710),EXACT('PLSS_Local_Scope'!G15,CN1710)),0,1),1)</x:f>
        <x:v>0</x:v>
      </x:c>
    </x:row>
    <x:row r="1711">
      <x:c r="CL1711" t="str">
        <x:v>PLSS_Local_Scope</x:v>
      </x:c>
      <x:c r="CM1711" t="str">
        <x:v>H15</x:v>
      </x:c>
      <x:c r="CN1711" t="str">
        <x:v>NEAR_FIELD_PROMINENCE</x:v>
      </x:c>
      <x:c r="CO1711" t="n">
        <x:f>IFERROR(IF(AND(TYPE('PLSS_Local_Scope'!H15)=TYPE(CN1711),ISBLANK('PLSS_Local_Scope'!H15)=ISBLANK(CN1711),EXACT('PLSS_Local_Scope'!H15,CN1711)),0,1),1)</x:f>
        <x:v>0</x:v>
      </x:c>
    </x:row>
    <x:row r="1712">
      <x:c r="CL1712" t="str">
        <x:v>PLSS_Local_Scope</x:v>
      </x:c>
      <x:c r="CM1712" t="str">
        <x:v>I15</x:v>
      </x:c>
      <x:c r="CN1712" t="str">
        <x:v>Organizational operational exposure.</x:v>
      </x:c>
      <x:c r="CO1712" t="n">
        <x:f>IFERROR(IF(AND(TYPE('PLSS_Local_Scope'!I15)=TYPE(CN1712),ISBLANK('PLSS_Local_Scope'!I15)=ISBLANK(CN1712),EXACT('PLSS_Local_Scope'!I15,CN1712)),0,1),1)</x:f>
        <x:v>0</x:v>
      </x:c>
    </x:row>
    <x:row r="1713">
      <x:c r="CL1713" t="str">
        <x:v>PLSS_Local_Scope</x:v>
      </x:c>
      <x:c r="CM1713" t="str">
        <x:v>J15</x:v>
      </x:c>
      <x:c r="CN1713" t="str">
        <x:v>U4 Organization</x:v>
      </x:c>
      <x:c r="CO1713" t="n">
        <x:f>IFERROR(IF(AND(TYPE('PLSS_Local_Scope'!J15)=TYPE(CN1713),ISBLANK('PLSS_Local_Scope'!J15)=ISBLANK(CN1713),EXACT('PLSS_Local_Scope'!J15,CN1713)),0,1),1)</x:f>
        <x:v>0</x:v>
      </x:c>
    </x:row>
    <x:row r="1714">
      <x:c r="CL1714" t="str">
        <x:v>PLSS_Local_Scope</x:v>
      </x:c>
      <x:c r="CM1714" t="str">
        <x:v>K15</x:v>
      </x:c>
      <x:c r="CN1714" t="n">
        <x:v>0.5</x:v>
      </x:c>
      <x:c r="CO1714" t="n">
        <x:f>IFERROR(IF(AND(TYPE('PLSS_Local_Scope'!K15)=TYPE(CN1714),ISBLANK('PLSS_Local_Scope'!K15)=ISBLANK(CN1714),EXACT('PLSS_Local_Scope'!K15,CN1714)),0,1),1)</x:f>
        <x:v>0</x:v>
      </x:c>
    </x:row>
    <x:row r="1715">
      <x:c r="CL1715" t="str">
        <x:v>PLSS_Local_Scope</x:v>
      </x:c>
      <x:c r="CM1715" t="str">
        <x:v>L15</x:v>
      </x:c>
      <x:c r="CN1715" t="n">
        <x:v>0.8</x:v>
      </x:c>
      <x:c r="CO1715" t="n">
        <x:f>IFERROR(IF(AND(TYPE('PLSS_Local_Scope'!L15)=TYPE(CN1715),ISBLANK('PLSS_Local_Scope'!L15)=ISBLANK(CN1715),EXACT('PLSS_Local_Scope'!L15,CN1715)),0,1),1)</x:f>
        <x:v>0</x:v>
      </x:c>
    </x:row>
    <x:row r="1716">
      <x:c r="CL1716" t="str">
        <x:v>PLSS_Local_Scope</x:v>
      </x:c>
      <x:c r="CM1716" t="str">
        <x:v>M15</x:v>
      </x:c>
      <x:c r="CN1716" t="n">
        <x:v>0.75</x:v>
      </x:c>
      <x:c r="CO1716" t="n">
        <x:f>IFERROR(IF(AND(TYPE('PLSS_Local_Scope'!M15)=TYPE(CN1716),ISBLANK('PLSS_Local_Scope'!M15)=ISBLANK(CN1716),EXACT('PLSS_Local_Scope'!M15,CN1716)),0,1),1)</x:f>
        <x:v>0</x:v>
      </x:c>
    </x:row>
    <x:row r="1717">
      <x:c r="CL1717" t="str">
        <x:v>PLSS_Local_Scope</x:v>
      </x:c>
      <x:c r="CM1717" t="str">
        <x:v>N15</x:v>
      </x:c>
      <x:c r="CN1717" t="n">
        <x:v>0.6</x:v>
      </x:c>
      <x:c r="CO1717" t="n">
        <x:f>IFERROR(IF(AND(TYPE('PLSS_Local_Scope'!N15)=TYPE(CN1717),ISBLANK('PLSS_Local_Scope'!N15)=ISBLANK(CN1717),EXACT('PLSS_Local_Scope'!N15,CN1717)),0,1),1)</x:f>
        <x:v>0</x:v>
      </x:c>
    </x:row>
    <x:row r="1718">
      <x:c r="CL1718" t="str">
        <x:v>PLSS_Local_Scope</x:v>
      </x:c>
      <x:c r="CM1718" t="str">
        <x:v>O15</x:v>
      </x:c>
      <x:c r="CN1718" t="n">
        <x:v>0.651355562432631</x:v>
      </x:c>
      <x:c r="CO1718" t="n">
        <x:f>IFERROR(IF(AND(TYPE('PLSS_Local_Scope'!O15)=TYPE(CN1718),ISBLANK('PLSS_Local_Scope'!O15)=ISBLANK(CN1718),EXACT('PLSS_Local_Scope'!O15,CN1718)),0,1),1)</x:f>
        <x:v>0</x:v>
      </x:c>
    </x:row>
    <x:row r="1719">
      <x:c r="CL1719" t="str">
        <x:v>PLSS_Local_Scope</x:v>
      </x:c>
      <x:c r="CM1719" t="str">
        <x:v>P15</x:v>
      </x:c>
      <x:c r="CN1719" t="n">
        <x:v>0.5</x:v>
      </x:c>
      <x:c r="CO1719" t="n">
        <x:f>IFERROR(IF(AND(TYPE('PLSS_Local_Scope'!P15)=TYPE(CN1719),ISBLANK('PLSS_Local_Scope'!P15)=ISBLANK(CN1719),EXACT('PLSS_Local_Scope'!P15,CN1719)),0,1),1)</x:f>
        <x:v>0</x:v>
      </x:c>
    </x:row>
    <x:row r="1720">
      <x:c r="CL1720" t="str">
        <x:v>PLSS_Local_Scope</x:v>
      </x:c>
      <x:c r="CM1720" t="str">
        <x:v>Q15</x:v>
      </x:c>
      <x:c r="CN1720" t="n">
        <x:v>0.116885540351251</x:v>
      </x:c>
      <x:c r="CO1720" t="n">
        <x:f>IFERROR(IF(AND(TYPE('PLSS_Local_Scope'!Q15)=TYPE(CN1720),ISBLANK('PLSS_Local_Scope'!Q15)=ISBLANK(CN1720),EXACT('PLSS_Local_Scope'!Q15,CN1720)),0,1),1)</x:f>
        <x:v>0</x:v>
      </x:c>
    </x:row>
    <x:row r="1721">
      <x:c r="CL1721" t="str">
        <x:v>PLSS_Local_Scope</x:v>
      </x:c>
      <x:c r="CM1721" t="str">
        <x:v>R15</x:v>
      </x:c>
      <x:c r="CN1721" t="n">
        <x:v>0.108571428571429</x:v>
      </x:c>
      <x:c r="CO1721" t="n">
        <x:f>IFERROR(IF(AND(TYPE('PLSS_Local_Scope'!R15)=TYPE(CN1721),ISBLANK('PLSS_Local_Scope'!R15)=ISBLANK(CN1721),EXACT('PLSS_Local_Scope'!R15,CN1721)),0,1),1)</x:f>
        <x:v>0</x:v>
      </x:c>
    </x:row>
    <x:row r="1722">
      <x:c r="CL1722" t="str">
        <x:v>PLSS_Local_Scope</x:v>
      </x:c>
      <x:c r="CM1722" t="str">
        <x:v>S15</x:v>
      </x:c>
      <x:c r="CN1722" t="n">
        <x:v>0.114140127388535</x:v>
      </x:c>
      <x:c r="CO1722" t="n">
        <x:f>IFERROR(IF(AND(TYPE('PLSS_Local_Scope'!S15)=TYPE(CN1722),ISBLANK('PLSS_Local_Scope'!S15)=ISBLANK(CN1722),EXACT('PLSS_Local_Scope'!S15,CN1722)),0,1),1)</x:f>
        <x:v>0</x:v>
      </x:c>
    </x:row>
    <x:row r="1723">
      <x:c r="CL1723" t="str">
        <x:v>PLSS_Local_Scope</x:v>
      </x:c>
      <x:c r="CM1723" t="str">
        <x:v>A16</x:v>
      </x:c>
      <x:c r="CN1723" t="str">
        <x:v>U5 Polity</x:v>
      </x:c>
      <x:c r="CO1723" t="n">
        <x:f>IFERROR(IF(AND(TYPE('PLSS_Local_Scope'!A16)=TYPE(CN1723),ISBLANK('PLSS_Local_Scope'!A16)=ISBLANK(CN1723),EXACT('PLSS_Local_Scope'!A16,CN1723)),0,1),1)</x:f>
        <x:v>0</x:v>
      </x:c>
    </x:row>
    <x:row r="1724">
      <x:c r="CL1724" t="str">
        <x:v>PLSS_Local_Scope</x:v>
      </x:c>
      <x:c r="CM1724" t="str">
        <x:v>B16</x:v>
      </x:c>
      <x:c r="CN1724" t="n">
        <x:v>0.1</x:v>
      </x:c>
      <x:c r="CO1724" t="n">
        <x:f>IFERROR(IF(AND(TYPE('PLSS_Local_Scope'!B16)=TYPE(CN1724),ISBLANK('PLSS_Local_Scope'!B16)=ISBLANK(CN1724),EXACT('PLSS_Local_Scope'!B16,CN1724)),0,1),1)</x:f>
        <x:v>0</x:v>
      </x:c>
    </x:row>
    <x:row r="1725">
      <x:c r="CL1725" t="str">
        <x:v>PLSS_Local_Scope</x:v>
      </x:c>
      <x:c r="CM1725" t="str">
        <x:v>C16</x:v>
      </x:c>
      <x:c r="CN1725" t="n">
        <x:v>0.08</x:v>
      </x:c>
      <x:c r="CO1725" t="n">
        <x:f>IFERROR(IF(AND(TYPE('PLSS_Local_Scope'!C16)=TYPE(CN1725),ISBLANK('PLSS_Local_Scope'!C16)=ISBLANK(CN1725),EXACT('PLSS_Local_Scope'!C16,CN1725)),0,1),1)</x:f>
        <x:v>0</x:v>
      </x:c>
    </x:row>
    <x:row r="1726">
      <x:c r="CL1726" t="str">
        <x:v>PLSS_Local_Scope</x:v>
      </x:c>
      <x:c r="CM1726" t="str">
        <x:v>D16</x:v>
      </x:c>
      <x:c r="CN1726" t="n">
        <x:v>0.0333333333333333</x:v>
      </x:c>
      <x:c r="CO1726" t="n">
        <x:f>IFERROR(IF(AND(TYPE('PLSS_Local_Scope'!D16)=TYPE(CN1726),ISBLANK('PLSS_Local_Scope'!D16)=ISBLANK(CN1726),EXACT('PLSS_Local_Scope'!D16,CN1726)),0,1),1)</x:f>
        <x:v>0</x:v>
      </x:c>
    </x:row>
    <x:row r="1727">
      <x:c r="CL1727" t="str">
        <x:v>PLSS_Local_Scope</x:v>
      </x:c>
      <x:c r="CM1727" t="str">
        <x:v>E16</x:v>
      </x:c>
      <x:c r="CN1727" t="n">
        <x:v>0.0913333333333333</x:v>
      </x:c>
      <x:c r="CO1727" t="n">
        <x:f>IFERROR(IF(AND(TYPE('PLSS_Local_Scope'!E16)=TYPE(CN1727),ISBLANK('PLSS_Local_Scope'!E16)=ISBLANK(CN1727),EXACT('PLSS_Local_Scope'!E16,CN1727)),0,1),1)</x:f>
        <x:v>0</x:v>
      </x:c>
    </x:row>
    <x:row r="1728">
      <x:c r="CL1728" t="str">
        <x:v>PLSS_Local_Scope</x:v>
      </x:c>
      <x:c r="CM1728" t="str">
        <x:v>F16</x:v>
      </x:c>
      <x:c r="CN1728" t="str">
        <x:v>Guardrail</x:v>
      </x:c>
      <x:c r="CO1728" t="n">
        <x:f>IFERROR(IF(AND(TYPE('PLSS_Local_Scope'!F16)=TYPE(CN1728),ISBLANK('PLSS_Local_Scope'!F16)=ISBLANK(CN1728),EXACT('PLSS_Local_Scope'!F16,CN1728)),0,1),1)</x:f>
        <x:v>0</x:v>
      </x:c>
    </x:row>
    <x:row r="1729">
      <x:c r="CL1729" t="str">
        <x:v>PLSS_Local_Scope</x:v>
      </x:c>
      <x:c r="CM1729" t="str">
        <x:v>G16</x:v>
      </x:c>
      <x:c r="CN1729" t="str">
        <x:v>Governance/public legitimacy</x:v>
      </x:c>
      <x:c r="CO1729" t="n">
        <x:f>IFERROR(IF(AND(TYPE('PLSS_Local_Scope'!G16)=TYPE(CN1729),ISBLANK('PLSS_Local_Scope'!G16)=ISBLANK(CN1729),EXACT('PLSS_Local_Scope'!G16,CN1729)),0,1),1)</x:f>
        <x:v>0</x:v>
      </x:c>
    </x:row>
    <x:row r="1730">
      <x:c r="CL1730" t="str">
        <x:v>PLSS_Local_Scope</x:v>
      </x:c>
      <x:c r="CM1730" t="str">
        <x:v>H16</x:v>
      </x:c>
      <x:c r="CN1730" t="str">
        <x:v>GUARDRAIL_SIGNAL</x:v>
      </x:c>
      <x:c r="CO1730" t="n">
        <x:f>IFERROR(IF(AND(TYPE('PLSS_Local_Scope'!H16)=TYPE(CN1730),ISBLANK('PLSS_Local_Scope'!H16)=ISBLANK(CN1730),EXACT('PLSS_Local_Scope'!H16,CN1730)),0,1),1)</x:f>
        <x:v>0</x:v>
      </x:c>
    </x:row>
    <x:row r="1731">
      <x:c r="CL1731" t="str">
        <x:v>PLSS_Local_Scope</x:v>
      </x:c>
      <x:c r="CM1731" t="str">
        <x:v>I16</x:v>
      </x:c>
      <x:c r="CN1731" t="str">
        <x:v>Public-governance spillover review.</x:v>
      </x:c>
      <x:c r="CO1731" t="n">
        <x:f>IFERROR(IF(AND(TYPE('PLSS_Local_Scope'!I16)=TYPE(CN1731),ISBLANK('PLSS_Local_Scope'!I16)=ISBLANK(CN1731),EXACT('PLSS_Local_Scope'!I16,CN1731)),0,1),1)</x:f>
        <x:v>0</x:v>
      </x:c>
    </x:row>
    <x:row r="1732">
      <x:c r="CL1732" t="str">
        <x:v>PLSS_Local_Scope</x:v>
      </x:c>
      <x:c r="CM1732" t="str">
        <x:v>J16</x:v>
      </x:c>
      <x:c r="CN1732" t="str">
        <x:v>U5 Polity</x:v>
      </x:c>
      <x:c r="CO1732" t="n">
        <x:f>IFERROR(IF(AND(TYPE('PLSS_Local_Scope'!J16)=TYPE(CN1732),ISBLANK('PLSS_Local_Scope'!J16)=ISBLANK(CN1732),EXACT('PLSS_Local_Scope'!J16,CN1732)),0,1),1)</x:f>
        <x:v>0</x:v>
      </x:c>
    </x:row>
    <x:row r="1733">
      <x:c r="CL1733" t="str">
        <x:v>PLSS_Local_Scope</x:v>
      </x:c>
      <x:c r="CM1733" t="str">
        <x:v>K16</x:v>
      </x:c>
      <x:c r="CN1733" t="n">
        <x:v>0.2</x:v>
      </x:c>
      <x:c r="CO1733" t="n">
        <x:f>IFERROR(IF(AND(TYPE('PLSS_Local_Scope'!K16)=TYPE(CN1733),ISBLANK('PLSS_Local_Scope'!K16)=ISBLANK(CN1733),EXACT('PLSS_Local_Scope'!K16,CN1733)),0,1),1)</x:f>
        <x:v>0</x:v>
      </x:c>
    </x:row>
    <x:row r="1734">
      <x:c r="CL1734" t="str">
        <x:v>PLSS_Local_Scope</x:v>
      </x:c>
      <x:c r="CM1734" t="str">
        <x:v>L16</x:v>
      </x:c>
      <x:c r="CN1734" t="n">
        <x:v>0.5</x:v>
      </x:c>
      <x:c r="CO1734" t="n">
        <x:f>IFERROR(IF(AND(TYPE('PLSS_Local_Scope'!L16)=TYPE(CN1734),ISBLANK('PLSS_Local_Scope'!L16)=ISBLANK(CN1734),EXACT('PLSS_Local_Scope'!L16,CN1734)),0,1),1)</x:f>
        <x:v>0</x:v>
      </x:c>
    </x:row>
    <x:row r="1735">
      <x:c r="CL1735" t="str">
        <x:v>PLSS_Local_Scope</x:v>
      </x:c>
      <x:c r="CM1735" t="str">
        <x:v>M16</x:v>
      </x:c>
      <x:c r="CN1735" t="n">
        <x:v>0.5</x:v>
      </x:c>
      <x:c r="CO1735" t="n">
        <x:f>IFERROR(IF(AND(TYPE('PLSS_Local_Scope'!M16)=TYPE(CN1735),ISBLANK('PLSS_Local_Scope'!M16)=ISBLANK(CN1735),EXACT('PLSS_Local_Scope'!M16,CN1735)),0,1),1)</x:f>
        <x:v>0</x:v>
      </x:c>
    </x:row>
    <x:row r="1736">
      <x:c r="CL1736" t="str">
        <x:v>PLSS_Local_Scope</x:v>
      </x:c>
      <x:c r="CM1736" t="str">
        <x:v>N16</x:v>
      </x:c>
      <x:c r="CN1736" t="n">
        <x:v>0.7</x:v>
      </x:c>
      <x:c r="CO1736" t="n">
        <x:f>IFERROR(IF(AND(TYPE('PLSS_Local_Scope'!N16)=TYPE(CN1736),ISBLANK('PLSS_Local_Scope'!N16)=ISBLANK(CN1736),EXACT('PLSS_Local_Scope'!N16,CN1736)),0,1),1)</x:f>
        <x:v>0</x:v>
      </x:c>
    </x:row>
    <x:row r="1737">
      <x:c r="CL1737" t="str">
        <x:v>PLSS_Local_Scope</x:v>
      </x:c>
      <x:c r="CM1737" t="str">
        <x:v>O16</x:v>
      </x:c>
      <x:c r="CN1737" t="n">
        <x:v>0.432530772707211</x:v>
      </x:c>
      <x:c r="CO1737" t="n">
        <x:f>IFERROR(IF(AND(TYPE('PLSS_Local_Scope'!O16)=TYPE(CN1737),ISBLANK('PLSS_Local_Scope'!O16)=ISBLANK(CN1737),EXACT('PLSS_Local_Scope'!O16,CN1737)),0,1),1)</x:f>
        <x:v>0</x:v>
      </x:c>
    </x:row>
    <x:row r="1738">
      <x:c r="CL1738" t="str">
        <x:v>PLSS_Local_Scope</x:v>
      </x:c>
      <x:c r="CM1738" t="str">
        <x:v>P16</x:v>
      </x:c>
      <x:c r="CN1738" t="n">
        <x:v>0.1</x:v>
      </x:c>
      <x:c r="CO1738" t="n">
        <x:f>IFERROR(IF(AND(TYPE('PLSS_Local_Scope'!P16)=TYPE(CN1738),ISBLANK('PLSS_Local_Scope'!P16)=ISBLANK(CN1738),EXACT('PLSS_Local_Scope'!P16,CN1738)),0,1),1)</x:f>
        <x:v>0</x:v>
      </x:c>
    </x:row>
    <x:row r="1739">
      <x:c r="CL1739" t="str">
        <x:v>PLSS_Local_Scope</x:v>
      </x:c>
      <x:c r="CM1739" t="str">
        <x:v>Q16</x:v>
      </x:c>
      <x:c r="CN1739" t="n">
        <x:v>0.117774678137548</x:v>
      </x:c>
      <x:c r="CO1739" t="n">
        <x:f>IFERROR(IF(AND(TYPE('PLSS_Local_Scope'!Q16)=TYPE(CN1739),ISBLANK('PLSS_Local_Scope'!Q16)=ISBLANK(CN1739),EXACT('PLSS_Local_Scope'!Q16,CN1739)),0,1),1)</x:f>
        <x:v>0</x:v>
      </x:c>
    </x:row>
    <x:row r="1740">
      <x:c r="CL1740" t="str">
        <x:v>PLSS_Local_Scope</x:v>
      </x:c>
      <x:c r="CM1740" t="str">
        <x:v>R16</x:v>
      </x:c>
      <x:c r="CN1740" t="n">
        <x:v>0.128571428571429</x:v>
      </x:c>
      <x:c r="CO1740" t="n">
        <x:f>IFERROR(IF(AND(TYPE('PLSS_Local_Scope'!R16)=TYPE(CN1740),ISBLANK('PLSS_Local_Scope'!R16)=ISBLANK(CN1740),EXACT('PLSS_Local_Scope'!R16,CN1740)),0,1),1)</x:f>
        <x:v>0</x:v>
      </x:c>
    </x:row>
    <x:row r="1741">
      <x:c r="CL1741" t="str">
        <x:v>PLSS_Local_Scope</x:v>
      </x:c>
      <x:c r="CM1741" t="str">
        <x:v>S16</x:v>
      </x:c>
      <x:c r="CN1741" t="n">
        <x:v>0.090828025477707</x:v>
      </x:c>
      <x:c r="CO1741" t="n">
        <x:f>IFERROR(IF(AND(TYPE('PLSS_Local_Scope'!S16)=TYPE(CN1741),ISBLANK('PLSS_Local_Scope'!S16)=ISBLANK(CN1741),EXACT('PLSS_Local_Scope'!S16,CN1741)),0,1),1)</x:f>
        <x:v>0</x:v>
      </x:c>
    </x:row>
    <x:row r="1742">
      <x:c r="CL1742" t="str">
        <x:v>PLSS_Local_Scope</x:v>
      </x:c>
      <x:c r="CM1742" t="str">
        <x:v>A17</x:v>
      </x:c>
      <x:c r="CN1742" t="str">
        <x:v>U6 Humanity / Global Coordination</x:v>
      </x:c>
      <x:c r="CO1742" t="n">
        <x:f>IFERROR(IF(AND(TYPE('PLSS_Local_Scope'!A17)=TYPE(CN1742),ISBLANK('PLSS_Local_Scope'!A17)=ISBLANK(CN1742),EXACT('PLSS_Local_Scope'!A17,CN1742)),0,1),1)</x:f>
        <x:v>0</x:v>
      </x:c>
    </x:row>
    <x:row r="1743">
      <x:c r="CL1743" t="str">
        <x:v>PLSS_Local_Scope</x:v>
      </x:c>
      <x:c r="CM1743" t="str">
        <x:v>B17</x:v>
      </x:c>
      <x:c r="CN1743" t="n">
        <x:v>0.03</x:v>
      </x:c>
      <x:c r="CO1743" t="n">
        <x:f>IFERROR(IF(AND(TYPE('PLSS_Local_Scope'!B17)=TYPE(CN1743),ISBLANK('PLSS_Local_Scope'!B17)=ISBLANK(CN1743),EXACT('PLSS_Local_Scope'!B17,CN1743)),0,1),1)</x:f>
        <x:v>0</x:v>
      </x:c>
    </x:row>
    <x:row r="1744">
      <x:c r="CL1744" t="str">
        <x:v>PLSS_Local_Scope</x:v>
      </x:c>
      <x:c r="CM1744" t="str">
        <x:v>C17</x:v>
      </x:c>
      <x:c r="CN1744" t="n">
        <x:v>0.1</x:v>
      </x:c>
      <x:c r="CO1744" t="n">
        <x:f>IFERROR(IF(AND(TYPE('PLSS_Local_Scope'!C17)=TYPE(CN1744),ISBLANK('PLSS_Local_Scope'!C17)=ISBLANK(CN1744),EXACT('PLSS_Local_Scope'!C17,CN1744)),0,1),1)</x:f>
        <x:v>0</x:v>
      </x:c>
    </x:row>
    <x:row r="1745">
      <x:c r="CL1745" t="str">
        <x:v>PLSS_Local_Scope</x:v>
      </x:c>
      <x:c r="CM1745" t="str">
        <x:v>D17</x:v>
      </x:c>
      <x:c r="CN1745" t="n">
        <x:v>0.01</x:v>
      </x:c>
      <x:c r="CO1745" t="n">
        <x:f>IFERROR(IF(AND(TYPE('PLSS_Local_Scope'!D17)=TYPE(CN1745),ISBLANK('PLSS_Local_Scope'!D17)=ISBLANK(CN1745),EXACT('PLSS_Local_Scope'!D17,CN1745)),0,1),1)</x:f>
        <x:v>0</x:v>
      </x:c>
    </x:row>
    <x:row r="1746">
      <x:c r="CL1746" t="str">
        <x:v>PLSS_Local_Scope</x:v>
      </x:c>
      <x:c r="CM1746" t="str">
        <x:v>E17</x:v>
      </x:c>
      <x:c r="CN1746" t="n">
        <x:v>0.1034</x:v>
      </x:c>
      <x:c r="CO1746" t="n">
        <x:f>IFERROR(IF(AND(TYPE('PLSS_Local_Scope'!E17)=TYPE(CN1746),ISBLANK('PLSS_Local_Scope'!E17)=ISBLANK(CN1746),EXACT('PLSS_Local_Scope'!E17,CN1746)),0,1),1)</x:f>
        <x:v>0</x:v>
      </x:c>
    </x:row>
    <x:row r="1747">
      <x:c r="CL1747" t="str">
        <x:v>PLSS_Local_Scope</x:v>
      </x:c>
      <x:c r="CM1747" t="str">
        <x:v>F17</x:v>
      </x:c>
      <x:c r="CN1747" t="str">
        <x:v>Guardrail</x:v>
      </x:c>
      <x:c r="CO1747" t="n">
        <x:f>IFERROR(IF(AND(TYPE('PLSS_Local_Scope'!F17)=TYPE(CN1747),ISBLANK('PLSS_Local_Scope'!F17)=ISBLANK(CN1747),EXACT('PLSS_Local_Scope'!F17,CN1747)),0,1),1)</x:f>
        <x:v>0</x:v>
      </x:c>
    </x:row>
    <x:row r="1748">
      <x:c r="CL1748" t="str">
        <x:v>PLSS_Local_Scope</x:v>
      </x:c>
      <x:c r="CM1748" t="str">
        <x:v>G17</x:v>
      </x:c>
      <x:c r="CN1748" t="str">
        <x:v>Cross-border/system-wide coordination</x:v>
      </x:c>
      <x:c r="CO1748" t="n">
        <x:f>IFERROR(IF(AND(TYPE('PLSS_Local_Scope'!G17)=TYPE(CN1748),ISBLANK('PLSS_Local_Scope'!G17)=ISBLANK(CN1748),EXACT('PLSS_Local_Scope'!G17,CN1748)),0,1),1)</x:f>
        <x:v>0</x:v>
      </x:c>
    </x:row>
    <x:row r="1749">
      <x:c r="CL1749" t="str">
        <x:v>PLSS_Local_Scope</x:v>
      </x:c>
      <x:c r="CM1749" t="str">
        <x:v>H17</x:v>
      </x:c>
      <x:c r="CN1749" t="str">
        <x:v>GUARDRAIL_SIGNAL</x:v>
      </x:c>
      <x:c r="CO1749" t="n">
        <x:f>IFERROR(IF(AND(TYPE('PLSS_Local_Scope'!H17)=TYPE(CN1749),ISBLANK('PLSS_Local_Scope'!H17)=ISBLANK(CN1749),EXACT('PLSS_Local_Scope'!H17,CN1749)),0,1),1)</x:f>
        <x:v>0</x:v>
      </x:c>
    </x:row>
    <x:row r="1750">
      <x:c r="CL1750" t="str">
        <x:v>PLSS_Local_Scope</x:v>
      </x:c>
      <x:c r="CM1750" t="str">
        <x:v>I17</x:v>
      </x:c>
      <x:c r="CN1750" t="str">
        <x:v>Cross-border/system coordination check.</x:v>
      </x:c>
      <x:c r="CO1750" t="n">
        <x:f>IFERROR(IF(AND(TYPE('PLSS_Local_Scope'!I17)=TYPE(CN1750),ISBLANK('PLSS_Local_Scope'!I17)=ISBLANK(CN1750),EXACT('PLSS_Local_Scope'!I17,CN1750)),0,1),1)</x:f>
        <x:v>0</x:v>
      </x:c>
    </x:row>
    <x:row r="1751">
      <x:c r="CL1751" t="str">
        <x:v>PLSS_Local_Scope</x:v>
      </x:c>
      <x:c r="CM1751" t="str">
        <x:v>J17</x:v>
      </x:c>
      <x:c r="CN1751" t="str">
        <x:v>U6 Humanity / Global Coordination</x:v>
      </x:c>
      <x:c r="CO1751" t="n">
        <x:f>IFERROR(IF(AND(TYPE('PLSS_Local_Scope'!J17)=TYPE(CN1751),ISBLANK('PLSS_Local_Scope'!J17)=ISBLANK(CN1751),EXACT('PLSS_Local_Scope'!J17,CN1751)),0,1),1)</x:f>
        <x:v>0</x:v>
      </x:c>
    </x:row>
    <x:row r="1752">
      <x:c r="CL1752" t="str">
        <x:v>PLSS_Local_Scope</x:v>
      </x:c>
      <x:c r="CM1752" t="str">
        <x:v>K17</x:v>
      </x:c>
      <x:c r="CN1752" t="n">
        <x:v>0.1</x:v>
      </x:c>
      <x:c r="CO1752" t="n">
        <x:f>IFERROR(IF(AND(TYPE('PLSS_Local_Scope'!K17)=TYPE(CN1752),ISBLANK('PLSS_Local_Scope'!K17)=ISBLANK(CN1752),EXACT('PLSS_Local_Scope'!K17,CN1752)),0,1),1)</x:f>
        <x:v>0</x:v>
      </x:c>
    </x:row>
    <x:row r="1753">
      <x:c r="CL1753" t="str">
        <x:v>PLSS_Local_Scope</x:v>
      </x:c>
      <x:c r="CM1753" t="str">
        <x:v>L17</x:v>
      </x:c>
      <x:c r="CN1753" t="n">
        <x:v>0.3</x:v>
      </x:c>
      <x:c r="CO1753" t="n">
        <x:f>IFERROR(IF(AND(TYPE('PLSS_Local_Scope'!L17)=TYPE(CN1753),ISBLANK('PLSS_Local_Scope'!L17)=ISBLANK(CN1753),EXACT('PLSS_Local_Scope'!L17,CN1753)),0,1),1)</x:f>
        <x:v>0</x:v>
      </x:c>
    </x:row>
    <x:row r="1754">
      <x:c r="CL1754" t="str">
        <x:v>PLSS_Local_Scope</x:v>
      </x:c>
      <x:c r="CM1754" t="str">
        <x:v>M17</x:v>
      </x:c>
      <x:c r="CN1754" t="n">
        <x:v>0.4</x:v>
      </x:c>
      <x:c r="CO1754" t="n">
        <x:f>IFERROR(IF(AND(TYPE('PLSS_Local_Scope'!M17)=TYPE(CN1754),ISBLANK('PLSS_Local_Scope'!M17)=ISBLANK(CN1754),EXACT('PLSS_Local_Scope'!M17,CN1754)),0,1),1)</x:f>
        <x:v>0</x:v>
      </x:c>
    </x:row>
    <x:row r="1755">
      <x:c r="CL1755" t="str">
        <x:v>PLSS_Local_Scope</x:v>
      </x:c>
      <x:c r="CM1755" t="str">
        <x:v>N17</x:v>
      </x:c>
      <x:c r="CN1755" t="n">
        <x:v>0.8</x:v>
      </x:c>
      <x:c r="CO1755" t="n">
        <x:f>IFERROR(IF(AND(TYPE('PLSS_Local_Scope'!N17)=TYPE(CN1755),ISBLANK('PLSS_Local_Scope'!N17)=ISBLANK(CN1755),EXACT('PLSS_Local_Scope'!N17,CN1755)),0,1),1)</x:f>
        <x:v>0</x:v>
      </x:c>
    </x:row>
    <x:row r="1756">
      <x:c r="CL1756" t="str">
        <x:v>PLSS_Local_Scope</x:v>
      </x:c>
      <x:c r="CM1756" t="str">
        <x:v>O17</x:v>
      </x:c>
      <x:c r="CN1756" t="n">
        <x:v>0.313016916014658</x:v>
      </x:c>
      <x:c r="CO1756" t="n">
        <x:f>IFERROR(IF(AND(TYPE('PLSS_Local_Scope'!O17)=TYPE(CN1756),ISBLANK('PLSS_Local_Scope'!O17)=ISBLANK(CN1756),EXACT('PLSS_Local_Scope'!O17,CN1756)),0,1),1)</x:f>
        <x:v>0</x:v>
      </x:c>
    </x:row>
    <x:row r="1757">
      <x:c r="CL1757" t="str">
        <x:v>PLSS_Local_Scope</x:v>
      </x:c>
      <x:c r="CM1757" t="str">
        <x:v>P17</x:v>
      </x:c>
      <x:c r="CN1757" t="n">
        <x:v>0.095</x:v>
      </x:c>
      <x:c r="CO1757" t="n">
        <x:f>IFERROR(IF(AND(TYPE('PLSS_Local_Scope'!P17)=TYPE(CN1757),ISBLANK('PLSS_Local_Scope'!P17)=ISBLANK(CN1757),EXACT('PLSS_Local_Scope'!P17,CN1757)),0,1),1)</x:f>
        <x:v>0</x:v>
      </x:c>
    </x:row>
    <x:row r="1758">
      <x:c r="CL1758" t="str">
        <x:v>PLSS_Local_Scope</x:v>
      </x:c>
      <x:c r="CM1758" t="str">
        <x:v>Q17</x:v>
      </x:c>
      <x:c r="CN1758" t="n">
        <x:v>0.127337045131042</x:v>
      </x:c>
      <x:c r="CO1758" t="n">
        <x:f>IFERROR(IF(AND(TYPE('PLSS_Local_Scope'!Q17)=TYPE(CN1758),ISBLANK('PLSS_Local_Scope'!Q17)=ISBLANK(CN1758),EXACT('PLSS_Local_Scope'!Q17,CN1758)),0,1),1)</x:f>
        <x:v>0</x:v>
      </x:c>
    </x:row>
    <x:row r="1759">
      <x:c r="CL1759" t="str">
        <x:v>PLSS_Local_Scope</x:v>
      </x:c>
      <x:c r="CM1759" t="str">
        <x:v>R17</x:v>
      </x:c>
      <x:c r="CN1759" t="n">
        <x:v>0.148571428571429</x:v>
      </x:c>
      <x:c r="CO1759" t="n">
        <x:f>IFERROR(IF(AND(TYPE('PLSS_Local_Scope'!R17)=TYPE(CN1759),ISBLANK('PLSS_Local_Scope'!R17)=ISBLANK(CN1759),EXACT('PLSS_Local_Scope'!R17,CN1759)),0,1),1)</x:f>
        <x:v>0</x:v>
      </x:c>
    </x:row>
    <x:row r="1760">
      <x:c r="CL1760" t="str">
        <x:v>PLSS_Local_Scope</x:v>
      </x:c>
      <x:c r="CM1760" t="str">
        <x:v>S17</x:v>
      </x:c>
      <x:c r="CN1760" t="n">
        <x:v>0.110286624203822</x:v>
      </x:c>
      <x:c r="CO1760" t="n">
        <x:f>IFERROR(IF(AND(TYPE('PLSS_Local_Scope'!S17)=TYPE(CN1760),ISBLANK('PLSS_Local_Scope'!S17)=ISBLANK(CN1760),EXACT('PLSS_Local_Scope'!S17,CN1760)),0,1),1)</x:f>
        <x:v>0</x:v>
      </x:c>
    </x:row>
    <x:row r="1761">
      <x:c r="CL1761" t="str">
        <x:v>PLSS_Local_Scope</x:v>
      </x:c>
      <x:c r="CM1761" t="str">
        <x:v>A18</x:v>
      </x:c>
      <x:c r="CN1761" t="str">
        <x:v>U7 Biosphere</x:v>
      </x:c>
      <x:c r="CO1761" t="n">
        <x:f>IFERROR(IF(AND(TYPE('PLSS_Local_Scope'!A18)=TYPE(CN1761),ISBLANK('PLSS_Local_Scope'!A18)=ISBLANK(CN1761),EXACT('PLSS_Local_Scope'!A18,CN1761)),0,1),1)</x:f>
        <x:v>0</x:v>
      </x:c>
    </x:row>
    <x:row r="1762">
      <x:c r="CL1762" t="str">
        <x:v>PLSS_Local_Scope</x:v>
      </x:c>
      <x:c r="CM1762" t="str">
        <x:v>B18</x:v>
      </x:c>
      <x:c r="CN1762" t="n">
        <x:v>0.02</x:v>
      </x:c>
      <x:c r="CO1762" t="n">
        <x:f>IFERROR(IF(AND(TYPE('PLSS_Local_Scope'!B18)=TYPE(CN1762),ISBLANK('PLSS_Local_Scope'!B18)=ISBLANK(CN1762),EXACT('PLSS_Local_Scope'!B18,CN1762)),0,1),1)</x:f>
        <x:v>0</x:v>
      </x:c>
    </x:row>
    <x:row r="1763">
      <x:c r="CL1763" t="str">
        <x:v>PLSS_Local_Scope</x:v>
      </x:c>
      <x:c r="CM1763" t="str">
        <x:v>C18</x:v>
      </x:c>
      <x:c r="CN1763" t="n">
        <x:v>0.1</x:v>
      </x:c>
      <x:c r="CO1763" t="n">
        <x:f>IFERROR(IF(AND(TYPE('PLSS_Local_Scope'!C18)=TYPE(CN1763),ISBLANK('PLSS_Local_Scope'!C18)=ISBLANK(CN1763),EXACT('PLSS_Local_Scope'!C18,CN1763)),0,1),1)</x:f>
        <x:v>0</x:v>
      </x:c>
    </x:row>
    <x:row r="1764">
      <x:c r="CL1764" t="str">
        <x:v>PLSS_Local_Scope</x:v>
      </x:c>
      <x:c r="CM1764" t="str">
        <x:v>D18</x:v>
      </x:c>
      <x:c r="CN1764" t="n">
        <x:v>0.00666666666666667</x:v>
      </x:c>
      <x:c r="CO1764" t="n">
        <x:f>IFERROR(IF(AND(TYPE('PLSS_Local_Scope'!D18)=TYPE(CN1764),ISBLANK('PLSS_Local_Scope'!D18)=ISBLANK(CN1764),EXACT('PLSS_Local_Scope'!D18,CN1764)),0,1),1)</x:f>
        <x:v>0</x:v>
      </x:c>
    </x:row>
    <x:row r="1765">
      <x:c r="CL1765" t="str">
        <x:v>PLSS_Local_Scope</x:v>
      </x:c>
      <x:c r="CM1765" t="str">
        <x:v>E18</x:v>
      </x:c>
      <x:c r="CN1765" t="n">
        <x:v>0.102266666666667</x:v>
      </x:c>
      <x:c r="CO1765" t="n">
        <x:f>IFERROR(IF(AND(TYPE('PLSS_Local_Scope'!E18)=TYPE(CN1765),ISBLANK('PLSS_Local_Scope'!E18)=ISBLANK(CN1765),EXACT('PLSS_Local_Scope'!E18,CN1765)),0,1),1)</x:f>
        <x:v>0</x:v>
      </x:c>
    </x:row>
    <x:row r="1766">
      <x:c r="CL1766" t="str">
        <x:v>PLSS_Local_Scope</x:v>
      </x:c>
      <x:c r="CM1766" t="str">
        <x:v>F18</x:v>
      </x:c>
      <x:c r="CN1766" t="str">
        <x:v>Guardrail</x:v>
      </x:c>
      <x:c r="CO1766" t="n">
        <x:f>IFERROR(IF(AND(TYPE('PLSS_Local_Scope'!F18)=TYPE(CN1766),ISBLANK('PLSS_Local_Scope'!F18)=ISBLANK(CN1766),EXACT('PLSS_Local_Scope'!F18,CN1766)),0,1),1)</x:f>
        <x:v>0</x:v>
      </x:c>
    </x:row>
    <x:row r="1767">
      <x:c r="CL1767" t="str">
        <x:v>PLSS_Local_Scope</x:v>
      </x:c>
      <x:c r="CM1767" t="str">
        <x:v>G18</x:v>
      </x:c>
      <x:c r="CN1767" t="str">
        <x:v>Ecological support systems</x:v>
      </x:c>
      <x:c r="CO1767" t="n">
        <x:f>IFERROR(IF(AND(TYPE('PLSS_Local_Scope'!G18)=TYPE(CN1767),ISBLANK('PLSS_Local_Scope'!G18)=ISBLANK(CN1767),EXACT('PLSS_Local_Scope'!G18,CN1767)),0,1),1)</x:f>
        <x:v>0</x:v>
      </x:c>
    </x:row>
    <x:row r="1768">
      <x:c r="CL1768" t="str">
        <x:v>PLSS_Local_Scope</x:v>
      </x:c>
      <x:c r="CM1768" t="str">
        <x:v>H18</x:v>
      </x:c>
      <x:c r="CN1768" t="str">
        <x:v>GUARDRAIL_SIGNAL</x:v>
      </x:c>
      <x:c r="CO1768" t="n">
        <x:f>IFERROR(IF(AND(TYPE('PLSS_Local_Scope'!H18)=TYPE(CN1768),ISBLANK('PLSS_Local_Scope'!H18)=ISBLANK(CN1768),EXACT('PLSS_Local_Scope'!H18,CN1768)),0,1),1)</x:f>
        <x:v>0</x:v>
      </x:c>
    </x:row>
    <x:row r="1769">
      <x:c r="CL1769" t="str">
        <x:v>PLSS_Local_Scope</x:v>
      </x:c>
      <x:c r="CM1769" t="str">
        <x:v>I18</x:v>
      </x:c>
      <x:c r="CN1769" t="str">
        <x:v>Ecological guardrail presence.</x:v>
      </x:c>
      <x:c r="CO1769" t="n">
        <x:f>IFERROR(IF(AND(TYPE('PLSS_Local_Scope'!I18)=TYPE(CN1769),ISBLANK('PLSS_Local_Scope'!I18)=ISBLANK(CN1769),EXACT('PLSS_Local_Scope'!I18,CN1769)),0,1),1)</x:f>
        <x:v>0</x:v>
      </x:c>
    </x:row>
    <x:row r="1770">
      <x:c r="CL1770" t="str">
        <x:v>PLSS_Local_Scope</x:v>
      </x:c>
      <x:c r="CM1770" t="str">
        <x:v>J18</x:v>
      </x:c>
      <x:c r="CN1770" t="str">
        <x:v>U7 Biosphere</x:v>
      </x:c>
      <x:c r="CO1770" t="n">
        <x:f>IFERROR(IF(AND(TYPE('PLSS_Local_Scope'!J18)=TYPE(CN1770),ISBLANK('PLSS_Local_Scope'!J18)=ISBLANK(CN1770),EXACT('PLSS_Local_Scope'!J18,CN1770)),0,1),1)</x:f>
        <x:v>0</x:v>
      </x:c>
    </x:row>
    <x:row r="1771">
      <x:c r="CL1771" t="str">
        <x:v>PLSS_Local_Scope</x:v>
      </x:c>
      <x:c r="CM1771" t="str">
        <x:v>K18</x:v>
      </x:c>
      <x:c r="CN1771" t="n">
        <x:v>0.1</x:v>
      </x:c>
      <x:c r="CO1771" t="n">
        <x:f>IFERROR(IF(AND(TYPE('PLSS_Local_Scope'!K18)=TYPE(CN1771),ISBLANK('PLSS_Local_Scope'!K18)=ISBLANK(CN1771),EXACT('PLSS_Local_Scope'!K18,CN1771)),0,1),1)</x:f>
        <x:v>0</x:v>
      </x:c>
    </x:row>
    <x:row r="1772">
      <x:c r="CL1772" t="str">
        <x:v>PLSS_Local_Scope</x:v>
      </x:c>
      <x:c r="CM1772" t="str">
        <x:v>L18</x:v>
      </x:c>
      <x:c r="CN1772" t="n">
        <x:v>0.5</x:v>
      </x:c>
      <x:c r="CO1772" t="n">
        <x:f>IFERROR(IF(AND(TYPE('PLSS_Local_Scope'!L18)=TYPE(CN1772),ISBLANK('PLSS_Local_Scope'!L18)=ISBLANK(CN1772),EXACT('PLSS_Local_Scope'!L18,CN1772)),0,1),1)</x:f>
        <x:v>0</x:v>
      </x:c>
    </x:row>
    <x:row r="1773">
      <x:c r="CL1773" t="str">
        <x:v>PLSS_Local_Scope</x:v>
      </x:c>
      <x:c r="CM1773" t="str">
        <x:v>M18</x:v>
      </x:c>
      <x:c r="CN1773" t="n">
        <x:v>0.8</x:v>
      </x:c>
      <x:c r="CO1773" t="n">
        <x:f>IFERROR(IF(AND(TYPE('PLSS_Local_Scope'!M18)=TYPE(CN1773),ISBLANK('PLSS_Local_Scope'!M18)=ISBLANK(CN1773),EXACT('PLSS_Local_Scope'!M18,CN1773)),0,1),1)</x:f>
        <x:v>0</x:v>
      </x:c>
    </x:row>
    <x:row r="1774">
      <x:c r="CL1774" t="str">
        <x:v>PLSS_Local_Scope</x:v>
      </x:c>
      <x:c r="CM1774" t="str">
        <x:v>N18</x:v>
      </x:c>
      <x:c r="CN1774" t="n">
        <x:v>0.7</x:v>
      </x:c>
      <x:c r="CO1774" t="n">
        <x:f>IFERROR(IF(AND(TYPE('PLSS_Local_Scope'!N18)=TYPE(CN1774),ISBLANK('PLSS_Local_Scope'!N18)=ISBLANK(CN1774),EXACT('PLSS_Local_Scope'!N18,CN1774)),0,1),1)</x:f>
        <x:v>0</x:v>
      </x:c>
    </x:row>
    <x:row r="1775">
      <x:c r="CL1775" t="str">
        <x:v>PLSS_Local_Scope</x:v>
      </x:c>
      <x:c r="CM1775" t="str">
        <x:v>O18</x:v>
      </x:c>
      <x:c r="CN1775" t="n">
        <x:v>0.409062348923505</x:v>
      </x:c>
      <x:c r="CO1775" t="n">
        <x:f>IFERROR(IF(AND(TYPE('PLSS_Local_Scope'!O18)=TYPE(CN1775),ISBLANK('PLSS_Local_Scope'!O18)=ISBLANK(CN1775),EXACT('PLSS_Local_Scope'!O18,CN1775)),0,1),1)</x:f>
        <x:v>0</x:v>
      </x:c>
    </x:row>
    <x:row r="1776">
      <x:c r="CL1776" t="str">
        <x:v>PLSS_Local_Scope</x:v>
      </x:c>
      <x:c r="CM1776" t="str">
        <x:v>P18</x:v>
      </x:c>
      <x:c r="CN1776" t="n">
        <x:v>0.095</x:v>
      </x:c>
      <x:c r="CO1776" t="n">
        <x:f>IFERROR(IF(AND(TYPE('PLSS_Local_Scope'!P18)=TYPE(CN1776),ISBLANK('PLSS_Local_Scope'!P18)=ISBLANK(CN1776),EXACT('PLSS_Local_Scope'!P18,CN1776)),0,1),1)</x:f>
        <x:v>0</x:v>
      </x:c>
    </x:row>
    <x:row r="1777">
      <x:c r="CL1777" t="str">
        <x:v>PLSS_Local_Scope</x:v>
      </x:c>
      <x:c r="CM1777" t="str">
        <x:v>Q18</x:v>
      </x:c>
      <x:c r="CN1777" t="n">
        <x:v>0.135725084881381</x:v>
      </x:c>
      <x:c r="CO1777" t="n">
        <x:f>IFERROR(IF(AND(TYPE('PLSS_Local_Scope'!Q18)=TYPE(CN1777),ISBLANK('PLSS_Local_Scope'!Q18)=ISBLANK(CN1777),EXACT('PLSS_Local_Scope'!Q18,CN1777)),0,1),1)</x:f>
        <x:v>0</x:v>
      </x:c>
    </x:row>
    <x:row r="1778">
      <x:c r="CL1778" t="str">
        <x:v>PLSS_Local_Scope</x:v>
      </x:c>
      <x:c r="CM1778" t="str">
        <x:v>R18</x:v>
      </x:c>
      <x:c r="CN1778" t="n">
        <x:v>0.148571428571429</x:v>
      </x:c>
      <x:c r="CO1778" t="n">
        <x:f>IFERROR(IF(AND(TYPE('PLSS_Local_Scope'!R18)=TYPE(CN1778),ISBLANK('PLSS_Local_Scope'!R18)=ISBLANK(CN1778),EXACT('PLSS_Local_Scope'!R18,CN1778)),0,1),1)</x:f>
        <x:v>0</x:v>
      </x:c>
    </x:row>
    <x:row r="1779">
      <x:c r="CL1779" t="str">
        <x:v>PLSS_Local_Scope</x:v>
      </x:c>
      <x:c r="CM1779" t="str">
        <x:v>S18</x:v>
      </x:c>
      <x:c r="CN1779" t="n">
        <x:v>0.110286624203822</x:v>
      </x:c>
      <x:c r="CO1779" t="n">
        <x:f>IFERROR(IF(AND(TYPE('PLSS_Local_Scope'!S18)=TYPE(CN1779),ISBLANK('PLSS_Local_Scope'!S18)=ISBLANK(CN1779),EXACT('PLSS_Local_Scope'!S18,CN1779)),0,1),1)</x:f>
        <x:v>0</x:v>
      </x:c>
    </x:row>
    <x:row r="1780">
      <x:c r="CL1780" t="str">
        <x:v>PLSS_Local_Scope</x:v>
      </x:c>
      <x:c r="CM1780" t="str">
        <x:v>A20</x:v>
      </x:c>
      <x:c r="CN1780" t="str">
        <x:v>Residual Mass</x:v>
      </x:c>
      <x:c r="CO1780" t="n">
        <x:f>IFERROR(IF(AND(TYPE('PLSS_Local_Scope'!A20)=TYPE(CN1780),ISBLANK('PLSS_Local_Scope'!A20)=ISBLANK(CN1780),EXACT('PLSS_Local_Scope'!A20,CN1780)),0,1),1)</x:f>
        <x:v>0</x:v>
      </x:c>
    </x:row>
    <x:row r="1781">
      <x:c r="CL1781" t="str">
        <x:v>PLSS_Local_Scope</x:v>
      </x:c>
      <x:c r="CM1781" t="str">
        <x:v>B20</x:v>
      </x:c>
      <x:c r="CN1781" t="n">
        <x:v>0.34</x:v>
      </x:c>
      <x:c r="CO1781" t="n">
        <x:f>IFERROR(IF(AND(TYPE('PLSS_Local_Scope'!B20)=TYPE(CN1781),ISBLANK('PLSS_Local_Scope'!B20)=ISBLANK(CN1781),EXACT('PLSS_Local_Scope'!B20,CN1781)),0,1),1)</x:f>
        <x:v>0</x:v>
      </x:c>
    </x:row>
    <x:row r="1782">
      <x:c r="CL1782" t="str">
        <x:v>PLSS_Local_Scope</x:v>
      </x:c>
      <x:c r="CM1782" t="str">
        <x:v>A21</x:v>
      </x:c>
      <x:c r="CN1782" t="str">
        <x:v>Check: Sum w_u^PLSS</x:v>
      </x:c>
      <x:c r="CO1782" t="n">
        <x:f>IFERROR(IF(AND(TYPE('PLSS_Local_Scope'!A21)=TYPE(CN1782),ISBLANK('PLSS_Local_Scope'!A21)=ISBLANK(CN1782),EXACT('PLSS_Local_Scope'!A21,CN1782)),0,1),1)</x:f>
        <x:v>0</x:v>
      </x:c>
    </x:row>
    <x:row r="1783">
      <x:c r="CL1783" t="str">
        <x:v>PLSS_Local_Scope</x:v>
      </x:c>
      <x:c r="CM1783" t="str">
        <x:v>B21</x:v>
      </x:c>
      <x:c r="CN1783" t="n">
        <x:v>1</x:v>
      </x:c>
      <x:c r="CO1783" t="n">
        <x:f>IFERROR(IF(AND(TYPE('PLSS_Local_Scope'!B21)=TYPE(CN1783),ISBLANK('PLSS_Local_Scope'!B21)=ISBLANK(CN1783),EXACT('PLSS_Local_Scope'!B21,CN1783)),0,1),1)</x:f>
        <x:v>0</x:v>
      </x:c>
    </x:row>
    <x:row r="1784">
      <x:c r="CL1784" t="str">
        <x:v>PLSS_Local_Scope</x:v>
      </x:c>
      <x:c r="CM1784" t="str">
        <x:v>A22</x:v>
      </x:c>
      <x:c r="CN1784" t="str">
        <x:v>Check: Floors preserved</x:v>
      </x:c>
      <x:c r="CO1784" t="n">
        <x:f>IFERROR(IF(AND(TYPE('PLSS_Local_Scope'!A22)=TYPE(CN1784),ISBLANK('PLSS_Local_Scope'!A22)=ISBLANK(CN1784),EXACT('PLSS_Local_Scope'!A22,CN1784)),0,1),1)</x:f>
        <x:v>0</x:v>
      </x:c>
    </x:row>
    <x:row r="1785">
      <x:c r="CL1785" t="str">
        <x:v>PLSS_Local_Scope</x:v>
      </x:c>
      <x:c r="CM1785" t="str">
        <x:v>B22</x:v>
      </x:c>
      <x:c r="CN1785" t="str">
        <x:v>YES</x:v>
      </x:c>
      <x:c r="CO1785" t="n">
        <x:f>IFERROR(IF(AND(TYPE('PLSS_Local_Scope'!B22)=TYPE(CN1785),ISBLANK('PLSS_Local_Scope'!B22)=ISBLANK(CN1785),EXACT('PLSS_Local_Scope'!B22,CN1785)),0,1),1)</x:f>
        <x:v>0</x:v>
      </x:c>
    </x:row>
    <x:row r="1786">
      <x:c r="CL1786" t="str">
        <x:v>PLSS_Local_Scope</x:v>
      </x:c>
      <x:c r="CM1786" t="str">
        <x:v>A23</x:v>
      </x:c>
      <x:c r="CN1786" t="str">
        <x:v>Suggested Scope Mode</x:v>
      </x:c>
      <x:c r="CO1786" t="n">
        <x:f>IFERROR(IF(AND(TYPE('PLSS_Local_Scope'!A23)=TYPE(CN1786),ISBLANK('PLSS_Local_Scope'!A23)=ISBLANK(CN1786),EXACT('PLSS_Local_Scope'!A23,CN1786)),0,1),1)</x:f>
        <x:v>0</x:v>
      </x:c>
    </x:row>
    <x:row r="1787">
      <x:c r="CL1787" t="str">
        <x:v>PLSS_Local_Scope</x:v>
      </x:c>
      <x:c r="CM1787" t="str">
        <x:v>B23</x:v>
      </x:c>
      <x:c r="CN1787" t="str">
        <x:v>PLSS_OK</x:v>
      </x:c>
      <x:c r="CO1787" t="n">
        <x:f>IFERROR(IF(AND(TYPE('PLSS_Local_Scope'!B23)=TYPE(CN1787),ISBLANK('PLSS_Local_Scope'!B23)=ISBLANK(CN1787),EXACT('PLSS_Local_Scope'!B23,CN1787)),0,1),1)</x:f>
        <x:v>0</x:v>
      </x:c>
    </x:row>
    <x:row r="1788">
      <x:c r="CL1788" t="str">
        <x:v>PLSS_Local_Scope</x:v>
      </x:c>
      <x:c r="CM1788" t="str">
        <x:v>A24</x:v>
      </x:c>
      <x:c r="CN1788" t="str">
        <x:v>Operator Note</x:v>
      </x:c>
      <x:c r="CO1788" t="n">
        <x:f>IFERROR(IF(AND(TYPE('PLSS_Local_Scope'!A24)=TYPE(CN1788),ISBLANK('PLSS_Local_Scope'!A24)=ISBLANK(CN1788),EXACT('PLSS_Local_Scope'!A24,CN1788)),0,1),1)</x:f>
        <x:v>0</x:v>
      </x:c>
    </x:row>
    <x:row r="1789">
      <x:c r="CL1789" t="str">
        <x:v>PLSS_Local_Scope</x:v>
      </x:c>
      <x:c r="CM1789" t="str">
        <x:v>B24</x:v>
      </x:c>
      <x:c r="CN1789" t="str">
        <x:v>Use PLSS only after RF/NCRC and TRC/Containment are preserved. If broader rights, tail-risk, lock-in, or hidden externalities become plausible, escalate beyond local-only ranking.</x:v>
      </x:c>
      <x:c r="CO1789" t="n">
        <x:f>IFERROR(IF(AND(TYPE('PLSS_Local_Scope'!B24)=TYPE(CN1789),ISBLANK('PLSS_Local_Scope'!B24)=ISBLANK(CN1789),EXACT('PLSS_Local_Scope'!B24,CN1789)),0,1),1)</x:f>
        <x:v>0</x:v>
      </x:c>
    </x:row>
    <x:row r="1790">
      <x:c r="CL1790" t="str">
        <x:v>PLSS_Local_Scope</x:v>
      </x:c>
      <x:c r="CM1790" t="str">
        <x:v>A26</x:v>
      </x:c>
      <x:c r="CN1790" t="str">
        <x:v>PLSS PCC BLOCK (v13.0 companion disclosure)</x:v>
      </x:c>
      <x:c r="CO1790" t="n">
        <x:f>IFERROR(IF(AND(TYPE('PLSS_Local_Scope'!A26)=TYPE(CN1790),ISBLANK('PLSS_Local_Scope'!A26)=ISBLANK(CN1790),EXACT('PLSS_Local_Scope'!A26,CN1790)),0,1),1)</x:f>
        <x:v>0</x:v>
      </x:c>
    </x:row>
    <x:row r="1791">
      <x:c r="CL1791" t="str">
        <x:v>PLSS_Local_Scope</x:v>
      </x:c>
      <x:c r="CM1791" t="str">
        <x:v>A27</x:v>
      </x:c>
      <x:c r="CN1791" t="str">
        <x:v>LSS Declaration</x:v>
      </x:c>
      <x:c r="CO1791" t="n">
        <x:f>IFERROR(IF(AND(TYPE('PLSS_Local_Scope'!A27)=TYPE(CN1791),ISBLANK('PLSS_Local_Scope'!A27)=ISBLANK(CN1791),EXACT('PLSS_Local_Scope'!A27,CN1791)),0,1),1)</x:f>
        <x:v>0</x:v>
      </x:c>
    </x:row>
    <x:row r="1792">
      <x:c r="CL1792" t="str">
        <x:v>PLSS_Local_Scope</x:v>
      </x:c>
      <x:c r="CM1792" t="str">
        <x:v>B27</x:v>
      </x:c>
      <x:c r="CN1792" t="str">
        <x:v>Decision owner, household, community, organization, polity, and biosphere pathways declared through the worked-run stakeholder set for this remote-work policy exemplar.</x:v>
      </x:c>
      <x:c r="CO1792" t="n">
        <x:f>IFERROR(IF(AND(TYPE('PLSS_Local_Scope'!B27)=TYPE(CN1792),ISBLANK('PLSS_Local_Scope'!B27)=ISBLANK(CN1792),EXACT('PLSS_Local_Scope'!B27,CN1792)),0,1),1)</x:f>
        <x:v>0</x:v>
      </x:c>
    </x:row>
    <x:row r="1793">
      <x:c r="CL1793" t="str">
        <x:v>PLSS_Local_Scope</x:v>
      </x:c>
      <x:c r="CM1793" t="str">
        <x:v>A28</x:v>
      </x:c>
      <x:c r="CN1793" t="str">
        <x:v>Operator Declaration</x:v>
      </x:c>
      <x:c r="CO1793" t="n">
        <x:f>IFERROR(IF(AND(TYPE('PLSS_Local_Scope'!A28)=TYPE(CN1793),ISBLANK('PLSS_Local_Scope'!A28)=ISBLANK(CN1793),EXACT('PLSS_Local_Scope'!A28,CN1793)),0,1),1)</x:f>
        <x:v>0</x:v>
      </x:c>
    </x:row>
    <x:row r="1794">
      <x:c r="CL1794" t="str">
        <x:v>PLSS_Local_Scope</x:v>
      </x:c>
      <x:c r="CM1794" t="str">
        <x:v>B28</x:v>
      </x:c>
      <x:c r="CN1794" t="str">
        <x:v>PCC.PLSS.Operator: OTHER_DECLARED: DIRECT_Q_NORMALIZATION_V1. Direct q_u values are declared for the worked-run exemplar. The full sensitivity bundle also computes the default geometric-mean construction, uniform residual fallback, and broadened guardrail-sensitive construction.</x:v>
      </x:c>
      <x:c r="CO1794" t="n">
        <x:f>IFERROR(IF(AND(TYPE('PLSS_Local_Scope'!B28)=TYPE(CN1794),ISBLANK('PLSS_Local_Scope'!B28)=ISBLANK(CN1794),EXACT('PLSS_Local_Scope'!B28,CN1794)),0,1),1)</x:f>
        <x:v>0</x:v>
      </x:c>
    </x:row>
    <x:row r="1795">
      <x:c r="CL1795" t="str">
        <x:v>PLSS_Local_Scope</x:v>
      </x:c>
      <x:c r="CM1795" t="str">
        <x:v>A29</x:v>
      </x:c>
      <x:c r="CN1795" t="str">
        <x:v>Scope Posture Classification</x:v>
      </x:c>
      <x:c r="CO1795" t="n">
        <x:f>IFERROR(IF(AND(TYPE('PLSS_Local_Scope'!A29)=TYPE(CN1795),ISBLANK('PLSS_Local_Scope'!A29)=ISBLANK(CN1795),EXACT('PLSS_Local_Scope'!A29,CN1795)),0,1),1)</x:f>
        <x:v>0</x:v>
      </x:c>
    </x:row>
    <x:row r="1796">
      <x:c r="CL1796" t="str">
        <x:v>PLSS_Local_Scope</x:v>
      </x:c>
      <x:c r="CM1796" t="str">
        <x:v>B29</x:v>
      </x:c>
      <x:c r="CN1796" t="str">
        <x:v>Declared scope posture is surfaced through the Prominent/Guardrail classifications in F12:F18.</x:v>
      </x:c>
      <x:c r="CO1796" t="n">
        <x:f>IFERROR(IF(AND(TYPE('PLSS_Local_Scope'!B29)=TYPE(CN1796),ISBLANK('PLSS_Local_Scope'!B29)=ISBLANK(CN1796),EXACT('PLSS_Local_Scope'!B29,CN1796)),0,1),1)</x:f>
        <x:v>0</x:v>
      </x:c>
    </x:row>
    <x:row r="1797">
      <x:c r="CL1797" t="str">
        <x:v>PLSS_Local_Scope</x:v>
      </x:c>
      <x:c r="CM1797" t="str">
        <x:v>A30</x:v>
      </x:c>
      <x:c r="CN1797" t="str">
        <x:v>Escalation-Trigger Assessment</x:v>
      </x:c>
      <x:c r="CO1797" t="n">
        <x:f>IFERROR(IF(AND(TYPE('PLSS_Local_Scope'!A30)=TYPE(CN1797),ISBLANK('PLSS_Local_Scope'!A30)=ISBLANK(CN1797),EXACT('PLSS_Local_Scope'!A30,CN1797)),0,1),1)</x:f>
        <x:v>0</x:v>
      </x:c>
    </x:row>
    <x:row r="1798">
      <x:c r="CL1798" t="str">
        <x:v>PLSS_Local_Scope</x:v>
      </x:c>
      <x:c r="CM1798" t="str">
        <x:v>B30</x:v>
      </x:c>
      <x:c r="CN1798" t="str">
        <x:v>No active ET trigger requiring a broader-scope rerun was identified in this worked-run exemplar. The four-construction comparison below does not change ranking or decisiveness classification; reopen after material scope, evidence, or consequence changes.</x:v>
      </x:c>
      <x:c r="CO1798" t="n">
        <x:f>IFERROR(IF(AND(TYPE('PLSS_Local_Scope'!B30)=TYPE(CN1798),ISBLANK('PLSS_Local_Scope'!B30)=ISBLANK(CN1798),EXACT('PLSS_Local_Scope'!B30,CN1798)),0,1),1)</x:f>
        <x:v>0</x:v>
      </x:c>
    </x:row>
    <x:row r="1799">
      <x:c r="CL1799" t="str">
        <x:v>PLSS_Local_Scope</x:v>
      </x:c>
      <x:c r="CM1799" t="str">
        <x:v>A31</x:v>
      </x:c>
      <x:c r="CN1799" t="str">
        <x:v>Fallback Declaration</x:v>
      </x:c>
      <x:c r="CO1799" t="n">
        <x:f>IFERROR(IF(AND(TYPE('PLSS_Local_Scope'!A31)=TYPE(CN1799),ISBLANK('PLSS_Local_Scope'!A31)=ISBLANK(CN1799),EXACT('PLSS_Local_Scope'!A31,CN1799)),0,1),1)</x:f>
        <x:v>0</x:v>
      </x:c>
    </x:row>
    <x:row r="1800">
      <x:c r="CL1800" t="str">
        <x:v>PLSS_Local_Scope</x:v>
      </x:c>
      <x:c r="CM1800" t="str">
        <x:v>B31</x:v>
      </x:c>
      <x:c r="CN1800" t="str">
        <x:v>If SUM(q_u)=0, the workbook uses the uniform residual fallback (1/7 per scope) exactly as encoded in D12:D18.</x:v>
      </x:c>
      <x:c r="CO1800" t="n">
        <x:f>IFERROR(IF(AND(TYPE('PLSS_Local_Scope'!B31)=TYPE(CN1800),ISBLANK('PLSS_Local_Scope'!B31)=ISBLANK(CN1800),EXACT('PLSS_Local_Scope'!B31,CN1800)),0,1),1)</x:f>
        <x:v>0</x:v>
      </x:c>
    </x:row>
    <x:row r="1801">
      <x:c r="CL1801" t="str">
        <x:v>PLSS_Local_Scope</x:v>
      </x:c>
      <x:c r="CM1801" t="str">
        <x:v>A33</x:v>
      </x:c>
      <x:c r="CN1801" t="str">
        <x:v>PLSS PROMINENCE SENSITIVITY</x:v>
      </x:c>
      <x:c r="CO1801" t="n">
        <x:f>IFERROR(IF(AND(TYPE('PLSS_Local_Scope'!A33)=TYPE(CN1801),ISBLANK('PLSS_Local_Scope'!A33)=ISBLANK(CN1801),EXACT('PLSS_Local_Scope'!A33,CN1801)),0,1),1)</x:f>
        <x:v>0</x:v>
      </x:c>
    </x:row>
    <x:row r="1802">
      <x:c r="CL1802" t="str">
        <x:v>PLSS_Local_Scope</x:v>
      </x:c>
      <x:c r="CM1802" t="str">
        <x:v>B33</x:v>
      </x:c>
      <x:c r="CN1802" t="str">
        <x:v>Declared direct-q</x:v>
      </x:c>
      <x:c r="CO1802" t="n">
        <x:f>IFERROR(IF(AND(TYPE('PLSS_Local_Scope'!B33)=TYPE(CN1802),ISBLANK('PLSS_Local_Scope'!B33)=ISBLANK(CN1802),EXACT('PLSS_Local_Scope'!B33,CN1802)),0,1),1)</x:f>
        <x:v>0</x:v>
      </x:c>
    </x:row>
    <x:row r="1803">
      <x:c r="CL1803" t="str">
        <x:v>PLSS_Local_Scope</x:v>
      </x:c>
      <x:c r="CM1803" t="str">
        <x:v>C33</x:v>
      </x:c>
      <x:c r="CN1803" t="str">
        <x:v>Default geometric-mean q</x:v>
      </x:c>
      <x:c r="CO1803" t="n">
        <x:f>IFERROR(IF(AND(TYPE('PLSS_Local_Scope'!C33)=TYPE(CN1803),ISBLANK('PLSS_Local_Scope'!C33)=ISBLANK(CN1803),EXACT('PLSS_Local_Scope'!C33,CN1803)),0,1),1)</x:f>
        <x:v>0</x:v>
      </x:c>
    </x:row>
    <x:row r="1804">
      <x:c r="CL1804" t="str">
        <x:v>PLSS_Local_Scope</x:v>
      </x:c>
      <x:c r="CM1804" t="str">
        <x:v>D33</x:v>
      </x:c>
      <x:c r="CN1804" t="str">
        <x:v>Uniform residual</x:v>
      </x:c>
      <x:c r="CO1804" t="n">
        <x:f>IFERROR(IF(AND(TYPE('PLSS_Local_Scope'!D33)=TYPE(CN1804),ISBLANK('PLSS_Local_Scope'!D33)=ISBLANK(CN1804),EXACT('PLSS_Local_Scope'!D33,CN1804)),0,1),1)</x:f>
        <x:v>0</x:v>
      </x:c>
    </x:row>
    <x:row r="1805">
      <x:c r="CL1805" t="str">
        <x:v>PLSS_Local_Scope</x:v>
      </x:c>
      <x:c r="CM1805" t="str">
        <x:v>E33</x:v>
      </x:c>
      <x:c r="CN1805" t="str">
        <x:v>Broadened guardrail-sensitive</x:v>
      </x:c>
      <x:c r="CO1805" t="n">
        <x:f>IFERROR(IF(AND(TYPE('PLSS_Local_Scope'!E33)=TYPE(CN1805),ISBLANK('PLSS_Local_Scope'!E33)=ISBLANK(CN1805),EXACT('PLSS_Local_Scope'!E33,CN1805)),0,1),1)</x:f>
        <x:v>0</x:v>
      </x:c>
    </x:row>
    <x:row r="1806">
      <x:c r="CL1806" t="str">
        <x:v>PLSS_Local_Scope</x:v>
      </x:c>
      <x:c r="CM1806" t="str">
        <x:v>F33</x:v>
      </x:c>
      <x:c r="CN1806" t="str">
        <x:v>Cross-construction result</x:v>
      </x:c>
      <x:c r="CO1806" t="n">
        <x:f>IFERROR(IF(AND(TYPE('PLSS_Local_Scope'!F33)=TYPE(CN1806),ISBLANK('PLSS_Local_Scope'!F33)=ISBLANK(CN1806),EXACT('PLSS_Local_Scope'!F33,CN1806)),0,1),1)</x:f>
        <x:v>0</x:v>
      </x:c>
    </x:row>
    <x:row r="1807">
      <x:c r="CL1807" t="str">
        <x:v>PLSS_Local_Scope</x:v>
      </x:c>
      <x:c r="CM1807" t="str">
        <x:v>G33</x:v>
      </x:c>
      <x:c r="CN1807" t="str">
        <x:v>Required flag</x:v>
      </x:c>
      <x:c r="CO1807" t="n">
        <x:f>IFERROR(IF(AND(TYPE('PLSS_Local_Scope'!G33)=TYPE(CN1807),ISBLANK('PLSS_Local_Scope'!G33)=ISBLANK(CN1807),EXACT('PLSS_Local_Scope'!G33,CN1807)),0,1),1)</x:f>
        <x:v>0</x:v>
      </x:c>
    </x:row>
    <x:row r="1808">
      <x:c r="CL1808" t="str">
        <x:v>PLSS_Local_Scope</x:v>
      </x:c>
      <x:c r="CM1808" t="str">
        <x:v>H33</x:v>
      </x:c>
      <x:c r="CN1808" t="str">
        <x:v>Interpretation</x:v>
      </x:c>
      <x:c r="CO1808" t="n">
        <x:f>IFERROR(IF(AND(TYPE('PLSS_Local_Scope'!H33)=TYPE(CN1808),ISBLANK('PLSS_Local_Scope'!H33)=ISBLANK(CN1808),EXACT('PLSS_Local_Scope'!H33,CN1808)),0,1),1)</x:f>
        <x:v>0</x:v>
      </x:c>
    </x:row>
    <x:row r="1809">
      <x:c r="CL1809" t="str">
        <x:v>PLSS_Local_Scope</x:v>
      </x:c>
      <x:c r="CM1809" t="str">
        <x:v>I33</x:v>
      </x:c>
      <x:c r="CN1809" t="str">
        <x:v>Source</x:v>
      </x:c>
      <x:c r="CO1809" t="n">
        <x:f>IFERROR(IF(AND(TYPE('PLSS_Local_Scope'!I33)=TYPE(CN1809),ISBLANK('PLSS_Local_Scope'!I33)=ISBLANK(CN1809),EXACT('PLSS_Local_Scope'!I33,CN1809)),0,1),1)</x:f>
        <x:v>0</x:v>
      </x:c>
    </x:row>
    <x:row r="1810">
      <x:c r="CL1810" t="str">
        <x:v>PLSS_Local_Scope</x:v>
      </x:c>
      <x:c r="CM1810" t="str">
        <x:v>A34</x:v>
      </x:c>
      <x:c r="CN1810" t="str">
        <x:v>Operator / status</x:v>
      </x:c>
      <x:c r="CO1810" t="n">
        <x:f>IFERROR(IF(AND(TYPE('PLSS_Local_Scope'!A34)=TYPE(CN1810),ISBLANK('PLSS_Local_Scope'!A34)=ISBLANK(CN1810),EXACT('PLSS_Local_Scope'!A34,CN1810)),0,1),1)</x:f>
        <x:v>0</x:v>
      </x:c>
    </x:row>
    <x:row r="1811">
      <x:c r="CL1811" t="str">
        <x:v>PLSS_Local_Scope</x:v>
      </x:c>
      <x:c r="CM1811" t="str">
        <x:v>B34</x:v>
      </x:c>
      <x:c r="CN1811" t="str">
        <x:v>COMPLETE</x:v>
      </x:c>
      <x:c r="CO1811" t="n">
        <x:f>IFERROR(IF(AND(TYPE('PLSS_Local_Scope'!B34)=TYPE(CN1811),ISBLANK('PLSS_Local_Scope'!B34)=ISBLANK(CN1811),EXACT('PLSS_Local_Scope'!B34,CN1811)),0,1),1)</x:f>
        <x:v>0</x:v>
      </x:c>
    </x:row>
    <x:row r="1812">
      <x:c r="CL1812" t="str">
        <x:v>PLSS_Local_Scope</x:v>
      </x:c>
      <x:c r="CM1812" t="str">
        <x:v>C34</x:v>
      </x:c>
      <x:c r="CN1812" t="str">
        <x:v>COMPLETE</x:v>
      </x:c>
      <x:c r="CO1812" t="n">
        <x:f>IFERROR(IF(AND(TYPE('PLSS_Local_Scope'!C34)=TYPE(CN1812),ISBLANK('PLSS_Local_Scope'!C34)=ISBLANK(CN1812),EXACT('PLSS_Local_Scope'!C34,CN1812)),0,1),1)</x:f>
        <x:v>0</x:v>
      </x:c>
    </x:row>
    <x:row r="1813">
      <x:c r="CL1813" t="str">
        <x:v>PLSS_Local_Scope</x:v>
      </x:c>
      <x:c r="CM1813" t="str">
        <x:v>D34</x:v>
      </x:c>
      <x:c r="CN1813" t="str">
        <x:v>COMPLETE</x:v>
      </x:c>
      <x:c r="CO1813" t="n">
        <x:f>IFERROR(IF(AND(TYPE('PLSS_Local_Scope'!D34)=TYPE(CN1813),ISBLANK('PLSS_Local_Scope'!D34)=ISBLANK(CN1813),EXACT('PLSS_Local_Scope'!D34,CN1813)),0,1),1)</x:f>
        <x:v>0</x:v>
      </x:c>
    </x:row>
    <x:row r="1814">
      <x:c r="CL1814" t="str">
        <x:v>PLSS_Local_Scope</x:v>
      </x:c>
      <x:c r="CM1814" t="str">
        <x:v>E34</x:v>
      </x:c>
      <x:c r="CN1814" t="str">
        <x:v>COMPLETE</x:v>
      </x:c>
      <x:c r="CO1814" t="n">
        <x:f>IFERROR(IF(AND(TYPE('PLSS_Local_Scope'!E34)=TYPE(CN1814),ISBLANK('PLSS_Local_Scope'!E34)=ISBLANK(CN1814),EXACT('PLSS_Local_Scope'!E34,CN1814)),0,1),1)</x:f>
        <x:v>0</x:v>
      </x:c>
    </x:row>
    <x:row r="1815">
      <x:c r="CL1815" t="str">
        <x:v>PLSS_Local_Scope</x:v>
      </x:c>
      <x:c r="CM1815" t="str">
        <x:v>F34</x:v>
      </x:c>
      <x:c r="CN1815" t="str">
        <x:v>FOUR CONSTRUCTIONS CALCULATED</x:v>
      </x:c>
      <x:c r="CO1815" t="n">
        <x:f>IFERROR(IF(AND(TYPE('PLSS_Local_Scope'!F34)=TYPE(CN1815),ISBLANK('PLSS_Local_Scope'!F34)=ISBLANK(CN1815),EXACT('PLSS_Local_Scope'!F34,CN1815)),0,1),1)</x:f>
        <x:v>0</x:v>
      </x:c>
    </x:row>
    <x:row r="1816">
      <x:c r="CL1816" t="str">
        <x:v>PLSS_Local_Scope</x:v>
      </x:c>
      <x:c r="CM1816" t="str">
        <x:v>G34</x:v>
      </x:c>
      <x:c r="CN1816" t="str">
        <x:v>NONE</x:v>
      </x:c>
      <x:c r="CO1816" t="n">
        <x:f>IFERROR(IF(AND(TYPE('PLSS_Local_Scope'!G34)=TYPE(CN1816),ISBLANK('PLSS_Local_Scope'!G34)=ISBLANK(CN1816),EXACT('PLSS_Local_Scope'!G34,CN1816)),0,1),1)</x:f>
        <x:v>0</x:v>
      </x:c>
    </x:row>
    <x:row r="1817">
      <x:c r="CL1817" t="str">
        <x:v>PLSS_Local_Scope</x:v>
      </x:c>
      <x:c r="CM1817" t="str">
        <x:v>H34</x:v>
      </x:c>
      <x:c r="CN1817" t="str">
        <x:v>All constructions preserve floors and are compared on the same I_prop matrix.</x:v>
      </x:c>
      <x:c r="CO1817" t="n">
        <x:f>IFERROR(IF(AND(TYPE('PLSS_Local_Scope'!H34)=TYPE(CN1817),ISBLANK('PLSS_Local_Scope'!H34)=ISBLANK(CN1817),EXACT('PLSS_Local_Scope'!H34,CN1817)),0,1),1)</x:f>
        <x:v>0</x:v>
      </x:c>
    </x:row>
    <x:row r="1818">
      <x:c r="CL1818" t="str">
        <x:v>PLSS_Local_Scope</x:v>
      </x:c>
      <x:c r="CM1818" t="str">
        <x:v>I34</x:v>
      </x:c>
      <x:c r="CN1818" t="str">
        <x:v>Canon v13.0 Section 10.2A</x:v>
      </x:c>
      <x:c r="CO1818" t="n">
        <x:f>IFERROR(IF(AND(TYPE('PLSS_Local_Scope'!I34)=TYPE(CN1818),ISBLANK('PLSS_Local_Scope'!I34)=ISBLANK(CN1818),EXACT('PLSS_Local_Scope'!I34,CN1818)),0,1),1)</x:f>
        <x:v>0</x:v>
      </x:c>
    </x:row>
    <x:row r="1819">
      <x:c r="CL1819" t="str">
        <x:v>PLSS_Local_Scope</x:v>
      </x:c>
      <x:c r="CM1819" t="str">
        <x:v>A35</x:v>
      </x:c>
      <x:c r="CN1819" t="str">
        <x:v>U1 Self weight</x:v>
      </x:c>
      <x:c r="CO1819" t="n">
        <x:f>IFERROR(IF(AND(TYPE('PLSS_Local_Scope'!A35)=TYPE(CN1819),ISBLANK('PLSS_Local_Scope'!A35)=ISBLANK(CN1819),EXACT('PLSS_Local_Scope'!A35,CN1819)),0,1),1)</x:f>
        <x:v>0</x:v>
      </x:c>
    </x:row>
    <x:row r="1820">
      <x:c r="CL1820" t="str">
        <x:v>PLSS_Local_Scope</x:v>
      </x:c>
      <x:c r="CM1820" t="str">
        <x:v>B35</x:v>
      </x:c>
      <x:c r="CN1820" t="n">
        <x:v>0.307666666666667</x:v>
      </x:c>
      <x:c r="CO1820" t="n">
        <x:f>IFERROR(IF(AND(TYPE('PLSS_Local_Scope'!B35)=TYPE(CN1820),ISBLANK('PLSS_Local_Scope'!B35)=ISBLANK(CN1820),EXACT('PLSS_Local_Scope'!B35,CN1820)),0,1),1)</x:f>
        <x:v>0</x:v>
      </x:c>
    </x:row>
    <x:row r="1821">
      <x:c r="CL1821" t="str">
        <x:v>PLSS_Local_Scope</x:v>
      </x:c>
      <x:c r="CM1821" t="str">
        <x:v>C35</x:v>
      </x:c>
      <x:c r="CN1821" t="n">
        <x:v>0.266786746588952</x:v>
      </x:c>
      <x:c r="CO1821" t="n">
        <x:f>IFERROR(IF(AND(TYPE('PLSS_Local_Scope'!C35)=TYPE(CN1821),ISBLANK('PLSS_Local_Scope'!C35)=ISBLANK(CN1821),EXACT('PLSS_Local_Scope'!C35,CN1821)),0,1),1)</x:f>
        <x:v>0</x:v>
      </x:c>
    </x:row>
    <x:row r="1822">
      <x:c r="CL1822" t="str">
        <x:v>PLSS_Local_Scope</x:v>
      </x:c>
      <x:c r="CM1822" t="str">
        <x:v>D35</x:v>
      </x:c>
      <x:c r="CN1822" t="n">
        <x:v>0.248571428571429</x:v>
      </x:c>
      <x:c r="CO1822" t="n">
        <x:f>IFERROR(IF(AND(TYPE('PLSS_Local_Scope'!D35)=TYPE(CN1822),ISBLANK('PLSS_Local_Scope'!D35)=ISBLANK(CN1822),EXACT('PLSS_Local_Scope'!D35,CN1822)),0,1),1)</x:f>
        <x:v>0</x:v>
      </x:c>
    </x:row>
    <x:row r="1823">
      <x:c r="CL1823" t="str">
        <x:v>PLSS_Local_Scope</x:v>
      </x:c>
      <x:c r="CM1823" t="str">
        <x:v>E35</x:v>
      </x:c>
      <x:c r="CN1823" t="n">
        <x:v>0.302866242038217</x:v>
      </x:c>
      <x:c r="CO1823" t="n">
        <x:f>IFERROR(IF(AND(TYPE('PLSS_Local_Scope'!E35)=TYPE(CN1823),ISBLANK('PLSS_Local_Scope'!E35)=ISBLANK(CN1823),EXACT('PLSS_Local_Scope'!E35,CN1823)),0,1),1)</x:f>
        <x:v>0</x:v>
      </x:c>
    </x:row>
    <x:row r="1824">
      <x:c r="CL1824" t="str">
        <x:v>PLSS_Local_Scope</x:v>
      </x:c>
      <x:c r="CM1824" t="str">
        <x:v>A36</x:v>
      </x:c>
      <x:c r="CN1824" t="str">
        <x:v>U2 Household weight</x:v>
      </x:c>
      <x:c r="CO1824" t="n">
        <x:f>IFERROR(IF(AND(TYPE('PLSS_Local_Scope'!A36)=TYPE(CN1824),ISBLANK('PLSS_Local_Scope'!A36)=ISBLANK(CN1824),EXACT('PLSS_Local_Scope'!A36,CN1824)),0,1),1)</x:f>
        <x:v>0</x:v>
      </x:c>
    </x:row>
    <x:row r="1825">
      <x:c r="CL1825" t="str">
        <x:v>PLSS_Local_Scope</x:v>
      </x:c>
      <x:c r="CM1825" t="str">
        <x:v>B36</x:v>
      </x:c>
      <x:c r="CN1825" t="n">
        <x:v>0.156333333333333</x:v>
      </x:c>
      <x:c r="CO1825" t="n">
        <x:f>IFERROR(IF(AND(TYPE('PLSS_Local_Scope'!B36)=TYPE(CN1825),ISBLANK('PLSS_Local_Scope'!B36)=ISBLANK(CN1825),EXACT('PLSS_Local_Scope'!B36,CN1825)),0,1),1)</x:f>
        <x:v>0</x:v>
      </x:c>
    </x:row>
    <x:row r="1826">
      <x:c r="CL1826" t="str">
        <x:v>PLSS_Local_Scope</x:v>
      </x:c>
      <x:c r="CM1826" t="str">
        <x:v>C36</x:v>
      </x:c>
      <x:c r="CN1826" t="n">
        <x:v>0.121370783617879</x:v>
      </x:c>
      <x:c r="CO1826" t="n">
        <x:f>IFERROR(IF(AND(TYPE('PLSS_Local_Scope'!C36)=TYPE(CN1826),ISBLANK('PLSS_Local_Scope'!C36)=ISBLANK(CN1826),EXACT('PLSS_Local_Scope'!C36,CN1826)),0,1),1)</x:f>
        <x:v>0</x:v>
      </x:c>
    </x:row>
    <x:row r="1827">
      <x:c r="CL1827" t="str">
        <x:v>PLSS_Local_Scope</x:v>
      </x:c>
      <x:c r="CM1827" t="str">
        <x:v>D36</x:v>
      </x:c>
      <x:c r="CN1827" t="n">
        <x:v>0.108571428571429</x:v>
      </x:c>
      <x:c r="CO1827" t="n">
        <x:f>IFERROR(IF(AND(TYPE('PLSS_Local_Scope'!D36)=TYPE(CN1827),ISBLANK('PLSS_Local_Scope'!D36)=ISBLANK(CN1827),EXACT('PLSS_Local_Scope'!D36,CN1827)),0,1),1)</x:f>
        <x:v>0</x:v>
      </x:c>
    </x:row>
    <x:row r="1828">
      <x:c r="CL1828" t="str">
        <x:v>PLSS_Local_Scope</x:v>
      </x:c>
      <x:c r="CM1828" t="str">
        <x:v>E36</x:v>
      </x:c>
      <x:c r="CN1828" t="n">
        <x:v>0.15203821656051</x:v>
      </x:c>
      <x:c r="CO1828" t="n">
        <x:f>IFERROR(IF(AND(TYPE('PLSS_Local_Scope'!E36)=TYPE(CN1828),ISBLANK('PLSS_Local_Scope'!E36)=ISBLANK(CN1828),EXACT('PLSS_Local_Scope'!E36,CN1828)),0,1),1)</x:f>
        <x:v>0</x:v>
      </x:c>
    </x:row>
    <x:row r="1829">
      <x:c r="CL1829" t="str">
        <x:v>PLSS_Local_Scope</x:v>
      </x:c>
      <x:c r="CM1829" t="str">
        <x:v>A37</x:v>
      </x:c>
      <x:c r="CN1829" t="str">
        <x:v>U3 Community weight</x:v>
      </x:c>
      <x:c r="CO1829" t="n">
        <x:f>IFERROR(IF(AND(TYPE('PLSS_Local_Scope'!A37)=TYPE(CN1829),ISBLANK('PLSS_Local_Scope'!A37)=ISBLANK(CN1829),EXACT('PLSS_Local_Scope'!A37,CN1829)),0,1),1)</x:f>
        <x:v>0</x:v>
      </x:c>
    </x:row>
    <x:row r="1830">
      <x:c r="CL1830" t="str">
        <x:v>PLSS_Local_Scope</x:v>
      </x:c>
      <x:c r="CM1830" t="str">
        <x:v>B37</x:v>
      </x:c>
      <x:c r="CN1830" t="n">
        <x:v>0.122333333333333</x:v>
      </x:c>
      <x:c r="CO1830" t="n">
        <x:f>IFERROR(IF(AND(TYPE('PLSS_Local_Scope'!B37)=TYPE(CN1830),ISBLANK('PLSS_Local_Scope'!B37)=ISBLANK(CN1830),EXACT('PLSS_Local_Scope'!B37,CN1830)),0,1),1)</x:f>
        <x:v>0</x:v>
      </x:c>
    </x:row>
    <x:row r="1831">
      <x:c r="CL1831" t="str">
        <x:v>PLSS_Local_Scope</x:v>
      </x:c>
      <x:c r="CM1831" t="str">
        <x:v>C37</x:v>
      </x:c>
      <x:c r="CN1831" t="n">
        <x:v>0.114120121291947</x:v>
      </x:c>
      <x:c r="CO1831" t="n">
        <x:f>IFERROR(IF(AND(TYPE('PLSS_Local_Scope'!C37)=TYPE(CN1831),ISBLANK('PLSS_Local_Scope'!C37)=ISBLANK(CN1831),EXACT('PLSS_Local_Scope'!C37,CN1831)),0,1),1)</x:f>
        <x:v>0</x:v>
      </x:c>
    </x:row>
    <x:row r="1832">
      <x:c r="CL1832" t="str">
        <x:v>PLSS_Local_Scope</x:v>
      </x:c>
      <x:c r="CM1832" t="str">
        <x:v>D37</x:v>
      </x:c>
      <x:c r="CN1832" t="n">
        <x:v>0.108571428571429</x:v>
      </x:c>
      <x:c r="CO1832" t="n">
        <x:f>IFERROR(IF(AND(TYPE('PLSS_Local_Scope'!D37)=TYPE(CN1832),ISBLANK('PLSS_Local_Scope'!D37)=ISBLANK(CN1832),EXACT('PLSS_Local_Scope'!D37,CN1832)),0,1),1)</x:f>
        <x:v>0</x:v>
      </x:c>
    </x:row>
    <x:row r="1833">
      <x:c r="CL1833" t="str">
        <x:v>PLSS_Local_Scope</x:v>
      </x:c>
      <x:c r="CM1833" t="str">
        <x:v>E37</x:v>
      </x:c>
      <x:c r="CN1833" t="n">
        <x:v>0.119554140127389</x:v>
      </x:c>
      <x:c r="CO1833" t="n">
        <x:f>IFERROR(IF(AND(TYPE('PLSS_Local_Scope'!E37)=TYPE(CN1833),ISBLANK('PLSS_Local_Scope'!E37)=ISBLANK(CN1833),EXACT('PLSS_Local_Scope'!E37,CN1833)),0,1),1)</x:f>
        <x:v>0</x:v>
      </x:c>
    </x:row>
    <x:row r="1834">
      <x:c r="CL1834" t="str">
        <x:v>PLSS_Local_Scope</x:v>
      </x:c>
      <x:c r="CM1834" t="str">
        <x:v>A38</x:v>
      </x:c>
      <x:c r="CN1834" t="str">
        <x:v>U4 Organization weight</x:v>
      </x:c>
      <x:c r="CO1834" t="n">
        <x:f>IFERROR(IF(AND(TYPE('PLSS_Local_Scope'!A38)=TYPE(CN1834),ISBLANK('PLSS_Local_Scope'!A38)=ISBLANK(CN1834),EXACT('PLSS_Local_Scope'!A38,CN1834)),0,1),1)</x:f>
        <x:v>0</x:v>
      </x:c>
    </x:row>
    <x:row r="1835">
      <x:c r="CL1835" t="str">
        <x:v>PLSS_Local_Scope</x:v>
      </x:c>
      <x:c r="CM1835" t="str">
        <x:v>B38</x:v>
      </x:c>
      <x:c r="CN1835" t="n">
        <x:v>0.116666666666667</x:v>
      </x:c>
      <x:c r="CO1835" t="n">
        <x:f>IFERROR(IF(AND(TYPE('PLSS_Local_Scope'!B38)=TYPE(CN1835),ISBLANK('PLSS_Local_Scope'!B38)=ISBLANK(CN1835),EXACT('PLSS_Local_Scope'!B38,CN1835)),0,1),1)</x:f>
        <x:v>0</x:v>
      </x:c>
    </x:row>
    <x:row r="1836">
      <x:c r="CL1836" t="str">
        <x:v>PLSS_Local_Scope</x:v>
      </x:c>
      <x:c r="CM1836" t="str">
        <x:v>C38</x:v>
      </x:c>
      <x:c r="CN1836" t="n">
        <x:v>0.116885540351251</x:v>
      </x:c>
      <x:c r="CO1836" t="n">
        <x:f>IFERROR(IF(AND(TYPE('PLSS_Local_Scope'!C38)=TYPE(CN1836),ISBLANK('PLSS_Local_Scope'!C38)=ISBLANK(CN1836),EXACT('PLSS_Local_Scope'!C38,CN1836)),0,1),1)</x:f>
        <x:v>0</x:v>
      </x:c>
    </x:row>
    <x:row r="1837">
      <x:c r="CL1837" t="str">
        <x:v>PLSS_Local_Scope</x:v>
      </x:c>
      <x:c r="CM1837" t="str">
        <x:v>D38</x:v>
      </x:c>
      <x:c r="CN1837" t="n">
        <x:v>0.108571428571429</x:v>
      </x:c>
      <x:c r="CO1837" t="n">
        <x:f>IFERROR(IF(AND(TYPE('PLSS_Local_Scope'!D38)=TYPE(CN1837),ISBLANK('PLSS_Local_Scope'!D38)=ISBLANK(CN1837),EXACT('PLSS_Local_Scope'!D38,CN1837)),0,1),1)</x:f>
        <x:v>0</x:v>
      </x:c>
    </x:row>
    <x:row r="1838">
      <x:c r="CL1838" t="str">
        <x:v>PLSS_Local_Scope</x:v>
      </x:c>
      <x:c r="CM1838" t="str">
        <x:v>E38</x:v>
      </x:c>
      <x:c r="CN1838" t="n">
        <x:v>0.114140127388535</x:v>
      </x:c>
      <x:c r="CO1838" t="n">
        <x:f>IFERROR(IF(AND(TYPE('PLSS_Local_Scope'!E38)=TYPE(CN1838),ISBLANK('PLSS_Local_Scope'!E38)=ISBLANK(CN1838),EXACT('PLSS_Local_Scope'!E38,CN1838)),0,1),1)</x:f>
        <x:v>0</x:v>
      </x:c>
    </x:row>
    <x:row r="1839">
      <x:c r="CL1839" t="str">
        <x:v>PLSS_Local_Scope</x:v>
      </x:c>
      <x:c r="CM1839" t="str">
        <x:v>A39</x:v>
      </x:c>
      <x:c r="CN1839" t="str">
        <x:v>U5 Polity weight</x:v>
      </x:c>
      <x:c r="CO1839" t="n">
        <x:f>IFERROR(IF(AND(TYPE('PLSS_Local_Scope'!A39)=TYPE(CN1839),ISBLANK('PLSS_Local_Scope'!A39)=ISBLANK(CN1839),EXACT('PLSS_Local_Scope'!A39,CN1839)),0,1),1)</x:f>
        <x:v>0</x:v>
      </x:c>
    </x:row>
    <x:row r="1840">
      <x:c r="CL1840" t="str">
        <x:v>PLSS_Local_Scope</x:v>
      </x:c>
      <x:c r="CM1840" t="str">
        <x:v>B39</x:v>
      </x:c>
      <x:c r="CN1840" t="n">
        <x:v>0.0913333333333333</x:v>
      </x:c>
      <x:c r="CO1840" t="n">
        <x:f>IFERROR(IF(AND(TYPE('PLSS_Local_Scope'!B39)=TYPE(CN1840),ISBLANK('PLSS_Local_Scope'!B39)=ISBLANK(CN1840),EXACT('PLSS_Local_Scope'!B39,CN1840)),0,1),1)</x:f>
        <x:v>0</x:v>
      </x:c>
    </x:row>
    <x:row r="1841">
      <x:c r="CL1841" t="str">
        <x:v>PLSS_Local_Scope</x:v>
      </x:c>
      <x:c r="CM1841" t="str">
        <x:v>C39</x:v>
      </x:c>
      <x:c r="CN1841" t="n">
        <x:v>0.117774678137548</x:v>
      </x:c>
      <x:c r="CO1841" t="n">
        <x:f>IFERROR(IF(AND(TYPE('PLSS_Local_Scope'!C39)=TYPE(CN1841),ISBLANK('PLSS_Local_Scope'!C39)=ISBLANK(CN1841),EXACT('PLSS_Local_Scope'!C39,CN1841)),0,1),1)</x:f>
        <x:v>0</x:v>
      </x:c>
    </x:row>
    <x:row r="1842">
      <x:c r="CL1842" t="str">
        <x:v>PLSS_Local_Scope</x:v>
      </x:c>
      <x:c r="CM1842" t="str">
        <x:v>D39</x:v>
      </x:c>
      <x:c r="CN1842" t="n">
        <x:v>0.128571428571429</x:v>
      </x:c>
      <x:c r="CO1842" t="n">
        <x:f>IFERROR(IF(AND(TYPE('PLSS_Local_Scope'!D39)=TYPE(CN1842),ISBLANK('PLSS_Local_Scope'!D39)=ISBLANK(CN1842),EXACT('PLSS_Local_Scope'!D39,CN1842)),0,1),1)</x:f>
        <x:v>0</x:v>
      </x:c>
    </x:row>
    <x:row r="1843">
      <x:c r="CL1843" t="str">
        <x:v>PLSS_Local_Scope</x:v>
      </x:c>
      <x:c r="CM1843" t="str">
        <x:v>E39</x:v>
      </x:c>
      <x:c r="CN1843" t="n">
        <x:v>0.090828025477707</x:v>
      </x:c>
      <x:c r="CO1843" t="n">
        <x:f>IFERROR(IF(AND(TYPE('PLSS_Local_Scope'!E39)=TYPE(CN1843),ISBLANK('PLSS_Local_Scope'!E39)=ISBLANK(CN1843),EXACT('PLSS_Local_Scope'!E39,CN1843)),0,1),1)</x:f>
        <x:v>0</x:v>
      </x:c>
    </x:row>
    <x:row r="1844">
      <x:c r="CL1844" t="str">
        <x:v>PLSS_Local_Scope</x:v>
      </x:c>
      <x:c r="CM1844" t="str">
        <x:v>A40</x:v>
      </x:c>
      <x:c r="CN1844" t="str">
        <x:v>U6 Humanity / Global Coordination weight</x:v>
      </x:c>
      <x:c r="CO1844" t="n">
        <x:f>IFERROR(IF(AND(TYPE('PLSS_Local_Scope'!A40)=TYPE(CN1844),ISBLANK('PLSS_Local_Scope'!A40)=ISBLANK(CN1844),EXACT('PLSS_Local_Scope'!A40,CN1844)),0,1),1)</x:f>
        <x:v>0</x:v>
      </x:c>
    </x:row>
    <x:row r="1845">
      <x:c r="CL1845" t="str">
        <x:v>PLSS_Local_Scope</x:v>
      </x:c>
      <x:c r="CM1845" t="str">
        <x:v>B40</x:v>
      </x:c>
      <x:c r="CN1845" t="n">
        <x:v>0.1034</x:v>
      </x:c>
      <x:c r="CO1845" t="n">
        <x:f>IFERROR(IF(AND(TYPE('PLSS_Local_Scope'!B40)=TYPE(CN1845),ISBLANK('PLSS_Local_Scope'!B40)=ISBLANK(CN1845),EXACT('PLSS_Local_Scope'!B40,CN1845)),0,1),1)</x:f>
        <x:v>0</x:v>
      </x:c>
    </x:row>
    <x:row r="1846">
      <x:c r="CL1846" t="str">
        <x:v>PLSS_Local_Scope</x:v>
      </x:c>
      <x:c r="CM1846" t="str">
        <x:v>C40</x:v>
      </x:c>
      <x:c r="CN1846" t="n">
        <x:v>0.127337045131042</x:v>
      </x:c>
      <x:c r="CO1846" t="n">
        <x:f>IFERROR(IF(AND(TYPE('PLSS_Local_Scope'!C40)=TYPE(CN1846),ISBLANK('PLSS_Local_Scope'!C40)=ISBLANK(CN1846),EXACT('PLSS_Local_Scope'!C40,CN1846)),0,1),1)</x:f>
        <x:v>0</x:v>
      </x:c>
    </x:row>
    <x:row r="1847">
      <x:c r="CL1847" t="str">
        <x:v>PLSS_Local_Scope</x:v>
      </x:c>
      <x:c r="CM1847" t="str">
        <x:v>D40</x:v>
      </x:c>
      <x:c r="CN1847" t="n">
        <x:v>0.148571428571429</x:v>
      </x:c>
      <x:c r="CO1847" t="n">
        <x:f>IFERROR(IF(AND(TYPE('PLSS_Local_Scope'!D40)=TYPE(CN1847),ISBLANK('PLSS_Local_Scope'!D40)=ISBLANK(CN1847),EXACT('PLSS_Local_Scope'!D40,CN1847)),0,1),1)</x:f>
        <x:v>0</x:v>
      </x:c>
    </x:row>
    <x:row r="1848">
      <x:c r="CL1848" t="str">
        <x:v>PLSS_Local_Scope</x:v>
      </x:c>
      <x:c r="CM1848" t="str">
        <x:v>E40</x:v>
      </x:c>
      <x:c r="CN1848" t="n">
        <x:v>0.110286624203822</x:v>
      </x:c>
      <x:c r="CO1848" t="n">
        <x:f>IFERROR(IF(AND(TYPE('PLSS_Local_Scope'!E40)=TYPE(CN1848),ISBLANK('PLSS_Local_Scope'!E40)=ISBLANK(CN1848),EXACT('PLSS_Local_Scope'!E40,CN1848)),0,1),1)</x:f>
        <x:v>0</x:v>
      </x:c>
    </x:row>
    <x:row r="1849">
      <x:c r="CL1849" t="str">
        <x:v>PLSS_Local_Scope</x:v>
      </x:c>
      <x:c r="CM1849" t="str">
        <x:v>A41</x:v>
      </x:c>
      <x:c r="CN1849" t="str">
        <x:v>U7 Biosphere weight</x:v>
      </x:c>
      <x:c r="CO1849" t="n">
        <x:f>IFERROR(IF(AND(TYPE('PLSS_Local_Scope'!A41)=TYPE(CN1849),ISBLANK('PLSS_Local_Scope'!A41)=ISBLANK(CN1849),EXACT('PLSS_Local_Scope'!A41,CN1849)),0,1),1)</x:f>
        <x:v>0</x:v>
      </x:c>
    </x:row>
    <x:row r="1850">
      <x:c r="CL1850" t="str">
        <x:v>PLSS_Local_Scope</x:v>
      </x:c>
      <x:c r="CM1850" t="str">
        <x:v>B41</x:v>
      </x:c>
      <x:c r="CN1850" t="n">
        <x:v>0.102266666666667</x:v>
      </x:c>
      <x:c r="CO1850" t="n">
        <x:f>IFERROR(IF(AND(TYPE('PLSS_Local_Scope'!B41)=TYPE(CN1850),ISBLANK('PLSS_Local_Scope'!B41)=ISBLANK(CN1850),EXACT('PLSS_Local_Scope'!B41,CN1850)),0,1),1)</x:f>
        <x:v>0</x:v>
      </x:c>
    </x:row>
    <x:row r="1851">
      <x:c r="CL1851" t="str">
        <x:v>PLSS_Local_Scope</x:v>
      </x:c>
      <x:c r="CM1851" t="str">
        <x:v>C41</x:v>
      </x:c>
      <x:c r="CN1851" t="n">
        <x:v>0.135725084881381</x:v>
      </x:c>
      <x:c r="CO1851" t="n">
        <x:f>IFERROR(IF(AND(TYPE('PLSS_Local_Scope'!C41)=TYPE(CN1851),ISBLANK('PLSS_Local_Scope'!C41)=ISBLANK(CN1851),EXACT('PLSS_Local_Scope'!C41,CN1851)),0,1),1)</x:f>
        <x:v>0</x:v>
      </x:c>
    </x:row>
    <x:row r="1852">
      <x:c r="CL1852" t="str">
        <x:v>PLSS_Local_Scope</x:v>
      </x:c>
      <x:c r="CM1852" t="str">
        <x:v>D41</x:v>
      </x:c>
      <x:c r="CN1852" t="n">
        <x:v>0.148571428571429</x:v>
      </x:c>
      <x:c r="CO1852" t="n">
        <x:f>IFERROR(IF(AND(TYPE('PLSS_Local_Scope'!D41)=TYPE(CN1852),ISBLANK('PLSS_Local_Scope'!D41)=ISBLANK(CN1852),EXACT('PLSS_Local_Scope'!D41,CN1852)),0,1),1)</x:f>
        <x:v>0</x:v>
      </x:c>
    </x:row>
    <x:row r="1853">
      <x:c r="CL1853" t="str">
        <x:v>PLSS_Local_Scope</x:v>
      </x:c>
      <x:c r="CM1853" t="str">
        <x:v>E41</x:v>
      </x:c>
      <x:c r="CN1853" t="n">
        <x:v>0.110286624203822</x:v>
      </x:c>
      <x:c r="CO1853" t="n">
        <x:f>IFERROR(IF(AND(TYPE('PLSS_Local_Scope'!E41)=TYPE(CN1853),ISBLANK('PLSS_Local_Scope'!E41)=ISBLANK(CN1853),EXACT('PLSS_Local_Scope'!E41,CN1853)),0,1),1)</x:f>
        <x:v>0</x:v>
      </x:c>
    </x:row>
    <x:row r="1854">
      <x:c r="CL1854" t="str">
        <x:v>PLSS_Local_Scope</x:v>
      </x:c>
      <x:c r="CM1854" t="str">
        <x:v>A42</x:v>
      </x:c>
      <x:c r="CN1854" t="str">
        <x:v>RLS(A)</x:v>
      </x:c>
      <x:c r="CO1854" t="n">
        <x:f>IFERROR(IF(AND(TYPE('PLSS_Local_Scope'!A42)=TYPE(CN1854),ISBLANK('PLSS_Local_Scope'!A42)=ISBLANK(CN1854),EXACT('PLSS_Local_Scope'!A42,CN1854)),0,1),1)</x:f>
        <x:v>0</x:v>
      </x:c>
    </x:row>
    <x:row r="1855">
      <x:c r="CL1855" t="str">
        <x:v>PLSS_Local_Scope</x:v>
      </x:c>
      <x:c r="CM1855" t="str">
        <x:v>B42</x:v>
      </x:c>
      <x:c r="CN1855" t="n">
        <x:v>0.0153129427168233</x:v>
      </x:c>
      <x:c r="CO1855" t="n">
        <x:f>IFERROR(IF(AND(TYPE('PLSS_Local_Scope'!B42)=TYPE(CN1855),ISBLANK('PLSS_Local_Scope'!B42)=ISBLANK(CN1855),EXACT('PLSS_Local_Scope'!B42,CN1855)),0,1),1)</x:f>
        <x:v>0</x:v>
      </x:c>
    </x:row>
    <x:row r="1856">
      <x:c r="CL1856" t="str">
        <x:v>PLSS_Local_Scope</x:v>
      </x:c>
      <x:c r="CM1856" t="str">
        <x:v>C42</x:v>
      </x:c>
      <x:c r="CN1856" t="n">
        <x:v>0.0129800164721485</x:v>
      </x:c>
      <x:c r="CO1856" t="n">
        <x:f>IFERROR(IF(AND(TYPE('PLSS_Local_Scope'!C42)=TYPE(CN1856),ISBLANK('PLSS_Local_Scope'!C42)=ISBLANK(CN1856),EXACT('PLSS_Local_Scope'!C42,CN1856)),0,1),1)</x:f>
        <x:v>0</x:v>
      </x:c>
    </x:row>
    <x:row r="1857">
      <x:c r="CL1857" t="str">
        <x:v>PLSS_Local_Scope</x:v>
      </x:c>
      <x:c r="CM1857" t="str">
        <x:v>D42</x:v>
      </x:c>
      <x:c r="CN1857" t="n">
        <x:v>0.012084277517833</x:v>
      </x:c>
      <x:c r="CO1857" t="n">
        <x:f>IFERROR(IF(AND(TYPE('PLSS_Local_Scope'!D42)=TYPE(CN1857),ISBLANK('PLSS_Local_Scope'!D42)=ISBLANK(CN1857),EXACT('PLSS_Local_Scope'!D42,CN1857)),0,1),1)</x:f>
        <x:v>0</x:v>
      </x:c>
    </x:row>
    <x:row r="1858">
      <x:c r="CL1858" t="str">
        <x:v>PLSS_Local_Scope</x:v>
      </x:c>
      <x:c r="CM1858" t="str">
        <x:v>E42</x:v>
      </x:c>
      <x:c r="CN1858" t="n">
        <x:v>0.0151039535567746</x:v>
      </x:c>
      <x:c r="CO1858" t="n">
        <x:f>IFERROR(IF(AND(TYPE('PLSS_Local_Scope'!E42)=TYPE(CN1858),ISBLANK('PLSS_Local_Scope'!E42)=ISBLANK(CN1858),EXACT('PLSS_Local_Scope'!E42,CN1858)),0,1),1)</x:f>
        <x:v>0</x:v>
      </x:c>
    </x:row>
    <x:row r="1859">
      <x:c r="CL1859" t="str">
        <x:v>PLSS_Local_Scope</x:v>
      </x:c>
      <x:c r="CM1859" t="str">
        <x:v>F42</x:v>
      </x:c>
      <x:c r="CN1859" t="str">
        <x:v>RANKING STABLE</x:v>
      </x:c>
      <x:c r="CO1859" t="n">
        <x:f>IFERROR(IF(AND(TYPE('PLSS_Local_Scope'!F42)=TYPE(CN1859),ISBLANK('PLSS_Local_Scope'!F42)=ISBLANK(CN1859),EXACT('PLSS_Local_Scope'!F42,CN1859)),0,1),1)</x:f>
        <x:v>0</x:v>
      </x:c>
    </x:row>
    <x:row r="1860">
      <x:c r="CL1860" t="str">
        <x:v>PLSS_Local_Scope</x:v>
      </x:c>
      <x:c r="CM1860" t="str">
        <x:v>G42</x:v>
      </x:c>
      <x:c r="CN1860" t="str">
        <x:v>NONE</x:v>
      </x:c>
      <x:c r="CO1860" t="n">
        <x:f>IFERROR(IF(AND(TYPE('PLSS_Local_Scope'!G42)=TYPE(CN1860),ISBLANK('PLSS_Local_Scope'!G42)=ISBLANK(CN1860),EXACT('PLSS_Local_Scope'!G42,CN1860)),0,1),1)</x:f>
        <x:v>0</x:v>
      </x:c>
    </x:row>
    <x:row r="1861">
      <x:c r="CL1861" t="str">
        <x:v>PLSS_Local_Scope</x:v>
      </x:c>
      <x:c r="CM1861" t="str">
        <x:v>H42</x:v>
      </x:c>
      <x:c r="CN1861" t="str">
        <x:v>All four constructions retain Option A as the higher point-score option.</x:v>
      </x:c>
      <x:c r="CO1861" t="n">
        <x:f>IFERROR(IF(AND(TYPE('PLSS_Local_Scope'!H42)=TYPE(CN1861),ISBLANK('PLSS_Local_Scope'!H42)=ISBLANK(CN1861),EXACT('PLSS_Local_Scope'!H42,CN1861)),0,1),1)</x:f>
        <x:v>0</x:v>
      </x:c>
    </x:row>
    <x:row r="1862">
      <x:c r="CL1862" t="str">
        <x:v>PLSS_Local_Scope</x:v>
      </x:c>
      <x:c r="CM1862" t="str">
        <x:v>I42</x:v>
      </x:c>
      <x:c r="CN1862" t="str">
        <x:v>I_prop + RLS dimension weights + construction-specific union weights</x:v>
      </x:c>
      <x:c r="CO1862" t="n">
        <x:f>IFERROR(IF(AND(TYPE('PLSS_Local_Scope'!I42)=TYPE(CN1862),ISBLANK('PLSS_Local_Scope'!I42)=ISBLANK(CN1862),EXACT('PLSS_Local_Scope'!I42,CN1862)),0,1),1)</x:f>
        <x:v>0</x:v>
      </x:c>
    </x:row>
    <x:row r="1863">
      <x:c r="CL1863" t="str">
        <x:v>PLSS_Local_Scope</x:v>
      </x:c>
      <x:c r="CM1863" t="str">
        <x:v>A43</x:v>
      </x:c>
      <x:c r="CN1863" t="str">
        <x:v>RLS(B)</x:v>
      </x:c>
      <x:c r="CO1863" t="n">
        <x:f>IFERROR(IF(AND(TYPE('PLSS_Local_Scope'!A43)=TYPE(CN1863),ISBLANK('PLSS_Local_Scope'!A43)=ISBLANK(CN1863),EXACT('PLSS_Local_Scope'!A43,CN1863)),0,1),1)</x:f>
        <x:v>0</x:v>
      </x:c>
    </x:row>
    <x:row r="1864">
      <x:c r="CL1864" t="str">
        <x:v>PLSS_Local_Scope</x:v>
      </x:c>
      <x:c r="CM1864" t="str">
        <x:v>B43</x:v>
      </x:c>
      <x:c r="CN1864" t="n">
        <x:v>-0.00112238738505248</x:v>
      </x:c>
      <x:c r="CO1864" t="n">
        <x:f>IFERROR(IF(AND(TYPE('PLSS_Local_Scope'!B43)=TYPE(CN1864),ISBLANK('PLSS_Local_Scope'!B43)=ISBLANK(CN1864),EXACT('PLSS_Local_Scope'!B43,CN1864)),0,1),1)</x:f>
        <x:v>0</x:v>
      </x:c>
    </x:row>
    <x:row r="1865">
      <x:c r="CL1865" t="str">
        <x:v>PLSS_Local_Scope</x:v>
      </x:c>
      <x:c r="CM1865" t="str">
        <x:v>C43</x:v>
      </x:c>
      <x:c r="CN1865" t="n">
        <x:v>-0.000895670789552648</x:v>
      </x:c>
      <x:c r="CO1865" t="n">
        <x:f>IFERROR(IF(AND(TYPE('PLSS_Local_Scope'!C43)=TYPE(CN1865),ISBLANK('PLSS_Local_Scope'!C43)=ISBLANK(CN1865),EXACT('PLSS_Local_Scope'!C43,CN1865)),0,1),1)</x:f>
        <x:v>0</x:v>
      </x:c>
    </x:row>
    <x:row r="1866">
      <x:c r="CL1866" t="str">
        <x:v>PLSS_Local_Scope</x:v>
      </x:c>
      <x:c r="CM1866" t="str">
        <x:v>D43</x:v>
      </x:c>
      <x:c r="CN1866" t="n">
        <x:v>-0.000831410840646811</x:v>
      </x:c>
      <x:c r="CO1866" t="n">
        <x:f>IFERROR(IF(AND(TYPE('PLSS_Local_Scope'!D43)=TYPE(CN1866),ISBLANK('PLSS_Local_Scope'!D43)=ISBLANK(CN1866),EXACT('PLSS_Local_Scope'!D43,CN1866)),0,1),1)</x:f>
        <x:v>0</x:v>
      </x:c>
    </x:row>
    <x:row r="1867">
      <x:c r="CL1867" t="str">
        <x:v>PLSS_Local_Scope</x:v>
      </x:c>
      <x:c r="CM1867" t="str">
        <x:v>E43</x:v>
      </x:c>
      <x:c r="CN1867" t="n">
        <x:v>-0.00112432467816456</x:v>
      </x:c>
      <x:c r="CO1867" t="n">
        <x:f>IFERROR(IF(AND(TYPE('PLSS_Local_Scope'!E43)=TYPE(CN1867),ISBLANK('PLSS_Local_Scope'!E43)=ISBLANK(CN1867),EXACT('PLSS_Local_Scope'!E43,CN1867)),0,1),1)</x:f>
        <x:v>0</x:v>
      </x:c>
    </x:row>
    <x:row r="1868">
      <x:c r="CL1868" t="str">
        <x:v>PLSS_Local_Scope</x:v>
      </x:c>
      <x:c r="CM1868" t="str">
        <x:v>A44</x:v>
      </x:c>
      <x:c r="CN1868" t="str">
        <x:v>RLS_DELTA_A_B (raw score difference)</x:v>
      </x:c>
      <x:c r="CO1868" t="n">
        <x:f>IFERROR(IF(AND(TYPE('PLSS_Local_Scope'!A44)=TYPE(CN1868),ISBLANK('PLSS_Local_Scope'!A44)=ISBLANK(CN1868),EXACT('PLSS_Local_Scope'!A44,CN1868)),0,1),1)</x:f>
        <x:v>0</x:v>
      </x:c>
    </x:row>
    <x:row r="1869">
      <x:c r="CL1869" t="str">
        <x:v>PLSS_Local_Scope</x:v>
      </x:c>
      <x:c r="CM1869" t="str">
        <x:v>B44</x:v>
      </x:c>
      <x:c r="CN1869" t="n">
        <x:v>0.0164353301018758</x:v>
      </x:c>
      <x:c r="CO1869" t="n">
        <x:f>IFERROR(IF(AND(TYPE('PLSS_Local_Scope'!B44)=TYPE(CN1869),ISBLANK('PLSS_Local_Scope'!B44)=ISBLANK(CN1869),EXACT('PLSS_Local_Scope'!B44,CN1869)),0,1),1)</x:f>
        <x:v>0</x:v>
      </x:c>
    </x:row>
    <x:row r="1870">
      <x:c r="CL1870" t="str">
        <x:v>PLSS_Local_Scope</x:v>
      </x:c>
      <x:c r="CM1870" t="str">
        <x:v>C44</x:v>
      </x:c>
      <x:c r="CN1870" t="n">
        <x:v>0.0138756872617011</x:v>
      </x:c>
      <x:c r="CO1870" t="n">
        <x:f>IFERROR(IF(AND(TYPE('PLSS_Local_Scope'!C44)=TYPE(CN1870),ISBLANK('PLSS_Local_Scope'!C44)=ISBLANK(CN1870),EXACT('PLSS_Local_Scope'!C44,CN1870)),0,1),1)</x:f>
        <x:v>0</x:v>
      </x:c>
    </x:row>
    <x:row r="1871">
      <x:c r="CL1871" t="str">
        <x:v>PLSS_Local_Scope</x:v>
      </x:c>
      <x:c r="CM1871" t="str">
        <x:v>D44</x:v>
      </x:c>
      <x:c r="CN1871" t="n">
        <x:v>0.0129156883584798</x:v>
      </x:c>
      <x:c r="CO1871" t="n">
        <x:f>IFERROR(IF(AND(TYPE('PLSS_Local_Scope'!D44)=TYPE(CN1871),ISBLANK('PLSS_Local_Scope'!D44)=ISBLANK(CN1871),EXACT('PLSS_Local_Scope'!D44,CN1871)),0,1),1)</x:f>
        <x:v>0</x:v>
      </x:c>
    </x:row>
    <x:row r="1872">
      <x:c r="CL1872" t="str">
        <x:v>PLSS_Local_Scope</x:v>
      </x:c>
      <x:c r="CM1872" t="str">
        <x:v>E44</x:v>
      </x:c>
      <x:c r="CN1872" t="n">
        <x:v>0.0162282782349391</x:v>
      </x:c>
      <x:c r="CO1872" t="n">
        <x:f>IFERROR(IF(AND(TYPE('PLSS_Local_Scope'!E44)=TYPE(CN1872),ISBLANK('PLSS_Local_Scope'!E44)=ISBLANK(CN1872),EXACT('PLSS_Local_Scope'!E44,CN1872)),0,1),1)</x:f>
        <x:v>0</x:v>
      </x:c>
    </x:row>
    <x:row r="1873">
      <x:c r="CL1873" t="str">
        <x:v>PLSS_Local_Scope</x:v>
      </x:c>
      <x:c r="CM1873" t="str">
        <x:v>I44</x:v>
      </x:c>
      <x:c r="CN1873" t="str">
        <x:v>Raw RLS(A)-RLS(B); not the canonical uncertainty-normalized Gap statistic.</x:v>
      </x:c>
      <x:c r="CO1873" t="n">
        <x:f>IFERROR(IF(AND(TYPE('PLSS_Local_Scope'!I44)=TYPE(CN1873),ISBLANK('PLSS_Local_Scope'!I44)=ISBLANK(CN1873),EXACT('PLSS_Local_Scope'!I44,CN1873)),0,1),1)</x:f>
        <x:v>0</x:v>
      </x:c>
    </x:row>
    <x:row r="1874">
      <x:c r="CL1874" t="str">
        <x:v>PLSS_Local_Scope</x:v>
      </x:c>
      <x:c r="CM1874" t="str">
        <x:v>A45</x:v>
      </x:c>
      <x:c r="CN1874" t="str">
        <x:v>Preferred option by point score</x:v>
      </x:c>
      <x:c r="CO1874" t="n">
        <x:f>IFERROR(IF(AND(TYPE('PLSS_Local_Scope'!A45)=TYPE(CN1874),ISBLANK('PLSS_Local_Scope'!A45)=ISBLANK(CN1874),EXACT('PLSS_Local_Scope'!A45,CN1874)),0,1),1)</x:f>
        <x:v>0</x:v>
      </x:c>
    </x:row>
    <x:row r="1875">
      <x:c r="CL1875" t="str">
        <x:v>PLSS_Local_Scope</x:v>
      </x:c>
      <x:c r="CM1875" t="str">
        <x:v>B45</x:v>
      </x:c>
      <x:c r="CN1875" t="str">
        <x:v>A</x:v>
      </x:c>
      <x:c r="CO1875" t="n">
        <x:f>IFERROR(IF(AND(TYPE('PLSS_Local_Scope'!B45)=TYPE(CN1875),ISBLANK('PLSS_Local_Scope'!B45)=ISBLANK(CN1875),EXACT('PLSS_Local_Scope'!B45,CN1875)),0,1),1)</x:f>
        <x:v>0</x:v>
      </x:c>
    </x:row>
    <x:row r="1876">
      <x:c r="CL1876" t="str">
        <x:v>PLSS_Local_Scope</x:v>
      </x:c>
      <x:c r="CM1876" t="str">
        <x:v>C45</x:v>
      </x:c>
      <x:c r="CN1876" t="str">
        <x:v>A</x:v>
      </x:c>
      <x:c r="CO1876" t="n">
        <x:f>IFERROR(IF(AND(TYPE('PLSS_Local_Scope'!C45)=TYPE(CN1876),ISBLANK('PLSS_Local_Scope'!C45)=ISBLANK(CN1876),EXACT('PLSS_Local_Scope'!C45,CN1876)),0,1),1)</x:f>
        <x:v>0</x:v>
      </x:c>
    </x:row>
    <x:row r="1877">
      <x:c r="CL1877" t="str">
        <x:v>PLSS_Local_Scope</x:v>
      </x:c>
      <x:c r="CM1877" t="str">
        <x:v>D45</x:v>
      </x:c>
      <x:c r="CN1877" t="str">
        <x:v>A</x:v>
      </x:c>
      <x:c r="CO1877" t="n">
        <x:f>IFERROR(IF(AND(TYPE('PLSS_Local_Scope'!D45)=TYPE(CN1877),ISBLANK('PLSS_Local_Scope'!D45)=ISBLANK(CN1877),EXACT('PLSS_Local_Scope'!D45,CN1877)),0,1),1)</x:f>
        <x:v>0</x:v>
      </x:c>
    </x:row>
    <x:row r="1878">
      <x:c r="CL1878" t="str">
        <x:v>PLSS_Local_Scope</x:v>
      </x:c>
      <x:c r="CM1878" t="str">
        <x:v>E45</x:v>
      </x:c>
      <x:c r="CN1878" t="str">
        <x:v>A</x:v>
      </x:c>
      <x:c r="CO1878" t="n">
        <x:f>IFERROR(IF(AND(TYPE('PLSS_Local_Scope'!E45)=TYPE(CN1878),ISBLANK('PLSS_Local_Scope'!E45)=ISBLANK(CN1878),EXACT('PLSS_Local_Scope'!E45,CN1878)),0,1),1)</x:f>
        <x:v>0</x:v>
      </x:c>
    </x:row>
    <x:row r="1879">
      <x:c r="CL1879" t="str">
        <x:v>PLSS_Local_Scope</x:v>
      </x:c>
      <x:c r="CM1879" t="str">
        <x:v>A46</x:v>
      </x:c>
      <x:c r="CN1879" t="str">
        <x:v>Ranking changed from declared direct-q?</x:v>
      </x:c>
      <x:c r="CO1879" t="n">
        <x:f>IFERROR(IF(AND(TYPE('PLSS_Local_Scope'!A46)=TYPE(CN1879),ISBLANK('PLSS_Local_Scope'!A46)=ISBLANK(CN1879),EXACT('PLSS_Local_Scope'!A46,CN1879)),0,1),1)</x:f>
        <x:v>0</x:v>
      </x:c>
    </x:row>
    <x:row r="1880">
      <x:c r="CL1880" t="str">
        <x:v>PLSS_Local_Scope</x:v>
      </x:c>
      <x:c r="CM1880" t="str">
        <x:v>B46</x:v>
      </x:c>
      <x:c r="CN1880" t="str">
        <x:v>BASELINE</x:v>
      </x:c>
      <x:c r="CO1880" t="n">
        <x:f>IFERROR(IF(AND(TYPE('PLSS_Local_Scope'!B46)=TYPE(CN1880),ISBLANK('PLSS_Local_Scope'!B46)=ISBLANK(CN1880),EXACT('PLSS_Local_Scope'!B46,CN1880)),0,1),1)</x:f>
        <x:v>0</x:v>
      </x:c>
    </x:row>
    <x:row r="1881">
      <x:c r="CL1881" t="str">
        <x:v>PLSS_Local_Scope</x:v>
      </x:c>
      <x:c r="CM1881" t="str">
        <x:v>C46</x:v>
      </x:c>
      <x:c r="CN1881" t="str">
        <x:v>NO</x:v>
      </x:c>
      <x:c r="CO1881" t="n">
        <x:f>IFERROR(IF(AND(TYPE('PLSS_Local_Scope'!C46)=TYPE(CN1881),ISBLANK('PLSS_Local_Scope'!C46)=ISBLANK(CN1881),EXACT('PLSS_Local_Scope'!C46,CN1881)),0,1),1)</x:f>
        <x:v>0</x:v>
      </x:c>
    </x:row>
    <x:row r="1882">
      <x:c r="CL1882" t="str">
        <x:v>PLSS_Local_Scope</x:v>
      </x:c>
      <x:c r="CM1882" t="str">
        <x:v>D46</x:v>
      </x:c>
      <x:c r="CN1882" t="str">
        <x:v>NO</x:v>
      </x:c>
      <x:c r="CO1882" t="n">
        <x:f>IFERROR(IF(AND(TYPE('PLSS_Local_Scope'!D46)=TYPE(CN1882),ISBLANK('PLSS_Local_Scope'!D46)=ISBLANK(CN1882),EXACT('PLSS_Local_Scope'!D46,CN1882)),0,1),1)</x:f>
        <x:v>0</x:v>
      </x:c>
    </x:row>
    <x:row r="1883">
      <x:c r="CL1883" t="str">
        <x:v>PLSS_Local_Scope</x:v>
      </x:c>
      <x:c r="CM1883" t="str">
        <x:v>E46</x:v>
      </x:c>
      <x:c r="CN1883" t="str">
        <x:v>NO</x:v>
      </x:c>
      <x:c r="CO1883" t="n">
        <x:f>IFERROR(IF(AND(TYPE('PLSS_Local_Scope'!E46)=TYPE(CN1883),ISBLANK('PLSS_Local_Scope'!E46)=ISBLANK(CN1883),EXACT('PLSS_Local_Scope'!E46,CN1883)),0,1),1)</x:f>
        <x:v>0</x:v>
      </x:c>
    </x:row>
    <x:row r="1884">
      <x:c r="CL1884" t="str">
        <x:v>PLSS_Local_Scope</x:v>
      </x:c>
      <x:c r="CM1884" t="str">
        <x:v>A47</x:v>
      </x:c>
      <x:c r="CN1884" t="str">
        <x:v>Framework decisiveness classification</x:v>
      </x:c>
      <x:c r="CO1884" t="n">
        <x:f>IFERROR(IF(AND(TYPE('PLSS_Local_Scope'!A47)=TYPE(CN1884),ISBLANK('PLSS_Local_Scope'!A47)=ISBLANK(CN1884),EXACT('PLSS_Local_Scope'!A47,CN1884)),0,1),1)</x:f>
        <x:v>0</x:v>
      </x:c>
    </x:row>
    <x:row r="1885">
      <x:c r="CL1885" t="str">
        <x:v>PLSS_Local_Scope</x:v>
      </x:c>
      <x:c r="CM1885" t="str">
        <x:v>B47</x:v>
      </x:c>
      <x:c r="CN1885" t="str">
        <x:v>NON-DECISIVE</x:v>
      </x:c>
      <x:c r="CO1885" t="n">
        <x:f>IFERROR(IF(AND(TYPE('PLSS_Local_Scope'!B47)=TYPE(CN1885),ISBLANK('PLSS_Local_Scope'!B47)=ISBLANK(CN1885),EXACT('PLSS_Local_Scope'!B47,CN1885)),0,1),1)</x:f>
        <x:v>0</x:v>
      </x:c>
    </x:row>
    <x:row r="1886">
      <x:c r="CL1886" t="str">
        <x:v>PLSS_Local_Scope</x:v>
      </x:c>
      <x:c r="CM1886" t="str">
        <x:v>C47</x:v>
      </x:c>
      <x:c r="CN1886" t="str">
        <x:v>NON-DECISIVE</x:v>
      </x:c>
      <x:c r="CO1886" t="n">
        <x:f>IFERROR(IF(AND(TYPE('PLSS_Local_Scope'!C47)=TYPE(CN1886),ISBLANK('PLSS_Local_Scope'!C47)=ISBLANK(CN1886),EXACT('PLSS_Local_Scope'!C47,CN1886)),0,1),1)</x:f>
        <x:v>0</x:v>
      </x:c>
    </x:row>
    <x:row r="1887">
      <x:c r="CL1887" t="str">
        <x:v>PLSS_Local_Scope</x:v>
      </x:c>
      <x:c r="CM1887" t="str">
        <x:v>D47</x:v>
      </x:c>
      <x:c r="CN1887" t="str">
        <x:v>NON-DECISIVE</x:v>
      </x:c>
      <x:c r="CO1887" t="n">
        <x:f>IFERROR(IF(AND(TYPE('PLSS_Local_Scope'!D47)=TYPE(CN1887),ISBLANK('PLSS_Local_Scope'!D47)=ISBLANK(CN1887),EXACT('PLSS_Local_Scope'!D47,CN1887)),0,1),1)</x:f>
        <x:v>0</x:v>
      </x:c>
    </x:row>
    <x:row r="1888">
      <x:c r="CL1888" t="str">
        <x:v>PLSS_Local_Scope</x:v>
      </x:c>
      <x:c r="CM1888" t="str">
        <x:v>E47</x:v>
      </x:c>
      <x:c r="CN1888" t="str">
        <x:v>NON-DECISIVE</x:v>
      </x:c>
      <x:c r="CO1888" t="n">
        <x:f>IFERROR(IF(AND(TYPE('PLSS_Local_Scope'!E47)=TYPE(CN1888),ISBLANK('PLSS_Local_Scope'!E47)=ISBLANK(CN1888),EXACT('PLSS_Local_Scope'!E47,CN1888)),0,1),1)</x:f>
        <x:v>0</x:v>
      </x:c>
    </x:row>
    <x:row r="1889">
      <x:c r="CL1889" t="str">
        <x:v>PLSS_Local_Scope</x:v>
      </x:c>
      <x:c r="CM1889" t="str">
        <x:v>F47</x:v>
      </x:c>
      <x:c r="CN1889" t="str">
        <x:v>NON-DECISIVE UNDER UNCERTAINTY STRESS</x:v>
      </x:c>
      <x:c r="CO1889" t="n">
        <x:f>IFERROR(IF(AND(TYPE('PLSS_Local_Scope'!F47)=TYPE(CN1889),ISBLANK('PLSS_Local_Scope'!F47)=ISBLANK(CN1889),EXACT('PLSS_Local_Scope'!F47,CN1889)),0,1),1)</x:f>
        <x:v>0</x:v>
      </x:c>
    </x:row>
    <x:row r="1890">
      <x:c r="CL1890" t="str">
        <x:v>PLSS_Local_Scope</x:v>
      </x:c>
      <x:c r="CM1890" t="str">
        <x:v>G47</x:v>
      </x:c>
      <x:c r="CN1890" t="str">
        <x:v>UNCERTAINTY_DECISIVENESS_SENSITIVE</x:v>
      </x:c>
      <x:c r="CO1890" t="n">
        <x:f>IFERROR(IF(AND(TYPE('PLSS_Local_Scope'!G47)=TYPE(CN1890),ISBLANK('PLSS_Local_Scope'!G47)=ISBLANK(CN1890),EXACT('PLSS_Local_Scope'!G47,CN1890)),0,1),1)</x:f>
        <x:v>0</x:v>
      </x:c>
    </x:row>
    <x:row r="1891">
      <x:c r="CL1891" t="str">
        <x:v>PLSS_Local_Scope</x:v>
      </x:c>
      <x:c r="CM1891" t="str">
        <x:v>H47</x:v>
      </x:c>
      <x:c r="CN1891" t="str">
        <x:v>All four constructions retain Option A as the higher point-score option. None overcomes the unvalidated uncertainty basis or the σ×2 sensitivity; the governing framework result remains non-decisive.</x:v>
      </x:c>
      <x:c r="CO1891" t="n">
        <x:f>IFERROR(IF(AND(TYPE('PLSS_Local_Scope'!H47)=TYPE(CN1891),ISBLANK('PLSS_Local_Scope'!H47)=ISBLANK(CN1891),EXACT('PLSS_Local_Scope'!H47,CN1891)),0,1),1)</x:f>
        <x:v>0</x:v>
      </x:c>
    </x:row>
    <x:row r="1892">
      <x:c r="CL1892" t="str">
        <x:v>PLSS_Local_Scope</x:v>
      </x:c>
      <x:c r="CM1892" t="str">
        <x:v>I47</x:v>
      </x:c>
      <x:c r="CN1892" t="str">
        <x:v>Canon §§10.3.2 and 10.4A</x:v>
      </x:c>
      <x:c r="CO1892" t="n">
        <x:f>IFERROR(IF(AND(TYPE('PLSS_Local_Scope'!I47)=TYPE(CN1892),ISBLANK('PLSS_Local_Scope'!I47)=ISBLANK(CN1892),EXACT('PLSS_Local_Scope'!I47,CN1892)),0,1),1)</x:f>
        <x:v>0</x:v>
      </x:c>
    </x:row>
    <x:row r="1893">
      <x:c r="CL1893" t="str">
        <x:v>PLSS_Local_Scope</x:v>
      </x:c>
      <x:c r="CM1893" t="str">
        <x:v>A48</x:v>
      </x:c>
      <x:c r="CN1893" t="str">
        <x:v>Decisiveness classification changed?</x:v>
      </x:c>
      <x:c r="CO1893" t="n">
        <x:f>IFERROR(IF(AND(TYPE('PLSS_Local_Scope'!A48)=TYPE(CN1893),ISBLANK('PLSS_Local_Scope'!A48)=ISBLANK(CN1893),EXACT('PLSS_Local_Scope'!A48,CN1893)),0,1),1)</x:f>
        <x:v>0</x:v>
      </x:c>
    </x:row>
    <x:row r="1894">
      <x:c r="CL1894" t="str">
        <x:v>PLSS_Local_Scope</x:v>
      </x:c>
      <x:c r="CM1894" t="str">
        <x:v>B48</x:v>
      </x:c>
      <x:c r="CN1894" t="str">
        <x:v>BASELINE NON-DECISIVE</x:v>
      </x:c>
      <x:c r="CO1894" t="n">
        <x:f>IFERROR(IF(AND(TYPE('PLSS_Local_Scope'!B48)=TYPE(CN1894),ISBLANK('PLSS_Local_Scope'!B48)=ISBLANK(CN1894),EXACT('PLSS_Local_Scope'!B48,CN1894)),0,1),1)</x:f>
        <x:v>0</x:v>
      </x:c>
    </x:row>
    <x:row r="1895">
      <x:c r="CL1895" t="str">
        <x:v>PLSS_Local_Scope</x:v>
      </x:c>
      <x:c r="CM1895" t="str">
        <x:v>C48</x:v>
      </x:c>
      <x:c r="CN1895" t="str">
        <x:v>NO</x:v>
      </x:c>
      <x:c r="CO1895" t="n">
        <x:f>IFERROR(IF(AND(TYPE('PLSS_Local_Scope'!C48)=TYPE(CN1895),ISBLANK('PLSS_Local_Scope'!C48)=ISBLANK(CN1895),EXACT('PLSS_Local_Scope'!C48,CN1895)),0,1),1)</x:f>
        <x:v>0</x:v>
      </x:c>
    </x:row>
    <x:row r="1896">
      <x:c r="CL1896" t="str">
        <x:v>PLSS_Local_Scope</x:v>
      </x:c>
      <x:c r="CM1896" t="str">
        <x:v>D48</x:v>
      </x:c>
      <x:c r="CN1896" t="str">
        <x:v>NO</x:v>
      </x:c>
      <x:c r="CO1896" t="n">
        <x:f>IFERROR(IF(AND(TYPE('PLSS_Local_Scope'!D48)=TYPE(CN1896),ISBLANK('PLSS_Local_Scope'!D48)=ISBLANK(CN1896),EXACT('PLSS_Local_Scope'!D48,CN1896)),0,1),1)</x:f>
        <x:v>0</x:v>
      </x:c>
    </x:row>
    <x:row r="1897">
      <x:c r="CL1897" t="str">
        <x:v>PLSS_Local_Scope</x:v>
      </x:c>
      <x:c r="CM1897" t="str">
        <x:v>E48</x:v>
      </x:c>
      <x:c r="CN1897" t="str">
        <x:v>NO</x:v>
      </x:c>
      <x:c r="CO1897" t="n">
        <x:f>IFERROR(IF(AND(TYPE('PLSS_Local_Scope'!E48)=TYPE(CN1897),ISBLANK('PLSS_Local_Scope'!E48)=ISBLANK(CN1897),EXACT('PLSS_Local_Scope'!E48,CN1897)),0,1),1)</x:f>
        <x:v>0</x:v>
      </x:c>
    </x:row>
    <x:row r="1898">
      <x:c r="CL1898" t="str">
        <x:v>PLSS_Local_Scope</x:v>
      </x:c>
      <x:c r="CM1898" t="str">
        <x:v>B49</x:v>
      </x:c>
      <x:c r="CN1898" t="str">
        <x:v>COMPLETE_NO_RANKING_CHANGE__NONDECISIVE_UNDER_UNCERTAINTY_STRESS</x:v>
      </x:c>
      <x:c r="CO1898" t="n">
        <x:f>IFERROR(IF(AND(TYPE('PLSS_Local_Scope'!B49)=TYPE(CN1898),ISBLANK('PLSS_Local_Scope'!B49)=ISBLANK(CN1898),EXACT('PLSS_Local_Scope'!B49,CN1898)),0,1),1)</x:f>
        <x:v>0</x:v>
      </x:c>
    </x:row>
    <x:row r="1899">
      <x:c r="CL1899" t="str">
        <x:v>PLSS_Local_Scope</x:v>
      </x:c>
      <x:c r="CM1899" t="str">
        <x:v>A50</x:v>
      </x:c>
      <x:c r="CN1899" t="str">
        <x:v>Sensitivity conclusion</x:v>
      </x:c>
      <x:c r="CO1899" t="n">
        <x:f>IFERROR(IF(AND(TYPE('PLSS_Local_Scope'!A50)=TYPE(CN1899),ISBLANK('PLSS_Local_Scope'!A50)=ISBLANK(CN1899),EXACT('PLSS_Local_Scope'!A50,CN1899)),0,1),1)</x:f>
        <x:v>0</x:v>
      </x:c>
    </x:row>
    <x:row r="1900">
      <x:c r="CL1900" t="str">
        <x:v>PLSS_Local_Scope</x:v>
      </x:c>
      <x:c r="CM1900" t="str">
        <x:v>B50</x:v>
      </x:c>
      <x:c r="CN1900" t="str">
        <x:v>COMPLETE_NO_RANKING_CHANGE__NONDECISIVE_UNDER_UNCERTAINTY_STRESS</x:v>
      </x:c>
      <x:c r="CO1900" t="n">
        <x:f>IFERROR(IF(AND(TYPE('PLSS_Local_Scope'!B50)=TYPE(CN1900),ISBLANK('PLSS_Local_Scope'!B50)=ISBLANK(CN1900),EXACT('PLSS_Local_Scope'!B50,CN1900)),0,1),1)</x:f>
        <x:v>0</x:v>
      </x:c>
    </x:row>
    <x:row r="1901">
      <x:c r="CL1901" t="str">
        <x:v>PLSS_Local_Scope</x:v>
      </x:c>
      <x:c r="CM1901" t="str">
        <x:v>H50</x:v>
      </x:c>
      <x:c r="CN1901" t="str">
        <x:v>Worked-run robustness comparison only: prominence constructions preserve the point-score ordering, but they do not cure uncertainty-calibration or decisiveness sensitivity.</x:v>
      </x:c>
      <x:c r="CO1901" t="n">
        <x:f>IFERROR(IF(AND(TYPE('PLSS_Local_Scope'!H50)=TYPE(CN1901),ISBLANK('PLSS_Local_Scope'!H50)=ISBLANK(CN1901),EXACT('PLSS_Local_Scope'!H50,CN1901)),0,1),1)</x:f>
        <x:v>0</x:v>
      </x:c>
    </x:row>
    <x:row r="1902">
      <x:c r="CL1902" t="str">
        <x:v>Rights_Coverage</x:v>
      </x:c>
      <x:c r="CM1902" t="str">
        <x:v>A1</x:v>
      </x:c>
      <x:c r="CN1902" t="str">
        <x:v>CANONICAL RIGHTS COVERAGE SETS - 70 Entries</x:v>
      </x:c>
      <x:c r="CO1902" t="n">
        <x:f>IFERROR(IF(AND(TYPE('Rights_Coverage'!A1)=TYPE(CN1902),ISBLANK('Rights_Coverage'!A1)=ISBLANK(CN1902),EXACT('Rights_Coverage'!A1,CN1902)),0,1),1)</x:f>
        <x:v>0</x:v>
      </x:c>
    </x:row>
    <x:row r="1903">
      <x:c r="CL1903" t="str">
        <x:v>Rights_Coverage</x:v>
      </x:c>
      <x:c r="CM1903" t="str">
        <x:v>A3</x:v>
      </x:c>
      <x:c r="CN1903" t="str">
        <x:v>Reference: RippleLogic v13.0 Section 7.2</x:v>
      </x:c>
      <x:c r="CO1903" t="n">
        <x:f>IFERROR(IF(AND(TYPE('Rights_Coverage'!A3)=TYPE(CN1903),ISBLANK('Rights_Coverage'!A3)=ISBLANK(CN1903),EXACT('Rights_Coverage'!A3,CN1903)),0,1),1)</x:f>
        <x:v>0</x:v>
      </x:c>
    </x:row>
    <x:row r="1904">
      <x:c r="CL1904" t="str">
        <x:v>Rights_Coverage</x:v>
      </x:c>
      <x:c r="CM1904" t="str">
        <x:v>B5</x:v>
      </x:c>
      <x:c r="CN1904" t="str">
        <x:v>Right</x:v>
      </x:c>
      <x:c r="CO1904" t="n">
        <x:f>IFERROR(IF(AND(TYPE('Rights_Coverage'!B5)=TYPE(CN1904),ISBLANK('Rights_Coverage'!B5)=ISBLANK(CN1904),EXACT('Rights_Coverage'!B5,CN1904)),0,1),1)</x:f>
        <x:v>0</x:v>
      </x:c>
    </x:row>
    <x:row r="1905">
      <x:c r="CL1905" t="str">
        <x:v>Rights_Coverage</x:v>
      </x:c>
      <x:c r="CM1905" t="str">
        <x:v>C5</x:v>
      </x:c>
      <x:c r="CN1905" t="str">
        <x:v>Union Scope</x:v>
      </x:c>
      <x:c r="CO1905" t="n">
        <x:f>IFERROR(IF(AND(TYPE('Rights_Coverage'!C5)=TYPE(CN1905),ISBLANK('Rights_Coverage'!C5)=ISBLANK(CN1905),EXACT('Rights_Coverage'!C5,CN1905)),0,1),1)</x:f>
        <x:v>0</x:v>
      </x:c>
    </x:row>
    <x:row r="1906">
      <x:c r="CL1906" t="str">
        <x:v>Rights_Coverage</x:v>
      </x:c>
      <x:c r="CM1906" t="str">
        <x:v>D5</x:v>
      </x:c>
      <x:c r="CN1906" t="str">
        <x:v>Dimension</x:v>
      </x:c>
      <x:c r="CO1906" t="n">
        <x:f>IFERROR(IF(AND(TYPE('Rights_Coverage'!D5)=TYPE(CN1906),ISBLANK('Rights_Coverage'!D5)=ISBLANK(CN1906),EXACT('Rights_Coverage'!D5,CN1906)),0,1),1)</x:f>
        <x:v>0</x:v>
      </x:c>
    </x:row>
    <x:row r="1907">
      <x:c r="CL1907" t="str">
        <x:v>Rights_Coverage</x:v>
      </x:c>
      <x:c r="CM1907" t="str">
        <x:v>E5</x:v>
      </x:c>
      <x:c r="CN1907" t="str">
        <x:v>θ_r</x:v>
      </x:c>
      <x:c r="CO1907" t="n">
        <x:f>IFERROR(IF(AND(TYPE('Rights_Coverage'!E5)=TYPE(CN1907),ISBLANK('Rights_Coverage'!E5)=ISBLANK(CN1907),EXACT('Rights_Coverage'!E5,CN1907)),0,1),1)</x:f>
        <x:v>0</x:v>
      </x:c>
    </x:row>
    <x:row r="1908">
      <x:c r="CL1908" t="str">
        <x:v>Rights_Coverage</x:v>
      </x:c>
      <x:c r="CM1908" t="str">
        <x:v>B6</x:v>
      </x:c>
      <x:c r="CN1908" t="str">
        <x:v>Right</x:v>
      </x:c>
      <x:c r="CO1908" t="n">
        <x:f>IFERROR(IF(AND(TYPE('Rights_Coverage'!B6)=TYPE(CN1908),ISBLANK('Rights_Coverage'!B6)=ISBLANK(CN1908),EXACT('Rights_Coverage'!B6,CN1908)),0,1),1)</x:f>
        <x:v>0</x:v>
      </x:c>
    </x:row>
    <x:row r="1909">
      <x:c r="CL1909" t="str">
        <x:v>Rights_Coverage</x:v>
      </x:c>
      <x:c r="CM1909" t="str">
        <x:v>C6</x:v>
      </x:c>
      <x:c r="CN1909" t="str">
        <x:v>Union Scope</x:v>
      </x:c>
      <x:c r="CO1909" t="n">
        <x:f>IFERROR(IF(AND(TYPE('Rights_Coverage'!C6)=TYPE(CN1909),ISBLANK('Rights_Coverage'!C6)=ISBLANK(CN1909),EXACT('Rights_Coverage'!C6,CN1909)),0,1),1)</x:f>
        <x:v>0</x:v>
      </x:c>
    </x:row>
    <x:row r="1910">
      <x:c r="CL1910" t="str">
        <x:v>Rights_Coverage</x:v>
      </x:c>
      <x:c r="CM1910" t="str">
        <x:v>D6</x:v>
      </x:c>
      <x:c r="CN1910" t="str">
        <x:v>Dimension</x:v>
      </x:c>
      <x:c r="CO1910" t="n">
        <x:f>IFERROR(IF(AND(TYPE('Rights_Coverage'!D6)=TYPE(CN1910),ISBLANK('Rights_Coverage'!D6)=ISBLANK(CN1910),EXACT('Rights_Coverage'!D6,CN1910)),0,1),1)</x:f>
        <x:v>0</x:v>
      </x:c>
    </x:row>
    <x:row r="1911">
      <x:c r="CL1911" t="str">
        <x:v>Rights_Coverage</x:v>
      </x:c>
      <x:c r="CM1911" t="str">
        <x:v>E6</x:v>
      </x:c>
      <x:c r="CN1911" t="str">
        <x:v>θ_r</x:v>
      </x:c>
      <x:c r="CO1911" t="n">
        <x:f>IFERROR(IF(AND(TYPE('Rights_Coverage'!E6)=TYPE(CN1911),ISBLANK('Rights_Coverage'!E6)=ISBLANK(CN1911),EXACT('Rights_Coverage'!E6,CN1911)),0,1),1)</x:f>
        <x:v>0</x:v>
      </x:c>
    </x:row>
    <x:row r="1912">
      <x:c r="CL1912" t="str">
        <x:v>Rights_Coverage</x:v>
      </x:c>
      <x:c r="CM1912" t="str">
        <x:v>A7</x:v>
      </x:c>
      <x:c r="CN1912" t="n">
        <x:v>1</x:v>
      </x:c>
      <x:c r="CO1912" t="n">
        <x:f>IFERROR(IF(AND(TYPE('Rights_Coverage'!A7)=TYPE(CN1912),ISBLANK('Rights_Coverage'!A7)=ISBLANK(CN1912),EXACT('Rights_Coverage'!A7,CN1912)),0,1),1)</x:f>
        <x:v>0</x:v>
      </x:c>
    </x:row>
    <x:row r="1913">
      <x:c r="CL1913" t="str">
        <x:v>Rights_Coverage</x:v>
      </x:c>
      <x:c r="CM1913" t="str">
        <x:v>B7</x:v>
      </x:c>
      <x:c r="CN1913" t="str">
        <x:v>LIFE</x:v>
      </x:c>
      <x:c r="CO1913" t="n">
        <x:f>IFERROR(IF(AND(TYPE('Rights_Coverage'!B7)=TYPE(CN1913),ISBLANK('Rights_Coverage'!B7)=ISBLANK(CN1913),EXACT('Rights_Coverage'!B7,CN1913)),0,1),1)</x:f>
        <x:v>0</x:v>
      </x:c>
    </x:row>
    <x:row r="1914">
      <x:c r="CL1914" t="str">
        <x:v>Rights_Coverage</x:v>
      </x:c>
      <x:c r="CM1914" t="str">
        <x:v>C7</x:v>
      </x:c>
      <x:c r="CN1914" t="str">
        <x:v>U1</x:v>
      </x:c>
      <x:c r="CO1914" t="n">
        <x:f>IFERROR(IF(AND(TYPE('Rights_Coverage'!C7)=TYPE(CN1914),ISBLANK('Rights_Coverage'!C7)=ISBLANK(CN1914),EXACT('Rights_Coverage'!C7,CN1914)),0,1),1)</x:f>
        <x:v>0</x:v>
      </x:c>
    </x:row>
    <x:row r="1915">
      <x:c r="CL1915" t="str">
        <x:v>Rights_Coverage</x:v>
      </x:c>
      <x:c r="CM1915" t="str">
        <x:v>D7</x:v>
      </x:c>
      <x:c r="CN1915" t="str">
        <x:v>D2</x:v>
      </x:c>
      <x:c r="CO1915" t="n">
        <x:f>IFERROR(IF(AND(TYPE('Rights_Coverage'!D7)=TYPE(CN1915),ISBLANK('Rights_Coverage'!D7)=ISBLANK(CN1915),EXACT('Rights_Coverage'!D7,CN1915)),0,1),1)</x:f>
        <x:v>0</x:v>
      </x:c>
    </x:row>
    <x:row r="1916">
      <x:c r="CL1916" t="str">
        <x:v>Rights_Coverage</x:v>
      </x:c>
      <x:c r="CM1916" t="str">
        <x:v>E7</x:v>
      </x:c>
      <x:c r="CN1916" t="n">
        <x:v>-0.9</x:v>
      </x:c>
      <x:c r="CO1916" t="n">
        <x:f>IFERROR(IF(AND(TYPE('Rights_Coverage'!E7)=TYPE(CN1916),ISBLANK('Rights_Coverage'!E7)=ISBLANK(CN1916),EXACT('Rights_Coverage'!E7,CN1916)),0,1),1)</x:f>
        <x:v>0</x:v>
      </x:c>
    </x:row>
    <x:row r="1917">
      <x:c r="CL1917" t="str">
        <x:v>Rights_Coverage</x:v>
      </x:c>
      <x:c r="CM1917" t="str">
        <x:v>A8</x:v>
      </x:c>
      <x:c r="CN1917" t="n">
        <x:v>2</x:v>
      </x:c>
      <x:c r="CO1917" t="n">
        <x:f>IFERROR(IF(AND(TYPE('Rights_Coverage'!A8)=TYPE(CN1917),ISBLANK('Rights_Coverage'!A8)=ISBLANK(CN1917),EXACT('Rights_Coverage'!A8,CN1917)),0,1),1)</x:f>
        <x:v>0</x:v>
      </x:c>
    </x:row>
    <x:row r="1918">
      <x:c r="CL1918" t="str">
        <x:v>Rights_Coverage</x:v>
      </x:c>
      <x:c r="CM1918" t="str">
        <x:v>B8</x:v>
      </x:c>
      <x:c r="CN1918" t="str">
        <x:v>LIFE</x:v>
      </x:c>
      <x:c r="CO1918" t="n">
        <x:f>IFERROR(IF(AND(TYPE('Rights_Coverage'!B8)=TYPE(CN1918),ISBLANK('Rights_Coverage'!B8)=ISBLANK(CN1918),EXACT('Rights_Coverage'!B8,CN1918)),0,1),1)</x:f>
        <x:v>0</x:v>
      </x:c>
    </x:row>
    <x:row r="1919">
      <x:c r="CL1919" t="str">
        <x:v>Rights_Coverage</x:v>
      </x:c>
      <x:c r="CM1919" t="str">
        <x:v>C8</x:v>
      </x:c>
      <x:c r="CN1919" t="str">
        <x:v>U2</x:v>
      </x:c>
      <x:c r="CO1919" t="n">
        <x:f>IFERROR(IF(AND(TYPE('Rights_Coverage'!C8)=TYPE(CN1919),ISBLANK('Rights_Coverage'!C8)=ISBLANK(CN1919),EXACT('Rights_Coverage'!C8,CN1919)),0,1),1)</x:f>
        <x:v>0</x:v>
      </x:c>
    </x:row>
    <x:row r="1920">
      <x:c r="CL1920" t="str">
        <x:v>Rights_Coverage</x:v>
      </x:c>
      <x:c r="CM1920" t="str">
        <x:v>D8</x:v>
      </x:c>
      <x:c r="CN1920" t="str">
        <x:v>D2</x:v>
      </x:c>
      <x:c r="CO1920" t="n">
        <x:f>IFERROR(IF(AND(TYPE('Rights_Coverage'!D8)=TYPE(CN1920),ISBLANK('Rights_Coverage'!D8)=ISBLANK(CN1920),EXACT('Rights_Coverage'!D8,CN1920)),0,1),1)</x:f>
        <x:v>0</x:v>
      </x:c>
    </x:row>
    <x:row r="1921">
      <x:c r="CL1921" t="str">
        <x:v>Rights_Coverage</x:v>
      </x:c>
      <x:c r="CM1921" t="str">
        <x:v>E8</x:v>
      </x:c>
      <x:c r="CN1921" t="n">
        <x:v>-0.9</x:v>
      </x:c>
      <x:c r="CO1921" t="n">
        <x:f>IFERROR(IF(AND(TYPE('Rights_Coverage'!E8)=TYPE(CN1921),ISBLANK('Rights_Coverage'!E8)=ISBLANK(CN1921),EXACT('Rights_Coverage'!E8,CN1921)),0,1),1)</x:f>
        <x:v>0</x:v>
      </x:c>
    </x:row>
    <x:row r="1922">
      <x:c r="CL1922" t="str">
        <x:v>Rights_Coverage</x:v>
      </x:c>
      <x:c r="CM1922" t="str">
        <x:v>A9</x:v>
      </x:c>
      <x:c r="CN1922" t="n">
        <x:v>3</x:v>
      </x:c>
      <x:c r="CO1922" t="n">
        <x:f>IFERROR(IF(AND(TYPE('Rights_Coverage'!A9)=TYPE(CN1922),ISBLANK('Rights_Coverage'!A9)=ISBLANK(CN1922),EXACT('Rights_Coverage'!A9,CN1922)),0,1),1)</x:f>
        <x:v>0</x:v>
      </x:c>
    </x:row>
    <x:row r="1923">
      <x:c r="CL1923" t="str">
        <x:v>Rights_Coverage</x:v>
      </x:c>
      <x:c r="CM1923" t="str">
        <x:v>B9</x:v>
      </x:c>
      <x:c r="CN1923" t="str">
        <x:v>LIFE</x:v>
      </x:c>
      <x:c r="CO1923" t="n">
        <x:f>IFERROR(IF(AND(TYPE('Rights_Coverage'!B9)=TYPE(CN1923),ISBLANK('Rights_Coverage'!B9)=ISBLANK(CN1923),EXACT('Rights_Coverage'!B9,CN1923)),0,1),1)</x:f>
        <x:v>0</x:v>
      </x:c>
    </x:row>
    <x:row r="1924">
      <x:c r="CL1924" t="str">
        <x:v>Rights_Coverage</x:v>
      </x:c>
      <x:c r="CM1924" t="str">
        <x:v>C9</x:v>
      </x:c>
      <x:c r="CN1924" t="str">
        <x:v>U3</x:v>
      </x:c>
      <x:c r="CO1924" t="n">
        <x:f>IFERROR(IF(AND(TYPE('Rights_Coverage'!C9)=TYPE(CN1924),ISBLANK('Rights_Coverage'!C9)=ISBLANK(CN1924),EXACT('Rights_Coverage'!C9,CN1924)),0,1),1)</x:f>
        <x:v>0</x:v>
      </x:c>
    </x:row>
    <x:row r="1925">
      <x:c r="CL1925" t="str">
        <x:v>Rights_Coverage</x:v>
      </x:c>
      <x:c r="CM1925" t="str">
        <x:v>D9</x:v>
      </x:c>
      <x:c r="CN1925" t="str">
        <x:v>D2</x:v>
      </x:c>
      <x:c r="CO1925" t="n">
        <x:f>IFERROR(IF(AND(TYPE('Rights_Coverage'!D9)=TYPE(CN1925),ISBLANK('Rights_Coverage'!D9)=ISBLANK(CN1925),EXACT('Rights_Coverage'!D9,CN1925)),0,1),1)</x:f>
        <x:v>0</x:v>
      </x:c>
    </x:row>
    <x:row r="1926">
      <x:c r="CL1926" t="str">
        <x:v>Rights_Coverage</x:v>
      </x:c>
      <x:c r="CM1926" t="str">
        <x:v>E9</x:v>
      </x:c>
      <x:c r="CN1926" t="n">
        <x:v>-0.9</x:v>
      </x:c>
      <x:c r="CO1926" t="n">
        <x:f>IFERROR(IF(AND(TYPE('Rights_Coverage'!E9)=TYPE(CN1926),ISBLANK('Rights_Coverage'!E9)=ISBLANK(CN1926),EXACT('Rights_Coverage'!E9,CN1926)),0,1),1)</x:f>
        <x:v>0</x:v>
      </x:c>
    </x:row>
    <x:row r="1927">
      <x:c r="CL1927" t="str">
        <x:v>Rights_Coverage</x:v>
      </x:c>
      <x:c r="CM1927" t="str">
        <x:v>A10</x:v>
      </x:c>
      <x:c r="CN1927" t="n">
        <x:v>4</x:v>
      </x:c>
      <x:c r="CO1927" t="n">
        <x:f>IFERROR(IF(AND(TYPE('Rights_Coverage'!A10)=TYPE(CN1927),ISBLANK('Rights_Coverage'!A10)=ISBLANK(CN1927),EXACT('Rights_Coverage'!A10,CN1927)),0,1),1)</x:f>
        <x:v>0</x:v>
      </x:c>
    </x:row>
    <x:row r="1928">
      <x:c r="CL1928" t="str">
        <x:v>Rights_Coverage</x:v>
      </x:c>
      <x:c r="CM1928" t="str">
        <x:v>B10</x:v>
      </x:c>
      <x:c r="CN1928" t="str">
        <x:v>LIFE</x:v>
      </x:c>
      <x:c r="CO1928" t="n">
        <x:f>IFERROR(IF(AND(TYPE('Rights_Coverage'!B10)=TYPE(CN1928),ISBLANK('Rights_Coverage'!B10)=ISBLANK(CN1928),EXACT('Rights_Coverage'!B10,CN1928)),0,1),1)</x:f>
        <x:v>0</x:v>
      </x:c>
    </x:row>
    <x:row r="1929">
      <x:c r="CL1929" t="str">
        <x:v>Rights_Coverage</x:v>
      </x:c>
      <x:c r="CM1929" t="str">
        <x:v>C10</x:v>
      </x:c>
      <x:c r="CN1929" t="str">
        <x:v>U4</x:v>
      </x:c>
      <x:c r="CO1929" t="n">
        <x:f>IFERROR(IF(AND(TYPE('Rights_Coverage'!C10)=TYPE(CN1929),ISBLANK('Rights_Coverage'!C10)=ISBLANK(CN1929),EXACT('Rights_Coverage'!C10,CN1929)),0,1),1)</x:f>
        <x:v>0</x:v>
      </x:c>
    </x:row>
    <x:row r="1930">
      <x:c r="CL1930" t="str">
        <x:v>Rights_Coverage</x:v>
      </x:c>
      <x:c r="CM1930" t="str">
        <x:v>D10</x:v>
      </x:c>
      <x:c r="CN1930" t="str">
        <x:v>D2</x:v>
      </x:c>
      <x:c r="CO1930" t="n">
        <x:f>IFERROR(IF(AND(TYPE('Rights_Coverage'!D10)=TYPE(CN1930),ISBLANK('Rights_Coverage'!D10)=ISBLANK(CN1930),EXACT('Rights_Coverage'!D10,CN1930)),0,1),1)</x:f>
        <x:v>0</x:v>
      </x:c>
    </x:row>
    <x:row r="1931">
      <x:c r="CL1931" t="str">
        <x:v>Rights_Coverage</x:v>
      </x:c>
      <x:c r="CM1931" t="str">
        <x:v>E10</x:v>
      </x:c>
      <x:c r="CN1931" t="n">
        <x:v>-0.9</x:v>
      </x:c>
      <x:c r="CO1931" t="n">
        <x:f>IFERROR(IF(AND(TYPE('Rights_Coverage'!E10)=TYPE(CN1931),ISBLANK('Rights_Coverage'!E10)=ISBLANK(CN1931),EXACT('Rights_Coverage'!E10,CN1931)),0,1),1)</x:f>
        <x:v>0</x:v>
      </x:c>
    </x:row>
    <x:row r="1932">
      <x:c r="CL1932" t="str">
        <x:v>Rights_Coverage</x:v>
      </x:c>
      <x:c r="CM1932" t="str">
        <x:v>A11</x:v>
      </x:c>
      <x:c r="CN1932" t="n">
        <x:v>5</x:v>
      </x:c>
      <x:c r="CO1932" t="n">
        <x:f>IFERROR(IF(AND(TYPE('Rights_Coverage'!A11)=TYPE(CN1932),ISBLANK('Rights_Coverage'!A11)=ISBLANK(CN1932),EXACT('Rights_Coverage'!A11,CN1932)),0,1),1)</x:f>
        <x:v>0</x:v>
      </x:c>
    </x:row>
    <x:row r="1933">
      <x:c r="CL1933" t="str">
        <x:v>Rights_Coverage</x:v>
      </x:c>
      <x:c r="CM1933" t="str">
        <x:v>B11</x:v>
      </x:c>
      <x:c r="CN1933" t="str">
        <x:v>LIFE</x:v>
      </x:c>
      <x:c r="CO1933" t="n">
        <x:f>IFERROR(IF(AND(TYPE('Rights_Coverage'!B11)=TYPE(CN1933),ISBLANK('Rights_Coverage'!B11)=ISBLANK(CN1933),EXACT('Rights_Coverage'!B11,CN1933)),0,1),1)</x:f>
        <x:v>0</x:v>
      </x:c>
    </x:row>
    <x:row r="1934">
      <x:c r="CL1934" t="str">
        <x:v>Rights_Coverage</x:v>
      </x:c>
      <x:c r="CM1934" t="str">
        <x:v>C11</x:v>
      </x:c>
      <x:c r="CN1934" t="str">
        <x:v>U5</x:v>
      </x:c>
      <x:c r="CO1934" t="n">
        <x:f>IFERROR(IF(AND(TYPE('Rights_Coverage'!C11)=TYPE(CN1934),ISBLANK('Rights_Coverage'!C11)=ISBLANK(CN1934),EXACT('Rights_Coverage'!C11,CN1934)),0,1),1)</x:f>
        <x:v>0</x:v>
      </x:c>
    </x:row>
    <x:row r="1935">
      <x:c r="CL1935" t="str">
        <x:v>Rights_Coverage</x:v>
      </x:c>
      <x:c r="CM1935" t="str">
        <x:v>D11</x:v>
      </x:c>
      <x:c r="CN1935" t="str">
        <x:v>D2</x:v>
      </x:c>
      <x:c r="CO1935" t="n">
        <x:f>IFERROR(IF(AND(TYPE('Rights_Coverage'!D11)=TYPE(CN1935),ISBLANK('Rights_Coverage'!D11)=ISBLANK(CN1935),EXACT('Rights_Coverage'!D11,CN1935)),0,1),1)</x:f>
        <x:v>0</x:v>
      </x:c>
    </x:row>
    <x:row r="1936">
      <x:c r="CL1936" t="str">
        <x:v>Rights_Coverage</x:v>
      </x:c>
      <x:c r="CM1936" t="str">
        <x:v>E11</x:v>
      </x:c>
      <x:c r="CN1936" t="n">
        <x:v>-0.9</x:v>
      </x:c>
      <x:c r="CO1936" t="n">
        <x:f>IFERROR(IF(AND(TYPE('Rights_Coverage'!E11)=TYPE(CN1936),ISBLANK('Rights_Coverage'!E11)=ISBLANK(CN1936),EXACT('Rights_Coverage'!E11,CN1936)),0,1),1)</x:f>
        <x:v>0</x:v>
      </x:c>
    </x:row>
    <x:row r="1937">
      <x:c r="CL1937" t="str">
        <x:v>Rights_Coverage</x:v>
      </x:c>
      <x:c r="CM1937" t="str">
        <x:v>A12</x:v>
      </x:c>
      <x:c r="CN1937" t="n">
        <x:v>6</x:v>
      </x:c>
      <x:c r="CO1937" t="n">
        <x:f>IFERROR(IF(AND(TYPE('Rights_Coverage'!A12)=TYPE(CN1937),ISBLANK('Rights_Coverage'!A12)=ISBLANK(CN1937),EXACT('Rights_Coverage'!A12,CN1937)),0,1),1)</x:f>
        <x:v>0</x:v>
      </x:c>
    </x:row>
    <x:row r="1938">
      <x:c r="CL1938" t="str">
        <x:v>Rights_Coverage</x:v>
      </x:c>
      <x:c r="CM1938" t="str">
        <x:v>B12</x:v>
      </x:c>
      <x:c r="CN1938" t="str">
        <x:v>LIFE</x:v>
      </x:c>
      <x:c r="CO1938" t="n">
        <x:f>IFERROR(IF(AND(TYPE('Rights_Coverage'!B12)=TYPE(CN1938),ISBLANK('Rights_Coverage'!B12)=ISBLANK(CN1938),EXACT('Rights_Coverage'!B12,CN1938)),0,1),1)</x:f>
        <x:v>0</x:v>
      </x:c>
    </x:row>
    <x:row r="1939">
      <x:c r="CL1939" t="str">
        <x:v>Rights_Coverage</x:v>
      </x:c>
      <x:c r="CM1939" t="str">
        <x:v>C12</x:v>
      </x:c>
      <x:c r="CN1939" t="str">
        <x:v>U6</x:v>
      </x:c>
      <x:c r="CO1939" t="n">
        <x:f>IFERROR(IF(AND(TYPE('Rights_Coverage'!C12)=TYPE(CN1939),ISBLANK('Rights_Coverage'!C12)=ISBLANK(CN1939),EXACT('Rights_Coverage'!C12,CN1939)),0,1),1)</x:f>
        <x:v>0</x:v>
      </x:c>
    </x:row>
    <x:row r="1940">
      <x:c r="CL1940" t="str">
        <x:v>Rights_Coverage</x:v>
      </x:c>
      <x:c r="CM1940" t="str">
        <x:v>D12</x:v>
      </x:c>
      <x:c r="CN1940" t="str">
        <x:v>D2</x:v>
      </x:c>
      <x:c r="CO1940" t="n">
        <x:f>IFERROR(IF(AND(TYPE('Rights_Coverage'!D12)=TYPE(CN1940),ISBLANK('Rights_Coverage'!D12)=ISBLANK(CN1940),EXACT('Rights_Coverage'!D12,CN1940)),0,1),1)</x:f>
        <x:v>0</x:v>
      </x:c>
    </x:row>
    <x:row r="1941">
      <x:c r="CL1941" t="str">
        <x:v>Rights_Coverage</x:v>
      </x:c>
      <x:c r="CM1941" t="str">
        <x:v>E12</x:v>
      </x:c>
      <x:c r="CN1941" t="n">
        <x:v>-0.9</x:v>
      </x:c>
      <x:c r="CO1941" t="n">
        <x:f>IFERROR(IF(AND(TYPE('Rights_Coverage'!E12)=TYPE(CN1941),ISBLANK('Rights_Coverage'!E12)=ISBLANK(CN1941),EXACT('Rights_Coverage'!E12,CN1941)),0,1),1)</x:f>
        <x:v>0</x:v>
      </x:c>
    </x:row>
    <x:row r="1942">
      <x:c r="CL1942" t="str">
        <x:v>Rights_Coverage</x:v>
      </x:c>
      <x:c r="CM1942" t="str">
        <x:v>A13</x:v>
      </x:c>
      <x:c r="CN1942" t="n">
        <x:v>7</x:v>
      </x:c>
      <x:c r="CO1942" t="n">
        <x:f>IFERROR(IF(AND(TYPE('Rights_Coverage'!A13)=TYPE(CN1942),ISBLANK('Rights_Coverage'!A13)=ISBLANK(CN1942),EXACT('Rights_Coverage'!A13,CN1942)),0,1),1)</x:f>
        <x:v>0</x:v>
      </x:c>
    </x:row>
    <x:row r="1943">
      <x:c r="CL1943" t="str">
        <x:v>Rights_Coverage</x:v>
      </x:c>
      <x:c r="CM1943" t="str">
        <x:v>B13</x:v>
      </x:c>
      <x:c r="CN1943" t="str">
        <x:v>LIFE</x:v>
      </x:c>
      <x:c r="CO1943" t="n">
        <x:f>IFERROR(IF(AND(TYPE('Rights_Coverage'!B13)=TYPE(CN1943),ISBLANK('Rights_Coverage'!B13)=ISBLANK(CN1943),EXACT('Rights_Coverage'!B13,CN1943)),0,1),1)</x:f>
        <x:v>0</x:v>
      </x:c>
    </x:row>
    <x:row r="1944">
      <x:c r="CL1944" t="str">
        <x:v>Rights_Coverage</x:v>
      </x:c>
      <x:c r="CM1944" t="str">
        <x:v>C13</x:v>
      </x:c>
      <x:c r="CN1944" t="str">
        <x:v>U6</x:v>
      </x:c>
      <x:c r="CO1944" t="n">
        <x:f>IFERROR(IF(AND(TYPE('Rights_Coverage'!C13)=TYPE(CN1944),ISBLANK('Rights_Coverage'!C13)=ISBLANK(CN1944),EXACT('Rights_Coverage'!C13,CN1944)),0,1),1)</x:f>
        <x:v>0</x:v>
      </x:c>
    </x:row>
    <x:row r="1945">
      <x:c r="CL1945" t="str">
        <x:v>Rights_Coverage</x:v>
      </x:c>
      <x:c r="CM1945" t="str">
        <x:v>D13</x:v>
      </x:c>
      <x:c r="CN1945" t="str">
        <x:v>D7</x:v>
      </x:c>
      <x:c r="CO1945" t="n">
        <x:f>IFERROR(IF(AND(TYPE('Rights_Coverage'!D13)=TYPE(CN1945),ISBLANK('Rights_Coverage'!D13)=ISBLANK(CN1945),EXACT('Rights_Coverage'!D13,CN1945)),0,1),1)</x:f>
        <x:v>0</x:v>
      </x:c>
    </x:row>
    <x:row r="1946">
      <x:c r="CL1946" t="str">
        <x:v>Rights_Coverage</x:v>
      </x:c>
      <x:c r="CM1946" t="str">
        <x:v>E13</x:v>
      </x:c>
      <x:c r="CN1946" t="n">
        <x:v>-0.9</x:v>
      </x:c>
      <x:c r="CO1946" t="n">
        <x:f>IFERROR(IF(AND(TYPE('Rights_Coverage'!E13)=TYPE(CN1946),ISBLANK('Rights_Coverage'!E13)=ISBLANK(CN1946),EXACT('Rights_Coverage'!E13,CN1946)),0,1),1)</x:f>
        <x:v>0</x:v>
      </x:c>
    </x:row>
    <x:row r="1947">
      <x:c r="CL1947" t="str">
        <x:v>Rights_Coverage</x:v>
      </x:c>
      <x:c r="CM1947" t="str">
        <x:v>A14</x:v>
      </x:c>
      <x:c r="CN1947" t="n">
        <x:v>8</x:v>
      </x:c>
      <x:c r="CO1947" t="n">
        <x:f>IFERROR(IF(AND(TYPE('Rights_Coverage'!A14)=TYPE(CN1947),ISBLANK('Rights_Coverage'!A14)=ISBLANK(CN1947),EXACT('Rights_Coverage'!A14,CN1947)),0,1),1)</x:f>
        <x:v>0</x:v>
      </x:c>
    </x:row>
    <x:row r="1948">
      <x:c r="CL1948" t="str">
        <x:v>Rights_Coverage</x:v>
      </x:c>
      <x:c r="CM1948" t="str">
        <x:v>B14</x:v>
      </x:c>
      <x:c r="CN1948" t="str">
        <x:v>BODY</x:v>
      </x:c>
      <x:c r="CO1948" t="n">
        <x:f>IFERROR(IF(AND(TYPE('Rights_Coverage'!B14)=TYPE(CN1948),ISBLANK('Rights_Coverage'!B14)=ISBLANK(CN1948),EXACT('Rights_Coverage'!B14,CN1948)),0,1),1)</x:f>
        <x:v>0</x:v>
      </x:c>
    </x:row>
    <x:row r="1949">
      <x:c r="CL1949" t="str">
        <x:v>Rights_Coverage</x:v>
      </x:c>
      <x:c r="CM1949" t="str">
        <x:v>C14</x:v>
      </x:c>
      <x:c r="CN1949" t="str">
        <x:v>U1</x:v>
      </x:c>
      <x:c r="CO1949" t="n">
        <x:f>IFERROR(IF(AND(TYPE('Rights_Coverage'!C14)=TYPE(CN1949),ISBLANK('Rights_Coverage'!C14)=ISBLANK(CN1949),EXACT('Rights_Coverage'!C14,CN1949)),0,1),1)</x:f>
        <x:v>0</x:v>
      </x:c>
    </x:row>
    <x:row r="1950">
      <x:c r="CL1950" t="str">
        <x:v>Rights_Coverage</x:v>
      </x:c>
      <x:c r="CM1950" t="str">
        <x:v>D14</x:v>
      </x:c>
      <x:c r="CN1950" t="str">
        <x:v>D2</x:v>
      </x:c>
      <x:c r="CO1950" t="n">
        <x:f>IFERROR(IF(AND(TYPE('Rights_Coverage'!D14)=TYPE(CN1950),ISBLANK('Rights_Coverage'!D14)=ISBLANK(CN1950),EXACT('Rights_Coverage'!D14,CN1950)),0,1),1)</x:f>
        <x:v>0</x:v>
      </x:c>
    </x:row>
    <x:row r="1951">
      <x:c r="CL1951" t="str">
        <x:v>Rights_Coverage</x:v>
      </x:c>
      <x:c r="CM1951" t="str">
        <x:v>E14</x:v>
      </x:c>
      <x:c r="CN1951" t="n">
        <x:v>-0.7</x:v>
      </x:c>
      <x:c r="CO1951" t="n">
        <x:f>IFERROR(IF(AND(TYPE('Rights_Coverage'!E14)=TYPE(CN1951),ISBLANK('Rights_Coverage'!E14)=ISBLANK(CN1951),EXACT('Rights_Coverage'!E14,CN1951)),0,1),1)</x:f>
        <x:v>0</x:v>
      </x:c>
    </x:row>
    <x:row r="1952">
      <x:c r="CL1952" t="str">
        <x:v>Rights_Coverage</x:v>
      </x:c>
      <x:c r="CM1952" t="str">
        <x:v>A15</x:v>
      </x:c>
      <x:c r="CN1952" t="n">
        <x:v>9</x:v>
      </x:c>
      <x:c r="CO1952" t="n">
        <x:f>IFERROR(IF(AND(TYPE('Rights_Coverage'!A15)=TYPE(CN1952),ISBLANK('Rights_Coverage'!A15)=ISBLANK(CN1952),EXACT('Rights_Coverage'!A15,CN1952)),0,1),1)</x:f>
        <x:v>0</x:v>
      </x:c>
    </x:row>
    <x:row r="1953">
      <x:c r="CL1953" t="str">
        <x:v>Rights_Coverage</x:v>
      </x:c>
      <x:c r="CM1953" t="str">
        <x:v>B15</x:v>
      </x:c>
      <x:c r="CN1953" t="str">
        <x:v>BODY</x:v>
      </x:c>
      <x:c r="CO1953" t="n">
        <x:f>IFERROR(IF(AND(TYPE('Rights_Coverage'!B15)=TYPE(CN1953),ISBLANK('Rights_Coverage'!B15)=ISBLANK(CN1953),EXACT('Rights_Coverage'!B15,CN1953)),0,1),1)</x:f>
        <x:v>0</x:v>
      </x:c>
    </x:row>
    <x:row r="1954">
      <x:c r="CL1954" t="str">
        <x:v>Rights_Coverage</x:v>
      </x:c>
      <x:c r="CM1954" t="str">
        <x:v>C15</x:v>
      </x:c>
      <x:c r="CN1954" t="str">
        <x:v>U2</x:v>
      </x:c>
      <x:c r="CO1954" t="n">
        <x:f>IFERROR(IF(AND(TYPE('Rights_Coverage'!C15)=TYPE(CN1954),ISBLANK('Rights_Coverage'!C15)=ISBLANK(CN1954),EXACT('Rights_Coverage'!C15,CN1954)),0,1),1)</x:f>
        <x:v>0</x:v>
      </x:c>
    </x:row>
    <x:row r="1955">
      <x:c r="CL1955" t="str">
        <x:v>Rights_Coverage</x:v>
      </x:c>
      <x:c r="CM1955" t="str">
        <x:v>D15</x:v>
      </x:c>
      <x:c r="CN1955" t="str">
        <x:v>D2</x:v>
      </x:c>
      <x:c r="CO1955" t="n">
        <x:f>IFERROR(IF(AND(TYPE('Rights_Coverage'!D15)=TYPE(CN1955),ISBLANK('Rights_Coverage'!D15)=ISBLANK(CN1955),EXACT('Rights_Coverage'!D15,CN1955)),0,1),1)</x:f>
        <x:v>0</x:v>
      </x:c>
    </x:row>
    <x:row r="1956">
      <x:c r="CL1956" t="str">
        <x:v>Rights_Coverage</x:v>
      </x:c>
      <x:c r="CM1956" t="str">
        <x:v>E15</x:v>
      </x:c>
      <x:c r="CN1956" t="n">
        <x:v>-0.7</x:v>
      </x:c>
      <x:c r="CO1956" t="n">
        <x:f>IFERROR(IF(AND(TYPE('Rights_Coverage'!E15)=TYPE(CN1956),ISBLANK('Rights_Coverage'!E15)=ISBLANK(CN1956),EXACT('Rights_Coverage'!E15,CN1956)),0,1),1)</x:f>
        <x:v>0</x:v>
      </x:c>
    </x:row>
    <x:row r="1957">
      <x:c r="CL1957" t="str">
        <x:v>Rights_Coverage</x:v>
      </x:c>
      <x:c r="CM1957" t="str">
        <x:v>A16</x:v>
      </x:c>
      <x:c r="CN1957" t="n">
        <x:v>10</x:v>
      </x:c>
      <x:c r="CO1957" t="n">
        <x:f>IFERROR(IF(AND(TYPE('Rights_Coverage'!A16)=TYPE(CN1957),ISBLANK('Rights_Coverage'!A16)=ISBLANK(CN1957),EXACT('Rights_Coverage'!A16,CN1957)),0,1),1)</x:f>
        <x:v>0</x:v>
      </x:c>
    </x:row>
    <x:row r="1958">
      <x:c r="CL1958" t="str">
        <x:v>Rights_Coverage</x:v>
      </x:c>
      <x:c r="CM1958" t="str">
        <x:v>B16</x:v>
      </x:c>
      <x:c r="CN1958" t="str">
        <x:v>BODY</x:v>
      </x:c>
      <x:c r="CO1958" t="n">
        <x:f>IFERROR(IF(AND(TYPE('Rights_Coverage'!B16)=TYPE(CN1958),ISBLANK('Rights_Coverage'!B16)=ISBLANK(CN1958),EXACT('Rights_Coverage'!B16,CN1958)),0,1),1)</x:f>
        <x:v>0</x:v>
      </x:c>
    </x:row>
    <x:row r="1959">
      <x:c r="CL1959" t="str">
        <x:v>Rights_Coverage</x:v>
      </x:c>
      <x:c r="CM1959" t="str">
        <x:v>C16</x:v>
      </x:c>
      <x:c r="CN1959" t="str">
        <x:v>U3</x:v>
      </x:c>
      <x:c r="CO1959" t="n">
        <x:f>IFERROR(IF(AND(TYPE('Rights_Coverage'!C16)=TYPE(CN1959),ISBLANK('Rights_Coverage'!C16)=ISBLANK(CN1959),EXACT('Rights_Coverage'!C16,CN1959)),0,1),1)</x:f>
        <x:v>0</x:v>
      </x:c>
    </x:row>
    <x:row r="1960">
      <x:c r="CL1960" t="str">
        <x:v>Rights_Coverage</x:v>
      </x:c>
      <x:c r="CM1960" t="str">
        <x:v>D16</x:v>
      </x:c>
      <x:c r="CN1960" t="str">
        <x:v>D2</x:v>
      </x:c>
      <x:c r="CO1960" t="n">
        <x:f>IFERROR(IF(AND(TYPE('Rights_Coverage'!D16)=TYPE(CN1960),ISBLANK('Rights_Coverage'!D16)=ISBLANK(CN1960),EXACT('Rights_Coverage'!D16,CN1960)),0,1),1)</x:f>
        <x:v>0</x:v>
      </x:c>
    </x:row>
    <x:row r="1961">
      <x:c r="CL1961" t="str">
        <x:v>Rights_Coverage</x:v>
      </x:c>
      <x:c r="CM1961" t="str">
        <x:v>E16</x:v>
      </x:c>
      <x:c r="CN1961" t="n">
        <x:v>-0.7</x:v>
      </x:c>
      <x:c r="CO1961" t="n">
        <x:f>IFERROR(IF(AND(TYPE('Rights_Coverage'!E16)=TYPE(CN1961),ISBLANK('Rights_Coverage'!E16)=ISBLANK(CN1961),EXACT('Rights_Coverage'!E16,CN1961)),0,1),1)</x:f>
        <x:v>0</x:v>
      </x:c>
    </x:row>
    <x:row r="1962">
      <x:c r="CL1962" t="str">
        <x:v>Rights_Coverage</x:v>
      </x:c>
      <x:c r="CM1962" t="str">
        <x:v>A17</x:v>
      </x:c>
      <x:c r="CN1962" t="n">
        <x:v>11</x:v>
      </x:c>
      <x:c r="CO1962" t="n">
        <x:f>IFERROR(IF(AND(TYPE('Rights_Coverage'!A17)=TYPE(CN1962),ISBLANK('Rights_Coverage'!A17)=ISBLANK(CN1962),EXACT('Rights_Coverage'!A17,CN1962)),0,1),1)</x:f>
        <x:v>0</x:v>
      </x:c>
    </x:row>
    <x:row r="1963">
      <x:c r="CL1963" t="str">
        <x:v>Rights_Coverage</x:v>
      </x:c>
      <x:c r="CM1963" t="str">
        <x:v>B17</x:v>
      </x:c>
      <x:c r="CN1963" t="str">
        <x:v>BODY</x:v>
      </x:c>
      <x:c r="CO1963" t="n">
        <x:f>IFERROR(IF(AND(TYPE('Rights_Coverage'!B17)=TYPE(CN1963),ISBLANK('Rights_Coverage'!B17)=ISBLANK(CN1963),EXACT('Rights_Coverage'!B17,CN1963)),0,1),1)</x:f>
        <x:v>0</x:v>
      </x:c>
    </x:row>
    <x:row r="1964">
      <x:c r="CL1964" t="str">
        <x:v>Rights_Coverage</x:v>
      </x:c>
      <x:c r="CM1964" t="str">
        <x:v>C17</x:v>
      </x:c>
      <x:c r="CN1964" t="str">
        <x:v>U4</x:v>
      </x:c>
      <x:c r="CO1964" t="n">
        <x:f>IFERROR(IF(AND(TYPE('Rights_Coverage'!C17)=TYPE(CN1964),ISBLANK('Rights_Coverage'!C17)=ISBLANK(CN1964),EXACT('Rights_Coverage'!C17,CN1964)),0,1),1)</x:f>
        <x:v>0</x:v>
      </x:c>
    </x:row>
    <x:row r="1965">
      <x:c r="CL1965" t="str">
        <x:v>Rights_Coverage</x:v>
      </x:c>
      <x:c r="CM1965" t="str">
        <x:v>D17</x:v>
      </x:c>
      <x:c r="CN1965" t="str">
        <x:v>D2</x:v>
      </x:c>
      <x:c r="CO1965" t="n">
        <x:f>IFERROR(IF(AND(TYPE('Rights_Coverage'!D17)=TYPE(CN1965),ISBLANK('Rights_Coverage'!D17)=ISBLANK(CN1965),EXACT('Rights_Coverage'!D17,CN1965)),0,1),1)</x:f>
        <x:v>0</x:v>
      </x:c>
    </x:row>
    <x:row r="1966">
      <x:c r="CL1966" t="str">
        <x:v>Rights_Coverage</x:v>
      </x:c>
      <x:c r="CM1966" t="str">
        <x:v>E17</x:v>
      </x:c>
      <x:c r="CN1966" t="n">
        <x:v>-0.7</x:v>
      </x:c>
      <x:c r="CO1966" t="n">
        <x:f>IFERROR(IF(AND(TYPE('Rights_Coverage'!E17)=TYPE(CN1966),ISBLANK('Rights_Coverage'!E17)=ISBLANK(CN1966),EXACT('Rights_Coverage'!E17,CN1966)),0,1),1)</x:f>
        <x:v>0</x:v>
      </x:c>
    </x:row>
    <x:row r="1967">
      <x:c r="CL1967" t="str">
        <x:v>Rights_Coverage</x:v>
      </x:c>
      <x:c r="CM1967" t="str">
        <x:v>A18</x:v>
      </x:c>
      <x:c r="CN1967" t="n">
        <x:v>12</x:v>
      </x:c>
      <x:c r="CO1967" t="n">
        <x:f>IFERROR(IF(AND(TYPE('Rights_Coverage'!A18)=TYPE(CN1967),ISBLANK('Rights_Coverage'!A18)=ISBLANK(CN1967),EXACT('Rights_Coverage'!A18,CN1967)),0,1),1)</x:f>
        <x:v>0</x:v>
      </x:c>
    </x:row>
    <x:row r="1968">
      <x:c r="CL1968" t="str">
        <x:v>Rights_Coverage</x:v>
      </x:c>
      <x:c r="CM1968" t="str">
        <x:v>B18</x:v>
      </x:c>
      <x:c r="CN1968" t="str">
        <x:v>BODY</x:v>
      </x:c>
      <x:c r="CO1968" t="n">
        <x:f>IFERROR(IF(AND(TYPE('Rights_Coverage'!B18)=TYPE(CN1968),ISBLANK('Rights_Coverage'!B18)=ISBLANK(CN1968),EXACT('Rights_Coverage'!B18,CN1968)),0,1),1)</x:f>
        <x:v>0</x:v>
      </x:c>
    </x:row>
    <x:row r="1969">
      <x:c r="CL1969" t="str">
        <x:v>Rights_Coverage</x:v>
      </x:c>
      <x:c r="CM1969" t="str">
        <x:v>C18</x:v>
      </x:c>
      <x:c r="CN1969" t="str">
        <x:v>U5</x:v>
      </x:c>
      <x:c r="CO1969" t="n">
        <x:f>IFERROR(IF(AND(TYPE('Rights_Coverage'!C18)=TYPE(CN1969),ISBLANK('Rights_Coverage'!C18)=ISBLANK(CN1969),EXACT('Rights_Coverage'!C18,CN1969)),0,1),1)</x:f>
        <x:v>0</x:v>
      </x:c>
    </x:row>
    <x:row r="1970">
      <x:c r="CL1970" t="str">
        <x:v>Rights_Coverage</x:v>
      </x:c>
      <x:c r="CM1970" t="str">
        <x:v>D18</x:v>
      </x:c>
      <x:c r="CN1970" t="str">
        <x:v>D2</x:v>
      </x:c>
      <x:c r="CO1970" t="n">
        <x:f>IFERROR(IF(AND(TYPE('Rights_Coverage'!D18)=TYPE(CN1970),ISBLANK('Rights_Coverage'!D18)=ISBLANK(CN1970),EXACT('Rights_Coverage'!D18,CN1970)),0,1),1)</x:f>
        <x:v>0</x:v>
      </x:c>
    </x:row>
    <x:row r="1971">
      <x:c r="CL1971" t="str">
        <x:v>Rights_Coverage</x:v>
      </x:c>
      <x:c r="CM1971" t="str">
        <x:v>E18</x:v>
      </x:c>
      <x:c r="CN1971" t="n">
        <x:v>-0.7</x:v>
      </x:c>
      <x:c r="CO1971" t="n">
        <x:f>IFERROR(IF(AND(TYPE('Rights_Coverage'!E18)=TYPE(CN1971),ISBLANK('Rights_Coverage'!E18)=ISBLANK(CN1971),EXACT('Rights_Coverage'!E18,CN1971)),0,1),1)</x:f>
        <x:v>0</x:v>
      </x:c>
    </x:row>
    <x:row r="1972">
      <x:c r="CL1972" t="str">
        <x:v>Rights_Coverage</x:v>
      </x:c>
      <x:c r="CM1972" t="str">
        <x:v>A19</x:v>
      </x:c>
      <x:c r="CN1972" t="n">
        <x:v>13</x:v>
      </x:c>
      <x:c r="CO1972" t="n">
        <x:f>IFERROR(IF(AND(TYPE('Rights_Coverage'!A19)=TYPE(CN1972),ISBLANK('Rights_Coverage'!A19)=ISBLANK(CN1972),EXACT('Rights_Coverage'!A19,CN1972)),0,1),1)</x:f>
        <x:v>0</x:v>
      </x:c>
    </x:row>
    <x:row r="1973">
      <x:c r="CL1973" t="str">
        <x:v>Rights_Coverage</x:v>
      </x:c>
      <x:c r="CM1973" t="str">
        <x:v>B19</x:v>
      </x:c>
      <x:c r="CN1973" t="str">
        <x:v>BODY</x:v>
      </x:c>
      <x:c r="CO1973" t="n">
        <x:f>IFERROR(IF(AND(TYPE('Rights_Coverage'!B19)=TYPE(CN1973),ISBLANK('Rights_Coverage'!B19)=ISBLANK(CN1973),EXACT('Rights_Coverage'!B19,CN1973)),0,1),1)</x:f>
        <x:v>0</x:v>
      </x:c>
    </x:row>
    <x:row r="1974">
      <x:c r="CL1974" t="str">
        <x:v>Rights_Coverage</x:v>
      </x:c>
      <x:c r="CM1974" t="str">
        <x:v>C19</x:v>
      </x:c>
      <x:c r="CN1974" t="str">
        <x:v>U6</x:v>
      </x:c>
      <x:c r="CO1974" t="n">
        <x:f>IFERROR(IF(AND(TYPE('Rights_Coverage'!C19)=TYPE(CN1974),ISBLANK('Rights_Coverage'!C19)=ISBLANK(CN1974),EXACT('Rights_Coverage'!C19,CN1974)),0,1),1)</x:f>
        <x:v>0</x:v>
      </x:c>
    </x:row>
    <x:row r="1975">
      <x:c r="CL1975" t="str">
        <x:v>Rights_Coverage</x:v>
      </x:c>
      <x:c r="CM1975" t="str">
        <x:v>D19</x:v>
      </x:c>
      <x:c r="CN1975" t="str">
        <x:v>D2</x:v>
      </x:c>
      <x:c r="CO1975" t="n">
        <x:f>IFERROR(IF(AND(TYPE('Rights_Coverage'!D19)=TYPE(CN1975),ISBLANK('Rights_Coverage'!D19)=ISBLANK(CN1975),EXACT('Rights_Coverage'!D19,CN1975)),0,1),1)</x:f>
        <x:v>0</x:v>
      </x:c>
    </x:row>
    <x:row r="1976">
      <x:c r="CL1976" t="str">
        <x:v>Rights_Coverage</x:v>
      </x:c>
      <x:c r="CM1976" t="str">
        <x:v>E19</x:v>
      </x:c>
      <x:c r="CN1976" t="n">
        <x:v>-0.7</x:v>
      </x:c>
      <x:c r="CO1976" t="n">
        <x:f>IFERROR(IF(AND(TYPE('Rights_Coverage'!E19)=TYPE(CN1976),ISBLANK('Rights_Coverage'!E19)=ISBLANK(CN1976),EXACT('Rights_Coverage'!E19,CN1976)),0,1),1)</x:f>
        <x:v>0</x:v>
      </x:c>
    </x:row>
    <x:row r="1977">
      <x:c r="CL1977" t="str">
        <x:v>Rights_Coverage</x:v>
      </x:c>
      <x:c r="CM1977" t="str">
        <x:v>A20</x:v>
      </x:c>
      <x:c r="CN1977" t="n">
        <x:v>14</x:v>
      </x:c>
      <x:c r="CO1977" t="n">
        <x:f>IFERROR(IF(AND(TYPE('Rights_Coverage'!A20)=TYPE(CN1977),ISBLANK('Rights_Coverage'!A20)=ISBLANK(CN1977),EXACT('Rights_Coverage'!A20,CN1977)),0,1),1)</x:f>
        <x:v>0</x:v>
      </x:c>
    </x:row>
    <x:row r="1978">
      <x:c r="CL1978" t="str">
        <x:v>Rights_Coverage</x:v>
      </x:c>
      <x:c r="CM1978" t="str">
        <x:v>B20</x:v>
      </x:c>
      <x:c r="CN1978" t="str">
        <x:v>ECOL</x:v>
      </x:c>
      <x:c r="CO1978" t="n">
        <x:f>IFERROR(IF(AND(TYPE('Rights_Coverage'!B20)=TYPE(CN1978),ISBLANK('Rights_Coverage'!B20)=ISBLANK(CN1978),EXACT('Rights_Coverage'!B20,CN1978)),0,1),1)</x:f>
        <x:v>0</x:v>
      </x:c>
    </x:row>
    <x:row r="1979">
      <x:c r="CL1979" t="str">
        <x:v>Rights_Coverage</x:v>
      </x:c>
      <x:c r="CM1979" t="str">
        <x:v>C20</x:v>
      </x:c>
      <x:c r="CN1979" t="str">
        <x:v>U6</x:v>
      </x:c>
      <x:c r="CO1979" t="n">
        <x:f>IFERROR(IF(AND(TYPE('Rights_Coverage'!C20)=TYPE(CN1979),ISBLANK('Rights_Coverage'!C20)=ISBLANK(CN1979),EXACT('Rights_Coverage'!C20,CN1979)),0,1),1)</x:f>
        <x:v>0</x:v>
      </x:c>
    </x:row>
    <x:row r="1980">
      <x:c r="CL1980" t="str">
        <x:v>Rights_Coverage</x:v>
      </x:c>
      <x:c r="CM1980" t="str">
        <x:v>D20</x:v>
      </x:c>
      <x:c r="CN1980" t="str">
        <x:v>D7</x:v>
      </x:c>
      <x:c r="CO1980" t="n">
        <x:f>IFERROR(IF(AND(TYPE('Rights_Coverage'!D20)=TYPE(CN1980),ISBLANK('Rights_Coverage'!D20)=ISBLANK(CN1980),EXACT('Rights_Coverage'!D20,CN1980)),0,1),1)</x:f>
        <x:v>0</x:v>
      </x:c>
    </x:row>
    <x:row r="1981">
      <x:c r="CL1981" t="str">
        <x:v>Rights_Coverage</x:v>
      </x:c>
      <x:c r="CM1981" t="str">
        <x:v>E20</x:v>
      </x:c>
      <x:c r="CN1981" t="n">
        <x:v>-0.65</x:v>
      </x:c>
      <x:c r="CO1981" t="n">
        <x:f>IFERROR(IF(AND(TYPE('Rights_Coverage'!E20)=TYPE(CN1981),ISBLANK('Rights_Coverage'!E20)=ISBLANK(CN1981),EXACT('Rights_Coverage'!E20,CN1981)),0,1),1)</x:f>
        <x:v>0</x:v>
      </x:c>
    </x:row>
    <x:row r="1982">
      <x:c r="CL1982" t="str">
        <x:v>Rights_Coverage</x:v>
      </x:c>
      <x:c r="CM1982" t="str">
        <x:v>A21</x:v>
      </x:c>
      <x:c r="CN1982" t="n">
        <x:v>15</x:v>
      </x:c>
      <x:c r="CO1982" t="n">
        <x:f>IFERROR(IF(AND(TYPE('Rights_Coverage'!A21)=TYPE(CN1982),ISBLANK('Rights_Coverage'!A21)=ISBLANK(CN1982),EXACT('Rights_Coverage'!A21,CN1982)),0,1),1)</x:f>
        <x:v>0</x:v>
      </x:c>
    </x:row>
    <x:row r="1983">
      <x:c r="CL1983" t="str">
        <x:v>Rights_Coverage</x:v>
      </x:c>
      <x:c r="CM1983" t="str">
        <x:v>B21</x:v>
      </x:c>
      <x:c r="CN1983" t="str">
        <x:v>ECOL</x:v>
      </x:c>
      <x:c r="CO1983" t="n">
        <x:f>IFERROR(IF(AND(TYPE('Rights_Coverage'!B21)=TYPE(CN1983),ISBLANK('Rights_Coverage'!B21)=ISBLANK(CN1983),EXACT('Rights_Coverage'!B21,CN1983)),0,1),1)</x:f>
        <x:v>0</x:v>
      </x:c>
    </x:row>
    <x:row r="1984">
      <x:c r="CL1984" t="str">
        <x:v>Rights_Coverage</x:v>
      </x:c>
      <x:c r="CM1984" t="str">
        <x:v>C21</x:v>
      </x:c>
      <x:c r="CN1984" t="str">
        <x:v>U7</x:v>
      </x:c>
      <x:c r="CO1984" t="n">
        <x:f>IFERROR(IF(AND(TYPE('Rights_Coverage'!C21)=TYPE(CN1984),ISBLANK('Rights_Coverage'!C21)=ISBLANK(CN1984),EXACT('Rights_Coverage'!C21,CN1984)),0,1),1)</x:f>
        <x:v>0</x:v>
      </x:c>
    </x:row>
    <x:row r="1985">
      <x:c r="CL1985" t="str">
        <x:v>Rights_Coverage</x:v>
      </x:c>
      <x:c r="CM1985" t="str">
        <x:v>D21</x:v>
      </x:c>
      <x:c r="CN1985" t="str">
        <x:v>D7</x:v>
      </x:c>
      <x:c r="CO1985" t="n">
        <x:f>IFERROR(IF(AND(TYPE('Rights_Coverage'!D21)=TYPE(CN1985),ISBLANK('Rights_Coverage'!D21)=ISBLANK(CN1985),EXACT('Rights_Coverage'!D21,CN1985)),0,1),1)</x:f>
        <x:v>0</x:v>
      </x:c>
    </x:row>
    <x:row r="1986">
      <x:c r="CL1986" t="str">
        <x:v>Rights_Coverage</x:v>
      </x:c>
      <x:c r="CM1986" t="str">
        <x:v>E21</x:v>
      </x:c>
      <x:c r="CN1986" t="n">
        <x:v>-0.65</x:v>
      </x:c>
      <x:c r="CO1986" t="n">
        <x:f>IFERROR(IF(AND(TYPE('Rights_Coverage'!E21)=TYPE(CN1986),ISBLANK('Rights_Coverage'!E21)=ISBLANK(CN1986),EXACT('Rights_Coverage'!E21,CN1986)),0,1),1)</x:f>
        <x:v>0</x:v>
      </x:c>
    </x:row>
    <x:row r="1987">
      <x:c r="CL1987" t="str">
        <x:v>Rights_Coverage</x:v>
      </x:c>
      <x:c r="CM1987" t="str">
        <x:v>A22</x:v>
      </x:c>
      <x:c r="CN1987" t="n">
        <x:v>16</x:v>
      </x:c>
      <x:c r="CO1987" t="n">
        <x:f>IFERROR(IF(AND(TYPE('Rights_Coverage'!A22)=TYPE(CN1987),ISBLANK('Rights_Coverage'!A22)=ISBLANK(CN1987),EXACT('Rights_Coverage'!A22,CN1987)),0,1),1)</x:f>
        <x:v>0</x:v>
      </x:c>
    </x:row>
    <x:row r="1988">
      <x:c r="CL1988" t="str">
        <x:v>Rights_Coverage</x:v>
      </x:c>
      <x:c r="CM1988" t="str">
        <x:v>B22</x:v>
      </x:c>
      <x:c r="CN1988" t="str">
        <x:v>LBTY</x:v>
      </x:c>
      <x:c r="CO1988" t="n">
        <x:f>IFERROR(IF(AND(TYPE('Rights_Coverage'!B22)=TYPE(CN1988),ISBLANK('Rights_Coverage'!B22)=ISBLANK(CN1988),EXACT('Rights_Coverage'!B22,CN1988)),0,1),1)</x:f>
        <x:v>0</x:v>
      </x:c>
    </x:row>
    <x:row r="1989">
      <x:c r="CL1989" t="str">
        <x:v>Rights_Coverage</x:v>
      </x:c>
      <x:c r="CM1989" t="str">
        <x:v>C22</x:v>
      </x:c>
      <x:c r="CN1989" t="str">
        <x:v>U1</x:v>
      </x:c>
      <x:c r="CO1989" t="n">
        <x:f>IFERROR(IF(AND(TYPE('Rights_Coverage'!C22)=TYPE(CN1989),ISBLANK('Rights_Coverage'!C22)=ISBLANK(CN1989),EXACT('Rights_Coverage'!C22,CN1989)),0,1),1)</x:f>
        <x:v>0</x:v>
      </x:c>
    </x:row>
    <x:row r="1990">
      <x:c r="CL1990" t="str">
        <x:v>Rights_Coverage</x:v>
      </x:c>
      <x:c r="CM1990" t="str">
        <x:v>D22</x:v>
      </x:c>
      <x:c r="CN1990" t="str">
        <x:v>D5</x:v>
      </x:c>
      <x:c r="CO1990" t="n">
        <x:f>IFERROR(IF(AND(TYPE('Rights_Coverage'!D22)=TYPE(CN1990),ISBLANK('Rights_Coverage'!D22)=ISBLANK(CN1990),EXACT('Rights_Coverage'!D22,CN1990)),0,1),1)</x:f>
        <x:v>0</x:v>
      </x:c>
    </x:row>
    <x:row r="1991">
      <x:c r="CL1991" t="str">
        <x:v>Rights_Coverage</x:v>
      </x:c>
      <x:c r="CM1991" t="str">
        <x:v>E22</x:v>
      </x:c>
      <x:c r="CN1991" t="n">
        <x:v>-0.65</x:v>
      </x:c>
      <x:c r="CO1991" t="n">
        <x:f>IFERROR(IF(AND(TYPE('Rights_Coverage'!E22)=TYPE(CN1991),ISBLANK('Rights_Coverage'!E22)=ISBLANK(CN1991),EXACT('Rights_Coverage'!E22,CN1991)),0,1),1)</x:f>
        <x:v>0</x:v>
      </x:c>
    </x:row>
    <x:row r="1992">
      <x:c r="CL1992" t="str">
        <x:v>Rights_Coverage</x:v>
      </x:c>
      <x:c r="CM1992" t="str">
        <x:v>A23</x:v>
      </x:c>
      <x:c r="CN1992" t="n">
        <x:v>17</x:v>
      </x:c>
      <x:c r="CO1992" t="n">
        <x:f>IFERROR(IF(AND(TYPE('Rights_Coverage'!A23)=TYPE(CN1992),ISBLANK('Rights_Coverage'!A23)=ISBLANK(CN1992),EXACT('Rights_Coverage'!A23,CN1992)),0,1),1)</x:f>
        <x:v>0</x:v>
      </x:c>
    </x:row>
    <x:row r="1993">
      <x:c r="CL1993" t="str">
        <x:v>Rights_Coverage</x:v>
      </x:c>
      <x:c r="CM1993" t="str">
        <x:v>B23</x:v>
      </x:c>
      <x:c r="CN1993" t="str">
        <x:v>LBTY</x:v>
      </x:c>
      <x:c r="CO1993" t="n">
        <x:f>IFERROR(IF(AND(TYPE('Rights_Coverage'!B23)=TYPE(CN1993),ISBLANK('Rights_Coverage'!B23)=ISBLANK(CN1993),EXACT('Rights_Coverage'!B23,CN1993)),0,1),1)</x:f>
        <x:v>0</x:v>
      </x:c>
    </x:row>
    <x:row r="1994">
      <x:c r="CL1994" t="str">
        <x:v>Rights_Coverage</x:v>
      </x:c>
      <x:c r="CM1994" t="str">
        <x:v>C23</x:v>
      </x:c>
      <x:c r="CN1994" t="str">
        <x:v>U2</x:v>
      </x:c>
      <x:c r="CO1994" t="n">
        <x:f>IFERROR(IF(AND(TYPE('Rights_Coverage'!C23)=TYPE(CN1994),ISBLANK('Rights_Coverage'!C23)=ISBLANK(CN1994),EXACT('Rights_Coverage'!C23,CN1994)),0,1),1)</x:f>
        <x:v>0</x:v>
      </x:c>
    </x:row>
    <x:row r="1995">
      <x:c r="CL1995" t="str">
        <x:v>Rights_Coverage</x:v>
      </x:c>
      <x:c r="CM1995" t="str">
        <x:v>D23</x:v>
      </x:c>
      <x:c r="CN1995" t="str">
        <x:v>D5</x:v>
      </x:c>
      <x:c r="CO1995" t="n">
        <x:f>IFERROR(IF(AND(TYPE('Rights_Coverage'!D23)=TYPE(CN1995),ISBLANK('Rights_Coverage'!D23)=ISBLANK(CN1995),EXACT('Rights_Coverage'!D23,CN1995)),0,1),1)</x:f>
        <x:v>0</x:v>
      </x:c>
    </x:row>
    <x:row r="1996">
      <x:c r="CL1996" t="str">
        <x:v>Rights_Coverage</x:v>
      </x:c>
      <x:c r="CM1996" t="str">
        <x:v>E23</x:v>
      </x:c>
      <x:c r="CN1996" t="n">
        <x:v>-0.65</x:v>
      </x:c>
      <x:c r="CO1996" t="n">
        <x:f>IFERROR(IF(AND(TYPE('Rights_Coverage'!E23)=TYPE(CN1996),ISBLANK('Rights_Coverage'!E23)=ISBLANK(CN1996),EXACT('Rights_Coverage'!E23,CN1996)),0,1),1)</x:f>
        <x:v>0</x:v>
      </x:c>
    </x:row>
    <x:row r="1997">
      <x:c r="CL1997" t="str">
        <x:v>Rights_Coverage</x:v>
      </x:c>
      <x:c r="CM1997" t="str">
        <x:v>A24</x:v>
      </x:c>
      <x:c r="CN1997" t="n">
        <x:v>18</x:v>
      </x:c>
      <x:c r="CO1997" t="n">
        <x:f>IFERROR(IF(AND(TYPE('Rights_Coverage'!A24)=TYPE(CN1997),ISBLANK('Rights_Coverage'!A24)=ISBLANK(CN1997),EXACT('Rights_Coverage'!A24,CN1997)),0,1),1)</x:f>
        <x:v>0</x:v>
      </x:c>
    </x:row>
    <x:row r="1998">
      <x:c r="CL1998" t="str">
        <x:v>Rights_Coverage</x:v>
      </x:c>
      <x:c r="CM1998" t="str">
        <x:v>B24</x:v>
      </x:c>
      <x:c r="CN1998" t="str">
        <x:v>LBTY</x:v>
      </x:c>
      <x:c r="CO1998" t="n">
        <x:f>IFERROR(IF(AND(TYPE('Rights_Coverage'!B24)=TYPE(CN1998),ISBLANK('Rights_Coverage'!B24)=ISBLANK(CN1998),EXACT('Rights_Coverage'!B24,CN1998)),0,1),1)</x:f>
        <x:v>0</x:v>
      </x:c>
    </x:row>
    <x:row r="1999">
      <x:c r="CL1999" t="str">
        <x:v>Rights_Coverage</x:v>
      </x:c>
      <x:c r="CM1999" t="str">
        <x:v>C24</x:v>
      </x:c>
      <x:c r="CN1999" t="str">
        <x:v>U3</x:v>
      </x:c>
      <x:c r="CO1999" t="n">
        <x:f>IFERROR(IF(AND(TYPE('Rights_Coverage'!C24)=TYPE(CN1999),ISBLANK('Rights_Coverage'!C24)=ISBLANK(CN1999),EXACT('Rights_Coverage'!C24,CN1999)),0,1),1)</x:f>
        <x:v>0</x:v>
      </x:c>
    </x:row>
    <x:row r="2000">
      <x:c r="CL2000" t="str">
        <x:v>Rights_Coverage</x:v>
      </x:c>
      <x:c r="CM2000" t="str">
        <x:v>D24</x:v>
      </x:c>
      <x:c r="CN2000" t="str">
        <x:v>D5</x:v>
      </x:c>
      <x:c r="CO2000" t="n">
        <x:f>IFERROR(IF(AND(TYPE('Rights_Coverage'!D24)=TYPE(CN2000),ISBLANK('Rights_Coverage'!D24)=ISBLANK(CN2000),EXACT('Rights_Coverage'!D24,CN2000)),0,1),1)</x:f>
        <x:v>0</x:v>
      </x:c>
    </x:row>
    <x:row r="2001">
      <x:c r="CL2001" t="str">
        <x:v>Rights_Coverage</x:v>
      </x:c>
      <x:c r="CM2001" t="str">
        <x:v>E24</x:v>
      </x:c>
      <x:c r="CN2001" t="n">
        <x:v>-0.65</x:v>
      </x:c>
      <x:c r="CO2001" t="n">
        <x:f>IFERROR(IF(AND(TYPE('Rights_Coverage'!E24)=TYPE(CN2001),ISBLANK('Rights_Coverage'!E24)=ISBLANK(CN2001),EXACT('Rights_Coverage'!E24,CN2001)),0,1),1)</x:f>
        <x:v>0</x:v>
      </x:c>
    </x:row>
    <x:row r="2002">
      <x:c r="CL2002" t="str">
        <x:v>Rights_Coverage</x:v>
      </x:c>
      <x:c r="CM2002" t="str">
        <x:v>A25</x:v>
      </x:c>
      <x:c r="CN2002" t="n">
        <x:v>19</x:v>
      </x:c>
      <x:c r="CO2002" t="n">
        <x:f>IFERROR(IF(AND(TYPE('Rights_Coverage'!A25)=TYPE(CN2002),ISBLANK('Rights_Coverage'!A25)=ISBLANK(CN2002),EXACT('Rights_Coverage'!A25,CN2002)),0,1),1)</x:f>
        <x:v>0</x:v>
      </x:c>
    </x:row>
    <x:row r="2003">
      <x:c r="CL2003" t="str">
        <x:v>Rights_Coverage</x:v>
      </x:c>
      <x:c r="CM2003" t="str">
        <x:v>B25</x:v>
      </x:c>
      <x:c r="CN2003" t="str">
        <x:v>LBTY</x:v>
      </x:c>
      <x:c r="CO2003" t="n">
        <x:f>IFERROR(IF(AND(TYPE('Rights_Coverage'!B25)=TYPE(CN2003),ISBLANK('Rights_Coverage'!B25)=ISBLANK(CN2003),EXACT('Rights_Coverage'!B25,CN2003)),0,1),1)</x:f>
        <x:v>0</x:v>
      </x:c>
    </x:row>
    <x:row r="2004">
      <x:c r="CL2004" t="str">
        <x:v>Rights_Coverage</x:v>
      </x:c>
      <x:c r="CM2004" t="str">
        <x:v>C25</x:v>
      </x:c>
      <x:c r="CN2004" t="str">
        <x:v>U4</x:v>
      </x:c>
      <x:c r="CO2004" t="n">
        <x:f>IFERROR(IF(AND(TYPE('Rights_Coverage'!C25)=TYPE(CN2004),ISBLANK('Rights_Coverage'!C25)=ISBLANK(CN2004),EXACT('Rights_Coverage'!C25,CN2004)),0,1),1)</x:f>
        <x:v>0</x:v>
      </x:c>
    </x:row>
    <x:row r="2005">
      <x:c r="CL2005" t="str">
        <x:v>Rights_Coverage</x:v>
      </x:c>
      <x:c r="CM2005" t="str">
        <x:v>D25</x:v>
      </x:c>
      <x:c r="CN2005" t="str">
        <x:v>D5</x:v>
      </x:c>
      <x:c r="CO2005" t="n">
        <x:f>IFERROR(IF(AND(TYPE('Rights_Coverage'!D25)=TYPE(CN2005),ISBLANK('Rights_Coverage'!D25)=ISBLANK(CN2005),EXACT('Rights_Coverage'!D25,CN2005)),0,1),1)</x:f>
        <x:v>0</x:v>
      </x:c>
    </x:row>
    <x:row r="2006">
      <x:c r="CL2006" t="str">
        <x:v>Rights_Coverage</x:v>
      </x:c>
      <x:c r="CM2006" t="str">
        <x:v>E25</x:v>
      </x:c>
      <x:c r="CN2006" t="n">
        <x:v>-0.65</x:v>
      </x:c>
      <x:c r="CO2006" t="n">
        <x:f>IFERROR(IF(AND(TYPE('Rights_Coverage'!E25)=TYPE(CN2006),ISBLANK('Rights_Coverage'!E25)=ISBLANK(CN2006),EXACT('Rights_Coverage'!E25,CN2006)),0,1),1)</x:f>
        <x:v>0</x:v>
      </x:c>
    </x:row>
    <x:row r="2007">
      <x:c r="CL2007" t="str">
        <x:v>Rights_Coverage</x:v>
      </x:c>
      <x:c r="CM2007" t="str">
        <x:v>A26</x:v>
      </x:c>
      <x:c r="CN2007" t="n">
        <x:v>20</x:v>
      </x:c>
      <x:c r="CO2007" t="n">
        <x:f>IFERROR(IF(AND(TYPE('Rights_Coverage'!A26)=TYPE(CN2007),ISBLANK('Rights_Coverage'!A26)=ISBLANK(CN2007),EXACT('Rights_Coverage'!A26,CN2007)),0,1),1)</x:f>
        <x:v>0</x:v>
      </x:c>
    </x:row>
    <x:row r="2008">
      <x:c r="CL2008" t="str">
        <x:v>Rights_Coverage</x:v>
      </x:c>
      <x:c r="CM2008" t="str">
        <x:v>B26</x:v>
      </x:c>
      <x:c r="CN2008" t="str">
        <x:v>LBTY</x:v>
      </x:c>
      <x:c r="CO2008" t="n">
        <x:f>IFERROR(IF(AND(TYPE('Rights_Coverage'!B26)=TYPE(CN2008),ISBLANK('Rights_Coverage'!B26)=ISBLANK(CN2008),EXACT('Rights_Coverage'!B26,CN2008)),0,1),1)</x:f>
        <x:v>0</x:v>
      </x:c>
    </x:row>
    <x:row r="2009">
      <x:c r="CL2009" t="str">
        <x:v>Rights_Coverage</x:v>
      </x:c>
      <x:c r="CM2009" t="str">
        <x:v>C26</x:v>
      </x:c>
      <x:c r="CN2009" t="str">
        <x:v>U5</x:v>
      </x:c>
      <x:c r="CO2009" t="n">
        <x:f>IFERROR(IF(AND(TYPE('Rights_Coverage'!C26)=TYPE(CN2009),ISBLANK('Rights_Coverage'!C26)=ISBLANK(CN2009),EXACT('Rights_Coverage'!C26,CN2009)),0,1),1)</x:f>
        <x:v>0</x:v>
      </x:c>
    </x:row>
    <x:row r="2010">
      <x:c r="CL2010" t="str">
        <x:v>Rights_Coverage</x:v>
      </x:c>
      <x:c r="CM2010" t="str">
        <x:v>D26</x:v>
      </x:c>
      <x:c r="CN2010" t="str">
        <x:v>D5</x:v>
      </x:c>
      <x:c r="CO2010" t="n">
        <x:f>IFERROR(IF(AND(TYPE('Rights_Coverage'!D26)=TYPE(CN2010),ISBLANK('Rights_Coverage'!D26)=ISBLANK(CN2010),EXACT('Rights_Coverage'!D26,CN2010)),0,1),1)</x:f>
        <x:v>0</x:v>
      </x:c>
    </x:row>
    <x:row r="2011">
      <x:c r="CL2011" t="str">
        <x:v>Rights_Coverage</x:v>
      </x:c>
      <x:c r="CM2011" t="str">
        <x:v>E26</x:v>
      </x:c>
      <x:c r="CN2011" t="n">
        <x:v>-0.65</x:v>
      </x:c>
      <x:c r="CO2011" t="n">
        <x:f>IFERROR(IF(AND(TYPE('Rights_Coverage'!E26)=TYPE(CN2011),ISBLANK('Rights_Coverage'!E26)=ISBLANK(CN2011),EXACT('Rights_Coverage'!E26,CN2011)),0,1),1)</x:f>
        <x:v>0</x:v>
      </x:c>
    </x:row>
    <x:row r="2012">
      <x:c r="CL2012" t="str">
        <x:v>Rights_Coverage</x:v>
      </x:c>
      <x:c r="CM2012" t="str">
        <x:v>A27</x:v>
      </x:c>
      <x:c r="CN2012" t="n">
        <x:v>21</x:v>
      </x:c>
      <x:c r="CO2012" t="n">
        <x:f>IFERROR(IF(AND(TYPE('Rights_Coverage'!A27)=TYPE(CN2012),ISBLANK('Rights_Coverage'!A27)=ISBLANK(CN2012),EXACT('Rights_Coverage'!A27,CN2012)),0,1),1)</x:f>
        <x:v>0</x:v>
      </x:c>
    </x:row>
    <x:row r="2013">
      <x:c r="CL2013" t="str">
        <x:v>Rights_Coverage</x:v>
      </x:c>
      <x:c r="CM2013" t="str">
        <x:v>B27</x:v>
      </x:c>
      <x:c r="CN2013" t="str">
        <x:v>LBTY</x:v>
      </x:c>
      <x:c r="CO2013" t="n">
        <x:f>IFERROR(IF(AND(TYPE('Rights_Coverage'!B27)=TYPE(CN2013),ISBLANK('Rights_Coverage'!B27)=ISBLANK(CN2013),EXACT('Rights_Coverage'!B27,CN2013)),0,1),1)</x:f>
        <x:v>0</x:v>
      </x:c>
    </x:row>
    <x:row r="2014">
      <x:c r="CL2014" t="str">
        <x:v>Rights_Coverage</x:v>
      </x:c>
      <x:c r="CM2014" t="str">
        <x:v>C27</x:v>
      </x:c>
      <x:c r="CN2014" t="str">
        <x:v>U6</x:v>
      </x:c>
      <x:c r="CO2014" t="n">
        <x:f>IFERROR(IF(AND(TYPE('Rights_Coverage'!C27)=TYPE(CN2014),ISBLANK('Rights_Coverage'!C27)=ISBLANK(CN2014),EXACT('Rights_Coverage'!C27,CN2014)),0,1),1)</x:f>
        <x:v>0</x:v>
      </x:c>
    </x:row>
    <x:row r="2015">
      <x:c r="CL2015" t="str">
        <x:v>Rights_Coverage</x:v>
      </x:c>
      <x:c r="CM2015" t="str">
        <x:v>D27</x:v>
      </x:c>
      <x:c r="CN2015" t="str">
        <x:v>D5</x:v>
      </x:c>
      <x:c r="CO2015" t="n">
        <x:f>IFERROR(IF(AND(TYPE('Rights_Coverage'!D27)=TYPE(CN2015),ISBLANK('Rights_Coverage'!D27)=ISBLANK(CN2015),EXACT('Rights_Coverage'!D27,CN2015)),0,1),1)</x:f>
        <x:v>0</x:v>
      </x:c>
    </x:row>
    <x:row r="2016">
      <x:c r="CL2016" t="str">
        <x:v>Rights_Coverage</x:v>
      </x:c>
      <x:c r="CM2016" t="str">
        <x:v>E27</x:v>
      </x:c>
      <x:c r="CN2016" t="n">
        <x:v>-0.65</x:v>
      </x:c>
      <x:c r="CO2016" t="n">
        <x:f>IFERROR(IF(AND(TYPE('Rights_Coverage'!E27)=TYPE(CN2016),ISBLANK('Rights_Coverage'!E27)=ISBLANK(CN2016),EXACT('Rights_Coverage'!E27,CN2016)),0,1),1)</x:f>
        <x:v>0</x:v>
      </x:c>
    </x:row>
    <x:row r="2017">
      <x:c r="CL2017" t="str">
        <x:v>Rights_Coverage</x:v>
      </x:c>
      <x:c r="CM2017" t="str">
        <x:v>A28</x:v>
      </x:c>
      <x:c r="CN2017" t="n">
        <x:v>22</x:v>
      </x:c>
      <x:c r="CO2017" t="n">
        <x:f>IFERROR(IF(AND(TYPE('Rights_Coverage'!A28)=TYPE(CN2017),ISBLANK('Rights_Coverage'!A28)=ISBLANK(CN2017),EXACT('Rights_Coverage'!A28,CN2017)),0,1),1)</x:f>
        <x:v>0</x:v>
      </x:c>
    </x:row>
    <x:row r="2018">
      <x:c r="CL2018" t="str">
        <x:v>Rights_Coverage</x:v>
      </x:c>
      <x:c r="CM2018" t="str">
        <x:v>B28</x:v>
      </x:c>
      <x:c r="CN2018" t="str">
        <x:v>LBTY</x:v>
      </x:c>
      <x:c r="CO2018" t="n">
        <x:f>IFERROR(IF(AND(TYPE('Rights_Coverage'!B28)=TYPE(CN2018),ISBLANK('Rights_Coverage'!B28)=ISBLANK(CN2018),EXACT('Rights_Coverage'!B28,CN2018)),0,1),1)</x:f>
        <x:v>0</x:v>
      </x:c>
    </x:row>
    <x:row r="2019">
      <x:c r="CL2019" t="str">
        <x:v>Rights_Coverage</x:v>
      </x:c>
      <x:c r="CM2019" t="str">
        <x:v>C28</x:v>
      </x:c>
      <x:c r="CN2019" t="str">
        <x:v>U3</x:v>
      </x:c>
      <x:c r="CO2019" t="n">
        <x:f>IFERROR(IF(AND(TYPE('Rights_Coverage'!C28)=TYPE(CN2019),ISBLANK('Rights_Coverage'!C28)=ISBLANK(CN2019),EXACT('Rights_Coverage'!C28,CN2019)),0,1),1)</x:f>
        <x:v>0</x:v>
      </x:c>
    </x:row>
    <x:row r="2020">
      <x:c r="CL2020" t="str">
        <x:v>Rights_Coverage</x:v>
      </x:c>
      <x:c r="CM2020" t="str">
        <x:v>D28</x:v>
      </x:c>
      <x:c r="CN2020" t="str">
        <x:v>D3</x:v>
      </x:c>
      <x:c r="CO2020" t="n">
        <x:f>IFERROR(IF(AND(TYPE('Rights_Coverage'!D28)=TYPE(CN2020),ISBLANK('Rights_Coverage'!D28)=ISBLANK(CN2020),EXACT('Rights_Coverage'!D28,CN2020)),0,1),1)</x:f>
        <x:v>0</x:v>
      </x:c>
    </x:row>
    <x:row r="2021">
      <x:c r="CL2021" t="str">
        <x:v>Rights_Coverage</x:v>
      </x:c>
      <x:c r="CM2021" t="str">
        <x:v>E28</x:v>
      </x:c>
      <x:c r="CN2021" t="n">
        <x:v>-0.65</x:v>
      </x:c>
      <x:c r="CO2021" t="n">
        <x:f>IFERROR(IF(AND(TYPE('Rights_Coverage'!E28)=TYPE(CN2021),ISBLANK('Rights_Coverage'!E28)=ISBLANK(CN2021),EXACT('Rights_Coverage'!E28,CN2021)),0,1),1)</x:f>
        <x:v>0</x:v>
      </x:c>
    </x:row>
    <x:row r="2022">
      <x:c r="CL2022" t="str">
        <x:v>Rights_Coverage</x:v>
      </x:c>
      <x:c r="CM2022" t="str">
        <x:v>A29</x:v>
      </x:c>
      <x:c r="CN2022" t="n">
        <x:v>23</x:v>
      </x:c>
      <x:c r="CO2022" t="n">
        <x:f>IFERROR(IF(AND(TYPE('Rights_Coverage'!A29)=TYPE(CN2022),ISBLANK('Rights_Coverage'!A29)=ISBLANK(CN2022),EXACT('Rights_Coverage'!A29,CN2022)),0,1),1)</x:f>
        <x:v>0</x:v>
      </x:c>
    </x:row>
    <x:row r="2023">
      <x:c r="CL2023" t="str">
        <x:v>Rights_Coverage</x:v>
      </x:c>
      <x:c r="CM2023" t="str">
        <x:v>B29</x:v>
      </x:c>
      <x:c r="CN2023" t="str">
        <x:v>LBTY</x:v>
      </x:c>
      <x:c r="CO2023" t="n">
        <x:f>IFERROR(IF(AND(TYPE('Rights_Coverage'!B29)=TYPE(CN2023),ISBLANK('Rights_Coverage'!B29)=ISBLANK(CN2023),EXACT('Rights_Coverage'!B29,CN2023)),0,1),1)</x:f>
        <x:v>0</x:v>
      </x:c>
    </x:row>
    <x:row r="2024">
      <x:c r="CL2024" t="str">
        <x:v>Rights_Coverage</x:v>
      </x:c>
      <x:c r="CM2024" t="str">
        <x:v>C29</x:v>
      </x:c>
      <x:c r="CN2024" t="str">
        <x:v>U4</x:v>
      </x:c>
      <x:c r="CO2024" t="n">
        <x:f>IFERROR(IF(AND(TYPE('Rights_Coverage'!C29)=TYPE(CN2024),ISBLANK('Rights_Coverage'!C29)=ISBLANK(CN2024),EXACT('Rights_Coverage'!C29,CN2024)),0,1),1)</x:f>
        <x:v>0</x:v>
      </x:c>
    </x:row>
    <x:row r="2025">
      <x:c r="CL2025" t="str">
        <x:v>Rights_Coverage</x:v>
      </x:c>
      <x:c r="CM2025" t="str">
        <x:v>D29</x:v>
      </x:c>
      <x:c r="CN2025" t="str">
        <x:v>D3</x:v>
      </x:c>
      <x:c r="CO2025" t="n">
        <x:f>IFERROR(IF(AND(TYPE('Rights_Coverage'!D29)=TYPE(CN2025),ISBLANK('Rights_Coverage'!D29)=ISBLANK(CN2025),EXACT('Rights_Coverage'!D29,CN2025)),0,1),1)</x:f>
        <x:v>0</x:v>
      </x:c>
    </x:row>
    <x:row r="2026">
      <x:c r="CL2026" t="str">
        <x:v>Rights_Coverage</x:v>
      </x:c>
      <x:c r="CM2026" t="str">
        <x:v>E29</x:v>
      </x:c>
      <x:c r="CN2026" t="n">
        <x:v>-0.65</x:v>
      </x:c>
      <x:c r="CO2026" t="n">
        <x:f>IFERROR(IF(AND(TYPE('Rights_Coverage'!E29)=TYPE(CN2026),ISBLANK('Rights_Coverage'!E29)=ISBLANK(CN2026),EXACT('Rights_Coverage'!E29,CN2026)),0,1),1)</x:f>
        <x:v>0</x:v>
      </x:c>
    </x:row>
    <x:row r="2027">
      <x:c r="CL2027" t="str">
        <x:v>Rights_Coverage</x:v>
      </x:c>
      <x:c r="CM2027" t="str">
        <x:v>A30</x:v>
      </x:c>
      <x:c r="CN2027" t="n">
        <x:v>24</x:v>
      </x:c>
      <x:c r="CO2027" t="n">
        <x:f>IFERROR(IF(AND(TYPE('Rights_Coverage'!A30)=TYPE(CN2027),ISBLANK('Rights_Coverage'!A30)=ISBLANK(CN2027),EXACT('Rights_Coverage'!A30,CN2027)),0,1),1)</x:f>
        <x:v>0</x:v>
      </x:c>
    </x:row>
    <x:row r="2028">
      <x:c r="CL2028" t="str">
        <x:v>Rights_Coverage</x:v>
      </x:c>
      <x:c r="CM2028" t="str">
        <x:v>B30</x:v>
      </x:c>
      <x:c r="CN2028" t="str">
        <x:v>LBTY</x:v>
      </x:c>
      <x:c r="CO2028" t="n">
        <x:f>IFERROR(IF(AND(TYPE('Rights_Coverage'!B30)=TYPE(CN2028),ISBLANK('Rights_Coverage'!B30)=ISBLANK(CN2028),EXACT('Rights_Coverage'!B30,CN2028)),0,1),1)</x:f>
        <x:v>0</x:v>
      </x:c>
    </x:row>
    <x:row r="2029">
      <x:c r="CL2029" t="str">
        <x:v>Rights_Coverage</x:v>
      </x:c>
      <x:c r="CM2029" t="str">
        <x:v>C30</x:v>
      </x:c>
      <x:c r="CN2029" t="str">
        <x:v>U5</x:v>
      </x:c>
      <x:c r="CO2029" t="n">
        <x:f>IFERROR(IF(AND(TYPE('Rights_Coverage'!C30)=TYPE(CN2029),ISBLANK('Rights_Coverage'!C30)=ISBLANK(CN2029),EXACT('Rights_Coverage'!C30,CN2029)),0,1),1)</x:f>
        <x:v>0</x:v>
      </x:c>
    </x:row>
    <x:row r="2030">
      <x:c r="CL2030" t="str">
        <x:v>Rights_Coverage</x:v>
      </x:c>
      <x:c r="CM2030" t="str">
        <x:v>D30</x:v>
      </x:c>
      <x:c r="CN2030" t="str">
        <x:v>D3</x:v>
      </x:c>
      <x:c r="CO2030" t="n">
        <x:f>IFERROR(IF(AND(TYPE('Rights_Coverage'!D30)=TYPE(CN2030),ISBLANK('Rights_Coverage'!D30)=ISBLANK(CN2030),EXACT('Rights_Coverage'!D30,CN2030)),0,1),1)</x:f>
        <x:v>0</x:v>
      </x:c>
    </x:row>
    <x:row r="2031">
      <x:c r="CL2031" t="str">
        <x:v>Rights_Coverage</x:v>
      </x:c>
      <x:c r="CM2031" t="str">
        <x:v>E30</x:v>
      </x:c>
      <x:c r="CN2031" t="n">
        <x:v>-0.65</x:v>
      </x:c>
      <x:c r="CO2031" t="n">
        <x:f>IFERROR(IF(AND(TYPE('Rights_Coverage'!E30)=TYPE(CN2031),ISBLANK('Rights_Coverage'!E30)=ISBLANK(CN2031),EXACT('Rights_Coverage'!E30,CN2031)),0,1),1)</x:f>
        <x:v>0</x:v>
      </x:c>
    </x:row>
    <x:row r="2032">
      <x:c r="CL2032" t="str">
        <x:v>Rights_Coverage</x:v>
      </x:c>
      <x:c r="CM2032" t="str">
        <x:v>A31</x:v>
      </x:c>
      <x:c r="CN2032" t="n">
        <x:v>25</x:v>
      </x:c>
      <x:c r="CO2032" t="n">
        <x:f>IFERROR(IF(AND(TYPE('Rights_Coverage'!A31)=TYPE(CN2032),ISBLANK('Rights_Coverage'!A31)=ISBLANK(CN2032),EXACT('Rights_Coverage'!A31,CN2032)),0,1),1)</x:f>
        <x:v>0</x:v>
      </x:c>
    </x:row>
    <x:row r="2033">
      <x:c r="CL2033" t="str">
        <x:v>Rights_Coverage</x:v>
      </x:c>
      <x:c r="CM2033" t="str">
        <x:v>B31</x:v>
      </x:c>
      <x:c r="CN2033" t="str">
        <x:v>LBTY</x:v>
      </x:c>
      <x:c r="CO2033" t="n">
        <x:f>IFERROR(IF(AND(TYPE('Rights_Coverage'!B31)=TYPE(CN2033),ISBLANK('Rights_Coverage'!B31)=ISBLANK(CN2033),EXACT('Rights_Coverage'!B31,CN2033)),0,1),1)</x:f>
        <x:v>0</x:v>
      </x:c>
    </x:row>
    <x:row r="2034">
      <x:c r="CL2034" t="str">
        <x:v>Rights_Coverage</x:v>
      </x:c>
      <x:c r="CM2034" t="str">
        <x:v>C31</x:v>
      </x:c>
      <x:c r="CN2034" t="str">
        <x:v>U6</x:v>
      </x:c>
      <x:c r="CO2034" t="n">
        <x:f>IFERROR(IF(AND(TYPE('Rights_Coverage'!C31)=TYPE(CN2034),ISBLANK('Rights_Coverage'!C31)=ISBLANK(CN2034),EXACT('Rights_Coverage'!C31,CN2034)),0,1),1)</x:f>
        <x:v>0</x:v>
      </x:c>
    </x:row>
    <x:row r="2035">
      <x:c r="CL2035" t="str">
        <x:v>Rights_Coverage</x:v>
      </x:c>
      <x:c r="CM2035" t="str">
        <x:v>D31</x:v>
      </x:c>
      <x:c r="CN2035" t="str">
        <x:v>D3</x:v>
      </x:c>
      <x:c r="CO2035" t="n">
        <x:f>IFERROR(IF(AND(TYPE('Rights_Coverage'!D31)=TYPE(CN2035),ISBLANK('Rights_Coverage'!D31)=ISBLANK(CN2035),EXACT('Rights_Coverage'!D31,CN2035)),0,1),1)</x:f>
        <x:v>0</x:v>
      </x:c>
    </x:row>
    <x:row r="2036">
      <x:c r="CL2036" t="str">
        <x:v>Rights_Coverage</x:v>
      </x:c>
      <x:c r="CM2036" t="str">
        <x:v>E31</x:v>
      </x:c>
      <x:c r="CN2036" t="n">
        <x:v>-0.65</x:v>
      </x:c>
      <x:c r="CO2036" t="n">
        <x:f>IFERROR(IF(AND(TYPE('Rights_Coverage'!E31)=TYPE(CN2036),ISBLANK('Rights_Coverage'!E31)=ISBLANK(CN2036),EXACT('Rights_Coverage'!E31,CN2036)),0,1),1)</x:f>
        <x:v>0</x:v>
      </x:c>
    </x:row>
    <x:row r="2037">
      <x:c r="CL2037" t="str">
        <x:v>Rights_Coverage</x:v>
      </x:c>
      <x:c r="CM2037" t="str">
        <x:v>A32</x:v>
      </x:c>
      <x:c r="CN2037" t="n">
        <x:v>26</x:v>
      </x:c>
      <x:c r="CO2037" t="n">
        <x:f>IFERROR(IF(AND(TYPE('Rights_Coverage'!A32)=TYPE(CN2037),ISBLANK('Rights_Coverage'!A32)=ISBLANK(CN2037),EXACT('Rights_Coverage'!A32,CN2037)),0,1),1)</x:f>
        <x:v>0</x:v>
      </x:c>
    </x:row>
    <x:row r="2038">
      <x:c r="CL2038" t="str">
        <x:v>Rights_Coverage</x:v>
      </x:c>
      <x:c r="CM2038" t="str">
        <x:v>B32</x:v>
      </x:c>
      <x:c r="CN2038" t="str">
        <x:v>NEED</x:v>
      </x:c>
      <x:c r="CO2038" t="n">
        <x:f>IFERROR(IF(AND(TYPE('Rights_Coverage'!B32)=TYPE(CN2038),ISBLANK('Rights_Coverage'!B32)=ISBLANK(CN2038),EXACT('Rights_Coverage'!B32,CN2038)),0,1),1)</x:f>
        <x:v>0</x:v>
      </x:c>
    </x:row>
    <x:row r="2039">
      <x:c r="CL2039" t="str">
        <x:v>Rights_Coverage</x:v>
      </x:c>
      <x:c r="CM2039" t="str">
        <x:v>C32</x:v>
      </x:c>
      <x:c r="CN2039" t="str">
        <x:v>U1</x:v>
      </x:c>
      <x:c r="CO2039" t="n">
        <x:f>IFERROR(IF(AND(TYPE('Rights_Coverage'!C32)=TYPE(CN2039),ISBLANK('Rights_Coverage'!C32)=ISBLANK(CN2039),EXACT('Rights_Coverage'!C32,CN2039)),0,1),1)</x:f>
        <x:v>0</x:v>
      </x:c>
    </x:row>
    <x:row r="2040">
      <x:c r="CL2040" t="str">
        <x:v>Rights_Coverage</x:v>
      </x:c>
      <x:c r="CM2040" t="str">
        <x:v>D32</x:v>
      </x:c>
      <x:c r="CN2040" t="str">
        <x:v>D1</x:v>
      </x:c>
      <x:c r="CO2040" t="n">
        <x:f>IFERROR(IF(AND(TYPE('Rights_Coverage'!D32)=TYPE(CN2040),ISBLANK('Rights_Coverage'!D32)=ISBLANK(CN2040),EXACT('Rights_Coverage'!D32,CN2040)),0,1),1)</x:f>
        <x:v>0</x:v>
      </x:c>
    </x:row>
    <x:row r="2041">
      <x:c r="CL2041" t="str">
        <x:v>Rights_Coverage</x:v>
      </x:c>
      <x:c r="CM2041" t="str">
        <x:v>E32</x:v>
      </x:c>
      <x:c r="CN2041" t="n">
        <x:v>-0.5</x:v>
      </x:c>
      <x:c r="CO2041" t="n">
        <x:f>IFERROR(IF(AND(TYPE('Rights_Coverage'!E32)=TYPE(CN2041),ISBLANK('Rights_Coverage'!E32)=ISBLANK(CN2041),EXACT('Rights_Coverage'!E32,CN2041)),0,1),1)</x:f>
        <x:v>0</x:v>
      </x:c>
    </x:row>
    <x:row r="2042">
      <x:c r="CL2042" t="str">
        <x:v>Rights_Coverage</x:v>
      </x:c>
      <x:c r="CM2042" t="str">
        <x:v>A33</x:v>
      </x:c>
      <x:c r="CN2042" t="n">
        <x:v>27</x:v>
      </x:c>
      <x:c r="CO2042" t="n">
        <x:f>IFERROR(IF(AND(TYPE('Rights_Coverage'!A33)=TYPE(CN2042),ISBLANK('Rights_Coverage'!A33)=ISBLANK(CN2042),EXACT('Rights_Coverage'!A33,CN2042)),0,1),1)</x:f>
        <x:v>0</x:v>
      </x:c>
    </x:row>
    <x:row r="2043">
      <x:c r="CL2043" t="str">
        <x:v>Rights_Coverage</x:v>
      </x:c>
      <x:c r="CM2043" t="str">
        <x:v>B33</x:v>
      </x:c>
      <x:c r="CN2043" t="str">
        <x:v>NEED</x:v>
      </x:c>
      <x:c r="CO2043" t="n">
        <x:f>IFERROR(IF(AND(TYPE('Rights_Coverage'!B33)=TYPE(CN2043),ISBLANK('Rights_Coverage'!B33)=ISBLANK(CN2043),EXACT('Rights_Coverage'!B33,CN2043)),0,1),1)</x:f>
        <x:v>0</x:v>
      </x:c>
    </x:row>
    <x:row r="2044">
      <x:c r="CL2044" t="str">
        <x:v>Rights_Coverage</x:v>
      </x:c>
      <x:c r="CM2044" t="str">
        <x:v>C33</x:v>
      </x:c>
      <x:c r="CN2044" t="str">
        <x:v>U1</x:v>
      </x:c>
      <x:c r="CO2044" t="n">
        <x:f>IFERROR(IF(AND(TYPE('Rights_Coverage'!C33)=TYPE(CN2044),ISBLANK('Rights_Coverage'!C33)=ISBLANK(CN2044),EXACT('Rights_Coverage'!C33,CN2044)),0,1),1)</x:f>
        <x:v>0</x:v>
      </x:c>
    </x:row>
    <x:row r="2045">
      <x:c r="CL2045" t="str">
        <x:v>Rights_Coverage</x:v>
      </x:c>
      <x:c r="CM2045" t="str">
        <x:v>D33</x:v>
      </x:c>
      <x:c r="CN2045" t="str">
        <x:v>D2</x:v>
      </x:c>
      <x:c r="CO2045" t="n">
        <x:f>IFERROR(IF(AND(TYPE('Rights_Coverage'!D33)=TYPE(CN2045),ISBLANK('Rights_Coverage'!D33)=ISBLANK(CN2045),EXACT('Rights_Coverage'!D33,CN2045)),0,1),1)</x:f>
        <x:v>0</x:v>
      </x:c>
    </x:row>
    <x:row r="2046">
      <x:c r="CL2046" t="str">
        <x:v>Rights_Coverage</x:v>
      </x:c>
      <x:c r="CM2046" t="str">
        <x:v>E33</x:v>
      </x:c>
      <x:c r="CN2046" t="n">
        <x:v>-0.5</x:v>
      </x:c>
      <x:c r="CO2046" t="n">
        <x:f>IFERROR(IF(AND(TYPE('Rights_Coverage'!E33)=TYPE(CN2046),ISBLANK('Rights_Coverage'!E33)=ISBLANK(CN2046),EXACT('Rights_Coverage'!E33,CN2046)),0,1),1)</x:f>
        <x:v>0</x:v>
      </x:c>
    </x:row>
    <x:row r="2047">
      <x:c r="CL2047" t="str">
        <x:v>Rights_Coverage</x:v>
      </x:c>
      <x:c r="CM2047" t="str">
        <x:v>A34</x:v>
      </x:c>
      <x:c r="CN2047" t="n">
        <x:v>28</x:v>
      </x:c>
      <x:c r="CO2047" t="n">
        <x:f>IFERROR(IF(AND(TYPE('Rights_Coverage'!A34)=TYPE(CN2047),ISBLANK('Rights_Coverage'!A34)=ISBLANK(CN2047),EXACT('Rights_Coverage'!A34,CN2047)),0,1),1)</x:f>
        <x:v>0</x:v>
      </x:c>
    </x:row>
    <x:row r="2048">
      <x:c r="CL2048" t="str">
        <x:v>Rights_Coverage</x:v>
      </x:c>
      <x:c r="CM2048" t="str">
        <x:v>B34</x:v>
      </x:c>
      <x:c r="CN2048" t="str">
        <x:v>NEED</x:v>
      </x:c>
      <x:c r="CO2048" t="n">
        <x:f>IFERROR(IF(AND(TYPE('Rights_Coverage'!B34)=TYPE(CN2048),ISBLANK('Rights_Coverage'!B34)=ISBLANK(CN2048),EXACT('Rights_Coverage'!B34,CN2048)),0,1),1)</x:f>
        <x:v>0</x:v>
      </x:c>
    </x:row>
    <x:row r="2049">
      <x:c r="CL2049" t="str">
        <x:v>Rights_Coverage</x:v>
      </x:c>
      <x:c r="CM2049" t="str">
        <x:v>C34</x:v>
      </x:c>
      <x:c r="CN2049" t="str">
        <x:v>U2</x:v>
      </x:c>
      <x:c r="CO2049" t="n">
        <x:f>IFERROR(IF(AND(TYPE('Rights_Coverage'!C34)=TYPE(CN2049),ISBLANK('Rights_Coverage'!C34)=ISBLANK(CN2049),EXACT('Rights_Coverage'!C34,CN2049)),0,1),1)</x:f>
        <x:v>0</x:v>
      </x:c>
    </x:row>
    <x:row r="2050">
      <x:c r="CL2050" t="str">
        <x:v>Rights_Coverage</x:v>
      </x:c>
      <x:c r="CM2050" t="str">
        <x:v>D34</x:v>
      </x:c>
      <x:c r="CN2050" t="str">
        <x:v>D1</x:v>
      </x:c>
      <x:c r="CO2050" t="n">
        <x:f>IFERROR(IF(AND(TYPE('Rights_Coverage'!D34)=TYPE(CN2050),ISBLANK('Rights_Coverage'!D34)=ISBLANK(CN2050),EXACT('Rights_Coverage'!D34,CN2050)),0,1),1)</x:f>
        <x:v>0</x:v>
      </x:c>
    </x:row>
    <x:row r="2051">
      <x:c r="CL2051" t="str">
        <x:v>Rights_Coverage</x:v>
      </x:c>
      <x:c r="CM2051" t="str">
        <x:v>E34</x:v>
      </x:c>
      <x:c r="CN2051" t="n">
        <x:v>-0.5</x:v>
      </x:c>
      <x:c r="CO2051" t="n">
        <x:f>IFERROR(IF(AND(TYPE('Rights_Coverage'!E34)=TYPE(CN2051),ISBLANK('Rights_Coverage'!E34)=ISBLANK(CN2051),EXACT('Rights_Coverage'!E34,CN2051)),0,1),1)</x:f>
        <x:v>0</x:v>
      </x:c>
    </x:row>
    <x:row r="2052">
      <x:c r="CL2052" t="str">
        <x:v>Rights_Coverage</x:v>
      </x:c>
      <x:c r="CM2052" t="str">
        <x:v>A35</x:v>
      </x:c>
      <x:c r="CN2052" t="n">
        <x:v>29</x:v>
      </x:c>
      <x:c r="CO2052" t="n">
        <x:f>IFERROR(IF(AND(TYPE('Rights_Coverage'!A35)=TYPE(CN2052),ISBLANK('Rights_Coverage'!A35)=ISBLANK(CN2052),EXACT('Rights_Coverage'!A35,CN2052)),0,1),1)</x:f>
        <x:v>0</x:v>
      </x:c>
    </x:row>
    <x:row r="2053">
      <x:c r="CL2053" t="str">
        <x:v>Rights_Coverage</x:v>
      </x:c>
      <x:c r="CM2053" t="str">
        <x:v>B35</x:v>
      </x:c>
      <x:c r="CN2053" t="str">
        <x:v>NEED</x:v>
      </x:c>
      <x:c r="CO2053" t="n">
        <x:f>IFERROR(IF(AND(TYPE('Rights_Coverage'!B35)=TYPE(CN2053),ISBLANK('Rights_Coverage'!B35)=ISBLANK(CN2053),EXACT('Rights_Coverage'!B35,CN2053)),0,1),1)</x:f>
        <x:v>0</x:v>
      </x:c>
    </x:row>
    <x:row r="2054">
      <x:c r="CL2054" t="str">
        <x:v>Rights_Coverage</x:v>
      </x:c>
      <x:c r="CM2054" t="str">
        <x:v>C35</x:v>
      </x:c>
      <x:c r="CN2054" t="str">
        <x:v>U2</x:v>
      </x:c>
      <x:c r="CO2054" t="n">
        <x:f>IFERROR(IF(AND(TYPE('Rights_Coverage'!C35)=TYPE(CN2054),ISBLANK('Rights_Coverage'!C35)=ISBLANK(CN2054),EXACT('Rights_Coverage'!C35,CN2054)),0,1),1)</x:f>
        <x:v>0</x:v>
      </x:c>
    </x:row>
    <x:row r="2055">
      <x:c r="CL2055" t="str">
        <x:v>Rights_Coverage</x:v>
      </x:c>
      <x:c r="CM2055" t="str">
        <x:v>D35</x:v>
      </x:c>
      <x:c r="CN2055" t="str">
        <x:v>D2</x:v>
      </x:c>
      <x:c r="CO2055" t="n">
        <x:f>IFERROR(IF(AND(TYPE('Rights_Coverage'!D35)=TYPE(CN2055),ISBLANK('Rights_Coverage'!D35)=ISBLANK(CN2055),EXACT('Rights_Coverage'!D35,CN2055)),0,1),1)</x:f>
        <x:v>0</x:v>
      </x:c>
    </x:row>
    <x:row r="2056">
      <x:c r="CL2056" t="str">
        <x:v>Rights_Coverage</x:v>
      </x:c>
      <x:c r="CM2056" t="str">
        <x:v>E35</x:v>
      </x:c>
      <x:c r="CN2056" t="n">
        <x:v>-0.5</x:v>
      </x:c>
      <x:c r="CO2056" t="n">
        <x:f>IFERROR(IF(AND(TYPE('Rights_Coverage'!E35)=TYPE(CN2056),ISBLANK('Rights_Coverage'!E35)=ISBLANK(CN2056),EXACT('Rights_Coverage'!E35,CN2056)),0,1),1)</x:f>
        <x:v>0</x:v>
      </x:c>
    </x:row>
    <x:row r="2057">
      <x:c r="CL2057" t="str">
        <x:v>Rights_Coverage</x:v>
      </x:c>
      <x:c r="CM2057" t="str">
        <x:v>A36</x:v>
      </x:c>
      <x:c r="CN2057" t="n">
        <x:v>30</x:v>
      </x:c>
      <x:c r="CO2057" t="n">
        <x:f>IFERROR(IF(AND(TYPE('Rights_Coverage'!A36)=TYPE(CN2057),ISBLANK('Rights_Coverage'!A36)=ISBLANK(CN2057),EXACT('Rights_Coverage'!A36,CN2057)),0,1),1)</x:f>
        <x:v>0</x:v>
      </x:c>
    </x:row>
    <x:row r="2058">
      <x:c r="CL2058" t="str">
        <x:v>Rights_Coverage</x:v>
      </x:c>
      <x:c r="CM2058" t="str">
        <x:v>B36</x:v>
      </x:c>
      <x:c r="CN2058" t="str">
        <x:v>NEED</x:v>
      </x:c>
      <x:c r="CO2058" t="n">
        <x:f>IFERROR(IF(AND(TYPE('Rights_Coverage'!B36)=TYPE(CN2058),ISBLANK('Rights_Coverage'!B36)=ISBLANK(CN2058),EXACT('Rights_Coverage'!B36,CN2058)),0,1),1)</x:f>
        <x:v>0</x:v>
      </x:c>
    </x:row>
    <x:row r="2059">
      <x:c r="CL2059" t="str">
        <x:v>Rights_Coverage</x:v>
      </x:c>
      <x:c r="CM2059" t="str">
        <x:v>C36</x:v>
      </x:c>
      <x:c r="CN2059" t="str">
        <x:v>U3</x:v>
      </x:c>
      <x:c r="CO2059" t="n">
        <x:f>IFERROR(IF(AND(TYPE('Rights_Coverage'!C36)=TYPE(CN2059),ISBLANK('Rights_Coverage'!C36)=ISBLANK(CN2059),EXACT('Rights_Coverage'!C36,CN2059)),0,1),1)</x:f>
        <x:v>0</x:v>
      </x:c>
    </x:row>
    <x:row r="2060">
      <x:c r="CL2060" t="str">
        <x:v>Rights_Coverage</x:v>
      </x:c>
      <x:c r="CM2060" t="str">
        <x:v>D36</x:v>
      </x:c>
      <x:c r="CN2060" t="str">
        <x:v>D1</x:v>
      </x:c>
      <x:c r="CO2060" t="n">
        <x:f>IFERROR(IF(AND(TYPE('Rights_Coverage'!D36)=TYPE(CN2060),ISBLANK('Rights_Coverage'!D36)=ISBLANK(CN2060),EXACT('Rights_Coverage'!D36,CN2060)),0,1),1)</x:f>
        <x:v>0</x:v>
      </x:c>
    </x:row>
    <x:row r="2061">
      <x:c r="CL2061" t="str">
        <x:v>Rights_Coverage</x:v>
      </x:c>
      <x:c r="CM2061" t="str">
        <x:v>E36</x:v>
      </x:c>
      <x:c r="CN2061" t="n">
        <x:v>-0.5</x:v>
      </x:c>
      <x:c r="CO2061" t="n">
        <x:f>IFERROR(IF(AND(TYPE('Rights_Coverage'!E36)=TYPE(CN2061),ISBLANK('Rights_Coverage'!E36)=ISBLANK(CN2061),EXACT('Rights_Coverage'!E36,CN2061)),0,1),1)</x:f>
        <x:v>0</x:v>
      </x:c>
    </x:row>
    <x:row r="2062">
      <x:c r="CL2062" t="str">
        <x:v>Rights_Coverage</x:v>
      </x:c>
      <x:c r="CM2062" t="str">
        <x:v>A37</x:v>
      </x:c>
      <x:c r="CN2062" t="n">
        <x:v>31</x:v>
      </x:c>
      <x:c r="CO2062" t="n">
        <x:f>IFERROR(IF(AND(TYPE('Rights_Coverage'!A37)=TYPE(CN2062),ISBLANK('Rights_Coverage'!A37)=ISBLANK(CN2062),EXACT('Rights_Coverage'!A37,CN2062)),0,1),1)</x:f>
        <x:v>0</x:v>
      </x:c>
    </x:row>
    <x:row r="2063">
      <x:c r="CL2063" t="str">
        <x:v>Rights_Coverage</x:v>
      </x:c>
      <x:c r="CM2063" t="str">
        <x:v>B37</x:v>
      </x:c>
      <x:c r="CN2063" t="str">
        <x:v>NEED</x:v>
      </x:c>
      <x:c r="CO2063" t="n">
        <x:f>IFERROR(IF(AND(TYPE('Rights_Coverage'!B37)=TYPE(CN2063),ISBLANK('Rights_Coverage'!B37)=ISBLANK(CN2063),EXACT('Rights_Coverage'!B37,CN2063)),0,1),1)</x:f>
        <x:v>0</x:v>
      </x:c>
    </x:row>
    <x:row r="2064">
      <x:c r="CL2064" t="str">
        <x:v>Rights_Coverage</x:v>
      </x:c>
      <x:c r="CM2064" t="str">
        <x:v>C37</x:v>
      </x:c>
      <x:c r="CN2064" t="str">
        <x:v>U3</x:v>
      </x:c>
      <x:c r="CO2064" t="n">
        <x:f>IFERROR(IF(AND(TYPE('Rights_Coverage'!C37)=TYPE(CN2064),ISBLANK('Rights_Coverage'!C37)=ISBLANK(CN2064),EXACT('Rights_Coverage'!C37,CN2064)),0,1),1)</x:f>
        <x:v>0</x:v>
      </x:c>
    </x:row>
    <x:row r="2065">
      <x:c r="CL2065" t="str">
        <x:v>Rights_Coverage</x:v>
      </x:c>
      <x:c r="CM2065" t="str">
        <x:v>D37</x:v>
      </x:c>
      <x:c r="CN2065" t="str">
        <x:v>D2</x:v>
      </x:c>
      <x:c r="CO2065" t="n">
        <x:f>IFERROR(IF(AND(TYPE('Rights_Coverage'!D37)=TYPE(CN2065),ISBLANK('Rights_Coverage'!D37)=ISBLANK(CN2065),EXACT('Rights_Coverage'!D37,CN2065)),0,1),1)</x:f>
        <x:v>0</x:v>
      </x:c>
    </x:row>
    <x:row r="2066">
      <x:c r="CL2066" t="str">
        <x:v>Rights_Coverage</x:v>
      </x:c>
      <x:c r="CM2066" t="str">
        <x:v>E37</x:v>
      </x:c>
      <x:c r="CN2066" t="n">
        <x:v>-0.5</x:v>
      </x:c>
      <x:c r="CO2066" t="n">
        <x:f>IFERROR(IF(AND(TYPE('Rights_Coverage'!E37)=TYPE(CN2066),ISBLANK('Rights_Coverage'!E37)=ISBLANK(CN2066),EXACT('Rights_Coverage'!E37,CN2066)),0,1),1)</x:f>
        <x:v>0</x:v>
      </x:c>
    </x:row>
    <x:row r="2067">
      <x:c r="CL2067" t="str">
        <x:v>Rights_Coverage</x:v>
      </x:c>
      <x:c r="CM2067" t="str">
        <x:v>A38</x:v>
      </x:c>
      <x:c r="CN2067" t="n">
        <x:v>32</x:v>
      </x:c>
      <x:c r="CO2067" t="n">
        <x:f>IFERROR(IF(AND(TYPE('Rights_Coverage'!A38)=TYPE(CN2067),ISBLANK('Rights_Coverage'!A38)=ISBLANK(CN2067),EXACT('Rights_Coverage'!A38,CN2067)),0,1),1)</x:f>
        <x:v>0</x:v>
      </x:c>
    </x:row>
    <x:row r="2068">
      <x:c r="CL2068" t="str">
        <x:v>Rights_Coverage</x:v>
      </x:c>
      <x:c r="CM2068" t="str">
        <x:v>B38</x:v>
      </x:c>
      <x:c r="CN2068" t="str">
        <x:v>NEED</x:v>
      </x:c>
      <x:c r="CO2068" t="n">
        <x:f>IFERROR(IF(AND(TYPE('Rights_Coverage'!B38)=TYPE(CN2068),ISBLANK('Rights_Coverage'!B38)=ISBLANK(CN2068),EXACT('Rights_Coverage'!B38,CN2068)),0,1),1)</x:f>
        <x:v>0</x:v>
      </x:c>
    </x:row>
    <x:row r="2069">
      <x:c r="CL2069" t="str">
        <x:v>Rights_Coverage</x:v>
      </x:c>
      <x:c r="CM2069" t="str">
        <x:v>C38</x:v>
      </x:c>
      <x:c r="CN2069" t="str">
        <x:v>U4</x:v>
      </x:c>
      <x:c r="CO2069" t="n">
        <x:f>IFERROR(IF(AND(TYPE('Rights_Coverage'!C38)=TYPE(CN2069),ISBLANK('Rights_Coverage'!C38)=ISBLANK(CN2069),EXACT('Rights_Coverage'!C38,CN2069)),0,1),1)</x:f>
        <x:v>0</x:v>
      </x:c>
    </x:row>
    <x:row r="2070">
      <x:c r="CL2070" t="str">
        <x:v>Rights_Coverage</x:v>
      </x:c>
      <x:c r="CM2070" t="str">
        <x:v>D38</x:v>
      </x:c>
      <x:c r="CN2070" t="str">
        <x:v>D1</x:v>
      </x:c>
      <x:c r="CO2070" t="n">
        <x:f>IFERROR(IF(AND(TYPE('Rights_Coverage'!D38)=TYPE(CN2070),ISBLANK('Rights_Coverage'!D38)=ISBLANK(CN2070),EXACT('Rights_Coverage'!D38,CN2070)),0,1),1)</x:f>
        <x:v>0</x:v>
      </x:c>
    </x:row>
    <x:row r="2071">
      <x:c r="CL2071" t="str">
        <x:v>Rights_Coverage</x:v>
      </x:c>
      <x:c r="CM2071" t="str">
        <x:v>E38</x:v>
      </x:c>
      <x:c r="CN2071" t="n">
        <x:v>-0.5</x:v>
      </x:c>
      <x:c r="CO2071" t="n">
        <x:f>IFERROR(IF(AND(TYPE('Rights_Coverage'!E38)=TYPE(CN2071),ISBLANK('Rights_Coverage'!E38)=ISBLANK(CN2071),EXACT('Rights_Coverage'!E38,CN2071)),0,1),1)</x:f>
        <x:v>0</x:v>
      </x:c>
    </x:row>
    <x:row r="2072">
      <x:c r="CL2072" t="str">
        <x:v>Rights_Coverage</x:v>
      </x:c>
      <x:c r="CM2072" t="str">
        <x:v>A39</x:v>
      </x:c>
      <x:c r="CN2072" t="n">
        <x:v>33</x:v>
      </x:c>
      <x:c r="CO2072" t="n">
        <x:f>IFERROR(IF(AND(TYPE('Rights_Coverage'!A39)=TYPE(CN2072),ISBLANK('Rights_Coverage'!A39)=ISBLANK(CN2072),EXACT('Rights_Coverage'!A39,CN2072)),0,1),1)</x:f>
        <x:v>0</x:v>
      </x:c>
    </x:row>
    <x:row r="2073">
      <x:c r="CL2073" t="str">
        <x:v>Rights_Coverage</x:v>
      </x:c>
      <x:c r="CM2073" t="str">
        <x:v>B39</x:v>
      </x:c>
      <x:c r="CN2073" t="str">
        <x:v>NEED</x:v>
      </x:c>
      <x:c r="CO2073" t="n">
        <x:f>IFERROR(IF(AND(TYPE('Rights_Coverage'!B39)=TYPE(CN2073),ISBLANK('Rights_Coverage'!B39)=ISBLANK(CN2073),EXACT('Rights_Coverage'!B39,CN2073)),0,1),1)</x:f>
        <x:v>0</x:v>
      </x:c>
    </x:row>
    <x:row r="2074">
      <x:c r="CL2074" t="str">
        <x:v>Rights_Coverage</x:v>
      </x:c>
      <x:c r="CM2074" t="str">
        <x:v>C39</x:v>
      </x:c>
      <x:c r="CN2074" t="str">
        <x:v>U4</x:v>
      </x:c>
      <x:c r="CO2074" t="n">
        <x:f>IFERROR(IF(AND(TYPE('Rights_Coverage'!C39)=TYPE(CN2074),ISBLANK('Rights_Coverage'!C39)=ISBLANK(CN2074),EXACT('Rights_Coverage'!C39,CN2074)),0,1),1)</x:f>
        <x:v>0</x:v>
      </x:c>
    </x:row>
    <x:row r="2075">
      <x:c r="CL2075" t="str">
        <x:v>Rights_Coverage</x:v>
      </x:c>
      <x:c r="CM2075" t="str">
        <x:v>D39</x:v>
      </x:c>
      <x:c r="CN2075" t="str">
        <x:v>D2</x:v>
      </x:c>
      <x:c r="CO2075" t="n">
        <x:f>IFERROR(IF(AND(TYPE('Rights_Coverage'!D39)=TYPE(CN2075),ISBLANK('Rights_Coverage'!D39)=ISBLANK(CN2075),EXACT('Rights_Coverage'!D39,CN2075)),0,1),1)</x:f>
        <x:v>0</x:v>
      </x:c>
    </x:row>
    <x:row r="2076">
      <x:c r="CL2076" t="str">
        <x:v>Rights_Coverage</x:v>
      </x:c>
      <x:c r="CM2076" t="str">
        <x:v>E39</x:v>
      </x:c>
      <x:c r="CN2076" t="n">
        <x:v>-0.5</x:v>
      </x:c>
      <x:c r="CO2076" t="n">
        <x:f>IFERROR(IF(AND(TYPE('Rights_Coverage'!E39)=TYPE(CN2076),ISBLANK('Rights_Coverage'!E39)=ISBLANK(CN2076),EXACT('Rights_Coverage'!E39,CN2076)),0,1),1)</x:f>
        <x:v>0</x:v>
      </x:c>
    </x:row>
    <x:row r="2077">
      <x:c r="CL2077" t="str">
        <x:v>Rights_Coverage</x:v>
      </x:c>
      <x:c r="CM2077" t="str">
        <x:v>A40</x:v>
      </x:c>
      <x:c r="CN2077" t="n">
        <x:v>34</x:v>
      </x:c>
      <x:c r="CO2077" t="n">
        <x:f>IFERROR(IF(AND(TYPE('Rights_Coverage'!A40)=TYPE(CN2077),ISBLANK('Rights_Coverage'!A40)=ISBLANK(CN2077),EXACT('Rights_Coverage'!A40,CN2077)),0,1),1)</x:f>
        <x:v>0</x:v>
      </x:c>
    </x:row>
    <x:row r="2078">
      <x:c r="CL2078" t="str">
        <x:v>Rights_Coverage</x:v>
      </x:c>
      <x:c r="CM2078" t="str">
        <x:v>B40</x:v>
      </x:c>
      <x:c r="CN2078" t="str">
        <x:v>NEED</x:v>
      </x:c>
      <x:c r="CO2078" t="n">
        <x:f>IFERROR(IF(AND(TYPE('Rights_Coverage'!B40)=TYPE(CN2078),ISBLANK('Rights_Coverage'!B40)=ISBLANK(CN2078),EXACT('Rights_Coverage'!B40,CN2078)),0,1),1)</x:f>
        <x:v>0</x:v>
      </x:c>
    </x:row>
    <x:row r="2079">
      <x:c r="CL2079" t="str">
        <x:v>Rights_Coverage</x:v>
      </x:c>
      <x:c r="CM2079" t="str">
        <x:v>C40</x:v>
      </x:c>
      <x:c r="CN2079" t="str">
        <x:v>U5</x:v>
      </x:c>
      <x:c r="CO2079" t="n">
        <x:f>IFERROR(IF(AND(TYPE('Rights_Coverage'!C40)=TYPE(CN2079),ISBLANK('Rights_Coverage'!C40)=ISBLANK(CN2079),EXACT('Rights_Coverage'!C40,CN2079)),0,1),1)</x:f>
        <x:v>0</x:v>
      </x:c>
    </x:row>
    <x:row r="2080">
      <x:c r="CL2080" t="str">
        <x:v>Rights_Coverage</x:v>
      </x:c>
      <x:c r="CM2080" t="str">
        <x:v>D40</x:v>
      </x:c>
      <x:c r="CN2080" t="str">
        <x:v>D1</x:v>
      </x:c>
      <x:c r="CO2080" t="n">
        <x:f>IFERROR(IF(AND(TYPE('Rights_Coverage'!D40)=TYPE(CN2080),ISBLANK('Rights_Coverage'!D40)=ISBLANK(CN2080),EXACT('Rights_Coverage'!D40,CN2080)),0,1),1)</x:f>
        <x:v>0</x:v>
      </x:c>
    </x:row>
    <x:row r="2081">
      <x:c r="CL2081" t="str">
        <x:v>Rights_Coverage</x:v>
      </x:c>
      <x:c r="CM2081" t="str">
        <x:v>E40</x:v>
      </x:c>
      <x:c r="CN2081" t="n">
        <x:v>-0.5</x:v>
      </x:c>
      <x:c r="CO2081" t="n">
        <x:f>IFERROR(IF(AND(TYPE('Rights_Coverage'!E40)=TYPE(CN2081),ISBLANK('Rights_Coverage'!E40)=ISBLANK(CN2081),EXACT('Rights_Coverage'!E40,CN2081)),0,1),1)</x:f>
        <x:v>0</x:v>
      </x:c>
    </x:row>
    <x:row r="2082">
      <x:c r="CL2082" t="str">
        <x:v>Rights_Coverage</x:v>
      </x:c>
      <x:c r="CM2082" t="str">
        <x:v>A41</x:v>
      </x:c>
      <x:c r="CN2082" t="n">
        <x:v>35</x:v>
      </x:c>
      <x:c r="CO2082" t="n">
        <x:f>IFERROR(IF(AND(TYPE('Rights_Coverage'!A41)=TYPE(CN2082),ISBLANK('Rights_Coverage'!A41)=ISBLANK(CN2082),EXACT('Rights_Coverage'!A41,CN2082)),0,1),1)</x:f>
        <x:v>0</x:v>
      </x:c>
    </x:row>
    <x:row r="2083">
      <x:c r="CL2083" t="str">
        <x:v>Rights_Coverage</x:v>
      </x:c>
      <x:c r="CM2083" t="str">
        <x:v>B41</x:v>
      </x:c>
      <x:c r="CN2083" t="str">
        <x:v>NEED</x:v>
      </x:c>
      <x:c r="CO2083" t="n">
        <x:f>IFERROR(IF(AND(TYPE('Rights_Coverage'!B41)=TYPE(CN2083),ISBLANK('Rights_Coverage'!B41)=ISBLANK(CN2083),EXACT('Rights_Coverage'!B41,CN2083)),0,1),1)</x:f>
        <x:v>0</x:v>
      </x:c>
    </x:row>
    <x:row r="2084">
      <x:c r="CL2084" t="str">
        <x:v>Rights_Coverage</x:v>
      </x:c>
      <x:c r="CM2084" t="str">
        <x:v>C41</x:v>
      </x:c>
      <x:c r="CN2084" t="str">
        <x:v>U5</x:v>
      </x:c>
      <x:c r="CO2084" t="n">
        <x:f>IFERROR(IF(AND(TYPE('Rights_Coverage'!C41)=TYPE(CN2084),ISBLANK('Rights_Coverage'!C41)=ISBLANK(CN2084),EXACT('Rights_Coverage'!C41,CN2084)),0,1),1)</x:f>
        <x:v>0</x:v>
      </x:c>
    </x:row>
    <x:row r="2085">
      <x:c r="CL2085" t="str">
        <x:v>Rights_Coverage</x:v>
      </x:c>
      <x:c r="CM2085" t="str">
        <x:v>D41</x:v>
      </x:c>
      <x:c r="CN2085" t="str">
        <x:v>D2</x:v>
      </x:c>
      <x:c r="CO2085" t="n">
        <x:f>IFERROR(IF(AND(TYPE('Rights_Coverage'!D41)=TYPE(CN2085),ISBLANK('Rights_Coverage'!D41)=ISBLANK(CN2085),EXACT('Rights_Coverage'!D41,CN2085)),0,1),1)</x:f>
        <x:v>0</x:v>
      </x:c>
    </x:row>
    <x:row r="2086">
      <x:c r="CL2086" t="str">
        <x:v>Rights_Coverage</x:v>
      </x:c>
      <x:c r="CM2086" t="str">
        <x:v>E41</x:v>
      </x:c>
      <x:c r="CN2086" t="n">
        <x:v>-0.5</x:v>
      </x:c>
      <x:c r="CO2086" t="n">
        <x:f>IFERROR(IF(AND(TYPE('Rights_Coverage'!E41)=TYPE(CN2086),ISBLANK('Rights_Coverage'!E41)=ISBLANK(CN2086),EXACT('Rights_Coverage'!E41,CN2086)),0,1),1)</x:f>
        <x:v>0</x:v>
      </x:c>
    </x:row>
    <x:row r="2087">
      <x:c r="CL2087" t="str">
        <x:v>Rights_Coverage</x:v>
      </x:c>
      <x:c r="CM2087" t="str">
        <x:v>A42</x:v>
      </x:c>
      <x:c r="CN2087" t="n">
        <x:v>36</x:v>
      </x:c>
      <x:c r="CO2087" t="n">
        <x:f>IFERROR(IF(AND(TYPE('Rights_Coverage'!A42)=TYPE(CN2087),ISBLANK('Rights_Coverage'!A42)=ISBLANK(CN2087),EXACT('Rights_Coverage'!A42,CN2087)),0,1),1)</x:f>
        <x:v>0</x:v>
      </x:c>
    </x:row>
    <x:row r="2088">
      <x:c r="CL2088" t="str">
        <x:v>Rights_Coverage</x:v>
      </x:c>
      <x:c r="CM2088" t="str">
        <x:v>B42</x:v>
      </x:c>
      <x:c r="CN2088" t="str">
        <x:v>NEED</x:v>
      </x:c>
      <x:c r="CO2088" t="n">
        <x:f>IFERROR(IF(AND(TYPE('Rights_Coverage'!B42)=TYPE(CN2088),ISBLANK('Rights_Coverage'!B42)=ISBLANK(CN2088),EXACT('Rights_Coverage'!B42,CN2088)),0,1),1)</x:f>
        <x:v>0</x:v>
      </x:c>
    </x:row>
    <x:row r="2089">
      <x:c r="CL2089" t="str">
        <x:v>Rights_Coverage</x:v>
      </x:c>
      <x:c r="CM2089" t="str">
        <x:v>C42</x:v>
      </x:c>
      <x:c r="CN2089" t="str">
        <x:v>U6</x:v>
      </x:c>
      <x:c r="CO2089" t="n">
        <x:f>IFERROR(IF(AND(TYPE('Rights_Coverage'!C42)=TYPE(CN2089),ISBLANK('Rights_Coverage'!C42)=ISBLANK(CN2089),EXACT('Rights_Coverage'!C42,CN2089)),0,1),1)</x:f>
        <x:v>0</x:v>
      </x:c>
    </x:row>
    <x:row r="2090">
      <x:c r="CL2090" t="str">
        <x:v>Rights_Coverage</x:v>
      </x:c>
      <x:c r="CM2090" t="str">
        <x:v>D42</x:v>
      </x:c>
      <x:c r="CN2090" t="str">
        <x:v>D1</x:v>
      </x:c>
      <x:c r="CO2090" t="n">
        <x:f>IFERROR(IF(AND(TYPE('Rights_Coverage'!D42)=TYPE(CN2090),ISBLANK('Rights_Coverage'!D42)=ISBLANK(CN2090),EXACT('Rights_Coverage'!D42,CN2090)),0,1),1)</x:f>
        <x:v>0</x:v>
      </x:c>
    </x:row>
    <x:row r="2091">
      <x:c r="CL2091" t="str">
        <x:v>Rights_Coverage</x:v>
      </x:c>
      <x:c r="CM2091" t="str">
        <x:v>E42</x:v>
      </x:c>
      <x:c r="CN2091" t="n">
        <x:v>-0.5</x:v>
      </x:c>
      <x:c r="CO2091" t="n">
        <x:f>IFERROR(IF(AND(TYPE('Rights_Coverage'!E42)=TYPE(CN2091),ISBLANK('Rights_Coverage'!E42)=ISBLANK(CN2091),EXACT('Rights_Coverage'!E42,CN2091)),0,1),1)</x:f>
        <x:v>0</x:v>
      </x:c>
    </x:row>
    <x:row r="2092">
      <x:c r="CL2092" t="str">
        <x:v>Rights_Coverage</x:v>
      </x:c>
      <x:c r="CM2092" t="str">
        <x:v>A43</x:v>
      </x:c>
      <x:c r="CN2092" t="n">
        <x:v>37</x:v>
      </x:c>
      <x:c r="CO2092" t="n">
        <x:f>IFERROR(IF(AND(TYPE('Rights_Coverage'!A43)=TYPE(CN2092),ISBLANK('Rights_Coverage'!A43)=ISBLANK(CN2092),EXACT('Rights_Coverage'!A43,CN2092)),0,1),1)</x:f>
        <x:v>0</x:v>
      </x:c>
    </x:row>
    <x:row r="2093">
      <x:c r="CL2093" t="str">
        <x:v>Rights_Coverage</x:v>
      </x:c>
      <x:c r="CM2093" t="str">
        <x:v>B43</x:v>
      </x:c>
      <x:c r="CN2093" t="str">
        <x:v>NEED</x:v>
      </x:c>
      <x:c r="CO2093" t="n">
        <x:f>IFERROR(IF(AND(TYPE('Rights_Coverage'!B43)=TYPE(CN2093),ISBLANK('Rights_Coverage'!B43)=ISBLANK(CN2093),EXACT('Rights_Coverage'!B43,CN2093)),0,1),1)</x:f>
        <x:v>0</x:v>
      </x:c>
    </x:row>
    <x:row r="2094">
      <x:c r="CL2094" t="str">
        <x:v>Rights_Coverage</x:v>
      </x:c>
      <x:c r="CM2094" t="str">
        <x:v>C43</x:v>
      </x:c>
      <x:c r="CN2094" t="str">
        <x:v>U6</x:v>
      </x:c>
      <x:c r="CO2094" t="n">
        <x:f>IFERROR(IF(AND(TYPE('Rights_Coverage'!C43)=TYPE(CN2094),ISBLANK('Rights_Coverage'!C43)=ISBLANK(CN2094),EXACT('Rights_Coverage'!C43,CN2094)),0,1),1)</x:f>
        <x:v>0</x:v>
      </x:c>
    </x:row>
    <x:row r="2095">
      <x:c r="CL2095" t="str">
        <x:v>Rights_Coverage</x:v>
      </x:c>
      <x:c r="CM2095" t="str">
        <x:v>D43</x:v>
      </x:c>
      <x:c r="CN2095" t="str">
        <x:v>D2</x:v>
      </x:c>
      <x:c r="CO2095" t="n">
        <x:f>IFERROR(IF(AND(TYPE('Rights_Coverage'!D43)=TYPE(CN2095),ISBLANK('Rights_Coverage'!D43)=ISBLANK(CN2095),EXACT('Rights_Coverage'!D43,CN2095)),0,1),1)</x:f>
        <x:v>0</x:v>
      </x:c>
    </x:row>
    <x:row r="2096">
      <x:c r="CL2096" t="str">
        <x:v>Rights_Coverage</x:v>
      </x:c>
      <x:c r="CM2096" t="str">
        <x:v>E43</x:v>
      </x:c>
      <x:c r="CN2096" t="n">
        <x:v>-0.5</x:v>
      </x:c>
      <x:c r="CO2096" t="n">
        <x:f>IFERROR(IF(AND(TYPE('Rights_Coverage'!E43)=TYPE(CN2096),ISBLANK('Rights_Coverage'!E43)=ISBLANK(CN2096),EXACT('Rights_Coverage'!E43,CN2096)),0,1),1)</x:f>
        <x:v>0</x:v>
      </x:c>
    </x:row>
    <x:row r="2097">
      <x:c r="CL2097" t="str">
        <x:v>Rights_Coverage</x:v>
      </x:c>
      <x:c r="CM2097" t="str">
        <x:v>A44</x:v>
      </x:c>
      <x:c r="CN2097" t="n">
        <x:v>38</x:v>
      </x:c>
      <x:c r="CO2097" t="n">
        <x:f>IFERROR(IF(AND(TYPE('Rights_Coverage'!A44)=TYPE(CN2097),ISBLANK('Rights_Coverage'!A44)=ISBLANK(CN2097),EXACT('Rights_Coverage'!A44,CN2097)),0,1),1)</x:f>
        <x:v>0</x:v>
      </x:c>
    </x:row>
    <x:row r="2098">
      <x:c r="CL2098" t="str">
        <x:v>Rights_Coverage</x:v>
      </x:c>
      <x:c r="CM2098" t="str">
        <x:v>B44</x:v>
      </x:c>
      <x:c r="CN2098" t="str">
        <x:v>DIGN</x:v>
      </x:c>
      <x:c r="CO2098" t="n">
        <x:f>IFERROR(IF(AND(TYPE('Rights_Coverage'!B44)=TYPE(CN2098),ISBLANK('Rights_Coverage'!B44)=ISBLANK(CN2098),EXACT('Rights_Coverage'!B44,CN2098)),0,1),1)</x:f>
        <x:v>0</x:v>
      </x:c>
    </x:row>
    <x:row r="2099">
      <x:c r="CL2099" t="str">
        <x:v>Rights_Coverage</x:v>
      </x:c>
      <x:c r="CM2099" t="str">
        <x:v>C44</x:v>
      </x:c>
      <x:c r="CN2099" t="str">
        <x:v>U1</x:v>
      </x:c>
      <x:c r="CO2099" t="n">
        <x:f>IFERROR(IF(AND(TYPE('Rights_Coverage'!C44)=TYPE(CN2099),ISBLANK('Rights_Coverage'!C44)=ISBLANK(CN2099),EXACT('Rights_Coverage'!C44,CN2099)),0,1),1)</x:f>
        <x:v>0</x:v>
      </x:c>
    </x:row>
    <x:row r="2100">
      <x:c r="CL2100" t="str">
        <x:v>Rights_Coverage</x:v>
      </x:c>
      <x:c r="CM2100" t="str">
        <x:v>D44</x:v>
      </x:c>
      <x:c r="CN2100" t="str">
        <x:v>D3</x:v>
      </x:c>
      <x:c r="CO2100" t="n">
        <x:f>IFERROR(IF(AND(TYPE('Rights_Coverage'!D44)=TYPE(CN2100),ISBLANK('Rights_Coverage'!D44)=ISBLANK(CN2100),EXACT('Rights_Coverage'!D44,CN2100)),0,1),1)</x:f>
        <x:v>0</x:v>
      </x:c>
    </x:row>
    <x:row r="2101">
      <x:c r="CL2101" t="str">
        <x:v>Rights_Coverage</x:v>
      </x:c>
      <x:c r="CM2101" t="str">
        <x:v>E44</x:v>
      </x:c>
      <x:c r="CN2101" t="n">
        <x:v>-0.55</x:v>
      </x:c>
      <x:c r="CO2101" t="n">
        <x:f>IFERROR(IF(AND(TYPE('Rights_Coverage'!E44)=TYPE(CN2101),ISBLANK('Rights_Coverage'!E44)=ISBLANK(CN2101),EXACT('Rights_Coverage'!E44,CN2101)),0,1),1)</x:f>
        <x:v>0</x:v>
      </x:c>
    </x:row>
    <x:row r="2102">
      <x:c r="CL2102" t="str">
        <x:v>Rights_Coverage</x:v>
      </x:c>
      <x:c r="CM2102" t="str">
        <x:v>A45</x:v>
      </x:c>
      <x:c r="CN2102" t="n">
        <x:v>39</x:v>
      </x:c>
      <x:c r="CO2102" t="n">
        <x:f>IFERROR(IF(AND(TYPE('Rights_Coverage'!A45)=TYPE(CN2102),ISBLANK('Rights_Coverage'!A45)=ISBLANK(CN2102),EXACT('Rights_Coverage'!A45,CN2102)),0,1),1)</x:f>
        <x:v>0</x:v>
      </x:c>
    </x:row>
    <x:row r="2103">
      <x:c r="CL2103" t="str">
        <x:v>Rights_Coverage</x:v>
      </x:c>
      <x:c r="CM2103" t="str">
        <x:v>B45</x:v>
      </x:c>
      <x:c r="CN2103" t="str">
        <x:v>DIGN</x:v>
      </x:c>
      <x:c r="CO2103" t="n">
        <x:f>IFERROR(IF(AND(TYPE('Rights_Coverage'!B45)=TYPE(CN2103),ISBLANK('Rights_Coverage'!B45)=ISBLANK(CN2103),EXACT('Rights_Coverage'!B45,CN2103)),0,1),1)</x:f>
        <x:v>0</x:v>
      </x:c>
    </x:row>
    <x:row r="2104">
      <x:c r="CL2104" t="str">
        <x:v>Rights_Coverage</x:v>
      </x:c>
      <x:c r="CM2104" t="str">
        <x:v>C45</x:v>
      </x:c>
      <x:c r="CN2104" t="str">
        <x:v>U1</x:v>
      </x:c>
      <x:c r="CO2104" t="n">
        <x:f>IFERROR(IF(AND(TYPE('Rights_Coverage'!C45)=TYPE(CN2104),ISBLANK('Rights_Coverage'!C45)=ISBLANK(CN2104),EXACT('Rights_Coverage'!C45,CN2104)),0,1),1)</x:f>
        <x:v>0</x:v>
      </x:c>
    </x:row>
    <x:row r="2105">
      <x:c r="CL2105" t="str">
        <x:v>Rights_Coverage</x:v>
      </x:c>
      <x:c r="CM2105" t="str">
        <x:v>D45</x:v>
      </x:c>
      <x:c r="CN2105" t="str">
        <x:v>D5</x:v>
      </x:c>
      <x:c r="CO2105" t="n">
        <x:f>IFERROR(IF(AND(TYPE('Rights_Coverage'!D45)=TYPE(CN2105),ISBLANK('Rights_Coverage'!D45)=ISBLANK(CN2105),EXACT('Rights_Coverage'!D45,CN2105)),0,1),1)</x:f>
        <x:v>0</x:v>
      </x:c>
    </x:row>
    <x:row r="2106">
      <x:c r="CL2106" t="str">
        <x:v>Rights_Coverage</x:v>
      </x:c>
      <x:c r="CM2106" t="str">
        <x:v>E45</x:v>
      </x:c>
      <x:c r="CN2106" t="n">
        <x:v>-0.55</x:v>
      </x:c>
      <x:c r="CO2106" t="n">
        <x:f>IFERROR(IF(AND(TYPE('Rights_Coverage'!E45)=TYPE(CN2106),ISBLANK('Rights_Coverage'!E45)=ISBLANK(CN2106),EXACT('Rights_Coverage'!E45,CN2106)),0,1),1)</x:f>
        <x:v>0</x:v>
      </x:c>
    </x:row>
    <x:row r="2107">
      <x:c r="CL2107" t="str">
        <x:v>Rights_Coverage</x:v>
      </x:c>
      <x:c r="CM2107" t="str">
        <x:v>A46</x:v>
      </x:c>
      <x:c r="CN2107" t="n">
        <x:v>40</x:v>
      </x:c>
      <x:c r="CO2107" t="n">
        <x:f>IFERROR(IF(AND(TYPE('Rights_Coverage'!A46)=TYPE(CN2107),ISBLANK('Rights_Coverage'!A46)=ISBLANK(CN2107),EXACT('Rights_Coverage'!A46,CN2107)),0,1),1)</x:f>
        <x:v>0</x:v>
      </x:c>
    </x:row>
    <x:row r="2108">
      <x:c r="CL2108" t="str">
        <x:v>Rights_Coverage</x:v>
      </x:c>
      <x:c r="CM2108" t="str">
        <x:v>B46</x:v>
      </x:c>
      <x:c r="CN2108" t="str">
        <x:v>DIGN</x:v>
      </x:c>
      <x:c r="CO2108" t="n">
        <x:f>IFERROR(IF(AND(TYPE('Rights_Coverage'!B46)=TYPE(CN2108),ISBLANK('Rights_Coverage'!B46)=ISBLANK(CN2108),EXACT('Rights_Coverage'!B46,CN2108)),0,1),1)</x:f>
        <x:v>0</x:v>
      </x:c>
    </x:row>
    <x:row r="2109">
      <x:c r="CL2109" t="str">
        <x:v>Rights_Coverage</x:v>
      </x:c>
      <x:c r="CM2109" t="str">
        <x:v>C46</x:v>
      </x:c>
      <x:c r="CN2109" t="str">
        <x:v>U2</x:v>
      </x:c>
      <x:c r="CO2109" t="n">
        <x:f>IFERROR(IF(AND(TYPE('Rights_Coverage'!C46)=TYPE(CN2109),ISBLANK('Rights_Coverage'!C46)=ISBLANK(CN2109),EXACT('Rights_Coverage'!C46,CN2109)),0,1),1)</x:f>
        <x:v>0</x:v>
      </x:c>
    </x:row>
    <x:row r="2110">
      <x:c r="CL2110" t="str">
        <x:v>Rights_Coverage</x:v>
      </x:c>
      <x:c r="CM2110" t="str">
        <x:v>D46</x:v>
      </x:c>
      <x:c r="CN2110" t="str">
        <x:v>D3</x:v>
      </x:c>
      <x:c r="CO2110" t="n">
        <x:f>IFERROR(IF(AND(TYPE('Rights_Coverage'!D46)=TYPE(CN2110),ISBLANK('Rights_Coverage'!D46)=ISBLANK(CN2110),EXACT('Rights_Coverage'!D46,CN2110)),0,1),1)</x:f>
        <x:v>0</x:v>
      </x:c>
    </x:row>
    <x:row r="2111">
      <x:c r="CL2111" t="str">
        <x:v>Rights_Coverage</x:v>
      </x:c>
      <x:c r="CM2111" t="str">
        <x:v>E46</x:v>
      </x:c>
      <x:c r="CN2111" t="n">
        <x:v>-0.55</x:v>
      </x:c>
      <x:c r="CO2111" t="n">
        <x:f>IFERROR(IF(AND(TYPE('Rights_Coverage'!E46)=TYPE(CN2111),ISBLANK('Rights_Coverage'!E46)=ISBLANK(CN2111),EXACT('Rights_Coverage'!E46,CN2111)),0,1),1)</x:f>
        <x:v>0</x:v>
      </x:c>
    </x:row>
    <x:row r="2112">
      <x:c r="CL2112" t="str">
        <x:v>Rights_Coverage</x:v>
      </x:c>
      <x:c r="CM2112" t="str">
        <x:v>A47</x:v>
      </x:c>
      <x:c r="CN2112" t="n">
        <x:v>41</x:v>
      </x:c>
      <x:c r="CO2112" t="n">
        <x:f>IFERROR(IF(AND(TYPE('Rights_Coverage'!A47)=TYPE(CN2112),ISBLANK('Rights_Coverage'!A47)=ISBLANK(CN2112),EXACT('Rights_Coverage'!A47,CN2112)),0,1),1)</x:f>
        <x:v>0</x:v>
      </x:c>
    </x:row>
    <x:row r="2113">
      <x:c r="CL2113" t="str">
        <x:v>Rights_Coverage</x:v>
      </x:c>
      <x:c r="CM2113" t="str">
        <x:v>B47</x:v>
      </x:c>
      <x:c r="CN2113" t="str">
        <x:v>DIGN</x:v>
      </x:c>
      <x:c r="CO2113" t="n">
        <x:f>IFERROR(IF(AND(TYPE('Rights_Coverage'!B47)=TYPE(CN2113),ISBLANK('Rights_Coverage'!B47)=ISBLANK(CN2113),EXACT('Rights_Coverage'!B47,CN2113)),0,1),1)</x:f>
        <x:v>0</x:v>
      </x:c>
    </x:row>
    <x:row r="2114">
      <x:c r="CL2114" t="str">
        <x:v>Rights_Coverage</x:v>
      </x:c>
      <x:c r="CM2114" t="str">
        <x:v>C47</x:v>
      </x:c>
      <x:c r="CN2114" t="str">
        <x:v>U2</x:v>
      </x:c>
      <x:c r="CO2114" t="n">
        <x:f>IFERROR(IF(AND(TYPE('Rights_Coverage'!C47)=TYPE(CN2114),ISBLANK('Rights_Coverage'!C47)=ISBLANK(CN2114),EXACT('Rights_Coverage'!C47,CN2114)),0,1),1)</x:f>
        <x:v>0</x:v>
      </x:c>
    </x:row>
    <x:row r="2115">
      <x:c r="CL2115" t="str">
        <x:v>Rights_Coverage</x:v>
      </x:c>
      <x:c r="CM2115" t="str">
        <x:v>D47</x:v>
      </x:c>
      <x:c r="CN2115" t="str">
        <x:v>D5</x:v>
      </x:c>
      <x:c r="CO2115" t="n">
        <x:f>IFERROR(IF(AND(TYPE('Rights_Coverage'!D47)=TYPE(CN2115),ISBLANK('Rights_Coverage'!D47)=ISBLANK(CN2115),EXACT('Rights_Coverage'!D47,CN2115)),0,1),1)</x:f>
        <x:v>0</x:v>
      </x:c>
    </x:row>
    <x:row r="2116">
      <x:c r="CL2116" t="str">
        <x:v>Rights_Coverage</x:v>
      </x:c>
      <x:c r="CM2116" t="str">
        <x:v>E47</x:v>
      </x:c>
      <x:c r="CN2116" t="n">
        <x:v>-0.55</x:v>
      </x:c>
      <x:c r="CO2116" t="n">
        <x:f>IFERROR(IF(AND(TYPE('Rights_Coverage'!E47)=TYPE(CN2116),ISBLANK('Rights_Coverage'!E47)=ISBLANK(CN2116),EXACT('Rights_Coverage'!E47,CN2116)),0,1),1)</x:f>
        <x:v>0</x:v>
      </x:c>
    </x:row>
    <x:row r="2117">
      <x:c r="CL2117" t="str">
        <x:v>Rights_Coverage</x:v>
      </x:c>
      <x:c r="CM2117" t="str">
        <x:v>A48</x:v>
      </x:c>
      <x:c r="CN2117" t="n">
        <x:v>42</x:v>
      </x:c>
      <x:c r="CO2117" t="n">
        <x:f>IFERROR(IF(AND(TYPE('Rights_Coverage'!A48)=TYPE(CN2117),ISBLANK('Rights_Coverage'!A48)=ISBLANK(CN2117),EXACT('Rights_Coverage'!A48,CN2117)),0,1),1)</x:f>
        <x:v>0</x:v>
      </x:c>
    </x:row>
    <x:row r="2118">
      <x:c r="CL2118" t="str">
        <x:v>Rights_Coverage</x:v>
      </x:c>
      <x:c r="CM2118" t="str">
        <x:v>B48</x:v>
      </x:c>
      <x:c r="CN2118" t="str">
        <x:v>DIGN</x:v>
      </x:c>
      <x:c r="CO2118" t="n">
        <x:f>IFERROR(IF(AND(TYPE('Rights_Coverage'!B48)=TYPE(CN2118),ISBLANK('Rights_Coverage'!B48)=ISBLANK(CN2118),EXACT('Rights_Coverage'!B48,CN2118)),0,1),1)</x:f>
        <x:v>0</x:v>
      </x:c>
    </x:row>
    <x:row r="2119">
      <x:c r="CL2119" t="str">
        <x:v>Rights_Coverage</x:v>
      </x:c>
      <x:c r="CM2119" t="str">
        <x:v>C48</x:v>
      </x:c>
      <x:c r="CN2119" t="str">
        <x:v>U3</x:v>
      </x:c>
      <x:c r="CO2119" t="n">
        <x:f>IFERROR(IF(AND(TYPE('Rights_Coverage'!C48)=TYPE(CN2119),ISBLANK('Rights_Coverage'!C48)=ISBLANK(CN2119),EXACT('Rights_Coverage'!C48,CN2119)),0,1),1)</x:f>
        <x:v>0</x:v>
      </x:c>
    </x:row>
    <x:row r="2120">
      <x:c r="CL2120" t="str">
        <x:v>Rights_Coverage</x:v>
      </x:c>
      <x:c r="CM2120" t="str">
        <x:v>D48</x:v>
      </x:c>
      <x:c r="CN2120" t="str">
        <x:v>D3</x:v>
      </x:c>
      <x:c r="CO2120" t="n">
        <x:f>IFERROR(IF(AND(TYPE('Rights_Coverage'!D48)=TYPE(CN2120),ISBLANK('Rights_Coverage'!D48)=ISBLANK(CN2120),EXACT('Rights_Coverage'!D48,CN2120)),0,1),1)</x:f>
        <x:v>0</x:v>
      </x:c>
    </x:row>
    <x:row r="2121">
      <x:c r="CL2121" t="str">
        <x:v>Rights_Coverage</x:v>
      </x:c>
      <x:c r="CM2121" t="str">
        <x:v>E48</x:v>
      </x:c>
      <x:c r="CN2121" t="n">
        <x:v>-0.55</x:v>
      </x:c>
      <x:c r="CO2121" t="n">
        <x:f>IFERROR(IF(AND(TYPE('Rights_Coverage'!E48)=TYPE(CN2121),ISBLANK('Rights_Coverage'!E48)=ISBLANK(CN2121),EXACT('Rights_Coverage'!E48,CN2121)),0,1),1)</x:f>
        <x:v>0</x:v>
      </x:c>
    </x:row>
    <x:row r="2122">
      <x:c r="CL2122" t="str">
        <x:v>Rights_Coverage</x:v>
      </x:c>
      <x:c r="CM2122" t="str">
        <x:v>A49</x:v>
      </x:c>
      <x:c r="CN2122" t="n">
        <x:v>43</x:v>
      </x:c>
      <x:c r="CO2122" t="n">
        <x:f>IFERROR(IF(AND(TYPE('Rights_Coverage'!A49)=TYPE(CN2122),ISBLANK('Rights_Coverage'!A49)=ISBLANK(CN2122),EXACT('Rights_Coverage'!A49,CN2122)),0,1),1)</x:f>
        <x:v>0</x:v>
      </x:c>
    </x:row>
    <x:row r="2123">
      <x:c r="CL2123" t="str">
        <x:v>Rights_Coverage</x:v>
      </x:c>
      <x:c r="CM2123" t="str">
        <x:v>B49</x:v>
      </x:c>
      <x:c r="CN2123" t="str">
        <x:v>DIGN</x:v>
      </x:c>
      <x:c r="CO2123" t="n">
        <x:f>IFERROR(IF(AND(TYPE('Rights_Coverage'!B49)=TYPE(CN2123),ISBLANK('Rights_Coverage'!B49)=ISBLANK(CN2123),EXACT('Rights_Coverage'!B49,CN2123)),0,1),1)</x:f>
        <x:v>0</x:v>
      </x:c>
    </x:row>
    <x:row r="2124">
      <x:c r="CL2124" t="str">
        <x:v>Rights_Coverage</x:v>
      </x:c>
      <x:c r="CM2124" t="str">
        <x:v>C49</x:v>
      </x:c>
      <x:c r="CN2124" t="str">
        <x:v>U3</x:v>
      </x:c>
      <x:c r="CO2124" t="n">
        <x:f>IFERROR(IF(AND(TYPE('Rights_Coverage'!C49)=TYPE(CN2124),ISBLANK('Rights_Coverage'!C49)=ISBLANK(CN2124),EXACT('Rights_Coverage'!C49,CN2124)),0,1),1)</x:f>
        <x:v>0</x:v>
      </x:c>
    </x:row>
    <x:row r="2125">
      <x:c r="CL2125" t="str">
        <x:v>Rights_Coverage</x:v>
      </x:c>
      <x:c r="CM2125" t="str">
        <x:v>D49</x:v>
      </x:c>
      <x:c r="CN2125" t="str">
        <x:v>D5</x:v>
      </x:c>
      <x:c r="CO2125" t="n">
        <x:f>IFERROR(IF(AND(TYPE('Rights_Coverage'!D49)=TYPE(CN2125),ISBLANK('Rights_Coverage'!D49)=ISBLANK(CN2125),EXACT('Rights_Coverage'!D49,CN2125)),0,1),1)</x:f>
        <x:v>0</x:v>
      </x:c>
    </x:row>
    <x:row r="2126">
      <x:c r="CL2126" t="str">
        <x:v>Rights_Coverage</x:v>
      </x:c>
      <x:c r="CM2126" t="str">
        <x:v>E49</x:v>
      </x:c>
      <x:c r="CN2126" t="n">
        <x:v>-0.55</x:v>
      </x:c>
      <x:c r="CO2126" t="n">
        <x:f>IFERROR(IF(AND(TYPE('Rights_Coverage'!E49)=TYPE(CN2126),ISBLANK('Rights_Coverage'!E49)=ISBLANK(CN2126),EXACT('Rights_Coverage'!E49,CN2126)),0,1),1)</x:f>
        <x:v>0</x:v>
      </x:c>
    </x:row>
    <x:row r="2127">
      <x:c r="CL2127" t="str">
        <x:v>Rights_Coverage</x:v>
      </x:c>
      <x:c r="CM2127" t="str">
        <x:v>A50</x:v>
      </x:c>
      <x:c r="CN2127" t="n">
        <x:v>44</x:v>
      </x:c>
      <x:c r="CO2127" t="n">
        <x:f>IFERROR(IF(AND(TYPE('Rights_Coverage'!A50)=TYPE(CN2127),ISBLANK('Rights_Coverage'!A50)=ISBLANK(CN2127),EXACT('Rights_Coverage'!A50,CN2127)),0,1),1)</x:f>
        <x:v>0</x:v>
      </x:c>
    </x:row>
    <x:row r="2128">
      <x:c r="CL2128" t="str">
        <x:v>Rights_Coverage</x:v>
      </x:c>
      <x:c r="CM2128" t="str">
        <x:v>B50</x:v>
      </x:c>
      <x:c r="CN2128" t="str">
        <x:v>DIGN</x:v>
      </x:c>
      <x:c r="CO2128" t="n">
        <x:f>IFERROR(IF(AND(TYPE('Rights_Coverage'!B50)=TYPE(CN2128),ISBLANK('Rights_Coverage'!B50)=ISBLANK(CN2128),EXACT('Rights_Coverage'!B50,CN2128)),0,1),1)</x:f>
        <x:v>0</x:v>
      </x:c>
    </x:row>
    <x:row r="2129">
      <x:c r="CL2129" t="str">
        <x:v>Rights_Coverage</x:v>
      </x:c>
      <x:c r="CM2129" t="str">
        <x:v>C50</x:v>
      </x:c>
      <x:c r="CN2129" t="str">
        <x:v>U4</x:v>
      </x:c>
      <x:c r="CO2129" t="n">
        <x:f>IFERROR(IF(AND(TYPE('Rights_Coverage'!C50)=TYPE(CN2129),ISBLANK('Rights_Coverage'!C50)=ISBLANK(CN2129),EXACT('Rights_Coverage'!C50,CN2129)),0,1),1)</x:f>
        <x:v>0</x:v>
      </x:c>
    </x:row>
    <x:row r="2130">
      <x:c r="CL2130" t="str">
        <x:v>Rights_Coverage</x:v>
      </x:c>
      <x:c r="CM2130" t="str">
        <x:v>D50</x:v>
      </x:c>
      <x:c r="CN2130" t="str">
        <x:v>D3</x:v>
      </x:c>
      <x:c r="CO2130" t="n">
        <x:f>IFERROR(IF(AND(TYPE('Rights_Coverage'!D50)=TYPE(CN2130),ISBLANK('Rights_Coverage'!D50)=ISBLANK(CN2130),EXACT('Rights_Coverage'!D50,CN2130)),0,1),1)</x:f>
        <x:v>0</x:v>
      </x:c>
    </x:row>
    <x:row r="2131">
      <x:c r="CL2131" t="str">
        <x:v>Rights_Coverage</x:v>
      </x:c>
      <x:c r="CM2131" t="str">
        <x:v>E50</x:v>
      </x:c>
      <x:c r="CN2131" t="n">
        <x:v>-0.55</x:v>
      </x:c>
      <x:c r="CO2131" t="n">
        <x:f>IFERROR(IF(AND(TYPE('Rights_Coverage'!E50)=TYPE(CN2131),ISBLANK('Rights_Coverage'!E50)=ISBLANK(CN2131),EXACT('Rights_Coverage'!E50,CN2131)),0,1),1)</x:f>
        <x:v>0</x:v>
      </x:c>
    </x:row>
    <x:row r="2132">
      <x:c r="CL2132" t="str">
        <x:v>Rights_Coverage</x:v>
      </x:c>
      <x:c r="CM2132" t="str">
        <x:v>A51</x:v>
      </x:c>
      <x:c r="CN2132" t="n">
        <x:v>45</x:v>
      </x:c>
      <x:c r="CO2132" t="n">
        <x:f>IFERROR(IF(AND(TYPE('Rights_Coverage'!A51)=TYPE(CN2132),ISBLANK('Rights_Coverage'!A51)=ISBLANK(CN2132),EXACT('Rights_Coverage'!A51,CN2132)),0,1),1)</x:f>
        <x:v>0</x:v>
      </x:c>
    </x:row>
    <x:row r="2133">
      <x:c r="CL2133" t="str">
        <x:v>Rights_Coverage</x:v>
      </x:c>
      <x:c r="CM2133" t="str">
        <x:v>B51</x:v>
      </x:c>
      <x:c r="CN2133" t="str">
        <x:v>DIGN</x:v>
      </x:c>
      <x:c r="CO2133" t="n">
        <x:f>IFERROR(IF(AND(TYPE('Rights_Coverage'!B51)=TYPE(CN2133),ISBLANK('Rights_Coverage'!B51)=ISBLANK(CN2133),EXACT('Rights_Coverage'!B51,CN2133)),0,1),1)</x:f>
        <x:v>0</x:v>
      </x:c>
    </x:row>
    <x:row r="2134">
      <x:c r="CL2134" t="str">
        <x:v>Rights_Coverage</x:v>
      </x:c>
      <x:c r="CM2134" t="str">
        <x:v>C51</x:v>
      </x:c>
      <x:c r="CN2134" t="str">
        <x:v>U4</x:v>
      </x:c>
      <x:c r="CO2134" t="n">
        <x:f>IFERROR(IF(AND(TYPE('Rights_Coverage'!C51)=TYPE(CN2134),ISBLANK('Rights_Coverage'!C51)=ISBLANK(CN2134),EXACT('Rights_Coverage'!C51,CN2134)),0,1),1)</x:f>
        <x:v>0</x:v>
      </x:c>
    </x:row>
    <x:row r="2135">
      <x:c r="CL2135" t="str">
        <x:v>Rights_Coverage</x:v>
      </x:c>
      <x:c r="CM2135" t="str">
        <x:v>D51</x:v>
      </x:c>
      <x:c r="CN2135" t="str">
        <x:v>D5</x:v>
      </x:c>
      <x:c r="CO2135" t="n">
        <x:f>IFERROR(IF(AND(TYPE('Rights_Coverage'!D51)=TYPE(CN2135),ISBLANK('Rights_Coverage'!D51)=ISBLANK(CN2135),EXACT('Rights_Coverage'!D51,CN2135)),0,1),1)</x:f>
        <x:v>0</x:v>
      </x:c>
    </x:row>
    <x:row r="2136">
      <x:c r="CL2136" t="str">
        <x:v>Rights_Coverage</x:v>
      </x:c>
      <x:c r="CM2136" t="str">
        <x:v>E51</x:v>
      </x:c>
      <x:c r="CN2136" t="n">
        <x:v>-0.55</x:v>
      </x:c>
      <x:c r="CO2136" t="n">
        <x:f>IFERROR(IF(AND(TYPE('Rights_Coverage'!E51)=TYPE(CN2136),ISBLANK('Rights_Coverage'!E51)=ISBLANK(CN2136),EXACT('Rights_Coverage'!E51,CN2136)),0,1),1)</x:f>
        <x:v>0</x:v>
      </x:c>
    </x:row>
    <x:row r="2137">
      <x:c r="CL2137" t="str">
        <x:v>Rights_Coverage</x:v>
      </x:c>
      <x:c r="CM2137" t="str">
        <x:v>A52</x:v>
      </x:c>
      <x:c r="CN2137" t="n">
        <x:v>46</x:v>
      </x:c>
      <x:c r="CO2137" t="n">
        <x:f>IFERROR(IF(AND(TYPE('Rights_Coverage'!A52)=TYPE(CN2137),ISBLANK('Rights_Coverage'!A52)=ISBLANK(CN2137),EXACT('Rights_Coverage'!A52,CN2137)),0,1),1)</x:f>
        <x:v>0</x:v>
      </x:c>
    </x:row>
    <x:row r="2138">
      <x:c r="CL2138" t="str">
        <x:v>Rights_Coverage</x:v>
      </x:c>
      <x:c r="CM2138" t="str">
        <x:v>B52</x:v>
      </x:c>
      <x:c r="CN2138" t="str">
        <x:v>DIGN</x:v>
      </x:c>
      <x:c r="CO2138" t="n">
        <x:f>IFERROR(IF(AND(TYPE('Rights_Coverage'!B52)=TYPE(CN2138),ISBLANK('Rights_Coverage'!B52)=ISBLANK(CN2138),EXACT('Rights_Coverage'!B52,CN2138)),0,1),1)</x:f>
        <x:v>0</x:v>
      </x:c>
    </x:row>
    <x:row r="2139">
      <x:c r="CL2139" t="str">
        <x:v>Rights_Coverage</x:v>
      </x:c>
      <x:c r="CM2139" t="str">
        <x:v>C52</x:v>
      </x:c>
      <x:c r="CN2139" t="str">
        <x:v>U5</x:v>
      </x:c>
      <x:c r="CO2139" t="n">
        <x:f>IFERROR(IF(AND(TYPE('Rights_Coverage'!C52)=TYPE(CN2139),ISBLANK('Rights_Coverage'!C52)=ISBLANK(CN2139),EXACT('Rights_Coverage'!C52,CN2139)),0,1),1)</x:f>
        <x:v>0</x:v>
      </x:c>
    </x:row>
    <x:row r="2140">
      <x:c r="CL2140" t="str">
        <x:v>Rights_Coverage</x:v>
      </x:c>
      <x:c r="CM2140" t="str">
        <x:v>D52</x:v>
      </x:c>
      <x:c r="CN2140" t="str">
        <x:v>D3</x:v>
      </x:c>
      <x:c r="CO2140" t="n">
        <x:f>IFERROR(IF(AND(TYPE('Rights_Coverage'!D52)=TYPE(CN2140),ISBLANK('Rights_Coverage'!D52)=ISBLANK(CN2140),EXACT('Rights_Coverage'!D52,CN2140)),0,1),1)</x:f>
        <x:v>0</x:v>
      </x:c>
    </x:row>
    <x:row r="2141">
      <x:c r="CL2141" t="str">
        <x:v>Rights_Coverage</x:v>
      </x:c>
      <x:c r="CM2141" t="str">
        <x:v>E52</x:v>
      </x:c>
      <x:c r="CN2141" t="n">
        <x:v>-0.55</x:v>
      </x:c>
      <x:c r="CO2141" t="n">
        <x:f>IFERROR(IF(AND(TYPE('Rights_Coverage'!E52)=TYPE(CN2141),ISBLANK('Rights_Coverage'!E52)=ISBLANK(CN2141),EXACT('Rights_Coverage'!E52,CN2141)),0,1),1)</x:f>
        <x:v>0</x:v>
      </x:c>
    </x:row>
    <x:row r="2142">
      <x:c r="CL2142" t="str">
        <x:v>Rights_Coverage</x:v>
      </x:c>
      <x:c r="CM2142" t="str">
        <x:v>A53</x:v>
      </x:c>
      <x:c r="CN2142" t="n">
        <x:v>47</x:v>
      </x:c>
      <x:c r="CO2142" t="n">
        <x:f>IFERROR(IF(AND(TYPE('Rights_Coverage'!A53)=TYPE(CN2142),ISBLANK('Rights_Coverage'!A53)=ISBLANK(CN2142),EXACT('Rights_Coverage'!A53,CN2142)),0,1),1)</x:f>
        <x:v>0</x:v>
      </x:c>
    </x:row>
    <x:row r="2143">
      <x:c r="CL2143" t="str">
        <x:v>Rights_Coverage</x:v>
      </x:c>
      <x:c r="CM2143" t="str">
        <x:v>B53</x:v>
      </x:c>
      <x:c r="CN2143" t="str">
        <x:v>DIGN</x:v>
      </x:c>
      <x:c r="CO2143" t="n">
        <x:f>IFERROR(IF(AND(TYPE('Rights_Coverage'!B53)=TYPE(CN2143),ISBLANK('Rights_Coverage'!B53)=ISBLANK(CN2143),EXACT('Rights_Coverage'!B53,CN2143)),0,1),1)</x:f>
        <x:v>0</x:v>
      </x:c>
    </x:row>
    <x:row r="2144">
      <x:c r="CL2144" t="str">
        <x:v>Rights_Coverage</x:v>
      </x:c>
      <x:c r="CM2144" t="str">
        <x:v>C53</x:v>
      </x:c>
      <x:c r="CN2144" t="str">
        <x:v>U5</x:v>
      </x:c>
      <x:c r="CO2144" t="n">
        <x:f>IFERROR(IF(AND(TYPE('Rights_Coverage'!C53)=TYPE(CN2144),ISBLANK('Rights_Coverage'!C53)=ISBLANK(CN2144),EXACT('Rights_Coverage'!C53,CN2144)),0,1),1)</x:f>
        <x:v>0</x:v>
      </x:c>
    </x:row>
    <x:row r="2145">
      <x:c r="CL2145" t="str">
        <x:v>Rights_Coverage</x:v>
      </x:c>
      <x:c r="CM2145" t="str">
        <x:v>D53</x:v>
      </x:c>
      <x:c r="CN2145" t="str">
        <x:v>D5</x:v>
      </x:c>
      <x:c r="CO2145" t="n">
        <x:f>IFERROR(IF(AND(TYPE('Rights_Coverage'!D53)=TYPE(CN2145),ISBLANK('Rights_Coverage'!D53)=ISBLANK(CN2145),EXACT('Rights_Coverage'!D53,CN2145)),0,1),1)</x:f>
        <x:v>0</x:v>
      </x:c>
    </x:row>
    <x:row r="2146">
      <x:c r="CL2146" t="str">
        <x:v>Rights_Coverage</x:v>
      </x:c>
      <x:c r="CM2146" t="str">
        <x:v>E53</x:v>
      </x:c>
      <x:c r="CN2146" t="n">
        <x:v>-0.55</x:v>
      </x:c>
      <x:c r="CO2146" t="n">
        <x:f>IFERROR(IF(AND(TYPE('Rights_Coverage'!E53)=TYPE(CN2146),ISBLANK('Rights_Coverage'!E53)=ISBLANK(CN2146),EXACT('Rights_Coverage'!E53,CN2146)),0,1),1)</x:f>
        <x:v>0</x:v>
      </x:c>
    </x:row>
    <x:row r="2147">
      <x:c r="CL2147" t="str">
        <x:v>Rights_Coverage</x:v>
      </x:c>
      <x:c r="CM2147" t="str">
        <x:v>A54</x:v>
      </x:c>
      <x:c r="CN2147" t="n">
        <x:v>48</x:v>
      </x:c>
      <x:c r="CO2147" t="n">
        <x:f>IFERROR(IF(AND(TYPE('Rights_Coverage'!A54)=TYPE(CN2147),ISBLANK('Rights_Coverage'!A54)=ISBLANK(CN2147),EXACT('Rights_Coverage'!A54,CN2147)),0,1),1)</x:f>
        <x:v>0</x:v>
      </x:c>
    </x:row>
    <x:row r="2148">
      <x:c r="CL2148" t="str">
        <x:v>Rights_Coverage</x:v>
      </x:c>
      <x:c r="CM2148" t="str">
        <x:v>B54</x:v>
      </x:c>
      <x:c r="CN2148" t="str">
        <x:v>DIGN</x:v>
      </x:c>
      <x:c r="CO2148" t="n">
        <x:f>IFERROR(IF(AND(TYPE('Rights_Coverage'!B54)=TYPE(CN2148),ISBLANK('Rights_Coverage'!B54)=ISBLANK(CN2148),EXACT('Rights_Coverage'!B54,CN2148)),0,1),1)</x:f>
        <x:v>0</x:v>
      </x:c>
    </x:row>
    <x:row r="2149">
      <x:c r="CL2149" t="str">
        <x:v>Rights_Coverage</x:v>
      </x:c>
      <x:c r="CM2149" t="str">
        <x:v>C54</x:v>
      </x:c>
      <x:c r="CN2149" t="str">
        <x:v>U6</x:v>
      </x:c>
      <x:c r="CO2149" t="n">
        <x:f>IFERROR(IF(AND(TYPE('Rights_Coverage'!C54)=TYPE(CN2149),ISBLANK('Rights_Coverage'!C54)=ISBLANK(CN2149),EXACT('Rights_Coverage'!C54,CN2149)),0,1),1)</x:f>
        <x:v>0</x:v>
      </x:c>
    </x:row>
    <x:row r="2150">
      <x:c r="CL2150" t="str">
        <x:v>Rights_Coverage</x:v>
      </x:c>
      <x:c r="CM2150" t="str">
        <x:v>D54</x:v>
      </x:c>
      <x:c r="CN2150" t="str">
        <x:v>D3</x:v>
      </x:c>
      <x:c r="CO2150" t="n">
        <x:f>IFERROR(IF(AND(TYPE('Rights_Coverage'!D54)=TYPE(CN2150),ISBLANK('Rights_Coverage'!D54)=ISBLANK(CN2150),EXACT('Rights_Coverage'!D54,CN2150)),0,1),1)</x:f>
        <x:v>0</x:v>
      </x:c>
    </x:row>
    <x:row r="2151">
      <x:c r="CL2151" t="str">
        <x:v>Rights_Coverage</x:v>
      </x:c>
      <x:c r="CM2151" t="str">
        <x:v>E54</x:v>
      </x:c>
      <x:c r="CN2151" t="n">
        <x:v>-0.55</x:v>
      </x:c>
      <x:c r="CO2151" t="n">
        <x:f>IFERROR(IF(AND(TYPE('Rights_Coverage'!E54)=TYPE(CN2151),ISBLANK('Rights_Coverage'!E54)=ISBLANK(CN2151),EXACT('Rights_Coverage'!E54,CN2151)),0,1),1)</x:f>
        <x:v>0</x:v>
      </x:c>
    </x:row>
    <x:row r="2152">
      <x:c r="CL2152" t="str">
        <x:v>Rights_Coverage</x:v>
      </x:c>
      <x:c r="CM2152" t="str">
        <x:v>A55</x:v>
      </x:c>
      <x:c r="CN2152" t="n">
        <x:v>49</x:v>
      </x:c>
      <x:c r="CO2152" t="n">
        <x:f>IFERROR(IF(AND(TYPE('Rights_Coverage'!A55)=TYPE(CN2152),ISBLANK('Rights_Coverage'!A55)=ISBLANK(CN2152),EXACT('Rights_Coverage'!A55,CN2152)),0,1),1)</x:f>
        <x:v>0</x:v>
      </x:c>
    </x:row>
    <x:row r="2153">
      <x:c r="CL2153" t="str">
        <x:v>Rights_Coverage</x:v>
      </x:c>
      <x:c r="CM2153" t="str">
        <x:v>B55</x:v>
      </x:c>
      <x:c r="CN2153" t="str">
        <x:v>DIGN</x:v>
      </x:c>
      <x:c r="CO2153" t="n">
        <x:f>IFERROR(IF(AND(TYPE('Rights_Coverage'!B55)=TYPE(CN2153),ISBLANK('Rights_Coverage'!B55)=ISBLANK(CN2153),EXACT('Rights_Coverage'!B55,CN2153)),0,1),1)</x:f>
        <x:v>0</x:v>
      </x:c>
    </x:row>
    <x:row r="2154">
      <x:c r="CL2154" t="str">
        <x:v>Rights_Coverage</x:v>
      </x:c>
      <x:c r="CM2154" t="str">
        <x:v>C55</x:v>
      </x:c>
      <x:c r="CN2154" t="str">
        <x:v>U6</x:v>
      </x:c>
      <x:c r="CO2154" t="n">
        <x:f>IFERROR(IF(AND(TYPE('Rights_Coverage'!C55)=TYPE(CN2154),ISBLANK('Rights_Coverage'!C55)=ISBLANK(CN2154),EXACT('Rights_Coverage'!C55,CN2154)),0,1),1)</x:f>
        <x:v>0</x:v>
      </x:c>
    </x:row>
    <x:row r="2155">
      <x:c r="CL2155" t="str">
        <x:v>Rights_Coverage</x:v>
      </x:c>
      <x:c r="CM2155" t="str">
        <x:v>D55</x:v>
      </x:c>
      <x:c r="CN2155" t="str">
        <x:v>D5</x:v>
      </x:c>
      <x:c r="CO2155" t="n">
        <x:f>IFERROR(IF(AND(TYPE('Rights_Coverage'!D55)=TYPE(CN2155),ISBLANK('Rights_Coverage'!D55)=ISBLANK(CN2155),EXACT('Rights_Coverage'!D55,CN2155)),0,1),1)</x:f>
        <x:v>0</x:v>
      </x:c>
    </x:row>
    <x:row r="2156">
      <x:c r="CL2156" t="str">
        <x:v>Rights_Coverage</x:v>
      </x:c>
      <x:c r="CM2156" t="str">
        <x:v>E55</x:v>
      </x:c>
      <x:c r="CN2156" t="n">
        <x:v>-0.55</x:v>
      </x:c>
      <x:c r="CO2156" t="n">
        <x:f>IFERROR(IF(AND(TYPE('Rights_Coverage'!E55)=TYPE(CN2156),ISBLANK('Rights_Coverage'!E55)=ISBLANK(CN2156),EXACT('Rights_Coverage'!E55,CN2156)),0,1),1)</x:f>
        <x:v>0</x:v>
      </x:c>
    </x:row>
    <x:row r="2157">
      <x:c r="CL2157" t="str">
        <x:v>Rights_Coverage</x:v>
      </x:c>
      <x:c r="CM2157" t="str">
        <x:v>A56</x:v>
      </x:c>
      <x:c r="CN2157" t="n">
        <x:v>50</x:v>
      </x:c>
      <x:c r="CO2157" t="n">
        <x:f>IFERROR(IF(AND(TYPE('Rights_Coverage'!A56)=TYPE(CN2157),ISBLANK('Rights_Coverage'!A56)=ISBLANK(CN2157),EXACT('Rights_Coverage'!A56,CN2157)),0,1),1)</x:f>
        <x:v>0</x:v>
      </x:c>
    </x:row>
    <x:row r="2158">
      <x:c r="CL2158" t="str">
        <x:v>Rights_Coverage</x:v>
      </x:c>
      <x:c r="CM2158" t="str">
        <x:v>B56</x:v>
      </x:c>
      <x:c r="CN2158" t="str">
        <x:v>PROC</x:v>
      </x:c>
      <x:c r="CO2158" t="n">
        <x:f>IFERROR(IF(AND(TYPE('Rights_Coverage'!B56)=TYPE(CN2158),ISBLANK('Rights_Coverage'!B56)=ISBLANK(CN2158),EXACT('Rights_Coverage'!B56,CN2158)),0,1),1)</x:f>
        <x:v>0</x:v>
      </x:c>
    </x:row>
    <x:row r="2159">
      <x:c r="CL2159" t="str">
        <x:v>Rights_Coverage</x:v>
      </x:c>
      <x:c r="CM2159" t="str">
        <x:v>C56</x:v>
      </x:c>
      <x:c r="CN2159" t="str">
        <x:v>U4</x:v>
      </x:c>
      <x:c r="CO2159" t="n">
        <x:f>IFERROR(IF(AND(TYPE('Rights_Coverage'!C56)=TYPE(CN2159),ISBLANK('Rights_Coverage'!C56)=ISBLANK(CN2159),EXACT('Rights_Coverage'!C56,CN2159)),0,1),1)</x:f>
        <x:v>0</x:v>
      </x:c>
    </x:row>
    <x:row r="2160">
      <x:c r="CL2160" t="str">
        <x:v>Rights_Coverage</x:v>
      </x:c>
      <x:c r="CM2160" t="str">
        <x:v>D56</x:v>
      </x:c>
      <x:c r="CN2160" t="str">
        <x:v>D3</x:v>
      </x:c>
      <x:c r="CO2160" t="n">
        <x:f>IFERROR(IF(AND(TYPE('Rights_Coverage'!D56)=TYPE(CN2160),ISBLANK('Rights_Coverage'!D56)=ISBLANK(CN2160),EXACT('Rights_Coverage'!D56,CN2160)),0,1),1)</x:f>
        <x:v>0</x:v>
      </x:c>
    </x:row>
    <x:row r="2161">
      <x:c r="CL2161" t="str">
        <x:v>Rights_Coverage</x:v>
      </x:c>
      <x:c r="CM2161" t="str">
        <x:v>E56</x:v>
      </x:c>
      <x:c r="CN2161" t="n">
        <x:v>-0.45</x:v>
      </x:c>
      <x:c r="CO2161" t="n">
        <x:f>IFERROR(IF(AND(TYPE('Rights_Coverage'!E56)=TYPE(CN2161),ISBLANK('Rights_Coverage'!E56)=ISBLANK(CN2161),EXACT('Rights_Coverage'!E56,CN2161)),0,1),1)</x:f>
        <x:v>0</x:v>
      </x:c>
    </x:row>
    <x:row r="2162">
      <x:c r="CL2162" t="str">
        <x:v>Rights_Coverage</x:v>
      </x:c>
      <x:c r="CM2162" t="str">
        <x:v>A57</x:v>
      </x:c>
      <x:c r="CN2162" t="n">
        <x:v>51</x:v>
      </x:c>
      <x:c r="CO2162" t="n">
        <x:f>IFERROR(IF(AND(TYPE('Rights_Coverage'!A57)=TYPE(CN2162),ISBLANK('Rights_Coverage'!A57)=ISBLANK(CN2162),EXACT('Rights_Coverage'!A57,CN2162)),0,1),1)</x:f>
        <x:v>0</x:v>
      </x:c>
    </x:row>
    <x:row r="2163">
      <x:c r="CL2163" t="str">
        <x:v>Rights_Coverage</x:v>
      </x:c>
      <x:c r="CM2163" t="str">
        <x:v>B57</x:v>
      </x:c>
      <x:c r="CN2163" t="str">
        <x:v>PROC</x:v>
      </x:c>
      <x:c r="CO2163" t="n">
        <x:f>IFERROR(IF(AND(TYPE('Rights_Coverage'!B57)=TYPE(CN2163),ISBLANK('Rights_Coverage'!B57)=ISBLANK(CN2163),EXACT('Rights_Coverage'!B57,CN2163)),0,1),1)</x:f>
        <x:v>0</x:v>
      </x:c>
    </x:row>
    <x:row r="2164">
      <x:c r="CL2164" t="str">
        <x:v>Rights_Coverage</x:v>
      </x:c>
      <x:c r="CM2164" t="str">
        <x:v>C57</x:v>
      </x:c>
      <x:c r="CN2164" t="str">
        <x:v>U4</x:v>
      </x:c>
      <x:c r="CO2164" t="n">
        <x:f>IFERROR(IF(AND(TYPE('Rights_Coverage'!C57)=TYPE(CN2164),ISBLANK('Rights_Coverage'!C57)=ISBLANK(CN2164),EXACT('Rights_Coverage'!C57,CN2164)),0,1),1)</x:f>
        <x:v>0</x:v>
      </x:c>
    </x:row>
    <x:row r="2165">
      <x:c r="CL2165" t="str">
        <x:v>Rights_Coverage</x:v>
      </x:c>
      <x:c r="CM2165" t="str">
        <x:v>D57</x:v>
      </x:c>
      <x:c r="CN2165" t="str">
        <x:v>D4</x:v>
      </x:c>
      <x:c r="CO2165" t="n">
        <x:f>IFERROR(IF(AND(TYPE('Rights_Coverage'!D57)=TYPE(CN2165),ISBLANK('Rights_Coverage'!D57)=ISBLANK(CN2165),EXACT('Rights_Coverage'!D57,CN2165)),0,1),1)</x:f>
        <x:v>0</x:v>
      </x:c>
    </x:row>
    <x:row r="2166">
      <x:c r="CL2166" t="str">
        <x:v>Rights_Coverage</x:v>
      </x:c>
      <x:c r="CM2166" t="str">
        <x:v>E57</x:v>
      </x:c>
      <x:c r="CN2166" t="n">
        <x:v>-0.45</x:v>
      </x:c>
      <x:c r="CO2166" t="n">
        <x:f>IFERROR(IF(AND(TYPE('Rights_Coverage'!E57)=TYPE(CN2166),ISBLANK('Rights_Coverage'!E57)=ISBLANK(CN2166),EXACT('Rights_Coverage'!E57,CN2166)),0,1),1)</x:f>
        <x:v>0</x:v>
      </x:c>
    </x:row>
    <x:row r="2167">
      <x:c r="CL2167" t="str">
        <x:v>Rights_Coverage</x:v>
      </x:c>
      <x:c r="CM2167" t="str">
        <x:v>A58</x:v>
      </x:c>
      <x:c r="CN2167" t="n">
        <x:v>52</x:v>
      </x:c>
      <x:c r="CO2167" t="n">
        <x:f>IFERROR(IF(AND(TYPE('Rights_Coverage'!A58)=TYPE(CN2167),ISBLANK('Rights_Coverage'!A58)=ISBLANK(CN2167),EXACT('Rights_Coverage'!A58,CN2167)),0,1),1)</x:f>
        <x:v>0</x:v>
      </x:c>
    </x:row>
    <x:row r="2168">
      <x:c r="CL2168" t="str">
        <x:v>Rights_Coverage</x:v>
      </x:c>
      <x:c r="CM2168" t="str">
        <x:v>B58</x:v>
      </x:c>
      <x:c r="CN2168" t="str">
        <x:v>PROC</x:v>
      </x:c>
      <x:c r="CO2168" t="n">
        <x:f>IFERROR(IF(AND(TYPE('Rights_Coverage'!B58)=TYPE(CN2168),ISBLANK('Rights_Coverage'!B58)=ISBLANK(CN2168),EXACT('Rights_Coverage'!B58,CN2168)),0,1),1)</x:f>
        <x:v>0</x:v>
      </x:c>
    </x:row>
    <x:row r="2169">
      <x:c r="CL2169" t="str">
        <x:v>Rights_Coverage</x:v>
      </x:c>
      <x:c r="CM2169" t="str">
        <x:v>C58</x:v>
      </x:c>
      <x:c r="CN2169" t="str">
        <x:v>U4</x:v>
      </x:c>
      <x:c r="CO2169" t="n">
        <x:f>IFERROR(IF(AND(TYPE('Rights_Coverage'!C58)=TYPE(CN2169),ISBLANK('Rights_Coverage'!C58)=ISBLANK(CN2169),EXACT('Rights_Coverage'!C58,CN2169)),0,1),1)</x:f>
        <x:v>0</x:v>
      </x:c>
    </x:row>
    <x:row r="2170">
      <x:c r="CL2170" t="str">
        <x:v>Rights_Coverage</x:v>
      </x:c>
      <x:c r="CM2170" t="str">
        <x:v>D58</x:v>
      </x:c>
      <x:c r="CN2170" t="str">
        <x:v>D5</x:v>
      </x:c>
      <x:c r="CO2170" t="n">
        <x:f>IFERROR(IF(AND(TYPE('Rights_Coverage'!D58)=TYPE(CN2170),ISBLANK('Rights_Coverage'!D58)=ISBLANK(CN2170),EXACT('Rights_Coverage'!D58,CN2170)),0,1),1)</x:f>
        <x:v>0</x:v>
      </x:c>
    </x:row>
    <x:row r="2171">
      <x:c r="CL2171" t="str">
        <x:v>Rights_Coverage</x:v>
      </x:c>
      <x:c r="CM2171" t="str">
        <x:v>E58</x:v>
      </x:c>
      <x:c r="CN2171" t="n">
        <x:v>-0.45</x:v>
      </x:c>
      <x:c r="CO2171" t="n">
        <x:f>IFERROR(IF(AND(TYPE('Rights_Coverage'!E58)=TYPE(CN2171),ISBLANK('Rights_Coverage'!E58)=ISBLANK(CN2171),EXACT('Rights_Coverage'!E58,CN2171)),0,1),1)</x:f>
        <x:v>0</x:v>
      </x:c>
    </x:row>
    <x:row r="2172">
      <x:c r="CL2172" t="str">
        <x:v>Rights_Coverage</x:v>
      </x:c>
      <x:c r="CM2172" t="str">
        <x:v>A59</x:v>
      </x:c>
      <x:c r="CN2172" t="n">
        <x:v>53</x:v>
      </x:c>
      <x:c r="CO2172" t="n">
        <x:f>IFERROR(IF(AND(TYPE('Rights_Coverage'!A59)=TYPE(CN2172),ISBLANK('Rights_Coverage'!A59)=ISBLANK(CN2172),EXACT('Rights_Coverage'!A59,CN2172)),0,1),1)</x:f>
        <x:v>0</x:v>
      </x:c>
    </x:row>
    <x:row r="2173">
      <x:c r="CL2173" t="str">
        <x:v>Rights_Coverage</x:v>
      </x:c>
      <x:c r="CM2173" t="str">
        <x:v>B59</x:v>
      </x:c>
      <x:c r="CN2173" t="str">
        <x:v>PROC</x:v>
      </x:c>
      <x:c r="CO2173" t="n">
        <x:f>IFERROR(IF(AND(TYPE('Rights_Coverage'!B59)=TYPE(CN2173),ISBLANK('Rights_Coverage'!B59)=ISBLANK(CN2173),EXACT('Rights_Coverage'!B59,CN2173)),0,1),1)</x:f>
        <x:v>0</x:v>
      </x:c>
    </x:row>
    <x:row r="2174">
      <x:c r="CL2174" t="str">
        <x:v>Rights_Coverage</x:v>
      </x:c>
      <x:c r="CM2174" t="str">
        <x:v>C59</x:v>
      </x:c>
      <x:c r="CN2174" t="str">
        <x:v>U5</x:v>
      </x:c>
      <x:c r="CO2174" t="n">
        <x:f>IFERROR(IF(AND(TYPE('Rights_Coverage'!C59)=TYPE(CN2174),ISBLANK('Rights_Coverage'!C59)=ISBLANK(CN2174),EXACT('Rights_Coverage'!C59,CN2174)),0,1),1)</x:f>
        <x:v>0</x:v>
      </x:c>
    </x:row>
    <x:row r="2175">
      <x:c r="CL2175" t="str">
        <x:v>Rights_Coverage</x:v>
      </x:c>
      <x:c r="CM2175" t="str">
        <x:v>D59</x:v>
      </x:c>
      <x:c r="CN2175" t="str">
        <x:v>D3</x:v>
      </x:c>
      <x:c r="CO2175" t="n">
        <x:f>IFERROR(IF(AND(TYPE('Rights_Coverage'!D59)=TYPE(CN2175),ISBLANK('Rights_Coverage'!D59)=ISBLANK(CN2175),EXACT('Rights_Coverage'!D59,CN2175)),0,1),1)</x:f>
        <x:v>0</x:v>
      </x:c>
    </x:row>
    <x:row r="2176">
      <x:c r="CL2176" t="str">
        <x:v>Rights_Coverage</x:v>
      </x:c>
      <x:c r="CM2176" t="str">
        <x:v>E59</x:v>
      </x:c>
      <x:c r="CN2176" t="n">
        <x:v>-0.45</x:v>
      </x:c>
      <x:c r="CO2176" t="n">
        <x:f>IFERROR(IF(AND(TYPE('Rights_Coverage'!E59)=TYPE(CN2176),ISBLANK('Rights_Coverage'!E59)=ISBLANK(CN2176),EXACT('Rights_Coverage'!E59,CN2176)),0,1),1)</x:f>
        <x:v>0</x:v>
      </x:c>
    </x:row>
    <x:row r="2177">
      <x:c r="CL2177" t="str">
        <x:v>Rights_Coverage</x:v>
      </x:c>
      <x:c r="CM2177" t="str">
        <x:v>A60</x:v>
      </x:c>
      <x:c r="CN2177" t="n">
        <x:v>54</x:v>
      </x:c>
      <x:c r="CO2177" t="n">
        <x:f>IFERROR(IF(AND(TYPE('Rights_Coverage'!A60)=TYPE(CN2177),ISBLANK('Rights_Coverage'!A60)=ISBLANK(CN2177),EXACT('Rights_Coverage'!A60,CN2177)),0,1),1)</x:f>
        <x:v>0</x:v>
      </x:c>
    </x:row>
    <x:row r="2178">
      <x:c r="CL2178" t="str">
        <x:v>Rights_Coverage</x:v>
      </x:c>
      <x:c r="CM2178" t="str">
        <x:v>B60</x:v>
      </x:c>
      <x:c r="CN2178" t="str">
        <x:v>PROC</x:v>
      </x:c>
      <x:c r="CO2178" t="n">
        <x:f>IFERROR(IF(AND(TYPE('Rights_Coverage'!B60)=TYPE(CN2178),ISBLANK('Rights_Coverage'!B60)=ISBLANK(CN2178),EXACT('Rights_Coverage'!B60,CN2178)),0,1),1)</x:f>
        <x:v>0</x:v>
      </x:c>
    </x:row>
    <x:row r="2179">
      <x:c r="CL2179" t="str">
        <x:v>Rights_Coverage</x:v>
      </x:c>
      <x:c r="CM2179" t="str">
        <x:v>C60</x:v>
      </x:c>
      <x:c r="CN2179" t="str">
        <x:v>U5</x:v>
      </x:c>
      <x:c r="CO2179" t="n">
        <x:f>IFERROR(IF(AND(TYPE('Rights_Coverage'!C60)=TYPE(CN2179),ISBLANK('Rights_Coverage'!C60)=ISBLANK(CN2179),EXACT('Rights_Coverage'!C60,CN2179)),0,1),1)</x:f>
        <x:v>0</x:v>
      </x:c>
    </x:row>
    <x:row r="2180">
      <x:c r="CL2180" t="str">
        <x:v>Rights_Coverage</x:v>
      </x:c>
      <x:c r="CM2180" t="str">
        <x:v>D60</x:v>
      </x:c>
      <x:c r="CN2180" t="str">
        <x:v>D4</x:v>
      </x:c>
      <x:c r="CO2180" t="n">
        <x:f>IFERROR(IF(AND(TYPE('Rights_Coverage'!D60)=TYPE(CN2180),ISBLANK('Rights_Coverage'!D60)=ISBLANK(CN2180),EXACT('Rights_Coverage'!D60,CN2180)),0,1),1)</x:f>
        <x:v>0</x:v>
      </x:c>
    </x:row>
    <x:row r="2181">
      <x:c r="CL2181" t="str">
        <x:v>Rights_Coverage</x:v>
      </x:c>
      <x:c r="CM2181" t="str">
        <x:v>E60</x:v>
      </x:c>
      <x:c r="CN2181" t="n">
        <x:v>-0.45</x:v>
      </x:c>
      <x:c r="CO2181" t="n">
        <x:f>IFERROR(IF(AND(TYPE('Rights_Coverage'!E60)=TYPE(CN2181),ISBLANK('Rights_Coverage'!E60)=ISBLANK(CN2181),EXACT('Rights_Coverage'!E60,CN2181)),0,1),1)</x:f>
        <x:v>0</x:v>
      </x:c>
    </x:row>
    <x:row r="2182">
      <x:c r="CL2182" t="str">
        <x:v>Rights_Coverage</x:v>
      </x:c>
      <x:c r="CM2182" t="str">
        <x:v>A61</x:v>
      </x:c>
      <x:c r="CN2182" t="n">
        <x:v>55</x:v>
      </x:c>
      <x:c r="CO2182" t="n">
        <x:f>IFERROR(IF(AND(TYPE('Rights_Coverage'!A61)=TYPE(CN2182),ISBLANK('Rights_Coverage'!A61)=ISBLANK(CN2182),EXACT('Rights_Coverage'!A61,CN2182)),0,1),1)</x:f>
        <x:v>0</x:v>
      </x:c>
    </x:row>
    <x:row r="2183">
      <x:c r="CL2183" t="str">
        <x:v>Rights_Coverage</x:v>
      </x:c>
      <x:c r="CM2183" t="str">
        <x:v>B61</x:v>
      </x:c>
      <x:c r="CN2183" t="str">
        <x:v>PROC</x:v>
      </x:c>
      <x:c r="CO2183" t="n">
        <x:f>IFERROR(IF(AND(TYPE('Rights_Coverage'!B61)=TYPE(CN2183),ISBLANK('Rights_Coverage'!B61)=ISBLANK(CN2183),EXACT('Rights_Coverage'!B61,CN2183)),0,1),1)</x:f>
        <x:v>0</x:v>
      </x:c>
    </x:row>
    <x:row r="2184">
      <x:c r="CL2184" t="str">
        <x:v>Rights_Coverage</x:v>
      </x:c>
      <x:c r="CM2184" t="str">
        <x:v>C61</x:v>
      </x:c>
      <x:c r="CN2184" t="str">
        <x:v>U5</x:v>
      </x:c>
      <x:c r="CO2184" t="n">
        <x:f>IFERROR(IF(AND(TYPE('Rights_Coverage'!C61)=TYPE(CN2184),ISBLANK('Rights_Coverage'!C61)=ISBLANK(CN2184),EXACT('Rights_Coverage'!C61,CN2184)),0,1),1)</x:f>
        <x:v>0</x:v>
      </x:c>
    </x:row>
    <x:row r="2185">
      <x:c r="CL2185" t="str">
        <x:v>Rights_Coverage</x:v>
      </x:c>
      <x:c r="CM2185" t="str">
        <x:v>D61</x:v>
      </x:c>
      <x:c r="CN2185" t="str">
        <x:v>D5</x:v>
      </x:c>
      <x:c r="CO2185" t="n">
        <x:f>IFERROR(IF(AND(TYPE('Rights_Coverage'!D61)=TYPE(CN2185),ISBLANK('Rights_Coverage'!D61)=ISBLANK(CN2185),EXACT('Rights_Coverage'!D61,CN2185)),0,1),1)</x:f>
        <x:v>0</x:v>
      </x:c>
    </x:row>
    <x:row r="2186">
      <x:c r="CL2186" t="str">
        <x:v>Rights_Coverage</x:v>
      </x:c>
      <x:c r="CM2186" t="str">
        <x:v>E61</x:v>
      </x:c>
      <x:c r="CN2186" t="n">
        <x:v>-0.45</x:v>
      </x:c>
      <x:c r="CO2186" t="n">
        <x:f>IFERROR(IF(AND(TYPE('Rights_Coverage'!E61)=TYPE(CN2186),ISBLANK('Rights_Coverage'!E61)=ISBLANK(CN2186),EXACT('Rights_Coverage'!E61,CN2186)),0,1),1)</x:f>
        <x:v>0</x:v>
      </x:c>
    </x:row>
    <x:row r="2187">
      <x:c r="CL2187" t="str">
        <x:v>Rights_Coverage</x:v>
      </x:c>
      <x:c r="CM2187" t="str">
        <x:v>A62</x:v>
      </x:c>
      <x:c r="CN2187" t="n">
        <x:v>56</x:v>
      </x:c>
      <x:c r="CO2187" t="n">
        <x:f>IFERROR(IF(AND(TYPE('Rights_Coverage'!A62)=TYPE(CN2187),ISBLANK('Rights_Coverage'!A62)=ISBLANK(CN2187),EXACT('Rights_Coverage'!A62,CN2187)),0,1),1)</x:f>
        <x:v>0</x:v>
      </x:c>
    </x:row>
    <x:row r="2188">
      <x:c r="CL2188" t="str">
        <x:v>Rights_Coverage</x:v>
      </x:c>
      <x:c r="CM2188" t="str">
        <x:v>B62</x:v>
      </x:c>
      <x:c r="CN2188" t="str">
        <x:v>PROC</x:v>
      </x:c>
      <x:c r="CO2188" t="n">
        <x:f>IFERROR(IF(AND(TYPE('Rights_Coverage'!B62)=TYPE(CN2188),ISBLANK('Rights_Coverage'!B62)=ISBLANK(CN2188),EXACT('Rights_Coverage'!B62,CN2188)),0,1),1)</x:f>
        <x:v>0</x:v>
      </x:c>
    </x:row>
    <x:row r="2189">
      <x:c r="CL2189" t="str">
        <x:v>Rights_Coverage</x:v>
      </x:c>
      <x:c r="CM2189" t="str">
        <x:v>C62</x:v>
      </x:c>
      <x:c r="CN2189" t="str">
        <x:v>U6</x:v>
      </x:c>
      <x:c r="CO2189" t="n">
        <x:f>IFERROR(IF(AND(TYPE('Rights_Coverage'!C62)=TYPE(CN2189),ISBLANK('Rights_Coverage'!C62)=ISBLANK(CN2189),EXACT('Rights_Coverage'!C62,CN2189)),0,1),1)</x:f>
        <x:v>0</x:v>
      </x:c>
    </x:row>
    <x:row r="2190">
      <x:c r="CL2190" t="str">
        <x:v>Rights_Coverage</x:v>
      </x:c>
      <x:c r="CM2190" t="str">
        <x:v>D62</x:v>
      </x:c>
      <x:c r="CN2190" t="str">
        <x:v>D3</x:v>
      </x:c>
      <x:c r="CO2190" t="n">
        <x:f>IFERROR(IF(AND(TYPE('Rights_Coverage'!D62)=TYPE(CN2190),ISBLANK('Rights_Coverage'!D62)=ISBLANK(CN2190),EXACT('Rights_Coverage'!D62,CN2190)),0,1),1)</x:f>
        <x:v>0</x:v>
      </x:c>
    </x:row>
    <x:row r="2191">
      <x:c r="CL2191" t="str">
        <x:v>Rights_Coverage</x:v>
      </x:c>
      <x:c r="CM2191" t="str">
        <x:v>E62</x:v>
      </x:c>
      <x:c r="CN2191" t="n">
        <x:v>-0.45</x:v>
      </x:c>
      <x:c r="CO2191" t="n">
        <x:f>IFERROR(IF(AND(TYPE('Rights_Coverage'!E62)=TYPE(CN2191),ISBLANK('Rights_Coverage'!E62)=ISBLANK(CN2191),EXACT('Rights_Coverage'!E62,CN2191)),0,1),1)</x:f>
        <x:v>0</x:v>
      </x:c>
    </x:row>
    <x:row r="2192">
      <x:c r="CL2192" t="str">
        <x:v>Rights_Coverage</x:v>
      </x:c>
      <x:c r="CM2192" t="str">
        <x:v>A63</x:v>
      </x:c>
      <x:c r="CN2192" t="n">
        <x:v>57</x:v>
      </x:c>
      <x:c r="CO2192" t="n">
        <x:f>IFERROR(IF(AND(TYPE('Rights_Coverage'!A63)=TYPE(CN2192),ISBLANK('Rights_Coverage'!A63)=ISBLANK(CN2192),EXACT('Rights_Coverage'!A63,CN2192)),0,1),1)</x:f>
        <x:v>0</x:v>
      </x:c>
    </x:row>
    <x:row r="2193">
      <x:c r="CL2193" t="str">
        <x:v>Rights_Coverage</x:v>
      </x:c>
      <x:c r="CM2193" t="str">
        <x:v>B63</x:v>
      </x:c>
      <x:c r="CN2193" t="str">
        <x:v>PROC</x:v>
      </x:c>
      <x:c r="CO2193" t="n">
        <x:f>IFERROR(IF(AND(TYPE('Rights_Coverage'!B63)=TYPE(CN2193),ISBLANK('Rights_Coverage'!B63)=ISBLANK(CN2193),EXACT('Rights_Coverage'!B63,CN2193)),0,1),1)</x:f>
        <x:v>0</x:v>
      </x:c>
    </x:row>
    <x:row r="2194">
      <x:c r="CL2194" t="str">
        <x:v>Rights_Coverage</x:v>
      </x:c>
      <x:c r="CM2194" t="str">
        <x:v>C63</x:v>
      </x:c>
      <x:c r="CN2194" t="str">
        <x:v>U6</x:v>
      </x:c>
      <x:c r="CO2194" t="n">
        <x:f>IFERROR(IF(AND(TYPE('Rights_Coverage'!C63)=TYPE(CN2194),ISBLANK('Rights_Coverage'!C63)=ISBLANK(CN2194),EXACT('Rights_Coverage'!C63,CN2194)),0,1),1)</x:f>
        <x:v>0</x:v>
      </x:c>
    </x:row>
    <x:row r="2195">
      <x:c r="CL2195" t="str">
        <x:v>Rights_Coverage</x:v>
      </x:c>
      <x:c r="CM2195" t="str">
        <x:v>D63</x:v>
      </x:c>
      <x:c r="CN2195" t="str">
        <x:v>D4</x:v>
      </x:c>
      <x:c r="CO2195" t="n">
        <x:f>IFERROR(IF(AND(TYPE('Rights_Coverage'!D63)=TYPE(CN2195),ISBLANK('Rights_Coverage'!D63)=ISBLANK(CN2195),EXACT('Rights_Coverage'!D63,CN2195)),0,1),1)</x:f>
        <x:v>0</x:v>
      </x:c>
    </x:row>
    <x:row r="2196">
      <x:c r="CL2196" t="str">
        <x:v>Rights_Coverage</x:v>
      </x:c>
      <x:c r="CM2196" t="str">
        <x:v>E63</x:v>
      </x:c>
      <x:c r="CN2196" t="n">
        <x:v>-0.45</x:v>
      </x:c>
      <x:c r="CO2196" t="n">
        <x:f>IFERROR(IF(AND(TYPE('Rights_Coverage'!E63)=TYPE(CN2196),ISBLANK('Rights_Coverage'!E63)=ISBLANK(CN2196),EXACT('Rights_Coverage'!E63,CN2196)),0,1),1)</x:f>
        <x:v>0</x:v>
      </x:c>
    </x:row>
    <x:row r="2197">
      <x:c r="CL2197" t="str">
        <x:v>Rights_Coverage</x:v>
      </x:c>
      <x:c r="CM2197" t="str">
        <x:v>A64</x:v>
      </x:c>
      <x:c r="CN2197" t="n">
        <x:v>58</x:v>
      </x:c>
      <x:c r="CO2197" t="n">
        <x:f>IFERROR(IF(AND(TYPE('Rights_Coverage'!A64)=TYPE(CN2197),ISBLANK('Rights_Coverage'!A64)=ISBLANK(CN2197),EXACT('Rights_Coverage'!A64,CN2197)),0,1),1)</x:f>
        <x:v>0</x:v>
      </x:c>
    </x:row>
    <x:row r="2198">
      <x:c r="CL2198" t="str">
        <x:v>Rights_Coverage</x:v>
      </x:c>
      <x:c r="CM2198" t="str">
        <x:v>B64</x:v>
      </x:c>
      <x:c r="CN2198" t="str">
        <x:v>PROC</x:v>
      </x:c>
      <x:c r="CO2198" t="n">
        <x:f>IFERROR(IF(AND(TYPE('Rights_Coverage'!B64)=TYPE(CN2198),ISBLANK('Rights_Coverage'!B64)=ISBLANK(CN2198),EXACT('Rights_Coverage'!B64,CN2198)),0,1),1)</x:f>
        <x:v>0</x:v>
      </x:c>
    </x:row>
    <x:row r="2199">
      <x:c r="CL2199" t="str">
        <x:v>Rights_Coverage</x:v>
      </x:c>
      <x:c r="CM2199" t="str">
        <x:v>C64</x:v>
      </x:c>
      <x:c r="CN2199" t="str">
        <x:v>U6</x:v>
      </x:c>
      <x:c r="CO2199" t="n">
        <x:f>IFERROR(IF(AND(TYPE('Rights_Coverage'!C64)=TYPE(CN2199),ISBLANK('Rights_Coverage'!C64)=ISBLANK(CN2199),EXACT('Rights_Coverage'!C64,CN2199)),0,1),1)</x:f>
        <x:v>0</x:v>
      </x:c>
    </x:row>
    <x:row r="2200">
      <x:c r="CL2200" t="str">
        <x:v>Rights_Coverage</x:v>
      </x:c>
      <x:c r="CM2200" t="str">
        <x:v>D64</x:v>
      </x:c>
      <x:c r="CN2200" t="str">
        <x:v>D5</x:v>
      </x:c>
      <x:c r="CO2200" t="n">
        <x:f>IFERROR(IF(AND(TYPE('Rights_Coverage'!D64)=TYPE(CN2200),ISBLANK('Rights_Coverage'!D64)=ISBLANK(CN2200),EXACT('Rights_Coverage'!D64,CN2200)),0,1),1)</x:f>
        <x:v>0</x:v>
      </x:c>
    </x:row>
    <x:row r="2201">
      <x:c r="CL2201" t="str">
        <x:v>Rights_Coverage</x:v>
      </x:c>
      <x:c r="CM2201" t="str">
        <x:v>E64</x:v>
      </x:c>
      <x:c r="CN2201" t="n">
        <x:v>-0.45</x:v>
      </x:c>
      <x:c r="CO2201" t="n">
        <x:f>IFERROR(IF(AND(TYPE('Rights_Coverage'!E64)=TYPE(CN2201),ISBLANK('Rights_Coverage'!E64)=ISBLANK(CN2201),EXACT('Rights_Coverage'!E64,CN2201)),0,1),1)</x:f>
        <x:v>0</x:v>
      </x:c>
    </x:row>
    <x:row r="2202">
      <x:c r="CL2202" t="str">
        <x:v>Rights_Coverage</x:v>
      </x:c>
      <x:c r="CM2202" t="str">
        <x:v>A65</x:v>
      </x:c>
      <x:c r="CN2202" t="n">
        <x:v>59</x:v>
      </x:c>
      <x:c r="CO2202" t="n">
        <x:f>IFERROR(IF(AND(TYPE('Rights_Coverage'!A65)=TYPE(CN2202),ISBLANK('Rights_Coverage'!A65)=ISBLANK(CN2202),EXACT('Rights_Coverage'!A65,CN2202)),0,1),1)</x:f>
        <x:v>0</x:v>
      </x:c>
    </x:row>
    <x:row r="2203">
      <x:c r="CL2203" t="str">
        <x:v>Rights_Coverage</x:v>
      </x:c>
      <x:c r="CM2203" t="str">
        <x:v>B65</x:v>
      </x:c>
      <x:c r="CN2203" t="str">
        <x:v>INFO</x:v>
      </x:c>
      <x:c r="CO2203" t="n">
        <x:f>IFERROR(IF(AND(TYPE('Rights_Coverage'!B65)=TYPE(CN2203),ISBLANK('Rights_Coverage'!B65)=ISBLANK(CN2203),EXACT('Rights_Coverage'!B65,CN2203)),0,1),1)</x:f>
        <x:v>0</x:v>
      </x:c>
    </x:row>
    <x:row r="2204">
      <x:c r="CL2204" t="str">
        <x:v>Rights_Coverage</x:v>
      </x:c>
      <x:c r="CM2204" t="str">
        <x:v>C65</x:v>
      </x:c>
      <x:c r="CN2204" t="str">
        <x:v>U1</x:v>
      </x:c>
      <x:c r="CO2204" t="n">
        <x:f>IFERROR(IF(AND(TYPE('Rights_Coverage'!C65)=TYPE(CN2204),ISBLANK('Rights_Coverage'!C65)=ISBLANK(CN2204),EXACT('Rights_Coverage'!C65,CN2204)),0,1),1)</x:f>
        <x:v>0</x:v>
      </x:c>
    </x:row>
    <x:row r="2205">
      <x:c r="CL2205" t="str">
        <x:v>Rights_Coverage</x:v>
      </x:c>
      <x:c r="CM2205" t="str">
        <x:v>D65</x:v>
      </x:c>
      <x:c r="CN2205" t="str">
        <x:v>D4</x:v>
      </x:c>
      <x:c r="CO2205" t="n">
        <x:f>IFERROR(IF(AND(TYPE('Rights_Coverage'!D65)=TYPE(CN2205),ISBLANK('Rights_Coverage'!D65)=ISBLANK(CN2205),EXACT('Rights_Coverage'!D65,CN2205)),0,1),1)</x:f>
        <x:v>0</x:v>
      </x:c>
    </x:row>
    <x:row r="2206">
      <x:c r="CL2206" t="str">
        <x:v>Rights_Coverage</x:v>
      </x:c>
      <x:c r="CM2206" t="str">
        <x:v>E65</x:v>
      </x:c>
      <x:c r="CN2206" t="n">
        <x:v>-0.4</x:v>
      </x:c>
      <x:c r="CO2206" t="n">
        <x:f>IFERROR(IF(AND(TYPE('Rights_Coverage'!E65)=TYPE(CN2206),ISBLANK('Rights_Coverage'!E65)=ISBLANK(CN2206),EXACT('Rights_Coverage'!E65,CN2206)),0,1),1)</x:f>
        <x:v>0</x:v>
      </x:c>
    </x:row>
    <x:row r="2207">
      <x:c r="CL2207" t="str">
        <x:v>Rights_Coverage</x:v>
      </x:c>
      <x:c r="CM2207" t="str">
        <x:v>A66</x:v>
      </x:c>
      <x:c r="CN2207" t="n">
        <x:v>60</x:v>
      </x:c>
      <x:c r="CO2207" t="n">
        <x:f>IFERROR(IF(AND(TYPE('Rights_Coverage'!A66)=TYPE(CN2207),ISBLANK('Rights_Coverage'!A66)=ISBLANK(CN2207),EXACT('Rights_Coverage'!A66,CN2207)),0,1),1)</x:f>
        <x:v>0</x:v>
      </x:c>
    </x:row>
    <x:row r="2208">
      <x:c r="CL2208" t="str">
        <x:v>Rights_Coverage</x:v>
      </x:c>
      <x:c r="CM2208" t="str">
        <x:v>B66</x:v>
      </x:c>
      <x:c r="CN2208" t="str">
        <x:v>INFO</x:v>
      </x:c>
      <x:c r="CO2208" t="n">
        <x:f>IFERROR(IF(AND(TYPE('Rights_Coverage'!B66)=TYPE(CN2208),ISBLANK('Rights_Coverage'!B66)=ISBLANK(CN2208),EXACT('Rights_Coverage'!B66,CN2208)),0,1),1)</x:f>
        <x:v>0</x:v>
      </x:c>
    </x:row>
    <x:row r="2209">
      <x:c r="CL2209" t="str">
        <x:v>Rights_Coverage</x:v>
      </x:c>
      <x:c r="CM2209" t="str">
        <x:v>C66</x:v>
      </x:c>
      <x:c r="CN2209" t="str">
        <x:v>U1</x:v>
      </x:c>
      <x:c r="CO2209" t="n">
        <x:f>IFERROR(IF(AND(TYPE('Rights_Coverage'!C66)=TYPE(CN2209),ISBLANK('Rights_Coverage'!C66)=ISBLANK(CN2209),EXACT('Rights_Coverage'!C66,CN2209)),0,1),1)</x:f>
        <x:v>0</x:v>
      </x:c>
    </x:row>
    <x:row r="2210">
      <x:c r="CL2210" t="str">
        <x:v>Rights_Coverage</x:v>
      </x:c>
      <x:c r="CM2210" t="str">
        <x:v>D66</x:v>
      </x:c>
      <x:c r="CN2210" t="str">
        <x:v>D5</x:v>
      </x:c>
      <x:c r="CO2210" t="n">
        <x:f>IFERROR(IF(AND(TYPE('Rights_Coverage'!D66)=TYPE(CN2210),ISBLANK('Rights_Coverage'!D66)=ISBLANK(CN2210),EXACT('Rights_Coverage'!D66,CN2210)),0,1),1)</x:f>
        <x:v>0</x:v>
      </x:c>
    </x:row>
    <x:row r="2211">
      <x:c r="CL2211" t="str">
        <x:v>Rights_Coverage</x:v>
      </x:c>
      <x:c r="CM2211" t="str">
        <x:v>E66</x:v>
      </x:c>
      <x:c r="CN2211" t="n">
        <x:v>-0.4</x:v>
      </x:c>
      <x:c r="CO2211" t="n">
        <x:f>IFERROR(IF(AND(TYPE('Rights_Coverage'!E66)=TYPE(CN2211),ISBLANK('Rights_Coverage'!E66)=ISBLANK(CN2211),EXACT('Rights_Coverage'!E66,CN2211)),0,1),1)</x:f>
        <x:v>0</x:v>
      </x:c>
    </x:row>
    <x:row r="2212">
      <x:c r="CL2212" t="str">
        <x:v>Rights_Coverage</x:v>
      </x:c>
      <x:c r="CM2212" t="str">
        <x:v>A67</x:v>
      </x:c>
      <x:c r="CN2212" t="n">
        <x:v>61</x:v>
      </x:c>
      <x:c r="CO2212" t="n">
        <x:f>IFERROR(IF(AND(TYPE('Rights_Coverage'!A67)=TYPE(CN2212),ISBLANK('Rights_Coverage'!A67)=ISBLANK(CN2212),EXACT('Rights_Coverage'!A67,CN2212)),0,1),1)</x:f>
        <x:v>0</x:v>
      </x:c>
    </x:row>
    <x:row r="2213">
      <x:c r="CL2213" t="str">
        <x:v>Rights_Coverage</x:v>
      </x:c>
      <x:c r="CM2213" t="str">
        <x:v>B67</x:v>
      </x:c>
      <x:c r="CN2213" t="str">
        <x:v>INFO</x:v>
      </x:c>
      <x:c r="CO2213" t="n">
        <x:f>IFERROR(IF(AND(TYPE('Rights_Coverage'!B67)=TYPE(CN2213),ISBLANK('Rights_Coverage'!B67)=ISBLANK(CN2213),EXACT('Rights_Coverage'!B67,CN2213)),0,1),1)</x:f>
        <x:v>0</x:v>
      </x:c>
    </x:row>
    <x:row r="2214">
      <x:c r="CL2214" t="str">
        <x:v>Rights_Coverage</x:v>
      </x:c>
      <x:c r="CM2214" t="str">
        <x:v>C67</x:v>
      </x:c>
      <x:c r="CN2214" t="str">
        <x:v>U2</x:v>
      </x:c>
      <x:c r="CO2214" t="n">
        <x:f>IFERROR(IF(AND(TYPE('Rights_Coverage'!C67)=TYPE(CN2214),ISBLANK('Rights_Coverage'!C67)=ISBLANK(CN2214),EXACT('Rights_Coverage'!C67,CN2214)),0,1),1)</x:f>
        <x:v>0</x:v>
      </x:c>
    </x:row>
    <x:row r="2215">
      <x:c r="CL2215" t="str">
        <x:v>Rights_Coverage</x:v>
      </x:c>
      <x:c r="CM2215" t="str">
        <x:v>D67</x:v>
      </x:c>
      <x:c r="CN2215" t="str">
        <x:v>D4</x:v>
      </x:c>
      <x:c r="CO2215" t="n">
        <x:f>IFERROR(IF(AND(TYPE('Rights_Coverage'!D67)=TYPE(CN2215),ISBLANK('Rights_Coverage'!D67)=ISBLANK(CN2215),EXACT('Rights_Coverage'!D67,CN2215)),0,1),1)</x:f>
        <x:v>0</x:v>
      </x:c>
    </x:row>
    <x:row r="2216">
      <x:c r="CL2216" t="str">
        <x:v>Rights_Coverage</x:v>
      </x:c>
      <x:c r="CM2216" t="str">
        <x:v>E67</x:v>
      </x:c>
      <x:c r="CN2216" t="n">
        <x:v>-0.4</x:v>
      </x:c>
      <x:c r="CO2216" t="n">
        <x:f>IFERROR(IF(AND(TYPE('Rights_Coverage'!E67)=TYPE(CN2216),ISBLANK('Rights_Coverage'!E67)=ISBLANK(CN2216),EXACT('Rights_Coverage'!E67,CN2216)),0,1),1)</x:f>
        <x:v>0</x:v>
      </x:c>
    </x:row>
    <x:row r="2217">
      <x:c r="CL2217" t="str">
        <x:v>Rights_Coverage</x:v>
      </x:c>
      <x:c r="CM2217" t="str">
        <x:v>A68</x:v>
      </x:c>
      <x:c r="CN2217" t="n">
        <x:v>62</x:v>
      </x:c>
      <x:c r="CO2217" t="n">
        <x:f>IFERROR(IF(AND(TYPE('Rights_Coverage'!A68)=TYPE(CN2217),ISBLANK('Rights_Coverage'!A68)=ISBLANK(CN2217),EXACT('Rights_Coverage'!A68,CN2217)),0,1),1)</x:f>
        <x:v>0</x:v>
      </x:c>
    </x:row>
    <x:row r="2218">
      <x:c r="CL2218" t="str">
        <x:v>Rights_Coverage</x:v>
      </x:c>
      <x:c r="CM2218" t="str">
        <x:v>B68</x:v>
      </x:c>
      <x:c r="CN2218" t="str">
        <x:v>INFO</x:v>
      </x:c>
      <x:c r="CO2218" t="n">
        <x:f>IFERROR(IF(AND(TYPE('Rights_Coverage'!B68)=TYPE(CN2218),ISBLANK('Rights_Coverage'!B68)=ISBLANK(CN2218),EXACT('Rights_Coverage'!B68,CN2218)),0,1),1)</x:f>
        <x:v>0</x:v>
      </x:c>
    </x:row>
    <x:row r="2219">
      <x:c r="CL2219" t="str">
        <x:v>Rights_Coverage</x:v>
      </x:c>
      <x:c r="CM2219" t="str">
        <x:v>C68</x:v>
      </x:c>
      <x:c r="CN2219" t="str">
        <x:v>U2</x:v>
      </x:c>
      <x:c r="CO2219" t="n">
        <x:f>IFERROR(IF(AND(TYPE('Rights_Coverage'!C68)=TYPE(CN2219),ISBLANK('Rights_Coverage'!C68)=ISBLANK(CN2219),EXACT('Rights_Coverage'!C68,CN2219)),0,1),1)</x:f>
        <x:v>0</x:v>
      </x:c>
    </x:row>
    <x:row r="2220">
      <x:c r="CL2220" t="str">
        <x:v>Rights_Coverage</x:v>
      </x:c>
      <x:c r="CM2220" t="str">
        <x:v>D68</x:v>
      </x:c>
      <x:c r="CN2220" t="str">
        <x:v>D5</x:v>
      </x:c>
      <x:c r="CO2220" t="n">
        <x:f>IFERROR(IF(AND(TYPE('Rights_Coverage'!D68)=TYPE(CN2220),ISBLANK('Rights_Coverage'!D68)=ISBLANK(CN2220),EXACT('Rights_Coverage'!D68,CN2220)),0,1),1)</x:f>
        <x:v>0</x:v>
      </x:c>
    </x:row>
    <x:row r="2221">
      <x:c r="CL2221" t="str">
        <x:v>Rights_Coverage</x:v>
      </x:c>
      <x:c r="CM2221" t="str">
        <x:v>E68</x:v>
      </x:c>
      <x:c r="CN2221" t="n">
        <x:v>-0.4</x:v>
      </x:c>
      <x:c r="CO2221" t="n">
        <x:f>IFERROR(IF(AND(TYPE('Rights_Coverage'!E68)=TYPE(CN2221),ISBLANK('Rights_Coverage'!E68)=ISBLANK(CN2221),EXACT('Rights_Coverage'!E68,CN2221)),0,1),1)</x:f>
        <x:v>0</x:v>
      </x:c>
    </x:row>
    <x:row r="2222">
      <x:c r="CL2222" t="str">
        <x:v>Rights_Coverage</x:v>
      </x:c>
      <x:c r="CM2222" t="str">
        <x:v>A69</x:v>
      </x:c>
      <x:c r="CN2222" t="n">
        <x:v>63</x:v>
      </x:c>
      <x:c r="CO2222" t="n">
        <x:f>IFERROR(IF(AND(TYPE('Rights_Coverage'!A69)=TYPE(CN2222),ISBLANK('Rights_Coverage'!A69)=ISBLANK(CN2222),EXACT('Rights_Coverage'!A69,CN2222)),0,1),1)</x:f>
        <x:v>0</x:v>
      </x:c>
    </x:row>
    <x:row r="2223">
      <x:c r="CL2223" t="str">
        <x:v>Rights_Coverage</x:v>
      </x:c>
      <x:c r="CM2223" t="str">
        <x:v>B69</x:v>
      </x:c>
      <x:c r="CN2223" t="str">
        <x:v>INFO</x:v>
      </x:c>
      <x:c r="CO2223" t="n">
        <x:f>IFERROR(IF(AND(TYPE('Rights_Coverage'!B69)=TYPE(CN2223),ISBLANK('Rights_Coverage'!B69)=ISBLANK(CN2223),EXACT('Rights_Coverage'!B69,CN2223)),0,1),1)</x:f>
        <x:v>0</x:v>
      </x:c>
    </x:row>
    <x:row r="2224">
      <x:c r="CL2224" t="str">
        <x:v>Rights_Coverage</x:v>
      </x:c>
      <x:c r="CM2224" t="str">
        <x:v>C69</x:v>
      </x:c>
      <x:c r="CN2224" t="str">
        <x:v>U3</x:v>
      </x:c>
      <x:c r="CO2224" t="n">
        <x:f>IFERROR(IF(AND(TYPE('Rights_Coverage'!C69)=TYPE(CN2224),ISBLANK('Rights_Coverage'!C69)=ISBLANK(CN2224),EXACT('Rights_Coverage'!C69,CN2224)),0,1),1)</x:f>
        <x:v>0</x:v>
      </x:c>
    </x:row>
    <x:row r="2225">
      <x:c r="CL2225" t="str">
        <x:v>Rights_Coverage</x:v>
      </x:c>
      <x:c r="CM2225" t="str">
        <x:v>D69</x:v>
      </x:c>
      <x:c r="CN2225" t="str">
        <x:v>D4</x:v>
      </x:c>
      <x:c r="CO2225" t="n">
        <x:f>IFERROR(IF(AND(TYPE('Rights_Coverage'!D69)=TYPE(CN2225),ISBLANK('Rights_Coverage'!D69)=ISBLANK(CN2225),EXACT('Rights_Coverage'!D69,CN2225)),0,1),1)</x:f>
        <x:v>0</x:v>
      </x:c>
    </x:row>
    <x:row r="2226">
      <x:c r="CL2226" t="str">
        <x:v>Rights_Coverage</x:v>
      </x:c>
      <x:c r="CM2226" t="str">
        <x:v>E69</x:v>
      </x:c>
      <x:c r="CN2226" t="n">
        <x:v>-0.4</x:v>
      </x:c>
      <x:c r="CO2226" t="n">
        <x:f>IFERROR(IF(AND(TYPE('Rights_Coverage'!E69)=TYPE(CN2226),ISBLANK('Rights_Coverage'!E69)=ISBLANK(CN2226),EXACT('Rights_Coverage'!E69,CN2226)),0,1),1)</x:f>
        <x:v>0</x:v>
      </x:c>
    </x:row>
    <x:row r="2227">
      <x:c r="CL2227" t="str">
        <x:v>Rights_Coverage</x:v>
      </x:c>
      <x:c r="CM2227" t="str">
        <x:v>A70</x:v>
      </x:c>
      <x:c r="CN2227" t="n">
        <x:v>64</x:v>
      </x:c>
      <x:c r="CO2227" t="n">
        <x:f>IFERROR(IF(AND(TYPE('Rights_Coverage'!A70)=TYPE(CN2227),ISBLANK('Rights_Coverage'!A70)=ISBLANK(CN2227),EXACT('Rights_Coverage'!A70,CN2227)),0,1),1)</x:f>
        <x:v>0</x:v>
      </x:c>
    </x:row>
    <x:row r="2228">
      <x:c r="CL2228" t="str">
        <x:v>Rights_Coverage</x:v>
      </x:c>
      <x:c r="CM2228" t="str">
        <x:v>B70</x:v>
      </x:c>
      <x:c r="CN2228" t="str">
        <x:v>INFO</x:v>
      </x:c>
      <x:c r="CO2228" t="n">
        <x:f>IFERROR(IF(AND(TYPE('Rights_Coverage'!B70)=TYPE(CN2228),ISBLANK('Rights_Coverage'!B70)=ISBLANK(CN2228),EXACT('Rights_Coverage'!B70,CN2228)),0,1),1)</x:f>
        <x:v>0</x:v>
      </x:c>
    </x:row>
    <x:row r="2229">
      <x:c r="CL2229" t="str">
        <x:v>Rights_Coverage</x:v>
      </x:c>
      <x:c r="CM2229" t="str">
        <x:v>C70</x:v>
      </x:c>
      <x:c r="CN2229" t="str">
        <x:v>U3</x:v>
      </x:c>
      <x:c r="CO2229" t="n">
        <x:f>IFERROR(IF(AND(TYPE('Rights_Coverage'!C70)=TYPE(CN2229),ISBLANK('Rights_Coverage'!C70)=ISBLANK(CN2229),EXACT('Rights_Coverage'!C70,CN2229)),0,1),1)</x:f>
        <x:v>0</x:v>
      </x:c>
    </x:row>
    <x:row r="2230">
      <x:c r="CL2230" t="str">
        <x:v>Rights_Coverage</x:v>
      </x:c>
      <x:c r="CM2230" t="str">
        <x:v>D70</x:v>
      </x:c>
      <x:c r="CN2230" t="str">
        <x:v>D5</x:v>
      </x:c>
      <x:c r="CO2230" t="n">
        <x:f>IFERROR(IF(AND(TYPE('Rights_Coverage'!D70)=TYPE(CN2230),ISBLANK('Rights_Coverage'!D70)=ISBLANK(CN2230),EXACT('Rights_Coverage'!D70,CN2230)),0,1),1)</x:f>
        <x:v>0</x:v>
      </x:c>
    </x:row>
    <x:row r="2231">
      <x:c r="CL2231" t="str">
        <x:v>Rights_Coverage</x:v>
      </x:c>
      <x:c r="CM2231" t="str">
        <x:v>E70</x:v>
      </x:c>
      <x:c r="CN2231" t="n">
        <x:v>-0.4</x:v>
      </x:c>
      <x:c r="CO2231" t="n">
        <x:f>IFERROR(IF(AND(TYPE('Rights_Coverage'!E70)=TYPE(CN2231),ISBLANK('Rights_Coverage'!E70)=ISBLANK(CN2231),EXACT('Rights_Coverage'!E70,CN2231)),0,1),1)</x:f>
        <x:v>0</x:v>
      </x:c>
    </x:row>
    <x:row r="2232">
      <x:c r="CL2232" t="str">
        <x:v>Rights_Coverage</x:v>
      </x:c>
      <x:c r="CM2232" t="str">
        <x:v>A71</x:v>
      </x:c>
      <x:c r="CN2232" t="n">
        <x:v>65</x:v>
      </x:c>
      <x:c r="CO2232" t="n">
        <x:f>IFERROR(IF(AND(TYPE('Rights_Coverage'!A71)=TYPE(CN2232),ISBLANK('Rights_Coverage'!A71)=ISBLANK(CN2232),EXACT('Rights_Coverage'!A71,CN2232)),0,1),1)</x:f>
        <x:v>0</x:v>
      </x:c>
    </x:row>
    <x:row r="2233">
      <x:c r="CL2233" t="str">
        <x:v>Rights_Coverage</x:v>
      </x:c>
      <x:c r="CM2233" t="str">
        <x:v>B71</x:v>
      </x:c>
      <x:c r="CN2233" t="str">
        <x:v>INFO</x:v>
      </x:c>
      <x:c r="CO2233" t="n">
        <x:f>IFERROR(IF(AND(TYPE('Rights_Coverage'!B71)=TYPE(CN2233),ISBLANK('Rights_Coverage'!B71)=ISBLANK(CN2233),EXACT('Rights_Coverage'!B71,CN2233)),0,1),1)</x:f>
        <x:v>0</x:v>
      </x:c>
    </x:row>
    <x:row r="2234">
      <x:c r="CL2234" t="str">
        <x:v>Rights_Coverage</x:v>
      </x:c>
      <x:c r="CM2234" t="str">
        <x:v>C71</x:v>
      </x:c>
      <x:c r="CN2234" t="str">
        <x:v>U4</x:v>
      </x:c>
      <x:c r="CO2234" t="n">
        <x:f>IFERROR(IF(AND(TYPE('Rights_Coverage'!C71)=TYPE(CN2234),ISBLANK('Rights_Coverage'!C71)=ISBLANK(CN2234),EXACT('Rights_Coverage'!C71,CN2234)),0,1),1)</x:f>
        <x:v>0</x:v>
      </x:c>
    </x:row>
    <x:row r="2235">
      <x:c r="CL2235" t="str">
        <x:v>Rights_Coverage</x:v>
      </x:c>
      <x:c r="CM2235" t="str">
        <x:v>D71</x:v>
      </x:c>
      <x:c r="CN2235" t="str">
        <x:v>D4</x:v>
      </x:c>
      <x:c r="CO2235" t="n">
        <x:f>IFERROR(IF(AND(TYPE('Rights_Coverage'!D71)=TYPE(CN2235),ISBLANK('Rights_Coverage'!D71)=ISBLANK(CN2235),EXACT('Rights_Coverage'!D71,CN2235)),0,1),1)</x:f>
        <x:v>0</x:v>
      </x:c>
    </x:row>
    <x:row r="2236">
      <x:c r="CL2236" t="str">
        <x:v>Rights_Coverage</x:v>
      </x:c>
      <x:c r="CM2236" t="str">
        <x:v>E71</x:v>
      </x:c>
      <x:c r="CN2236" t="n">
        <x:v>-0.4</x:v>
      </x:c>
      <x:c r="CO2236" t="n">
        <x:f>IFERROR(IF(AND(TYPE('Rights_Coverage'!E71)=TYPE(CN2236),ISBLANK('Rights_Coverage'!E71)=ISBLANK(CN2236),EXACT('Rights_Coverage'!E71,CN2236)),0,1),1)</x:f>
        <x:v>0</x:v>
      </x:c>
    </x:row>
    <x:row r="2237">
      <x:c r="CL2237" t="str">
        <x:v>Rights_Coverage</x:v>
      </x:c>
      <x:c r="CM2237" t="str">
        <x:v>A72</x:v>
      </x:c>
      <x:c r="CN2237" t="n">
        <x:v>66</x:v>
      </x:c>
      <x:c r="CO2237" t="n">
        <x:f>IFERROR(IF(AND(TYPE('Rights_Coverage'!A72)=TYPE(CN2237),ISBLANK('Rights_Coverage'!A72)=ISBLANK(CN2237),EXACT('Rights_Coverage'!A72,CN2237)),0,1),1)</x:f>
        <x:v>0</x:v>
      </x:c>
    </x:row>
    <x:row r="2238">
      <x:c r="CL2238" t="str">
        <x:v>Rights_Coverage</x:v>
      </x:c>
      <x:c r="CM2238" t="str">
        <x:v>B72</x:v>
      </x:c>
      <x:c r="CN2238" t="str">
        <x:v>INFO</x:v>
      </x:c>
      <x:c r="CO2238" t="n">
        <x:f>IFERROR(IF(AND(TYPE('Rights_Coverage'!B72)=TYPE(CN2238),ISBLANK('Rights_Coverage'!B72)=ISBLANK(CN2238),EXACT('Rights_Coverage'!B72,CN2238)),0,1),1)</x:f>
        <x:v>0</x:v>
      </x:c>
    </x:row>
    <x:row r="2239">
      <x:c r="CL2239" t="str">
        <x:v>Rights_Coverage</x:v>
      </x:c>
      <x:c r="CM2239" t="str">
        <x:v>C72</x:v>
      </x:c>
      <x:c r="CN2239" t="str">
        <x:v>U4</x:v>
      </x:c>
      <x:c r="CO2239" t="n">
        <x:f>IFERROR(IF(AND(TYPE('Rights_Coverage'!C72)=TYPE(CN2239),ISBLANK('Rights_Coverage'!C72)=ISBLANK(CN2239),EXACT('Rights_Coverage'!C72,CN2239)),0,1),1)</x:f>
        <x:v>0</x:v>
      </x:c>
    </x:row>
    <x:row r="2240">
      <x:c r="CL2240" t="str">
        <x:v>Rights_Coverage</x:v>
      </x:c>
      <x:c r="CM2240" t="str">
        <x:v>D72</x:v>
      </x:c>
      <x:c r="CN2240" t="str">
        <x:v>D5</x:v>
      </x:c>
      <x:c r="CO2240" t="n">
        <x:f>IFERROR(IF(AND(TYPE('Rights_Coverage'!D72)=TYPE(CN2240),ISBLANK('Rights_Coverage'!D72)=ISBLANK(CN2240),EXACT('Rights_Coverage'!D72,CN2240)),0,1),1)</x:f>
        <x:v>0</x:v>
      </x:c>
    </x:row>
    <x:row r="2241">
      <x:c r="CL2241" t="str">
        <x:v>Rights_Coverage</x:v>
      </x:c>
      <x:c r="CM2241" t="str">
        <x:v>E72</x:v>
      </x:c>
      <x:c r="CN2241" t="n">
        <x:v>-0.4</x:v>
      </x:c>
      <x:c r="CO2241" t="n">
        <x:f>IFERROR(IF(AND(TYPE('Rights_Coverage'!E72)=TYPE(CN2241),ISBLANK('Rights_Coverage'!E72)=ISBLANK(CN2241),EXACT('Rights_Coverage'!E72,CN2241)),0,1),1)</x:f>
        <x:v>0</x:v>
      </x:c>
    </x:row>
    <x:row r="2242">
      <x:c r="CL2242" t="str">
        <x:v>Rights_Coverage</x:v>
      </x:c>
      <x:c r="CM2242" t="str">
        <x:v>A73</x:v>
      </x:c>
      <x:c r="CN2242" t="n">
        <x:v>67</x:v>
      </x:c>
      <x:c r="CO2242" t="n">
        <x:f>IFERROR(IF(AND(TYPE('Rights_Coverage'!A73)=TYPE(CN2242),ISBLANK('Rights_Coverage'!A73)=ISBLANK(CN2242),EXACT('Rights_Coverage'!A73,CN2242)),0,1),1)</x:f>
        <x:v>0</x:v>
      </x:c>
    </x:row>
    <x:row r="2243">
      <x:c r="CL2243" t="str">
        <x:v>Rights_Coverage</x:v>
      </x:c>
      <x:c r="CM2243" t="str">
        <x:v>B73</x:v>
      </x:c>
      <x:c r="CN2243" t="str">
        <x:v>INFO</x:v>
      </x:c>
      <x:c r="CO2243" t="n">
        <x:f>IFERROR(IF(AND(TYPE('Rights_Coverage'!B73)=TYPE(CN2243),ISBLANK('Rights_Coverage'!B73)=ISBLANK(CN2243),EXACT('Rights_Coverage'!B73,CN2243)),0,1),1)</x:f>
        <x:v>0</x:v>
      </x:c>
    </x:row>
    <x:row r="2244">
      <x:c r="CL2244" t="str">
        <x:v>Rights_Coverage</x:v>
      </x:c>
      <x:c r="CM2244" t="str">
        <x:v>C73</x:v>
      </x:c>
      <x:c r="CN2244" t="str">
        <x:v>U5</x:v>
      </x:c>
      <x:c r="CO2244" t="n">
        <x:f>IFERROR(IF(AND(TYPE('Rights_Coverage'!C73)=TYPE(CN2244),ISBLANK('Rights_Coverage'!C73)=ISBLANK(CN2244),EXACT('Rights_Coverage'!C73,CN2244)),0,1),1)</x:f>
        <x:v>0</x:v>
      </x:c>
    </x:row>
    <x:row r="2245">
      <x:c r="CL2245" t="str">
        <x:v>Rights_Coverage</x:v>
      </x:c>
      <x:c r="CM2245" t="str">
        <x:v>D73</x:v>
      </x:c>
      <x:c r="CN2245" t="str">
        <x:v>D4</x:v>
      </x:c>
      <x:c r="CO2245" t="n">
        <x:f>IFERROR(IF(AND(TYPE('Rights_Coverage'!D73)=TYPE(CN2245),ISBLANK('Rights_Coverage'!D73)=ISBLANK(CN2245),EXACT('Rights_Coverage'!D73,CN2245)),0,1),1)</x:f>
        <x:v>0</x:v>
      </x:c>
    </x:row>
    <x:row r="2246">
      <x:c r="CL2246" t="str">
        <x:v>Rights_Coverage</x:v>
      </x:c>
      <x:c r="CM2246" t="str">
        <x:v>E73</x:v>
      </x:c>
      <x:c r="CN2246" t="n">
        <x:v>-0.4</x:v>
      </x:c>
      <x:c r="CO2246" t="n">
        <x:f>IFERROR(IF(AND(TYPE('Rights_Coverage'!E73)=TYPE(CN2246),ISBLANK('Rights_Coverage'!E73)=ISBLANK(CN2246),EXACT('Rights_Coverage'!E73,CN2246)),0,1),1)</x:f>
        <x:v>0</x:v>
      </x:c>
    </x:row>
    <x:row r="2247">
      <x:c r="CL2247" t="str">
        <x:v>Rights_Coverage</x:v>
      </x:c>
      <x:c r="CM2247" t="str">
        <x:v>A74</x:v>
      </x:c>
      <x:c r="CN2247" t="n">
        <x:v>68</x:v>
      </x:c>
      <x:c r="CO2247" t="n">
        <x:f>IFERROR(IF(AND(TYPE('Rights_Coverage'!A74)=TYPE(CN2247),ISBLANK('Rights_Coverage'!A74)=ISBLANK(CN2247),EXACT('Rights_Coverage'!A74,CN2247)),0,1),1)</x:f>
        <x:v>0</x:v>
      </x:c>
    </x:row>
    <x:row r="2248">
      <x:c r="CL2248" t="str">
        <x:v>Rights_Coverage</x:v>
      </x:c>
      <x:c r="CM2248" t="str">
        <x:v>B74</x:v>
      </x:c>
      <x:c r="CN2248" t="str">
        <x:v>INFO</x:v>
      </x:c>
      <x:c r="CO2248" t="n">
        <x:f>IFERROR(IF(AND(TYPE('Rights_Coverage'!B74)=TYPE(CN2248),ISBLANK('Rights_Coverage'!B74)=ISBLANK(CN2248),EXACT('Rights_Coverage'!B74,CN2248)),0,1),1)</x:f>
        <x:v>0</x:v>
      </x:c>
    </x:row>
    <x:row r="2249">
      <x:c r="CL2249" t="str">
        <x:v>Rights_Coverage</x:v>
      </x:c>
      <x:c r="CM2249" t="str">
        <x:v>C74</x:v>
      </x:c>
      <x:c r="CN2249" t="str">
        <x:v>U5</x:v>
      </x:c>
      <x:c r="CO2249" t="n">
        <x:f>IFERROR(IF(AND(TYPE('Rights_Coverage'!C74)=TYPE(CN2249),ISBLANK('Rights_Coverage'!C74)=ISBLANK(CN2249),EXACT('Rights_Coverage'!C74,CN2249)),0,1),1)</x:f>
        <x:v>0</x:v>
      </x:c>
    </x:row>
    <x:row r="2250">
      <x:c r="CL2250" t="str">
        <x:v>Rights_Coverage</x:v>
      </x:c>
      <x:c r="CM2250" t="str">
        <x:v>D74</x:v>
      </x:c>
      <x:c r="CN2250" t="str">
        <x:v>D5</x:v>
      </x:c>
      <x:c r="CO2250" t="n">
        <x:f>IFERROR(IF(AND(TYPE('Rights_Coverage'!D74)=TYPE(CN2250),ISBLANK('Rights_Coverage'!D74)=ISBLANK(CN2250),EXACT('Rights_Coverage'!D74,CN2250)),0,1),1)</x:f>
        <x:v>0</x:v>
      </x:c>
    </x:row>
    <x:row r="2251">
      <x:c r="CL2251" t="str">
        <x:v>Rights_Coverage</x:v>
      </x:c>
      <x:c r="CM2251" t="str">
        <x:v>E74</x:v>
      </x:c>
      <x:c r="CN2251" t="n">
        <x:v>-0.4</x:v>
      </x:c>
      <x:c r="CO2251" t="n">
        <x:f>IFERROR(IF(AND(TYPE('Rights_Coverage'!E74)=TYPE(CN2251),ISBLANK('Rights_Coverage'!E74)=ISBLANK(CN2251),EXACT('Rights_Coverage'!E74,CN2251)),0,1),1)</x:f>
        <x:v>0</x:v>
      </x:c>
    </x:row>
    <x:row r="2252">
      <x:c r="CL2252" t="str">
        <x:v>Rights_Coverage</x:v>
      </x:c>
      <x:c r="CM2252" t="str">
        <x:v>A75</x:v>
      </x:c>
      <x:c r="CN2252" t="n">
        <x:v>69</x:v>
      </x:c>
      <x:c r="CO2252" t="n">
        <x:f>IFERROR(IF(AND(TYPE('Rights_Coverage'!A75)=TYPE(CN2252),ISBLANK('Rights_Coverage'!A75)=ISBLANK(CN2252),EXACT('Rights_Coverage'!A75,CN2252)),0,1),1)</x:f>
        <x:v>0</x:v>
      </x:c>
    </x:row>
    <x:row r="2253">
      <x:c r="CL2253" t="str">
        <x:v>Rights_Coverage</x:v>
      </x:c>
      <x:c r="CM2253" t="str">
        <x:v>B75</x:v>
      </x:c>
      <x:c r="CN2253" t="str">
        <x:v>INFO</x:v>
      </x:c>
      <x:c r="CO2253" t="n">
        <x:f>IFERROR(IF(AND(TYPE('Rights_Coverage'!B75)=TYPE(CN2253),ISBLANK('Rights_Coverage'!B75)=ISBLANK(CN2253),EXACT('Rights_Coverage'!B75,CN2253)),0,1),1)</x:f>
        <x:v>0</x:v>
      </x:c>
    </x:row>
    <x:row r="2254">
      <x:c r="CL2254" t="str">
        <x:v>Rights_Coverage</x:v>
      </x:c>
      <x:c r="CM2254" t="str">
        <x:v>C75</x:v>
      </x:c>
      <x:c r="CN2254" t="str">
        <x:v>U6</x:v>
      </x:c>
      <x:c r="CO2254" t="n">
        <x:f>IFERROR(IF(AND(TYPE('Rights_Coverage'!C75)=TYPE(CN2254),ISBLANK('Rights_Coverage'!C75)=ISBLANK(CN2254),EXACT('Rights_Coverage'!C75,CN2254)),0,1),1)</x:f>
        <x:v>0</x:v>
      </x:c>
    </x:row>
    <x:row r="2255">
      <x:c r="CL2255" t="str">
        <x:v>Rights_Coverage</x:v>
      </x:c>
      <x:c r="CM2255" t="str">
        <x:v>D75</x:v>
      </x:c>
      <x:c r="CN2255" t="str">
        <x:v>D4</x:v>
      </x:c>
      <x:c r="CO2255" t="n">
        <x:f>IFERROR(IF(AND(TYPE('Rights_Coverage'!D75)=TYPE(CN2255),ISBLANK('Rights_Coverage'!D75)=ISBLANK(CN2255),EXACT('Rights_Coverage'!D75,CN2255)),0,1),1)</x:f>
        <x:v>0</x:v>
      </x:c>
    </x:row>
    <x:row r="2256">
      <x:c r="CL2256" t="str">
        <x:v>Rights_Coverage</x:v>
      </x:c>
      <x:c r="CM2256" t="str">
        <x:v>E75</x:v>
      </x:c>
      <x:c r="CN2256" t="n">
        <x:v>-0.4</x:v>
      </x:c>
      <x:c r="CO2256" t="n">
        <x:f>IFERROR(IF(AND(TYPE('Rights_Coverage'!E75)=TYPE(CN2256),ISBLANK('Rights_Coverage'!E75)=ISBLANK(CN2256),EXACT('Rights_Coverage'!E75,CN2256)),0,1),1)</x:f>
        <x:v>0</x:v>
      </x:c>
    </x:row>
    <x:row r="2257">
      <x:c r="CL2257" t="str">
        <x:v>Rights_Coverage</x:v>
      </x:c>
      <x:c r="CM2257" t="str">
        <x:v>A76</x:v>
      </x:c>
      <x:c r="CN2257" t="n">
        <x:v>70</x:v>
      </x:c>
      <x:c r="CO2257" t="n">
        <x:f>IFERROR(IF(AND(TYPE('Rights_Coverage'!A76)=TYPE(CN2257),ISBLANK('Rights_Coverage'!A76)=ISBLANK(CN2257),EXACT('Rights_Coverage'!A76,CN2257)),0,1),1)</x:f>
        <x:v>0</x:v>
      </x:c>
    </x:row>
    <x:row r="2258">
      <x:c r="CL2258" t="str">
        <x:v>Rights_Coverage</x:v>
      </x:c>
      <x:c r="CM2258" t="str">
        <x:v>B76</x:v>
      </x:c>
      <x:c r="CN2258" t="str">
        <x:v>INFO</x:v>
      </x:c>
      <x:c r="CO2258" t="n">
        <x:f>IFERROR(IF(AND(TYPE('Rights_Coverage'!B76)=TYPE(CN2258),ISBLANK('Rights_Coverage'!B76)=ISBLANK(CN2258),EXACT('Rights_Coverage'!B76,CN2258)),0,1),1)</x:f>
        <x:v>0</x:v>
      </x:c>
    </x:row>
    <x:row r="2259">
      <x:c r="CL2259" t="str">
        <x:v>Rights_Coverage</x:v>
      </x:c>
      <x:c r="CM2259" t="str">
        <x:v>C76</x:v>
      </x:c>
      <x:c r="CN2259" t="str">
        <x:v>U6</x:v>
      </x:c>
      <x:c r="CO2259" t="n">
        <x:f>IFERROR(IF(AND(TYPE('Rights_Coverage'!C76)=TYPE(CN2259),ISBLANK('Rights_Coverage'!C76)=ISBLANK(CN2259),EXACT('Rights_Coverage'!C76,CN2259)),0,1),1)</x:f>
        <x:v>0</x:v>
      </x:c>
    </x:row>
    <x:row r="2260">
      <x:c r="CL2260" t="str">
        <x:v>Rights_Coverage</x:v>
      </x:c>
      <x:c r="CM2260" t="str">
        <x:v>D76</x:v>
      </x:c>
      <x:c r="CN2260" t="str">
        <x:v>D5</x:v>
      </x:c>
      <x:c r="CO2260" t="n">
        <x:f>IFERROR(IF(AND(TYPE('Rights_Coverage'!D76)=TYPE(CN2260),ISBLANK('Rights_Coverage'!D76)=ISBLANK(CN2260),EXACT('Rights_Coverage'!D76,CN2260)),0,1),1)</x:f>
        <x:v>0</x:v>
      </x:c>
    </x:row>
    <x:row r="2261">
      <x:c r="CL2261" t="str">
        <x:v>Rights_Coverage</x:v>
      </x:c>
      <x:c r="CM2261" t="str">
        <x:v>E76</x:v>
      </x:c>
      <x:c r="CN2261" t="n">
        <x:v>-0.4</x:v>
      </x:c>
      <x:c r="CO2261" t="n">
        <x:f>IFERROR(IF(AND(TYPE('Rights_Coverage'!E76)=TYPE(CN2261),ISBLANK('Rights_Coverage'!E76)=ISBLANK(CN2261),EXACT('Rights_Coverage'!E76,CN2261)),0,1),1)</x:f>
        <x:v>0</x:v>
      </x:c>
    </x:row>
    <x:row r="2262">
      <x:c r="CL2262" t="str">
        <x:v>Rights_Coverage_View</x:v>
      </x:c>
      <x:c r="CM2262" t="str">
        <x:v>B1</x:v>
      </x:c>
      <x:c r="CN2262" t="str">
        <x:v>Right</x:v>
      </x:c>
      <x:c r="CO2262" t="n">
        <x:f>IFERROR(IF(AND(TYPE('Rights_Coverage_View'!B1)=TYPE(CN2262),ISBLANK('Rights_Coverage_View'!B1)=ISBLANK(CN2262),EXACT('Rights_Coverage_View'!B1,CN2262)),0,1),1)</x:f>
        <x:v>0</x:v>
      </x:c>
    </x:row>
    <x:row r="2263">
      <x:c r="CL2263" t="str">
        <x:v>Rights_Coverage_View</x:v>
      </x:c>
      <x:c r="CM2263" t="str">
        <x:v>C1</x:v>
      </x:c>
      <x:c r="CN2263" t="str">
        <x:v>Union Scope</x:v>
      </x:c>
      <x:c r="CO2263" t="n">
        <x:f>IFERROR(IF(AND(TYPE('Rights_Coverage_View'!C1)=TYPE(CN2263),ISBLANK('Rights_Coverage_View'!C1)=ISBLANK(CN2263),EXACT('Rights_Coverage_View'!C1,CN2263)),0,1),1)</x:f>
        <x:v>0</x:v>
      </x:c>
    </x:row>
    <x:row r="2264">
      <x:c r="CL2264" t="str">
        <x:v>Rights_Coverage_View</x:v>
      </x:c>
      <x:c r="CM2264" t="str">
        <x:v>D1</x:v>
      </x:c>
      <x:c r="CN2264" t="str">
        <x:v>Dimension</x:v>
      </x:c>
      <x:c r="CO2264" t="n">
        <x:f>IFERROR(IF(AND(TYPE('Rights_Coverage_View'!D1)=TYPE(CN2264),ISBLANK('Rights_Coverage_View'!D1)=ISBLANK(CN2264),EXACT('Rights_Coverage_View'!D1,CN2264)),0,1),1)</x:f>
        <x:v>0</x:v>
      </x:c>
    </x:row>
    <x:row r="2265">
      <x:c r="CL2265" t="str">
        <x:v>Rights_Coverage_View</x:v>
      </x:c>
      <x:c r="CM2265" t="str">
        <x:v>E1</x:v>
      </x:c>
      <x:c r="CN2265" t="str">
        <x:v>θ_r</x:v>
      </x:c>
      <x:c r="CO2265" t="n">
        <x:f>IFERROR(IF(AND(TYPE('Rights_Coverage_View'!E1)=TYPE(CN2265),ISBLANK('Rights_Coverage_View'!E1)=ISBLANK(CN2265),EXACT('Rights_Coverage_View'!E1,CN2265)),0,1),1)</x:f>
        <x:v>0</x:v>
      </x:c>
    </x:row>
    <x:row r="2266">
      <x:c r="CL2266" t="str">
        <x:v>Rights_Coverage_View</x:v>
      </x:c>
      <x:c r="CM2266" t="str">
        <x:v>F1</x:v>
      </x:c>
      <x:c r="CN2266" t="str">
        <x:v>I_prop_A</x:v>
      </x:c>
      <x:c r="CO2266" t="n">
        <x:f>IFERROR(IF(AND(TYPE('Rights_Coverage_View'!F1)=TYPE(CN2266),ISBLANK('Rights_Coverage_View'!F1)=ISBLANK(CN2266),EXACT('Rights_Coverage_View'!F1,CN2266)),0,1),1)</x:f>
        <x:v>0</x:v>
      </x:c>
    </x:row>
    <x:row r="2267">
      <x:c r="CL2267" t="str">
        <x:v>Rights_Coverage_View</x:v>
      </x:c>
      <x:c r="CM2267" t="str">
        <x:v>G1</x:v>
      </x:c>
      <x:c r="CN2267" t="str">
        <x:v>I_prop_B</x:v>
      </x:c>
      <x:c r="CO2267" t="n">
        <x:f>IFERROR(IF(AND(TYPE('Rights_Coverage_View'!G1)=TYPE(CN2267),ISBLANK('Rights_Coverage_View'!G1)=ISBLANK(CN2267),EXACT('Rights_Coverage_View'!G1,CN2267)),0,1),1)</x:f>
        <x:v>0</x:v>
      </x:c>
    </x:row>
    <x:row r="2268">
      <x:c r="CL2268" t="str">
        <x:v>Rights_Coverage_View</x:v>
      </x:c>
      <x:c r="CM2268" t="str">
        <x:v>H1</x:v>
      </x:c>
      <x:c r="CN2268" t="str">
        <x:v>I_rights_A</x:v>
      </x:c>
      <x:c r="CO2268" t="n">
        <x:f>IFERROR(IF(AND(TYPE('Rights_Coverage_View'!H1)=TYPE(CN2268),ISBLANK('Rights_Coverage_View'!H1)=ISBLANK(CN2268),EXACT('Rights_Coverage_View'!H1,CN2268)),0,1),1)</x:f>
        <x:v>0</x:v>
      </x:c>
    </x:row>
    <x:row r="2269">
      <x:c r="CL2269" t="str">
        <x:v>Rights_Coverage_View</x:v>
      </x:c>
      <x:c r="CM2269" t="str">
        <x:v>I1</x:v>
      </x:c>
      <x:c r="CN2269" t="str">
        <x:v>I_rights_B</x:v>
      </x:c>
      <x:c r="CO2269" t="n">
        <x:f>IFERROR(IF(AND(TYPE('Rights_Coverage_View'!I1)=TYPE(CN2269),ISBLANK('Rights_Coverage_View'!I1)=ISBLANK(CN2269),EXACT('Rights_Coverage_View'!I1,CN2269)),0,1),1)</x:f>
        <x:v>0</x:v>
      </x:c>
    </x:row>
    <x:row r="2270">
      <x:c r="CL2270" t="str">
        <x:v>Rights_Coverage_View</x:v>
      </x:c>
      <x:c r="CM2270" t="str">
        <x:v>J1</x:v>
      </x:c>
      <x:c r="CN2270" t="str">
        <x:v>Subgroup_Override_A</x:v>
      </x:c>
      <x:c r="CO2270" t="n">
        <x:f>IFERROR(IF(AND(TYPE('Rights_Coverage_View'!J1)=TYPE(CN2270),ISBLANK('Rights_Coverage_View'!J1)=ISBLANK(CN2270),EXACT('Rights_Coverage_View'!J1,CN2270)),0,1),1)</x:f>
        <x:v>0</x:v>
      </x:c>
    </x:row>
    <x:row r="2271">
      <x:c r="CL2271" t="str">
        <x:v>Rights_Coverage_View</x:v>
      </x:c>
      <x:c r="CM2271" t="str">
        <x:v>K1</x:v>
      </x:c>
      <x:c r="CN2271" t="str">
        <x:v>Subgroup_Override_B</x:v>
      </x:c>
      <x:c r="CO2271" t="n">
        <x:f>IFERROR(IF(AND(TYPE('Rights_Coverage_View'!K1)=TYPE(CN2271),ISBLANK('Rights_Coverage_View'!K1)=ISBLANK(CN2271),EXACT('Rights_Coverage_View'!K1,CN2271)),0,1),1)</x:f>
        <x:v>0</x:v>
      </x:c>
    </x:row>
    <x:row r="2272">
      <x:c r="CL2272" t="str">
        <x:v>Rights_Coverage_View</x:v>
      </x:c>
      <x:c r="CM2272" t="str">
        <x:v>L1</x:v>
      </x:c>
      <x:c r="CN2272" t="str">
        <x:v>Right_clean</x:v>
      </x:c>
      <x:c r="CO2272" t="n">
        <x:f>IFERROR(IF(AND(TYPE('Rights_Coverage_View'!L1)=TYPE(CN2272),ISBLANK('Rights_Coverage_View'!L1)=ISBLANK(CN2272),EXACT('Rights_Coverage_View'!L1,CN2272)),0,1),1)</x:f>
        <x:v>0</x:v>
      </x:c>
    </x:row>
    <x:row r="2273">
      <x:c r="CL2273" t="str">
        <x:v>Rights_Coverage_View</x:v>
      </x:c>
      <x:c r="CM2273" t="str">
        <x:v>M1</x:v>
      </x:c>
      <x:c r="CN2273" t="str">
        <x:v>I_rights_A_num</x:v>
      </x:c>
      <x:c r="CO2273" t="n">
        <x:f>IFERROR(IF(AND(TYPE('Rights_Coverage_View'!M1)=TYPE(CN2273),ISBLANK('Rights_Coverage_View'!M1)=ISBLANK(CN2273),EXACT('Rights_Coverage_View'!M1,CN2273)),0,1),1)</x:f>
        <x:v>0</x:v>
      </x:c>
    </x:row>
    <x:row r="2274">
      <x:c r="CL2274" t="str">
        <x:v>Rights_Coverage_View</x:v>
      </x:c>
      <x:c r="CM2274" t="str">
        <x:v>N1</x:v>
      </x:c>
      <x:c r="CN2274" t="str">
        <x:v>I_rights_B_num</x:v>
      </x:c>
      <x:c r="CO2274" t="n">
        <x:f>IFERROR(IF(AND(TYPE('Rights_Coverage_View'!N1)=TYPE(CN2274),ISBLANK('Rights_Coverage_View'!N1)=ISBLANK(CN2274),EXACT('Rights_Coverage_View'!N1,CN2274)),0,1),1)</x:f>
        <x:v>0</x:v>
      </x:c>
    </x:row>
    <x:row r="2275">
      <x:c r="CL2275" t="str">
        <x:v>Rights_Coverage_View</x:v>
      </x:c>
      <x:c r="CM2275" t="str">
        <x:v>O1</x:v>
      </x:c>
      <x:c r="CN2275" t="str">
        <x:v>Key_A</x:v>
      </x:c>
      <x:c r="CO2275" t="n">
        <x:f>IFERROR(IF(AND(TYPE('Rights_Coverage_View'!O1)=TYPE(CN2275),ISBLANK('Rights_Coverage_View'!O1)=ISBLANK(CN2275),EXACT('Rights_Coverage_View'!O1,CN2275)),0,1),1)</x:f>
        <x:v>0</x:v>
      </x:c>
    </x:row>
    <x:row r="2276">
      <x:c r="CL2276" t="str">
        <x:v>Rights_Coverage_View</x:v>
      </x:c>
      <x:c r="CM2276" t="str">
        <x:v>P1</x:v>
      </x:c>
      <x:c r="CN2276" t="str">
        <x:v>Key_B</x:v>
      </x:c>
      <x:c r="CO2276" t="n">
        <x:f>IFERROR(IF(AND(TYPE('Rights_Coverage_View'!P1)=TYPE(CN2276),ISBLANK('Rights_Coverage_View'!P1)=ISBLANK(CN2276),EXACT('Rights_Coverage_View'!P1,CN2276)),0,1),1)</x:f>
        <x:v>0</x:v>
      </x:c>
    </x:row>
    <x:row r="2277">
      <x:c r="CL2277" t="str">
        <x:v>Rights_Coverage_View</x:v>
      </x:c>
      <x:c r="CM2277" t="str">
        <x:v>A2</x:v>
      </x:c>
      <x:c r="CN2277" t="str">
        <x:v>Zero / unknown integrity rule: every active rights-cell zero must have an explicit disposition in Rights_Evidence_Disposition. Blank or unreviewed cells are UNKNOWN, not zero. In this worked run, I_rights_A/B are declared I_RF_base proxies from reviewed non-attenuated rights-floor inputs; deployments must construct Canon §7.4 I_RF separately.</x:v>
      </x:c>
      <x:c r="CO2277" t="n">
        <x:f>IFERROR(IF(AND(TYPE('Rights_Coverage_View'!A2)=TYPE(CN2277),ISBLANK('Rights_Coverage_View'!A2)=ISBLANK(CN2277),EXACT('Rights_Coverage_View'!A2,CN2277)),0,1),1)</x:f>
        <x:v>0</x:v>
      </x:c>
    </x:row>
    <x:row r="2278">
      <x:c r="CL2278" t="str">
        <x:v>Rights_Coverage_View</x:v>
      </x:c>
      <x:c r="CM2278" t="str">
        <x:v>B2</x:v>
      </x:c>
      <x:c r="CN2278" t="str">
        <x:v>LIFE</x:v>
      </x:c>
      <x:c r="CO2278" t="n">
        <x:f>IFERROR(IF(AND(TYPE('Rights_Coverage_View'!B2)=TYPE(CN2278),ISBLANK('Rights_Coverage_View'!B2)=ISBLANK(CN2278),EXACT('Rights_Coverage_View'!B2,CN2278)),0,1),1)</x:f>
        <x:v>0</x:v>
      </x:c>
    </x:row>
    <x:row r="2279">
      <x:c r="CL2279" t="str">
        <x:v>Rights_Coverage_View</x:v>
      </x:c>
      <x:c r="CM2279" t="str">
        <x:v>C2</x:v>
      </x:c>
      <x:c r="CN2279" t="str">
        <x:v>U1</x:v>
      </x:c>
      <x:c r="CO2279" t="n">
        <x:f>IFERROR(IF(AND(TYPE('Rights_Coverage_View'!C2)=TYPE(CN2279),ISBLANK('Rights_Coverage_View'!C2)=ISBLANK(CN2279),EXACT('Rights_Coverage_View'!C2,CN2279)),0,1),1)</x:f>
        <x:v>0</x:v>
      </x:c>
    </x:row>
    <x:row r="2280">
      <x:c r="CL2280" t="str">
        <x:v>Rights_Coverage_View</x:v>
      </x:c>
      <x:c r="CM2280" t="str">
        <x:v>D2</x:v>
      </x:c>
      <x:c r="CN2280" t="str">
        <x:v>D2</x:v>
      </x:c>
      <x:c r="CO2280" t="n">
        <x:f>IFERROR(IF(AND(TYPE('Rights_Coverage_View'!D2)=TYPE(CN2280),ISBLANK('Rights_Coverage_View'!D2)=ISBLANK(CN2280),EXACT('Rights_Coverage_View'!D2,CN2280)),0,1),1)</x:f>
        <x:v>0</x:v>
      </x:c>
    </x:row>
    <x:row r="2281">
      <x:c r="CL2281" t="str">
        <x:v>Rights_Coverage_View</x:v>
      </x:c>
      <x:c r="CM2281" t="str">
        <x:v>E2</x:v>
      </x:c>
      <x:c r="CN2281" t="n">
        <x:v>-0.9</x:v>
      </x:c>
      <x:c r="CO2281" t="n">
        <x:f>IFERROR(IF(AND(TYPE('Rights_Coverage_View'!E2)=TYPE(CN2281),ISBLANK('Rights_Coverage_View'!E2)=ISBLANK(CN2281),EXACT('Rights_Coverage_View'!E2,CN2281)),0,1),1)</x:f>
        <x:v>0</x:v>
      </x:c>
    </x:row>
    <x:row r="2282">
      <x:c r="CL2282" t="str">
        <x:v>Rights_Coverage_View</x:v>
      </x:c>
      <x:c r="CM2282" t="str">
        <x:v>A3</x:v>
      </x:c>
      <x:c r="CN2282" t="n">
        <x:v>2</x:v>
      </x:c>
      <x:c r="CO2282" t="n">
        <x:f>IFERROR(IF(AND(TYPE('Rights_Coverage_View'!A3)=TYPE(CN2282),ISBLANK('Rights_Coverage_View'!A3)=ISBLANK(CN2282),EXACT('Rights_Coverage_View'!A3,CN2282)),0,1),1)</x:f>
        <x:v>0</x:v>
      </x:c>
    </x:row>
    <x:row r="2283">
      <x:c r="CL2283" t="str">
        <x:v>Rights_Coverage_View</x:v>
      </x:c>
      <x:c r="CM2283" t="str">
        <x:v>B3</x:v>
      </x:c>
      <x:c r="CN2283" t="str">
        <x:v>LIFE</x:v>
      </x:c>
      <x:c r="CO2283" t="n">
        <x:f>IFERROR(IF(AND(TYPE('Rights_Coverage_View'!B3)=TYPE(CN2283),ISBLANK('Rights_Coverage_View'!B3)=ISBLANK(CN2283),EXACT('Rights_Coverage_View'!B3,CN2283)),0,1),1)</x:f>
        <x:v>0</x:v>
      </x:c>
    </x:row>
    <x:row r="2284">
      <x:c r="CL2284" t="str">
        <x:v>Rights_Coverage_View</x:v>
      </x:c>
      <x:c r="CM2284" t="str">
        <x:v>C3</x:v>
      </x:c>
      <x:c r="CN2284" t="str">
        <x:v>U2</x:v>
      </x:c>
      <x:c r="CO2284" t="n">
        <x:f>IFERROR(IF(AND(TYPE('Rights_Coverage_View'!C3)=TYPE(CN2284),ISBLANK('Rights_Coverage_View'!C3)=ISBLANK(CN2284),EXACT('Rights_Coverage_View'!C3,CN2284)),0,1),1)</x:f>
        <x:v>0</x:v>
      </x:c>
    </x:row>
    <x:row r="2285">
      <x:c r="CL2285" t="str">
        <x:v>Rights_Coverage_View</x:v>
      </x:c>
      <x:c r="CM2285" t="str">
        <x:v>D3</x:v>
      </x:c>
      <x:c r="CN2285" t="str">
        <x:v>D2</x:v>
      </x:c>
      <x:c r="CO2285" t="n">
        <x:f>IFERROR(IF(AND(TYPE('Rights_Coverage_View'!D3)=TYPE(CN2285),ISBLANK('Rights_Coverage_View'!D3)=ISBLANK(CN2285),EXACT('Rights_Coverage_View'!D3,CN2285)),0,1),1)</x:f>
        <x:v>0</x:v>
      </x:c>
    </x:row>
    <x:row r="2286">
      <x:c r="CL2286" t="str">
        <x:v>Rights_Coverage_View</x:v>
      </x:c>
      <x:c r="CM2286" t="str">
        <x:v>E3</x:v>
      </x:c>
      <x:c r="CN2286" t="n">
        <x:v>-0.9</x:v>
      </x:c>
      <x:c r="CO2286" t="n">
        <x:f>IFERROR(IF(AND(TYPE('Rights_Coverage_View'!E3)=TYPE(CN2286),ISBLANK('Rights_Coverage_View'!E3)=ISBLANK(CN2286),EXACT('Rights_Coverage_View'!E3,CN2286)),0,1),1)</x:f>
        <x:v>0</x:v>
      </x:c>
    </x:row>
    <x:row r="2287">
      <x:c r="CL2287" t="str">
        <x:v>Rights_Coverage_View</x:v>
      </x:c>
      <x:c r="CM2287" t="str">
        <x:v>A4</x:v>
      </x:c>
      <x:c r="CN2287" t="n">
        <x:v>3</x:v>
      </x:c>
      <x:c r="CO2287" t="n">
        <x:f>IFERROR(IF(AND(TYPE('Rights_Coverage_View'!A4)=TYPE(CN2287),ISBLANK('Rights_Coverage_View'!A4)=ISBLANK(CN2287),EXACT('Rights_Coverage_View'!A4,CN2287)),0,1),1)</x:f>
        <x:v>0</x:v>
      </x:c>
    </x:row>
    <x:row r="2288">
      <x:c r="CL2288" t="str">
        <x:v>Rights_Coverage_View</x:v>
      </x:c>
      <x:c r="CM2288" t="str">
        <x:v>B4</x:v>
      </x:c>
      <x:c r="CN2288" t="str">
        <x:v>LIFE</x:v>
      </x:c>
      <x:c r="CO2288" t="n">
        <x:f>IFERROR(IF(AND(TYPE('Rights_Coverage_View'!B4)=TYPE(CN2288),ISBLANK('Rights_Coverage_View'!B4)=ISBLANK(CN2288),EXACT('Rights_Coverage_View'!B4,CN2288)),0,1),1)</x:f>
        <x:v>0</x:v>
      </x:c>
    </x:row>
    <x:row r="2289">
      <x:c r="CL2289" t="str">
        <x:v>Rights_Coverage_View</x:v>
      </x:c>
      <x:c r="CM2289" t="str">
        <x:v>C4</x:v>
      </x:c>
      <x:c r="CN2289" t="str">
        <x:v>U3</x:v>
      </x:c>
      <x:c r="CO2289" t="n">
        <x:f>IFERROR(IF(AND(TYPE('Rights_Coverage_View'!C4)=TYPE(CN2289),ISBLANK('Rights_Coverage_View'!C4)=ISBLANK(CN2289),EXACT('Rights_Coverage_View'!C4,CN2289)),0,1),1)</x:f>
        <x:v>0</x:v>
      </x:c>
    </x:row>
    <x:row r="2290">
      <x:c r="CL2290" t="str">
        <x:v>Rights_Coverage_View</x:v>
      </x:c>
      <x:c r="CM2290" t="str">
        <x:v>D4</x:v>
      </x:c>
      <x:c r="CN2290" t="str">
        <x:v>D2</x:v>
      </x:c>
      <x:c r="CO2290" t="n">
        <x:f>IFERROR(IF(AND(TYPE('Rights_Coverage_View'!D4)=TYPE(CN2290),ISBLANK('Rights_Coverage_View'!D4)=ISBLANK(CN2290),EXACT('Rights_Coverage_View'!D4,CN2290)),0,1),1)</x:f>
        <x:v>0</x:v>
      </x:c>
    </x:row>
    <x:row r="2291">
      <x:c r="CL2291" t="str">
        <x:v>Rights_Coverage_View</x:v>
      </x:c>
      <x:c r="CM2291" t="str">
        <x:v>E4</x:v>
      </x:c>
      <x:c r="CN2291" t="n">
        <x:v>-0.9</x:v>
      </x:c>
      <x:c r="CO2291" t="n">
        <x:f>IFERROR(IF(AND(TYPE('Rights_Coverage_View'!E4)=TYPE(CN2291),ISBLANK('Rights_Coverage_View'!E4)=ISBLANK(CN2291),EXACT('Rights_Coverage_View'!E4,CN2291)),0,1),1)</x:f>
        <x:v>0</x:v>
      </x:c>
    </x:row>
    <x:row r="2292">
      <x:c r="CL2292" t="str">
        <x:v>Rights_Coverage_View</x:v>
      </x:c>
      <x:c r="CM2292" t="str">
        <x:v>A5</x:v>
      </x:c>
      <x:c r="CN2292" t="n">
        <x:v>4</x:v>
      </x:c>
      <x:c r="CO2292" t="n">
        <x:f>IFERROR(IF(AND(TYPE('Rights_Coverage_View'!A5)=TYPE(CN2292),ISBLANK('Rights_Coverage_View'!A5)=ISBLANK(CN2292),EXACT('Rights_Coverage_View'!A5,CN2292)),0,1),1)</x:f>
        <x:v>0</x:v>
      </x:c>
    </x:row>
    <x:row r="2293">
      <x:c r="CL2293" t="str">
        <x:v>Rights_Coverage_View</x:v>
      </x:c>
      <x:c r="CM2293" t="str">
        <x:v>B5</x:v>
      </x:c>
      <x:c r="CN2293" t="str">
        <x:v>LIFE</x:v>
      </x:c>
      <x:c r="CO2293" t="n">
        <x:f>IFERROR(IF(AND(TYPE('Rights_Coverage_View'!B5)=TYPE(CN2293),ISBLANK('Rights_Coverage_View'!B5)=ISBLANK(CN2293),EXACT('Rights_Coverage_View'!B5,CN2293)),0,1),1)</x:f>
        <x:v>0</x:v>
      </x:c>
    </x:row>
    <x:row r="2294">
      <x:c r="CL2294" t="str">
        <x:v>Rights_Coverage_View</x:v>
      </x:c>
      <x:c r="CM2294" t="str">
        <x:v>C5</x:v>
      </x:c>
      <x:c r="CN2294" t="str">
        <x:v>U4</x:v>
      </x:c>
      <x:c r="CO2294" t="n">
        <x:f>IFERROR(IF(AND(TYPE('Rights_Coverage_View'!C5)=TYPE(CN2294),ISBLANK('Rights_Coverage_View'!C5)=ISBLANK(CN2294),EXACT('Rights_Coverage_View'!C5,CN2294)),0,1),1)</x:f>
        <x:v>0</x:v>
      </x:c>
    </x:row>
    <x:row r="2295">
      <x:c r="CL2295" t="str">
        <x:v>Rights_Coverage_View</x:v>
      </x:c>
      <x:c r="CM2295" t="str">
        <x:v>D5</x:v>
      </x:c>
      <x:c r="CN2295" t="str">
        <x:v>D2</x:v>
      </x:c>
      <x:c r="CO2295" t="n">
        <x:f>IFERROR(IF(AND(TYPE('Rights_Coverage_View'!D5)=TYPE(CN2295),ISBLANK('Rights_Coverage_View'!D5)=ISBLANK(CN2295),EXACT('Rights_Coverage_View'!D5,CN2295)),0,1),1)</x:f>
        <x:v>0</x:v>
      </x:c>
    </x:row>
    <x:row r="2296">
      <x:c r="CL2296" t="str">
        <x:v>Rights_Coverage_View</x:v>
      </x:c>
      <x:c r="CM2296" t="str">
        <x:v>E5</x:v>
      </x:c>
      <x:c r="CN2296" t="n">
        <x:v>-0.9</x:v>
      </x:c>
      <x:c r="CO2296" t="n">
        <x:f>IFERROR(IF(AND(TYPE('Rights_Coverage_View'!E5)=TYPE(CN2296),ISBLANK('Rights_Coverage_View'!E5)=ISBLANK(CN2296),EXACT('Rights_Coverage_View'!E5,CN2296)),0,1),1)</x:f>
        <x:v>0</x:v>
      </x:c>
    </x:row>
    <x:row r="2297">
      <x:c r="CL2297" t="str">
        <x:v>Rights_Coverage_View</x:v>
      </x:c>
      <x:c r="CM2297" t="str">
        <x:v>A6</x:v>
      </x:c>
      <x:c r="CN2297" t="n">
        <x:v>5</x:v>
      </x:c>
      <x:c r="CO2297" t="n">
        <x:f>IFERROR(IF(AND(TYPE('Rights_Coverage_View'!A6)=TYPE(CN2297),ISBLANK('Rights_Coverage_View'!A6)=ISBLANK(CN2297),EXACT('Rights_Coverage_View'!A6,CN2297)),0,1),1)</x:f>
        <x:v>0</x:v>
      </x:c>
    </x:row>
    <x:row r="2298">
      <x:c r="CL2298" t="str">
        <x:v>Rights_Coverage_View</x:v>
      </x:c>
      <x:c r="CM2298" t="str">
        <x:v>B6</x:v>
      </x:c>
      <x:c r="CN2298" t="str">
        <x:v>LIFE</x:v>
      </x:c>
      <x:c r="CO2298" t="n">
        <x:f>IFERROR(IF(AND(TYPE('Rights_Coverage_View'!B6)=TYPE(CN2298),ISBLANK('Rights_Coverage_View'!B6)=ISBLANK(CN2298),EXACT('Rights_Coverage_View'!B6,CN2298)),0,1),1)</x:f>
        <x:v>0</x:v>
      </x:c>
    </x:row>
    <x:row r="2299">
      <x:c r="CL2299" t="str">
        <x:v>Rights_Coverage_View</x:v>
      </x:c>
      <x:c r="CM2299" t="str">
        <x:v>C6</x:v>
      </x:c>
      <x:c r="CN2299" t="str">
        <x:v>U5</x:v>
      </x:c>
      <x:c r="CO2299" t="n">
        <x:f>IFERROR(IF(AND(TYPE('Rights_Coverage_View'!C6)=TYPE(CN2299),ISBLANK('Rights_Coverage_View'!C6)=ISBLANK(CN2299),EXACT('Rights_Coverage_View'!C6,CN2299)),0,1),1)</x:f>
        <x:v>0</x:v>
      </x:c>
    </x:row>
    <x:row r="2300">
      <x:c r="CL2300" t="str">
        <x:v>Rights_Coverage_View</x:v>
      </x:c>
      <x:c r="CM2300" t="str">
        <x:v>D6</x:v>
      </x:c>
      <x:c r="CN2300" t="str">
        <x:v>D2</x:v>
      </x:c>
      <x:c r="CO2300" t="n">
        <x:f>IFERROR(IF(AND(TYPE('Rights_Coverage_View'!D6)=TYPE(CN2300),ISBLANK('Rights_Coverage_View'!D6)=ISBLANK(CN2300),EXACT('Rights_Coverage_View'!D6,CN2300)),0,1),1)</x:f>
        <x:v>0</x:v>
      </x:c>
    </x:row>
    <x:row r="2301">
      <x:c r="CL2301" t="str">
        <x:v>Rights_Coverage_View</x:v>
      </x:c>
      <x:c r="CM2301" t="str">
        <x:v>E6</x:v>
      </x:c>
      <x:c r="CN2301" t="n">
        <x:v>-0.9</x:v>
      </x:c>
      <x:c r="CO2301" t="n">
        <x:f>IFERROR(IF(AND(TYPE('Rights_Coverage_View'!E6)=TYPE(CN2301),ISBLANK('Rights_Coverage_View'!E6)=ISBLANK(CN2301),EXACT('Rights_Coverage_View'!E6,CN2301)),0,1),1)</x:f>
        <x:v>0</x:v>
      </x:c>
    </x:row>
    <x:row r="2302">
      <x:c r="CL2302" t="str">
        <x:v>Rights_Coverage_View</x:v>
      </x:c>
      <x:c r="CM2302" t="str">
        <x:v>A7</x:v>
      </x:c>
      <x:c r="CN2302" t="n">
        <x:v>6</x:v>
      </x:c>
      <x:c r="CO2302" t="n">
        <x:f>IFERROR(IF(AND(TYPE('Rights_Coverage_View'!A7)=TYPE(CN2302),ISBLANK('Rights_Coverage_View'!A7)=ISBLANK(CN2302),EXACT('Rights_Coverage_View'!A7,CN2302)),0,1),1)</x:f>
        <x:v>0</x:v>
      </x:c>
    </x:row>
    <x:row r="2303">
      <x:c r="CL2303" t="str">
        <x:v>Rights_Coverage_View</x:v>
      </x:c>
      <x:c r="CM2303" t="str">
        <x:v>B7</x:v>
      </x:c>
      <x:c r="CN2303" t="str">
        <x:v>LIFE</x:v>
      </x:c>
      <x:c r="CO2303" t="n">
        <x:f>IFERROR(IF(AND(TYPE('Rights_Coverage_View'!B7)=TYPE(CN2303),ISBLANK('Rights_Coverage_View'!B7)=ISBLANK(CN2303),EXACT('Rights_Coverage_View'!B7,CN2303)),0,1),1)</x:f>
        <x:v>0</x:v>
      </x:c>
    </x:row>
    <x:row r="2304">
      <x:c r="CL2304" t="str">
        <x:v>Rights_Coverage_View</x:v>
      </x:c>
      <x:c r="CM2304" t="str">
        <x:v>C7</x:v>
      </x:c>
      <x:c r="CN2304" t="str">
        <x:v>U6</x:v>
      </x:c>
      <x:c r="CO2304" t="n">
        <x:f>IFERROR(IF(AND(TYPE('Rights_Coverage_View'!C7)=TYPE(CN2304),ISBLANK('Rights_Coverage_View'!C7)=ISBLANK(CN2304),EXACT('Rights_Coverage_View'!C7,CN2304)),0,1),1)</x:f>
        <x:v>0</x:v>
      </x:c>
    </x:row>
    <x:row r="2305">
      <x:c r="CL2305" t="str">
        <x:v>Rights_Coverage_View</x:v>
      </x:c>
      <x:c r="CM2305" t="str">
        <x:v>D7</x:v>
      </x:c>
      <x:c r="CN2305" t="str">
        <x:v>D2</x:v>
      </x:c>
      <x:c r="CO2305" t="n">
        <x:f>IFERROR(IF(AND(TYPE('Rights_Coverage_View'!D7)=TYPE(CN2305),ISBLANK('Rights_Coverage_View'!D7)=ISBLANK(CN2305),EXACT('Rights_Coverage_View'!D7,CN2305)),0,1),1)</x:f>
        <x:v>0</x:v>
      </x:c>
    </x:row>
    <x:row r="2306">
      <x:c r="CL2306" t="str">
        <x:v>Rights_Coverage_View</x:v>
      </x:c>
      <x:c r="CM2306" t="str">
        <x:v>E7</x:v>
      </x:c>
      <x:c r="CN2306" t="n">
        <x:v>-0.9</x:v>
      </x:c>
      <x:c r="CO2306" t="n">
        <x:f>IFERROR(IF(AND(TYPE('Rights_Coverage_View'!E7)=TYPE(CN2306),ISBLANK('Rights_Coverage_View'!E7)=ISBLANK(CN2306),EXACT('Rights_Coverage_View'!E7,CN2306)),0,1),1)</x:f>
        <x:v>0</x:v>
      </x:c>
    </x:row>
    <x:row r="2307">
      <x:c r="CL2307" t="str">
        <x:v>Rights_Coverage_View</x:v>
      </x:c>
      <x:c r="CM2307" t="str">
        <x:v>A8</x:v>
      </x:c>
      <x:c r="CN2307" t="n">
        <x:v>7</x:v>
      </x:c>
      <x:c r="CO2307" t="n">
        <x:f>IFERROR(IF(AND(TYPE('Rights_Coverage_View'!A8)=TYPE(CN2307),ISBLANK('Rights_Coverage_View'!A8)=ISBLANK(CN2307),EXACT('Rights_Coverage_View'!A8,CN2307)),0,1),1)</x:f>
        <x:v>0</x:v>
      </x:c>
    </x:row>
    <x:row r="2308">
      <x:c r="CL2308" t="str">
        <x:v>Rights_Coverage_View</x:v>
      </x:c>
      <x:c r="CM2308" t="str">
        <x:v>B8</x:v>
      </x:c>
      <x:c r="CN2308" t="str">
        <x:v>LIFE</x:v>
      </x:c>
      <x:c r="CO2308" t="n">
        <x:f>IFERROR(IF(AND(TYPE('Rights_Coverage_View'!B8)=TYPE(CN2308),ISBLANK('Rights_Coverage_View'!B8)=ISBLANK(CN2308),EXACT('Rights_Coverage_View'!B8,CN2308)),0,1),1)</x:f>
        <x:v>0</x:v>
      </x:c>
    </x:row>
    <x:row r="2309">
      <x:c r="CL2309" t="str">
        <x:v>Rights_Coverage_View</x:v>
      </x:c>
      <x:c r="CM2309" t="str">
        <x:v>C8</x:v>
      </x:c>
      <x:c r="CN2309" t="str">
        <x:v>U6</x:v>
      </x:c>
      <x:c r="CO2309" t="n">
        <x:f>IFERROR(IF(AND(TYPE('Rights_Coverage_View'!C8)=TYPE(CN2309),ISBLANK('Rights_Coverage_View'!C8)=ISBLANK(CN2309),EXACT('Rights_Coverage_View'!C8,CN2309)),0,1),1)</x:f>
        <x:v>0</x:v>
      </x:c>
    </x:row>
    <x:row r="2310">
      <x:c r="CL2310" t="str">
        <x:v>Rights_Coverage_View</x:v>
      </x:c>
      <x:c r="CM2310" t="str">
        <x:v>D8</x:v>
      </x:c>
      <x:c r="CN2310" t="str">
        <x:v>D7</x:v>
      </x:c>
      <x:c r="CO2310" t="n">
        <x:f>IFERROR(IF(AND(TYPE('Rights_Coverage_View'!D8)=TYPE(CN2310),ISBLANK('Rights_Coverage_View'!D8)=ISBLANK(CN2310),EXACT('Rights_Coverage_View'!D8,CN2310)),0,1),1)</x:f>
        <x:v>0</x:v>
      </x:c>
    </x:row>
    <x:row r="2311">
      <x:c r="CL2311" t="str">
        <x:v>Rights_Coverage_View</x:v>
      </x:c>
      <x:c r="CM2311" t="str">
        <x:v>E8</x:v>
      </x:c>
      <x:c r="CN2311" t="n">
        <x:v>-0.9</x:v>
      </x:c>
      <x:c r="CO2311" t="n">
        <x:f>IFERROR(IF(AND(TYPE('Rights_Coverage_View'!E8)=TYPE(CN2311),ISBLANK('Rights_Coverage_View'!E8)=ISBLANK(CN2311),EXACT('Rights_Coverage_View'!E8,CN2311)),0,1),1)</x:f>
        <x:v>0</x:v>
      </x:c>
    </x:row>
    <x:row r="2312">
      <x:c r="CL2312" t="str">
        <x:v>Rights_Coverage_View</x:v>
      </x:c>
      <x:c r="CM2312" t="str">
        <x:v>A9</x:v>
      </x:c>
      <x:c r="CN2312" t="n">
        <x:v>8</x:v>
      </x:c>
      <x:c r="CO2312" t="n">
        <x:f>IFERROR(IF(AND(TYPE('Rights_Coverage_View'!A9)=TYPE(CN2312),ISBLANK('Rights_Coverage_View'!A9)=ISBLANK(CN2312),EXACT('Rights_Coverage_View'!A9,CN2312)),0,1),1)</x:f>
        <x:v>0</x:v>
      </x:c>
    </x:row>
    <x:row r="2313">
      <x:c r="CL2313" t="str">
        <x:v>Rights_Coverage_View</x:v>
      </x:c>
      <x:c r="CM2313" t="str">
        <x:v>B9</x:v>
      </x:c>
      <x:c r="CN2313" t="str">
        <x:v>BODY</x:v>
      </x:c>
      <x:c r="CO2313" t="n">
        <x:f>IFERROR(IF(AND(TYPE('Rights_Coverage_View'!B9)=TYPE(CN2313),ISBLANK('Rights_Coverage_View'!B9)=ISBLANK(CN2313),EXACT('Rights_Coverage_View'!B9,CN2313)),0,1),1)</x:f>
        <x:v>0</x:v>
      </x:c>
    </x:row>
    <x:row r="2314">
      <x:c r="CL2314" t="str">
        <x:v>Rights_Coverage_View</x:v>
      </x:c>
      <x:c r="CM2314" t="str">
        <x:v>C9</x:v>
      </x:c>
      <x:c r="CN2314" t="str">
        <x:v>U1</x:v>
      </x:c>
      <x:c r="CO2314" t="n">
        <x:f>IFERROR(IF(AND(TYPE('Rights_Coverage_View'!C9)=TYPE(CN2314),ISBLANK('Rights_Coverage_View'!C9)=ISBLANK(CN2314),EXACT('Rights_Coverage_View'!C9,CN2314)),0,1),1)</x:f>
        <x:v>0</x:v>
      </x:c>
    </x:row>
    <x:row r="2315">
      <x:c r="CL2315" t="str">
        <x:v>Rights_Coverage_View</x:v>
      </x:c>
      <x:c r="CM2315" t="str">
        <x:v>D9</x:v>
      </x:c>
      <x:c r="CN2315" t="str">
        <x:v>D2</x:v>
      </x:c>
      <x:c r="CO2315" t="n">
        <x:f>IFERROR(IF(AND(TYPE('Rights_Coverage_View'!D9)=TYPE(CN2315),ISBLANK('Rights_Coverage_View'!D9)=ISBLANK(CN2315),EXACT('Rights_Coverage_View'!D9,CN2315)),0,1),1)</x:f>
        <x:v>0</x:v>
      </x:c>
    </x:row>
    <x:row r="2316">
      <x:c r="CL2316" t="str">
        <x:v>Rights_Coverage_View</x:v>
      </x:c>
      <x:c r="CM2316" t="str">
        <x:v>E9</x:v>
      </x:c>
      <x:c r="CN2316" t="n">
        <x:v>-0.7</x:v>
      </x:c>
      <x:c r="CO2316" t="n">
        <x:f>IFERROR(IF(AND(TYPE('Rights_Coverage_View'!E9)=TYPE(CN2316),ISBLANK('Rights_Coverage_View'!E9)=ISBLANK(CN2316),EXACT('Rights_Coverage_View'!E9,CN2316)),0,1),1)</x:f>
        <x:v>0</x:v>
      </x:c>
    </x:row>
    <x:row r="2317">
      <x:c r="CL2317" t="str">
        <x:v>Rights_Coverage_View</x:v>
      </x:c>
      <x:c r="CM2317" t="str">
        <x:v>A10</x:v>
      </x:c>
      <x:c r="CN2317" t="n">
        <x:v>9</x:v>
      </x:c>
      <x:c r="CO2317" t="n">
        <x:f>IFERROR(IF(AND(TYPE('Rights_Coverage_View'!A10)=TYPE(CN2317),ISBLANK('Rights_Coverage_View'!A10)=ISBLANK(CN2317),EXACT('Rights_Coverage_View'!A10,CN2317)),0,1),1)</x:f>
        <x:v>0</x:v>
      </x:c>
    </x:row>
    <x:row r="2318">
      <x:c r="CL2318" t="str">
        <x:v>Rights_Coverage_View</x:v>
      </x:c>
      <x:c r="CM2318" t="str">
        <x:v>B10</x:v>
      </x:c>
      <x:c r="CN2318" t="str">
        <x:v>BODY</x:v>
      </x:c>
      <x:c r="CO2318" t="n">
        <x:f>IFERROR(IF(AND(TYPE('Rights_Coverage_View'!B10)=TYPE(CN2318),ISBLANK('Rights_Coverage_View'!B10)=ISBLANK(CN2318),EXACT('Rights_Coverage_View'!B10,CN2318)),0,1),1)</x:f>
        <x:v>0</x:v>
      </x:c>
    </x:row>
    <x:row r="2319">
      <x:c r="CL2319" t="str">
        <x:v>Rights_Coverage_View</x:v>
      </x:c>
      <x:c r="CM2319" t="str">
        <x:v>C10</x:v>
      </x:c>
      <x:c r="CN2319" t="str">
        <x:v>U2</x:v>
      </x:c>
      <x:c r="CO2319" t="n">
        <x:f>IFERROR(IF(AND(TYPE('Rights_Coverage_View'!C10)=TYPE(CN2319),ISBLANK('Rights_Coverage_View'!C10)=ISBLANK(CN2319),EXACT('Rights_Coverage_View'!C10,CN2319)),0,1),1)</x:f>
        <x:v>0</x:v>
      </x:c>
    </x:row>
    <x:row r="2320">
      <x:c r="CL2320" t="str">
        <x:v>Rights_Coverage_View</x:v>
      </x:c>
      <x:c r="CM2320" t="str">
        <x:v>D10</x:v>
      </x:c>
      <x:c r="CN2320" t="str">
        <x:v>D2</x:v>
      </x:c>
      <x:c r="CO2320" t="n">
        <x:f>IFERROR(IF(AND(TYPE('Rights_Coverage_View'!D10)=TYPE(CN2320),ISBLANK('Rights_Coverage_View'!D10)=ISBLANK(CN2320),EXACT('Rights_Coverage_View'!D10,CN2320)),0,1),1)</x:f>
        <x:v>0</x:v>
      </x:c>
    </x:row>
    <x:row r="2321">
      <x:c r="CL2321" t="str">
        <x:v>Rights_Coverage_View</x:v>
      </x:c>
      <x:c r="CM2321" t="str">
        <x:v>E10</x:v>
      </x:c>
      <x:c r="CN2321" t="n">
        <x:v>-0.7</x:v>
      </x:c>
      <x:c r="CO2321" t="n">
        <x:f>IFERROR(IF(AND(TYPE('Rights_Coverage_View'!E10)=TYPE(CN2321),ISBLANK('Rights_Coverage_View'!E10)=ISBLANK(CN2321),EXACT('Rights_Coverage_View'!E10,CN2321)),0,1),1)</x:f>
        <x:v>0</x:v>
      </x:c>
    </x:row>
    <x:row r="2322">
      <x:c r="CL2322" t="str">
        <x:v>Rights_Coverage_View</x:v>
      </x:c>
      <x:c r="CM2322" t="str">
        <x:v>A11</x:v>
      </x:c>
      <x:c r="CN2322" t="n">
        <x:v>10</x:v>
      </x:c>
      <x:c r="CO2322" t="n">
        <x:f>IFERROR(IF(AND(TYPE('Rights_Coverage_View'!A11)=TYPE(CN2322),ISBLANK('Rights_Coverage_View'!A11)=ISBLANK(CN2322),EXACT('Rights_Coverage_View'!A11,CN2322)),0,1),1)</x:f>
        <x:v>0</x:v>
      </x:c>
    </x:row>
    <x:row r="2323">
      <x:c r="CL2323" t="str">
        <x:v>Rights_Coverage_View</x:v>
      </x:c>
      <x:c r="CM2323" t="str">
        <x:v>B11</x:v>
      </x:c>
      <x:c r="CN2323" t="str">
        <x:v>BODY</x:v>
      </x:c>
      <x:c r="CO2323" t="n">
        <x:f>IFERROR(IF(AND(TYPE('Rights_Coverage_View'!B11)=TYPE(CN2323),ISBLANK('Rights_Coverage_View'!B11)=ISBLANK(CN2323),EXACT('Rights_Coverage_View'!B11,CN2323)),0,1),1)</x:f>
        <x:v>0</x:v>
      </x:c>
    </x:row>
    <x:row r="2324">
      <x:c r="CL2324" t="str">
        <x:v>Rights_Coverage_View</x:v>
      </x:c>
      <x:c r="CM2324" t="str">
        <x:v>C11</x:v>
      </x:c>
      <x:c r="CN2324" t="str">
        <x:v>U3</x:v>
      </x:c>
      <x:c r="CO2324" t="n">
        <x:f>IFERROR(IF(AND(TYPE('Rights_Coverage_View'!C11)=TYPE(CN2324),ISBLANK('Rights_Coverage_View'!C11)=ISBLANK(CN2324),EXACT('Rights_Coverage_View'!C11,CN2324)),0,1),1)</x:f>
        <x:v>0</x:v>
      </x:c>
    </x:row>
    <x:row r="2325">
      <x:c r="CL2325" t="str">
        <x:v>Rights_Coverage_View</x:v>
      </x:c>
      <x:c r="CM2325" t="str">
        <x:v>D11</x:v>
      </x:c>
      <x:c r="CN2325" t="str">
        <x:v>D2</x:v>
      </x:c>
      <x:c r="CO2325" t="n">
        <x:f>IFERROR(IF(AND(TYPE('Rights_Coverage_View'!D11)=TYPE(CN2325),ISBLANK('Rights_Coverage_View'!D11)=ISBLANK(CN2325),EXACT('Rights_Coverage_View'!D11,CN2325)),0,1),1)</x:f>
        <x:v>0</x:v>
      </x:c>
    </x:row>
    <x:row r="2326">
      <x:c r="CL2326" t="str">
        <x:v>Rights_Coverage_View</x:v>
      </x:c>
      <x:c r="CM2326" t="str">
        <x:v>E11</x:v>
      </x:c>
      <x:c r="CN2326" t="n">
        <x:v>-0.7</x:v>
      </x:c>
      <x:c r="CO2326" t="n">
        <x:f>IFERROR(IF(AND(TYPE('Rights_Coverage_View'!E11)=TYPE(CN2326),ISBLANK('Rights_Coverage_View'!E11)=ISBLANK(CN2326),EXACT('Rights_Coverage_View'!E11,CN2326)),0,1),1)</x:f>
        <x:v>0</x:v>
      </x:c>
    </x:row>
    <x:row r="2327">
      <x:c r="CL2327" t="str">
        <x:v>Rights_Coverage_View</x:v>
      </x:c>
      <x:c r="CM2327" t="str">
        <x:v>A12</x:v>
      </x:c>
      <x:c r="CN2327" t="n">
        <x:v>11</x:v>
      </x:c>
      <x:c r="CO2327" t="n">
        <x:f>IFERROR(IF(AND(TYPE('Rights_Coverage_View'!A12)=TYPE(CN2327),ISBLANK('Rights_Coverage_View'!A12)=ISBLANK(CN2327),EXACT('Rights_Coverage_View'!A12,CN2327)),0,1),1)</x:f>
        <x:v>0</x:v>
      </x:c>
    </x:row>
    <x:row r="2328">
      <x:c r="CL2328" t="str">
        <x:v>Rights_Coverage_View</x:v>
      </x:c>
      <x:c r="CM2328" t="str">
        <x:v>B12</x:v>
      </x:c>
      <x:c r="CN2328" t="str">
        <x:v>BODY</x:v>
      </x:c>
      <x:c r="CO2328" t="n">
        <x:f>IFERROR(IF(AND(TYPE('Rights_Coverage_View'!B12)=TYPE(CN2328),ISBLANK('Rights_Coverage_View'!B12)=ISBLANK(CN2328),EXACT('Rights_Coverage_View'!B12,CN2328)),0,1),1)</x:f>
        <x:v>0</x:v>
      </x:c>
    </x:row>
    <x:row r="2329">
      <x:c r="CL2329" t="str">
        <x:v>Rights_Coverage_View</x:v>
      </x:c>
      <x:c r="CM2329" t="str">
        <x:v>C12</x:v>
      </x:c>
      <x:c r="CN2329" t="str">
        <x:v>U4</x:v>
      </x:c>
      <x:c r="CO2329" t="n">
        <x:f>IFERROR(IF(AND(TYPE('Rights_Coverage_View'!C12)=TYPE(CN2329),ISBLANK('Rights_Coverage_View'!C12)=ISBLANK(CN2329),EXACT('Rights_Coverage_View'!C12,CN2329)),0,1),1)</x:f>
        <x:v>0</x:v>
      </x:c>
    </x:row>
    <x:row r="2330">
      <x:c r="CL2330" t="str">
        <x:v>Rights_Coverage_View</x:v>
      </x:c>
      <x:c r="CM2330" t="str">
        <x:v>D12</x:v>
      </x:c>
      <x:c r="CN2330" t="str">
        <x:v>D2</x:v>
      </x:c>
      <x:c r="CO2330" t="n">
        <x:f>IFERROR(IF(AND(TYPE('Rights_Coverage_View'!D12)=TYPE(CN2330),ISBLANK('Rights_Coverage_View'!D12)=ISBLANK(CN2330),EXACT('Rights_Coverage_View'!D12,CN2330)),0,1),1)</x:f>
        <x:v>0</x:v>
      </x:c>
    </x:row>
    <x:row r="2331">
      <x:c r="CL2331" t="str">
        <x:v>Rights_Coverage_View</x:v>
      </x:c>
      <x:c r="CM2331" t="str">
        <x:v>E12</x:v>
      </x:c>
      <x:c r="CN2331" t="n">
        <x:v>-0.7</x:v>
      </x:c>
      <x:c r="CO2331" t="n">
        <x:f>IFERROR(IF(AND(TYPE('Rights_Coverage_View'!E12)=TYPE(CN2331),ISBLANK('Rights_Coverage_View'!E12)=ISBLANK(CN2331),EXACT('Rights_Coverage_View'!E12,CN2331)),0,1),1)</x:f>
        <x:v>0</x:v>
      </x:c>
    </x:row>
    <x:row r="2332">
      <x:c r="CL2332" t="str">
        <x:v>Rights_Coverage_View</x:v>
      </x:c>
      <x:c r="CM2332" t="str">
        <x:v>A13</x:v>
      </x:c>
      <x:c r="CN2332" t="n">
        <x:v>12</x:v>
      </x:c>
      <x:c r="CO2332" t="n">
        <x:f>IFERROR(IF(AND(TYPE('Rights_Coverage_View'!A13)=TYPE(CN2332),ISBLANK('Rights_Coverage_View'!A13)=ISBLANK(CN2332),EXACT('Rights_Coverage_View'!A13,CN2332)),0,1),1)</x:f>
        <x:v>0</x:v>
      </x:c>
    </x:row>
    <x:row r="2333">
      <x:c r="CL2333" t="str">
        <x:v>Rights_Coverage_View</x:v>
      </x:c>
      <x:c r="CM2333" t="str">
        <x:v>B13</x:v>
      </x:c>
      <x:c r="CN2333" t="str">
        <x:v>BODY</x:v>
      </x:c>
      <x:c r="CO2333" t="n">
        <x:f>IFERROR(IF(AND(TYPE('Rights_Coverage_View'!B13)=TYPE(CN2333),ISBLANK('Rights_Coverage_View'!B13)=ISBLANK(CN2333),EXACT('Rights_Coverage_View'!B13,CN2333)),0,1),1)</x:f>
        <x:v>0</x:v>
      </x:c>
    </x:row>
    <x:row r="2334">
      <x:c r="CL2334" t="str">
        <x:v>Rights_Coverage_View</x:v>
      </x:c>
      <x:c r="CM2334" t="str">
        <x:v>C13</x:v>
      </x:c>
      <x:c r="CN2334" t="str">
        <x:v>U5</x:v>
      </x:c>
      <x:c r="CO2334" t="n">
        <x:f>IFERROR(IF(AND(TYPE('Rights_Coverage_View'!C13)=TYPE(CN2334),ISBLANK('Rights_Coverage_View'!C13)=ISBLANK(CN2334),EXACT('Rights_Coverage_View'!C13,CN2334)),0,1),1)</x:f>
        <x:v>0</x:v>
      </x:c>
    </x:row>
    <x:row r="2335">
      <x:c r="CL2335" t="str">
        <x:v>Rights_Coverage_View</x:v>
      </x:c>
      <x:c r="CM2335" t="str">
        <x:v>D13</x:v>
      </x:c>
      <x:c r="CN2335" t="str">
        <x:v>D2</x:v>
      </x:c>
      <x:c r="CO2335" t="n">
        <x:f>IFERROR(IF(AND(TYPE('Rights_Coverage_View'!D13)=TYPE(CN2335),ISBLANK('Rights_Coverage_View'!D13)=ISBLANK(CN2335),EXACT('Rights_Coverage_View'!D13,CN2335)),0,1),1)</x:f>
        <x:v>0</x:v>
      </x:c>
    </x:row>
    <x:row r="2336">
      <x:c r="CL2336" t="str">
        <x:v>Rights_Coverage_View</x:v>
      </x:c>
      <x:c r="CM2336" t="str">
        <x:v>E13</x:v>
      </x:c>
      <x:c r="CN2336" t="n">
        <x:v>-0.7</x:v>
      </x:c>
      <x:c r="CO2336" t="n">
        <x:f>IFERROR(IF(AND(TYPE('Rights_Coverage_View'!E13)=TYPE(CN2336),ISBLANK('Rights_Coverage_View'!E13)=ISBLANK(CN2336),EXACT('Rights_Coverage_View'!E13,CN2336)),0,1),1)</x:f>
        <x:v>0</x:v>
      </x:c>
    </x:row>
    <x:row r="2337">
      <x:c r="CL2337" t="str">
        <x:v>Rights_Coverage_View</x:v>
      </x:c>
      <x:c r="CM2337" t="str">
        <x:v>A14</x:v>
      </x:c>
      <x:c r="CN2337" t="n">
        <x:v>13</x:v>
      </x:c>
      <x:c r="CO2337" t="n">
        <x:f>IFERROR(IF(AND(TYPE('Rights_Coverage_View'!A14)=TYPE(CN2337),ISBLANK('Rights_Coverage_View'!A14)=ISBLANK(CN2337),EXACT('Rights_Coverage_View'!A14,CN2337)),0,1),1)</x:f>
        <x:v>0</x:v>
      </x:c>
    </x:row>
    <x:row r="2338">
      <x:c r="CL2338" t="str">
        <x:v>Rights_Coverage_View</x:v>
      </x:c>
      <x:c r="CM2338" t="str">
        <x:v>B14</x:v>
      </x:c>
      <x:c r="CN2338" t="str">
        <x:v>BODY</x:v>
      </x:c>
      <x:c r="CO2338" t="n">
        <x:f>IFERROR(IF(AND(TYPE('Rights_Coverage_View'!B14)=TYPE(CN2338),ISBLANK('Rights_Coverage_View'!B14)=ISBLANK(CN2338),EXACT('Rights_Coverage_View'!B14,CN2338)),0,1),1)</x:f>
        <x:v>0</x:v>
      </x:c>
    </x:row>
    <x:row r="2339">
      <x:c r="CL2339" t="str">
        <x:v>Rights_Coverage_View</x:v>
      </x:c>
      <x:c r="CM2339" t="str">
        <x:v>C14</x:v>
      </x:c>
      <x:c r="CN2339" t="str">
        <x:v>U6</x:v>
      </x:c>
      <x:c r="CO2339" t="n">
        <x:f>IFERROR(IF(AND(TYPE('Rights_Coverage_View'!C14)=TYPE(CN2339),ISBLANK('Rights_Coverage_View'!C14)=ISBLANK(CN2339),EXACT('Rights_Coverage_View'!C14,CN2339)),0,1),1)</x:f>
        <x:v>0</x:v>
      </x:c>
    </x:row>
    <x:row r="2340">
      <x:c r="CL2340" t="str">
        <x:v>Rights_Coverage_View</x:v>
      </x:c>
      <x:c r="CM2340" t="str">
        <x:v>D14</x:v>
      </x:c>
      <x:c r="CN2340" t="str">
        <x:v>D2</x:v>
      </x:c>
      <x:c r="CO2340" t="n">
        <x:f>IFERROR(IF(AND(TYPE('Rights_Coverage_View'!D14)=TYPE(CN2340),ISBLANK('Rights_Coverage_View'!D14)=ISBLANK(CN2340),EXACT('Rights_Coverage_View'!D14,CN2340)),0,1),1)</x:f>
        <x:v>0</x:v>
      </x:c>
    </x:row>
    <x:row r="2341">
      <x:c r="CL2341" t="str">
        <x:v>Rights_Coverage_View</x:v>
      </x:c>
      <x:c r="CM2341" t="str">
        <x:v>E14</x:v>
      </x:c>
      <x:c r="CN2341" t="n">
        <x:v>-0.7</x:v>
      </x:c>
      <x:c r="CO2341" t="n">
        <x:f>IFERROR(IF(AND(TYPE('Rights_Coverage_View'!E14)=TYPE(CN2341),ISBLANK('Rights_Coverage_View'!E14)=ISBLANK(CN2341),EXACT('Rights_Coverage_View'!E14,CN2341)),0,1),1)</x:f>
        <x:v>0</x:v>
      </x:c>
    </x:row>
    <x:row r="2342">
      <x:c r="CL2342" t="str">
        <x:v>Rights_Coverage_View</x:v>
      </x:c>
      <x:c r="CM2342" t="str">
        <x:v>A15</x:v>
      </x:c>
      <x:c r="CN2342" t="n">
        <x:v>14</x:v>
      </x:c>
      <x:c r="CO2342" t="n">
        <x:f>IFERROR(IF(AND(TYPE('Rights_Coverage_View'!A15)=TYPE(CN2342),ISBLANK('Rights_Coverage_View'!A15)=ISBLANK(CN2342),EXACT('Rights_Coverage_View'!A15,CN2342)),0,1),1)</x:f>
        <x:v>0</x:v>
      </x:c>
    </x:row>
    <x:row r="2343">
      <x:c r="CL2343" t="str">
        <x:v>Rights_Coverage_View</x:v>
      </x:c>
      <x:c r="CM2343" t="str">
        <x:v>B15</x:v>
      </x:c>
      <x:c r="CN2343" t="str">
        <x:v>ECOL</x:v>
      </x:c>
      <x:c r="CO2343" t="n">
        <x:f>IFERROR(IF(AND(TYPE('Rights_Coverage_View'!B15)=TYPE(CN2343),ISBLANK('Rights_Coverage_View'!B15)=ISBLANK(CN2343),EXACT('Rights_Coverage_View'!B15,CN2343)),0,1),1)</x:f>
        <x:v>0</x:v>
      </x:c>
    </x:row>
    <x:row r="2344">
      <x:c r="CL2344" t="str">
        <x:v>Rights_Coverage_View</x:v>
      </x:c>
      <x:c r="CM2344" t="str">
        <x:v>C15</x:v>
      </x:c>
      <x:c r="CN2344" t="str">
        <x:v>U6</x:v>
      </x:c>
      <x:c r="CO2344" t="n">
        <x:f>IFERROR(IF(AND(TYPE('Rights_Coverage_View'!C15)=TYPE(CN2344),ISBLANK('Rights_Coverage_View'!C15)=ISBLANK(CN2344),EXACT('Rights_Coverage_View'!C15,CN2344)),0,1),1)</x:f>
        <x:v>0</x:v>
      </x:c>
    </x:row>
    <x:row r="2345">
      <x:c r="CL2345" t="str">
        <x:v>Rights_Coverage_View</x:v>
      </x:c>
      <x:c r="CM2345" t="str">
        <x:v>D15</x:v>
      </x:c>
      <x:c r="CN2345" t="str">
        <x:v>D7</x:v>
      </x:c>
      <x:c r="CO2345" t="n">
        <x:f>IFERROR(IF(AND(TYPE('Rights_Coverage_View'!D15)=TYPE(CN2345),ISBLANK('Rights_Coverage_View'!D15)=ISBLANK(CN2345),EXACT('Rights_Coverage_View'!D15,CN2345)),0,1),1)</x:f>
        <x:v>0</x:v>
      </x:c>
    </x:row>
    <x:row r="2346">
      <x:c r="CL2346" t="str">
        <x:v>Rights_Coverage_View</x:v>
      </x:c>
      <x:c r="CM2346" t="str">
        <x:v>E15</x:v>
      </x:c>
      <x:c r="CN2346" t="n">
        <x:v>-0.65</x:v>
      </x:c>
      <x:c r="CO2346" t="n">
        <x:f>IFERROR(IF(AND(TYPE('Rights_Coverage_View'!E15)=TYPE(CN2346),ISBLANK('Rights_Coverage_View'!E15)=ISBLANK(CN2346),EXACT('Rights_Coverage_View'!E15,CN2346)),0,1),1)</x:f>
        <x:v>0</x:v>
      </x:c>
    </x:row>
    <x:row r="2347">
      <x:c r="CL2347" t="str">
        <x:v>Rights_Coverage_View</x:v>
      </x:c>
      <x:c r="CM2347" t="str">
        <x:v>A16</x:v>
      </x:c>
      <x:c r="CN2347" t="n">
        <x:v>15</x:v>
      </x:c>
      <x:c r="CO2347" t="n">
        <x:f>IFERROR(IF(AND(TYPE('Rights_Coverage_View'!A16)=TYPE(CN2347),ISBLANK('Rights_Coverage_View'!A16)=ISBLANK(CN2347),EXACT('Rights_Coverage_View'!A16,CN2347)),0,1),1)</x:f>
        <x:v>0</x:v>
      </x:c>
    </x:row>
    <x:row r="2348">
      <x:c r="CL2348" t="str">
        <x:v>Rights_Coverage_View</x:v>
      </x:c>
      <x:c r="CM2348" t="str">
        <x:v>B16</x:v>
      </x:c>
      <x:c r="CN2348" t="str">
        <x:v>ECOL</x:v>
      </x:c>
      <x:c r="CO2348" t="n">
        <x:f>IFERROR(IF(AND(TYPE('Rights_Coverage_View'!B16)=TYPE(CN2348),ISBLANK('Rights_Coverage_View'!B16)=ISBLANK(CN2348),EXACT('Rights_Coverage_View'!B16,CN2348)),0,1),1)</x:f>
        <x:v>0</x:v>
      </x:c>
    </x:row>
    <x:row r="2349">
      <x:c r="CL2349" t="str">
        <x:v>Rights_Coverage_View</x:v>
      </x:c>
      <x:c r="CM2349" t="str">
        <x:v>C16</x:v>
      </x:c>
      <x:c r="CN2349" t="str">
        <x:v>U7</x:v>
      </x:c>
      <x:c r="CO2349" t="n">
        <x:f>IFERROR(IF(AND(TYPE('Rights_Coverage_View'!C16)=TYPE(CN2349),ISBLANK('Rights_Coverage_View'!C16)=ISBLANK(CN2349),EXACT('Rights_Coverage_View'!C16,CN2349)),0,1),1)</x:f>
        <x:v>0</x:v>
      </x:c>
    </x:row>
    <x:row r="2350">
      <x:c r="CL2350" t="str">
        <x:v>Rights_Coverage_View</x:v>
      </x:c>
      <x:c r="CM2350" t="str">
        <x:v>D16</x:v>
      </x:c>
      <x:c r="CN2350" t="str">
        <x:v>D7</x:v>
      </x:c>
      <x:c r="CO2350" t="n">
        <x:f>IFERROR(IF(AND(TYPE('Rights_Coverage_View'!D16)=TYPE(CN2350),ISBLANK('Rights_Coverage_View'!D16)=ISBLANK(CN2350),EXACT('Rights_Coverage_View'!D16,CN2350)),0,1),1)</x:f>
        <x:v>0</x:v>
      </x:c>
    </x:row>
    <x:row r="2351">
      <x:c r="CL2351" t="str">
        <x:v>Rights_Coverage_View</x:v>
      </x:c>
      <x:c r="CM2351" t="str">
        <x:v>E16</x:v>
      </x:c>
      <x:c r="CN2351" t="n">
        <x:v>-0.65</x:v>
      </x:c>
      <x:c r="CO2351" t="n">
        <x:f>IFERROR(IF(AND(TYPE('Rights_Coverage_View'!E16)=TYPE(CN2351),ISBLANK('Rights_Coverage_View'!E16)=ISBLANK(CN2351),EXACT('Rights_Coverage_View'!E16,CN2351)),0,1),1)</x:f>
        <x:v>0</x:v>
      </x:c>
    </x:row>
    <x:row r="2352">
      <x:c r="CL2352" t="str">
        <x:v>Rights_Coverage_View</x:v>
      </x:c>
      <x:c r="CM2352" t="str">
        <x:v>A17</x:v>
      </x:c>
      <x:c r="CN2352" t="n">
        <x:v>16</x:v>
      </x:c>
      <x:c r="CO2352" t="n">
        <x:f>IFERROR(IF(AND(TYPE('Rights_Coverage_View'!A17)=TYPE(CN2352),ISBLANK('Rights_Coverage_View'!A17)=ISBLANK(CN2352),EXACT('Rights_Coverage_View'!A17,CN2352)),0,1),1)</x:f>
        <x:v>0</x:v>
      </x:c>
    </x:row>
    <x:row r="2353">
      <x:c r="CL2353" t="str">
        <x:v>Rights_Coverage_View</x:v>
      </x:c>
      <x:c r="CM2353" t="str">
        <x:v>B17</x:v>
      </x:c>
      <x:c r="CN2353" t="str">
        <x:v>LBTY</x:v>
      </x:c>
      <x:c r="CO2353" t="n">
        <x:f>IFERROR(IF(AND(TYPE('Rights_Coverage_View'!B17)=TYPE(CN2353),ISBLANK('Rights_Coverage_View'!B17)=ISBLANK(CN2353),EXACT('Rights_Coverage_View'!B17,CN2353)),0,1),1)</x:f>
        <x:v>0</x:v>
      </x:c>
    </x:row>
    <x:row r="2354">
      <x:c r="CL2354" t="str">
        <x:v>Rights_Coverage_View</x:v>
      </x:c>
      <x:c r="CM2354" t="str">
        <x:v>C17</x:v>
      </x:c>
      <x:c r="CN2354" t="str">
        <x:v>U1</x:v>
      </x:c>
      <x:c r="CO2354" t="n">
        <x:f>IFERROR(IF(AND(TYPE('Rights_Coverage_View'!C17)=TYPE(CN2354),ISBLANK('Rights_Coverage_View'!C17)=ISBLANK(CN2354),EXACT('Rights_Coverage_View'!C17,CN2354)),0,1),1)</x:f>
        <x:v>0</x:v>
      </x:c>
    </x:row>
    <x:row r="2355">
      <x:c r="CL2355" t="str">
        <x:v>Rights_Coverage_View</x:v>
      </x:c>
      <x:c r="CM2355" t="str">
        <x:v>D17</x:v>
      </x:c>
      <x:c r="CN2355" t="str">
        <x:v>D5</x:v>
      </x:c>
      <x:c r="CO2355" t="n">
        <x:f>IFERROR(IF(AND(TYPE('Rights_Coverage_View'!D17)=TYPE(CN2355),ISBLANK('Rights_Coverage_View'!D17)=ISBLANK(CN2355),EXACT('Rights_Coverage_View'!D17,CN2355)),0,1),1)</x:f>
        <x:v>0</x:v>
      </x:c>
    </x:row>
    <x:row r="2356">
      <x:c r="CL2356" t="str">
        <x:v>Rights_Coverage_View</x:v>
      </x:c>
      <x:c r="CM2356" t="str">
        <x:v>E17</x:v>
      </x:c>
      <x:c r="CN2356" t="n">
        <x:v>-0.65</x:v>
      </x:c>
      <x:c r="CO2356" t="n">
        <x:f>IFERROR(IF(AND(TYPE('Rights_Coverage_View'!E17)=TYPE(CN2356),ISBLANK('Rights_Coverage_View'!E17)=ISBLANK(CN2356),EXACT('Rights_Coverage_View'!E17,CN2356)),0,1),1)</x:f>
        <x:v>0</x:v>
      </x:c>
    </x:row>
    <x:row r="2357">
      <x:c r="CL2357" t="str">
        <x:v>Rights_Coverage_View</x:v>
      </x:c>
      <x:c r="CM2357" t="str">
        <x:v>A18</x:v>
      </x:c>
      <x:c r="CN2357" t="n">
        <x:v>17</x:v>
      </x:c>
      <x:c r="CO2357" t="n">
        <x:f>IFERROR(IF(AND(TYPE('Rights_Coverage_View'!A18)=TYPE(CN2357),ISBLANK('Rights_Coverage_View'!A18)=ISBLANK(CN2357),EXACT('Rights_Coverage_View'!A18,CN2357)),0,1),1)</x:f>
        <x:v>0</x:v>
      </x:c>
    </x:row>
    <x:row r="2358">
      <x:c r="CL2358" t="str">
        <x:v>Rights_Coverage_View</x:v>
      </x:c>
      <x:c r="CM2358" t="str">
        <x:v>B18</x:v>
      </x:c>
      <x:c r="CN2358" t="str">
        <x:v>LBTY</x:v>
      </x:c>
      <x:c r="CO2358" t="n">
        <x:f>IFERROR(IF(AND(TYPE('Rights_Coverage_View'!B18)=TYPE(CN2358),ISBLANK('Rights_Coverage_View'!B18)=ISBLANK(CN2358),EXACT('Rights_Coverage_View'!B18,CN2358)),0,1),1)</x:f>
        <x:v>0</x:v>
      </x:c>
    </x:row>
    <x:row r="2359">
      <x:c r="CL2359" t="str">
        <x:v>Rights_Coverage_View</x:v>
      </x:c>
      <x:c r="CM2359" t="str">
        <x:v>C18</x:v>
      </x:c>
      <x:c r="CN2359" t="str">
        <x:v>U2</x:v>
      </x:c>
      <x:c r="CO2359" t="n">
        <x:f>IFERROR(IF(AND(TYPE('Rights_Coverage_View'!C18)=TYPE(CN2359),ISBLANK('Rights_Coverage_View'!C18)=ISBLANK(CN2359),EXACT('Rights_Coverage_View'!C18,CN2359)),0,1),1)</x:f>
        <x:v>0</x:v>
      </x:c>
    </x:row>
    <x:row r="2360">
      <x:c r="CL2360" t="str">
        <x:v>Rights_Coverage_View</x:v>
      </x:c>
      <x:c r="CM2360" t="str">
        <x:v>D18</x:v>
      </x:c>
      <x:c r="CN2360" t="str">
        <x:v>D5</x:v>
      </x:c>
      <x:c r="CO2360" t="n">
        <x:f>IFERROR(IF(AND(TYPE('Rights_Coverage_View'!D18)=TYPE(CN2360),ISBLANK('Rights_Coverage_View'!D18)=ISBLANK(CN2360),EXACT('Rights_Coverage_View'!D18,CN2360)),0,1),1)</x:f>
        <x:v>0</x:v>
      </x:c>
    </x:row>
    <x:row r="2361">
      <x:c r="CL2361" t="str">
        <x:v>Rights_Coverage_View</x:v>
      </x:c>
      <x:c r="CM2361" t="str">
        <x:v>E18</x:v>
      </x:c>
      <x:c r="CN2361" t="n">
        <x:v>-0.65</x:v>
      </x:c>
      <x:c r="CO2361" t="n">
        <x:f>IFERROR(IF(AND(TYPE('Rights_Coverage_View'!E18)=TYPE(CN2361),ISBLANK('Rights_Coverage_View'!E18)=ISBLANK(CN2361),EXACT('Rights_Coverage_View'!E18,CN2361)),0,1),1)</x:f>
        <x:v>0</x:v>
      </x:c>
    </x:row>
    <x:row r="2362">
      <x:c r="CL2362" t="str">
        <x:v>Rights_Coverage_View</x:v>
      </x:c>
      <x:c r="CM2362" t="str">
        <x:v>A19</x:v>
      </x:c>
      <x:c r="CN2362" t="n">
        <x:v>18</x:v>
      </x:c>
      <x:c r="CO2362" t="n">
        <x:f>IFERROR(IF(AND(TYPE('Rights_Coverage_View'!A19)=TYPE(CN2362),ISBLANK('Rights_Coverage_View'!A19)=ISBLANK(CN2362),EXACT('Rights_Coverage_View'!A19,CN2362)),0,1),1)</x:f>
        <x:v>0</x:v>
      </x:c>
    </x:row>
    <x:row r="2363">
      <x:c r="CL2363" t="str">
        <x:v>Rights_Coverage_View</x:v>
      </x:c>
      <x:c r="CM2363" t="str">
        <x:v>B19</x:v>
      </x:c>
      <x:c r="CN2363" t="str">
        <x:v>LBTY</x:v>
      </x:c>
      <x:c r="CO2363" t="n">
        <x:f>IFERROR(IF(AND(TYPE('Rights_Coverage_View'!B19)=TYPE(CN2363),ISBLANK('Rights_Coverage_View'!B19)=ISBLANK(CN2363),EXACT('Rights_Coverage_View'!B19,CN2363)),0,1),1)</x:f>
        <x:v>0</x:v>
      </x:c>
    </x:row>
    <x:row r="2364">
      <x:c r="CL2364" t="str">
        <x:v>Rights_Coverage_View</x:v>
      </x:c>
      <x:c r="CM2364" t="str">
        <x:v>C19</x:v>
      </x:c>
      <x:c r="CN2364" t="str">
        <x:v>U3</x:v>
      </x:c>
      <x:c r="CO2364" t="n">
        <x:f>IFERROR(IF(AND(TYPE('Rights_Coverage_View'!C19)=TYPE(CN2364),ISBLANK('Rights_Coverage_View'!C19)=ISBLANK(CN2364),EXACT('Rights_Coverage_View'!C19,CN2364)),0,1),1)</x:f>
        <x:v>0</x:v>
      </x:c>
    </x:row>
    <x:row r="2365">
      <x:c r="CL2365" t="str">
        <x:v>Rights_Coverage_View</x:v>
      </x:c>
      <x:c r="CM2365" t="str">
        <x:v>D19</x:v>
      </x:c>
      <x:c r="CN2365" t="str">
        <x:v>D5</x:v>
      </x:c>
      <x:c r="CO2365" t="n">
        <x:f>IFERROR(IF(AND(TYPE('Rights_Coverage_View'!D19)=TYPE(CN2365),ISBLANK('Rights_Coverage_View'!D19)=ISBLANK(CN2365),EXACT('Rights_Coverage_View'!D19,CN2365)),0,1),1)</x:f>
        <x:v>0</x:v>
      </x:c>
    </x:row>
    <x:row r="2366">
      <x:c r="CL2366" t="str">
        <x:v>Rights_Coverage_View</x:v>
      </x:c>
      <x:c r="CM2366" t="str">
        <x:v>E19</x:v>
      </x:c>
      <x:c r="CN2366" t="n">
        <x:v>-0.65</x:v>
      </x:c>
      <x:c r="CO2366" t="n">
        <x:f>IFERROR(IF(AND(TYPE('Rights_Coverage_View'!E19)=TYPE(CN2366),ISBLANK('Rights_Coverage_View'!E19)=ISBLANK(CN2366),EXACT('Rights_Coverage_View'!E19,CN2366)),0,1),1)</x:f>
        <x:v>0</x:v>
      </x:c>
    </x:row>
    <x:row r="2367">
      <x:c r="CL2367" t="str">
        <x:v>Rights_Coverage_View</x:v>
      </x:c>
      <x:c r="CM2367" t="str">
        <x:v>A20</x:v>
      </x:c>
      <x:c r="CN2367" t="n">
        <x:v>19</x:v>
      </x:c>
      <x:c r="CO2367" t="n">
        <x:f>IFERROR(IF(AND(TYPE('Rights_Coverage_View'!A20)=TYPE(CN2367),ISBLANK('Rights_Coverage_View'!A20)=ISBLANK(CN2367),EXACT('Rights_Coverage_View'!A20,CN2367)),0,1),1)</x:f>
        <x:v>0</x:v>
      </x:c>
    </x:row>
    <x:row r="2368">
      <x:c r="CL2368" t="str">
        <x:v>Rights_Coverage_View</x:v>
      </x:c>
      <x:c r="CM2368" t="str">
        <x:v>B20</x:v>
      </x:c>
      <x:c r="CN2368" t="str">
        <x:v>LBTY</x:v>
      </x:c>
      <x:c r="CO2368" t="n">
        <x:f>IFERROR(IF(AND(TYPE('Rights_Coverage_View'!B20)=TYPE(CN2368),ISBLANK('Rights_Coverage_View'!B20)=ISBLANK(CN2368),EXACT('Rights_Coverage_View'!B20,CN2368)),0,1),1)</x:f>
        <x:v>0</x:v>
      </x:c>
    </x:row>
    <x:row r="2369">
      <x:c r="CL2369" t="str">
        <x:v>Rights_Coverage_View</x:v>
      </x:c>
      <x:c r="CM2369" t="str">
        <x:v>C20</x:v>
      </x:c>
      <x:c r="CN2369" t="str">
        <x:v>U4</x:v>
      </x:c>
      <x:c r="CO2369" t="n">
        <x:f>IFERROR(IF(AND(TYPE('Rights_Coverage_View'!C20)=TYPE(CN2369),ISBLANK('Rights_Coverage_View'!C20)=ISBLANK(CN2369),EXACT('Rights_Coverage_View'!C20,CN2369)),0,1),1)</x:f>
        <x:v>0</x:v>
      </x:c>
    </x:row>
    <x:row r="2370">
      <x:c r="CL2370" t="str">
        <x:v>Rights_Coverage_View</x:v>
      </x:c>
      <x:c r="CM2370" t="str">
        <x:v>D20</x:v>
      </x:c>
      <x:c r="CN2370" t="str">
        <x:v>D5</x:v>
      </x:c>
      <x:c r="CO2370" t="n">
        <x:f>IFERROR(IF(AND(TYPE('Rights_Coverage_View'!D20)=TYPE(CN2370),ISBLANK('Rights_Coverage_View'!D20)=ISBLANK(CN2370),EXACT('Rights_Coverage_View'!D20,CN2370)),0,1),1)</x:f>
        <x:v>0</x:v>
      </x:c>
    </x:row>
    <x:row r="2371">
      <x:c r="CL2371" t="str">
        <x:v>Rights_Coverage_View</x:v>
      </x:c>
      <x:c r="CM2371" t="str">
        <x:v>E20</x:v>
      </x:c>
      <x:c r="CN2371" t="n">
        <x:v>-0.65</x:v>
      </x:c>
      <x:c r="CO2371" t="n">
        <x:f>IFERROR(IF(AND(TYPE('Rights_Coverage_View'!E20)=TYPE(CN2371),ISBLANK('Rights_Coverage_View'!E20)=ISBLANK(CN2371),EXACT('Rights_Coverage_View'!E20,CN2371)),0,1),1)</x:f>
        <x:v>0</x:v>
      </x:c>
    </x:row>
    <x:row r="2372">
      <x:c r="CL2372" t="str">
        <x:v>Rights_Coverage_View</x:v>
      </x:c>
      <x:c r="CM2372" t="str">
        <x:v>A21</x:v>
      </x:c>
      <x:c r="CN2372" t="n">
        <x:v>20</x:v>
      </x:c>
      <x:c r="CO2372" t="n">
        <x:f>IFERROR(IF(AND(TYPE('Rights_Coverage_View'!A21)=TYPE(CN2372),ISBLANK('Rights_Coverage_View'!A21)=ISBLANK(CN2372),EXACT('Rights_Coverage_View'!A21,CN2372)),0,1),1)</x:f>
        <x:v>0</x:v>
      </x:c>
    </x:row>
    <x:row r="2373">
      <x:c r="CL2373" t="str">
        <x:v>Rights_Coverage_View</x:v>
      </x:c>
      <x:c r="CM2373" t="str">
        <x:v>B21</x:v>
      </x:c>
      <x:c r="CN2373" t="str">
        <x:v>LBTY</x:v>
      </x:c>
      <x:c r="CO2373" t="n">
        <x:f>IFERROR(IF(AND(TYPE('Rights_Coverage_View'!B21)=TYPE(CN2373),ISBLANK('Rights_Coverage_View'!B21)=ISBLANK(CN2373),EXACT('Rights_Coverage_View'!B21,CN2373)),0,1),1)</x:f>
        <x:v>0</x:v>
      </x:c>
    </x:row>
    <x:row r="2374">
      <x:c r="CL2374" t="str">
        <x:v>Rights_Coverage_View</x:v>
      </x:c>
      <x:c r="CM2374" t="str">
        <x:v>C21</x:v>
      </x:c>
      <x:c r="CN2374" t="str">
        <x:v>U5</x:v>
      </x:c>
      <x:c r="CO2374" t="n">
        <x:f>IFERROR(IF(AND(TYPE('Rights_Coverage_View'!C21)=TYPE(CN2374),ISBLANK('Rights_Coverage_View'!C21)=ISBLANK(CN2374),EXACT('Rights_Coverage_View'!C21,CN2374)),0,1),1)</x:f>
        <x:v>0</x:v>
      </x:c>
    </x:row>
    <x:row r="2375">
      <x:c r="CL2375" t="str">
        <x:v>Rights_Coverage_View</x:v>
      </x:c>
      <x:c r="CM2375" t="str">
        <x:v>D21</x:v>
      </x:c>
      <x:c r="CN2375" t="str">
        <x:v>D5</x:v>
      </x:c>
      <x:c r="CO2375" t="n">
        <x:f>IFERROR(IF(AND(TYPE('Rights_Coverage_View'!D21)=TYPE(CN2375),ISBLANK('Rights_Coverage_View'!D21)=ISBLANK(CN2375),EXACT('Rights_Coverage_View'!D21,CN2375)),0,1),1)</x:f>
        <x:v>0</x:v>
      </x:c>
    </x:row>
    <x:row r="2376">
      <x:c r="CL2376" t="str">
        <x:v>Rights_Coverage_View</x:v>
      </x:c>
      <x:c r="CM2376" t="str">
        <x:v>E21</x:v>
      </x:c>
      <x:c r="CN2376" t="n">
        <x:v>-0.65</x:v>
      </x:c>
      <x:c r="CO2376" t="n">
        <x:f>IFERROR(IF(AND(TYPE('Rights_Coverage_View'!E21)=TYPE(CN2376),ISBLANK('Rights_Coverage_View'!E21)=ISBLANK(CN2376),EXACT('Rights_Coverage_View'!E21,CN2376)),0,1),1)</x:f>
        <x:v>0</x:v>
      </x:c>
    </x:row>
    <x:row r="2377">
      <x:c r="CL2377" t="str">
        <x:v>Rights_Coverage_View</x:v>
      </x:c>
      <x:c r="CM2377" t="str">
        <x:v>A22</x:v>
      </x:c>
      <x:c r="CN2377" t="n">
        <x:v>21</x:v>
      </x:c>
      <x:c r="CO2377" t="n">
        <x:f>IFERROR(IF(AND(TYPE('Rights_Coverage_View'!A22)=TYPE(CN2377),ISBLANK('Rights_Coverage_View'!A22)=ISBLANK(CN2377),EXACT('Rights_Coverage_View'!A22,CN2377)),0,1),1)</x:f>
        <x:v>0</x:v>
      </x:c>
    </x:row>
    <x:row r="2378">
      <x:c r="CL2378" t="str">
        <x:v>Rights_Coverage_View</x:v>
      </x:c>
      <x:c r="CM2378" t="str">
        <x:v>B22</x:v>
      </x:c>
      <x:c r="CN2378" t="str">
        <x:v>LBTY</x:v>
      </x:c>
      <x:c r="CO2378" t="n">
        <x:f>IFERROR(IF(AND(TYPE('Rights_Coverage_View'!B22)=TYPE(CN2378),ISBLANK('Rights_Coverage_View'!B22)=ISBLANK(CN2378),EXACT('Rights_Coverage_View'!B22,CN2378)),0,1),1)</x:f>
        <x:v>0</x:v>
      </x:c>
    </x:row>
    <x:row r="2379">
      <x:c r="CL2379" t="str">
        <x:v>Rights_Coverage_View</x:v>
      </x:c>
      <x:c r="CM2379" t="str">
        <x:v>C22</x:v>
      </x:c>
      <x:c r="CN2379" t="str">
        <x:v>U6</x:v>
      </x:c>
      <x:c r="CO2379" t="n">
        <x:f>IFERROR(IF(AND(TYPE('Rights_Coverage_View'!C22)=TYPE(CN2379),ISBLANK('Rights_Coverage_View'!C22)=ISBLANK(CN2379),EXACT('Rights_Coverage_View'!C22,CN2379)),0,1),1)</x:f>
        <x:v>0</x:v>
      </x:c>
    </x:row>
    <x:row r="2380">
      <x:c r="CL2380" t="str">
        <x:v>Rights_Coverage_View</x:v>
      </x:c>
      <x:c r="CM2380" t="str">
        <x:v>D22</x:v>
      </x:c>
      <x:c r="CN2380" t="str">
        <x:v>D5</x:v>
      </x:c>
      <x:c r="CO2380" t="n">
        <x:f>IFERROR(IF(AND(TYPE('Rights_Coverage_View'!D22)=TYPE(CN2380),ISBLANK('Rights_Coverage_View'!D22)=ISBLANK(CN2380),EXACT('Rights_Coverage_View'!D22,CN2380)),0,1),1)</x:f>
        <x:v>0</x:v>
      </x:c>
    </x:row>
    <x:row r="2381">
      <x:c r="CL2381" t="str">
        <x:v>Rights_Coverage_View</x:v>
      </x:c>
      <x:c r="CM2381" t="str">
        <x:v>E22</x:v>
      </x:c>
      <x:c r="CN2381" t="n">
        <x:v>-0.65</x:v>
      </x:c>
      <x:c r="CO2381" t="n">
        <x:f>IFERROR(IF(AND(TYPE('Rights_Coverage_View'!E22)=TYPE(CN2381),ISBLANK('Rights_Coverage_View'!E22)=ISBLANK(CN2381),EXACT('Rights_Coverage_View'!E22,CN2381)),0,1),1)</x:f>
        <x:v>0</x:v>
      </x:c>
    </x:row>
    <x:row r="2382">
      <x:c r="CL2382" t="str">
        <x:v>Rights_Coverage_View</x:v>
      </x:c>
      <x:c r="CM2382" t="str">
        <x:v>A23</x:v>
      </x:c>
      <x:c r="CN2382" t="n">
        <x:v>22</x:v>
      </x:c>
      <x:c r="CO2382" t="n">
        <x:f>IFERROR(IF(AND(TYPE('Rights_Coverage_View'!A23)=TYPE(CN2382),ISBLANK('Rights_Coverage_View'!A23)=ISBLANK(CN2382),EXACT('Rights_Coverage_View'!A23,CN2382)),0,1),1)</x:f>
        <x:v>0</x:v>
      </x:c>
    </x:row>
    <x:row r="2383">
      <x:c r="CL2383" t="str">
        <x:v>Rights_Coverage_View</x:v>
      </x:c>
      <x:c r="CM2383" t="str">
        <x:v>B23</x:v>
      </x:c>
      <x:c r="CN2383" t="str">
        <x:v>LBTY</x:v>
      </x:c>
      <x:c r="CO2383" t="n">
        <x:f>IFERROR(IF(AND(TYPE('Rights_Coverage_View'!B23)=TYPE(CN2383),ISBLANK('Rights_Coverage_View'!B23)=ISBLANK(CN2383),EXACT('Rights_Coverage_View'!B23,CN2383)),0,1),1)</x:f>
        <x:v>0</x:v>
      </x:c>
    </x:row>
    <x:row r="2384">
      <x:c r="CL2384" t="str">
        <x:v>Rights_Coverage_View</x:v>
      </x:c>
      <x:c r="CM2384" t="str">
        <x:v>C23</x:v>
      </x:c>
      <x:c r="CN2384" t="str">
        <x:v>U3</x:v>
      </x:c>
      <x:c r="CO2384" t="n">
        <x:f>IFERROR(IF(AND(TYPE('Rights_Coverage_View'!C23)=TYPE(CN2384),ISBLANK('Rights_Coverage_View'!C23)=ISBLANK(CN2384),EXACT('Rights_Coverage_View'!C23,CN2384)),0,1),1)</x:f>
        <x:v>0</x:v>
      </x:c>
    </x:row>
    <x:row r="2385">
      <x:c r="CL2385" t="str">
        <x:v>Rights_Coverage_View</x:v>
      </x:c>
      <x:c r="CM2385" t="str">
        <x:v>D23</x:v>
      </x:c>
      <x:c r="CN2385" t="str">
        <x:v>D3</x:v>
      </x:c>
      <x:c r="CO2385" t="n">
        <x:f>IFERROR(IF(AND(TYPE('Rights_Coverage_View'!D23)=TYPE(CN2385),ISBLANK('Rights_Coverage_View'!D23)=ISBLANK(CN2385),EXACT('Rights_Coverage_View'!D23,CN2385)),0,1),1)</x:f>
        <x:v>0</x:v>
      </x:c>
    </x:row>
    <x:row r="2386">
      <x:c r="CL2386" t="str">
        <x:v>Rights_Coverage_View</x:v>
      </x:c>
      <x:c r="CM2386" t="str">
        <x:v>E23</x:v>
      </x:c>
      <x:c r="CN2386" t="n">
        <x:v>-0.65</x:v>
      </x:c>
      <x:c r="CO2386" t="n">
        <x:f>IFERROR(IF(AND(TYPE('Rights_Coverage_View'!E23)=TYPE(CN2386),ISBLANK('Rights_Coverage_View'!E23)=ISBLANK(CN2386),EXACT('Rights_Coverage_View'!E23,CN2386)),0,1),1)</x:f>
        <x:v>0</x:v>
      </x:c>
    </x:row>
    <x:row r="2387">
      <x:c r="CL2387" t="str">
        <x:v>Rights_Coverage_View</x:v>
      </x:c>
      <x:c r="CM2387" t="str">
        <x:v>A24</x:v>
      </x:c>
      <x:c r="CN2387" t="n">
        <x:v>23</x:v>
      </x:c>
      <x:c r="CO2387" t="n">
        <x:f>IFERROR(IF(AND(TYPE('Rights_Coverage_View'!A24)=TYPE(CN2387),ISBLANK('Rights_Coverage_View'!A24)=ISBLANK(CN2387),EXACT('Rights_Coverage_View'!A24,CN2387)),0,1),1)</x:f>
        <x:v>0</x:v>
      </x:c>
    </x:row>
    <x:row r="2388">
      <x:c r="CL2388" t="str">
        <x:v>Rights_Coverage_View</x:v>
      </x:c>
      <x:c r="CM2388" t="str">
        <x:v>B24</x:v>
      </x:c>
      <x:c r="CN2388" t="str">
        <x:v>LBTY</x:v>
      </x:c>
      <x:c r="CO2388" t="n">
        <x:f>IFERROR(IF(AND(TYPE('Rights_Coverage_View'!B24)=TYPE(CN2388),ISBLANK('Rights_Coverage_View'!B24)=ISBLANK(CN2388),EXACT('Rights_Coverage_View'!B24,CN2388)),0,1),1)</x:f>
        <x:v>0</x:v>
      </x:c>
    </x:row>
    <x:row r="2389">
      <x:c r="CL2389" t="str">
        <x:v>Rights_Coverage_View</x:v>
      </x:c>
      <x:c r="CM2389" t="str">
        <x:v>C24</x:v>
      </x:c>
      <x:c r="CN2389" t="str">
        <x:v>U4</x:v>
      </x:c>
      <x:c r="CO2389" t="n">
        <x:f>IFERROR(IF(AND(TYPE('Rights_Coverage_View'!C24)=TYPE(CN2389),ISBLANK('Rights_Coverage_View'!C24)=ISBLANK(CN2389),EXACT('Rights_Coverage_View'!C24,CN2389)),0,1),1)</x:f>
        <x:v>0</x:v>
      </x:c>
    </x:row>
    <x:row r="2390">
      <x:c r="CL2390" t="str">
        <x:v>Rights_Coverage_View</x:v>
      </x:c>
      <x:c r="CM2390" t="str">
        <x:v>D24</x:v>
      </x:c>
      <x:c r="CN2390" t="str">
        <x:v>D3</x:v>
      </x:c>
      <x:c r="CO2390" t="n">
        <x:f>IFERROR(IF(AND(TYPE('Rights_Coverage_View'!D24)=TYPE(CN2390),ISBLANK('Rights_Coverage_View'!D24)=ISBLANK(CN2390),EXACT('Rights_Coverage_View'!D24,CN2390)),0,1),1)</x:f>
        <x:v>0</x:v>
      </x:c>
    </x:row>
    <x:row r="2391">
      <x:c r="CL2391" t="str">
        <x:v>Rights_Coverage_View</x:v>
      </x:c>
      <x:c r="CM2391" t="str">
        <x:v>E24</x:v>
      </x:c>
      <x:c r="CN2391" t="n">
        <x:v>-0.65</x:v>
      </x:c>
      <x:c r="CO2391" t="n">
        <x:f>IFERROR(IF(AND(TYPE('Rights_Coverage_View'!E24)=TYPE(CN2391),ISBLANK('Rights_Coverage_View'!E24)=ISBLANK(CN2391),EXACT('Rights_Coverage_View'!E24,CN2391)),0,1),1)</x:f>
        <x:v>0</x:v>
      </x:c>
    </x:row>
    <x:row r="2392">
      <x:c r="CL2392" t="str">
        <x:v>Rights_Coverage_View</x:v>
      </x:c>
      <x:c r="CM2392" t="str">
        <x:v>A25</x:v>
      </x:c>
      <x:c r="CN2392" t="n">
        <x:v>24</x:v>
      </x:c>
      <x:c r="CO2392" t="n">
        <x:f>IFERROR(IF(AND(TYPE('Rights_Coverage_View'!A25)=TYPE(CN2392),ISBLANK('Rights_Coverage_View'!A25)=ISBLANK(CN2392),EXACT('Rights_Coverage_View'!A25,CN2392)),0,1),1)</x:f>
        <x:v>0</x:v>
      </x:c>
    </x:row>
    <x:row r="2393">
      <x:c r="CL2393" t="str">
        <x:v>Rights_Coverage_View</x:v>
      </x:c>
      <x:c r="CM2393" t="str">
        <x:v>B25</x:v>
      </x:c>
      <x:c r="CN2393" t="str">
        <x:v>LBTY</x:v>
      </x:c>
      <x:c r="CO2393" t="n">
        <x:f>IFERROR(IF(AND(TYPE('Rights_Coverage_View'!B25)=TYPE(CN2393),ISBLANK('Rights_Coverage_View'!B25)=ISBLANK(CN2393),EXACT('Rights_Coverage_View'!B25,CN2393)),0,1),1)</x:f>
        <x:v>0</x:v>
      </x:c>
    </x:row>
    <x:row r="2394">
      <x:c r="CL2394" t="str">
        <x:v>Rights_Coverage_View</x:v>
      </x:c>
      <x:c r="CM2394" t="str">
        <x:v>C25</x:v>
      </x:c>
      <x:c r="CN2394" t="str">
        <x:v>U5</x:v>
      </x:c>
      <x:c r="CO2394" t="n">
        <x:f>IFERROR(IF(AND(TYPE('Rights_Coverage_View'!C25)=TYPE(CN2394),ISBLANK('Rights_Coverage_View'!C25)=ISBLANK(CN2394),EXACT('Rights_Coverage_View'!C25,CN2394)),0,1),1)</x:f>
        <x:v>0</x:v>
      </x:c>
    </x:row>
    <x:row r="2395">
      <x:c r="CL2395" t="str">
        <x:v>Rights_Coverage_View</x:v>
      </x:c>
      <x:c r="CM2395" t="str">
        <x:v>D25</x:v>
      </x:c>
      <x:c r="CN2395" t="str">
        <x:v>D3</x:v>
      </x:c>
      <x:c r="CO2395" t="n">
        <x:f>IFERROR(IF(AND(TYPE('Rights_Coverage_View'!D25)=TYPE(CN2395),ISBLANK('Rights_Coverage_View'!D25)=ISBLANK(CN2395),EXACT('Rights_Coverage_View'!D25,CN2395)),0,1),1)</x:f>
        <x:v>0</x:v>
      </x:c>
    </x:row>
    <x:row r="2396">
      <x:c r="CL2396" t="str">
        <x:v>Rights_Coverage_View</x:v>
      </x:c>
      <x:c r="CM2396" t="str">
        <x:v>E25</x:v>
      </x:c>
      <x:c r="CN2396" t="n">
        <x:v>-0.65</x:v>
      </x:c>
      <x:c r="CO2396" t="n">
        <x:f>IFERROR(IF(AND(TYPE('Rights_Coverage_View'!E25)=TYPE(CN2396),ISBLANK('Rights_Coverage_View'!E25)=ISBLANK(CN2396),EXACT('Rights_Coverage_View'!E25,CN2396)),0,1),1)</x:f>
        <x:v>0</x:v>
      </x:c>
    </x:row>
    <x:row r="2397">
      <x:c r="CL2397" t="str">
        <x:v>Rights_Coverage_View</x:v>
      </x:c>
      <x:c r="CM2397" t="str">
        <x:v>A26</x:v>
      </x:c>
      <x:c r="CN2397" t="n">
        <x:v>25</x:v>
      </x:c>
      <x:c r="CO2397" t="n">
        <x:f>IFERROR(IF(AND(TYPE('Rights_Coverage_View'!A26)=TYPE(CN2397),ISBLANK('Rights_Coverage_View'!A26)=ISBLANK(CN2397),EXACT('Rights_Coverage_View'!A26,CN2397)),0,1),1)</x:f>
        <x:v>0</x:v>
      </x:c>
    </x:row>
    <x:row r="2398">
      <x:c r="CL2398" t="str">
        <x:v>Rights_Coverage_View</x:v>
      </x:c>
      <x:c r="CM2398" t="str">
        <x:v>B26</x:v>
      </x:c>
      <x:c r="CN2398" t="str">
        <x:v>LBTY</x:v>
      </x:c>
      <x:c r="CO2398" t="n">
        <x:f>IFERROR(IF(AND(TYPE('Rights_Coverage_View'!B26)=TYPE(CN2398),ISBLANK('Rights_Coverage_View'!B26)=ISBLANK(CN2398),EXACT('Rights_Coverage_View'!B26,CN2398)),0,1),1)</x:f>
        <x:v>0</x:v>
      </x:c>
    </x:row>
    <x:row r="2399">
      <x:c r="CL2399" t="str">
        <x:v>Rights_Coverage_View</x:v>
      </x:c>
      <x:c r="CM2399" t="str">
        <x:v>C26</x:v>
      </x:c>
      <x:c r="CN2399" t="str">
        <x:v>U6</x:v>
      </x:c>
      <x:c r="CO2399" t="n">
        <x:f>IFERROR(IF(AND(TYPE('Rights_Coverage_View'!C26)=TYPE(CN2399),ISBLANK('Rights_Coverage_View'!C26)=ISBLANK(CN2399),EXACT('Rights_Coverage_View'!C26,CN2399)),0,1),1)</x:f>
        <x:v>0</x:v>
      </x:c>
    </x:row>
    <x:row r="2400">
      <x:c r="CL2400" t="str">
        <x:v>Rights_Coverage_View</x:v>
      </x:c>
      <x:c r="CM2400" t="str">
        <x:v>D26</x:v>
      </x:c>
      <x:c r="CN2400" t="str">
        <x:v>D3</x:v>
      </x:c>
      <x:c r="CO2400" t="n">
        <x:f>IFERROR(IF(AND(TYPE('Rights_Coverage_View'!D26)=TYPE(CN2400),ISBLANK('Rights_Coverage_View'!D26)=ISBLANK(CN2400),EXACT('Rights_Coverage_View'!D26,CN2400)),0,1),1)</x:f>
        <x:v>0</x:v>
      </x:c>
    </x:row>
    <x:row r="2401">
      <x:c r="CL2401" t="str">
        <x:v>Rights_Coverage_View</x:v>
      </x:c>
      <x:c r="CM2401" t="str">
        <x:v>E26</x:v>
      </x:c>
      <x:c r="CN2401" t="n">
        <x:v>-0.65</x:v>
      </x:c>
      <x:c r="CO2401" t="n">
        <x:f>IFERROR(IF(AND(TYPE('Rights_Coverage_View'!E26)=TYPE(CN2401),ISBLANK('Rights_Coverage_View'!E26)=ISBLANK(CN2401),EXACT('Rights_Coverage_View'!E26,CN2401)),0,1),1)</x:f>
        <x:v>0</x:v>
      </x:c>
    </x:row>
    <x:row r="2402">
      <x:c r="CL2402" t="str">
        <x:v>Rights_Coverage_View</x:v>
      </x:c>
      <x:c r="CM2402" t="str">
        <x:v>A27</x:v>
      </x:c>
      <x:c r="CN2402" t="n">
        <x:v>26</x:v>
      </x:c>
      <x:c r="CO2402" t="n">
        <x:f>IFERROR(IF(AND(TYPE('Rights_Coverage_View'!A27)=TYPE(CN2402),ISBLANK('Rights_Coverage_View'!A27)=ISBLANK(CN2402),EXACT('Rights_Coverage_View'!A27,CN2402)),0,1),1)</x:f>
        <x:v>0</x:v>
      </x:c>
    </x:row>
    <x:row r="2403">
      <x:c r="CL2403" t="str">
        <x:v>Rights_Coverage_View</x:v>
      </x:c>
      <x:c r="CM2403" t="str">
        <x:v>B27</x:v>
      </x:c>
      <x:c r="CN2403" t="str">
        <x:v>NEED</x:v>
      </x:c>
      <x:c r="CO2403" t="n">
        <x:f>IFERROR(IF(AND(TYPE('Rights_Coverage_View'!B27)=TYPE(CN2403),ISBLANK('Rights_Coverage_View'!B27)=ISBLANK(CN2403),EXACT('Rights_Coverage_View'!B27,CN2403)),0,1),1)</x:f>
        <x:v>0</x:v>
      </x:c>
    </x:row>
    <x:row r="2404">
      <x:c r="CL2404" t="str">
        <x:v>Rights_Coverage_View</x:v>
      </x:c>
      <x:c r="CM2404" t="str">
        <x:v>C27</x:v>
      </x:c>
      <x:c r="CN2404" t="str">
        <x:v>U1</x:v>
      </x:c>
      <x:c r="CO2404" t="n">
        <x:f>IFERROR(IF(AND(TYPE('Rights_Coverage_View'!C27)=TYPE(CN2404),ISBLANK('Rights_Coverage_View'!C27)=ISBLANK(CN2404),EXACT('Rights_Coverage_View'!C27,CN2404)),0,1),1)</x:f>
        <x:v>0</x:v>
      </x:c>
    </x:row>
    <x:row r="2405">
      <x:c r="CL2405" t="str">
        <x:v>Rights_Coverage_View</x:v>
      </x:c>
      <x:c r="CM2405" t="str">
        <x:v>D27</x:v>
      </x:c>
      <x:c r="CN2405" t="str">
        <x:v>D1</x:v>
      </x:c>
      <x:c r="CO2405" t="n">
        <x:f>IFERROR(IF(AND(TYPE('Rights_Coverage_View'!D27)=TYPE(CN2405),ISBLANK('Rights_Coverage_View'!D27)=ISBLANK(CN2405),EXACT('Rights_Coverage_View'!D27,CN2405)),0,1),1)</x:f>
        <x:v>0</x:v>
      </x:c>
    </x:row>
    <x:row r="2406">
      <x:c r="CL2406" t="str">
        <x:v>Rights_Coverage_View</x:v>
      </x:c>
      <x:c r="CM2406" t="str">
        <x:v>E27</x:v>
      </x:c>
      <x:c r="CN2406" t="n">
        <x:v>-0.5</x:v>
      </x:c>
      <x:c r="CO2406" t="n">
        <x:f>IFERROR(IF(AND(TYPE('Rights_Coverage_View'!E27)=TYPE(CN2406),ISBLANK('Rights_Coverage_View'!E27)=ISBLANK(CN2406),EXACT('Rights_Coverage_View'!E27,CN2406)),0,1),1)</x:f>
        <x:v>0</x:v>
      </x:c>
    </x:row>
    <x:row r="2407">
      <x:c r="CL2407" t="str">
        <x:v>Rights_Coverage_View</x:v>
      </x:c>
      <x:c r="CM2407" t="str">
        <x:v>A28</x:v>
      </x:c>
      <x:c r="CN2407" t="n">
        <x:v>27</x:v>
      </x:c>
      <x:c r="CO2407" t="n">
        <x:f>IFERROR(IF(AND(TYPE('Rights_Coverage_View'!A28)=TYPE(CN2407),ISBLANK('Rights_Coverage_View'!A28)=ISBLANK(CN2407),EXACT('Rights_Coverage_View'!A28,CN2407)),0,1),1)</x:f>
        <x:v>0</x:v>
      </x:c>
    </x:row>
    <x:row r="2408">
      <x:c r="CL2408" t="str">
        <x:v>Rights_Coverage_View</x:v>
      </x:c>
      <x:c r="CM2408" t="str">
        <x:v>B28</x:v>
      </x:c>
      <x:c r="CN2408" t="str">
        <x:v>NEED</x:v>
      </x:c>
      <x:c r="CO2408" t="n">
        <x:f>IFERROR(IF(AND(TYPE('Rights_Coverage_View'!B28)=TYPE(CN2408),ISBLANK('Rights_Coverage_View'!B28)=ISBLANK(CN2408),EXACT('Rights_Coverage_View'!B28,CN2408)),0,1),1)</x:f>
        <x:v>0</x:v>
      </x:c>
    </x:row>
    <x:row r="2409">
      <x:c r="CL2409" t="str">
        <x:v>Rights_Coverage_View</x:v>
      </x:c>
      <x:c r="CM2409" t="str">
        <x:v>C28</x:v>
      </x:c>
      <x:c r="CN2409" t="str">
        <x:v>U1</x:v>
      </x:c>
      <x:c r="CO2409" t="n">
        <x:f>IFERROR(IF(AND(TYPE('Rights_Coverage_View'!C28)=TYPE(CN2409),ISBLANK('Rights_Coverage_View'!C28)=ISBLANK(CN2409),EXACT('Rights_Coverage_View'!C28,CN2409)),0,1),1)</x:f>
        <x:v>0</x:v>
      </x:c>
    </x:row>
    <x:row r="2410">
      <x:c r="CL2410" t="str">
        <x:v>Rights_Coverage_View</x:v>
      </x:c>
      <x:c r="CM2410" t="str">
        <x:v>D28</x:v>
      </x:c>
      <x:c r="CN2410" t="str">
        <x:v>D2</x:v>
      </x:c>
      <x:c r="CO2410" t="n">
        <x:f>IFERROR(IF(AND(TYPE('Rights_Coverage_View'!D28)=TYPE(CN2410),ISBLANK('Rights_Coverage_View'!D28)=ISBLANK(CN2410),EXACT('Rights_Coverage_View'!D28,CN2410)),0,1),1)</x:f>
        <x:v>0</x:v>
      </x:c>
    </x:row>
    <x:row r="2411">
      <x:c r="CL2411" t="str">
        <x:v>Rights_Coverage_View</x:v>
      </x:c>
      <x:c r="CM2411" t="str">
        <x:v>E28</x:v>
      </x:c>
      <x:c r="CN2411" t="n">
        <x:v>-0.5</x:v>
      </x:c>
      <x:c r="CO2411" t="n">
        <x:f>IFERROR(IF(AND(TYPE('Rights_Coverage_View'!E28)=TYPE(CN2411),ISBLANK('Rights_Coverage_View'!E28)=ISBLANK(CN2411),EXACT('Rights_Coverage_View'!E28,CN2411)),0,1),1)</x:f>
        <x:v>0</x:v>
      </x:c>
    </x:row>
    <x:row r="2412">
      <x:c r="CL2412" t="str">
        <x:v>Rights_Coverage_View</x:v>
      </x:c>
      <x:c r="CM2412" t="str">
        <x:v>A29</x:v>
      </x:c>
      <x:c r="CN2412" t="n">
        <x:v>28</x:v>
      </x:c>
      <x:c r="CO2412" t="n">
        <x:f>IFERROR(IF(AND(TYPE('Rights_Coverage_View'!A29)=TYPE(CN2412),ISBLANK('Rights_Coverage_View'!A29)=ISBLANK(CN2412),EXACT('Rights_Coverage_View'!A29,CN2412)),0,1),1)</x:f>
        <x:v>0</x:v>
      </x:c>
    </x:row>
    <x:row r="2413">
      <x:c r="CL2413" t="str">
        <x:v>Rights_Coverage_View</x:v>
      </x:c>
      <x:c r="CM2413" t="str">
        <x:v>B29</x:v>
      </x:c>
      <x:c r="CN2413" t="str">
        <x:v>NEED</x:v>
      </x:c>
      <x:c r="CO2413" t="n">
        <x:f>IFERROR(IF(AND(TYPE('Rights_Coverage_View'!B29)=TYPE(CN2413),ISBLANK('Rights_Coverage_View'!B29)=ISBLANK(CN2413),EXACT('Rights_Coverage_View'!B29,CN2413)),0,1),1)</x:f>
        <x:v>0</x:v>
      </x:c>
    </x:row>
    <x:row r="2414">
      <x:c r="CL2414" t="str">
        <x:v>Rights_Coverage_View</x:v>
      </x:c>
      <x:c r="CM2414" t="str">
        <x:v>C29</x:v>
      </x:c>
      <x:c r="CN2414" t="str">
        <x:v>U2</x:v>
      </x:c>
      <x:c r="CO2414" t="n">
        <x:f>IFERROR(IF(AND(TYPE('Rights_Coverage_View'!C29)=TYPE(CN2414),ISBLANK('Rights_Coverage_View'!C29)=ISBLANK(CN2414),EXACT('Rights_Coverage_View'!C29,CN2414)),0,1),1)</x:f>
        <x:v>0</x:v>
      </x:c>
    </x:row>
    <x:row r="2415">
      <x:c r="CL2415" t="str">
        <x:v>Rights_Coverage_View</x:v>
      </x:c>
      <x:c r="CM2415" t="str">
        <x:v>D29</x:v>
      </x:c>
      <x:c r="CN2415" t="str">
        <x:v>D1</x:v>
      </x:c>
      <x:c r="CO2415" t="n">
        <x:f>IFERROR(IF(AND(TYPE('Rights_Coverage_View'!D29)=TYPE(CN2415),ISBLANK('Rights_Coverage_View'!D29)=ISBLANK(CN2415),EXACT('Rights_Coverage_View'!D29,CN2415)),0,1),1)</x:f>
        <x:v>0</x:v>
      </x:c>
    </x:row>
    <x:row r="2416">
      <x:c r="CL2416" t="str">
        <x:v>Rights_Coverage_View</x:v>
      </x:c>
      <x:c r="CM2416" t="str">
        <x:v>E29</x:v>
      </x:c>
      <x:c r="CN2416" t="n">
        <x:v>-0.5</x:v>
      </x:c>
      <x:c r="CO2416" t="n">
        <x:f>IFERROR(IF(AND(TYPE('Rights_Coverage_View'!E29)=TYPE(CN2416),ISBLANK('Rights_Coverage_View'!E29)=ISBLANK(CN2416),EXACT('Rights_Coverage_View'!E29,CN2416)),0,1),1)</x:f>
        <x:v>0</x:v>
      </x:c>
    </x:row>
    <x:row r="2417">
      <x:c r="CL2417" t="str">
        <x:v>Rights_Coverage_View</x:v>
      </x:c>
      <x:c r="CM2417" t="str">
        <x:v>A30</x:v>
      </x:c>
      <x:c r="CN2417" t="n">
        <x:v>29</x:v>
      </x:c>
      <x:c r="CO2417" t="n">
        <x:f>IFERROR(IF(AND(TYPE('Rights_Coverage_View'!A30)=TYPE(CN2417),ISBLANK('Rights_Coverage_View'!A30)=ISBLANK(CN2417),EXACT('Rights_Coverage_View'!A30,CN2417)),0,1),1)</x:f>
        <x:v>0</x:v>
      </x:c>
    </x:row>
    <x:row r="2418">
      <x:c r="CL2418" t="str">
        <x:v>Rights_Coverage_View</x:v>
      </x:c>
      <x:c r="CM2418" t="str">
        <x:v>B30</x:v>
      </x:c>
      <x:c r="CN2418" t="str">
        <x:v>NEED</x:v>
      </x:c>
      <x:c r="CO2418" t="n">
        <x:f>IFERROR(IF(AND(TYPE('Rights_Coverage_View'!B30)=TYPE(CN2418),ISBLANK('Rights_Coverage_View'!B30)=ISBLANK(CN2418),EXACT('Rights_Coverage_View'!B30,CN2418)),0,1),1)</x:f>
        <x:v>0</x:v>
      </x:c>
    </x:row>
    <x:row r="2419">
      <x:c r="CL2419" t="str">
        <x:v>Rights_Coverage_View</x:v>
      </x:c>
      <x:c r="CM2419" t="str">
        <x:v>C30</x:v>
      </x:c>
      <x:c r="CN2419" t="str">
        <x:v>U2</x:v>
      </x:c>
      <x:c r="CO2419" t="n">
        <x:f>IFERROR(IF(AND(TYPE('Rights_Coverage_View'!C30)=TYPE(CN2419),ISBLANK('Rights_Coverage_View'!C30)=ISBLANK(CN2419),EXACT('Rights_Coverage_View'!C30,CN2419)),0,1),1)</x:f>
        <x:v>0</x:v>
      </x:c>
    </x:row>
    <x:row r="2420">
      <x:c r="CL2420" t="str">
        <x:v>Rights_Coverage_View</x:v>
      </x:c>
      <x:c r="CM2420" t="str">
        <x:v>D30</x:v>
      </x:c>
      <x:c r="CN2420" t="str">
        <x:v>D2</x:v>
      </x:c>
      <x:c r="CO2420" t="n">
        <x:f>IFERROR(IF(AND(TYPE('Rights_Coverage_View'!D30)=TYPE(CN2420),ISBLANK('Rights_Coverage_View'!D30)=ISBLANK(CN2420),EXACT('Rights_Coverage_View'!D30,CN2420)),0,1),1)</x:f>
        <x:v>0</x:v>
      </x:c>
    </x:row>
    <x:row r="2421">
      <x:c r="CL2421" t="str">
        <x:v>Rights_Coverage_View</x:v>
      </x:c>
      <x:c r="CM2421" t="str">
        <x:v>E30</x:v>
      </x:c>
      <x:c r="CN2421" t="n">
        <x:v>-0.5</x:v>
      </x:c>
      <x:c r="CO2421" t="n">
        <x:f>IFERROR(IF(AND(TYPE('Rights_Coverage_View'!E30)=TYPE(CN2421),ISBLANK('Rights_Coverage_View'!E30)=ISBLANK(CN2421),EXACT('Rights_Coverage_View'!E30,CN2421)),0,1),1)</x:f>
        <x:v>0</x:v>
      </x:c>
    </x:row>
    <x:row r="2422">
      <x:c r="CL2422" t="str">
        <x:v>Rights_Coverage_View</x:v>
      </x:c>
      <x:c r="CM2422" t="str">
        <x:v>A31</x:v>
      </x:c>
      <x:c r="CN2422" t="n">
        <x:v>30</x:v>
      </x:c>
      <x:c r="CO2422" t="n">
        <x:f>IFERROR(IF(AND(TYPE('Rights_Coverage_View'!A31)=TYPE(CN2422),ISBLANK('Rights_Coverage_View'!A31)=ISBLANK(CN2422),EXACT('Rights_Coverage_View'!A31,CN2422)),0,1),1)</x:f>
        <x:v>0</x:v>
      </x:c>
    </x:row>
    <x:row r="2423">
      <x:c r="CL2423" t="str">
        <x:v>Rights_Coverage_View</x:v>
      </x:c>
      <x:c r="CM2423" t="str">
        <x:v>B31</x:v>
      </x:c>
      <x:c r="CN2423" t="str">
        <x:v>NEED</x:v>
      </x:c>
      <x:c r="CO2423" t="n">
        <x:f>IFERROR(IF(AND(TYPE('Rights_Coverage_View'!B31)=TYPE(CN2423),ISBLANK('Rights_Coverage_View'!B31)=ISBLANK(CN2423),EXACT('Rights_Coverage_View'!B31,CN2423)),0,1),1)</x:f>
        <x:v>0</x:v>
      </x:c>
    </x:row>
    <x:row r="2424">
      <x:c r="CL2424" t="str">
        <x:v>Rights_Coverage_View</x:v>
      </x:c>
      <x:c r="CM2424" t="str">
        <x:v>C31</x:v>
      </x:c>
      <x:c r="CN2424" t="str">
        <x:v>U3</x:v>
      </x:c>
      <x:c r="CO2424" t="n">
        <x:f>IFERROR(IF(AND(TYPE('Rights_Coverage_View'!C31)=TYPE(CN2424),ISBLANK('Rights_Coverage_View'!C31)=ISBLANK(CN2424),EXACT('Rights_Coverage_View'!C31,CN2424)),0,1),1)</x:f>
        <x:v>0</x:v>
      </x:c>
    </x:row>
    <x:row r="2425">
      <x:c r="CL2425" t="str">
        <x:v>Rights_Coverage_View</x:v>
      </x:c>
      <x:c r="CM2425" t="str">
        <x:v>D31</x:v>
      </x:c>
      <x:c r="CN2425" t="str">
        <x:v>D1</x:v>
      </x:c>
      <x:c r="CO2425" t="n">
        <x:f>IFERROR(IF(AND(TYPE('Rights_Coverage_View'!D31)=TYPE(CN2425),ISBLANK('Rights_Coverage_View'!D31)=ISBLANK(CN2425),EXACT('Rights_Coverage_View'!D31,CN2425)),0,1),1)</x:f>
        <x:v>0</x:v>
      </x:c>
    </x:row>
    <x:row r="2426">
      <x:c r="CL2426" t="str">
        <x:v>Rights_Coverage_View</x:v>
      </x:c>
      <x:c r="CM2426" t="str">
        <x:v>E31</x:v>
      </x:c>
      <x:c r="CN2426" t="n">
        <x:v>-0.5</x:v>
      </x:c>
      <x:c r="CO2426" t="n">
        <x:f>IFERROR(IF(AND(TYPE('Rights_Coverage_View'!E31)=TYPE(CN2426),ISBLANK('Rights_Coverage_View'!E31)=ISBLANK(CN2426),EXACT('Rights_Coverage_View'!E31,CN2426)),0,1),1)</x:f>
        <x:v>0</x:v>
      </x:c>
    </x:row>
    <x:row r="2427">
      <x:c r="CL2427" t="str">
        <x:v>Rights_Coverage_View</x:v>
      </x:c>
      <x:c r="CM2427" t="str">
        <x:v>A32</x:v>
      </x:c>
      <x:c r="CN2427" t="n">
        <x:v>31</x:v>
      </x:c>
      <x:c r="CO2427" t="n">
        <x:f>IFERROR(IF(AND(TYPE('Rights_Coverage_View'!A32)=TYPE(CN2427),ISBLANK('Rights_Coverage_View'!A32)=ISBLANK(CN2427),EXACT('Rights_Coverage_View'!A32,CN2427)),0,1),1)</x:f>
        <x:v>0</x:v>
      </x:c>
    </x:row>
    <x:row r="2428">
      <x:c r="CL2428" t="str">
        <x:v>Rights_Coverage_View</x:v>
      </x:c>
      <x:c r="CM2428" t="str">
        <x:v>B32</x:v>
      </x:c>
      <x:c r="CN2428" t="str">
        <x:v>NEED</x:v>
      </x:c>
      <x:c r="CO2428" t="n">
        <x:f>IFERROR(IF(AND(TYPE('Rights_Coverage_View'!B32)=TYPE(CN2428),ISBLANK('Rights_Coverage_View'!B32)=ISBLANK(CN2428),EXACT('Rights_Coverage_View'!B32,CN2428)),0,1),1)</x:f>
        <x:v>0</x:v>
      </x:c>
    </x:row>
    <x:row r="2429">
      <x:c r="CL2429" t="str">
        <x:v>Rights_Coverage_View</x:v>
      </x:c>
      <x:c r="CM2429" t="str">
        <x:v>C32</x:v>
      </x:c>
      <x:c r="CN2429" t="str">
        <x:v>U3</x:v>
      </x:c>
      <x:c r="CO2429" t="n">
        <x:f>IFERROR(IF(AND(TYPE('Rights_Coverage_View'!C32)=TYPE(CN2429),ISBLANK('Rights_Coverage_View'!C32)=ISBLANK(CN2429),EXACT('Rights_Coverage_View'!C32,CN2429)),0,1),1)</x:f>
        <x:v>0</x:v>
      </x:c>
    </x:row>
    <x:row r="2430">
      <x:c r="CL2430" t="str">
        <x:v>Rights_Coverage_View</x:v>
      </x:c>
      <x:c r="CM2430" t="str">
        <x:v>D32</x:v>
      </x:c>
      <x:c r="CN2430" t="str">
        <x:v>D2</x:v>
      </x:c>
      <x:c r="CO2430" t="n">
        <x:f>IFERROR(IF(AND(TYPE('Rights_Coverage_View'!D32)=TYPE(CN2430),ISBLANK('Rights_Coverage_View'!D32)=ISBLANK(CN2430),EXACT('Rights_Coverage_View'!D32,CN2430)),0,1),1)</x:f>
        <x:v>0</x:v>
      </x:c>
    </x:row>
    <x:row r="2431">
      <x:c r="CL2431" t="str">
        <x:v>Rights_Coverage_View</x:v>
      </x:c>
      <x:c r="CM2431" t="str">
        <x:v>E32</x:v>
      </x:c>
      <x:c r="CN2431" t="n">
        <x:v>-0.5</x:v>
      </x:c>
      <x:c r="CO2431" t="n">
        <x:f>IFERROR(IF(AND(TYPE('Rights_Coverage_View'!E32)=TYPE(CN2431),ISBLANK('Rights_Coverage_View'!E32)=ISBLANK(CN2431),EXACT('Rights_Coverage_View'!E32,CN2431)),0,1),1)</x:f>
        <x:v>0</x:v>
      </x:c>
    </x:row>
    <x:row r="2432">
      <x:c r="CL2432" t="str">
        <x:v>Rights_Coverage_View</x:v>
      </x:c>
      <x:c r="CM2432" t="str">
        <x:v>A33</x:v>
      </x:c>
      <x:c r="CN2432" t="n">
        <x:v>32</x:v>
      </x:c>
      <x:c r="CO2432" t="n">
        <x:f>IFERROR(IF(AND(TYPE('Rights_Coverage_View'!A33)=TYPE(CN2432),ISBLANK('Rights_Coverage_View'!A33)=ISBLANK(CN2432),EXACT('Rights_Coverage_View'!A33,CN2432)),0,1),1)</x:f>
        <x:v>0</x:v>
      </x:c>
    </x:row>
    <x:row r="2433">
      <x:c r="CL2433" t="str">
        <x:v>Rights_Coverage_View</x:v>
      </x:c>
      <x:c r="CM2433" t="str">
        <x:v>B33</x:v>
      </x:c>
      <x:c r="CN2433" t="str">
        <x:v>NEED</x:v>
      </x:c>
      <x:c r="CO2433" t="n">
        <x:f>IFERROR(IF(AND(TYPE('Rights_Coverage_View'!B33)=TYPE(CN2433),ISBLANK('Rights_Coverage_View'!B33)=ISBLANK(CN2433),EXACT('Rights_Coverage_View'!B33,CN2433)),0,1),1)</x:f>
        <x:v>0</x:v>
      </x:c>
    </x:row>
    <x:row r="2434">
      <x:c r="CL2434" t="str">
        <x:v>Rights_Coverage_View</x:v>
      </x:c>
      <x:c r="CM2434" t="str">
        <x:v>C33</x:v>
      </x:c>
      <x:c r="CN2434" t="str">
        <x:v>U4</x:v>
      </x:c>
      <x:c r="CO2434" t="n">
        <x:f>IFERROR(IF(AND(TYPE('Rights_Coverage_View'!C33)=TYPE(CN2434),ISBLANK('Rights_Coverage_View'!C33)=ISBLANK(CN2434),EXACT('Rights_Coverage_View'!C33,CN2434)),0,1),1)</x:f>
        <x:v>0</x:v>
      </x:c>
    </x:row>
    <x:row r="2435">
      <x:c r="CL2435" t="str">
        <x:v>Rights_Coverage_View</x:v>
      </x:c>
      <x:c r="CM2435" t="str">
        <x:v>D33</x:v>
      </x:c>
      <x:c r="CN2435" t="str">
        <x:v>D1</x:v>
      </x:c>
      <x:c r="CO2435" t="n">
        <x:f>IFERROR(IF(AND(TYPE('Rights_Coverage_View'!D33)=TYPE(CN2435),ISBLANK('Rights_Coverage_View'!D33)=ISBLANK(CN2435),EXACT('Rights_Coverage_View'!D33,CN2435)),0,1),1)</x:f>
        <x:v>0</x:v>
      </x:c>
    </x:row>
    <x:row r="2436">
      <x:c r="CL2436" t="str">
        <x:v>Rights_Coverage_View</x:v>
      </x:c>
      <x:c r="CM2436" t="str">
        <x:v>E33</x:v>
      </x:c>
      <x:c r="CN2436" t="n">
        <x:v>-0.5</x:v>
      </x:c>
      <x:c r="CO2436" t="n">
        <x:f>IFERROR(IF(AND(TYPE('Rights_Coverage_View'!E33)=TYPE(CN2436),ISBLANK('Rights_Coverage_View'!E33)=ISBLANK(CN2436),EXACT('Rights_Coverage_View'!E33,CN2436)),0,1),1)</x:f>
        <x:v>0</x:v>
      </x:c>
    </x:row>
    <x:row r="2437">
      <x:c r="CL2437" t="str">
        <x:v>Rights_Coverage_View</x:v>
      </x:c>
      <x:c r="CM2437" t="str">
        <x:v>A34</x:v>
      </x:c>
      <x:c r="CN2437" t="n">
        <x:v>33</x:v>
      </x:c>
      <x:c r="CO2437" t="n">
        <x:f>IFERROR(IF(AND(TYPE('Rights_Coverage_View'!A34)=TYPE(CN2437),ISBLANK('Rights_Coverage_View'!A34)=ISBLANK(CN2437),EXACT('Rights_Coverage_View'!A34,CN2437)),0,1),1)</x:f>
        <x:v>0</x:v>
      </x:c>
    </x:row>
    <x:row r="2438">
      <x:c r="CL2438" t="str">
        <x:v>Rights_Coverage_View</x:v>
      </x:c>
      <x:c r="CM2438" t="str">
        <x:v>B34</x:v>
      </x:c>
      <x:c r="CN2438" t="str">
        <x:v>NEED</x:v>
      </x:c>
      <x:c r="CO2438" t="n">
        <x:f>IFERROR(IF(AND(TYPE('Rights_Coverage_View'!B34)=TYPE(CN2438),ISBLANK('Rights_Coverage_View'!B34)=ISBLANK(CN2438),EXACT('Rights_Coverage_View'!B34,CN2438)),0,1),1)</x:f>
        <x:v>0</x:v>
      </x:c>
    </x:row>
    <x:row r="2439">
      <x:c r="CL2439" t="str">
        <x:v>Rights_Coverage_View</x:v>
      </x:c>
      <x:c r="CM2439" t="str">
        <x:v>C34</x:v>
      </x:c>
      <x:c r="CN2439" t="str">
        <x:v>U4</x:v>
      </x:c>
      <x:c r="CO2439" t="n">
        <x:f>IFERROR(IF(AND(TYPE('Rights_Coverage_View'!C34)=TYPE(CN2439),ISBLANK('Rights_Coverage_View'!C34)=ISBLANK(CN2439),EXACT('Rights_Coverage_View'!C34,CN2439)),0,1),1)</x:f>
        <x:v>0</x:v>
      </x:c>
    </x:row>
    <x:row r="2440">
      <x:c r="CL2440" t="str">
        <x:v>Rights_Coverage_View</x:v>
      </x:c>
      <x:c r="CM2440" t="str">
        <x:v>D34</x:v>
      </x:c>
      <x:c r="CN2440" t="str">
        <x:v>D2</x:v>
      </x:c>
      <x:c r="CO2440" t="n">
        <x:f>IFERROR(IF(AND(TYPE('Rights_Coverage_View'!D34)=TYPE(CN2440),ISBLANK('Rights_Coverage_View'!D34)=ISBLANK(CN2440),EXACT('Rights_Coverage_View'!D34,CN2440)),0,1),1)</x:f>
        <x:v>0</x:v>
      </x:c>
    </x:row>
    <x:row r="2441">
      <x:c r="CL2441" t="str">
        <x:v>Rights_Coverage_View</x:v>
      </x:c>
      <x:c r="CM2441" t="str">
        <x:v>E34</x:v>
      </x:c>
      <x:c r="CN2441" t="n">
        <x:v>-0.5</x:v>
      </x:c>
      <x:c r="CO2441" t="n">
        <x:f>IFERROR(IF(AND(TYPE('Rights_Coverage_View'!E34)=TYPE(CN2441),ISBLANK('Rights_Coverage_View'!E34)=ISBLANK(CN2441),EXACT('Rights_Coverage_View'!E34,CN2441)),0,1),1)</x:f>
        <x:v>0</x:v>
      </x:c>
    </x:row>
    <x:row r="2442">
      <x:c r="CL2442" t="str">
        <x:v>Rights_Coverage_View</x:v>
      </x:c>
      <x:c r="CM2442" t="str">
        <x:v>A35</x:v>
      </x:c>
      <x:c r="CN2442" t="n">
        <x:v>34</x:v>
      </x:c>
      <x:c r="CO2442" t="n">
        <x:f>IFERROR(IF(AND(TYPE('Rights_Coverage_View'!A35)=TYPE(CN2442),ISBLANK('Rights_Coverage_View'!A35)=ISBLANK(CN2442),EXACT('Rights_Coverage_View'!A35,CN2442)),0,1),1)</x:f>
        <x:v>0</x:v>
      </x:c>
    </x:row>
    <x:row r="2443">
      <x:c r="CL2443" t="str">
        <x:v>Rights_Coverage_View</x:v>
      </x:c>
      <x:c r="CM2443" t="str">
        <x:v>B35</x:v>
      </x:c>
      <x:c r="CN2443" t="str">
        <x:v>NEED</x:v>
      </x:c>
      <x:c r="CO2443" t="n">
        <x:f>IFERROR(IF(AND(TYPE('Rights_Coverage_View'!B35)=TYPE(CN2443),ISBLANK('Rights_Coverage_View'!B35)=ISBLANK(CN2443),EXACT('Rights_Coverage_View'!B35,CN2443)),0,1),1)</x:f>
        <x:v>0</x:v>
      </x:c>
    </x:row>
    <x:row r="2444">
      <x:c r="CL2444" t="str">
        <x:v>Rights_Coverage_View</x:v>
      </x:c>
      <x:c r="CM2444" t="str">
        <x:v>C35</x:v>
      </x:c>
      <x:c r="CN2444" t="str">
        <x:v>U5</x:v>
      </x:c>
      <x:c r="CO2444" t="n">
        <x:f>IFERROR(IF(AND(TYPE('Rights_Coverage_View'!C35)=TYPE(CN2444),ISBLANK('Rights_Coverage_View'!C35)=ISBLANK(CN2444),EXACT('Rights_Coverage_View'!C35,CN2444)),0,1),1)</x:f>
        <x:v>0</x:v>
      </x:c>
    </x:row>
    <x:row r="2445">
      <x:c r="CL2445" t="str">
        <x:v>Rights_Coverage_View</x:v>
      </x:c>
      <x:c r="CM2445" t="str">
        <x:v>D35</x:v>
      </x:c>
      <x:c r="CN2445" t="str">
        <x:v>D1</x:v>
      </x:c>
      <x:c r="CO2445" t="n">
        <x:f>IFERROR(IF(AND(TYPE('Rights_Coverage_View'!D35)=TYPE(CN2445),ISBLANK('Rights_Coverage_View'!D35)=ISBLANK(CN2445),EXACT('Rights_Coverage_View'!D35,CN2445)),0,1),1)</x:f>
        <x:v>0</x:v>
      </x:c>
    </x:row>
    <x:row r="2446">
      <x:c r="CL2446" t="str">
        <x:v>Rights_Coverage_View</x:v>
      </x:c>
      <x:c r="CM2446" t="str">
        <x:v>E35</x:v>
      </x:c>
      <x:c r="CN2446" t="n">
        <x:v>-0.5</x:v>
      </x:c>
      <x:c r="CO2446" t="n">
        <x:f>IFERROR(IF(AND(TYPE('Rights_Coverage_View'!E35)=TYPE(CN2446),ISBLANK('Rights_Coverage_View'!E35)=ISBLANK(CN2446),EXACT('Rights_Coverage_View'!E35,CN2446)),0,1),1)</x:f>
        <x:v>0</x:v>
      </x:c>
    </x:row>
    <x:row r="2447">
      <x:c r="CL2447" t="str">
        <x:v>Rights_Coverage_View</x:v>
      </x:c>
      <x:c r="CM2447" t="str">
        <x:v>A36</x:v>
      </x:c>
      <x:c r="CN2447" t="n">
        <x:v>35</x:v>
      </x:c>
      <x:c r="CO2447" t="n">
        <x:f>IFERROR(IF(AND(TYPE('Rights_Coverage_View'!A36)=TYPE(CN2447),ISBLANK('Rights_Coverage_View'!A36)=ISBLANK(CN2447),EXACT('Rights_Coverage_View'!A36,CN2447)),0,1),1)</x:f>
        <x:v>0</x:v>
      </x:c>
    </x:row>
    <x:row r="2448">
      <x:c r="CL2448" t="str">
        <x:v>Rights_Coverage_View</x:v>
      </x:c>
      <x:c r="CM2448" t="str">
        <x:v>B36</x:v>
      </x:c>
      <x:c r="CN2448" t="str">
        <x:v>NEED</x:v>
      </x:c>
      <x:c r="CO2448" t="n">
        <x:f>IFERROR(IF(AND(TYPE('Rights_Coverage_View'!B36)=TYPE(CN2448),ISBLANK('Rights_Coverage_View'!B36)=ISBLANK(CN2448),EXACT('Rights_Coverage_View'!B36,CN2448)),0,1),1)</x:f>
        <x:v>0</x:v>
      </x:c>
    </x:row>
    <x:row r="2449">
      <x:c r="CL2449" t="str">
        <x:v>Rights_Coverage_View</x:v>
      </x:c>
      <x:c r="CM2449" t="str">
        <x:v>C36</x:v>
      </x:c>
      <x:c r="CN2449" t="str">
        <x:v>U5</x:v>
      </x:c>
      <x:c r="CO2449" t="n">
        <x:f>IFERROR(IF(AND(TYPE('Rights_Coverage_View'!C36)=TYPE(CN2449),ISBLANK('Rights_Coverage_View'!C36)=ISBLANK(CN2449),EXACT('Rights_Coverage_View'!C36,CN2449)),0,1),1)</x:f>
        <x:v>0</x:v>
      </x:c>
    </x:row>
    <x:row r="2450">
      <x:c r="CL2450" t="str">
        <x:v>Rights_Coverage_View</x:v>
      </x:c>
      <x:c r="CM2450" t="str">
        <x:v>D36</x:v>
      </x:c>
      <x:c r="CN2450" t="str">
        <x:v>D2</x:v>
      </x:c>
      <x:c r="CO2450" t="n">
        <x:f>IFERROR(IF(AND(TYPE('Rights_Coverage_View'!D36)=TYPE(CN2450),ISBLANK('Rights_Coverage_View'!D36)=ISBLANK(CN2450),EXACT('Rights_Coverage_View'!D36,CN2450)),0,1),1)</x:f>
        <x:v>0</x:v>
      </x:c>
    </x:row>
    <x:row r="2451">
      <x:c r="CL2451" t="str">
        <x:v>Rights_Coverage_View</x:v>
      </x:c>
      <x:c r="CM2451" t="str">
        <x:v>E36</x:v>
      </x:c>
      <x:c r="CN2451" t="n">
        <x:v>-0.5</x:v>
      </x:c>
      <x:c r="CO2451" t="n">
        <x:f>IFERROR(IF(AND(TYPE('Rights_Coverage_View'!E36)=TYPE(CN2451),ISBLANK('Rights_Coverage_View'!E36)=ISBLANK(CN2451),EXACT('Rights_Coverage_View'!E36,CN2451)),0,1),1)</x:f>
        <x:v>0</x:v>
      </x:c>
    </x:row>
    <x:row r="2452">
      <x:c r="CL2452" t="str">
        <x:v>Rights_Coverage_View</x:v>
      </x:c>
      <x:c r="CM2452" t="str">
        <x:v>A37</x:v>
      </x:c>
      <x:c r="CN2452" t="n">
        <x:v>36</x:v>
      </x:c>
      <x:c r="CO2452" t="n">
        <x:f>IFERROR(IF(AND(TYPE('Rights_Coverage_View'!A37)=TYPE(CN2452),ISBLANK('Rights_Coverage_View'!A37)=ISBLANK(CN2452),EXACT('Rights_Coverage_View'!A37,CN2452)),0,1),1)</x:f>
        <x:v>0</x:v>
      </x:c>
    </x:row>
    <x:row r="2453">
      <x:c r="CL2453" t="str">
        <x:v>Rights_Coverage_View</x:v>
      </x:c>
      <x:c r="CM2453" t="str">
        <x:v>B37</x:v>
      </x:c>
      <x:c r="CN2453" t="str">
        <x:v>NEED</x:v>
      </x:c>
      <x:c r="CO2453" t="n">
        <x:f>IFERROR(IF(AND(TYPE('Rights_Coverage_View'!B37)=TYPE(CN2453),ISBLANK('Rights_Coverage_View'!B37)=ISBLANK(CN2453),EXACT('Rights_Coverage_View'!B37,CN2453)),0,1),1)</x:f>
        <x:v>0</x:v>
      </x:c>
    </x:row>
    <x:row r="2454">
      <x:c r="CL2454" t="str">
        <x:v>Rights_Coverage_View</x:v>
      </x:c>
      <x:c r="CM2454" t="str">
        <x:v>C37</x:v>
      </x:c>
      <x:c r="CN2454" t="str">
        <x:v>U6</x:v>
      </x:c>
      <x:c r="CO2454" t="n">
        <x:f>IFERROR(IF(AND(TYPE('Rights_Coverage_View'!C37)=TYPE(CN2454),ISBLANK('Rights_Coverage_View'!C37)=ISBLANK(CN2454),EXACT('Rights_Coverage_View'!C37,CN2454)),0,1),1)</x:f>
        <x:v>0</x:v>
      </x:c>
    </x:row>
    <x:row r="2455">
      <x:c r="CL2455" t="str">
        <x:v>Rights_Coverage_View</x:v>
      </x:c>
      <x:c r="CM2455" t="str">
        <x:v>D37</x:v>
      </x:c>
      <x:c r="CN2455" t="str">
        <x:v>D1</x:v>
      </x:c>
      <x:c r="CO2455" t="n">
        <x:f>IFERROR(IF(AND(TYPE('Rights_Coverage_View'!D37)=TYPE(CN2455),ISBLANK('Rights_Coverage_View'!D37)=ISBLANK(CN2455),EXACT('Rights_Coverage_View'!D37,CN2455)),0,1),1)</x:f>
        <x:v>0</x:v>
      </x:c>
    </x:row>
    <x:row r="2456">
      <x:c r="CL2456" t="str">
        <x:v>Rights_Coverage_View</x:v>
      </x:c>
      <x:c r="CM2456" t="str">
        <x:v>E37</x:v>
      </x:c>
      <x:c r="CN2456" t="n">
        <x:v>-0.5</x:v>
      </x:c>
      <x:c r="CO2456" t="n">
        <x:f>IFERROR(IF(AND(TYPE('Rights_Coverage_View'!E37)=TYPE(CN2456),ISBLANK('Rights_Coverage_View'!E37)=ISBLANK(CN2456),EXACT('Rights_Coverage_View'!E37,CN2456)),0,1),1)</x:f>
        <x:v>0</x:v>
      </x:c>
    </x:row>
    <x:row r="2457">
      <x:c r="CL2457" t="str">
        <x:v>Rights_Coverage_View</x:v>
      </x:c>
      <x:c r="CM2457" t="str">
        <x:v>A38</x:v>
      </x:c>
      <x:c r="CN2457" t="n">
        <x:v>37</x:v>
      </x:c>
      <x:c r="CO2457" t="n">
        <x:f>IFERROR(IF(AND(TYPE('Rights_Coverage_View'!A38)=TYPE(CN2457),ISBLANK('Rights_Coverage_View'!A38)=ISBLANK(CN2457),EXACT('Rights_Coverage_View'!A38,CN2457)),0,1),1)</x:f>
        <x:v>0</x:v>
      </x:c>
    </x:row>
    <x:row r="2458">
      <x:c r="CL2458" t="str">
        <x:v>Rights_Coverage_View</x:v>
      </x:c>
      <x:c r="CM2458" t="str">
        <x:v>B38</x:v>
      </x:c>
      <x:c r="CN2458" t="str">
        <x:v>NEED</x:v>
      </x:c>
      <x:c r="CO2458" t="n">
        <x:f>IFERROR(IF(AND(TYPE('Rights_Coverage_View'!B38)=TYPE(CN2458),ISBLANK('Rights_Coverage_View'!B38)=ISBLANK(CN2458),EXACT('Rights_Coverage_View'!B38,CN2458)),0,1),1)</x:f>
        <x:v>0</x:v>
      </x:c>
    </x:row>
    <x:row r="2459">
      <x:c r="CL2459" t="str">
        <x:v>Rights_Coverage_View</x:v>
      </x:c>
      <x:c r="CM2459" t="str">
        <x:v>C38</x:v>
      </x:c>
      <x:c r="CN2459" t="str">
        <x:v>U6</x:v>
      </x:c>
      <x:c r="CO2459" t="n">
        <x:f>IFERROR(IF(AND(TYPE('Rights_Coverage_View'!C38)=TYPE(CN2459),ISBLANK('Rights_Coverage_View'!C38)=ISBLANK(CN2459),EXACT('Rights_Coverage_View'!C38,CN2459)),0,1),1)</x:f>
        <x:v>0</x:v>
      </x:c>
    </x:row>
    <x:row r="2460">
      <x:c r="CL2460" t="str">
        <x:v>Rights_Coverage_View</x:v>
      </x:c>
      <x:c r="CM2460" t="str">
        <x:v>D38</x:v>
      </x:c>
      <x:c r="CN2460" t="str">
        <x:v>D2</x:v>
      </x:c>
      <x:c r="CO2460" t="n">
        <x:f>IFERROR(IF(AND(TYPE('Rights_Coverage_View'!D38)=TYPE(CN2460),ISBLANK('Rights_Coverage_View'!D38)=ISBLANK(CN2460),EXACT('Rights_Coverage_View'!D38,CN2460)),0,1),1)</x:f>
        <x:v>0</x:v>
      </x:c>
    </x:row>
    <x:row r="2461">
      <x:c r="CL2461" t="str">
        <x:v>Rights_Coverage_View</x:v>
      </x:c>
      <x:c r="CM2461" t="str">
        <x:v>E38</x:v>
      </x:c>
      <x:c r="CN2461" t="n">
        <x:v>-0.5</x:v>
      </x:c>
      <x:c r="CO2461" t="n">
        <x:f>IFERROR(IF(AND(TYPE('Rights_Coverage_View'!E38)=TYPE(CN2461),ISBLANK('Rights_Coverage_View'!E38)=ISBLANK(CN2461),EXACT('Rights_Coverage_View'!E38,CN2461)),0,1),1)</x:f>
        <x:v>0</x:v>
      </x:c>
    </x:row>
    <x:row r="2462">
      <x:c r="CL2462" t="str">
        <x:v>Rights_Coverage_View</x:v>
      </x:c>
      <x:c r="CM2462" t="str">
        <x:v>A39</x:v>
      </x:c>
      <x:c r="CN2462" t="n">
        <x:v>38</x:v>
      </x:c>
      <x:c r="CO2462" t="n">
        <x:f>IFERROR(IF(AND(TYPE('Rights_Coverage_View'!A39)=TYPE(CN2462),ISBLANK('Rights_Coverage_View'!A39)=ISBLANK(CN2462),EXACT('Rights_Coverage_View'!A39,CN2462)),0,1),1)</x:f>
        <x:v>0</x:v>
      </x:c>
    </x:row>
    <x:row r="2463">
      <x:c r="CL2463" t="str">
        <x:v>Rights_Coverage_View</x:v>
      </x:c>
      <x:c r="CM2463" t="str">
        <x:v>B39</x:v>
      </x:c>
      <x:c r="CN2463" t="str">
        <x:v>DIGN</x:v>
      </x:c>
      <x:c r="CO2463" t="n">
        <x:f>IFERROR(IF(AND(TYPE('Rights_Coverage_View'!B39)=TYPE(CN2463),ISBLANK('Rights_Coverage_View'!B39)=ISBLANK(CN2463),EXACT('Rights_Coverage_View'!B39,CN2463)),0,1),1)</x:f>
        <x:v>0</x:v>
      </x:c>
    </x:row>
    <x:row r="2464">
      <x:c r="CL2464" t="str">
        <x:v>Rights_Coverage_View</x:v>
      </x:c>
      <x:c r="CM2464" t="str">
        <x:v>C39</x:v>
      </x:c>
      <x:c r="CN2464" t="str">
        <x:v>U1</x:v>
      </x:c>
      <x:c r="CO2464" t="n">
        <x:f>IFERROR(IF(AND(TYPE('Rights_Coverage_View'!C39)=TYPE(CN2464),ISBLANK('Rights_Coverage_View'!C39)=ISBLANK(CN2464),EXACT('Rights_Coverage_View'!C39,CN2464)),0,1),1)</x:f>
        <x:v>0</x:v>
      </x:c>
    </x:row>
    <x:row r="2465">
      <x:c r="CL2465" t="str">
        <x:v>Rights_Coverage_View</x:v>
      </x:c>
      <x:c r="CM2465" t="str">
        <x:v>D39</x:v>
      </x:c>
      <x:c r="CN2465" t="str">
        <x:v>D3</x:v>
      </x:c>
      <x:c r="CO2465" t="n">
        <x:f>IFERROR(IF(AND(TYPE('Rights_Coverage_View'!D39)=TYPE(CN2465),ISBLANK('Rights_Coverage_View'!D39)=ISBLANK(CN2465),EXACT('Rights_Coverage_View'!D39,CN2465)),0,1),1)</x:f>
        <x:v>0</x:v>
      </x:c>
    </x:row>
    <x:row r="2466">
      <x:c r="CL2466" t="str">
        <x:v>Rights_Coverage_View</x:v>
      </x:c>
      <x:c r="CM2466" t="str">
        <x:v>E39</x:v>
      </x:c>
      <x:c r="CN2466" t="n">
        <x:v>-0.55</x:v>
      </x:c>
      <x:c r="CO2466" t="n">
        <x:f>IFERROR(IF(AND(TYPE('Rights_Coverage_View'!E39)=TYPE(CN2466),ISBLANK('Rights_Coverage_View'!E39)=ISBLANK(CN2466),EXACT('Rights_Coverage_View'!E39,CN2466)),0,1),1)</x:f>
        <x:v>0</x:v>
      </x:c>
    </x:row>
    <x:row r="2467">
      <x:c r="CL2467" t="str">
        <x:v>Rights_Coverage_View</x:v>
      </x:c>
      <x:c r="CM2467" t="str">
        <x:v>A40</x:v>
      </x:c>
      <x:c r="CN2467" t="n">
        <x:v>39</x:v>
      </x:c>
      <x:c r="CO2467" t="n">
        <x:f>IFERROR(IF(AND(TYPE('Rights_Coverage_View'!A40)=TYPE(CN2467),ISBLANK('Rights_Coverage_View'!A40)=ISBLANK(CN2467),EXACT('Rights_Coverage_View'!A40,CN2467)),0,1),1)</x:f>
        <x:v>0</x:v>
      </x:c>
    </x:row>
    <x:row r="2468">
      <x:c r="CL2468" t="str">
        <x:v>Rights_Coverage_View</x:v>
      </x:c>
      <x:c r="CM2468" t="str">
        <x:v>B40</x:v>
      </x:c>
      <x:c r="CN2468" t="str">
        <x:v>DIGN</x:v>
      </x:c>
      <x:c r="CO2468" t="n">
        <x:f>IFERROR(IF(AND(TYPE('Rights_Coverage_View'!B40)=TYPE(CN2468),ISBLANK('Rights_Coverage_View'!B40)=ISBLANK(CN2468),EXACT('Rights_Coverage_View'!B40,CN2468)),0,1),1)</x:f>
        <x:v>0</x:v>
      </x:c>
    </x:row>
    <x:row r="2469">
      <x:c r="CL2469" t="str">
        <x:v>Rights_Coverage_View</x:v>
      </x:c>
      <x:c r="CM2469" t="str">
        <x:v>C40</x:v>
      </x:c>
      <x:c r="CN2469" t="str">
        <x:v>U1</x:v>
      </x:c>
      <x:c r="CO2469" t="n">
        <x:f>IFERROR(IF(AND(TYPE('Rights_Coverage_View'!C40)=TYPE(CN2469),ISBLANK('Rights_Coverage_View'!C40)=ISBLANK(CN2469),EXACT('Rights_Coverage_View'!C40,CN2469)),0,1),1)</x:f>
        <x:v>0</x:v>
      </x:c>
    </x:row>
    <x:row r="2470">
      <x:c r="CL2470" t="str">
        <x:v>Rights_Coverage_View</x:v>
      </x:c>
      <x:c r="CM2470" t="str">
        <x:v>D40</x:v>
      </x:c>
      <x:c r="CN2470" t="str">
        <x:v>D5</x:v>
      </x:c>
      <x:c r="CO2470" t="n">
        <x:f>IFERROR(IF(AND(TYPE('Rights_Coverage_View'!D40)=TYPE(CN2470),ISBLANK('Rights_Coverage_View'!D40)=ISBLANK(CN2470),EXACT('Rights_Coverage_View'!D40,CN2470)),0,1),1)</x:f>
        <x:v>0</x:v>
      </x:c>
    </x:row>
    <x:row r="2471">
      <x:c r="CL2471" t="str">
        <x:v>Rights_Coverage_View</x:v>
      </x:c>
      <x:c r="CM2471" t="str">
        <x:v>E40</x:v>
      </x:c>
      <x:c r="CN2471" t="n">
        <x:v>-0.55</x:v>
      </x:c>
      <x:c r="CO2471" t="n">
        <x:f>IFERROR(IF(AND(TYPE('Rights_Coverage_View'!E40)=TYPE(CN2471),ISBLANK('Rights_Coverage_View'!E40)=ISBLANK(CN2471),EXACT('Rights_Coverage_View'!E40,CN2471)),0,1),1)</x:f>
        <x:v>0</x:v>
      </x:c>
    </x:row>
    <x:row r="2472">
      <x:c r="CL2472" t="str">
        <x:v>Rights_Coverage_View</x:v>
      </x:c>
      <x:c r="CM2472" t="str">
        <x:v>A41</x:v>
      </x:c>
      <x:c r="CN2472" t="n">
        <x:v>40</x:v>
      </x:c>
      <x:c r="CO2472" t="n">
        <x:f>IFERROR(IF(AND(TYPE('Rights_Coverage_View'!A41)=TYPE(CN2472),ISBLANK('Rights_Coverage_View'!A41)=ISBLANK(CN2472),EXACT('Rights_Coverage_View'!A41,CN2472)),0,1),1)</x:f>
        <x:v>0</x:v>
      </x:c>
    </x:row>
    <x:row r="2473">
      <x:c r="CL2473" t="str">
        <x:v>Rights_Coverage_View</x:v>
      </x:c>
      <x:c r="CM2473" t="str">
        <x:v>B41</x:v>
      </x:c>
      <x:c r="CN2473" t="str">
        <x:v>DIGN</x:v>
      </x:c>
      <x:c r="CO2473" t="n">
        <x:f>IFERROR(IF(AND(TYPE('Rights_Coverage_View'!B41)=TYPE(CN2473),ISBLANK('Rights_Coverage_View'!B41)=ISBLANK(CN2473),EXACT('Rights_Coverage_View'!B41,CN2473)),0,1),1)</x:f>
        <x:v>0</x:v>
      </x:c>
    </x:row>
    <x:row r="2474">
      <x:c r="CL2474" t="str">
        <x:v>Rights_Coverage_View</x:v>
      </x:c>
      <x:c r="CM2474" t="str">
        <x:v>C41</x:v>
      </x:c>
      <x:c r="CN2474" t="str">
        <x:v>U2</x:v>
      </x:c>
      <x:c r="CO2474" t="n">
        <x:f>IFERROR(IF(AND(TYPE('Rights_Coverage_View'!C41)=TYPE(CN2474),ISBLANK('Rights_Coverage_View'!C41)=ISBLANK(CN2474),EXACT('Rights_Coverage_View'!C41,CN2474)),0,1),1)</x:f>
        <x:v>0</x:v>
      </x:c>
    </x:row>
    <x:row r="2475">
      <x:c r="CL2475" t="str">
        <x:v>Rights_Coverage_View</x:v>
      </x:c>
      <x:c r="CM2475" t="str">
        <x:v>D41</x:v>
      </x:c>
      <x:c r="CN2475" t="str">
        <x:v>D3</x:v>
      </x:c>
      <x:c r="CO2475" t="n">
        <x:f>IFERROR(IF(AND(TYPE('Rights_Coverage_View'!D41)=TYPE(CN2475),ISBLANK('Rights_Coverage_View'!D41)=ISBLANK(CN2475),EXACT('Rights_Coverage_View'!D41,CN2475)),0,1),1)</x:f>
        <x:v>0</x:v>
      </x:c>
    </x:row>
    <x:row r="2476">
      <x:c r="CL2476" t="str">
        <x:v>Rights_Coverage_View</x:v>
      </x:c>
      <x:c r="CM2476" t="str">
        <x:v>E41</x:v>
      </x:c>
      <x:c r="CN2476" t="n">
        <x:v>-0.55</x:v>
      </x:c>
      <x:c r="CO2476" t="n">
        <x:f>IFERROR(IF(AND(TYPE('Rights_Coverage_View'!E41)=TYPE(CN2476),ISBLANK('Rights_Coverage_View'!E41)=ISBLANK(CN2476),EXACT('Rights_Coverage_View'!E41,CN2476)),0,1),1)</x:f>
        <x:v>0</x:v>
      </x:c>
    </x:row>
    <x:row r="2477">
      <x:c r="CL2477" t="str">
        <x:v>Rights_Coverage_View</x:v>
      </x:c>
      <x:c r="CM2477" t="str">
        <x:v>A42</x:v>
      </x:c>
      <x:c r="CN2477" t="n">
        <x:v>41</x:v>
      </x:c>
      <x:c r="CO2477" t="n">
        <x:f>IFERROR(IF(AND(TYPE('Rights_Coverage_View'!A42)=TYPE(CN2477),ISBLANK('Rights_Coverage_View'!A42)=ISBLANK(CN2477),EXACT('Rights_Coverage_View'!A42,CN2477)),0,1),1)</x:f>
        <x:v>0</x:v>
      </x:c>
    </x:row>
    <x:row r="2478">
      <x:c r="CL2478" t="str">
        <x:v>Rights_Coverage_View</x:v>
      </x:c>
      <x:c r="CM2478" t="str">
        <x:v>B42</x:v>
      </x:c>
      <x:c r="CN2478" t="str">
        <x:v>DIGN</x:v>
      </x:c>
      <x:c r="CO2478" t="n">
        <x:f>IFERROR(IF(AND(TYPE('Rights_Coverage_View'!B42)=TYPE(CN2478),ISBLANK('Rights_Coverage_View'!B42)=ISBLANK(CN2478),EXACT('Rights_Coverage_View'!B42,CN2478)),0,1),1)</x:f>
        <x:v>0</x:v>
      </x:c>
    </x:row>
    <x:row r="2479">
      <x:c r="CL2479" t="str">
        <x:v>Rights_Coverage_View</x:v>
      </x:c>
      <x:c r="CM2479" t="str">
        <x:v>C42</x:v>
      </x:c>
      <x:c r="CN2479" t="str">
        <x:v>U2</x:v>
      </x:c>
      <x:c r="CO2479" t="n">
        <x:f>IFERROR(IF(AND(TYPE('Rights_Coverage_View'!C42)=TYPE(CN2479),ISBLANK('Rights_Coverage_View'!C42)=ISBLANK(CN2479),EXACT('Rights_Coverage_View'!C42,CN2479)),0,1),1)</x:f>
        <x:v>0</x:v>
      </x:c>
    </x:row>
    <x:row r="2480">
      <x:c r="CL2480" t="str">
        <x:v>Rights_Coverage_View</x:v>
      </x:c>
      <x:c r="CM2480" t="str">
        <x:v>D42</x:v>
      </x:c>
      <x:c r="CN2480" t="str">
        <x:v>D5</x:v>
      </x:c>
      <x:c r="CO2480" t="n">
        <x:f>IFERROR(IF(AND(TYPE('Rights_Coverage_View'!D42)=TYPE(CN2480),ISBLANK('Rights_Coverage_View'!D42)=ISBLANK(CN2480),EXACT('Rights_Coverage_View'!D42,CN2480)),0,1),1)</x:f>
        <x:v>0</x:v>
      </x:c>
    </x:row>
    <x:row r="2481">
      <x:c r="CL2481" t="str">
        <x:v>Rights_Coverage_View</x:v>
      </x:c>
      <x:c r="CM2481" t="str">
        <x:v>E42</x:v>
      </x:c>
      <x:c r="CN2481" t="n">
        <x:v>-0.55</x:v>
      </x:c>
      <x:c r="CO2481" t="n">
        <x:f>IFERROR(IF(AND(TYPE('Rights_Coverage_View'!E42)=TYPE(CN2481),ISBLANK('Rights_Coverage_View'!E42)=ISBLANK(CN2481),EXACT('Rights_Coverage_View'!E42,CN2481)),0,1),1)</x:f>
        <x:v>0</x:v>
      </x:c>
    </x:row>
    <x:row r="2482">
      <x:c r="CL2482" t="str">
        <x:v>Rights_Coverage_View</x:v>
      </x:c>
      <x:c r="CM2482" t="str">
        <x:v>A43</x:v>
      </x:c>
      <x:c r="CN2482" t="n">
        <x:v>42</x:v>
      </x:c>
      <x:c r="CO2482" t="n">
        <x:f>IFERROR(IF(AND(TYPE('Rights_Coverage_View'!A43)=TYPE(CN2482),ISBLANK('Rights_Coverage_View'!A43)=ISBLANK(CN2482),EXACT('Rights_Coverage_View'!A43,CN2482)),0,1),1)</x:f>
        <x:v>0</x:v>
      </x:c>
    </x:row>
    <x:row r="2483">
      <x:c r="CL2483" t="str">
        <x:v>Rights_Coverage_View</x:v>
      </x:c>
      <x:c r="CM2483" t="str">
        <x:v>B43</x:v>
      </x:c>
      <x:c r="CN2483" t="str">
        <x:v>DIGN</x:v>
      </x:c>
      <x:c r="CO2483" t="n">
        <x:f>IFERROR(IF(AND(TYPE('Rights_Coverage_View'!B43)=TYPE(CN2483),ISBLANK('Rights_Coverage_View'!B43)=ISBLANK(CN2483),EXACT('Rights_Coverage_View'!B43,CN2483)),0,1),1)</x:f>
        <x:v>0</x:v>
      </x:c>
    </x:row>
    <x:row r="2484">
      <x:c r="CL2484" t="str">
        <x:v>Rights_Coverage_View</x:v>
      </x:c>
      <x:c r="CM2484" t="str">
        <x:v>C43</x:v>
      </x:c>
      <x:c r="CN2484" t="str">
        <x:v>U3</x:v>
      </x:c>
      <x:c r="CO2484" t="n">
        <x:f>IFERROR(IF(AND(TYPE('Rights_Coverage_View'!C43)=TYPE(CN2484),ISBLANK('Rights_Coverage_View'!C43)=ISBLANK(CN2484),EXACT('Rights_Coverage_View'!C43,CN2484)),0,1),1)</x:f>
        <x:v>0</x:v>
      </x:c>
    </x:row>
    <x:row r="2485">
      <x:c r="CL2485" t="str">
        <x:v>Rights_Coverage_View</x:v>
      </x:c>
      <x:c r="CM2485" t="str">
        <x:v>D43</x:v>
      </x:c>
      <x:c r="CN2485" t="str">
        <x:v>D3</x:v>
      </x:c>
      <x:c r="CO2485" t="n">
        <x:f>IFERROR(IF(AND(TYPE('Rights_Coverage_View'!D43)=TYPE(CN2485),ISBLANK('Rights_Coverage_View'!D43)=ISBLANK(CN2485),EXACT('Rights_Coverage_View'!D43,CN2485)),0,1),1)</x:f>
        <x:v>0</x:v>
      </x:c>
    </x:row>
    <x:row r="2486">
      <x:c r="CL2486" t="str">
        <x:v>Rights_Coverage_View</x:v>
      </x:c>
      <x:c r="CM2486" t="str">
        <x:v>E43</x:v>
      </x:c>
      <x:c r="CN2486" t="n">
        <x:v>-0.55</x:v>
      </x:c>
      <x:c r="CO2486" t="n">
        <x:f>IFERROR(IF(AND(TYPE('Rights_Coverage_View'!E43)=TYPE(CN2486),ISBLANK('Rights_Coverage_View'!E43)=ISBLANK(CN2486),EXACT('Rights_Coverage_View'!E43,CN2486)),0,1),1)</x:f>
        <x:v>0</x:v>
      </x:c>
    </x:row>
    <x:row r="2487">
      <x:c r="CL2487" t="str">
        <x:v>Rights_Coverage_View</x:v>
      </x:c>
      <x:c r="CM2487" t="str">
        <x:v>A44</x:v>
      </x:c>
      <x:c r="CN2487" t="n">
        <x:v>43</x:v>
      </x:c>
      <x:c r="CO2487" t="n">
        <x:f>IFERROR(IF(AND(TYPE('Rights_Coverage_View'!A44)=TYPE(CN2487),ISBLANK('Rights_Coverage_View'!A44)=ISBLANK(CN2487),EXACT('Rights_Coverage_View'!A44,CN2487)),0,1),1)</x:f>
        <x:v>0</x:v>
      </x:c>
    </x:row>
    <x:row r="2488">
      <x:c r="CL2488" t="str">
        <x:v>Rights_Coverage_View</x:v>
      </x:c>
      <x:c r="CM2488" t="str">
        <x:v>B44</x:v>
      </x:c>
      <x:c r="CN2488" t="str">
        <x:v>DIGN</x:v>
      </x:c>
      <x:c r="CO2488" t="n">
        <x:f>IFERROR(IF(AND(TYPE('Rights_Coverage_View'!B44)=TYPE(CN2488),ISBLANK('Rights_Coverage_View'!B44)=ISBLANK(CN2488),EXACT('Rights_Coverage_View'!B44,CN2488)),0,1),1)</x:f>
        <x:v>0</x:v>
      </x:c>
    </x:row>
    <x:row r="2489">
      <x:c r="CL2489" t="str">
        <x:v>Rights_Coverage_View</x:v>
      </x:c>
      <x:c r="CM2489" t="str">
        <x:v>C44</x:v>
      </x:c>
      <x:c r="CN2489" t="str">
        <x:v>U3</x:v>
      </x:c>
      <x:c r="CO2489" t="n">
        <x:f>IFERROR(IF(AND(TYPE('Rights_Coverage_View'!C44)=TYPE(CN2489),ISBLANK('Rights_Coverage_View'!C44)=ISBLANK(CN2489),EXACT('Rights_Coverage_View'!C44,CN2489)),0,1),1)</x:f>
        <x:v>0</x:v>
      </x:c>
    </x:row>
    <x:row r="2490">
      <x:c r="CL2490" t="str">
        <x:v>Rights_Coverage_View</x:v>
      </x:c>
      <x:c r="CM2490" t="str">
        <x:v>D44</x:v>
      </x:c>
      <x:c r="CN2490" t="str">
        <x:v>D5</x:v>
      </x:c>
      <x:c r="CO2490" t="n">
        <x:f>IFERROR(IF(AND(TYPE('Rights_Coverage_View'!D44)=TYPE(CN2490),ISBLANK('Rights_Coverage_View'!D44)=ISBLANK(CN2490),EXACT('Rights_Coverage_View'!D44,CN2490)),0,1),1)</x:f>
        <x:v>0</x:v>
      </x:c>
    </x:row>
    <x:row r="2491">
      <x:c r="CL2491" t="str">
        <x:v>Rights_Coverage_View</x:v>
      </x:c>
      <x:c r="CM2491" t="str">
        <x:v>E44</x:v>
      </x:c>
      <x:c r="CN2491" t="n">
        <x:v>-0.55</x:v>
      </x:c>
      <x:c r="CO2491" t="n">
        <x:f>IFERROR(IF(AND(TYPE('Rights_Coverage_View'!E44)=TYPE(CN2491),ISBLANK('Rights_Coverage_View'!E44)=ISBLANK(CN2491),EXACT('Rights_Coverage_View'!E44,CN2491)),0,1),1)</x:f>
        <x:v>0</x:v>
      </x:c>
    </x:row>
    <x:row r="2492">
      <x:c r="CL2492" t="str">
        <x:v>Rights_Coverage_View</x:v>
      </x:c>
      <x:c r="CM2492" t="str">
        <x:v>A45</x:v>
      </x:c>
      <x:c r="CN2492" t="n">
        <x:v>44</x:v>
      </x:c>
      <x:c r="CO2492" t="n">
        <x:f>IFERROR(IF(AND(TYPE('Rights_Coverage_View'!A45)=TYPE(CN2492),ISBLANK('Rights_Coverage_View'!A45)=ISBLANK(CN2492),EXACT('Rights_Coverage_View'!A45,CN2492)),0,1),1)</x:f>
        <x:v>0</x:v>
      </x:c>
    </x:row>
    <x:row r="2493">
      <x:c r="CL2493" t="str">
        <x:v>Rights_Coverage_View</x:v>
      </x:c>
      <x:c r="CM2493" t="str">
        <x:v>B45</x:v>
      </x:c>
      <x:c r="CN2493" t="str">
        <x:v>DIGN</x:v>
      </x:c>
      <x:c r="CO2493" t="n">
        <x:f>IFERROR(IF(AND(TYPE('Rights_Coverage_View'!B45)=TYPE(CN2493),ISBLANK('Rights_Coverage_View'!B45)=ISBLANK(CN2493),EXACT('Rights_Coverage_View'!B45,CN2493)),0,1),1)</x:f>
        <x:v>0</x:v>
      </x:c>
    </x:row>
    <x:row r="2494">
      <x:c r="CL2494" t="str">
        <x:v>Rights_Coverage_View</x:v>
      </x:c>
      <x:c r="CM2494" t="str">
        <x:v>C45</x:v>
      </x:c>
      <x:c r="CN2494" t="str">
        <x:v>U4</x:v>
      </x:c>
      <x:c r="CO2494" t="n">
        <x:f>IFERROR(IF(AND(TYPE('Rights_Coverage_View'!C45)=TYPE(CN2494),ISBLANK('Rights_Coverage_View'!C45)=ISBLANK(CN2494),EXACT('Rights_Coverage_View'!C45,CN2494)),0,1),1)</x:f>
        <x:v>0</x:v>
      </x:c>
    </x:row>
    <x:row r="2495">
      <x:c r="CL2495" t="str">
        <x:v>Rights_Coverage_View</x:v>
      </x:c>
      <x:c r="CM2495" t="str">
        <x:v>D45</x:v>
      </x:c>
      <x:c r="CN2495" t="str">
        <x:v>D3</x:v>
      </x:c>
      <x:c r="CO2495" t="n">
        <x:f>IFERROR(IF(AND(TYPE('Rights_Coverage_View'!D45)=TYPE(CN2495),ISBLANK('Rights_Coverage_View'!D45)=ISBLANK(CN2495),EXACT('Rights_Coverage_View'!D45,CN2495)),0,1),1)</x:f>
        <x:v>0</x:v>
      </x:c>
    </x:row>
    <x:row r="2496">
      <x:c r="CL2496" t="str">
        <x:v>Rights_Coverage_View</x:v>
      </x:c>
      <x:c r="CM2496" t="str">
        <x:v>E45</x:v>
      </x:c>
      <x:c r="CN2496" t="n">
        <x:v>-0.55</x:v>
      </x:c>
      <x:c r="CO2496" t="n">
        <x:f>IFERROR(IF(AND(TYPE('Rights_Coverage_View'!E45)=TYPE(CN2496),ISBLANK('Rights_Coverage_View'!E45)=ISBLANK(CN2496),EXACT('Rights_Coverage_View'!E45,CN2496)),0,1),1)</x:f>
        <x:v>0</x:v>
      </x:c>
    </x:row>
    <x:row r="2497">
      <x:c r="CL2497" t="str">
        <x:v>Rights_Coverage_View</x:v>
      </x:c>
      <x:c r="CM2497" t="str">
        <x:v>A46</x:v>
      </x:c>
      <x:c r="CN2497" t="n">
        <x:v>45</x:v>
      </x:c>
      <x:c r="CO2497" t="n">
        <x:f>IFERROR(IF(AND(TYPE('Rights_Coverage_View'!A46)=TYPE(CN2497),ISBLANK('Rights_Coverage_View'!A46)=ISBLANK(CN2497),EXACT('Rights_Coverage_View'!A46,CN2497)),0,1),1)</x:f>
        <x:v>0</x:v>
      </x:c>
    </x:row>
    <x:row r="2498">
      <x:c r="CL2498" t="str">
        <x:v>Rights_Coverage_View</x:v>
      </x:c>
      <x:c r="CM2498" t="str">
        <x:v>B46</x:v>
      </x:c>
      <x:c r="CN2498" t="str">
        <x:v>DIGN</x:v>
      </x:c>
      <x:c r="CO2498" t="n">
        <x:f>IFERROR(IF(AND(TYPE('Rights_Coverage_View'!B46)=TYPE(CN2498),ISBLANK('Rights_Coverage_View'!B46)=ISBLANK(CN2498),EXACT('Rights_Coverage_View'!B46,CN2498)),0,1),1)</x:f>
        <x:v>0</x:v>
      </x:c>
    </x:row>
    <x:row r="2499">
      <x:c r="CL2499" t="str">
        <x:v>Rights_Coverage_View</x:v>
      </x:c>
      <x:c r="CM2499" t="str">
        <x:v>C46</x:v>
      </x:c>
      <x:c r="CN2499" t="str">
        <x:v>U4</x:v>
      </x:c>
      <x:c r="CO2499" t="n">
        <x:f>IFERROR(IF(AND(TYPE('Rights_Coverage_View'!C46)=TYPE(CN2499),ISBLANK('Rights_Coverage_View'!C46)=ISBLANK(CN2499),EXACT('Rights_Coverage_View'!C46,CN2499)),0,1),1)</x:f>
        <x:v>0</x:v>
      </x:c>
    </x:row>
    <x:row r="2500">
      <x:c r="CL2500" t="str">
        <x:v>Rights_Coverage_View</x:v>
      </x:c>
      <x:c r="CM2500" t="str">
        <x:v>D46</x:v>
      </x:c>
      <x:c r="CN2500" t="str">
        <x:v>D5</x:v>
      </x:c>
      <x:c r="CO2500" t="n">
        <x:f>IFERROR(IF(AND(TYPE('Rights_Coverage_View'!D46)=TYPE(CN2500),ISBLANK('Rights_Coverage_View'!D46)=ISBLANK(CN2500),EXACT('Rights_Coverage_View'!D46,CN2500)),0,1),1)</x:f>
        <x:v>0</x:v>
      </x:c>
    </x:row>
    <x:row r="2501">
      <x:c r="CL2501" t="str">
        <x:v>Rights_Coverage_View</x:v>
      </x:c>
      <x:c r="CM2501" t="str">
        <x:v>E46</x:v>
      </x:c>
      <x:c r="CN2501" t="n">
        <x:v>-0.55</x:v>
      </x:c>
      <x:c r="CO2501" t="n">
        <x:f>IFERROR(IF(AND(TYPE('Rights_Coverage_View'!E46)=TYPE(CN2501),ISBLANK('Rights_Coverage_View'!E46)=ISBLANK(CN2501),EXACT('Rights_Coverage_View'!E46,CN2501)),0,1),1)</x:f>
        <x:v>0</x:v>
      </x:c>
    </x:row>
    <x:row r="2502">
      <x:c r="CL2502" t="str">
        <x:v>Rights_Coverage_View</x:v>
      </x:c>
      <x:c r="CM2502" t="str">
        <x:v>A47</x:v>
      </x:c>
      <x:c r="CN2502" t="n">
        <x:v>46</x:v>
      </x:c>
      <x:c r="CO2502" t="n">
        <x:f>IFERROR(IF(AND(TYPE('Rights_Coverage_View'!A47)=TYPE(CN2502),ISBLANK('Rights_Coverage_View'!A47)=ISBLANK(CN2502),EXACT('Rights_Coverage_View'!A47,CN2502)),0,1),1)</x:f>
        <x:v>0</x:v>
      </x:c>
    </x:row>
    <x:row r="2503">
      <x:c r="CL2503" t="str">
        <x:v>Rights_Coverage_View</x:v>
      </x:c>
      <x:c r="CM2503" t="str">
        <x:v>B47</x:v>
      </x:c>
      <x:c r="CN2503" t="str">
        <x:v>DIGN</x:v>
      </x:c>
      <x:c r="CO2503" t="n">
        <x:f>IFERROR(IF(AND(TYPE('Rights_Coverage_View'!B47)=TYPE(CN2503),ISBLANK('Rights_Coverage_View'!B47)=ISBLANK(CN2503),EXACT('Rights_Coverage_View'!B47,CN2503)),0,1),1)</x:f>
        <x:v>0</x:v>
      </x:c>
    </x:row>
    <x:row r="2504">
      <x:c r="CL2504" t="str">
        <x:v>Rights_Coverage_View</x:v>
      </x:c>
      <x:c r="CM2504" t="str">
        <x:v>C47</x:v>
      </x:c>
      <x:c r="CN2504" t="str">
        <x:v>U5</x:v>
      </x:c>
      <x:c r="CO2504" t="n">
        <x:f>IFERROR(IF(AND(TYPE('Rights_Coverage_View'!C47)=TYPE(CN2504),ISBLANK('Rights_Coverage_View'!C47)=ISBLANK(CN2504),EXACT('Rights_Coverage_View'!C47,CN2504)),0,1),1)</x:f>
        <x:v>0</x:v>
      </x:c>
    </x:row>
    <x:row r="2505">
      <x:c r="CL2505" t="str">
        <x:v>Rights_Coverage_View</x:v>
      </x:c>
      <x:c r="CM2505" t="str">
        <x:v>D47</x:v>
      </x:c>
      <x:c r="CN2505" t="str">
        <x:v>D3</x:v>
      </x:c>
      <x:c r="CO2505" t="n">
        <x:f>IFERROR(IF(AND(TYPE('Rights_Coverage_View'!D47)=TYPE(CN2505),ISBLANK('Rights_Coverage_View'!D47)=ISBLANK(CN2505),EXACT('Rights_Coverage_View'!D47,CN2505)),0,1),1)</x:f>
        <x:v>0</x:v>
      </x:c>
    </x:row>
    <x:row r="2506">
      <x:c r="CL2506" t="str">
        <x:v>Rights_Coverage_View</x:v>
      </x:c>
      <x:c r="CM2506" t="str">
        <x:v>E47</x:v>
      </x:c>
      <x:c r="CN2506" t="n">
        <x:v>-0.55</x:v>
      </x:c>
      <x:c r="CO2506" t="n">
        <x:f>IFERROR(IF(AND(TYPE('Rights_Coverage_View'!E47)=TYPE(CN2506),ISBLANK('Rights_Coverage_View'!E47)=ISBLANK(CN2506),EXACT('Rights_Coverage_View'!E47,CN2506)),0,1),1)</x:f>
        <x:v>0</x:v>
      </x:c>
    </x:row>
    <x:row r="2507">
      <x:c r="CL2507" t="str">
        <x:v>Rights_Coverage_View</x:v>
      </x:c>
      <x:c r="CM2507" t="str">
        <x:v>A48</x:v>
      </x:c>
      <x:c r="CN2507" t="n">
        <x:v>47</x:v>
      </x:c>
      <x:c r="CO2507" t="n">
        <x:f>IFERROR(IF(AND(TYPE('Rights_Coverage_View'!A48)=TYPE(CN2507),ISBLANK('Rights_Coverage_View'!A48)=ISBLANK(CN2507),EXACT('Rights_Coverage_View'!A48,CN2507)),0,1),1)</x:f>
        <x:v>0</x:v>
      </x:c>
    </x:row>
    <x:row r="2508">
      <x:c r="CL2508" t="str">
        <x:v>Rights_Coverage_View</x:v>
      </x:c>
      <x:c r="CM2508" t="str">
        <x:v>B48</x:v>
      </x:c>
      <x:c r="CN2508" t="str">
        <x:v>DIGN</x:v>
      </x:c>
      <x:c r="CO2508" t="n">
        <x:f>IFERROR(IF(AND(TYPE('Rights_Coverage_View'!B48)=TYPE(CN2508),ISBLANK('Rights_Coverage_View'!B48)=ISBLANK(CN2508),EXACT('Rights_Coverage_View'!B48,CN2508)),0,1),1)</x:f>
        <x:v>0</x:v>
      </x:c>
    </x:row>
    <x:row r="2509">
      <x:c r="CL2509" t="str">
        <x:v>Rights_Coverage_View</x:v>
      </x:c>
      <x:c r="CM2509" t="str">
        <x:v>C48</x:v>
      </x:c>
      <x:c r="CN2509" t="str">
        <x:v>U5</x:v>
      </x:c>
      <x:c r="CO2509" t="n">
        <x:f>IFERROR(IF(AND(TYPE('Rights_Coverage_View'!C48)=TYPE(CN2509),ISBLANK('Rights_Coverage_View'!C48)=ISBLANK(CN2509),EXACT('Rights_Coverage_View'!C48,CN2509)),0,1),1)</x:f>
        <x:v>0</x:v>
      </x:c>
    </x:row>
    <x:row r="2510">
      <x:c r="CL2510" t="str">
        <x:v>Rights_Coverage_View</x:v>
      </x:c>
      <x:c r="CM2510" t="str">
        <x:v>D48</x:v>
      </x:c>
      <x:c r="CN2510" t="str">
        <x:v>D5</x:v>
      </x:c>
      <x:c r="CO2510" t="n">
        <x:f>IFERROR(IF(AND(TYPE('Rights_Coverage_View'!D48)=TYPE(CN2510),ISBLANK('Rights_Coverage_View'!D48)=ISBLANK(CN2510),EXACT('Rights_Coverage_View'!D48,CN2510)),0,1),1)</x:f>
        <x:v>0</x:v>
      </x:c>
    </x:row>
    <x:row r="2511">
      <x:c r="CL2511" t="str">
        <x:v>Rights_Coverage_View</x:v>
      </x:c>
      <x:c r="CM2511" t="str">
        <x:v>E48</x:v>
      </x:c>
      <x:c r="CN2511" t="n">
        <x:v>-0.55</x:v>
      </x:c>
      <x:c r="CO2511" t="n">
        <x:f>IFERROR(IF(AND(TYPE('Rights_Coverage_View'!E48)=TYPE(CN2511),ISBLANK('Rights_Coverage_View'!E48)=ISBLANK(CN2511),EXACT('Rights_Coverage_View'!E48,CN2511)),0,1),1)</x:f>
        <x:v>0</x:v>
      </x:c>
    </x:row>
    <x:row r="2512">
      <x:c r="CL2512" t="str">
        <x:v>Rights_Coverage_View</x:v>
      </x:c>
      <x:c r="CM2512" t="str">
        <x:v>A49</x:v>
      </x:c>
      <x:c r="CN2512" t="n">
        <x:v>48</x:v>
      </x:c>
      <x:c r="CO2512" t="n">
        <x:f>IFERROR(IF(AND(TYPE('Rights_Coverage_View'!A49)=TYPE(CN2512),ISBLANK('Rights_Coverage_View'!A49)=ISBLANK(CN2512),EXACT('Rights_Coverage_View'!A49,CN2512)),0,1),1)</x:f>
        <x:v>0</x:v>
      </x:c>
    </x:row>
    <x:row r="2513">
      <x:c r="CL2513" t="str">
        <x:v>Rights_Coverage_View</x:v>
      </x:c>
      <x:c r="CM2513" t="str">
        <x:v>B49</x:v>
      </x:c>
      <x:c r="CN2513" t="str">
        <x:v>DIGN</x:v>
      </x:c>
      <x:c r="CO2513" t="n">
        <x:f>IFERROR(IF(AND(TYPE('Rights_Coverage_View'!B49)=TYPE(CN2513),ISBLANK('Rights_Coverage_View'!B49)=ISBLANK(CN2513),EXACT('Rights_Coverage_View'!B49,CN2513)),0,1),1)</x:f>
        <x:v>0</x:v>
      </x:c>
    </x:row>
    <x:row r="2514">
      <x:c r="CL2514" t="str">
        <x:v>Rights_Coverage_View</x:v>
      </x:c>
      <x:c r="CM2514" t="str">
        <x:v>C49</x:v>
      </x:c>
      <x:c r="CN2514" t="str">
        <x:v>U6</x:v>
      </x:c>
      <x:c r="CO2514" t="n">
        <x:f>IFERROR(IF(AND(TYPE('Rights_Coverage_View'!C49)=TYPE(CN2514),ISBLANK('Rights_Coverage_View'!C49)=ISBLANK(CN2514),EXACT('Rights_Coverage_View'!C49,CN2514)),0,1),1)</x:f>
        <x:v>0</x:v>
      </x:c>
    </x:row>
    <x:row r="2515">
      <x:c r="CL2515" t="str">
        <x:v>Rights_Coverage_View</x:v>
      </x:c>
      <x:c r="CM2515" t="str">
        <x:v>D49</x:v>
      </x:c>
      <x:c r="CN2515" t="str">
        <x:v>D3</x:v>
      </x:c>
      <x:c r="CO2515" t="n">
        <x:f>IFERROR(IF(AND(TYPE('Rights_Coverage_View'!D49)=TYPE(CN2515),ISBLANK('Rights_Coverage_View'!D49)=ISBLANK(CN2515),EXACT('Rights_Coverage_View'!D49,CN2515)),0,1),1)</x:f>
        <x:v>0</x:v>
      </x:c>
    </x:row>
    <x:row r="2516">
      <x:c r="CL2516" t="str">
        <x:v>Rights_Coverage_View</x:v>
      </x:c>
      <x:c r="CM2516" t="str">
        <x:v>E49</x:v>
      </x:c>
      <x:c r="CN2516" t="n">
        <x:v>-0.55</x:v>
      </x:c>
      <x:c r="CO2516" t="n">
        <x:f>IFERROR(IF(AND(TYPE('Rights_Coverage_View'!E49)=TYPE(CN2516),ISBLANK('Rights_Coverage_View'!E49)=ISBLANK(CN2516),EXACT('Rights_Coverage_View'!E49,CN2516)),0,1),1)</x:f>
        <x:v>0</x:v>
      </x:c>
    </x:row>
    <x:row r="2517">
      <x:c r="CL2517" t="str">
        <x:v>Rights_Coverage_View</x:v>
      </x:c>
      <x:c r="CM2517" t="str">
        <x:v>A50</x:v>
      </x:c>
      <x:c r="CN2517" t="n">
        <x:v>49</x:v>
      </x:c>
      <x:c r="CO2517" t="n">
        <x:f>IFERROR(IF(AND(TYPE('Rights_Coverage_View'!A50)=TYPE(CN2517),ISBLANK('Rights_Coverage_View'!A50)=ISBLANK(CN2517),EXACT('Rights_Coverage_View'!A50,CN2517)),0,1),1)</x:f>
        <x:v>0</x:v>
      </x:c>
    </x:row>
    <x:row r="2518">
      <x:c r="CL2518" t="str">
        <x:v>Rights_Coverage_View</x:v>
      </x:c>
      <x:c r="CM2518" t="str">
        <x:v>B50</x:v>
      </x:c>
      <x:c r="CN2518" t="str">
        <x:v>DIGN</x:v>
      </x:c>
      <x:c r="CO2518" t="n">
        <x:f>IFERROR(IF(AND(TYPE('Rights_Coverage_View'!B50)=TYPE(CN2518),ISBLANK('Rights_Coverage_View'!B50)=ISBLANK(CN2518),EXACT('Rights_Coverage_View'!B50,CN2518)),0,1),1)</x:f>
        <x:v>0</x:v>
      </x:c>
    </x:row>
    <x:row r="2519">
      <x:c r="CL2519" t="str">
        <x:v>Rights_Coverage_View</x:v>
      </x:c>
      <x:c r="CM2519" t="str">
        <x:v>C50</x:v>
      </x:c>
      <x:c r="CN2519" t="str">
        <x:v>U6</x:v>
      </x:c>
      <x:c r="CO2519" t="n">
        <x:f>IFERROR(IF(AND(TYPE('Rights_Coverage_View'!C50)=TYPE(CN2519),ISBLANK('Rights_Coverage_View'!C50)=ISBLANK(CN2519),EXACT('Rights_Coverage_View'!C50,CN2519)),0,1),1)</x:f>
        <x:v>0</x:v>
      </x:c>
    </x:row>
    <x:row r="2520">
      <x:c r="CL2520" t="str">
        <x:v>Rights_Coverage_View</x:v>
      </x:c>
      <x:c r="CM2520" t="str">
        <x:v>D50</x:v>
      </x:c>
      <x:c r="CN2520" t="str">
        <x:v>D5</x:v>
      </x:c>
      <x:c r="CO2520" t="n">
        <x:f>IFERROR(IF(AND(TYPE('Rights_Coverage_View'!D50)=TYPE(CN2520),ISBLANK('Rights_Coverage_View'!D50)=ISBLANK(CN2520),EXACT('Rights_Coverage_View'!D50,CN2520)),0,1),1)</x:f>
        <x:v>0</x:v>
      </x:c>
    </x:row>
    <x:row r="2521">
      <x:c r="CL2521" t="str">
        <x:v>Rights_Coverage_View</x:v>
      </x:c>
      <x:c r="CM2521" t="str">
        <x:v>E50</x:v>
      </x:c>
      <x:c r="CN2521" t="n">
        <x:v>-0.55</x:v>
      </x:c>
      <x:c r="CO2521" t="n">
        <x:f>IFERROR(IF(AND(TYPE('Rights_Coverage_View'!E50)=TYPE(CN2521),ISBLANK('Rights_Coverage_View'!E50)=ISBLANK(CN2521),EXACT('Rights_Coverage_View'!E50,CN2521)),0,1),1)</x:f>
        <x:v>0</x:v>
      </x:c>
    </x:row>
    <x:row r="2522">
      <x:c r="CL2522" t="str">
        <x:v>Rights_Coverage_View</x:v>
      </x:c>
      <x:c r="CM2522" t="str">
        <x:v>A51</x:v>
      </x:c>
      <x:c r="CN2522" t="n">
        <x:v>50</x:v>
      </x:c>
      <x:c r="CO2522" t="n">
        <x:f>IFERROR(IF(AND(TYPE('Rights_Coverage_View'!A51)=TYPE(CN2522),ISBLANK('Rights_Coverage_View'!A51)=ISBLANK(CN2522),EXACT('Rights_Coverage_View'!A51,CN2522)),0,1),1)</x:f>
        <x:v>0</x:v>
      </x:c>
    </x:row>
    <x:row r="2523">
      <x:c r="CL2523" t="str">
        <x:v>Rights_Coverage_View</x:v>
      </x:c>
      <x:c r="CM2523" t="str">
        <x:v>B51</x:v>
      </x:c>
      <x:c r="CN2523" t="str">
        <x:v>PROC</x:v>
      </x:c>
      <x:c r="CO2523" t="n">
        <x:f>IFERROR(IF(AND(TYPE('Rights_Coverage_View'!B51)=TYPE(CN2523),ISBLANK('Rights_Coverage_View'!B51)=ISBLANK(CN2523),EXACT('Rights_Coverage_View'!B51,CN2523)),0,1),1)</x:f>
        <x:v>0</x:v>
      </x:c>
    </x:row>
    <x:row r="2524">
      <x:c r="CL2524" t="str">
        <x:v>Rights_Coverage_View</x:v>
      </x:c>
      <x:c r="CM2524" t="str">
        <x:v>C51</x:v>
      </x:c>
      <x:c r="CN2524" t="str">
        <x:v>U4</x:v>
      </x:c>
      <x:c r="CO2524" t="n">
        <x:f>IFERROR(IF(AND(TYPE('Rights_Coverage_View'!C51)=TYPE(CN2524),ISBLANK('Rights_Coverage_View'!C51)=ISBLANK(CN2524),EXACT('Rights_Coverage_View'!C51,CN2524)),0,1),1)</x:f>
        <x:v>0</x:v>
      </x:c>
    </x:row>
    <x:row r="2525">
      <x:c r="CL2525" t="str">
        <x:v>Rights_Coverage_View</x:v>
      </x:c>
      <x:c r="CM2525" t="str">
        <x:v>D51</x:v>
      </x:c>
      <x:c r="CN2525" t="str">
        <x:v>D3</x:v>
      </x:c>
      <x:c r="CO2525" t="n">
        <x:f>IFERROR(IF(AND(TYPE('Rights_Coverage_View'!D51)=TYPE(CN2525),ISBLANK('Rights_Coverage_View'!D51)=ISBLANK(CN2525),EXACT('Rights_Coverage_View'!D51,CN2525)),0,1),1)</x:f>
        <x:v>0</x:v>
      </x:c>
    </x:row>
    <x:row r="2526">
      <x:c r="CL2526" t="str">
        <x:v>Rights_Coverage_View</x:v>
      </x:c>
      <x:c r="CM2526" t="str">
        <x:v>E51</x:v>
      </x:c>
      <x:c r="CN2526" t="n">
        <x:v>-0.45</x:v>
      </x:c>
      <x:c r="CO2526" t="n">
        <x:f>IFERROR(IF(AND(TYPE('Rights_Coverage_View'!E51)=TYPE(CN2526),ISBLANK('Rights_Coverage_View'!E51)=ISBLANK(CN2526),EXACT('Rights_Coverage_View'!E51,CN2526)),0,1),1)</x:f>
        <x:v>0</x:v>
      </x:c>
    </x:row>
    <x:row r="2527">
      <x:c r="CL2527" t="str">
        <x:v>Rights_Coverage_View</x:v>
      </x:c>
      <x:c r="CM2527" t="str">
        <x:v>A52</x:v>
      </x:c>
      <x:c r="CN2527" t="n">
        <x:v>51</x:v>
      </x:c>
      <x:c r="CO2527" t="n">
        <x:f>IFERROR(IF(AND(TYPE('Rights_Coverage_View'!A52)=TYPE(CN2527),ISBLANK('Rights_Coverage_View'!A52)=ISBLANK(CN2527),EXACT('Rights_Coverage_View'!A52,CN2527)),0,1),1)</x:f>
        <x:v>0</x:v>
      </x:c>
    </x:row>
    <x:row r="2528">
      <x:c r="CL2528" t="str">
        <x:v>Rights_Coverage_View</x:v>
      </x:c>
      <x:c r="CM2528" t="str">
        <x:v>B52</x:v>
      </x:c>
      <x:c r="CN2528" t="str">
        <x:v>PROC</x:v>
      </x:c>
      <x:c r="CO2528" t="n">
        <x:f>IFERROR(IF(AND(TYPE('Rights_Coverage_View'!B52)=TYPE(CN2528),ISBLANK('Rights_Coverage_View'!B52)=ISBLANK(CN2528),EXACT('Rights_Coverage_View'!B52,CN2528)),0,1),1)</x:f>
        <x:v>0</x:v>
      </x:c>
    </x:row>
    <x:row r="2529">
      <x:c r="CL2529" t="str">
        <x:v>Rights_Coverage_View</x:v>
      </x:c>
      <x:c r="CM2529" t="str">
        <x:v>C52</x:v>
      </x:c>
      <x:c r="CN2529" t="str">
        <x:v>U4</x:v>
      </x:c>
      <x:c r="CO2529" t="n">
        <x:f>IFERROR(IF(AND(TYPE('Rights_Coverage_View'!C52)=TYPE(CN2529),ISBLANK('Rights_Coverage_View'!C52)=ISBLANK(CN2529),EXACT('Rights_Coverage_View'!C52,CN2529)),0,1),1)</x:f>
        <x:v>0</x:v>
      </x:c>
    </x:row>
    <x:row r="2530">
      <x:c r="CL2530" t="str">
        <x:v>Rights_Coverage_View</x:v>
      </x:c>
      <x:c r="CM2530" t="str">
        <x:v>D52</x:v>
      </x:c>
      <x:c r="CN2530" t="str">
        <x:v>D4</x:v>
      </x:c>
      <x:c r="CO2530" t="n">
        <x:f>IFERROR(IF(AND(TYPE('Rights_Coverage_View'!D52)=TYPE(CN2530),ISBLANK('Rights_Coverage_View'!D52)=ISBLANK(CN2530),EXACT('Rights_Coverage_View'!D52,CN2530)),0,1),1)</x:f>
        <x:v>0</x:v>
      </x:c>
    </x:row>
    <x:row r="2531">
      <x:c r="CL2531" t="str">
        <x:v>Rights_Coverage_View</x:v>
      </x:c>
      <x:c r="CM2531" t="str">
        <x:v>E52</x:v>
      </x:c>
      <x:c r="CN2531" t="n">
        <x:v>-0.45</x:v>
      </x:c>
      <x:c r="CO2531" t="n">
        <x:f>IFERROR(IF(AND(TYPE('Rights_Coverage_View'!E52)=TYPE(CN2531),ISBLANK('Rights_Coverage_View'!E52)=ISBLANK(CN2531),EXACT('Rights_Coverage_View'!E52,CN2531)),0,1),1)</x:f>
        <x:v>0</x:v>
      </x:c>
    </x:row>
    <x:row r="2532">
      <x:c r="CL2532" t="str">
        <x:v>Rights_Coverage_View</x:v>
      </x:c>
      <x:c r="CM2532" t="str">
        <x:v>A53</x:v>
      </x:c>
      <x:c r="CN2532" t="n">
        <x:v>52</x:v>
      </x:c>
      <x:c r="CO2532" t="n">
        <x:f>IFERROR(IF(AND(TYPE('Rights_Coverage_View'!A53)=TYPE(CN2532),ISBLANK('Rights_Coverage_View'!A53)=ISBLANK(CN2532),EXACT('Rights_Coverage_View'!A53,CN2532)),0,1),1)</x:f>
        <x:v>0</x:v>
      </x:c>
    </x:row>
    <x:row r="2533">
      <x:c r="CL2533" t="str">
        <x:v>Rights_Coverage_View</x:v>
      </x:c>
      <x:c r="CM2533" t="str">
        <x:v>B53</x:v>
      </x:c>
      <x:c r="CN2533" t="str">
        <x:v>PROC</x:v>
      </x:c>
      <x:c r="CO2533" t="n">
        <x:f>IFERROR(IF(AND(TYPE('Rights_Coverage_View'!B53)=TYPE(CN2533),ISBLANK('Rights_Coverage_View'!B53)=ISBLANK(CN2533),EXACT('Rights_Coverage_View'!B53,CN2533)),0,1),1)</x:f>
        <x:v>0</x:v>
      </x:c>
    </x:row>
    <x:row r="2534">
      <x:c r="CL2534" t="str">
        <x:v>Rights_Coverage_View</x:v>
      </x:c>
      <x:c r="CM2534" t="str">
        <x:v>C53</x:v>
      </x:c>
      <x:c r="CN2534" t="str">
        <x:v>U4</x:v>
      </x:c>
      <x:c r="CO2534" t="n">
        <x:f>IFERROR(IF(AND(TYPE('Rights_Coverage_View'!C53)=TYPE(CN2534),ISBLANK('Rights_Coverage_View'!C53)=ISBLANK(CN2534),EXACT('Rights_Coverage_View'!C53,CN2534)),0,1),1)</x:f>
        <x:v>0</x:v>
      </x:c>
    </x:row>
    <x:row r="2535">
      <x:c r="CL2535" t="str">
        <x:v>Rights_Coverage_View</x:v>
      </x:c>
      <x:c r="CM2535" t="str">
        <x:v>D53</x:v>
      </x:c>
      <x:c r="CN2535" t="str">
        <x:v>D5</x:v>
      </x:c>
      <x:c r="CO2535" t="n">
        <x:f>IFERROR(IF(AND(TYPE('Rights_Coverage_View'!D53)=TYPE(CN2535),ISBLANK('Rights_Coverage_View'!D53)=ISBLANK(CN2535),EXACT('Rights_Coverage_View'!D53,CN2535)),0,1),1)</x:f>
        <x:v>0</x:v>
      </x:c>
    </x:row>
    <x:row r="2536">
      <x:c r="CL2536" t="str">
        <x:v>Rights_Coverage_View</x:v>
      </x:c>
      <x:c r="CM2536" t="str">
        <x:v>E53</x:v>
      </x:c>
      <x:c r="CN2536" t="n">
        <x:v>-0.45</x:v>
      </x:c>
      <x:c r="CO2536" t="n">
        <x:f>IFERROR(IF(AND(TYPE('Rights_Coverage_View'!E53)=TYPE(CN2536),ISBLANK('Rights_Coverage_View'!E53)=ISBLANK(CN2536),EXACT('Rights_Coverage_View'!E53,CN2536)),0,1),1)</x:f>
        <x:v>0</x:v>
      </x:c>
    </x:row>
    <x:row r="2537">
      <x:c r="CL2537" t="str">
        <x:v>Rights_Coverage_View</x:v>
      </x:c>
      <x:c r="CM2537" t="str">
        <x:v>A54</x:v>
      </x:c>
      <x:c r="CN2537" t="n">
        <x:v>53</x:v>
      </x:c>
      <x:c r="CO2537" t="n">
        <x:f>IFERROR(IF(AND(TYPE('Rights_Coverage_View'!A54)=TYPE(CN2537),ISBLANK('Rights_Coverage_View'!A54)=ISBLANK(CN2537),EXACT('Rights_Coverage_View'!A54,CN2537)),0,1),1)</x:f>
        <x:v>0</x:v>
      </x:c>
    </x:row>
    <x:row r="2538">
      <x:c r="CL2538" t="str">
        <x:v>Rights_Coverage_View</x:v>
      </x:c>
      <x:c r="CM2538" t="str">
        <x:v>B54</x:v>
      </x:c>
      <x:c r="CN2538" t="str">
        <x:v>PROC</x:v>
      </x:c>
      <x:c r="CO2538" t="n">
        <x:f>IFERROR(IF(AND(TYPE('Rights_Coverage_View'!B54)=TYPE(CN2538),ISBLANK('Rights_Coverage_View'!B54)=ISBLANK(CN2538),EXACT('Rights_Coverage_View'!B54,CN2538)),0,1),1)</x:f>
        <x:v>0</x:v>
      </x:c>
    </x:row>
    <x:row r="2539">
      <x:c r="CL2539" t="str">
        <x:v>Rights_Coverage_View</x:v>
      </x:c>
      <x:c r="CM2539" t="str">
        <x:v>C54</x:v>
      </x:c>
      <x:c r="CN2539" t="str">
        <x:v>U5</x:v>
      </x:c>
      <x:c r="CO2539" t="n">
        <x:f>IFERROR(IF(AND(TYPE('Rights_Coverage_View'!C54)=TYPE(CN2539),ISBLANK('Rights_Coverage_View'!C54)=ISBLANK(CN2539),EXACT('Rights_Coverage_View'!C54,CN2539)),0,1),1)</x:f>
        <x:v>0</x:v>
      </x:c>
    </x:row>
    <x:row r="2540">
      <x:c r="CL2540" t="str">
        <x:v>Rights_Coverage_View</x:v>
      </x:c>
      <x:c r="CM2540" t="str">
        <x:v>D54</x:v>
      </x:c>
      <x:c r="CN2540" t="str">
        <x:v>D3</x:v>
      </x:c>
      <x:c r="CO2540" t="n">
        <x:f>IFERROR(IF(AND(TYPE('Rights_Coverage_View'!D54)=TYPE(CN2540),ISBLANK('Rights_Coverage_View'!D54)=ISBLANK(CN2540),EXACT('Rights_Coverage_View'!D54,CN2540)),0,1),1)</x:f>
        <x:v>0</x:v>
      </x:c>
    </x:row>
    <x:row r="2541">
      <x:c r="CL2541" t="str">
        <x:v>Rights_Coverage_View</x:v>
      </x:c>
      <x:c r="CM2541" t="str">
        <x:v>E54</x:v>
      </x:c>
      <x:c r="CN2541" t="n">
        <x:v>-0.45</x:v>
      </x:c>
      <x:c r="CO2541" t="n">
        <x:f>IFERROR(IF(AND(TYPE('Rights_Coverage_View'!E54)=TYPE(CN2541),ISBLANK('Rights_Coverage_View'!E54)=ISBLANK(CN2541),EXACT('Rights_Coverage_View'!E54,CN2541)),0,1),1)</x:f>
        <x:v>0</x:v>
      </x:c>
    </x:row>
    <x:row r="2542">
      <x:c r="CL2542" t="str">
        <x:v>Rights_Coverage_View</x:v>
      </x:c>
      <x:c r="CM2542" t="str">
        <x:v>A55</x:v>
      </x:c>
      <x:c r="CN2542" t="n">
        <x:v>54</x:v>
      </x:c>
      <x:c r="CO2542" t="n">
        <x:f>IFERROR(IF(AND(TYPE('Rights_Coverage_View'!A55)=TYPE(CN2542),ISBLANK('Rights_Coverage_View'!A55)=ISBLANK(CN2542),EXACT('Rights_Coverage_View'!A55,CN2542)),0,1),1)</x:f>
        <x:v>0</x:v>
      </x:c>
    </x:row>
    <x:row r="2543">
      <x:c r="CL2543" t="str">
        <x:v>Rights_Coverage_View</x:v>
      </x:c>
      <x:c r="CM2543" t="str">
        <x:v>B55</x:v>
      </x:c>
      <x:c r="CN2543" t="str">
        <x:v>PROC</x:v>
      </x:c>
      <x:c r="CO2543" t="n">
        <x:f>IFERROR(IF(AND(TYPE('Rights_Coverage_View'!B55)=TYPE(CN2543),ISBLANK('Rights_Coverage_View'!B55)=ISBLANK(CN2543),EXACT('Rights_Coverage_View'!B55,CN2543)),0,1),1)</x:f>
        <x:v>0</x:v>
      </x:c>
    </x:row>
    <x:row r="2544">
      <x:c r="CL2544" t="str">
        <x:v>Rights_Coverage_View</x:v>
      </x:c>
      <x:c r="CM2544" t="str">
        <x:v>C55</x:v>
      </x:c>
      <x:c r="CN2544" t="str">
        <x:v>U5</x:v>
      </x:c>
      <x:c r="CO2544" t="n">
        <x:f>IFERROR(IF(AND(TYPE('Rights_Coverage_View'!C55)=TYPE(CN2544),ISBLANK('Rights_Coverage_View'!C55)=ISBLANK(CN2544),EXACT('Rights_Coverage_View'!C55,CN2544)),0,1),1)</x:f>
        <x:v>0</x:v>
      </x:c>
    </x:row>
    <x:row r="2545">
      <x:c r="CL2545" t="str">
        <x:v>Rights_Coverage_View</x:v>
      </x:c>
      <x:c r="CM2545" t="str">
        <x:v>D55</x:v>
      </x:c>
      <x:c r="CN2545" t="str">
        <x:v>D4</x:v>
      </x:c>
      <x:c r="CO2545" t="n">
        <x:f>IFERROR(IF(AND(TYPE('Rights_Coverage_View'!D55)=TYPE(CN2545),ISBLANK('Rights_Coverage_View'!D55)=ISBLANK(CN2545),EXACT('Rights_Coverage_View'!D55,CN2545)),0,1),1)</x:f>
        <x:v>0</x:v>
      </x:c>
    </x:row>
    <x:row r="2546">
      <x:c r="CL2546" t="str">
        <x:v>Rights_Coverage_View</x:v>
      </x:c>
      <x:c r="CM2546" t="str">
        <x:v>E55</x:v>
      </x:c>
      <x:c r="CN2546" t="n">
        <x:v>-0.45</x:v>
      </x:c>
      <x:c r="CO2546" t="n">
        <x:f>IFERROR(IF(AND(TYPE('Rights_Coverage_View'!E55)=TYPE(CN2546),ISBLANK('Rights_Coverage_View'!E55)=ISBLANK(CN2546),EXACT('Rights_Coverage_View'!E55,CN2546)),0,1),1)</x:f>
        <x:v>0</x:v>
      </x:c>
    </x:row>
    <x:row r="2547">
      <x:c r="CL2547" t="str">
        <x:v>Rights_Coverage_View</x:v>
      </x:c>
      <x:c r="CM2547" t="str">
        <x:v>A56</x:v>
      </x:c>
      <x:c r="CN2547" t="n">
        <x:v>55</x:v>
      </x:c>
      <x:c r="CO2547" t="n">
        <x:f>IFERROR(IF(AND(TYPE('Rights_Coverage_View'!A56)=TYPE(CN2547),ISBLANK('Rights_Coverage_View'!A56)=ISBLANK(CN2547),EXACT('Rights_Coverage_View'!A56,CN2547)),0,1),1)</x:f>
        <x:v>0</x:v>
      </x:c>
    </x:row>
    <x:row r="2548">
      <x:c r="CL2548" t="str">
        <x:v>Rights_Coverage_View</x:v>
      </x:c>
      <x:c r="CM2548" t="str">
        <x:v>B56</x:v>
      </x:c>
      <x:c r="CN2548" t="str">
        <x:v>PROC</x:v>
      </x:c>
      <x:c r="CO2548" t="n">
        <x:f>IFERROR(IF(AND(TYPE('Rights_Coverage_View'!B56)=TYPE(CN2548),ISBLANK('Rights_Coverage_View'!B56)=ISBLANK(CN2548),EXACT('Rights_Coverage_View'!B56,CN2548)),0,1),1)</x:f>
        <x:v>0</x:v>
      </x:c>
    </x:row>
    <x:row r="2549">
      <x:c r="CL2549" t="str">
        <x:v>Rights_Coverage_View</x:v>
      </x:c>
      <x:c r="CM2549" t="str">
        <x:v>C56</x:v>
      </x:c>
      <x:c r="CN2549" t="str">
        <x:v>U5</x:v>
      </x:c>
      <x:c r="CO2549" t="n">
        <x:f>IFERROR(IF(AND(TYPE('Rights_Coverage_View'!C56)=TYPE(CN2549),ISBLANK('Rights_Coverage_View'!C56)=ISBLANK(CN2549),EXACT('Rights_Coverage_View'!C56,CN2549)),0,1),1)</x:f>
        <x:v>0</x:v>
      </x:c>
    </x:row>
    <x:row r="2550">
      <x:c r="CL2550" t="str">
        <x:v>Rights_Coverage_View</x:v>
      </x:c>
      <x:c r="CM2550" t="str">
        <x:v>D56</x:v>
      </x:c>
      <x:c r="CN2550" t="str">
        <x:v>D5</x:v>
      </x:c>
      <x:c r="CO2550" t="n">
        <x:f>IFERROR(IF(AND(TYPE('Rights_Coverage_View'!D56)=TYPE(CN2550),ISBLANK('Rights_Coverage_View'!D56)=ISBLANK(CN2550),EXACT('Rights_Coverage_View'!D56,CN2550)),0,1),1)</x:f>
        <x:v>0</x:v>
      </x:c>
    </x:row>
    <x:row r="2551">
      <x:c r="CL2551" t="str">
        <x:v>Rights_Coverage_View</x:v>
      </x:c>
      <x:c r="CM2551" t="str">
        <x:v>E56</x:v>
      </x:c>
      <x:c r="CN2551" t="n">
        <x:v>-0.45</x:v>
      </x:c>
      <x:c r="CO2551" t="n">
        <x:f>IFERROR(IF(AND(TYPE('Rights_Coverage_View'!E56)=TYPE(CN2551),ISBLANK('Rights_Coverage_View'!E56)=ISBLANK(CN2551),EXACT('Rights_Coverage_View'!E56,CN2551)),0,1),1)</x:f>
        <x:v>0</x:v>
      </x:c>
    </x:row>
    <x:row r="2552">
      <x:c r="CL2552" t="str">
        <x:v>Rights_Coverage_View</x:v>
      </x:c>
      <x:c r="CM2552" t="str">
        <x:v>A57</x:v>
      </x:c>
      <x:c r="CN2552" t="n">
        <x:v>56</x:v>
      </x:c>
      <x:c r="CO2552" t="n">
        <x:f>IFERROR(IF(AND(TYPE('Rights_Coverage_View'!A57)=TYPE(CN2552),ISBLANK('Rights_Coverage_View'!A57)=ISBLANK(CN2552),EXACT('Rights_Coverage_View'!A57,CN2552)),0,1),1)</x:f>
        <x:v>0</x:v>
      </x:c>
    </x:row>
    <x:row r="2553">
      <x:c r="CL2553" t="str">
        <x:v>Rights_Coverage_View</x:v>
      </x:c>
      <x:c r="CM2553" t="str">
        <x:v>B57</x:v>
      </x:c>
      <x:c r="CN2553" t="str">
        <x:v>PROC</x:v>
      </x:c>
      <x:c r="CO2553" t="n">
        <x:f>IFERROR(IF(AND(TYPE('Rights_Coverage_View'!B57)=TYPE(CN2553),ISBLANK('Rights_Coverage_View'!B57)=ISBLANK(CN2553),EXACT('Rights_Coverage_View'!B57,CN2553)),0,1),1)</x:f>
        <x:v>0</x:v>
      </x:c>
    </x:row>
    <x:row r="2554">
      <x:c r="CL2554" t="str">
        <x:v>Rights_Coverage_View</x:v>
      </x:c>
      <x:c r="CM2554" t="str">
        <x:v>C57</x:v>
      </x:c>
      <x:c r="CN2554" t="str">
        <x:v>U6</x:v>
      </x:c>
      <x:c r="CO2554" t="n">
        <x:f>IFERROR(IF(AND(TYPE('Rights_Coverage_View'!C57)=TYPE(CN2554),ISBLANK('Rights_Coverage_View'!C57)=ISBLANK(CN2554),EXACT('Rights_Coverage_View'!C57,CN2554)),0,1),1)</x:f>
        <x:v>0</x:v>
      </x:c>
    </x:row>
    <x:row r="2555">
      <x:c r="CL2555" t="str">
        <x:v>Rights_Coverage_View</x:v>
      </x:c>
      <x:c r="CM2555" t="str">
        <x:v>D57</x:v>
      </x:c>
      <x:c r="CN2555" t="str">
        <x:v>D3</x:v>
      </x:c>
      <x:c r="CO2555" t="n">
        <x:f>IFERROR(IF(AND(TYPE('Rights_Coverage_View'!D57)=TYPE(CN2555),ISBLANK('Rights_Coverage_View'!D57)=ISBLANK(CN2555),EXACT('Rights_Coverage_View'!D57,CN2555)),0,1),1)</x:f>
        <x:v>0</x:v>
      </x:c>
    </x:row>
    <x:row r="2556">
      <x:c r="CL2556" t="str">
        <x:v>Rights_Coverage_View</x:v>
      </x:c>
      <x:c r="CM2556" t="str">
        <x:v>E57</x:v>
      </x:c>
      <x:c r="CN2556" t="n">
        <x:v>-0.45</x:v>
      </x:c>
      <x:c r="CO2556" t="n">
        <x:f>IFERROR(IF(AND(TYPE('Rights_Coverage_View'!E57)=TYPE(CN2556),ISBLANK('Rights_Coverage_View'!E57)=ISBLANK(CN2556),EXACT('Rights_Coverage_View'!E57,CN2556)),0,1),1)</x:f>
        <x:v>0</x:v>
      </x:c>
    </x:row>
    <x:row r="2557">
      <x:c r="CL2557" t="str">
        <x:v>Rights_Coverage_View</x:v>
      </x:c>
      <x:c r="CM2557" t="str">
        <x:v>A58</x:v>
      </x:c>
      <x:c r="CN2557" t="n">
        <x:v>57</x:v>
      </x:c>
      <x:c r="CO2557" t="n">
        <x:f>IFERROR(IF(AND(TYPE('Rights_Coverage_View'!A58)=TYPE(CN2557),ISBLANK('Rights_Coverage_View'!A58)=ISBLANK(CN2557),EXACT('Rights_Coverage_View'!A58,CN2557)),0,1),1)</x:f>
        <x:v>0</x:v>
      </x:c>
    </x:row>
    <x:row r="2558">
      <x:c r="CL2558" t="str">
        <x:v>Rights_Coverage_View</x:v>
      </x:c>
      <x:c r="CM2558" t="str">
        <x:v>B58</x:v>
      </x:c>
      <x:c r="CN2558" t="str">
        <x:v>PROC</x:v>
      </x:c>
      <x:c r="CO2558" t="n">
        <x:f>IFERROR(IF(AND(TYPE('Rights_Coverage_View'!B58)=TYPE(CN2558),ISBLANK('Rights_Coverage_View'!B58)=ISBLANK(CN2558),EXACT('Rights_Coverage_View'!B58,CN2558)),0,1),1)</x:f>
        <x:v>0</x:v>
      </x:c>
    </x:row>
    <x:row r="2559">
      <x:c r="CL2559" t="str">
        <x:v>Rights_Coverage_View</x:v>
      </x:c>
      <x:c r="CM2559" t="str">
        <x:v>C58</x:v>
      </x:c>
      <x:c r="CN2559" t="str">
        <x:v>U6</x:v>
      </x:c>
      <x:c r="CO2559" t="n">
        <x:f>IFERROR(IF(AND(TYPE('Rights_Coverage_View'!C58)=TYPE(CN2559),ISBLANK('Rights_Coverage_View'!C58)=ISBLANK(CN2559),EXACT('Rights_Coverage_View'!C58,CN2559)),0,1),1)</x:f>
        <x:v>0</x:v>
      </x:c>
    </x:row>
    <x:row r="2560">
      <x:c r="CL2560" t="str">
        <x:v>Rights_Coverage_View</x:v>
      </x:c>
      <x:c r="CM2560" t="str">
        <x:v>D58</x:v>
      </x:c>
      <x:c r="CN2560" t="str">
        <x:v>D4</x:v>
      </x:c>
      <x:c r="CO2560" t="n">
        <x:f>IFERROR(IF(AND(TYPE('Rights_Coverage_View'!D58)=TYPE(CN2560),ISBLANK('Rights_Coverage_View'!D58)=ISBLANK(CN2560),EXACT('Rights_Coverage_View'!D58,CN2560)),0,1),1)</x:f>
        <x:v>0</x:v>
      </x:c>
    </x:row>
    <x:row r="2561">
      <x:c r="CL2561" t="str">
        <x:v>Rights_Coverage_View</x:v>
      </x:c>
      <x:c r="CM2561" t="str">
        <x:v>E58</x:v>
      </x:c>
      <x:c r="CN2561" t="n">
        <x:v>-0.45</x:v>
      </x:c>
      <x:c r="CO2561" t="n">
        <x:f>IFERROR(IF(AND(TYPE('Rights_Coverage_View'!E58)=TYPE(CN2561),ISBLANK('Rights_Coverage_View'!E58)=ISBLANK(CN2561),EXACT('Rights_Coverage_View'!E58,CN2561)),0,1),1)</x:f>
        <x:v>0</x:v>
      </x:c>
    </x:row>
    <x:row r="2562">
      <x:c r="CL2562" t="str">
        <x:v>Rights_Coverage_View</x:v>
      </x:c>
      <x:c r="CM2562" t="str">
        <x:v>A59</x:v>
      </x:c>
      <x:c r="CN2562" t="n">
        <x:v>58</x:v>
      </x:c>
      <x:c r="CO2562" t="n">
        <x:f>IFERROR(IF(AND(TYPE('Rights_Coverage_View'!A59)=TYPE(CN2562),ISBLANK('Rights_Coverage_View'!A59)=ISBLANK(CN2562),EXACT('Rights_Coverage_View'!A59,CN2562)),0,1),1)</x:f>
        <x:v>0</x:v>
      </x:c>
    </x:row>
    <x:row r="2563">
      <x:c r="CL2563" t="str">
        <x:v>Rights_Coverage_View</x:v>
      </x:c>
      <x:c r="CM2563" t="str">
        <x:v>B59</x:v>
      </x:c>
      <x:c r="CN2563" t="str">
        <x:v>PROC</x:v>
      </x:c>
      <x:c r="CO2563" t="n">
        <x:f>IFERROR(IF(AND(TYPE('Rights_Coverage_View'!B59)=TYPE(CN2563),ISBLANK('Rights_Coverage_View'!B59)=ISBLANK(CN2563),EXACT('Rights_Coverage_View'!B59,CN2563)),0,1),1)</x:f>
        <x:v>0</x:v>
      </x:c>
    </x:row>
    <x:row r="2564">
      <x:c r="CL2564" t="str">
        <x:v>Rights_Coverage_View</x:v>
      </x:c>
      <x:c r="CM2564" t="str">
        <x:v>C59</x:v>
      </x:c>
      <x:c r="CN2564" t="str">
        <x:v>U6</x:v>
      </x:c>
      <x:c r="CO2564" t="n">
        <x:f>IFERROR(IF(AND(TYPE('Rights_Coverage_View'!C59)=TYPE(CN2564),ISBLANK('Rights_Coverage_View'!C59)=ISBLANK(CN2564),EXACT('Rights_Coverage_View'!C59,CN2564)),0,1),1)</x:f>
        <x:v>0</x:v>
      </x:c>
    </x:row>
    <x:row r="2565">
      <x:c r="CL2565" t="str">
        <x:v>Rights_Coverage_View</x:v>
      </x:c>
      <x:c r="CM2565" t="str">
        <x:v>D59</x:v>
      </x:c>
      <x:c r="CN2565" t="str">
        <x:v>D5</x:v>
      </x:c>
      <x:c r="CO2565" t="n">
        <x:f>IFERROR(IF(AND(TYPE('Rights_Coverage_View'!D59)=TYPE(CN2565),ISBLANK('Rights_Coverage_View'!D59)=ISBLANK(CN2565),EXACT('Rights_Coverage_View'!D59,CN2565)),0,1),1)</x:f>
        <x:v>0</x:v>
      </x:c>
    </x:row>
    <x:row r="2566">
      <x:c r="CL2566" t="str">
        <x:v>Rights_Coverage_View</x:v>
      </x:c>
      <x:c r="CM2566" t="str">
        <x:v>E59</x:v>
      </x:c>
      <x:c r="CN2566" t="n">
        <x:v>-0.45</x:v>
      </x:c>
      <x:c r="CO2566" t="n">
        <x:f>IFERROR(IF(AND(TYPE('Rights_Coverage_View'!E59)=TYPE(CN2566),ISBLANK('Rights_Coverage_View'!E59)=ISBLANK(CN2566),EXACT('Rights_Coverage_View'!E59,CN2566)),0,1),1)</x:f>
        <x:v>0</x:v>
      </x:c>
    </x:row>
    <x:row r="2567">
      <x:c r="CL2567" t="str">
        <x:v>Rights_Coverage_View</x:v>
      </x:c>
      <x:c r="CM2567" t="str">
        <x:v>A60</x:v>
      </x:c>
      <x:c r="CN2567" t="n">
        <x:v>59</x:v>
      </x:c>
      <x:c r="CO2567" t="n">
        <x:f>IFERROR(IF(AND(TYPE('Rights_Coverage_View'!A60)=TYPE(CN2567),ISBLANK('Rights_Coverage_View'!A60)=ISBLANK(CN2567),EXACT('Rights_Coverage_View'!A60,CN2567)),0,1),1)</x:f>
        <x:v>0</x:v>
      </x:c>
    </x:row>
    <x:row r="2568">
      <x:c r="CL2568" t="str">
        <x:v>Rights_Coverage_View</x:v>
      </x:c>
      <x:c r="CM2568" t="str">
        <x:v>B60</x:v>
      </x:c>
      <x:c r="CN2568" t="str">
        <x:v>INFO</x:v>
      </x:c>
      <x:c r="CO2568" t="n">
        <x:f>IFERROR(IF(AND(TYPE('Rights_Coverage_View'!B60)=TYPE(CN2568),ISBLANK('Rights_Coverage_View'!B60)=ISBLANK(CN2568),EXACT('Rights_Coverage_View'!B60,CN2568)),0,1),1)</x:f>
        <x:v>0</x:v>
      </x:c>
    </x:row>
    <x:row r="2569">
      <x:c r="CL2569" t="str">
        <x:v>Rights_Coverage_View</x:v>
      </x:c>
      <x:c r="CM2569" t="str">
        <x:v>C60</x:v>
      </x:c>
      <x:c r="CN2569" t="str">
        <x:v>U1</x:v>
      </x:c>
      <x:c r="CO2569" t="n">
        <x:f>IFERROR(IF(AND(TYPE('Rights_Coverage_View'!C60)=TYPE(CN2569),ISBLANK('Rights_Coverage_View'!C60)=ISBLANK(CN2569),EXACT('Rights_Coverage_View'!C60,CN2569)),0,1),1)</x:f>
        <x:v>0</x:v>
      </x:c>
    </x:row>
    <x:row r="2570">
      <x:c r="CL2570" t="str">
        <x:v>Rights_Coverage_View</x:v>
      </x:c>
      <x:c r="CM2570" t="str">
        <x:v>D60</x:v>
      </x:c>
      <x:c r="CN2570" t="str">
        <x:v>D4</x:v>
      </x:c>
      <x:c r="CO2570" t="n">
        <x:f>IFERROR(IF(AND(TYPE('Rights_Coverage_View'!D60)=TYPE(CN2570),ISBLANK('Rights_Coverage_View'!D60)=ISBLANK(CN2570),EXACT('Rights_Coverage_View'!D60,CN2570)),0,1),1)</x:f>
        <x:v>0</x:v>
      </x:c>
    </x:row>
    <x:row r="2571">
      <x:c r="CL2571" t="str">
        <x:v>Rights_Coverage_View</x:v>
      </x:c>
      <x:c r="CM2571" t="str">
        <x:v>E60</x:v>
      </x:c>
      <x:c r="CN2571" t="n">
        <x:v>-0.4</x:v>
      </x:c>
      <x:c r="CO2571" t="n">
        <x:f>IFERROR(IF(AND(TYPE('Rights_Coverage_View'!E60)=TYPE(CN2571),ISBLANK('Rights_Coverage_View'!E60)=ISBLANK(CN2571),EXACT('Rights_Coverage_View'!E60,CN2571)),0,1),1)</x:f>
        <x:v>0</x:v>
      </x:c>
    </x:row>
    <x:row r="2572">
      <x:c r="CL2572" t="str">
        <x:v>Rights_Coverage_View</x:v>
      </x:c>
      <x:c r="CM2572" t="str">
        <x:v>A61</x:v>
      </x:c>
      <x:c r="CN2572" t="n">
        <x:v>60</x:v>
      </x:c>
      <x:c r="CO2572" t="n">
        <x:f>IFERROR(IF(AND(TYPE('Rights_Coverage_View'!A61)=TYPE(CN2572),ISBLANK('Rights_Coverage_View'!A61)=ISBLANK(CN2572),EXACT('Rights_Coverage_View'!A61,CN2572)),0,1),1)</x:f>
        <x:v>0</x:v>
      </x:c>
    </x:row>
    <x:row r="2573">
      <x:c r="CL2573" t="str">
        <x:v>Rights_Coverage_View</x:v>
      </x:c>
      <x:c r="CM2573" t="str">
        <x:v>B61</x:v>
      </x:c>
      <x:c r="CN2573" t="str">
        <x:v>INFO</x:v>
      </x:c>
      <x:c r="CO2573" t="n">
        <x:f>IFERROR(IF(AND(TYPE('Rights_Coverage_View'!B61)=TYPE(CN2573),ISBLANK('Rights_Coverage_View'!B61)=ISBLANK(CN2573),EXACT('Rights_Coverage_View'!B61,CN2573)),0,1),1)</x:f>
        <x:v>0</x:v>
      </x:c>
    </x:row>
    <x:row r="2574">
      <x:c r="CL2574" t="str">
        <x:v>Rights_Coverage_View</x:v>
      </x:c>
      <x:c r="CM2574" t="str">
        <x:v>C61</x:v>
      </x:c>
      <x:c r="CN2574" t="str">
        <x:v>U1</x:v>
      </x:c>
      <x:c r="CO2574" t="n">
        <x:f>IFERROR(IF(AND(TYPE('Rights_Coverage_View'!C61)=TYPE(CN2574),ISBLANK('Rights_Coverage_View'!C61)=ISBLANK(CN2574),EXACT('Rights_Coverage_View'!C61,CN2574)),0,1),1)</x:f>
        <x:v>0</x:v>
      </x:c>
    </x:row>
    <x:row r="2575">
      <x:c r="CL2575" t="str">
        <x:v>Rights_Coverage_View</x:v>
      </x:c>
      <x:c r="CM2575" t="str">
        <x:v>D61</x:v>
      </x:c>
      <x:c r="CN2575" t="str">
        <x:v>D5</x:v>
      </x:c>
      <x:c r="CO2575" t="n">
        <x:f>IFERROR(IF(AND(TYPE('Rights_Coverage_View'!D61)=TYPE(CN2575),ISBLANK('Rights_Coverage_View'!D61)=ISBLANK(CN2575),EXACT('Rights_Coverage_View'!D61,CN2575)),0,1),1)</x:f>
        <x:v>0</x:v>
      </x:c>
    </x:row>
    <x:row r="2576">
      <x:c r="CL2576" t="str">
        <x:v>Rights_Coverage_View</x:v>
      </x:c>
      <x:c r="CM2576" t="str">
        <x:v>E61</x:v>
      </x:c>
      <x:c r="CN2576" t="n">
        <x:v>-0.4</x:v>
      </x:c>
      <x:c r="CO2576" t="n">
        <x:f>IFERROR(IF(AND(TYPE('Rights_Coverage_View'!E61)=TYPE(CN2576),ISBLANK('Rights_Coverage_View'!E61)=ISBLANK(CN2576),EXACT('Rights_Coverage_View'!E61,CN2576)),0,1),1)</x:f>
        <x:v>0</x:v>
      </x:c>
    </x:row>
    <x:row r="2577">
      <x:c r="CL2577" t="str">
        <x:v>Rights_Coverage_View</x:v>
      </x:c>
      <x:c r="CM2577" t="str">
        <x:v>A62</x:v>
      </x:c>
      <x:c r="CN2577" t="n">
        <x:v>61</x:v>
      </x:c>
      <x:c r="CO2577" t="n">
        <x:f>IFERROR(IF(AND(TYPE('Rights_Coverage_View'!A62)=TYPE(CN2577),ISBLANK('Rights_Coverage_View'!A62)=ISBLANK(CN2577),EXACT('Rights_Coverage_View'!A62,CN2577)),0,1),1)</x:f>
        <x:v>0</x:v>
      </x:c>
    </x:row>
    <x:row r="2578">
      <x:c r="CL2578" t="str">
        <x:v>Rights_Coverage_View</x:v>
      </x:c>
      <x:c r="CM2578" t="str">
        <x:v>B62</x:v>
      </x:c>
      <x:c r="CN2578" t="str">
        <x:v>INFO</x:v>
      </x:c>
      <x:c r="CO2578" t="n">
        <x:f>IFERROR(IF(AND(TYPE('Rights_Coverage_View'!B62)=TYPE(CN2578),ISBLANK('Rights_Coverage_View'!B62)=ISBLANK(CN2578),EXACT('Rights_Coverage_View'!B62,CN2578)),0,1),1)</x:f>
        <x:v>0</x:v>
      </x:c>
    </x:row>
    <x:row r="2579">
      <x:c r="CL2579" t="str">
        <x:v>Rights_Coverage_View</x:v>
      </x:c>
      <x:c r="CM2579" t="str">
        <x:v>C62</x:v>
      </x:c>
      <x:c r="CN2579" t="str">
        <x:v>U2</x:v>
      </x:c>
      <x:c r="CO2579" t="n">
        <x:f>IFERROR(IF(AND(TYPE('Rights_Coverage_View'!C62)=TYPE(CN2579),ISBLANK('Rights_Coverage_View'!C62)=ISBLANK(CN2579),EXACT('Rights_Coverage_View'!C62,CN2579)),0,1),1)</x:f>
        <x:v>0</x:v>
      </x:c>
    </x:row>
    <x:row r="2580">
      <x:c r="CL2580" t="str">
        <x:v>Rights_Coverage_View</x:v>
      </x:c>
      <x:c r="CM2580" t="str">
        <x:v>D62</x:v>
      </x:c>
      <x:c r="CN2580" t="str">
        <x:v>D4</x:v>
      </x:c>
      <x:c r="CO2580" t="n">
        <x:f>IFERROR(IF(AND(TYPE('Rights_Coverage_View'!D62)=TYPE(CN2580),ISBLANK('Rights_Coverage_View'!D62)=ISBLANK(CN2580),EXACT('Rights_Coverage_View'!D62,CN2580)),0,1),1)</x:f>
        <x:v>0</x:v>
      </x:c>
    </x:row>
    <x:row r="2581">
      <x:c r="CL2581" t="str">
        <x:v>Rights_Coverage_View</x:v>
      </x:c>
      <x:c r="CM2581" t="str">
        <x:v>E62</x:v>
      </x:c>
      <x:c r="CN2581" t="n">
        <x:v>-0.4</x:v>
      </x:c>
      <x:c r="CO2581" t="n">
        <x:f>IFERROR(IF(AND(TYPE('Rights_Coverage_View'!E62)=TYPE(CN2581),ISBLANK('Rights_Coverage_View'!E62)=ISBLANK(CN2581),EXACT('Rights_Coverage_View'!E62,CN2581)),0,1),1)</x:f>
        <x:v>0</x:v>
      </x:c>
    </x:row>
    <x:row r="2582">
      <x:c r="CL2582" t="str">
        <x:v>Rights_Coverage_View</x:v>
      </x:c>
      <x:c r="CM2582" t="str">
        <x:v>A63</x:v>
      </x:c>
      <x:c r="CN2582" t="n">
        <x:v>62</x:v>
      </x:c>
      <x:c r="CO2582" t="n">
        <x:f>IFERROR(IF(AND(TYPE('Rights_Coverage_View'!A63)=TYPE(CN2582),ISBLANK('Rights_Coverage_View'!A63)=ISBLANK(CN2582),EXACT('Rights_Coverage_View'!A63,CN2582)),0,1),1)</x:f>
        <x:v>0</x:v>
      </x:c>
    </x:row>
    <x:row r="2583">
      <x:c r="CL2583" t="str">
        <x:v>Rights_Coverage_View</x:v>
      </x:c>
      <x:c r="CM2583" t="str">
        <x:v>B63</x:v>
      </x:c>
      <x:c r="CN2583" t="str">
        <x:v>INFO</x:v>
      </x:c>
      <x:c r="CO2583" t="n">
        <x:f>IFERROR(IF(AND(TYPE('Rights_Coverage_View'!B63)=TYPE(CN2583),ISBLANK('Rights_Coverage_View'!B63)=ISBLANK(CN2583),EXACT('Rights_Coverage_View'!B63,CN2583)),0,1),1)</x:f>
        <x:v>0</x:v>
      </x:c>
    </x:row>
    <x:row r="2584">
      <x:c r="CL2584" t="str">
        <x:v>Rights_Coverage_View</x:v>
      </x:c>
      <x:c r="CM2584" t="str">
        <x:v>C63</x:v>
      </x:c>
      <x:c r="CN2584" t="str">
        <x:v>U2</x:v>
      </x:c>
      <x:c r="CO2584" t="n">
        <x:f>IFERROR(IF(AND(TYPE('Rights_Coverage_View'!C63)=TYPE(CN2584),ISBLANK('Rights_Coverage_View'!C63)=ISBLANK(CN2584),EXACT('Rights_Coverage_View'!C63,CN2584)),0,1),1)</x:f>
        <x:v>0</x:v>
      </x:c>
    </x:row>
    <x:row r="2585">
      <x:c r="CL2585" t="str">
        <x:v>Rights_Coverage_View</x:v>
      </x:c>
      <x:c r="CM2585" t="str">
        <x:v>D63</x:v>
      </x:c>
      <x:c r="CN2585" t="str">
        <x:v>D5</x:v>
      </x:c>
      <x:c r="CO2585" t="n">
        <x:f>IFERROR(IF(AND(TYPE('Rights_Coverage_View'!D63)=TYPE(CN2585),ISBLANK('Rights_Coverage_View'!D63)=ISBLANK(CN2585),EXACT('Rights_Coverage_View'!D63,CN2585)),0,1),1)</x:f>
        <x:v>0</x:v>
      </x:c>
    </x:row>
    <x:row r="2586">
      <x:c r="CL2586" t="str">
        <x:v>Rights_Coverage_View</x:v>
      </x:c>
      <x:c r="CM2586" t="str">
        <x:v>E63</x:v>
      </x:c>
      <x:c r="CN2586" t="n">
        <x:v>-0.4</x:v>
      </x:c>
      <x:c r="CO2586" t="n">
        <x:f>IFERROR(IF(AND(TYPE('Rights_Coverage_View'!E63)=TYPE(CN2586),ISBLANK('Rights_Coverage_View'!E63)=ISBLANK(CN2586),EXACT('Rights_Coverage_View'!E63,CN2586)),0,1),1)</x:f>
        <x:v>0</x:v>
      </x:c>
    </x:row>
    <x:row r="2587">
      <x:c r="CL2587" t="str">
        <x:v>Rights_Coverage_View</x:v>
      </x:c>
      <x:c r="CM2587" t="str">
        <x:v>A64</x:v>
      </x:c>
      <x:c r="CN2587" t="n">
        <x:v>63</x:v>
      </x:c>
      <x:c r="CO2587" t="n">
        <x:f>IFERROR(IF(AND(TYPE('Rights_Coverage_View'!A64)=TYPE(CN2587),ISBLANK('Rights_Coverage_View'!A64)=ISBLANK(CN2587),EXACT('Rights_Coverage_View'!A64,CN2587)),0,1),1)</x:f>
        <x:v>0</x:v>
      </x:c>
    </x:row>
    <x:row r="2588">
      <x:c r="CL2588" t="str">
        <x:v>Rights_Coverage_View</x:v>
      </x:c>
      <x:c r="CM2588" t="str">
        <x:v>B64</x:v>
      </x:c>
      <x:c r="CN2588" t="str">
        <x:v>INFO</x:v>
      </x:c>
      <x:c r="CO2588" t="n">
        <x:f>IFERROR(IF(AND(TYPE('Rights_Coverage_View'!B64)=TYPE(CN2588),ISBLANK('Rights_Coverage_View'!B64)=ISBLANK(CN2588),EXACT('Rights_Coverage_View'!B64,CN2588)),0,1),1)</x:f>
        <x:v>0</x:v>
      </x:c>
    </x:row>
    <x:row r="2589">
      <x:c r="CL2589" t="str">
        <x:v>Rights_Coverage_View</x:v>
      </x:c>
      <x:c r="CM2589" t="str">
        <x:v>C64</x:v>
      </x:c>
      <x:c r="CN2589" t="str">
        <x:v>U3</x:v>
      </x:c>
      <x:c r="CO2589" t="n">
        <x:f>IFERROR(IF(AND(TYPE('Rights_Coverage_View'!C64)=TYPE(CN2589),ISBLANK('Rights_Coverage_View'!C64)=ISBLANK(CN2589),EXACT('Rights_Coverage_View'!C64,CN2589)),0,1),1)</x:f>
        <x:v>0</x:v>
      </x:c>
    </x:row>
    <x:row r="2590">
      <x:c r="CL2590" t="str">
        <x:v>Rights_Coverage_View</x:v>
      </x:c>
      <x:c r="CM2590" t="str">
        <x:v>D64</x:v>
      </x:c>
      <x:c r="CN2590" t="str">
        <x:v>D4</x:v>
      </x:c>
      <x:c r="CO2590" t="n">
        <x:f>IFERROR(IF(AND(TYPE('Rights_Coverage_View'!D64)=TYPE(CN2590),ISBLANK('Rights_Coverage_View'!D64)=ISBLANK(CN2590),EXACT('Rights_Coverage_View'!D64,CN2590)),0,1),1)</x:f>
        <x:v>0</x:v>
      </x:c>
    </x:row>
    <x:row r="2591">
      <x:c r="CL2591" t="str">
        <x:v>Rights_Coverage_View</x:v>
      </x:c>
      <x:c r="CM2591" t="str">
        <x:v>E64</x:v>
      </x:c>
      <x:c r="CN2591" t="n">
        <x:v>-0.4</x:v>
      </x:c>
      <x:c r="CO2591" t="n">
        <x:f>IFERROR(IF(AND(TYPE('Rights_Coverage_View'!E64)=TYPE(CN2591),ISBLANK('Rights_Coverage_View'!E64)=ISBLANK(CN2591),EXACT('Rights_Coverage_View'!E64,CN2591)),0,1),1)</x:f>
        <x:v>0</x:v>
      </x:c>
    </x:row>
    <x:row r="2592">
      <x:c r="CL2592" t="str">
        <x:v>Rights_Coverage_View</x:v>
      </x:c>
      <x:c r="CM2592" t="str">
        <x:v>A65</x:v>
      </x:c>
      <x:c r="CN2592" t="n">
        <x:v>64</x:v>
      </x:c>
      <x:c r="CO2592" t="n">
        <x:f>IFERROR(IF(AND(TYPE('Rights_Coverage_View'!A65)=TYPE(CN2592),ISBLANK('Rights_Coverage_View'!A65)=ISBLANK(CN2592),EXACT('Rights_Coverage_View'!A65,CN2592)),0,1),1)</x:f>
        <x:v>0</x:v>
      </x:c>
    </x:row>
    <x:row r="2593">
      <x:c r="CL2593" t="str">
        <x:v>Rights_Coverage_View</x:v>
      </x:c>
      <x:c r="CM2593" t="str">
        <x:v>B65</x:v>
      </x:c>
      <x:c r="CN2593" t="str">
        <x:v>INFO</x:v>
      </x:c>
      <x:c r="CO2593" t="n">
        <x:f>IFERROR(IF(AND(TYPE('Rights_Coverage_View'!B65)=TYPE(CN2593),ISBLANK('Rights_Coverage_View'!B65)=ISBLANK(CN2593),EXACT('Rights_Coverage_View'!B65,CN2593)),0,1),1)</x:f>
        <x:v>0</x:v>
      </x:c>
    </x:row>
    <x:row r="2594">
      <x:c r="CL2594" t="str">
        <x:v>Rights_Coverage_View</x:v>
      </x:c>
      <x:c r="CM2594" t="str">
        <x:v>C65</x:v>
      </x:c>
      <x:c r="CN2594" t="str">
        <x:v>U3</x:v>
      </x:c>
      <x:c r="CO2594" t="n">
        <x:f>IFERROR(IF(AND(TYPE('Rights_Coverage_View'!C65)=TYPE(CN2594),ISBLANK('Rights_Coverage_View'!C65)=ISBLANK(CN2594),EXACT('Rights_Coverage_View'!C65,CN2594)),0,1),1)</x:f>
        <x:v>0</x:v>
      </x:c>
    </x:row>
    <x:row r="2595">
      <x:c r="CL2595" t="str">
        <x:v>Rights_Coverage_View</x:v>
      </x:c>
      <x:c r="CM2595" t="str">
        <x:v>D65</x:v>
      </x:c>
      <x:c r="CN2595" t="str">
        <x:v>D5</x:v>
      </x:c>
      <x:c r="CO2595" t="n">
        <x:f>IFERROR(IF(AND(TYPE('Rights_Coverage_View'!D65)=TYPE(CN2595),ISBLANK('Rights_Coverage_View'!D65)=ISBLANK(CN2595),EXACT('Rights_Coverage_View'!D65,CN2595)),0,1),1)</x:f>
        <x:v>0</x:v>
      </x:c>
    </x:row>
    <x:row r="2596">
      <x:c r="CL2596" t="str">
        <x:v>Rights_Coverage_View</x:v>
      </x:c>
      <x:c r="CM2596" t="str">
        <x:v>E65</x:v>
      </x:c>
      <x:c r="CN2596" t="n">
        <x:v>-0.4</x:v>
      </x:c>
      <x:c r="CO2596" t="n">
        <x:f>IFERROR(IF(AND(TYPE('Rights_Coverage_View'!E65)=TYPE(CN2596),ISBLANK('Rights_Coverage_View'!E65)=ISBLANK(CN2596),EXACT('Rights_Coverage_View'!E65,CN2596)),0,1),1)</x:f>
        <x:v>0</x:v>
      </x:c>
    </x:row>
    <x:row r="2597">
      <x:c r="CL2597" t="str">
        <x:v>Rights_Coverage_View</x:v>
      </x:c>
      <x:c r="CM2597" t="str">
        <x:v>A66</x:v>
      </x:c>
      <x:c r="CN2597" t="n">
        <x:v>65</x:v>
      </x:c>
      <x:c r="CO2597" t="n">
        <x:f>IFERROR(IF(AND(TYPE('Rights_Coverage_View'!A66)=TYPE(CN2597),ISBLANK('Rights_Coverage_View'!A66)=ISBLANK(CN2597),EXACT('Rights_Coverage_View'!A66,CN2597)),0,1),1)</x:f>
        <x:v>0</x:v>
      </x:c>
    </x:row>
    <x:row r="2598">
      <x:c r="CL2598" t="str">
        <x:v>Rights_Coverage_View</x:v>
      </x:c>
      <x:c r="CM2598" t="str">
        <x:v>B66</x:v>
      </x:c>
      <x:c r="CN2598" t="str">
        <x:v>INFO</x:v>
      </x:c>
      <x:c r="CO2598" t="n">
        <x:f>IFERROR(IF(AND(TYPE('Rights_Coverage_View'!B66)=TYPE(CN2598),ISBLANK('Rights_Coverage_View'!B66)=ISBLANK(CN2598),EXACT('Rights_Coverage_View'!B66,CN2598)),0,1),1)</x:f>
        <x:v>0</x:v>
      </x:c>
    </x:row>
    <x:row r="2599">
      <x:c r="CL2599" t="str">
        <x:v>Rights_Coverage_View</x:v>
      </x:c>
      <x:c r="CM2599" t="str">
        <x:v>C66</x:v>
      </x:c>
      <x:c r="CN2599" t="str">
        <x:v>U4</x:v>
      </x:c>
      <x:c r="CO2599" t="n">
        <x:f>IFERROR(IF(AND(TYPE('Rights_Coverage_View'!C66)=TYPE(CN2599),ISBLANK('Rights_Coverage_View'!C66)=ISBLANK(CN2599),EXACT('Rights_Coverage_View'!C66,CN2599)),0,1),1)</x:f>
        <x:v>0</x:v>
      </x:c>
    </x:row>
    <x:row r="2600">
      <x:c r="CL2600" t="str">
        <x:v>Rights_Coverage_View</x:v>
      </x:c>
      <x:c r="CM2600" t="str">
        <x:v>D66</x:v>
      </x:c>
      <x:c r="CN2600" t="str">
        <x:v>D4</x:v>
      </x:c>
      <x:c r="CO2600" t="n">
        <x:f>IFERROR(IF(AND(TYPE('Rights_Coverage_View'!D66)=TYPE(CN2600),ISBLANK('Rights_Coverage_View'!D66)=ISBLANK(CN2600),EXACT('Rights_Coverage_View'!D66,CN2600)),0,1),1)</x:f>
        <x:v>0</x:v>
      </x:c>
    </x:row>
    <x:row r="2601">
      <x:c r="CL2601" t="str">
        <x:v>Rights_Coverage_View</x:v>
      </x:c>
      <x:c r="CM2601" t="str">
        <x:v>E66</x:v>
      </x:c>
      <x:c r="CN2601" t="n">
        <x:v>-0.4</x:v>
      </x:c>
      <x:c r="CO2601" t="n">
        <x:f>IFERROR(IF(AND(TYPE('Rights_Coverage_View'!E66)=TYPE(CN2601),ISBLANK('Rights_Coverage_View'!E66)=ISBLANK(CN2601),EXACT('Rights_Coverage_View'!E66,CN2601)),0,1),1)</x:f>
        <x:v>0</x:v>
      </x:c>
    </x:row>
    <x:row r="2602">
      <x:c r="CL2602" t="str">
        <x:v>Rights_Coverage_View</x:v>
      </x:c>
      <x:c r="CM2602" t="str">
        <x:v>A67</x:v>
      </x:c>
      <x:c r="CN2602" t="n">
        <x:v>66</x:v>
      </x:c>
      <x:c r="CO2602" t="n">
        <x:f>IFERROR(IF(AND(TYPE('Rights_Coverage_View'!A67)=TYPE(CN2602),ISBLANK('Rights_Coverage_View'!A67)=ISBLANK(CN2602),EXACT('Rights_Coverage_View'!A67,CN2602)),0,1),1)</x:f>
        <x:v>0</x:v>
      </x:c>
    </x:row>
    <x:row r="2603">
      <x:c r="CL2603" t="str">
        <x:v>Rights_Coverage_View</x:v>
      </x:c>
      <x:c r="CM2603" t="str">
        <x:v>B67</x:v>
      </x:c>
      <x:c r="CN2603" t="str">
        <x:v>INFO</x:v>
      </x:c>
      <x:c r="CO2603" t="n">
        <x:f>IFERROR(IF(AND(TYPE('Rights_Coverage_View'!B67)=TYPE(CN2603),ISBLANK('Rights_Coverage_View'!B67)=ISBLANK(CN2603),EXACT('Rights_Coverage_View'!B67,CN2603)),0,1),1)</x:f>
        <x:v>0</x:v>
      </x:c>
    </x:row>
    <x:row r="2604">
      <x:c r="CL2604" t="str">
        <x:v>Rights_Coverage_View</x:v>
      </x:c>
      <x:c r="CM2604" t="str">
        <x:v>C67</x:v>
      </x:c>
      <x:c r="CN2604" t="str">
        <x:v>U4</x:v>
      </x:c>
      <x:c r="CO2604" t="n">
        <x:f>IFERROR(IF(AND(TYPE('Rights_Coverage_View'!C67)=TYPE(CN2604),ISBLANK('Rights_Coverage_View'!C67)=ISBLANK(CN2604),EXACT('Rights_Coverage_View'!C67,CN2604)),0,1),1)</x:f>
        <x:v>0</x:v>
      </x:c>
    </x:row>
    <x:row r="2605">
      <x:c r="CL2605" t="str">
        <x:v>Rights_Coverage_View</x:v>
      </x:c>
      <x:c r="CM2605" t="str">
        <x:v>D67</x:v>
      </x:c>
      <x:c r="CN2605" t="str">
        <x:v>D5</x:v>
      </x:c>
      <x:c r="CO2605" t="n">
        <x:f>IFERROR(IF(AND(TYPE('Rights_Coverage_View'!D67)=TYPE(CN2605),ISBLANK('Rights_Coverage_View'!D67)=ISBLANK(CN2605),EXACT('Rights_Coverage_View'!D67,CN2605)),0,1),1)</x:f>
        <x:v>0</x:v>
      </x:c>
    </x:row>
    <x:row r="2606">
      <x:c r="CL2606" t="str">
        <x:v>Rights_Coverage_View</x:v>
      </x:c>
      <x:c r="CM2606" t="str">
        <x:v>E67</x:v>
      </x:c>
      <x:c r="CN2606" t="n">
        <x:v>-0.4</x:v>
      </x:c>
      <x:c r="CO2606" t="n">
        <x:f>IFERROR(IF(AND(TYPE('Rights_Coverage_View'!E67)=TYPE(CN2606),ISBLANK('Rights_Coverage_View'!E67)=ISBLANK(CN2606),EXACT('Rights_Coverage_View'!E67,CN2606)),0,1),1)</x:f>
        <x:v>0</x:v>
      </x:c>
    </x:row>
    <x:row r="2607">
      <x:c r="CL2607" t="str">
        <x:v>Rights_Coverage_View</x:v>
      </x:c>
      <x:c r="CM2607" t="str">
        <x:v>A68</x:v>
      </x:c>
      <x:c r="CN2607" t="n">
        <x:v>67</x:v>
      </x:c>
      <x:c r="CO2607" t="n">
        <x:f>IFERROR(IF(AND(TYPE('Rights_Coverage_View'!A68)=TYPE(CN2607),ISBLANK('Rights_Coverage_View'!A68)=ISBLANK(CN2607),EXACT('Rights_Coverage_View'!A68,CN2607)),0,1),1)</x:f>
        <x:v>0</x:v>
      </x:c>
    </x:row>
    <x:row r="2608">
      <x:c r="CL2608" t="str">
        <x:v>Rights_Coverage_View</x:v>
      </x:c>
      <x:c r="CM2608" t="str">
        <x:v>B68</x:v>
      </x:c>
      <x:c r="CN2608" t="str">
        <x:v>INFO</x:v>
      </x:c>
      <x:c r="CO2608" t="n">
        <x:f>IFERROR(IF(AND(TYPE('Rights_Coverage_View'!B68)=TYPE(CN2608),ISBLANK('Rights_Coverage_View'!B68)=ISBLANK(CN2608),EXACT('Rights_Coverage_View'!B68,CN2608)),0,1),1)</x:f>
        <x:v>0</x:v>
      </x:c>
    </x:row>
    <x:row r="2609">
      <x:c r="CL2609" t="str">
        <x:v>Rights_Coverage_View</x:v>
      </x:c>
      <x:c r="CM2609" t="str">
        <x:v>C68</x:v>
      </x:c>
      <x:c r="CN2609" t="str">
        <x:v>U5</x:v>
      </x:c>
      <x:c r="CO2609" t="n">
        <x:f>IFERROR(IF(AND(TYPE('Rights_Coverage_View'!C68)=TYPE(CN2609),ISBLANK('Rights_Coverage_View'!C68)=ISBLANK(CN2609),EXACT('Rights_Coverage_View'!C68,CN2609)),0,1),1)</x:f>
        <x:v>0</x:v>
      </x:c>
    </x:row>
    <x:row r="2610">
      <x:c r="CL2610" t="str">
        <x:v>Rights_Coverage_View</x:v>
      </x:c>
      <x:c r="CM2610" t="str">
        <x:v>D68</x:v>
      </x:c>
      <x:c r="CN2610" t="str">
        <x:v>D4</x:v>
      </x:c>
      <x:c r="CO2610" t="n">
        <x:f>IFERROR(IF(AND(TYPE('Rights_Coverage_View'!D68)=TYPE(CN2610),ISBLANK('Rights_Coverage_View'!D68)=ISBLANK(CN2610),EXACT('Rights_Coverage_View'!D68,CN2610)),0,1),1)</x:f>
        <x:v>0</x:v>
      </x:c>
    </x:row>
    <x:row r="2611">
      <x:c r="CL2611" t="str">
        <x:v>Rights_Coverage_View</x:v>
      </x:c>
      <x:c r="CM2611" t="str">
        <x:v>E68</x:v>
      </x:c>
      <x:c r="CN2611" t="n">
        <x:v>-0.4</x:v>
      </x:c>
      <x:c r="CO2611" t="n">
        <x:f>IFERROR(IF(AND(TYPE('Rights_Coverage_View'!E68)=TYPE(CN2611),ISBLANK('Rights_Coverage_View'!E68)=ISBLANK(CN2611),EXACT('Rights_Coverage_View'!E68,CN2611)),0,1),1)</x:f>
        <x:v>0</x:v>
      </x:c>
    </x:row>
    <x:row r="2612">
      <x:c r="CL2612" t="str">
        <x:v>Rights_Coverage_View</x:v>
      </x:c>
      <x:c r="CM2612" t="str">
        <x:v>A69</x:v>
      </x:c>
      <x:c r="CN2612" t="n">
        <x:v>68</x:v>
      </x:c>
      <x:c r="CO2612" t="n">
        <x:f>IFERROR(IF(AND(TYPE('Rights_Coverage_View'!A69)=TYPE(CN2612),ISBLANK('Rights_Coverage_View'!A69)=ISBLANK(CN2612),EXACT('Rights_Coverage_View'!A69,CN2612)),0,1),1)</x:f>
        <x:v>0</x:v>
      </x:c>
    </x:row>
    <x:row r="2613">
      <x:c r="CL2613" t="str">
        <x:v>Rights_Coverage_View</x:v>
      </x:c>
      <x:c r="CM2613" t="str">
        <x:v>B69</x:v>
      </x:c>
      <x:c r="CN2613" t="str">
        <x:v>INFO</x:v>
      </x:c>
      <x:c r="CO2613" t="n">
        <x:f>IFERROR(IF(AND(TYPE('Rights_Coverage_View'!B69)=TYPE(CN2613),ISBLANK('Rights_Coverage_View'!B69)=ISBLANK(CN2613),EXACT('Rights_Coverage_View'!B69,CN2613)),0,1),1)</x:f>
        <x:v>0</x:v>
      </x:c>
    </x:row>
    <x:row r="2614">
      <x:c r="CL2614" t="str">
        <x:v>Rights_Coverage_View</x:v>
      </x:c>
      <x:c r="CM2614" t="str">
        <x:v>C69</x:v>
      </x:c>
      <x:c r="CN2614" t="str">
        <x:v>U5</x:v>
      </x:c>
      <x:c r="CO2614" t="n">
        <x:f>IFERROR(IF(AND(TYPE('Rights_Coverage_View'!C69)=TYPE(CN2614),ISBLANK('Rights_Coverage_View'!C69)=ISBLANK(CN2614),EXACT('Rights_Coverage_View'!C69,CN2614)),0,1),1)</x:f>
        <x:v>0</x:v>
      </x:c>
    </x:row>
    <x:row r="2615">
      <x:c r="CL2615" t="str">
        <x:v>Rights_Coverage_View</x:v>
      </x:c>
      <x:c r="CM2615" t="str">
        <x:v>D69</x:v>
      </x:c>
      <x:c r="CN2615" t="str">
        <x:v>D5</x:v>
      </x:c>
      <x:c r="CO2615" t="n">
        <x:f>IFERROR(IF(AND(TYPE('Rights_Coverage_View'!D69)=TYPE(CN2615),ISBLANK('Rights_Coverage_View'!D69)=ISBLANK(CN2615),EXACT('Rights_Coverage_View'!D69,CN2615)),0,1),1)</x:f>
        <x:v>0</x:v>
      </x:c>
    </x:row>
    <x:row r="2616">
      <x:c r="CL2616" t="str">
        <x:v>Rights_Coverage_View</x:v>
      </x:c>
      <x:c r="CM2616" t="str">
        <x:v>E69</x:v>
      </x:c>
      <x:c r="CN2616" t="n">
        <x:v>-0.4</x:v>
      </x:c>
      <x:c r="CO2616" t="n">
        <x:f>IFERROR(IF(AND(TYPE('Rights_Coverage_View'!E69)=TYPE(CN2616),ISBLANK('Rights_Coverage_View'!E69)=ISBLANK(CN2616),EXACT('Rights_Coverage_View'!E69,CN2616)),0,1),1)</x:f>
        <x:v>0</x:v>
      </x:c>
    </x:row>
    <x:row r="2617">
      <x:c r="CL2617" t="str">
        <x:v>Rights_Coverage_View</x:v>
      </x:c>
      <x:c r="CM2617" t="str">
        <x:v>A70</x:v>
      </x:c>
      <x:c r="CN2617" t="n">
        <x:v>69</x:v>
      </x:c>
      <x:c r="CO2617" t="n">
        <x:f>IFERROR(IF(AND(TYPE('Rights_Coverage_View'!A70)=TYPE(CN2617),ISBLANK('Rights_Coverage_View'!A70)=ISBLANK(CN2617),EXACT('Rights_Coverage_View'!A70,CN2617)),0,1),1)</x:f>
        <x:v>0</x:v>
      </x:c>
    </x:row>
    <x:row r="2618">
      <x:c r="CL2618" t="str">
        <x:v>Rights_Coverage_View</x:v>
      </x:c>
      <x:c r="CM2618" t="str">
        <x:v>B70</x:v>
      </x:c>
      <x:c r="CN2618" t="str">
        <x:v>INFO</x:v>
      </x:c>
      <x:c r="CO2618" t="n">
        <x:f>IFERROR(IF(AND(TYPE('Rights_Coverage_View'!B70)=TYPE(CN2618),ISBLANK('Rights_Coverage_View'!B70)=ISBLANK(CN2618),EXACT('Rights_Coverage_View'!B70,CN2618)),0,1),1)</x:f>
        <x:v>0</x:v>
      </x:c>
    </x:row>
    <x:row r="2619">
      <x:c r="CL2619" t="str">
        <x:v>Rights_Coverage_View</x:v>
      </x:c>
      <x:c r="CM2619" t="str">
        <x:v>C70</x:v>
      </x:c>
      <x:c r="CN2619" t="str">
        <x:v>U6</x:v>
      </x:c>
      <x:c r="CO2619" t="n">
        <x:f>IFERROR(IF(AND(TYPE('Rights_Coverage_View'!C70)=TYPE(CN2619),ISBLANK('Rights_Coverage_View'!C70)=ISBLANK(CN2619),EXACT('Rights_Coverage_View'!C70,CN2619)),0,1),1)</x:f>
        <x:v>0</x:v>
      </x:c>
    </x:row>
    <x:row r="2620">
      <x:c r="CL2620" t="str">
        <x:v>Rights_Coverage_View</x:v>
      </x:c>
      <x:c r="CM2620" t="str">
        <x:v>D70</x:v>
      </x:c>
      <x:c r="CN2620" t="str">
        <x:v>D4</x:v>
      </x:c>
      <x:c r="CO2620" t="n">
        <x:f>IFERROR(IF(AND(TYPE('Rights_Coverage_View'!D70)=TYPE(CN2620),ISBLANK('Rights_Coverage_View'!D70)=ISBLANK(CN2620),EXACT('Rights_Coverage_View'!D70,CN2620)),0,1),1)</x:f>
        <x:v>0</x:v>
      </x:c>
    </x:row>
    <x:row r="2621">
      <x:c r="CL2621" t="str">
        <x:v>Rights_Coverage_View</x:v>
      </x:c>
      <x:c r="CM2621" t="str">
        <x:v>E70</x:v>
      </x:c>
      <x:c r="CN2621" t="n">
        <x:v>-0.4</x:v>
      </x:c>
      <x:c r="CO2621" t="n">
        <x:f>IFERROR(IF(AND(TYPE('Rights_Coverage_View'!E70)=TYPE(CN2621),ISBLANK('Rights_Coverage_View'!E70)=ISBLANK(CN2621),EXACT('Rights_Coverage_View'!E70,CN2621)),0,1),1)</x:f>
        <x:v>0</x:v>
      </x:c>
    </x:row>
    <x:row r="2622">
      <x:c r="CL2622" t="str">
        <x:v>Rights_Coverage_View</x:v>
      </x:c>
      <x:c r="CM2622" t="str">
        <x:v>A71</x:v>
      </x:c>
      <x:c r="CN2622" t="n">
        <x:v>70</x:v>
      </x:c>
      <x:c r="CO2622" t="n">
        <x:f>IFERROR(IF(AND(TYPE('Rights_Coverage_View'!A71)=TYPE(CN2622),ISBLANK('Rights_Coverage_View'!A71)=ISBLANK(CN2622),EXACT('Rights_Coverage_View'!A71,CN2622)),0,1),1)</x:f>
        <x:v>0</x:v>
      </x:c>
    </x:row>
    <x:row r="2623">
      <x:c r="CL2623" t="str">
        <x:v>Rights_Coverage_View</x:v>
      </x:c>
      <x:c r="CM2623" t="str">
        <x:v>B71</x:v>
      </x:c>
      <x:c r="CN2623" t="str">
        <x:v>INFO</x:v>
      </x:c>
      <x:c r="CO2623" t="n">
        <x:f>IFERROR(IF(AND(TYPE('Rights_Coverage_View'!B71)=TYPE(CN2623),ISBLANK('Rights_Coverage_View'!B71)=ISBLANK(CN2623),EXACT('Rights_Coverage_View'!B71,CN2623)),0,1),1)</x:f>
        <x:v>0</x:v>
      </x:c>
    </x:row>
    <x:row r="2624">
      <x:c r="CL2624" t="str">
        <x:v>Rights_Coverage_View</x:v>
      </x:c>
      <x:c r="CM2624" t="str">
        <x:v>C71</x:v>
      </x:c>
      <x:c r="CN2624" t="str">
        <x:v>U6</x:v>
      </x:c>
      <x:c r="CO2624" t="n">
        <x:f>IFERROR(IF(AND(TYPE('Rights_Coverage_View'!C71)=TYPE(CN2624),ISBLANK('Rights_Coverage_View'!C71)=ISBLANK(CN2624),EXACT('Rights_Coverage_View'!C71,CN2624)),0,1),1)</x:f>
        <x:v>0</x:v>
      </x:c>
    </x:row>
    <x:row r="2625">
      <x:c r="CL2625" t="str">
        <x:v>Rights_Coverage_View</x:v>
      </x:c>
      <x:c r="CM2625" t="str">
        <x:v>D71</x:v>
      </x:c>
      <x:c r="CN2625" t="str">
        <x:v>D5</x:v>
      </x:c>
      <x:c r="CO2625" t="n">
        <x:f>IFERROR(IF(AND(TYPE('Rights_Coverage_View'!D71)=TYPE(CN2625),ISBLANK('Rights_Coverage_View'!D71)=ISBLANK(CN2625),EXACT('Rights_Coverage_View'!D71,CN2625)),0,1),1)</x:f>
        <x:v>0</x:v>
      </x:c>
    </x:row>
    <x:row r="2626">
      <x:c r="CL2626" t="str">
        <x:v>Rights_Coverage_View</x:v>
      </x:c>
      <x:c r="CM2626" t="str">
        <x:v>E71</x:v>
      </x:c>
      <x:c r="CN2626" t="n">
        <x:v>-0.4</x:v>
      </x:c>
      <x:c r="CO2626" t="n">
        <x:f>IFERROR(IF(AND(TYPE('Rights_Coverage_View'!E71)=TYPE(CN2626),ISBLANK('Rights_Coverage_View'!E71)=ISBLANK(CN2626),EXACT('Rights_Coverage_View'!E71,CN2626)),0,1),1)</x:f>
        <x:v>0</x:v>
      </x:c>
    </x:row>
    <x:row r="2627">
      <x:c r="CL2627" t="str">
        <x:v>C_cat</x:v>
      </x:c>
      <x:c r="CM2627" t="str">
        <x:v>A1</x:v>
      </x:c>
      <x:c r="CN2627" t="str">
        <x:v>CATASTROPHE CELL SET (C_cat) - TRC Loss Computation</x:v>
      </x:c>
      <x:c r="CO2627" t="n">
        <x:f>IFERROR(IF(AND(TYPE('C_cat'!A1)=TYPE(CN2627),ISBLANK('C_cat'!A1)=ISBLANK(CN2627),EXACT('C_cat'!A1,CN2627)),0,1),1)</x:f>
        <x:v>0</x:v>
      </x:c>
    </x:row>
    <x:row r="2628">
      <x:c r="CL2628" t="str">
        <x:v>C_cat</x:v>
      </x:c>
      <x:c r="CM2628" t="str">
        <x:v>A3</x:v>
      </x:c>
      <x:c r="CN2628" t="str">
        <x:v>Reference: RippleLogic v13.0 Section 8.2 / Appendix D.1</x:v>
      </x:c>
      <x:c r="CO2628" t="n">
        <x:f>IFERROR(IF(AND(TYPE('C_cat'!A3)=TYPE(CN2628),ISBLANK('C_cat'!A3)=ISBLANK(CN2628),EXACT('C_cat'!A3,CN2628)),0,1),1)</x:f>
        <x:v>0</x:v>
      </x:c>
    </x:row>
    <x:row r="2629">
      <x:c r="CL2629" t="str">
        <x:v>C_cat</x:v>
      </x:c>
      <x:c r="CM2629" t="str">
        <x:v>A4</x:v>
      </x:c>
      <x:c r="CN2629" t="str">
        <x:v>BASE SET (Canonical - governance approval required to extend)</x:v>
      </x:c>
      <x:c r="CO2629" t="n">
        <x:f>IFERROR(IF(AND(TYPE('C_cat'!A4)=TYPE(CN2629),ISBLANK('C_cat'!A4)=ISBLANK(CN2629),EXACT('C_cat'!A4,CN2629)),0,1),1)</x:f>
        <x:v>0</x:v>
      </x:c>
    </x:row>
    <x:row r="2630">
      <x:c r="CL2630" t="str">
        <x:v>C_cat</x:v>
      </x:c>
      <x:c r="CM2630" t="str">
        <x:v>A6</x:v>
      </x:c>
      <x:c r="CN2630" t="str">
        <x:v>Cell</x:v>
      </x:c>
      <x:c r="CO2630" t="n">
        <x:f>IFERROR(IF(AND(TYPE('C_cat'!A6)=TYPE(CN2630),ISBLANK('C_cat'!A6)=ISBLANK(CN2630),EXACT('C_cat'!A6,CN2630)),0,1),1)</x:f>
        <x:v>0</x:v>
      </x:c>
    </x:row>
    <x:row r="2631">
      <x:c r="CL2631" t="str">
        <x:v>C_cat</x:v>
      </x:c>
      <x:c r="CM2631" t="str">
        <x:v>B6</x:v>
      </x:c>
      <x:c r="CN2631" t="str">
        <x:v>Union Scope</x:v>
      </x:c>
      <x:c r="CO2631" t="n">
        <x:f>IFERROR(IF(AND(TYPE('C_cat'!B6)=TYPE(CN2631),ISBLANK('C_cat'!B6)=ISBLANK(CN2631),EXACT('C_cat'!B6,CN2631)),0,1),1)</x:f>
        <x:v>0</x:v>
      </x:c>
    </x:row>
    <x:row r="2632">
      <x:c r="CL2632" t="str">
        <x:v>C_cat</x:v>
      </x:c>
      <x:c r="CM2632" t="str">
        <x:v>C6</x:v>
      </x:c>
      <x:c r="CN2632" t="str">
        <x:v>Dimension</x:v>
      </x:c>
      <x:c r="CO2632" t="n">
        <x:f>IFERROR(IF(AND(TYPE('C_cat'!C6)=TYPE(CN2632),ISBLANK('C_cat'!C6)=ISBLANK(CN2632),EXACT('C_cat'!C6,CN2632)),0,1),1)</x:f>
        <x:v>0</x:v>
      </x:c>
    </x:row>
    <x:row r="2633">
      <x:c r="CL2633" t="str">
        <x:v>C_cat</x:v>
      </x:c>
      <x:c r="CM2633" t="str">
        <x:v>D6</x:v>
      </x:c>
      <x:c r="CN2633" t="str">
        <x:v>Weight (ω_c)</x:v>
      </x:c>
      <x:c r="CO2633" t="n">
        <x:f>IFERROR(IF(AND(TYPE('C_cat'!D6)=TYPE(CN2633),ISBLANK('C_cat'!D6)=ISBLANK(CN2633),EXACT('C_cat'!D6,CN2633)),0,1),1)</x:f>
        <x:v>0</x:v>
      </x:c>
    </x:row>
    <x:row r="2634">
      <x:c r="CL2634" t="str">
        <x:v>C_cat</x:v>
      </x:c>
      <x:c r="CM2634" t="str">
        <x:v>E6</x:v>
      </x:c>
      <x:c r="CN2634" t="str">
        <x:v>Rationale</x:v>
      </x:c>
      <x:c r="CO2634" t="n">
        <x:f>IFERROR(IF(AND(TYPE('C_cat'!E6)=TYPE(CN2634),ISBLANK('C_cat'!E6)=ISBLANK(CN2634),EXACT('C_cat'!E6,CN2634)),0,1),1)</x:f>
        <x:v>0</x:v>
      </x:c>
    </x:row>
    <x:row r="2635">
      <x:c r="CL2635" t="str">
        <x:v>C_cat</x:v>
      </x:c>
      <x:c r="CM2635" t="str">
        <x:v>A7</x:v>
      </x:c>
      <x:c r="CN2635" t="str">
        <x:v>C1</x:v>
      </x:c>
      <x:c r="CO2635" t="n">
        <x:f>IFERROR(IF(AND(TYPE('C_cat'!A7)=TYPE(CN2635),ISBLANK('C_cat'!A7)=ISBLANK(CN2635),EXACT('C_cat'!A7,CN2635)),0,1),1)</x:f>
        <x:v>0</x:v>
      </x:c>
    </x:row>
    <x:row r="2636">
      <x:c r="CL2636" t="str">
        <x:v>C_cat</x:v>
      </x:c>
      <x:c r="CM2636" t="str">
        <x:v>B7</x:v>
      </x:c>
      <x:c r="CN2636" t="str">
        <x:v>U6</x:v>
      </x:c>
      <x:c r="CO2636" t="n">
        <x:f>IFERROR(IF(AND(TYPE('C_cat'!B7)=TYPE(CN2636),ISBLANK('C_cat'!B7)=ISBLANK(CN2636),EXACT('C_cat'!B7,CN2636)),0,1),1)</x:f>
        <x:v>0</x:v>
      </x:c>
    </x:row>
    <x:row r="2637">
      <x:c r="CL2637" t="str">
        <x:v>C_cat</x:v>
      </x:c>
      <x:c r="CM2637" t="str">
        <x:v>C7</x:v>
      </x:c>
      <x:c r="CN2637" t="str">
        <x:v>D2 (Health)</x:v>
      </x:c>
      <x:c r="CO2637" t="n">
        <x:f>IFERROR(IF(AND(TYPE('C_cat'!C7)=TYPE(CN2637),ISBLANK('C_cat'!C7)=ISBLANK(CN2637),EXACT('C_cat'!C7,CN2637)),0,1),1)</x:f>
        <x:v>0</x:v>
      </x:c>
    </x:row>
    <x:row r="2638">
      <x:c r="CL2638" t="str">
        <x:v>C_cat</x:v>
      </x:c>
      <x:c r="CM2638" t="str">
        <x:v>D7</x:v>
      </x:c>
      <x:c r="CN2638" t="n">
        <x:v>0.35</x:v>
      </x:c>
      <x:c r="CO2638" t="n">
        <x:f>IFERROR(IF(AND(TYPE('C_cat'!D7)=TYPE(CN2638),ISBLANK('C_cat'!D7)=ISBLANK(CN2638),EXACT('C_cat'!D7,CN2638)),0,1),1)</x:f>
        <x:v>0</x:v>
      </x:c>
    </x:row>
    <x:row r="2639">
      <x:c r="CL2639" t="str">
        <x:v>C_cat</x:v>
      </x:c>
      <x:c r="CM2639" t="str">
        <x:v>E7</x:v>
      </x:c>
      <x:c r="CN2639" t="str">
        <x:v>Humanity health catastrophe</x:v>
      </x:c>
      <x:c r="CO2639" t="n">
        <x:f>IFERROR(IF(AND(TYPE('C_cat'!E7)=TYPE(CN2639),ISBLANK('C_cat'!E7)=ISBLANK(CN2639),EXACT('C_cat'!E7,CN2639)),0,1),1)</x:f>
        <x:v>0</x:v>
      </x:c>
    </x:row>
    <x:row r="2640">
      <x:c r="CL2640" t="str">
        <x:v>C_cat</x:v>
      </x:c>
      <x:c r="CM2640" t="str">
        <x:v>A8</x:v>
      </x:c>
      <x:c r="CN2640" t="str">
        <x:v>C2</x:v>
      </x:c>
      <x:c r="CO2640" t="n">
        <x:f>IFERROR(IF(AND(TYPE('C_cat'!A8)=TYPE(CN2640),ISBLANK('C_cat'!A8)=ISBLANK(CN2640),EXACT('C_cat'!A8,CN2640)),0,1),1)</x:f>
        <x:v>0</x:v>
      </x:c>
    </x:row>
    <x:row r="2641">
      <x:c r="CL2641" t="str">
        <x:v>C_cat</x:v>
      </x:c>
      <x:c r="CM2641" t="str">
        <x:v>B8</x:v>
      </x:c>
      <x:c r="CN2641" t="str">
        <x:v>U6</x:v>
      </x:c>
      <x:c r="CO2641" t="n">
        <x:f>IFERROR(IF(AND(TYPE('C_cat'!B8)=TYPE(CN2641),ISBLANK('C_cat'!B8)=ISBLANK(CN2641),EXACT('C_cat'!B8,CN2641)),0,1),1)</x:f>
        <x:v>0</x:v>
      </x:c>
    </x:row>
    <x:row r="2642">
      <x:c r="CL2642" t="str">
        <x:v>C_cat</x:v>
      </x:c>
      <x:c r="CM2642" t="str">
        <x:v>C8</x:v>
      </x:c>
      <x:c r="CN2642" t="str">
        <x:v>D7 (Environ)</x:v>
      </x:c>
      <x:c r="CO2642" t="n">
        <x:f>IFERROR(IF(AND(TYPE('C_cat'!C8)=TYPE(CN2642),ISBLANK('C_cat'!C8)=ISBLANK(CN2642),EXACT('C_cat'!C8,CN2642)),0,1),1)</x:f>
        <x:v>0</x:v>
      </x:c>
    </x:row>
    <x:row r="2643">
      <x:c r="CL2643" t="str">
        <x:v>C_cat</x:v>
      </x:c>
      <x:c r="CM2643" t="str">
        <x:v>D8</x:v>
      </x:c>
      <x:c r="CN2643" t="n">
        <x:v>0.3</x:v>
      </x:c>
      <x:c r="CO2643" t="n">
        <x:f>IFERROR(IF(AND(TYPE('C_cat'!D8)=TYPE(CN2643),ISBLANK('C_cat'!D8)=ISBLANK(CN2643),EXACT('C_cat'!D8,CN2643)),0,1),1)</x:f>
        <x:v>0</x:v>
      </x:c>
    </x:row>
    <x:row r="2644">
      <x:c r="CL2644" t="str">
        <x:v>C_cat</x:v>
      </x:c>
      <x:c r="CM2644" t="str">
        <x:v>E8</x:v>
      </x:c>
      <x:c r="CN2644" t="str">
        <x:v>Humanity-environment interface</x:v>
      </x:c>
      <x:c r="CO2644" t="n">
        <x:f>IFERROR(IF(AND(TYPE('C_cat'!E8)=TYPE(CN2644),ISBLANK('C_cat'!E8)=ISBLANK(CN2644),EXACT('C_cat'!E8,CN2644)),0,1),1)</x:f>
        <x:v>0</x:v>
      </x:c>
    </x:row>
    <x:row r="2645">
      <x:c r="CL2645" t="str">
        <x:v>C_cat</x:v>
      </x:c>
      <x:c r="CM2645" t="str">
        <x:v>A9</x:v>
      </x:c>
      <x:c r="CN2645" t="str">
        <x:v>C3</x:v>
      </x:c>
      <x:c r="CO2645" t="n">
        <x:f>IFERROR(IF(AND(TYPE('C_cat'!A9)=TYPE(CN2645),ISBLANK('C_cat'!A9)=ISBLANK(CN2645),EXACT('C_cat'!A9,CN2645)),0,1),1)</x:f>
        <x:v>0</x:v>
      </x:c>
    </x:row>
    <x:row r="2646">
      <x:c r="CL2646" t="str">
        <x:v>C_cat</x:v>
      </x:c>
      <x:c r="CM2646" t="str">
        <x:v>B9</x:v>
      </x:c>
      <x:c r="CN2646" t="str">
        <x:v>U7</x:v>
      </x:c>
      <x:c r="CO2646" t="n">
        <x:f>IFERROR(IF(AND(TYPE('C_cat'!B9)=TYPE(CN2646),ISBLANK('C_cat'!B9)=ISBLANK(CN2646),EXACT('C_cat'!B9,CN2646)),0,1),1)</x:f>
        <x:v>0</x:v>
      </x:c>
    </x:row>
    <x:row r="2647">
      <x:c r="CL2647" t="str">
        <x:v>C_cat</x:v>
      </x:c>
      <x:c r="CM2647" t="str">
        <x:v>C9</x:v>
      </x:c>
      <x:c r="CN2647" t="str">
        <x:v>D7 (Environ)</x:v>
      </x:c>
      <x:c r="CO2647" t="n">
        <x:f>IFERROR(IF(AND(TYPE('C_cat'!C9)=TYPE(CN2647),ISBLANK('C_cat'!C9)=ISBLANK(CN2647),EXACT('C_cat'!C9,CN2647)),0,1),1)</x:f>
        <x:v>0</x:v>
      </x:c>
    </x:row>
    <x:row r="2648">
      <x:c r="CL2648" t="str">
        <x:v>C_cat</x:v>
      </x:c>
      <x:c r="CM2648" t="str">
        <x:v>D9</x:v>
      </x:c>
      <x:c r="CN2648" t="n">
        <x:v>0.35</x:v>
      </x:c>
      <x:c r="CO2648" t="n">
        <x:f>IFERROR(IF(AND(TYPE('C_cat'!D9)=TYPE(CN2648),ISBLANK('C_cat'!D9)=ISBLANK(CN2648),EXACT('C_cat'!D9,CN2648)),0,1),1)</x:f>
        <x:v>0</x:v>
      </x:c>
    </x:row>
    <x:row r="2649">
      <x:c r="CL2649" t="str">
        <x:v>C_cat</x:v>
      </x:c>
      <x:c r="CM2649" t="str">
        <x:v>E9</x:v>
      </x:c>
      <x:c r="CN2649" t="str">
        <x:v>Biosphere integrity</x:v>
      </x:c>
      <x:c r="CO2649" t="n">
        <x:f>IFERROR(IF(AND(TYPE('C_cat'!E9)=TYPE(CN2649),ISBLANK('C_cat'!E9)=ISBLANK(CN2649),EXACT('C_cat'!E9,CN2649)),0,1),1)</x:f>
        <x:v>0</x:v>
      </x:c>
    </x:row>
    <x:row r="2650">
      <x:c r="CL2650" t="str">
        <x:v>C_cat</x:v>
      </x:c>
      <x:c r="CM2650" t="str">
        <x:v>A11</x:v>
      </x:c>
      <x:c r="CN2650" t="str">
        <x:v>Weight Sum Check:</x:v>
      </x:c>
      <x:c r="CO2650" t="n">
        <x:f>IFERROR(IF(AND(TYPE('C_cat'!A11)=TYPE(CN2650),ISBLANK('C_cat'!A11)=ISBLANK(CN2650),EXACT('C_cat'!A11,CN2650)),0,1),1)</x:f>
        <x:v>0</x:v>
      </x:c>
    </x:row>
    <x:row r="2651">
      <x:c r="CL2651" t="str">
        <x:v>C_cat</x:v>
      </x:c>
      <x:c r="CM2651" t="str">
        <x:v>B11</x:v>
      </x:c>
      <x:c r="CN2651" t="n">
        <x:v>1</x:v>
      </x:c>
      <x:c r="CO2651" t="n">
        <x:f>IFERROR(IF(AND(TYPE('C_cat'!B11)=TYPE(CN2651),ISBLANK('C_cat'!B11)=ISBLANK(CN2651),EXACT('C_cat'!B11,CN2651)),0,1),1)</x:f>
        <x:v>0</x:v>
      </x:c>
    </x:row>
    <x:row r="2652">
      <x:c r="CL2652" t="str">
        <x:v>C_cat</x:v>
      </x:c>
      <x:c r="CM2652" t="str">
        <x:v>C11</x:v>
      </x:c>
      <x:c r="CN2652" t="str">
        <x:v>Must = 1.00</x:v>
      </x:c>
      <x:c r="CO2652" t="n">
        <x:f>IFERROR(IF(AND(TYPE('C_cat'!C11)=TYPE(CN2652),ISBLANK('C_cat'!C11)=ISBLANK(CN2652),EXACT('C_cat'!C11,CN2652)),0,1),1)</x:f>
        <x:v>0</x:v>
      </x:c>
    </x:row>
    <x:row r="2653">
      <x:c r="CL2653" t="str">
        <x:v>C_cat</x:v>
      </x:c>
      <x:c r="CM2653" t="str">
        <x:v>A13</x:v>
      </x:c>
      <x:c r="CN2653" t="str">
        <x:v>EXTENSION / WEIGHT GOVERNANCE</x:v>
      </x:c>
      <x:c r="CO2653" t="n">
        <x:f>IFERROR(IF(AND(TYPE('C_cat'!A13)=TYPE(CN2653),ISBLANK('C_cat'!A13)=ISBLANK(CN2653),EXACT('C_cat'!A13,CN2653)),0,1),1)</x:f>
        <x:v>0</x:v>
      </x:c>
    </x:row>
    <x:row r="2654">
      <x:c r="CL2654" t="str">
        <x:v>C_cat</x:v>
      </x:c>
      <x:c r="CM2654" t="str">
        <x:v>A14</x:v>
      </x:c>
      <x:c r="CN2654" t="str">
        <x:v>Current posture</x:v>
      </x:c>
      <x:c r="CO2654" t="n">
        <x:f>IFERROR(IF(AND(TYPE('C_cat'!A14)=TYPE(CN2654),ISBLANK('C_cat'!A14)=ISBLANK(CN2654),EXACT('C_cat'!A14,CN2654)),0,1),1)</x:f>
        <x:v>0</x:v>
      </x:c>
    </x:row>
    <x:row r="2655">
      <x:c r="CL2655" t="str">
        <x:v>C_cat</x:v>
      </x:c>
      <x:c r="CM2655" t="str">
        <x:v>B14</x:v>
      </x:c>
      <x:c r="CN2655" t="str">
        <x:v>NON-DEFAULT ω_c profile declared for this worked run</x:v>
      </x:c>
      <x:c r="CO2655" t="n">
        <x:f>IFERROR(IF(AND(TYPE('C_cat'!B14)=TYPE(CN2655),ISBLANK('C_cat'!B14)=ISBLANK(CN2655),EXACT('C_cat'!B14,CN2655)),0,1),1)</x:f>
        <x:v>0</x:v>
      </x:c>
    </x:row>
    <x:row r="2656">
      <x:c r="CL2656" t="str">
        <x:v>C_cat</x:v>
      </x:c>
      <x:c r="CM2656" t="str">
        <x:v>C14</x:v>
      </x:c>
      <x:c r="CN2656" t="str">
        <x:v>0.35 / 0.30 / 0.35</x:v>
      </x:c>
      <x:c r="CO2656" t="n">
        <x:f>IFERROR(IF(AND(TYPE('C_cat'!C14)=TYPE(CN2656),ISBLANK('C_cat'!C14)=ISBLANK(CN2656),EXACT('C_cat'!C14,CN2656)),0,1),1)</x:f>
        <x:v>0</x:v>
      </x:c>
    </x:row>
    <x:row r="2657">
      <x:c r="CL2657" t="str">
        <x:v>C_cat</x:v>
      </x:c>
      <x:c r="CM2657" t="str">
        <x:v>D14</x:v>
      </x:c>
      <x:c r="CN2657" t="str">
        <x:v>Governed disclosure</x:v>
      </x:c>
      <x:c r="CO2657" t="n">
        <x:f>IFERROR(IF(AND(TYPE('C_cat'!D14)=TYPE(CN2657),ISBLANK('C_cat'!D14)=ISBLANK(CN2657),EXACT('C_cat'!D14,CN2657)),0,1),1)</x:f>
        <x:v>0</x:v>
      </x:c>
    </x:row>
    <x:row r="2658">
      <x:c r="CL2658" t="str">
        <x:v>C_cat</x:v>
      </x:c>
      <x:c r="CM2658" t="str">
        <x:v>E14</x:v>
      </x:c>
      <x:c r="CN2658" t="str">
        <x:v>If a future run does not declare a non-default profile, revert to the canon’s uniform default over C_cat.</x:v>
      </x:c>
      <x:c r="CO2658" t="n">
        <x:f>IFERROR(IF(AND(TYPE('C_cat'!E14)=TYPE(CN2658),ISBLANK('C_cat'!E14)=ISBLANK(CN2658),EXACT('C_cat'!E14,CN2658)),0,1),1)</x:f>
        <x:v>0</x:v>
      </x:c>
    </x:row>
    <x:row r="2659">
      <x:c r="CL2659" t="str">
        <x:v>C_cat</x:v>
      </x:c>
      <x:c r="CM2659" t="str">
        <x:v>A15</x:v>
      </x:c>
      <x:c r="CN2659" t="str">
        <x:v>Default rule</x:v>
      </x:c>
      <x:c r="CO2659" t="n">
        <x:f>IFERROR(IF(AND(TYPE('C_cat'!A15)=TYPE(CN2659),ISBLANK('C_cat'!A15)=ISBLANK(CN2659),EXACT('C_cat'!A15,CN2659)),0,1),1)</x:f>
        <x:v>0</x:v>
      </x:c>
    </x:row>
    <x:row r="2660">
      <x:c r="CL2660" t="str">
        <x:v>C_cat</x:v>
      </x:c>
      <x:c r="CM2660" t="str">
        <x:v>B15</x:v>
      </x:c>
      <x:c r="CN2660" t="str">
        <x:v>Uniform over C_cat unless otherwise governed</x:v>
      </x:c>
      <x:c r="CO2660" t="n">
        <x:f>IFERROR(IF(AND(TYPE('C_cat'!B15)=TYPE(CN2660),ISBLANK('C_cat'!B15)=ISBLANK(CN2660),EXACT('C_cat'!B15,CN2660)),0,1),1)</x:f>
        <x:v>0</x:v>
      </x:c>
    </x:row>
    <x:row r="2661">
      <x:c r="CL2661" t="str">
        <x:v>C_cat</x:v>
      </x:c>
      <x:c r="CM2661" t="str">
        <x:v>C15</x:v>
      </x:c>
      <x:c r="CN2661" t="str">
        <x:v>Canon Appendix D.6</x:v>
      </x:c>
      <x:c r="CO2661" t="n">
        <x:f>IFERROR(IF(AND(TYPE('C_cat'!C15)=TYPE(CN2661),ISBLANK('C_cat'!C15)=ISBLANK(CN2661),EXACT('C_cat'!C15,CN2661)),0,1),1)</x:f>
        <x:v>0</x:v>
      </x:c>
    </x:row>
    <x:row r="2662">
      <x:c r="CL2662" t="str">
        <x:v>C_cat</x:v>
      </x:c>
      <x:c r="CM2662" t="str">
        <x:v>A16</x:v>
      </x:c>
      <x:c r="CN2662" t="str">
        <x:v>  - Documentation in PCC</x:v>
      </x:c>
      <x:c r="CO2662" t="n">
        <x:f>IFERROR(IF(AND(TYPE('C_cat'!A16)=TYPE(CN2662),ISBLANK('C_cat'!A16)=ISBLANK(CN2662),EXACT('C_cat'!A16,CN2662)),0,1),1)</x:f>
        <x:v>0</x:v>
      </x:c>
    </x:row>
    <x:row r="2663">
      <x:c r="CL2663" t="str">
        <x:v>C_cat</x:v>
      </x:c>
      <x:c r="CM2663" t="str">
        <x:v>A17</x:v>
      </x:c>
      <x:c r="CN2663" t="str">
        <x:v>  - CCAT_EXTENDED flag set</x:v>
      </x:c>
      <x:c r="CO2663" t="n">
        <x:f>IFERROR(IF(AND(TYPE('C_cat'!A17)=TYPE(CN2663),ISBLANK('C_cat'!A17)=ISBLANK(CN2663),EXACT('C_cat'!A17,CN2663)),0,1),1)</x:f>
        <x:v>0</x:v>
      </x:c>
    </x:row>
    <x:row r="2664">
      <x:c r="CL2664" t="str">
        <x:v>C_cat</x:v>
      </x:c>
      <x:c r="CM2664" t="str">
        <x:v>A19</x:v>
      </x:c>
      <x:c r="CN2664" t="str">
        <x:v>CCAT_EXTENDED Flag:</x:v>
      </x:c>
      <x:c r="CO2664" t="n">
        <x:f>IFERROR(IF(AND(TYPE('C_cat'!A19)=TYPE(CN2664),ISBLANK('C_cat'!A19)=ISBLANK(CN2664),EXACT('C_cat'!A19,CN2664)),0,1),1)</x:f>
        <x:v>0</x:v>
      </x:c>
    </x:row>
    <x:row r="2665">
      <x:c r="CL2665" t="str">
        <x:v>C_cat</x:v>
      </x:c>
      <x:c r="CM2665" t="str">
        <x:v>B19</x:v>
      </x:c>
      <x:c r="CN2665" t="str">
        <x:v>NO - BASE ONLY</x:v>
      </x:c>
      <x:c r="CO2665" t="n">
        <x:f>IFERROR(IF(AND(TYPE('C_cat'!B19)=TYPE(CN2665),ISBLANK('C_cat'!B19)=ISBLANK(CN2665),EXACT('C_cat'!B19,CN2665)),0,1),1)</x:f>
        <x:v>0</x:v>
      </x:c>
    </x:row>
    <x:row r="2666">
      <x:c r="CL2666" t="str">
        <x:v>C_cat</x:v>
      </x:c>
      <x:c r="CM2666" t="str">
        <x:v>A20</x:v>
      </x:c>
      <x:c r="CN2666" t="str">
        <x:v>Teaching note</x:v>
      </x:c>
      <x:c r="CO2666" t="n">
        <x:f>IFERROR(IF(AND(TYPE('C_cat'!A20)=TYPE(CN2666),ISBLANK('C_cat'!A20)=ISBLANK(CN2666),EXACT('C_cat'!A20,CN2666)),0,1),1)</x:f>
        <x:v>0</x:v>
      </x:c>
    </x:row>
    <x:row r="2667">
      <x:c r="CL2667" t="str">
        <x:v>C_cat</x:v>
      </x:c>
      <x:c r="CM2667" t="str">
        <x:v>B20</x:v>
      </x:c>
      <x:c r="CN2667" t="str">
        <x:v>Canon default is uniform over C_cat. This exemplar declares a governed non-default profile (0.35 / 0.30 / 0.35) to demonstrate the disclosure path; do not treat these weights as canonical defaults.</x:v>
      </x:c>
      <x:c r="CO2667" t="n">
        <x:f>IFERROR(IF(AND(TYPE('C_cat'!B20)=TYPE(CN2667),ISBLANK('C_cat'!B20)=ISBLANK(CN2667),EXACT('C_cat'!B20,CN2667)),0,1),1)</x:f>
        <x:v>0</x:v>
      </x:c>
    </x:row>
    <x:row r="2668">
      <x:c r="CL2668" t="str">
        <x:v>WTSL_Categories</x:v>
      </x:c>
      <x:c r="CM2668" t="str">
        <x:v>A1</x:v>
      </x:c>
      <x:c r="CN2668" t="str">
        <x:v>MANDATORY TAIL RISK CATEGORIES (WTSL)</x:v>
      </x:c>
      <x:c r="CO2668" t="n">
        <x:f>IFERROR(IF(AND(TYPE('WTSL_Categories'!A1)=TYPE(CN2668),ISBLANK('WTSL_Categories'!A1)=ISBLANK(CN2668),EXACT('WTSL_Categories'!A1,CN2668)),0,1),1)</x:f>
        <x:v>0</x:v>
      </x:c>
    </x:row>
    <x:row r="2669">
      <x:c r="CL2669" t="str">
        <x:v>WTSL_Categories</x:v>
      </x:c>
      <x:c r="CM2669" t="str">
        <x:v>A3</x:v>
      </x:c>
      <x:c r="CN2669" t="str">
        <x:v>Reference: RippleLogic v13.0 Section 8.3.1 / Appendix D.2</x:v>
      </x:c>
      <x:c r="CO2669" t="n">
        <x:f>IFERROR(IF(AND(TYPE('WTSL_Categories'!A3)=TYPE(CN2669),ISBLANK('WTSL_Categories'!A3)=ISBLANK(CN2669),EXACT('WTSL_Categories'!A3,CN2669)),0,1),1)</x:f>
        <x:v>0</x:v>
      </x:c>
    </x:row>
    <x:row r="2670">
      <x:c r="CL2670" t="str">
        <x:v>WTSL_Categories</x:v>
      </x:c>
      <x:c r="CM2670" t="str">
        <x:v>A4</x:v>
      </x:c>
      <x:c r="CN2670" t="str">
        <x:v>Mandatory tails apply by default.
WTSL-AIX is mandatory if AI deployment OR governance-lock-in triggers are plausible; not only when AI_DEPLOYMENT=YES.</x:v>
      </x:c>
      <x:c r="CO2670" t="n">
        <x:f>IFERROR(IF(AND(TYPE('WTSL_Categories'!A4)=TYPE(CN2670),ISBLANK('WTSL_Categories'!A4)=ISBLANK(CN2670),EXACT('WTSL_Categories'!A4,CN2670)),0,1),1)</x:f>
        <x:v>0</x:v>
      </x:c>
    </x:row>
    <x:row r="2671">
      <x:c r="CL2671" t="str">
        <x:v>WTSL_Categories</x:v>
      </x:c>
      <x:c r="CM2671" t="str">
        <x:v>D4</x:v>
      </x:c>
      <x:c r="CN2671" t="str">
        <x:v>AIX may also be included voluntarily under precautionary scenario discovery.</x:v>
      </x:c>
      <x:c r="CO2671" t="n">
        <x:f>IFERROR(IF(AND(TYPE('WTSL_Categories'!D4)=TYPE(CN2671),ISBLANK('WTSL_Categories'!D4)=ISBLANK(CN2671),EXACT('WTSL_Categories'!D4,CN2671)),0,1),1)</x:f>
        <x:v>0</x:v>
      </x:c>
    </x:row>
    <x:row r="2672">
      <x:c r="CL2672" t="str">
        <x:v>WTSL_Categories</x:v>
      </x:c>
      <x:c r="CM2672" t="str">
        <x:v>A6</x:v>
      </x:c>
      <x:c r="CN2672" t="str">
        <x:v>Code</x:v>
      </x:c>
      <x:c r="CO2672" t="n">
        <x:f>IFERROR(IF(AND(TYPE('WTSL_Categories'!A6)=TYPE(CN2672),ISBLANK('WTSL_Categories'!A6)=ISBLANK(CN2672),EXACT('WTSL_Categories'!A6,CN2672)),0,1),1)</x:f>
        <x:v>0</x:v>
      </x:c>
    </x:row>
    <x:row r="2673">
      <x:c r="CL2673" t="str">
        <x:v>WTSL_Categories</x:v>
      </x:c>
      <x:c r="CM2673" t="str">
        <x:v>B6</x:v>
      </x:c>
      <x:c r="CN2673" t="str">
        <x:v>Category</x:v>
      </x:c>
      <x:c r="CO2673" t="n">
        <x:f>IFERROR(IF(AND(TYPE('WTSL_Categories'!B6)=TYPE(CN2673),ISBLANK('WTSL_Categories'!B6)=ISBLANK(CN2673),EXACT('WTSL_Categories'!B6,CN2673)),0,1),1)</x:f>
        <x:v>0</x:v>
      </x:c>
    </x:row>
    <x:row r="2674">
      <x:c r="CL2674" t="str">
        <x:v>WTSL_Categories</x:v>
      </x:c>
      <x:c r="CM2674" t="str">
        <x:v>C6</x:v>
      </x:c>
      <x:c r="CN2674" t="str">
        <x:v>Description</x:v>
      </x:c>
      <x:c r="CO2674" t="n">
        <x:f>IFERROR(IF(AND(TYPE('WTSL_Categories'!C6)=TYPE(CN2674),ISBLANK('WTSL_Categories'!C6)=ISBLANK(CN2674),EXACT('WTSL_Categories'!C6,CN2674)),0,1),1)</x:f>
        <x:v>0</x:v>
      </x:c>
    </x:row>
    <x:row r="2675">
      <x:c r="CL2675" t="str">
        <x:v>WTSL_Categories</x:v>
      </x:c>
      <x:c r="CM2675" t="str">
        <x:v>D6</x:v>
      </x:c>
      <x:c r="CN2675" t="str">
        <x:v>p(cat)</x:v>
      </x:c>
      <x:c r="CO2675" t="n">
        <x:f>IFERROR(IF(AND(TYPE('WTSL_Categories'!D6)=TYPE(CN2675),ISBLANK('WTSL_Categories'!D6)=ISBLANK(CN2675),EXACT('WTSL_Categories'!D6,CN2675)),0,1),1)</x:f>
        <x:v>0</x:v>
      </x:c>
    </x:row>
    <x:row r="2676">
      <x:c r="CL2676" t="str">
        <x:v>WTSL_Categories</x:v>
      </x:c>
      <x:c r="CM2676" t="str">
        <x:v>E6</x:v>
      </x:c>
      <x:c r="CN2676" t="str">
        <x:v>p_floor</x:v>
      </x:c>
      <x:c r="CO2676" t="n">
        <x:f>IFERROR(IF(AND(TYPE('WTSL_Categories'!E6)=TYPE(CN2676),ISBLANK('WTSL_Categories'!E6)=ISBLANK(CN2676),EXACT('WTSL_Categories'!E6,CN2676)),0,1),1)</x:f>
        <x:v>0</x:v>
      </x:c>
    </x:row>
    <x:row r="2677">
      <x:c r="CL2677" t="str">
        <x:v>WTSL_Categories</x:v>
      </x:c>
      <x:c r="CM2677" t="str">
        <x:v>F6</x:v>
      </x:c>
      <x:c r="CN2677" t="str">
        <x:v>Status</x:v>
      </x:c>
      <x:c r="CO2677" t="n">
        <x:f>IFERROR(IF(AND(TYPE('WTSL_Categories'!F6)=TYPE(CN2677),ISBLANK('WTSL_Categories'!F6)=ISBLANK(CN2677),EXACT('WTSL_Categories'!F6,CN2677)),0,1),1)</x:f>
        <x:v>0</x:v>
      </x:c>
    </x:row>
    <x:row r="2678">
      <x:c r="CL2678" t="str">
        <x:v>WTSL_Categories</x:v>
      </x:c>
      <x:c r="CM2678" t="str">
        <x:v>G6</x:v>
      </x:c>
      <x:c r="CN2678" t="str">
        <x:v>Required?</x:v>
      </x:c>
      <x:c r="CO2678" t="n">
        <x:f>IFERROR(IF(AND(TYPE('WTSL_Categories'!G6)=TYPE(CN2678),ISBLANK('WTSL_Categories'!G6)=ISBLANK(CN2678),EXACT('WTSL_Categories'!G6,CN2678)),0,1),1)</x:f>
        <x:v>0</x:v>
      </x:c>
    </x:row>
    <x:row r="2679">
      <x:c r="CL2679" t="str">
        <x:v>WTSL_Categories</x:v>
      </x:c>
      <x:c r="CM2679" t="str">
        <x:v>A7</x:v>
      </x:c>
      <x:c r="CN2679" t="str">
        <x:v>WTSL-PAN</x:v>
      </x:c>
      <x:c r="CO2679" t="n">
        <x:f>IFERROR(IF(AND(TYPE('WTSL_Categories'!A7)=TYPE(CN2679),ISBLANK('WTSL_Categories'!A7)=ISBLANK(CN2679),EXACT('WTSL_Categories'!A7,CN2679)),0,1),1)</x:f>
        <x:v>0</x:v>
      </x:c>
    </x:row>
    <x:row r="2680">
      <x:c r="CL2680" t="str">
        <x:v>WTSL_Categories</x:v>
      </x:c>
      <x:c r="CM2680" t="str">
        <x:v>B7</x:v>
      </x:c>
      <x:c r="CN2680" t="str">
        <x:v>Pandemic</x:v>
      </x:c>
      <x:c r="CO2680" t="n">
        <x:f>IFERROR(IF(AND(TYPE('WTSL_Categories'!B7)=TYPE(CN2680),ISBLANK('WTSL_Categories'!B7)=ISBLANK(CN2680),EXACT('WTSL_Categories'!B7,CN2680)),0,1),1)</x:f>
        <x:v>0</x:v>
      </x:c>
    </x:row>
    <x:row r="2681">
      <x:c r="CL2681" t="str">
        <x:v>WTSL_Categories</x:v>
      </x:c>
      <x:c r="CM2681" t="str">
        <x:v>C7</x:v>
      </x:c>
      <x:c r="CN2681" t="str">
        <x:v>Global health crisis</x:v>
      </x:c>
      <x:c r="CO2681" t="n">
        <x:f>IFERROR(IF(AND(TYPE('WTSL_Categories'!C7)=TYPE(CN2681),ISBLANK('WTSL_Categories'!C7)=ISBLANK(CN2681),EXACT('WTSL_Categories'!C7,CN2681)),0,1),1)</x:f>
        <x:v>0</x:v>
      </x:c>
    </x:row>
    <x:row r="2682">
      <x:c r="CL2682" t="str">
        <x:v>WTSL_Categories</x:v>
      </x:c>
      <x:c r="CM2682" t="str">
        <x:v>D7</x:v>
      </x:c>
      <x:c r="CN2682" t="n">
        <x:v>0.08</x:v>
      </x:c>
      <x:c r="CO2682" t="n">
        <x:f>IFERROR(IF(AND(TYPE('WTSL_Categories'!D7)=TYPE(CN2682),ISBLANK('WTSL_Categories'!D7)=ISBLANK(CN2682),EXACT('WTSL_Categories'!D7,CN2682)),0,1),1)</x:f>
        <x:v>0</x:v>
      </x:c>
    </x:row>
    <x:row r="2683">
      <x:c r="CL2683" t="str">
        <x:v>WTSL_Categories</x:v>
      </x:c>
      <x:c r="CM2683" t="str">
        <x:v>E7</x:v>
      </x:c>
      <x:c r="CN2683" t="n">
        <x:v>0.02</x:v>
      </x:c>
      <x:c r="CO2683" t="n">
        <x:f>IFERROR(IF(AND(TYPE('WTSL_Categories'!E7)=TYPE(CN2683),ISBLANK('WTSL_Categories'!E7)=ISBLANK(CN2683),EXACT('WTSL_Categories'!E7,CN2683)),0,1),1)</x:f>
        <x:v>0</x:v>
      </x:c>
    </x:row>
    <x:row r="2684">
      <x:c r="CL2684" t="str">
        <x:v>WTSL_Categories</x:v>
      </x:c>
      <x:c r="CM2684" t="str">
        <x:v>F7</x:v>
      </x:c>
      <x:c r="CN2684" t="str">
        <x:v>✓ COVERED</x:v>
      </x:c>
      <x:c r="CO2684" t="n">
        <x:f>IFERROR(IF(AND(TYPE('WTSL_Categories'!F7)=TYPE(CN2684),ISBLANK('WTSL_Categories'!F7)=ISBLANK(CN2684),EXACT('WTSL_Categories'!F7,CN2684)),0,1),1)</x:f>
        <x:v>0</x:v>
      </x:c>
    </x:row>
    <x:row r="2685">
      <x:c r="CL2685" t="str">
        <x:v>WTSL_Categories</x:v>
      </x:c>
      <x:c r="CM2685" t="str">
        <x:v>G7</x:v>
      </x:c>
      <x:c r="CN2685" t="str">
        <x:v>YES</x:v>
      </x:c>
      <x:c r="CO2685" t="n">
        <x:f>IFERROR(IF(AND(TYPE('WTSL_Categories'!G7)=TYPE(CN2685),ISBLANK('WTSL_Categories'!G7)=ISBLANK(CN2685),EXACT('WTSL_Categories'!G7,CN2685)),0,1),1)</x:f>
        <x:v>0</x:v>
      </x:c>
    </x:row>
    <x:row r="2686">
      <x:c r="CL2686" t="str">
        <x:v>WTSL_Categories</x:v>
      </x:c>
      <x:c r="CM2686" t="str">
        <x:v>A8</x:v>
      </x:c>
      <x:c r="CN2686" t="str">
        <x:v>WTSL-CLI</x:v>
      </x:c>
      <x:c r="CO2686" t="n">
        <x:f>IFERROR(IF(AND(TYPE('WTSL_Categories'!A8)=TYPE(CN2686),ISBLANK('WTSL_Categories'!A8)=ISBLANK(CN2686),EXACT('WTSL_Categories'!A8,CN2686)),0,1),1)</x:f>
        <x:v>0</x:v>
      </x:c>
    </x:row>
    <x:row r="2687">
      <x:c r="CL2687" t="str">
        <x:v>WTSL_Categories</x:v>
      </x:c>
      <x:c r="CM2687" t="str">
        <x:v>B8</x:v>
      </x:c>
      <x:c r="CN2687" t="str">
        <x:v>Climate</x:v>
      </x:c>
      <x:c r="CO2687" t="n">
        <x:f>IFERROR(IF(AND(TYPE('WTSL_Categories'!B8)=TYPE(CN2687),ISBLANK('WTSL_Categories'!B8)=ISBLANK(CN2687),EXACT('WTSL_Categories'!B8,CN2687)),0,1),1)</x:f>
        <x:v>0</x:v>
      </x:c>
    </x:row>
    <x:row r="2688">
      <x:c r="CL2688" t="str">
        <x:v>WTSL_Categories</x:v>
      </x:c>
      <x:c r="CM2688" t="str">
        <x:v>C8</x:v>
      </x:c>
      <x:c r="CN2688" t="str">
        <x:v>Climate catastrophe</x:v>
      </x:c>
      <x:c r="CO2688" t="n">
        <x:f>IFERROR(IF(AND(TYPE('WTSL_Categories'!C8)=TYPE(CN2688),ISBLANK('WTSL_Categories'!C8)=ISBLANK(CN2688),EXACT('WTSL_Categories'!C8,CN2688)),0,1),1)</x:f>
        <x:v>0</x:v>
      </x:c>
    </x:row>
    <x:row r="2689">
      <x:c r="CL2689" t="str">
        <x:v>WTSL_Categories</x:v>
      </x:c>
      <x:c r="CM2689" t="str">
        <x:v>D8</x:v>
      </x:c>
      <x:c r="CN2689" t="n">
        <x:v>0.07</x:v>
      </x:c>
      <x:c r="CO2689" t="n">
        <x:f>IFERROR(IF(AND(TYPE('WTSL_Categories'!D8)=TYPE(CN2689),ISBLANK('WTSL_Categories'!D8)=ISBLANK(CN2689),EXACT('WTSL_Categories'!D8,CN2689)),0,1),1)</x:f>
        <x:v>0</x:v>
      </x:c>
    </x:row>
    <x:row r="2690">
      <x:c r="CL2690" t="str">
        <x:v>WTSL_Categories</x:v>
      </x:c>
      <x:c r="CM2690" t="str">
        <x:v>E8</x:v>
      </x:c>
      <x:c r="CN2690" t="n">
        <x:v>0.02</x:v>
      </x:c>
      <x:c r="CO2690" t="n">
        <x:f>IFERROR(IF(AND(TYPE('WTSL_Categories'!E8)=TYPE(CN2690),ISBLANK('WTSL_Categories'!E8)=ISBLANK(CN2690),EXACT('WTSL_Categories'!E8,CN2690)),0,1),1)</x:f>
        <x:v>0</x:v>
      </x:c>
    </x:row>
    <x:row r="2691">
      <x:c r="CL2691" t="str">
        <x:v>WTSL_Categories</x:v>
      </x:c>
      <x:c r="CM2691" t="str">
        <x:v>F8</x:v>
      </x:c>
      <x:c r="CN2691" t="str">
        <x:v>✓ COVERED</x:v>
      </x:c>
      <x:c r="CO2691" t="n">
        <x:f>IFERROR(IF(AND(TYPE('WTSL_Categories'!F8)=TYPE(CN2691),ISBLANK('WTSL_Categories'!F8)=ISBLANK(CN2691),EXACT('WTSL_Categories'!F8,CN2691)),0,1),1)</x:f>
        <x:v>0</x:v>
      </x:c>
    </x:row>
    <x:row r="2692">
      <x:c r="CL2692" t="str">
        <x:v>WTSL_Categories</x:v>
      </x:c>
      <x:c r="CM2692" t="str">
        <x:v>G8</x:v>
      </x:c>
      <x:c r="CN2692" t="str">
        <x:v>YES</x:v>
      </x:c>
      <x:c r="CO2692" t="n">
        <x:f>IFERROR(IF(AND(TYPE('WTSL_Categories'!G8)=TYPE(CN2692),ISBLANK('WTSL_Categories'!G8)=ISBLANK(CN2692),EXACT('WTSL_Categories'!G8,CN2692)),0,1),1)</x:f>
        <x:v>0</x:v>
      </x:c>
    </x:row>
    <x:row r="2693">
      <x:c r="CL2693" t="str">
        <x:v>WTSL_Categories</x:v>
      </x:c>
      <x:c r="CM2693" t="str">
        <x:v>A9</x:v>
      </x:c>
      <x:c r="CN2693" t="str">
        <x:v>WTSL-FIN</x:v>
      </x:c>
      <x:c r="CO2693" t="n">
        <x:f>IFERROR(IF(AND(TYPE('WTSL_Categories'!A9)=TYPE(CN2693),ISBLANK('WTSL_Categories'!A9)=ISBLANK(CN2693),EXACT('WTSL_Categories'!A9,CN2693)),0,1),1)</x:f>
        <x:v>0</x:v>
      </x:c>
    </x:row>
    <x:row r="2694">
      <x:c r="CL2694" t="str">
        <x:v>WTSL_Categories</x:v>
      </x:c>
      <x:c r="CM2694" t="str">
        <x:v>B9</x:v>
      </x:c>
      <x:c r="CN2694" t="str">
        <x:v>Financial</x:v>
      </x:c>
      <x:c r="CO2694" t="n">
        <x:f>IFERROR(IF(AND(TYPE('WTSL_Categories'!B9)=TYPE(CN2694),ISBLANK('WTSL_Categories'!B9)=ISBLANK(CN2694),EXACT('WTSL_Categories'!B9,CN2694)),0,1),1)</x:f>
        <x:v>0</x:v>
      </x:c>
    </x:row>
    <x:row r="2695">
      <x:c r="CL2695" t="str">
        <x:v>WTSL_Categories</x:v>
      </x:c>
      <x:c r="CM2695" t="str">
        <x:v>C9</x:v>
      </x:c>
      <x:c r="CN2695" t="str">
        <x:v>Financial system collapse</x:v>
      </x:c>
      <x:c r="CO2695" t="n">
        <x:f>IFERROR(IF(AND(TYPE('WTSL_Categories'!C9)=TYPE(CN2695),ISBLANK('WTSL_Categories'!C9)=ISBLANK(CN2695),EXACT('WTSL_Categories'!C9,CN2695)),0,1),1)</x:f>
        <x:v>0</x:v>
      </x:c>
    </x:row>
    <x:row r="2696">
      <x:c r="CL2696" t="str">
        <x:v>WTSL_Categories</x:v>
      </x:c>
      <x:c r="CM2696" t="str">
        <x:v>D9</x:v>
      </x:c>
      <x:c r="CN2696" t="n">
        <x:v>0.15</x:v>
      </x:c>
      <x:c r="CO2696" t="n">
        <x:f>IFERROR(IF(AND(TYPE('WTSL_Categories'!D9)=TYPE(CN2696),ISBLANK('WTSL_Categories'!D9)=ISBLANK(CN2696),EXACT('WTSL_Categories'!D9,CN2696)),0,1),1)</x:f>
        <x:v>0</x:v>
      </x:c>
    </x:row>
    <x:row r="2697">
      <x:c r="CL2697" t="str">
        <x:v>WTSL_Categories</x:v>
      </x:c>
      <x:c r="CM2697" t="str">
        <x:v>E9</x:v>
      </x:c>
      <x:c r="CN2697" t="n">
        <x:v>0.02</x:v>
      </x:c>
      <x:c r="CO2697" t="n">
        <x:f>IFERROR(IF(AND(TYPE('WTSL_Categories'!E9)=TYPE(CN2697),ISBLANK('WTSL_Categories'!E9)=ISBLANK(CN2697),EXACT('WTSL_Categories'!E9,CN2697)),0,1),1)</x:f>
        <x:v>0</x:v>
      </x:c>
    </x:row>
    <x:row r="2698">
      <x:c r="CL2698" t="str">
        <x:v>WTSL_Categories</x:v>
      </x:c>
      <x:c r="CM2698" t="str">
        <x:v>F9</x:v>
      </x:c>
      <x:c r="CN2698" t="str">
        <x:v>✓ COVERED</x:v>
      </x:c>
      <x:c r="CO2698" t="n">
        <x:f>IFERROR(IF(AND(TYPE('WTSL_Categories'!F9)=TYPE(CN2698),ISBLANK('WTSL_Categories'!F9)=ISBLANK(CN2698),EXACT('WTSL_Categories'!F9,CN2698)),0,1),1)</x:f>
        <x:v>0</x:v>
      </x:c>
    </x:row>
    <x:row r="2699">
      <x:c r="CL2699" t="str">
        <x:v>WTSL_Categories</x:v>
      </x:c>
      <x:c r="CM2699" t="str">
        <x:v>G9</x:v>
      </x:c>
      <x:c r="CN2699" t="str">
        <x:v>YES</x:v>
      </x:c>
      <x:c r="CO2699" t="n">
        <x:f>IFERROR(IF(AND(TYPE('WTSL_Categories'!G9)=TYPE(CN2699),ISBLANK('WTSL_Categories'!G9)=ISBLANK(CN2699),EXACT('WTSL_Categories'!G9,CN2699)),0,1),1)</x:f>
        <x:v>0</x:v>
      </x:c>
    </x:row>
    <x:row r="2700">
      <x:c r="CL2700" t="str">
        <x:v>WTSL_Categories</x:v>
      </x:c>
      <x:c r="CM2700" t="str">
        <x:v>A10</x:v>
      </x:c>
      <x:c r="CN2700" t="str">
        <x:v>WTSL-CON</x:v>
      </x:c>
      <x:c r="CO2700" t="n">
        <x:f>IFERROR(IF(AND(TYPE('WTSL_Categories'!A10)=TYPE(CN2700),ISBLANK('WTSL_Categories'!A10)=ISBLANK(CN2700),EXACT('WTSL_Categories'!A10,CN2700)),0,1),1)</x:f>
        <x:v>0</x:v>
      </x:c>
    </x:row>
    <x:row r="2701">
      <x:c r="CL2701" t="str">
        <x:v>WTSL_Categories</x:v>
      </x:c>
      <x:c r="CM2701" t="str">
        <x:v>B10</x:v>
      </x:c>
      <x:c r="CN2701" t="str">
        <x:v>Conflict</x:v>
      </x:c>
      <x:c r="CO2701" t="n">
        <x:f>IFERROR(IF(AND(TYPE('WTSL_Categories'!B10)=TYPE(CN2701),ISBLANK('WTSL_Categories'!B10)=ISBLANK(CN2701),EXACT('WTSL_Categories'!B10,CN2701)),0,1),1)</x:f>
        <x:v>0</x:v>
      </x:c>
    </x:row>
    <x:row r="2702">
      <x:c r="CL2702" t="str">
        <x:v>WTSL_Categories</x:v>
      </x:c>
      <x:c r="CM2702" t="str">
        <x:v>C10</x:v>
      </x:c>
      <x:c r="CN2702" t="str">
        <x:v>Major armed conflict</x:v>
      </x:c>
      <x:c r="CO2702" t="n">
        <x:f>IFERROR(IF(AND(TYPE('WTSL_Categories'!C10)=TYPE(CN2702),ISBLANK('WTSL_Categories'!C10)=ISBLANK(CN2702),EXACT('WTSL_Categories'!C10,CN2702)),0,1),1)</x:f>
        <x:v>0</x:v>
      </x:c>
    </x:row>
    <x:row r="2703">
      <x:c r="CL2703" t="str">
        <x:v>WTSL_Categories</x:v>
      </x:c>
      <x:c r="CM2703" t="str">
        <x:v>D10</x:v>
      </x:c>
      <x:c r="CN2703" t="n">
        <x:v>0.03</x:v>
      </x:c>
      <x:c r="CO2703" t="n">
        <x:f>IFERROR(IF(AND(TYPE('WTSL_Categories'!D10)=TYPE(CN2703),ISBLANK('WTSL_Categories'!D10)=ISBLANK(CN2703),EXACT('WTSL_Categories'!D10,CN2703)),0,1),1)</x:f>
        <x:v>0</x:v>
      </x:c>
    </x:row>
    <x:row r="2704">
      <x:c r="CL2704" t="str">
        <x:v>WTSL_Categories</x:v>
      </x:c>
      <x:c r="CM2704" t="str">
        <x:v>E10</x:v>
      </x:c>
      <x:c r="CN2704" t="n">
        <x:v>0.02</x:v>
      </x:c>
      <x:c r="CO2704" t="n">
        <x:f>IFERROR(IF(AND(TYPE('WTSL_Categories'!E10)=TYPE(CN2704),ISBLANK('WTSL_Categories'!E10)=ISBLANK(CN2704),EXACT('WTSL_Categories'!E10,CN2704)),0,1),1)</x:f>
        <x:v>0</x:v>
      </x:c>
    </x:row>
    <x:row r="2705">
      <x:c r="CL2705" t="str">
        <x:v>WTSL_Categories</x:v>
      </x:c>
      <x:c r="CM2705" t="str">
        <x:v>F10</x:v>
      </x:c>
      <x:c r="CN2705" t="str">
        <x:v>✓ COVERED</x:v>
      </x:c>
      <x:c r="CO2705" t="n">
        <x:f>IFERROR(IF(AND(TYPE('WTSL_Categories'!F10)=TYPE(CN2705),ISBLANK('WTSL_Categories'!F10)=ISBLANK(CN2705),EXACT('WTSL_Categories'!F10,CN2705)),0,1),1)</x:f>
        <x:v>0</x:v>
      </x:c>
    </x:row>
    <x:row r="2706">
      <x:c r="CL2706" t="str">
        <x:v>WTSL_Categories</x:v>
      </x:c>
      <x:c r="CM2706" t="str">
        <x:v>G10</x:v>
      </x:c>
      <x:c r="CN2706" t="str">
        <x:v>YES</x:v>
      </x:c>
      <x:c r="CO2706" t="n">
        <x:f>IFERROR(IF(AND(TYPE('WTSL_Categories'!G10)=TYPE(CN2706),ISBLANK('WTSL_Categories'!G10)=ISBLANK(CN2706),EXACT('WTSL_Categories'!G10,CN2706)),0,1),1)</x:f>
        <x:v>0</x:v>
      </x:c>
    </x:row>
    <x:row r="2707">
      <x:c r="CL2707" t="str">
        <x:v>WTSL_Categories</x:v>
      </x:c>
      <x:c r="CM2707" t="str">
        <x:v>A11</x:v>
      </x:c>
      <x:c r="CN2707" t="str">
        <x:v>WTSL-INF</x:v>
      </x:c>
      <x:c r="CO2707" t="n">
        <x:f>IFERROR(IF(AND(TYPE('WTSL_Categories'!A11)=TYPE(CN2707),ISBLANK('WTSL_Categories'!A11)=ISBLANK(CN2707),EXACT('WTSL_Categories'!A11,CN2707)),0,1),1)</x:f>
        <x:v>0</x:v>
      </x:c>
    </x:row>
    <x:row r="2708">
      <x:c r="CL2708" t="str">
        <x:v>WTSL_Categories</x:v>
      </x:c>
      <x:c r="CM2708" t="str">
        <x:v>B11</x:v>
      </x:c>
      <x:c r="CN2708" t="str">
        <x:v>Infrastructure</x:v>
      </x:c>
      <x:c r="CO2708" t="n">
        <x:f>IFERROR(IF(AND(TYPE('WTSL_Categories'!B11)=TYPE(CN2708),ISBLANK('WTSL_Categories'!B11)=ISBLANK(CN2708),EXACT('WTSL_Categories'!B11,CN2708)),0,1),1)</x:f>
        <x:v>0</x:v>
      </x:c>
    </x:row>
    <x:row r="2709">
      <x:c r="CL2709" t="str">
        <x:v>WTSL_Categories</x:v>
      </x:c>
      <x:c r="CM2709" t="str">
        <x:v>C11</x:v>
      </x:c>
      <x:c r="CN2709" t="str">
        <x:v>Critical infrastructure failure</x:v>
      </x:c>
      <x:c r="CO2709" t="n">
        <x:f>IFERROR(IF(AND(TYPE('WTSL_Categories'!C11)=TYPE(CN2709),ISBLANK('WTSL_Categories'!C11)=ISBLANK(CN2709),EXACT('WTSL_Categories'!C11,CN2709)),0,1),1)</x:f>
        <x:v>0</x:v>
      </x:c>
    </x:row>
    <x:row r="2710">
      <x:c r="CL2710" t="str">
        <x:v>WTSL_Categories</x:v>
      </x:c>
      <x:c r="CM2710" t="str">
        <x:v>D11</x:v>
      </x:c>
      <x:c r="CN2710" t="n">
        <x:v>0.05</x:v>
      </x:c>
      <x:c r="CO2710" t="n">
        <x:f>IFERROR(IF(AND(TYPE('WTSL_Categories'!D11)=TYPE(CN2710),ISBLANK('WTSL_Categories'!D11)=ISBLANK(CN2710),EXACT('WTSL_Categories'!D11,CN2710)),0,1),1)</x:f>
        <x:v>0</x:v>
      </x:c>
    </x:row>
    <x:row r="2711">
      <x:c r="CL2711" t="str">
        <x:v>WTSL_Categories</x:v>
      </x:c>
      <x:c r="CM2711" t="str">
        <x:v>E11</x:v>
      </x:c>
      <x:c r="CN2711" t="n">
        <x:v>0.02</x:v>
      </x:c>
      <x:c r="CO2711" t="n">
        <x:f>IFERROR(IF(AND(TYPE('WTSL_Categories'!E11)=TYPE(CN2711),ISBLANK('WTSL_Categories'!E11)=ISBLANK(CN2711),EXACT('WTSL_Categories'!E11,CN2711)),0,1),1)</x:f>
        <x:v>0</x:v>
      </x:c>
    </x:row>
    <x:row r="2712">
      <x:c r="CL2712" t="str">
        <x:v>WTSL_Categories</x:v>
      </x:c>
      <x:c r="CM2712" t="str">
        <x:v>F11</x:v>
      </x:c>
      <x:c r="CN2712" t="str">
        <x:v>✓ COVERED</x:v>
      </x:c>
      <x:c r="CO2712" t="n">
        <x:f>IFERROR(IF(AND(TYPE('WTSL_Categories'!F11)=TYPE(CN2712),ISBLANK('WTSL_Categories'!F11)=ISBLANK(CN2712),EXACT('WTSL_Categories'!F11,CN2712)),0,1),1)</x:f>
        <x:v>0</x:v>
      </x:c>
    </x:row>
    <x:row r="2713">
      <x:c r="CL2713" t="str">
        <x:v>WTSL_Categories</x:v>
      </x:c>
      <x:c r="CM2713" t="str">
        <x:v>G11</x:v>
      </x:c>
      <x:c r="CN2713" t="str">
        <x:v>YES</x:v>
      </x:c>
      <x:c r="CO2713" t="n">
        <x:f>IFERROR(IF(AND(TYPE('WTSL_Categories'!G11)=TYPE(CN2713),ISBLANK('WTSL_Categories'!G11)=ISBLANK(CN2713),EXACT('WTSL_Categories'!G11,CN2713)),0,1),1)</x:f>
        <x:v>0</x:v>
      </x:c>
    </x:row>
    <x:row r="2714">
      <x:c r="CL2714" t="str">
        <x:v>WTSL_Categories</x:v>
      </x:c>
      <x:c r="CM2714" t="str">
        <x:v>A12</x:v>
      </x:c>
      <x:c r="CN2714" t="str">
        <x:v>WTSL-AIX</x:v>
      </x:c>
      <x:c r="CO2714" t="n">
        <x:f>IFERROR(IF(AND(TYPE('WTSL_Categories'!A12)=TYPE(CN2714),ISBLANK('WTSL_Categories'!A12)=ISBLANK(CN2714),EXACT('WTSL_Categories'!A12,CN2714)),0,1),1)</x:f>
        <x:v>0</x:v>
      </x:c>
    </x:row>
    <x:row r="2715">
      <x:c r="CL2715" t="str">
        <x:v>WTSL_Categories</x:v>
      </x:c>
      <x:c r="CM2715" t="str">
        <x:v>B12</x:v>
      </x:c>
      <x:c r="CN2715" t="str">
        <x:v>AI Risk</x:v>
      </x:c>
      <x:c r="CO2715" t="n">
        <x:f>IFERROR(IF(AND(TYPE('WTSL_Categories'!B12)=TYPE(CN2715),ISBLANK('WTSL_Categories'!B12)=ISBLANK(CN2715),EXACT('WTSL_Categories'!B12,CN2715)),0,1),1)</x:f>
        <x:v>0</x:v>
      </x:c>
    </x:row>
    <x:row r="2716">
      <x:c r="CL2716" t="str">
        <x:v>WTSL_Categories</x:v>
      </x:c>
      <x:c r="CM2716" t="str">
        <x:v>C12</x:v>
      </x:c>
      <x:c r="CN2716" t="str">
        <x:v>AI misalignment event</x:v>
      </x:c>
      <x:c r="CO2716" t="n">
        <x:f>IFERROR(IF(AND(TYPE('WTSL_Categories'!C12)=TYPE(CN2716),ISBLANK('WTSL_Categories'!C12)=ISBLANK(CN2716),EXACT('WTSL_Categories'!C12,CN2716)),0,1),1)</x:f>
        <x:v>0</x:v>
      </x:c>
    </x:row>
    <x:row r="2717">
      <x:c r="CL2717" t="str">
        <x:v>WTSL_Categories</x:v>
      </x:c>
      <x:c r="CM2717" t="str">
        <x:v>D12</x:v>
      </x:c>
      <x:c r="CN2717" t="n">
        <x:v>0.02</x:v>
      </x:c>
      <x:c r="CO2717" t="n">
        <x:f>IFERROR(IF(AND(TYPE('WTSL_Categories'!D12)=TYPE(CN2717),ISBLANK('WTSL_Categories'!D12)=ISBLANK(CN2717),EXACT('WTSL_Categories'!D12,CN2717)),0,1),1)</x:f>
        <x:v>0</x:v>
      </x:c>
    </x:row>
    <x:row r="2718">
      <x:c r="CL2718" t="str">
        <x:v>WTSL_Categories</x:v>
      </x:c>
      <x:c r="CM2718" t="str">
        <x:v>E12</x:v>
      </x:c>
      <x:c r="CN2718" t="n">
        <x:v>0.02</x:v>
      </x:c>
      <x:c r="CO2718" t="n">
        <x:f>IFERROR(IF(AND(TYPE('WTSL_Categories'!E12)=TYPE(CN2718),ISBLANK('WTSL_Categories'!E12)=ISBLANK(CN2718),EXACT('WTSL_Categories'!E12,CN2718)),0,1),1)</x:f>
        <x:v>0</x:v>
      </x:c>
    </x:row>
    <x:row r="2719">
      <x:c r="CL2719" t="str">
        <x:v>WTSL_Categories</x:v>
      </x:c>
      <x:c r="CM2719" t="str">
        <x:v>F12</x:v>
      </x:c>
      <x:c r="CN2719" t="str">
        <x:v>NOT TRIGGERED IN THIS RUN</x:v>
      </x:c>
      <x:c r="CO2719" t="n">
        <x:f>IFERROR(IF(AND(TYPE('WTSL_Categories'!F12)=TYPE(CN2719),ISBLANK('WTSL_Categories'!F12)=ISBLANK(CN2719),EXACT('WTSL_Categories'!F12,CN2719)),0,1),1)</x:f>
        <x:v>0</x:v>
      </x:c>
    </x:row>
    <x:row r="2720">
      <x:c r="CL2720" t="str">
        <x:v>WTSL_Categories</x:v>
      </x:c>
      <x:c r="CM2720" t="str">
        <x:v>G12</x:v>
      </x:c>
      <x:c r="CN2720" t="str">
        <x:v>CONDITIONAL</x:v>
      </x:c>
      <x:c r="CO2720" t="n">
        <x:f>IFERROR(IF(AND(TYPE('WTSL_Categories'!G12)=TYPE(CN2720),ISBLANK('WTSL_Categories'!G12)=ISBLANK(CN2720),EXACT('WTSL_Categories'!G12,CN2720)),0,1),1)</x:f>
        <x:v>0</x:v>
      </x:c>
    </x:row>
    <x:row r="2721">
      <x:c r="CL2721" t="str">
        <x:v>WTSL_Categories</x:v>
      </x:c>
      <x:c r="CM2721" t="str">
        <x:v>A15</x:v>
      </x:c>
      <x:c r="CN2721" t="str">
        <x:v>COVERAGE CHECK</x:v>
      </x:c>
      <x:c r="CO2721" t="n">
        <x:f>IFERROR(IF(AND(TYPE('WTSL_Categories'!A15)=TYPE(CN2721),ISBLANK('WTSL_Categories'!A15)=ISBLANK(CN2721),EXACT('WTSL_Categories'!A15,CN2721)),0,1),1)</x:f>
        <x:v>0</x:v>
      </x:c>
    </x:row>
    <x:row r="2722">
      <x:c r="CL2722" t="str">
        <x:v>WTSL_Categories</x:v>
      </x:c>
      <x:c r="CM2722" t="str">
        <x:v>A16</x:v>
      </x:c>
      <x:c r="CN2722" t="str">
        <x:v>Mandatory Count:</x:v>
      </x:c>
      <x:c r="CO2722" t="n">
        <x:f>IFERROR(IF(AND(TYPE('WTSL_Categories'!A16)=TYPE(CN2722),ISBLANK('WTSL_Categories'!A16)=ISBLANK(CN2722),EXACT('WTSL_Categories'!A16,CN2722)),0,1),1)</x:f>
        <x:v>0</x:v>
      </x:c>
    </x:row>
    <x:row r="2723">
      <x:c r="CL2723" t="str">
        <x:v>WTSL_Categories</x:v>
      </x:c>
      <x:c r="CM2723" t="str">
        <x:v>B16</x:v>
      </x:c>
      <x:c r="CN2723" t="n">
        <x:v>5</x:v>
      </x:c>
      <x:c r="CO2723" t="n">
        <x:f>IFERROR(IF(AND(TYPE('WTSL_Categories'!B16)=TYPE(CN2723),ISBLANK('WTSL_Categories'!B16)=ISBLANK(CN2723),EXACT('WTSL_Categories'!B16,CN2723)),0,1),1)</x:f>
        <x:v>0</x:v>
      </x:c>
    </x:row>
    <x:row r="2724">
      <x:c r="CL2724" t="str">
        <x:v>WTSL_Categories</x:v>
      </x:c>
      <x:c r="CM2724" t="str">
        <x:v>C16</x:v>
      </x:c>
      <x:c r="CN2724" t="str">
        <x:v>(5 in this exemplar; 6 if AI deployment or governance-lock-in trigger is plausible)</x:v>
      </x:c>
      <x:c r="CO2724" t="n">
        <x:f>IFERROR(IF(AND(TYPE('WTSL_Categories'!C16)=TYPE(CN2724),ISBLANK('WTSL_Categories'!C16)=ISBLANK(CN2724),EXACT('WTSL_Categories'!C16,CN2724)),0,1),1)</x:f>
        <x:v>0</x:v>
      </x:c>
    </x:row>
    <x:row r="2725">
      <x:c r="CL2725" t="str">
        <x:v>WTSL_Categories</x:v>
      </x:c>
      <x:c r="CM2725" t="str">
        <x:v>A17</x:v>
      </x:c>
      <x:c r="CN2725" t="str">
        <x:v>Required covered count:</x:v>
      </x:c>
      <x:c r="CO2725" t="n">
        <x:f>IFERROR(IF(AND(TYPE('WTSL_Categories'!A17)=TYPE(CN2725),ISBLANK('WTSL_Categories'!A17)=ISBLANK(CN2725),EXACT('WTSL_Categories'!A17,CN2725)),0,1),1)</x:f>
        <x:v>0</x:v>
      </x:c>
    </x:row>
    <x:row r="2726">
      <x:c r="CL2726" t="str">
        <x:v>WTSL_Categories</x:v>
      </x:c>
      <x:c r="CM2726" t="str">
        <x:v>B17</x:v>
      </x:c>
      <x:c r="CN2726" t="n">
        <x:v>5</x:v>
      </x:c>
      <x:c r="CO2726" t="n">
        <x:f>IFERROR(IF(AND(TYPE('WTSL_Categories'!B17)=TYPE(CN2726),ISBLANK('WTSL_Categories'!B17)=ISBLANK(CN2726),EXACT('WTSL_Categories'!B17,CN2726)),0,1),1)</x:f>
        <x:v>0</x:v>
      </x:c>
    </x:row>
    <x:row r="2727">
      <x:c r="CL2727" t="str">
        <x:v>WTSL_Categories</x:v>
      </x:c>
      <x:c r="CM2727" t="str">
        <x:v>C17</x:v>
      </x:c>
      <x:c r="CN2727" t="str">
        <x:v>(AIX/governance-lock-in conditional row not triggered in this exemplar)</x:v>
      </x:c>
      <x:c r="CO2727" t="n">
        <x:f>IFERROR(IF(AND(TYPE('WTSL_Categories'!C17)=TYPE(CN2727),ISBLANK('WTSL_Categories'!C17)=ISBLANK(CN2727),EXACT('WTSL_Categories'!C17,CN2727)),0,1),1)</x:f>
        <x:v>0</x:v>
      </x:c>
    </x:row>
    <x:row r="2728">
      <x:c r="CL2728" t="str">
        <x:v>WTSL_Categories</x:v>
      </x:c>
      <x:c r="CM2728" t="str">
        <x:v>A18</x:v>
      </x:c>
      <x:c r="CN2728" t="str">
        <x:v>Active mandatory p-sum:</x:v>
      </x:c>
      <x:c r="CO2728" t="n">
        <x:f>IFERROR(IF(AND(TYPE('WTSL_Categories'!A18)=TYPE(CN2728),ISBLANK('WTSL_Categories'!A18)=ISBLANK(CN2728),EXACT('WTSL_Categories'!A18,CN2728)),0,1),1)</x:f>
        <x:v>0</x:v>
      </x:c>
    </x:row>
    <x:row r="2729">
      <x:c r="CL2729" t="str">
        <x:v>WTSL_Categories</x:v>
      </x:c>
      <x:c r="CM2729" t="str">
        <x:v>B18</x:v>
      </x:c>
      <x:c r="CN2729" t="n">
        <x:v>0.38</x:v>
      </x:c>
      <x:c r="CO2729" t="n">
        <x:f>IFERROR(IF(AND(TYPE('WTSL_Categories'!B18)=TYPE(CN2729),ISBLANK('WTSL_Categories'!B18)=ISBLANK(CN2729),EXACT('WTSL_Categories'!B18,CN2729)),0,1),1)</x:f>
        <x:v>0</x:v>
      </x:c>
    </x:row>
    <x:row r="2730">
      <x:c r="CL2730" t="str">
        <x:v>WTSL_Categories</x:v>
      </x:c>
      <x:c r="CM2730" t="str">
        <x:v>C18</x:v>
      </x:c>
      <x:c r="CN2730" t="str">
        <x:v>(excludes WTSL-AIX unless AI/governance-lock-in trigger is plausible; inventory including AIX = 0.40)</x:v>
      </x:c>
      <x:c r="CO2730" t="n">
        <x:f>IFERROR(IF(AND(TYPE('WTSL_Categories'!C18)=TYPE(CN2730),ISBLANK('WTSL_Categories'!C18)=ISBLANK(CN2730),EXACT('WTSL_Categories'!C18,CN2730)),0,1),1)</x:f>
        <x:v>0</x:v>
      </x:c>
    </x:row>
    <x:row r="2731">
      <x:c r="CL2731" t="str">
        <x:v>WTSL_Categories</x:v>
      </x:c>
      <x:c r="CM2731" t="str">
        <x:v>A19</x:v>
      </x:c>
      <x:c r="CN2731" t="str">
        <x:v>Governance-lock-in trigger logic</x:v>
      </x:c>
      <x:c r="CO2731" t="n">
        <x:f>IFERROR(IF(AND(TYPE('WTSL_Categories'!A19)=TYPE(CN2731),ISBLANK('WTSL_Categories'!A19)=ISBLANK(CN2731),EXACT('WTSL_Categories'!A19,CN2731)),0,1),1)</x:f>
        <x:v>0</x:v>
      </x:c>
    </x:row>
    <x:row r="2732">
      <x:c r="CL2732" t="str">
        <x:v>WTSL_Categories</x:v>
      </x:c>
      <x:c r="CM2732" t="str">
        <x:v>A20</x:v>
      </x:c>
      <x:c r="CN2732" t="str">
        <x:v>Trigger families</x:v>
      </x:c>
      <x:c r="CO2732" t="n">
        <x:f>IFERROR(IF(AND(TYPE('WTSL_Categories'!A20)=TYPE(CN2732),ISBLANK('WTSL_Categories'!A20)=ISBLANK(CN2732),EXACT('WTSL_Categories'!A20,CN2732)),0,1),1)</x:f>
        <x:v>0</x:v>
      </x:c>
    </x:row>
    <x:row r="2733">
      <x:c r="CL2733" t="str">
        <x:v>WTSL_Categories</x:v>
      </x:c>
      <x:c r="CM2733" t="str">
        <x:v>B20</x:v>
      </x:c>
      <x:c r="CN2733" t="str">
        <x:v>surveillance expansion; emergency-powers lock-in; due-process collapse; information capture; dependency lock-in; concentrated arbitrary control</x:v>
      </x:c>
      <x:c r="CO2733" t="n">
        <x:f>IFERROR(IF(AND(TYPE('WTSL_Categories'!B20)=TYPE(CN2733),ISBLANK('WTSL_Categories'!B20)=ISBLANK(CN2733),EXACT('WTSL_Categories'!B20,CN2733)),0,1),1)</x:f>
        <x:v>0</x:v>
      </x:c>
    </x:row>
    <x:row r="2734">
      <x:c r="CL2734" t="str">
        <x:v>WTSL_Categories</x:v>
      </x:c>
      <x:c r="CM2734" t="str">
        <x:v>A21</x:v>
      </x:c>
      <x:c r="CN2734" t="str">
        <x:v>Worked-run posture</x:v>
      </x:c>
      <x:c r="CO2734" t="n">
        <x:f>IFERROR(IF(AND(TYPE('WTSL_Categories'!A21)=TYPE(CN2734),ISBLANK('WTSL_Categories'!A21)=ISBLANK(CN2734),EXACT('WTSL_Categories'!A21,CN2734)),0,1),1)</x:f>
        <x:v>0</x:v>
      </x:c>
    </x:row>
    <x:row r="2735">
      <x:c r="CL2735" t="str">
        <x:v>WTSL_Categories</x:v>
      </x:c>
      <x:c r="CM2735" t="str">
        <x:v>B21</x:v>
      </x:c>
      <x:c r="CN2735" t="str">
        <x:v>AI_DEPLOYMENT=NO. All six governance-lock-in trigger families were explicitly assessed NO for this worked exemplar: surveillance expansion, emergency-powers lock-in, due-process collapse, information capture, dependency lock-in, and concentrated arbitrary control. Therefore WTSL-AIX is not mandatory for this bounded run.</x:v>
      </x:c>
      <x:c r="CO2735" t="n">
        <x:f>IFERROR(IF(AND(TYPE('WTSL_Categories'!B21)=TYPE(CN2735),ISBLANK('WTSL_Categories'!B21)=ISBLANK(CN2735),EXACT('WTSL_Categories'!B21,CN2735)),0,1),1)</x:f>
        <x:v>0</x:v>
      </x:c>
    </x:row>
    <x:row r="2736">
      <x:c r="CL2736" t="str">
        <x:v>WTSL_Categories</x:v>
      </x:c>
      <x:c r="CM2736" t="str">
        <x:v>C21</x:v>
      </x:c>
      <x:c r="CN2736" t="str">
        <x:v>Negative assessment is exemplar-specific and must be reopened if any trigger becomes plausible.</x:v>
      </x:c>
      <x:c r="CO2736" t="n">
        <x:f>IFERROR(IF(AND(TYPE('WTSL_Categories'!C21)=TYPE(CN2736),ISBLANK('WTSL_Categories'!C21)=ISBLANK(CN2736),EXACT('WTSL_Categories'!C21,CN2736)),0,1),1)</x:f>
        <x:v>0</x:v>
      </x:c>
    </x:row>
    <x:row r="2737">
      <x:c r="CL2737" t="str">
        <x:v>WTSL_Categories</x:v>
      </x:c>
      <x:c r="CM2737" t="str">
        <x:v>A22</x:v>
      </x:c>
      <x:c r="CN2737" t="str">
        <x:v>Tier 3 note</x:v>
      </x:c>
      <x:c r="CO2737" t="n">
        <x:f>IFERROR(IF(AND(TYPE('WTSL_Categories'!A22)=TYPE(CN2737),ISBLANK('WTSL_Categories'!A22)=ISBLANK(CN2737),EXACT('WTSL_Categories'!A22,CN2737)),0,1),1)</x:f>
        <x:v>0</x:v>
      </x:c>
    </x:row>
    <x:row r="2738">
      <x:c r="CL2738" t="str">
        <x:v>WTSL_Categories</x:v>
      </x:c>
      <x:c r="CM2738" t="str">
        <x:v>B22</x:v>
      </x:c>
      <x:c r="CN2738" t="str">
        <x:v>If any trigger is plausible, WTSL-AIX or a governance-lock-in equivalent must be included, grounded, and reviewed before TRC is treated as complete.</x:v>
      </x:c>
      <x:c r="CO2738" t="n">
        <x:f>IFERROR(IF(AND(TYPE('WTSL_Categories'!B22)=TYPE(CN2738),ISBLANK('WTSL_Categories'!B22)=ISBLANK(CN2738),EXACT('WTSL_Categories'!B22,CN2738)),0,1),1)</x:f>
        <x:v>0</x:v>
      </x:c>
    </x:row>
    <x:row r="2739">
      <x:c r="CL2739" t="str">
        <x:v>Impact_Input</x:v>
      </x:c>
      <x:c r="CM2739" t="str">
        <x:v>A1</x:v>
      </x:c>
      <x:c r="CN2739" t="str">
        <x:v>IMPACT INSTANCE INPUT</x:v>
      </x:c>
      <x:c r="CO2739" t="n">
        <x:f>IFERROR(IF(AND(TYPE('Impact_Input'!A1)=TYPE(CN2739),ISBLANK('Impact_Input'!A1)=ISBLANK(CN2739),EXACT('Impact_Input'!A1,CN2739)),0,1),1)</x:f>
        <x:v>0</x:v>
      </x:c>
    </x:row>
    <x:row r="2740">
      <x:c r="CL2740" t="str">
        <x:v>Impact_Input</x:v>
      </x:c>
      <x:c r="CM2740" t="str">
        <x:v>A3</x:v>
      </x:c>
      <x:c r="CN2740" t="str">
        <x:v>Formula surface (human-only worked run): Contrib_Base = μ × r × ℓ × c × e × 1 × τ(t); Contrib_Welfare = μ × r × ℓ × c × e × h_welfare × τ(t). h_welfare is a declared welfare-inclusion hypothesis coefficient, not an MPS score. Every logged stakeholder is human FPP, so h_welfare=1.00.</x:v>
      </x:c>
      <x:c r="CO2740" t="n">
        <x:f>IFERROR(IF(AND(TYPE('Impact_Input'!A3)=TYPE(CN2740),ISBLANK('Impact_Input'!A3)=ISBLANK(CN2740),EXACT('Impact_Input'!A3,CN2740)),0,1),1)</x:f>
        <x:v>0</x:v>
      </x:c>
    </x:row>
    <x:row r="2741">
      <x:c r="CL2741" t="str">
        <x:v>Impact_Input</x:v>
      </x:c>
      <x:c r="CM2741" t="str">
        <x:v>O3</x:v>
      </x:c>
      <x:c r="CN2741" t="str">
        <x:v>Tier-2 disclosure surface added: ReachBasisType / Denominator / Estimator per logged impact instance.</x:v>
      </x:c>
      <x:c r="CO2741" t="n">
        <x:f>IFERROR(IF(AND(TYPE('Impact_Input'!O3)=TYPE(CN2741),ISBLANK('Impact_Input'!O3)=ISBLANK(CN2741),EXACT('Impact_Input'!O3,CN2741)),0,1),1)</x:f>
        <x:v>0</x:v>
      </x:c>
    </x:row>
    <x:row r="2742">
      <x:c r="CL2742" t="str">
        <x:v>Impact_Input</x:v>
      </x:c>
      <x:c r="CM2742" t="str">
        <x:v>R3</x:v>
      </x:c>
      <x:c r="CN2742" t="str">
        <x:v>v9.x+1 hardening: explicit e_k governance + provenance fields for each logged impact instance.</x:v>
      </x:c>
      <x:c r="CO2742" t="n">
        <x:f>IFERROR(IF(AND(TYPE('Impact_Input'!R3)=TYPE(CN2742),ISBLANK('Impact_Input'!R3)=ISBLANK(CN2742),EXACT('Impact_Input'!R3,CN2742)),0,1),1)</x:f>
        <x:v>0</x:v>
      </x:c>
    </x:row>
    <x:row r="2743">
      <x:c r="CL2743" t="str">
        <x:v>Impact_Input</x:v>
      </x:c>
      <x:c r="CM2743" t="str">
        <x:v>A4</x:v>
      </x:c>
      <x:c r="CN2743" t="str">
        <x:v>Identity condition note. Every logged instance is a human FPP stakeholder, so h_welfare=1.00 and Base/Welfare contributions are numerically identical. A generalized non-human or mixed-substrate run must test every decision-material welfare-inclusion hypothesis required by the valid MPS record and disclose MPS_HYPOTHESIS_SENSITIVE when results differ.</x:v>
      </x:c>
      <x:c r="CO2743" t="n">
        <x:f>IFERROR(IF(AND(TYPE('Impact_Input'!A4)=TYPE(CN2743),ISBLANK('Impact_Input'!A4)=ISBLANK(CN2743),EXACT('Impact_Input'!A4,CN2743)),0,1),1)</x:f>
        <x:v>0</x:v>
      </x:c>
    </x:row>
    <x:row r="2744">
      <x:c r="CL2744" t="str">
        <x:v>Impact_Input</x:v>
      </x:c>
      <x:c r="CM2744" t="str">
        <x:v>A6</x:v>
      </x:c>
      <x:c r="CN2744" t="str">
        <x:v>ID</x:v>
      </x:c>
      <x:c r="CO2744" t="n">
        <x:f>IFERROR(IF(AND(TYPE('Impact_Input'!A6)=TYPE(CN2744),ISBLANK('Impact_Input'!A6)=ISBLANK(CN2744),EXACT('Impact_Input'!A6,CN2744)),0,1),1)</x:f>
        <x:v>0</x:v>
      </x:c>
    </x:row>
    <x:row r="2745">
      <x:c r="CL2745" t="str">
        <x:v>Impact_Input</x:v>
      </x:c>
      <x:c r="CM2745" t="str">
        <x:v>B6</x:v>
      </x:c>
      <x:c r="CN2745" t="str">
        <x:v>Opt</x:v>
      </x:c>
      <x:c r="CO2745" t="n">
        <x:f>IFERROR(IF(AND(TYPE('Impact_Input'!B6)=TYPE(CN2745),ISBLANK('Impact_Input'!B6)=ISBLANK(CN2745),EXACT('Impact_Input'!B6,CN2745)),0,1),1)</x:f>
        <x:v>0</x:v>
      </x:c>
    </x:row>
    <x:row r="2746">
      <x:c r="CL2746" t="str">
        <x:v>Impact_Input</x:v>
      </x:c>
      <x:c r="CM2746" t="str">
        <x:v>C6</x:v>
      </x:c>
      <x:c r="CN2746" t="str">
        <x:v>Union Scope</x:v>
      </x:c>
      <x:c r="CO2746" t="n">
        <x:f>IFERROR(IF(AND(TYPE('Impact_Input'!C6)=TYPE(CN2746),ISBLANK('Impact_Input'!C6)=ISBLANK(CN2746),EXACT('Impact_Input'!C6,CN2746)),0,1),1)</x:f>
        <x:v>0</x:v>
      </x:c>
    </x:row>
    <x:row r="2747">
      <x:c r="CL2747" t="str">
        <x:v>Impact_Input</x:v>
      </x:c>
      <x:c r="CM2747" t="str">
        <x:v>D6</x:v>
      </x:c>
      <x:c r="CN2747" t="str">
        <x:v>Dim</x:v>
      </x:c>
      <x:c r="CO2747" t="n">
        <x:f>IFERROR(IF(AND(TYPE('Impact_Input'!D6)=TYPE(CN2747),ISBLANK('Impact_Input'!D6)=ISBLANK(CN2747),EXACT('Impact_Input'!D6,CN2747)),0,1),1)</x:f>
        <x:v>0</x:v>
      </x:c>
    </x:row>
    <x:row r="2748">
      <x:c r="CL2748" t="str">
        <x:v>Impact_Input</x:v>
      </x:c>
      <x:c r="CM2748" t="str">
        <x:v>E6</x:v>
      </x:c>
      <x:c r="CN2748" t="str">
        <x:v>Description</x:v>
      </x:c>
      <x:c r="CO2748" t="n">
        <x:f>IFERROR(IF(AND(TYPE('Impact_Input'!E6)=TYPE(CN2748),ISBLANK('Impact_Input'!E6)=ISBLANK(CN2748),EXACT('Impact_Input'!E6,CN2748)),0,1),1)</x:f>
        <x:v>0</x:v>
      </x:c>
    </x:row>
    <x:row r="2749">
      <x:c r="CL2749" t="str">
        <x:v>Impact_Input</x:v>
      </x:c>
      <x:c r="CM2749" t="str">
        <x:v>F6</x:v>
      </x:c>
      <x:c r="CN2749" t="str">
        <x:v>μ</x:v>
      </x:c>
      <x:c r="CO2749" t="n">
        <x:f>IFERROR(IF(AND(TYPE('Impact_Input'!F6)=TYPE(CN2749),ISBLANK('Impact_Input'!F6)=ISBLANK(CN2749),EXACT('Impact_Input'!F6,CN2749)),0,1),1)</x:f>
        <x:v>0</x:v>
      </x:c>
    </x:row>
    <x:row r="2750">
      <x:c r="CL2750" t="str">
        <x:v>Impact_Input</x:v>
      </x:c>
      <x:c r="CM2750" t="str">
        <x:v>G6</x:v>
      </x:c>
      <x:c r="CN2750" t="str">
        <x:v>r</x:v>
      </x:c>
      <x:c r="CO2750" t="n">
        <x:f>IFERROR(IF(AND(TYPE('Impact_Input'!G6)=TYPE(CN2750),ISBLANK('Impact_Input'!G6)=ISBLANK(CN2750),EXACT('Impact_Input'!G6,CN2750)),0,1),1)</x:f>
        <x:v>0</x:v>
      </x:c>
    </x:row>
    <x:row r="2751">
      <x:c r="CL2751" t="str">
        <x:v>Impact_Input</x:v>
      </x:c>
      <x:c r="CM2751" t="str">
        <x:v>H6</x:v>
      </x:c>
      <x:c r="CN2751" t="str">
        <x:v>ℓ</x:v>
      </x:c>
      <x:c r="CO2751" t="n">
        <x:f>IFERROR(IF(AND(TYPE('Impact_Input'!H6)=TYPE(CN2751),ISBLANK('Impact_Input'!H6)=ISBLANK(CN2751),EXACT('Impact_Input'!H6,CN2751)),0,1),1)</x:f>
        <x:v>0</x:v>
      </x:c>
    </x:row>
    <x:row r="2752">
      <x:c r="CL2752" t="str">
        <x:v>Impact_Input</x:v>
      </x:c>
      <x:c r="CM2752" t="str">
        <x:v>I6</x:v>
      </x:c>
      <x:c r="CN2752" t="str">
        <x:v>c</x:v>
      </x:c>
      <x:c r="CO2752" t="n">
        <x:f>IFERROR(IF(AND(TYPE('Impact_Input'!I6)=TYPE(CN2752),ISBLANK('Impact_Input'!I6)=ISBLANK(CN2752),EXACT('Impact_Input'!I6,CN2752)),0,1),1)</x:f>
        <x:v>0</x:v>
      </x:c>
    </x:row>
    <x:row r="2753">
      <x:c r="CL2753" t="str">
        <x:v>Impact_Input</x:v>
      </x:c>
      <x:c r="CM2753" t="str">
        <x:v>J6</x:v>
      </x:c>
      <x:c r="CN2753" t="str">
        <x:v>t</x:v>
      </x:c>
      <x:c r="CO2753" t="n">
        <x:f>IFERROR(IF(AND(TYPE('Impact_Input'!J6)=TYPE(CN2753),ISBLANK('Impact_Input'!J6)=ISBLANK(CN2753),EXACT('Impact_Input'!J6,CN2753)),0,1),1)</x:f>
        <x:v>0</x:v>
      </x:c>
    </x:row>
    <x:row r="2754">
      <x:c r="CL2754" t="str">
        <x:v>Impact_Input</x:v>
      </x:c>
      <x:c r="CM2754" t="str">
        <x:v>K6</x:v>
      </x:c>
      <x:c r="CN2754" t="str">
        <x:v>e</x:v>
      </x:c>
      <x:c r="CO2754" t="n">
        <x:f>IFERROR(IF(AND(TYPE('Impact_Input'!K6)=TYPE(CN2754),ISBLANK('Impact_Input'!K6)=ISBLANK(CN2754),EXACT('Impact_Input'!K6,CN2754)),0,1),1)</x:f>
        <x:v>0</x:v>
      </x:c>
    </x:row>
    <x:row r="2755">
      <x:c r="CL2755" t="str">
        <x:v>Impact_Input</x:v>
      </x:c>
      <x:c r="CM2755" t="str">
        <x:v>L6</x:v>
      </x:c>
      <x:c r="CN2755" t="str">
        <x:v>h_welfare</x:v>
      </x:c>
      <x:c r="CO2755" t="n">
        <x:f>IFERROR(IF(AND(TYPE('Impact_Input'!L6)=TYPE(CN2755),ISBLANK('Impact_Input'!L6)=ISBLANK(CN2755),EXACT('Impact_Input'!L6,CN2755)),0,1),1)</x:f>
        <x:v>0</x:v>
      </x:c>
    </x:row>
    <x:row r="2756">
      <x:c r="CL2756" t="str">
        <x:v>Impact_Input</x:v>
      </x:c>
      <x:c r="CM2756" t="str">
        <x:v>M6</x:v>
      </x:c>
      <x:c r="CN2756" t="str">
        <x:v>τ(t)</x:v>
      </x:c>
      <x:c r="CO2756" t="n">
        <x:f>IFERROR(IF(AND(TYPE('Impact_Input'!M6)=TYPE(CN2756),ISBLANK('Impact_Input'!M6)=ISBLANK(CN2756),EXACT('Impact_Input'!M6,CN2756)),0,1),1)</x:f>
        <x:v>0</x:v>
      </x:c>
    </x:row>
    <x:row r="2757">
      <x:c r="CL2757" t="str">
        <x:v>Impact_Input</x:v>
      </x:c>
      <x:c r="CM2757" t="str">
        <x:v>N6</x:v>
      </x:c>
      <x:c r="CN2757" t="str">
        <x:v>Contrib</x:v>
      </x:c>
      <x:c r="CO2757" t="n">
        <x:f>IFERROR(IF(AND(TYPE('Impact_Input'!N6)=TYPE(CN2757),ISBLANK('Impact_Input'!N6)=ISBLANK(CN2757),EXACT('Impact_Input'!N6,CN2757)),0,1),1)</x:f>
        <x:v>0</x:v>
      </x:c>
    </x:row>
    <x:row r="2758">
      <x:c r="CL2758" t="str">
        <x:v>Impact_Input</x:v>
      </x:c>
      <x:c r="CM2758" t="str">
        <x:v>O6</x:v>
      </x:c>
      <x:c r="CN2758" t="str">
        <x:v>ReachBasisType</x:v>
      </x:c>
      <x:c r="CO2758" t="n">
        <x:f>IFERROR(IF(AND(TYPE('Impact_Input'!O6)=TYPE(CN2758),ISBLANK('Impact_Input'!O6)=ISBLANK(CN2758),EXACT('Impact_Input'!O6,CN2758)),0,1),1)</x:f>
        <x:v>0</x:v>
      </x:c>
    </x:row>
    <x:row r="2759">
      <x:c r="CL2759" t="str">
        <x:v>Impact_Input</x:v>
      </x:c>
      <x:c r="CM2759" t="str">
        <x:v>P6</x:v>
      </x:c>
      <x:c r="CN2759" t="str">
        <x:v>ReachBasisDenominator</x:v>
      </x:c>
      <x:c r="CO2759" t="n">
        <x:f>IFERROR(IF(AND(TYPE('Impact_Input'!P6)=TYPE(CN2759),ISBLANK('Impact_Input'!P6)=ISBLANK(CN2759),EXACT('Impact_Input'!P6,CN2759)),0,1),1)</x:f>
        <x:v>0</x:v>
      </x:c>
    </x:row>
    <x:row r="2760">
      <x:c r="CL2760" t="str">
        <x:v>Impact_Input</x:v>
      </x:c>
      <x:c r="CM2760" t="str">
        <x:v>Q6</x:v>
      </x:c>
      <x:c r="CN2760" t="str">
        <x:v>ReachBasisEstimator</x:v>
      </x:c>
      <x:c r="CO2760" t="n">
        <x:f>IFERROR(IF(AND(TYPE('Impact_Input'!Q6)=TYPE(CN2760),ISBLANK('Impact_Input'!Q6)=ISBLANK(CN2760),EXACT('Impact_Input'!Q6,CN2760)),0,1),1)</x:f>
        <x:v>0</x:v>
      </x:c>
    </x:row>
    <x:row r="2761">
      <x:c r="CL2761" t="str">
        <x:v>Impact_Input</x:v>
      </x:c>
      <x:c r="CM2761" t="str">
        <x:v>R6</x:v>
      </x:c>
      <x:c r="CN2761" t="str">
        <x:v>e_k_ReasonCode</x:v>
      </x:c>
      <x:c r="CO2761" t="n">
        <x:f>IFERROR(IF(AND(TYPE('Impact_Input'!R6)=TYPE(CN2761),ISBLANK('Impact_Input'!R6)=ISBLANK(CN2761),EXACT('Impact_Input'!R6,CN2761)),0,1),1)</x:f>
        <x:v>0</x:v>
      </x:c>
    </x:row>
    <x:row r="2762">
      <x:c r="CL2762" t="str">
        <x:v>Impact_Input</x:v>
      </x:c>
      <x:c r="CM2762" t="str">
        <x:v>S6</x:v>
      </x:c>
      <x:c r="CN2762" t="str">
        <x:v>e_k_DefaultCounterfactual</x:v>
      </x:c>
      <x:c r="CO2762" t="n">
        <x:f>IFERROR(IF(AND(TYPE('Impact_Input'!S6)=TYPE(CN2762),ISBLANK('Impact_Input'!S6)=ISBLANK(CN2762),EXACT('Impact_Input'!S6,CN2762)),0,1),1)</x:f>
        <x:v>0</x:v>
      </x:c>
    </x:row>
    <x:row r="2763">
      <x:c r="CL2763" t="str">
        <x:v>Impact_Input</x:v>
      </x:c>
      <x:c r="CM2763" t="str">
        <x:v>T6</x:v>
      </x:c>
      <x:c r="CN2763" t="str">
        <x:v>Input_Provenance_Note</x:v>
      </x:c>
      <x:c r="CO2763" t="n">
        <x:f>IFERROR(IF(AND(TYPE('Impact_Input'!T6)=TYPE(CN2763),ISBLANK('Impact_Input'!T6)=ISBLANK(CN2763),EXACT('Impact_Input'!T6,CN2763)),0,1),1)</x:f>
        <x:v>0</x:v>
      </x:c>
    </x:row>
    <x:row r="2764">
      <x:c r="CL2764" t="str">
        <x:v>Impact_Input</x:v>
      </x:c>
      <x:c r="CM2764" t="str">
        <x:v>U6</x:v>
      </x:c>
      <x:c r="CN2764" t="str">
        <x:v>Contrib_Base</x:v>
      </x:c>
      <x:c r="CO2764" t="n">
        <x:f>IFERROR(IF(AND(TYPE('Impact_Input'!U6)=TYPE(CN2764),ISBLANK('Impact_Input'!U6)=ISBLANK(CN2764),EXACT('Impact_Input'!U6,CN2764)),0,1),1)</x:f>
        <x:v>0</x:v>
      </x:c>
    </x:row>
    <x:row r="2765">
      <x:c r="CL2765" t="str">
        <x:v>Impact_Input</x:v>
      </x:c>
      <x:c r="CM2765" t="str">
        <x:v>V6</x:v>
      </x:c>
      <x:c r="CN2765" t="str">
        <x:v>Contrib_Welfare</x:v>
      </x:c>
      <x:c r="CO2765" t="n">
        <x:f>IFERROR(IF(AND(TYPE('Impact_Input'!V6)=TYPE(CN2765),ISBLANK('Impact_Input'!V6)=ISBLANK(CN2765),EXACT('Impact_Input'!V6,CN2765)),0,1),1)</x:f>
        <x:v>0</x:v>
      </x:c>
    </x:row>
    <x:row r="2766">
      <x:c r="CL2766" t="str">
        <x:v>Impact_Input</x:v>
      </x:c>
      <x:c r="CM2766" t="str">
        <x:v>W6</x:v>
      </x:c>
      <x:c r="CN2766" t="str">
        <x:v>Stream_Identity_Note</x:v>
      </x:c>
      <x:c r="CO2766" t="n">
        <x:f>IFERROR(IF(AND(TYPE('Impact_Input'!W6)=TYPE(CN2766),ISBLANK('Impact_Input'!W6)=ISBLANK(CN2766),EXACT('Impact_Input'!W6,CN2766)),0,1),1)</x:f>
        <x:v>0</x:v>
      </x:c>
    </x:row>
    <x:row r="2767">
      <x:c r="CL2767" t="str">
        <x:v>Impact_Input</x:v>
      </x:c>
      <x:c r="CM2767" t="str">
        <x:v>X6</x:v>
      </x:c>
      <x:c r="CN2767" t="str">
        <x:v>ReachBasisNote</x:v>
      </x:c>
      <x:c r="CO2767" t="n">
        <x:f>IFERROR(IF(AND(TYPE('Impact_Input'!X6)=TYPE(CN2767),ISBLANK('Impact_Input'!X6)=ISBLANK(CN2767),EXACT('Impact_Input'!X6,CN2767)),0,1),1)</x:f>
        <x:v>0</x:v>
      </x:c>
    </x:row>
    <x:row r="2768">
      <x:c r="CL2768" t="str">
        <x:v>Impact_Input</x:v>
      </x:c>
      <x:c r="CM2768" t="str">
        <x:v>A7</x:v>
      </x:c>
      <x:c r="CN2768" t="str">
        <x:v>I01</x:v>
      </x:c>
      <x:c r="CO2768" t="n">
        <x:f>IFERROR(IF(AND(TYPE('Impact_Input'!A7)=TYPE(CN2768),ISBLANK('Impact_Input'!A7)=ISBLANK(CN2768),EXACT('Impact_Input'!A7,CN2768)),0,1),1)</x:f>
        <x:v>0</x:v>
      </x:c>
    </x:row>
    <x:row r="2769">
      <x:c r="CL2769" t="str">
        <x:v>Impact_Input</x:v>
      </x:c>
      <x:c r="CM2769" t="str">
        <x:v>B7</x:v>
      </x:c>
      <x:c r="CN2769" t="str">
        <x:v>A</x:v>
      </x:c>
      <x:c r="CO2769" t="n">
        <x:f>IFERROR(IF(AND(TYPE('Impact_Input'!B7)=TYPE(CN2769),ISBLANK('Impact_Input'!B7)=ISBLANK(CN2769),EXACT('Impact_Input'!B7,CN2769)),0,1),1)</x:f>
        <x:v>0</x:v>
      </x:c>
    </x:row>
    <x:row r="2770">
      <x:c r="CL2770" t="str">
        <x:v>Impact_Input</x:v>
      </x:c>
      <x:c r="CM2770" t="str">
        <x:v>C7</x:v>
      </x:c>
      <x:c r="CN2770" t="str">
        <x:v>U3</x:v>
      </x:c>
      <x:c r="CO2770" t="n">
        <x:f>IFERROR(IF(AND(TYPE('Impact_Input'!C7)=TYPE(CN2770),ISBLANK('Impact_Input'!C7)=ISBLANK(CN2770),EXACT('Impact_Input'!C7,CN2770)),0,1),1)</x:f>
        <x:v>0</x:v>
      </x:c>
    </x:row>
    <x:row r="2771">
      <x:c r="CL2771" t="str">
        <x:v>Impact_Input</x:v>
      </x:c>
      <x:c r="CM2771" t="str">
        <x:v>D7</x:v>
      </x:c>
      <x:c r="CN2771" t="str">
        <x:v>D3</x:v>
      </x:c>
      <x:c r="CO2771" t="n">
        <x:f>IFERROR(IF(AND(TYPE('Impact_Input'!D7)=TYPE(CN2771),ISBLANK('Impact_Input'!D7)=ISBLANK(CN2771),EXACT('Impact_Input'!D7,CN2771)),0,1),1)</x:f>
        <x:v>0</x:v>
      </x:c>
    </x:row>
    <x:row r="2772">
      <x:c r="CL2772" t="str">
        <x:v>Impact_Input</x:v>
      </x:c>
      <x:c r="CM2772" t="str">
        <x:v>E7</x:v>
      </x:c>
      <x:c r="CN2772" t="str">
        <x:v>Reduced in-person interaction</x:v>
      </x:c>
      <x:c r="CO2772" t="n">
        <x:f>IFERROR(IF(AND(TYPE('Impact_Input'!E7)=TYPE(CN2772),ISBLANK('Impact_Input'!E7)=ISBLANK(CN2772),EXACT('Impact_Input'!E7,CN2772)),0,1),1)</x:f>
        <x:v>0</x:v>
      </x:c>
    </x:row>
    <x:row r="2773">
      <x:c r="CL2773" t="str">
        <x:v>Impact_Input</x:v>
      </x:c>
      <x:c r="CM2773" t="str">
        <x:v>F7</x:v>
      </x:c>
      <x:c r="CN2773" t="n">
        <x:v>-0.3</x:v>
      </x:c>
      <x:c r="CO2773" t="n">
        <x:f>IFERROR(IF(AND(TYPE('Impact_Input'!F7)=TYPE(CN2773),ISBLANK('Impact_Input'!F7)=ISBLANK(CN2773),EXACT('Impact_Input'!F7,CN2773)),0,1),1)</x:f>
        <x:v>0</x:v>
      </x:c>
    </x:row>
    <x:row r="2774">
      <x:c r="CL2774" t="str">
        <x:v>Impact_Input</x:v>
      </x:c>
      <x:c r="CM2774" t="str">
        <x:v>G7</x:v>
      </x:c>
      <x:c r="CN2774" t="n">
        <x:v>0.8</x:v>
      </x:c>
      <x:c r="CO2774" t="n">
        <x:f>IFERROR(IF(AND(TYPE('Impact_Input'!G7)=TYPE(CN2774),ISBLANK('Impact_Input'!G7)=ISBLANK(CN2774),EXACT('Impact_Input'!G7,CN2774)),0,1),1)</x:f>
        <x:v>0</x:v>
      </x:c>
    </x:row>
    <x:row r="2775">
      <x:c r="CL2775" t="str">
        <x:v>Impact_Input</x:v>
      </x:c>
      <x:c r="CM2775" t="str">
        <x:v>H7</x:v>
      </x:c>
      <x:c r="CN2775" t="n">
        <x:v>0.7</x:v>
      </x:c>
      <x:c r="CO2775" t="n">
        <x:f>IFERROR(IF(AND(TYPE('Impact_Input'!H7)=TYPE(CN2775),ISBLANK('Impact_Input'!H7)=ISBLANK(CN2775),EXACT('Impact_Input'!H7,CN2775)),0,1),1)</x:f>
        <x:v>0</x:v>
      </x:c>
    </x:row>
    <x:row r="2776">
      <x:c r="CL2776" t="str">
        <x:v>Impact_Input</x:v>
      </x:c>
      <x:c r="CM2776" t="str">
        <x:v>I7</x:v>
      </x:c>
      <x:c r="CN2776" t="n">
        <x:v>0.5</x:v>
      </x:c>
      <x:c r="CO2776" t="n">
        <x:f>IFERROR(IF(AND(TYPE('Impact_Input'!I7)=TYPE(CN2776),ISBLANK('Impact_Input'!I7)=ISBLANK(CN2776),EXACT('Impact_Input'!I7,CN2776)),0,1),1)</x:f>
        <x:v>0</x:v>
      </x:c>
    </x:row>
    <x:row r="2777">
      <x:c r="CL2777" t="str">
        <x:v>Impact_Input</x:v>
      </x:c>
      <x:c r="CM2777" t="str">
        <x:v>J7</x:v>
      </x:c>
      <x:c r="CN2777" t="n">
        <x:v>5</x:v>
      </x:c>
      <x:c r="CO2777" t="n">
        <x:f>IFERROR(IF(AND(TYPE('Impact_Input'!J7)=TYPE(CN2777),ISBLANK('Impact_Input'!J7)=ISBLANK(CN2777),EXACT('Impact_Input'!J7,CN2777)),0,1),1)</x:f>
        <x:v>0</x:v>
      </x:c>
    </x:row>
    <x:row r="2778">
      <x:c r="CL2778" t="str">
        <x:v>Impact_Input</x:v>
      </x:c>
      <x:c r="CM2778" t="str">
        <x:v>K7</x:v>
      </x:c>
      <x:c r="CN2778" t="n">
        <x:v>1</x:v>
      </x:c>
      <x:c r="CO2778" t="n">
        <x:f>IFERROR(IF(AND(TYPE('Impact_Input'!K7)=TYPE(CN2778),ISBLANK('Impact_Input'!K7)=ISBLANK(CN2778),EXACT('Impact_Input'!K7,CN2778)),0,1),1)</x:f>
        <x:v>0</x:v>
      </x:c>
    </x:row>
    <x:row r="2779">
      <x:c r="CL2779" t="str">
        <x:v>Impact_Input</x:v>
      </x:c>
      <x:c r="CM2779" t="str">
        <x:v>L7</x:v>
      </x:c>
      <x:c r="CN2779" t="n">
        <x:v>1</x:v>
      </x:c>
      <x:c r="CO2779" t="n">
        <x:f>IFERROR(IF(AND(TYPE('Impact_Input'!L7)=TYPE(CN2779),ISBLANK('Impact_Input'!L7)=ISBLANK(CN2779),EXACT('Impact_Input'!L7,CN2779)),0,1),1)</x:f>
        <x:v>0</x:v>
      </x:c>
    </x:row>
    <x:row r="2780">
      <x:c r="CL2780" t="str">
        <x:v>Impact_Input</x:v>
      </x:c>
      <x:c r="CM2780" t="str">
        <x:v>O7</x:v>
      </x:c>
      <x:c r="CN2780" t="str">
        <x:v>OTHER_DECLARED</x:v>
      </x:c>
      <x:c r="CO2780" t="n">
        <x:f>IFERROR(IF(AND(TYPE('Impact_Input'!O7)=TYPE(CN2780),ISBLANK('Impact_Input'!O7)=ISBLANK(CN2780),EXACT('Impact_Input'!O7,CN2780)),0,1),1)</x:f>
        <x:v>0</x:v>
      </x:c>
    </x:row>
    <x:row r="2781">
      <x:c r="CL2781" t="str">
        <x:v>Impact_Input</x:v>
      </x:c>
      <x:c r="CM2781" t="str">
        <x:v>P7</x:v>
      </x:c>
      <x:c r="CN2781" t="str">
        <x:v>Context-specific affected group or exposure denominator</x:v>
      </x:c>
      <x:c r="CO2781" t="n">
        <x:f>IFERROR(IF(AND(TYPE('Impact_Input'!P7)=TYPE(CN2781),ISBLANK('Impact_Input'!P7)=ISBLANK(CN2781),EXACT('Impact_Input'!P7,CN2781)),0,1),1)</x:f>
        <x:v>0</x:v>
      </x:c>
    </x:row>
    <x:row r="2782">
      <x:c r="CL2782" t="str">
        <x:v>Impact_Input</x:v>
      </x:c>
      <x:c r="CM2782" t="str">
        <x:v>Q7</x:v>
      </x:c>
      <x:c r="CN2782" t="str">
        <x:v>Tier-2 analyst estimate</x:v>
      </x:c>
      <x:c r="CO2782" t="n">
        <x:f>IFERROR(IF(AND(TYPE('Impact_Input'!Q7)=TYPE(CN2782),ISBLANK('Impact_Input'!Q7)=ISBLANK(CN2782),EXACT('Impact_Input'!Q7,CN2782)),0,1),1)</x:f>
        <x:v>0</x:v>
      </x:c>
    </x:row>
    <x:row r="2783">
      <x:c r="CL2783" t="str">
        <x:v>Impact_Input</x:v>
      </x:c>
      <x:c r="CM2783" t="str">
        <x:v>R7</x:v>
      </x:c>
      <x:c r="CN2783" t="str">
        <x:v>DEFAULT_1.00</x:v>
      </x:c>
      <x:c r="CO2783" t="n">
        <x:f>IFERROR(IF(AND(TYPE('Impact_Input'!R7)=TYPE(CN2783),ISBLANK('Impact_Input'!R7)=ISBLANK(CN2783),EXACT('Impact_Input'!R7,CN2783)),0,1),1)</x:f>
        <x:v>0</x:v>
      </x:c>
    </x:row>
    <x:row r="2784">
      <x:c r="CL2784" t="str">
        <x:v>Impact_Input</x:v>
      </x:c>
      <x:c r="CM2784" t="str">
        <x:v>S7</x:v>
      </x:c>
      <x:c r="CN2784" t="n">
        <x:v>1</x:v>
      </x:c>
      <x:c r="CO2784" t="n">
        <x:f>IFERROR(IF(AND(TYPE('Impact_Input'!S7)=TYPE(CN2784),ISBLANK('Impact_Input'!S7)=ISBLANK(CN2784),EXACT('Impact_Input'!S7,CN2784)),0,1),1)</x:f>
        <x:v>0</x:v>
      </x:c>
    </x:row>
    <x:row r="2785">
      <x:c r="CL2785" t="str">
        <x:v>Impact_Input</x:v>
      </x:c>
      <x:c r="CM2785" t="str">
        <x:v>T7</x:v>
      </x:c>
      <x:c r="CN2785" t="str">
        <x:v>Worked-run analyst estimate; see PCC Section 17 for provenance and materiality rules.</x:v>
      </x:c>
      <x:c r="CO2785" t="n">
        <x:f>IFERROR(IF(AND(TYPE('Impact_Input'!T7)=TYPE(CN2785),ISBLANK('Impact_Input'!T7)=ISBLANK(CN2785),EXACT('Impact_Input'!T7,CN2785)),0,1),1)</x:f>
        <x:v>0</x:v>
      </x:c>
    </x:row>
    <x:row r="2786">
      <x:c r="CL2786" t="str">
        <x:v>Impact_Input</x:v>
      </x:c>
      <x:c r="CM2786" t="str">
        <x:v>W7</x:v>
      </x:c>
      <x:c r="CN2786" t="str">
        <x:v>Human-only worked run: Base = Welfare because FPP is TRUE and h_welfare=1.00. Generalized runs require governed welfare-inclusion hypothesis sensitivity; GPR/SPR/ICP never change protection or authority automatically.</x:v>
      </x:c>
      <x:c r="CO2786" t="n">
        <x:f>IFERROR(IF(AND(TYPE('Impact_Input'!W7)=TYPE(CN2786),ISBLANK('Impact_Input'!W7)=ISBLANK(CN2786),EXACT('Impact_Input'!W7,CN2786)),0,1),1)</x:f>
        <x:v>0</x:v>
      </x:c>
    </x:row>
    <x:row r="2787">
      <x:c r="CL2787" t="str">
        <x:v>Impact_Input</x:v>
      </x:c>
      <x:c r="CM2787" t="str">
        <x:v>X7</x:v>
      </x:c>
      <x:c r="CN2787" t="str">
        <x:v>Canonical enum = OTHER_DECLARED. This worked-run uses a declared instance-share/exposure denominator for exemplar purposes; not a population-fraction claim.</x:v>
      </x:c>
      <x:c r="CO2787" t="n">
        <x:f>IFERROR(IF(AND(TYPE('Impact_Input'!X7)=TYPE(CN2787),ISBLANK('Impact_Input'!X7)=ISBLANK(CN2787),EXACT('Impact_Input'!X7,CN2787)),0,1),1)</x:f>
        <x:v>0</x:v>
      </x:c>
    </x:row>
    <x:row r="2788">
      <x:c r="CL2788" t="str">
        <x:v>Impact_Input</x:v>
      </x:c>
      <x:c r="CM2788" t="str">
        <x:v>A8</x:v>
      </x:c>
      <x:c r="CN2788" t="str">
        <x:v>I02</x:v>
      </x:c>
      <x:c r="CO2788" t="n">
        <x:f>IFERROR(IF(AND(TYPE('Impact_Input'!A8)=TYPE(CN2788),ISBLANK('Impact_Input'!A8)=ISBLANK(CN2788),EXACT('Impact_Input'!A8,CN2788)),0,1),1)</x:f>
        <x:v>0</x:v>
      </x:c>
    </x:row>
    <x:row r="2789">
      <x:c r="CL2789" t="str">
        <x:v>Impact_Input</x:v>
      </x:c>
      <x:c r="CM2789" t="str">
        <x:v>B8</x:v>
      </x:c>
      <x:c r="CN2789" t="str">
        <x:v>A</x:v>
      </x:c>
      <x:c r="CO2789" t="n">
        <x:f>IFERROR(IF(AND(TYPE('Impact_Input'!B8)=TYPE(CN2789),ISBLANK('Impact_Input'!B8)=ISBLANK(CN2789),EXACT('Impact_Input'!B8,CN2789)),0,1),1)</x:f>
        <x:v>0</x:v>
      </x:c>
    </x:row>
    <x:row r="2790">
      <x:c r="CL2790" t="str">
        <x:v>Impact_Input</x:v>
      </x:c>
      <x:c r="CM2790" t="str">
        <x:v>C8</x:v>
      </x:c>
      <x:c r="CN2790" t="str">
        <x:v>U3</x:v>
      </x:c>
      <x:c r="CO2790" t="n">
        <x:f>IFERROR(IF(AND(TYPE('Impact_Input'!C8)=TYPE(CN2790),ISBLANK('Impact_Input'!C8)=ISBLANK(CN2790),EXACT('Impact_Input'!C8,CN2790)),0,1),1)</x:f>
        <x:v>0</x:v>
      </x:c>
    </x:row>
    <x:row r="2791">
      <x:c r="CL2791" t="str">
        <x:v>Impact_Input</x:v>
      </x:c>
      <x:c r="CM2791" t="str">
        <x:v>D8</x:v>
      </x:c>
      <x:c r="CN2791" t="str">
        <x:v>D3</x:v>
      </x:c>
      <x:c r="CO2791" t="n">
        <x:f>IFERROR(IF(AND(TYPE('Impact_Input'!D8)=TYPE(CN2791),ISBLANK('Impact_Input'!D8)=ISBLANK(CN2791),EXACT('Impact_Input'!D8,CN2791)),0,1),1)</x:f>
        <x:v>0</x:v>
      </x:c>
    </x:row>
    <x:row r="2792">
      <x:c r="CL2792" t="str">
        <x:v>Impact_Input</x:v>
      </x:c>
      <x:c r="CM2792" t="str">
        <x:v>E8</x:v>
      </x:c>
      <x:c r="CN2792" t="str">
        <x:v>Increased online community</x:v>
      </x:c>
      <x:c r="CO2792" t="n">
        <x:f>IFERROR(IF(AND(TYPE('Impact_Input'!E8)=TYPE(CN2792),ISBLANK('Impact_Input'!E8)=ISBLANK(CN2792),EXACT('Impact_Input'!E8,CN2792)),0,1),1)</x:f>
        <x:v>0</x:v>
      </x:c>
    </x:row>
    <x:row r="2793">
      <x:c r="CL2793" t="str">
        <x:v>Impact_Input</x:v>
      </x:c>
      <x:c r="CM2793" t="str">
        <x:v>F8</x:v>
      </x:c>
      <x:c r="CN2793" t="n">
        <x:v>0.15</x:v>
      </x:c>
      <x:c r="CO2793" t="n">
        <x:f>IFERROR(IF(AND(TYPE('Impact_Input'!F8)=TYPE(CN2793),ISBLANK('Impact_Input'!F8)=ISBLANK(CN2793),EXACT('Impact_Input'!F8,CN2793)),0,1),1)</x:f>
        <x:v>0</x:v>
      </x:c>
    </x:row>
    <x:row r="2794">
      <x:c r="CL2794" t="str">
        <x:v>Impact_Input</x:v>
      </x:c>
      <x:c r="CM2794" t="str">
        <x:v>G8</x:v>
      </x:c>
      <x:c r="CN2794" t="n">
        <x:v>0.6</x:v>
      </x:c>
      <x:c r="CO2794" t="n">
        <x:f>IFERROR(IF(AND(TYPE('Impact_Input'!G8)=TYPE(CN2794),ISBLANK('Impact_Input'!G8)=ISBLANK(CN2794),EXACT('Impact_Input'!G8,CN2794)),0,1),1)</x:f>
        <x:v>0</x:v>
      </x:c>
    </x:row>
    <x:row r="2795">
      <x:c r="CL2795" t="str">
        <x:v>Impact_Input</x:v>
      </x:c>
      <x:c r="CM2795" t="str">
        <x:v>H8</x:v>
      </x:c>
      <x:c r="CN2795" t="n">
        <x:v>0.5</x:v>
      </x:c>
      <x:c r="CO2795" t="n">
        <x:f>IFERROR(IF(AND(TYPE('Impact_Input'!H8)=TYPE(CN2795),ISBLANK('Impact_Input'!H8)=ISBLANK(CN2795),EXACT('Impact_Input'!H8,CN2795)),0,1),1)</x:f>
        <x:v>0</x:v>
      </x:c>
    </x:row>
    <x:row r="2796">
      <x:c r="CL2796" t="str">
        <x:v>Impact_Input</x:v>
      </x:c>
      <x:c r="CM2796" t="str">
        <x:v>I8</x:v>
      </x:c>
      <x:c r="CN2796" t="n">
        <x:v>0.3</x:v>
      </x:c>
      <x:c r="CO2796" t="n">
        <x:f>IFERROR(IF(AND(TYPE('Impact_Input'!I8)=TYPE(CN2796),ISBLANK('Impact_Input'!I8)=ISBLANK(CN2796),EXACT('Impact_Input'!I8,CN2796)),0,1),1)</x:f>
        <x:v>0</x:v>
      </x:c>
    </x:row>
    <x:row r="2797">
      <x:c r="CL2797" t="str">
        <x:v>Impact_Input</x:v>
      </x:c>
      <x:c r="CM2797" t="str">
        <x:v>J8</x:v>
      </x:c>
      <x:c r="CN2797" t="n">
        <x:v>3</x:v>
      </x:c>
      <x:c r="CO2797" t="n">
        <x:f>IFERROR(IF(AND(TYPE('Impact_Input'!J8)=TYPE(CN2797),ISBLANK('Impact_Input'!J8)=ISBLANK(CN2797),EXACT('Impact_Input'!J8,CN2797)),0,1),1)</x:f>
        <x:v>0</x:v>
      </x:c>
    </x:row>
    <x:row r="2798">
      <x:c r="CL2798" t="str">
        <x:v>Impact_Input</x:v>
      </x:c>
      <x:c r="CM2798" t="str">
        <x:v>K8</x:v>
      </x:c>
      <x:c r="CN2798" t="n">
        <x:v>1</x:v>
      </x:c>
      <x:c r="CO2798" t="n">
        <x:f>IFERROR(IF(AND(TYPE('Impact_Input'!K8)=TYPE(CN2798),ISBLANK('Impact_Input'!K8)=ISBLANK(CN2798),EXACT('Impact_Input'!K8,CN2798)),0,1),1)</x:f>
        <x:v>0</x:v>
      </x:c>
    </x:row>
    <x:row r="2799">
      <x:c r="CL2799" t="str">
        <x:v>Impact_Input</x:v>
      </x:c>
      <x:c r="CM2799" t="str">
        <x:v>L8</x:v>
      </x:c>
      <x:c r="CN2799" t="n">
        <x:v>1</x:v>
      </x:c>
      <x:c r="CO2799" t="n">
        <x:f>IFERROR(IF(AND(TYPE('Impact_Input'!L8)=TYPE(CN2799),ISBLANK('Impact_Input'!L8)=ISBLANK(CN2799),EXACT('Impact_Input'!L8,CN2799)),0,1),1)</x:f>
        <x:v>0</x:v>
      </x:c>
    </x:row>
    <x:row r="2800">
      <x:c r="CL2800" t="str">
        <x:v>Impact_Input</x:v>
      </x:c>
      <x:c r="CM2800" t="str">
        <x:v>O8</x:v>
      </x:c>
      <x:c r="CN2800" t="str">
        <x:v>OTHER_DECLARED</x:v>
      </x:c>
      <x:c r="CO2800" t="n">
        <x:f>IFERROR(IF(AND(TYPE('Impact_Input'!O8)=TYPE(CN2800),ISBLANK('Impact_Input'!O8)=ISBLANK(CN2800),EXACT('Impact_Input'!O8,CN2800)),0,1),1)</x:f>
        <x:v>0</x:v>
      </x:c>
    </x:row>
    <x:row r="2801">
      <x:c r="CL2801" t="str">
        <x:v>Impact_Input</x:v>
      </x:c>
      <x:c r="CM2801" t="str">
        <x:v>P8</x:v>
      </x:c>
      <x:c r="CN2801" t="str">
        <x:v>Context-specific affected group or exposure denominator</x:v>
      </x:c>
      <x:c r="CO2801" t="n">
        <x:f>IFERROR(IF(AND(TYPE('Impact_Input'!P8)=TYPE(CN2801),ISBLANK('Impact_Input'!P8)=ISBLANK(CN2801),EXACT('Impact_Input'!P8,CN2801)),0,1),1)</x:f>
        <x:v>0</x:v>
      </x:c>
    </x:row>
    <x:row r="2802">
      <x:c r="CL2802" t="str">
        <x:v>Impact_Input</x:v>
      </x:c>
      <x:c r="CM2802" t="str">
        <x:v>Q8</x:v>
      </x:c>
      <x:c r="CN2802" t="str">
        <x:v>Tier-2 analyst estimate</x:v>
      </x:c>
      <x:c r="CO2802" t="n">
        <x:f>IFERROR(IF(AND(TYPE('Impact_Input'!Q8)=TYPE(CN2802),ISBLANK('Impact_Input'!Q8)=ISBLANK(CN2802),EXACT('Impact_Input'!Q8,CN2802)),0,1),1)</x:f>
        <x:v>0</x:v>
      </x:c>
    </x:row>
    <x:row r="2803">
      <x:c r="CL2803" t="str">
        <x:v>Impact_Input</x:v>
      </x:c>
      <x:c r="CM2803" t="str">
        <x:v>R8</x:v>
      </x:c>
      <x:c r="CN2803" t="str">
        <x:v>DEFAULT_1.00</x:v>
      </x:c>
      <x:c r="CO2803" t="n">
        <x:f>IFERROR(IF(AND(TYPE('Impact_Input'!R8)=TYPE(CN2803),ISBLANK('Impact_Input'!R8)=ISBLANK(CN2803),EXACT('Impact_Input'!R8,CN2803)),0,1),1)</x:f>
        <x:v>0</x:v>
      </x:c>
    </x:row>
    <x:row r="2804">
      <x:c r="CL2804" t="str">
        <x:v>Impact_Input</x:v>
      </x:c>
      <x:c r="CM2804" t="str">
        <x:v>S8</x:v>
      </x:c>
      <x:c r="CN2804" t="n">
        <x:v>1</x:v>
      </x:c>
      <x:c r="CO2804" t="n">
        <x:f>IFERROR(IF(AND(TYPE('Impact_Input'!S8)=TYPE(CN2804),ISBLANK('Impact_Input'!S8)=ISBLANK(CN2804),EXACT('Impact_Input'!S8,CN2804)),0,1),1)</x:f>
        <x:v>0</x:v>
      </x:c>
    </x:row>
    <x:row r="2805">
      <x:c r="CL2805" t="str">
        <x:v>Impact_Input</x:v>
      </x:c>
      <x:c r="CM2805" t="str">
        <x:v>T8</x:v>
      </x:c>
      <x:c r="CN2805" t="str">
        <x:v>Worked-run analyst estimate; see PCC Section 17 for provenance and materiality rules.</x:v>
      </x:c>
      <x:c r="CO2805" t="n">
        <x:f>IFERROR(IF(AND(TYPE('Impact_Input'!T8)=TYPE(CN2805),ISBLANK('Impact_Input'!T8)=ISBLANK(CN2805),EXACT('Impact_Input'!T8,CN2805)),0,1),1)</x:f>
        <x:v>0</x:v>
      </x:c>
    </x:row>
    <x:row r="2806">
      <x:c r="CL2806" t="str">
        <x:v>Impact_Input</x:v>
      </x:c>
      <x:c r="CM2806" t="str">
        <x:v>W8</x:v>
      </x:c>
      <x:c r="CN2806" t="str">
        <x:v>Human-only worked run: Base = Welfare because FPP is TRUE and h_welfare=1.00. Generalized runs require governed welfare-inclusion hypothesis sensitivity; GPR/SPR/ICP never change protection or authority automatically.</x:v>
      </x:c>
      <x:c r="CO2806" t="n">
        <x:f>IFERROR(IF(AND(TYPE('Impact_Input'!W8)=TYPE(CN2806),ISBLANK('Impact_Input'!W8)=ISBLANK(CN2806),EXACT('Impact_Input'!W8,CN2806)),0,1),1)</x:f>
        <x:v>0</x:v>
      </x:c>
    </x:row>
    <x:row r="2807">
      <x:c r="CL2807" t="str">
        <x:v>Impact_Input</x:v>
      </x:c>
      <x:c r="CM2807" t="str">
        <x:v>X8</x:v>
      </x:c>
      <x:c r="CN2807" t="str">
        <x:v>Canonical enum = OTHER_DECLARED. This worked-run uses a declared instance-share/exposure denominator for exemplar purposes; not a population-fraction claim.</x:v>
      </x:c>
      <x:c r="CO2807" t="n">
        <x:f>IFERROR(IF(AND(TYPE('Impact_Input'!X8)=TYPE(CN2807),ISBLANK('Impact_Input'!X8)=ISBLANK(CN2807),EXACT('Impact_Input'!X8,CN2807)),0,1),1)</x:f>
        <x:v>0</x:v>
      </x:c>
    </x:row>
    <x:row r="2808">
      <x:c r="CL2808" t="str">
        <x:v>Impact_Input</x:v>
      </x:c>
      <x:c r="CM2808" t="str">
        <x:v>A9</x:v>
      </x:c>
      <x:c r="CN2808" t="str">
        <x:v>I03</x:v>
      </x:c>
      <x:c r="CO2808" t="n">
        <x:f>IFERROR(IF(AND(TYPE('Impact_Input'!A9)=TYPE(CN2808),ISBLANK('Impact_Input'!A9)=ISBLANK(CN2808),EXACT('Impact_Input'!A9,CN2808)),0,1),1)</x:f>
        <x:v>0</x:v>
      </x:c>
    </x:row>
    <x:row r="2809">
      <x:c r="CL2809" t="str">
        <x:v>Impact_Input</x:v>
      </x:c>
      <x:c r="CM2809" t="str">
        <x:v>B9</x:v>
      </x:c>
      <x:c r="CN2809" t="str">
        <x:v>A</x:v>
      </x:c>
      <x:c r="CO2809" t="n">
        <x:f>IFERROR(IF(AND(TYPE('Impact_Input'!B9)=TYPE(CN2809),ISBLANK('Impact_Input'!B9)=ISBLANK(CN2809),EXACT('Impact_Input'!B9,CN2809)),0,1),1)</x:f>
        <x:v>0</x:v>
      </x:c>
    </x:row>
    <x:row r="2810">
      <x:c r="CL2810" t="str">
        <x:v>Impact_Input</x:v>
      </x:c>
      <x:c r="CM2810" t="str">
        <x:v>C9</x:v>
      </x:c>
      <x:c r="CN2810" t="str">
        <x:v>U1</x:v>
      </x:c>
      <x:c r="CO2810" t="n">
        <x:f>IFERROR(IF(AND(TYPE('Impact_Input'!C9)=TYPE(CN2810),ISBLANK('Impact_Input'!C9)=ISBLANK(CN2810),EXACT('Impact_Input'!C9,CN2810)),0,1),1)</x:f>
        <x:v>0</x:v>
      </x:c>
    </x:row>
    <x:row r="2811">
      <x:c r="CL2811" t="str">
        <x:v>Impact_Input</x:v>
      </x:c>
      <x:c r="CM2811" t="str">
        <x:v>D9</x:v>
      </x:c>
      <x:c r="CN2811" t="str">
        <x:v>D5</x:v>
      </x:c>
      <x:c r="CO2811" t="n">
        <x:f>IFERROR(IF(AND(TYPE('Impact_Input'!D9)=TYPE(CN2811),ISBLANK('Impact_Input'!D9)=ISBLANK(CN2811),EXACT('Impact_Input'!D9,CN2811)),0,1),1)</x:f>
        <x:v>0</x:v>
      </x:c>
    </x:row>
    <x:row r="2812">
      <x:c r="CL2812" t="str">
        <x:v>Impact_Input</x:v>
      </x:c>
      <x:c r="CM2812" t="str">
        <x:v>E9</x:v>
      </x:c>
      <x:c r="CN2812" t="str">
        <x:v>Increased work flexibility</x:v>
      </x:c>
      <x:c r="CO2812" t="n">
        <x:f>IFERROR(IF(AND(TYPE('Impact_Input'!E9)=TYPE(CN2812),ISBLANK('Impact_Input'!E9)=ISBLANK(CN2812),EXACT('Impact_Input'!E9,CN2812)),0,1),1)</x:f>
        <x:v>0</x:v>
      </x:c>
    </x:row>
    <x:row r="2813">
      <x:c r="CL2813" t="str">
        <x:v>Impact_Input</x:v>
      </x:c>
      <x:c r="CM2813" t="str">
        <x:v>F9</x:v>
      </x:c>
      <x:c r="CN2813" t="n">
        <x:v>0.4</x:v>
      </x:c>
      <x:c r="CO2813" t="n">
        <x:f>IFERROR(IF(AND(TYPE('Impact_Input'!F9)=TYPE(CN2813),ISBLANK('Impact_Input'!F9)=ISBLANK(CN2813),EXACT('Impact_Input'!F9,CN2813)),0,1),1)</x:f>
        <x:v>0</x:v>
      </x:c>
    </x:row>
    <x:row r="2814">
      <x:c r="CL2814" t="str">
        <x:v>Impact_Input</x:v>
      </x:c>
      <x:c r="CM2814" t="str">
        <x:v>G9</x:v>
      </x:c>
      <x:c r="CN2814" t="n">
        <x:v>0.9</x:v>
      </x:c>
      <x:c r="CO2814" t="n">
        <x:f>IFERROR(IF(AND(TYPE('Impact_Input'!G9)=TYPE(CN2814),ISBLANK('Impact_Input'!G9)=ISBLANK(CN2814),EXACT('Impact_Input'!G9,CN2814)),0,1),1)</x:f>
        <x:v>0</x:v>
      </x:c>
    </x:row>
    <x:row r="2815">
      <x:c r="CL2815" t="str">
        <x:v>Impact_Input</x:v>
      </x:c>
      <x:c r="CM2815" t="str">
        <x:v>H9</x:v>
      </x:c>
      <x:c r="CN2815" t="n">
        <x:v>0.8</x:v>
      </x:c>
      <x:c r="CO2815" t="n">
        <x:f>IFERROR(IF(AND(TYPE('Impact_Input'!H9)=TYPE(CN2815),ISBLANK('Impact_Input'!H9)=ISBLANK(CN2815),EXACT('Impact_Input'!H9,CN2815)),0,1),1)</x:f>
        <x:v>0</x:v>
      </x:c>
    </x:row>
    <x:row r="2816">
      <x:c r="CL2816" t="str">
        <x:v>Impact_Input</x:v>
      </x:c>
      <x:c r="CM2816" t="str">
        <x:v>I9</x:v>
      </x:c>
      <x:c r="CN2816" t="n">
        <x:v>0.6</x:v>
      </x:c>
      <x:c r="CO2816" t="n">
        <x:f>IFERROR(IF(AND(TYPE('Impact_Input'!I9)=TYPE(CN2816),ISBLANK('Impact_Input'!I9)=ISBLANK(CN2816),EXACT('Impact_Input'!I9,CN2816)),0,1),1)</x:f>
        <x:v>0</x:v>
      </x:c>
    </x:row>
    <x:row r="2817">
      <x:c r="CL2817" t="str">
        <x:v>Impact_Input</x:v>
      </x:c>
      <x:c r="CM2817" t="str">
        <x:v>J9</x:v>
      </x:c>
      <x:c r="CN2817" t="n">
        <x:v>10</x:v>
      </x:c>
      <x:c r="CO2817" t="n">
        <x:f>IFERROR(IF(AND(TYPE('Impact_Input'!J9)=TYPE(CN2817),ISBLANK('Impact_Input'!J9)=ISBLANK(CN2817),EXACT('Impact_Input'!J9,CN2817)),0,1),1)</x:f>
        <x:v>0</x:v>
      </x:c>
    </x:row>
    <x:row r="2818">
      <x:c r="CL2818" t="str">
        <x:v>Impact_Input</x:v>
      </x:c>
      <x:c r="CM2818" t="str">
        <x:v>K9</x:v>
      </x:c>
      <x:c r="CN2818" t="n">
        <x:v>1</x:v>
      </x:c>
      <x:c r="CO2818" t="n">
        <x:f>IFERROR(IF(AND(TYPE('Impact_Input'!K9)=TYPE(CN2818),ISBLANK('Impact_Input'!K9)=ISBLANK(CN2818),EXACT('Impact_Input'!K9,CN2818)),0,1),1)</x:f>
        <x:v>0</x:v>
      </x:c>
    </x:row>
    <x:row r="2819">
      <x:c r="CL2819" t="str">
        <x:v>Impact_Input</x:v>
      </x:c>
      <x:c r="CM2819" t="str">
        <x:v>L9</x:v>
      </x:c>
      <x:c r="CN2819" t="n">
        <x:v>1</x:v>
      </x:c>
      <x:c r="CO2819" t="n">
        <x:f>IFERROR(IF(AND(TYPE('Impact_Input'!L9)=TYPE(CN2819),ISBLANK('Impact_Input'!L9)=ISBLANK(CN2819),EXACT('Impact_Input'!L9,CN2819)),0,1),1)</x:f>
        <x:v>0</x:v>
      </x:c>
    </x:row>
    <x:row r="2820">
      <x:c r="CL2820" t="str">
        <x:v>Impact_Input</x:v>
      </x:c>
      <x:c r="CM2820" t="str">
        <x:v>O9</x:v>
      </x:c>
      <x:c r="CN2820" t="str">
        <x:v>OTHER_DECLARED</x:v>
      </x:c>
      <x:c r="CO2820" t="n">
        <x:f>IFERROR(IF(AND(TYPE('Impact_Input'!O9)=TYPE(CN2820),ISBLANK('Impact_Input'!O9)=ISBLANK(CN2820),EXACT('Impact_Input'!O9,CN2820)),0,1),1)</x:f>
        <x:v>0</x:v>
      </x:c>
    </x:row>
    <x:row r="2821">
      <x:c r="CL2821" t="str">
        <x:v>Impact_Input</x:v>
      </x:c>
      <x:c r="CM2821" t="str">
        <x:v>P9</x:v>
      </x:c>
      <x:c r="CN2821" t="str">
        <x:v>Context-specific affected group or exposure denominator</x:v>
      </x:c>
      <x:c r="CO2821" t="n">
        <x:f>IFERROR(IF(AND(TYPE('Impact_Input'!P9)=TYPE(CN2821),ISBLANK('Impact_Input'!P9)=ISBLANK(CN2821),EXACT('Impact_Input'!P9,CN2821)),0,1),1)</x:f>
        <x:v>0</x:v>
      </x:c>
    </x:row>
    <x:row r="2822">
      <x:c r="CL2822" t="str">
        <x:v>Impact_Input</x:v>
      </x:c>
      <x:c r="CM2822" t="str">
        <x:v>Q9</x:v>
      </x:c>
      <x:c r="CN2822" t="str">
        <x:v>Tier-2 analyst estimate</x:v>
      </x:c>
      <x:c r="CO2822" t="n">
        <x:f>IFERROR(IF(AND(TYPE('Impact_Input'!Q9)=TYPE(CN2822),ISBLANK('Impact_Input'!Q9)=ISBLANK(CN2822),EXACT('Impact_Input'!Q9,CN2822)),0,1),1)</x:f>
        <x:v>0</x:v>
      </x:c>
    </x:row>
    <x:row r="2823">
      <x:c r="CL2823" t="str">
        <x:v>Impact_Input</x:v>
      </x:c>
      <x:c r="CM2823" t="str">
        <x:v>R9</x:v>
      </x:c>
      <x:c r="CN2823" t="str">
        <x:v>DEFAULT_1.00</x:v>
      </x:c>
      <x:c r="CO2823" t="n">
        <x:f>IFERROR(IF(AND(TYPE('Impact_Input'!R9)=TYPE(CN2823),ISBLANK('Impact_Input'!R9)=ISBLANK(CN2823),EXACT('Impact_Input'!R9,CN2823)),0,1),1)</x:f>
        <x:v>0</x:v>
      </x:c>
    </x:row>
    <x:row r="2824">
      <x:c r="CL2824" t="str">
        <x:v>Impact_Input</x:v>
      </x:c>
      <x:c r="CM2824" t="str">
        <x:v>S9</x:v>
      </x:c>
      <x:c r="CN2824" t="n">
        <x:v>1</x:v>
      </x:c>
      <x:c r="CO2824" t="n">
        <x:f>IFERROR(IF(AND(TYPE('Impact_Input'!S9)=TYPE(CN2824),ISBLANK('Impact_Input'!S9)=ISBLANK(CN2824),EXACT('Impact_Input'!S9,CN2824)),0,1),1)</x:f>
        <x:v>0</x:v>
      </x:c>
    </x:row>
    <x:row r="2825">
      <x:c r="CL2825" t="str">
        <x:v>Impact_Input</x:v>
      </x:c>
      <x:c r="CM2825" t="str">
        <x:v>T9</x:v>
      </x:c>
      <x:c r="CN2825" t="str">
        <x:v>Worked-run analyst estimate; see PCC Section 17 for provenance and materiality rules.</x:v>
      </x:c>
      <x:c r="CO2825" t="n">
        <x:f>IFERROR(IF(AND(TYPE('Impact_Input'!T9)=TYPE(CN2825),ISBLANK('Impact_Input'!T9)=ISBLANK(CN2825),EXACT('Impact_Input'!T9,CN2825)),0,1),1)</x:f>
        <x:v>0</x:v>
      </x:c>
    </x:row>
    <x:row r="2826">
      <x:c r="CL2826" t="str">
        <x:v>Impact_Input</x:v>
      </x:c>
      <x:c r="CM2826" t="str">
        <x:v>W9</x:v>
      </x:c>
      <x:c r="CN2826" t="str">
        <x:v>Human-only worked run: Base = Welfare because FPP is TRUE and h_welfare=1.00. Generalized runs require governed welfare-inclusion hypothesis sensitivity; GPR/SPR/ICP never change protection or authority automatically.</x:v>
      </x:c>
      <x:c r="CO2826" t="n">
        <x:f>IFERROR(IF(AND(TYPE('Impact_Input'!W9)=TYPE(CN2826),ISBLANK('Impact_Input'!W9)=ISBLANK(CN2826),EXACT('Impact_Input'!W9,CN2826)),0,1),1)</x:f>
        <x:v>0</x:v>
      </x:c>
    </x:row>
    <x:row r="2827">
      <x:c r="CL2827" t="str">
        <x:v>Impact_Input</x:v>
      </x:c>
      <x:c r="CM2827" t="str">
        <x:v>X9</x:v>
      </x:c>
      <x:c r="CN2827" t="str">
        <x:v>Canonical enum = OTHER_DECLARED. This worked-run uses a declared instance-share/exposure denominator for exemplar purposes; not a population-fraction claim.</x:v>
      </x:c>
      <x:c r="CO2827" t="n">
        <x:f>IFERROR(IF(AND(TYPE('Impact_Input'!X9)=TYPE(CN2827),ISBLANK('Impact_Input'!X9)=ISBLANK(CN2827),EXACT('Impact_Input'!X9,CN2827)),0,1),1)</x:f>
        <x:v>0</x:v>
      </x:c>
    </x:row>
    <x:row r="2828">
      <x:c r="CL2828" t="str">
        <x:v>Impact_Input</x:v>
      </x:c>
      <x:c r="CM2828" t="str">
        <x:v>A10</x:v>
      </x:c>
      <x:c r="CN2828" t="str">
        <x:v>I04</x:v>
      </x:c>
      <x:c r="CO2828" t="n">
        <x:f>IFERROR(IF(AND(TYPE('Impact_Input'!A10)=TYPE(CN2828),ISBLANK('Impact_Input'!A10)=ISBLANK(CN2828),EXACT('Impact_Input'!A10,CN2828)),0,1),1)</x:f>
        <x:v>0</x:v>
      </x:c>
    </x:row>
    <x:row r="2829">
      <x:c r="CL2829" t="str">
        <x:v>Impact_Input</x:v>
      </x:c>
      <x:c r="CM2829" t="str">
        <x:v>B10</x:v>
      </x:c>
      <x:c r="CN2829" t="str">
        <x:v>A</x:v>
      </x:c>
      <x:c r="CO2829" t="n">
        <x:f>IFERROR(IF(AND(TYPE('Impact_Input'!B10)=TYPE(CN2829),ISBLANK('Impact_Input'!B10)=ISBLANK(CN2829),EXACT('Impact_Input'!B10,CN2829)),0,1),1)</x:f>
        <x:v>0</x:v>
      </x:c>
    </x:row>
    <x:row r="2830">
      <x:c r="CL2830" t="str">
        <x:v>Impact_Input</x:v>
      </x:c>
      <x:c r="CM2830" t="str">
        <x:v>C10</x:v>
      </x:c>
      <x:c r="CN2830" t="str">
        <x:v>U2</x:v>
      </x:c>
      <x:c r="CO2830" t="n">
        <x:f>IFERROR(IF(AND(TYPE('Impact_Input'!C10)=TYPE(CN2830),ISBLANK('Impact_Input'!C10)=ISBLANK(CN2830),EXACT('Impact_Input'!C10,CN2830)),0,1),1)</x:f>
        <x:v>0</x:v>
      </x:c>
    </x:row>
    <x:row r="2831">
      <x:c r="CL2831" t="str">
        <x:v>Impact_Input</x:v>
      </x:c>
      <x:c r="CM2831" t="str">
        <x:v>D10</x:v>
      </x:c>
      <x:c r="CN2831" t="str">
        <x:v>D1</x:v>
      </x:c>
      <x:c r="CO2831" t="n">
        <x:f>IFERROR(IF(AND(TYPE('Impact_Input'!D10)=TYPE(CN2831),ISBLANK('Impact_Input'!D10)=ISBLANK(CN2831),EXACT('Impact_Input'!D10,CN2831)),0,1),1)</x:f>
        <x:v>0</x:v>
      </x:c>
    </x:row>
    <x:row r="2832">
      <x:c r="CL2832" t="str">
        <x:v>Impact_Input</x:v>
      </x:c>
      <x:c r="CM2832" t="str">
        <x:v>E10</x:v>
      </x:c>
      <x:c r="CN2832" t="str">
        <x:v>Reduced commuting costs</x:v>
      </x:c>
      <x:c r="CO2832" t="n">
        <x:f>IFERROR(IF(AND(TYPE('Impact_Input'!E10)=TYPE(CN2832),ISBLANK('Impact_Input'!E10)=ISBLANK(CN2832),EXACT('Impact_Input'!E10,CN2832)),0,1),1)</x:f>
        <x:v>0</x:v>
      </x:c>
    </x:row>
    <x:row r="2833">
      <x:c r="CL2833" t="str">
        <x:v>Impact_Input</x:v>
      </x:c>
      <x:c r="CM2833" t="str">
        <x:v>F10</x:v>
      </x:c>
      <x:c r="CN2833" t="n">
        <x:v>0.25</x:v>
      </x:c>
      <x:c r="CO2833" t="n">
        <x:f>IFERROR(IF(AND(TYPE('Impact_Input'!F10)=TYPE(CN2833),ISBLANK('Impact_Input'!F10)=ISBLANK(CN2833),EXACT('Impact_Input'!F10,CN2833)),0,1),1)</x:f>
        <x:v>0</x:v>
      </x:c>
    </x:row>
    <x:row r="2834">
      <x:c r="CL2834" t="str">
        <x:v>Impact_Input</x:v>
      </x:c>
      <x:c r="CM2834" t="str">
        <x:v>G10</x:v>
      </x:c>
      <x:c r="CN2834" t="n">
        <x:v>0.7</x:v>
      </x:c>
      <x:c r="CO2834" t="n">
        <x:f>IFERROR(IF(AND(TYPE('Impact_Input'!G10)=TYPE(CN2834),ISBLANK('Impact_Input'!G10)=ISBLANK(CN2834),EXACT('Impact_Input'!G10,CN2834)),0,1),1)</x:f>
        <x:v>0</x:v>
      </x:c>
    </x:row>
    <x:row r="2835">
      <x:c r="CL2835" t="str">
        <x:v>Impact_Input</x:v>
      </x:c>
      <x:c r="CM2835" t="str">
        <x:v>H10</x:v>
      </x:c>
      <x:c r="CN2835" t="n">
        <x:v>0.6</x:v>
      </x:c>
      <x:c r="CO2835" t="n">
        <x:f>IFERROR(IF(AND(TYPE('Impact_Input'!H10)=TYPE(CN2835),ISBLANK('Impact_Input'!H10)=ISBLANK(CN2835),EXACT('Impact_Input'!H10,CN2835)),0,1),1)</x:f>
        <x:v>0</x:v>
      </x:c>
    </x:row>
    <x:row r="2836">
      <x:c r="CL2836" t="str">
        <x:v>Impact_Input</x:v>
      </x:c>
      <x:c r="CM2836" t="str">
        <x:v>I10</x:v>
      </x:c>
      <x:c r="CN2836" t="n">
        <x:v>0.4</x:v>
      </x:c>
      <x:c r="CO2836" t="n">
        <x:f>IFERROR(IF(AND(TYPE('Impact_Input'!I10)=TYPE(CN2836),ISBLANK('Impact_Input'!I10)=ISBLANK(CN2836),EXACT('Impact_Input'!I10,CN2836)),0,1),1)</x:f>
        <x:v>0</x:v>
      </x:c>
    </x:row>
    <x:row r="2837">
      <x:c r="CL2837" t="str">
        <x:v>Impact_Input</x:v>
      </x:c>
      <x:c r="CM2837" t="str">
        <x:v>J10</x:v>
      </x:c>
      <x:c r="CN2837" t="n">
        <x:v>5</x:v>
      </x:c>
      <x:c r="CO2837" t="n">
        <x:f>IFERROR(IF(AND(TYPE('Impact_Input'!J10)=TYPE(CN2837),ISBLANK('Impact_Input'!J10)=ISBLANK(CN2837),EXACT('Impact_Input'!J10,CN2837)),0,1),1)</x:f>
        <x:v>0</x:v>
      </x:c>
    </x:row>
    <x:row r="2838">
      <x:c r="CL2838" t="str">
        <x:v>Impact_Input</x:v>
      </x:c>
      <x:c r="CM2838" t="str">
        <x:v>K10</x:v>
      </x:c>
      <x:c r="CN2838" t="n">
        <x:v>1</x:v>
      </x:c>
      <x:c r="CO2838" t="n">
        <x:f>IFERROR(IF(AND(TYPE('Impact_Input'!K10)=TYPE(CN2838),ISBLANK('Impact_Input'!K10)=ISBLANK(CN2838),EXACT('Impact_Input'!K10,CN2838)),0,1),1)</x:f>
        <x:v>0</x:v>
      </x:c>
    </x:row>
    <x:row r="2839">
      <x:c r="CL2839" t="str">
        <x:v>Impact_Input</x:v>
      </x:c>
      <x:c r="CM2839" t="str">
        <x:v>L10</x:v>
      </x:c>
      <x:c r="CN2839" t="n">
        <x:v>1</x:v>
      </x:c>
      <x:c r="CO2839" t="n">
        <x:f>IFERROR(IF(AND(TYPE('Impact_Input'!L10)=TYPE(CN2839),ISBLANK('Impact_Input'!L10)=ISBLANK(CN2839),EXACT('Impact_Input'!L10,CN2839)),0,1),1)</x:f>
        <x:v>0</x:v>
      </x:c>
    </x:row>
    <x:row r="2840">
      <x:c r="CL2840" t="str">
        <x:v>Impact_Input</x:v>
      </x:c>
      <x:c r="CM2840" t="str">
        <x:v>O10</x:v>
      </x:c>
      <x:c r="CN2840" t="str">
        <x:v>OTHER_DECLARED</x:v>
      </x:c>
      <x:c r="CO2840" t="n">
        <x:f>IFERROR(IF(AND(TYPE('Impact_Input'!O10)=TYPE(CN2840),ISBLANK('Impact_Input'!O10)=ISBLANK(CN2840),EXACT('Impact_Input'!O10,CN2840)),0,1),1)</x:f>
        <x:v>0</x:v>
      </x:c>
    </x:row>
    <x:row r="2841">
      <x:c r="CL2841" t="str">
        <x:v>Impact_Input</x:v>
      </x:c>
      <x:c r="CM2841" t="str">
        <x:v>P10</x:v>
      </x:c>
      <x:c r="CN2841" t="str">
        <x:v>Context-specific affected group or exposure denominator</x:v>
      </x:c>
      <x:c r="CO2841" t="n">
        <x:f>IFERROR(IF(AND(TYPE('Impact_Input'!P10)=TYPE(CN2841),ISBLANK('Impact_Input'!P10)=ISBLANK(CN2841),EXACT('Impact_Input'!P10,CN2841)),0,1),1)</x:f>
        <x:v>0</x:v>
      </x:c>
    </x:row>
    <x:row r="2842">
      <x:c r="CL2842" t="str">
        <x:v>Impact_Input</x:v>
      </x:c>
      <x:c r="CM2842" t="str">
        <x:v>Q10</x:v>
      </x:c>
      <x:c r="CN2842" t="str">
        <x:v>Tier-2 analyst estimate</x:v>
      </x:c>
      <x:c r="CO2842" t="n">
        <x:f>IFERROR(IF(AND(TYPE('Impact_Input'!Q10)=TYPE(CN2842),ISBLANK('Impact_Input'!Q10)=ISBLANK(CN2842),EXACT('Impact_Input'!Q10,CN2842)),0,1),1)</x:f>
        <x:v>0</x:v>
      </x:c>
    </x:row>
    <x:row r="2843">
      <x:c r="CL2843" t="str">
        <x:v>Impact_Input</x:v>
      </x:c>
      <x:c r="CM2843" t="str">
        <x:v>R10</x:v>
      </x:c>
      <x:c r="CN2843" t="str">
        <x:v>DEFAULT_1.00</x:v>
      </x:c>
      <x:c r="CO2843" t="n">
        <x:f>IFERROR(IF(AND(TYPE('Impact_Input'!R10)=TYPE(CN2843),ISBLANK('Impact_Input'!R10)=ISBLANK(CN2843),EXACT('Impact_Input'!R10,CN2843)),0,1),1)</x:f>
        <x:v>0</x:v>
      </x:c>
    </x:row>
    <x:row r="2844">
      <x:c r="CL2844" t="str">
        <x:v>Impact_Input</x:v>
      </x:c>
      <x:c r="CM2844" t="str">
        <x:v>S10</x:v>
      </x:c>
      <x:c r="CN2844" t="n">
        <x:v>1</x:v>
      </x:c>
      <x:c r="CO2844" t="n">
        <x:f>IFERROR(IF(AND(TYPE('Impact_Input'!S10)=TYPE(CN2844),ISBLANK('Impact_Input'!S10)=ISBLANK(CN2844),EXACT('Impact_Input'!S10,CN2844)),0,1),1)</x:f>
        <x:v>0</x:v>
      </x:c>
    </x:row>
    <x:row r="2845">
      <x:c r="CL2845" t="str">
        <x:v>Impact_Input</x:v>
      </x:c>
      <x:c r="CM2845" t="str">
        <x:v>T10</x:v>
      </x:c>
      <x:c r="CN2845" t="str">
        <x:v>Worked-run analyst estimate; see PCC Section 17 for provenance and materiality rules.</x:v>
      </x:c>
      <x:c r="CO2845" t="n">
        <x:f>IFERROR(IF(AND(TYPE('Impact_Input'!T10)=TYPE(CN2845),ISBLANK('Impact_Input'!T10)=ISBLANK(CN2845),EXACT('Impact_Input'!T10,CN2845)),0,1),1)</x:f>
        <x:v>0</x:v>
      </x:c>
    </x:row>
    <x:row r="2846">
      <x:c r="CL2846" t="str">
        <x:v>Impact_Input</x:v>
      </x:c>
      <x:c r="CM2846" t="str">
        <x:v>W10</x:v>
      </x:c>
      <x:c r="CN2846" t="str">
        <x:v>Human-only worked run: Base = Welfare because FPP is TRUE and h_welfare=1.00. Generalized runs require governed welfare-inclusion hypothesis sensitivity; GPR/SPR/ICP never change protection or authority automatically.</x:v>
      </x:c>
      <x:c r="CO2846" t="n">
        <x:f>IFERROR(IF(AND(TYPE('Impact_Input'!W10)=TYPE(CN2846),ISBLANK('Impact_Input'!W10)=ISBLANK(CN2846),EXACT('Impact_Input'!W10,CN2846)),0,1),1)</x:f>
        <x:v>0</x:v>
      </x:c>
    </x:row>
    <x:row r="2847">
      <x:c r="CL2847" t="str">
        <x:v>Impact_Input</x:v>
      </x:c>
      <x:c r="CM2847" t="str">
        <x:v>X10</x:v>
      </x:c>
      <x:c r="CN2847" t="str">
        <x:v>Canonical enum = OTHER_DECLARED. This worked-run uses a declared instance-share/exposure denominator for exemplar purposes; not a population-fraction claim.</x:v>
      </x:c>
      <x:c r="CO2847" t="n">
        <x:f>IFERROR(IF(AND(TYPE('Impact_Input'!X10)=TYPE(CN2847),ISBLANK('Impact_Input'!X10)=ISBLANK(CN2847),EXACT('Impact_Input'!X10,CN2847)),0,1),1)</x:f>
        <x:v>0</x:v>
      </x:c>
    </x:row>
    <x:row r="2848">
      <x:c r="CL2848" t="str">
        <x:v>Impact_Input</x:v>
      </x:c>
      <x:c r="CM2848" t="str">
        <x:v>A11</x:v>
      </x:c>
      <x:c r="CN2848" t="str">
        <x:v>I05</x:v>
      </x:c>
      <x:c r="CO2848" t="n">
        <x:f>IFERROR(IF(AND(TYPE('Impact_Input'!A11)=TYPE(CN2848),ISBLANK('Impact_Input'!A11)=ISBLANK(CN2848),EXACT('Impact_Input'!A11,CN2848)),0,1),1)</x:f>
        <x:v>0</x:v>
      </x:c>
    </x:row>
    <x:row r="2849">
      <x:c r="CL2849" t="str">
        <x:v>Impact_Input</x:v>
      </x:c>
      <x:c r="CM2849" t="str">
        <x:v>B11</x:v>
      </x:c>
      <x:c r="CN2849" t="str">
        <x:v>A</x:v>
      </x:c>
      <x:c r="CO2849" t="n">
        <x:f>IFERROR(IF(AND(TYPE('Impact_Input'!B11)=TYPE(CN2849),ISBLANK('Impact_Input'!B11)=ISBLANK(CN2849),EXACT('Impact_Input'!B11,CN2849)),0,1),1)</x:f>
        <x:v>0</x:v>
      </x:c>
    </x:row>
    <x:row r="2850">
      <x:c r="CL2850" t="str">
        <x:v>Impact_Input</x:v>
      </x:c>
      <x:c r="CM2850" t="str">
        <x:v>C11</x:v>
      </x:c>
      <x:c r="CN2850" t="str">
        <x:v>U1</x:v>
      </x:c>
      <x:c r="CO2850" t="n">
        <x:f>IFERROR(IF(AND(TYPE('Impact_Input'!C11)=TYPE(CN2850),ISBLANK('Impact_Input'!C11)=ISBLANK(CN2850),EXACT('Impact_Input'!C11,CN2850)),0,1),1)</x:f>
        <x:v>0</x:v>
      </x:c>
    </x:row>
    <x:row r="2851">
      <x:c r="CL2851" t="str">
        <x:v>Impact_Input</x:v>
      </x:c>
      <x:c r="CM2851" t="str">
        <x:v>D11</x:v>
      </x:c>
      <x:c r="CN2851" t="str">
        <x:v>D6</x:v>
      </x:c>
      <x:c r="CO2851" t="n">
        <x:f>IFERROR(IF(AND(TYPE('Impact_Input'!D11)=TYPE(CN2851),ISBLANK('Impact_Input'!D11)=ISBLANK(CN2851),EXACT('Impact_Input'!D11,CN2851)),0,1),1)</x:f>
        <x:v>0</x:v>
      </x:c>
    </x:row>
    <x:row r="2852">
      <x:c r="CL2852" t="str">
        <x:v>Impact_Input</x:v>
      </x:c>
      <x:c r="CM2852" t="str">
        <x:v>E11</x:v>
      </x:c>
      <x:c r="CN2852" t="str">
        <x:v>Better work-life balance</x:v>
      </x:c>
      <x:c r="CO2852" t="n">
        <x:f>IFERROR(IF(AND(TYPE('Impact_Input'!E11)=TYPE(CN2852),ISBLANK('Impact_Input'!E11)=ISBLANK(CN2852),EXACT('Impact_Input'!E11,CN2852)),0,1),1)</x:f>
        <x:v>0</x:v>
      </x:c>
    </x:row>
    <x:row r="2853">
      <x:c r="CL2853" t="str">
        <x:v>Impact_Input</x:v>
      </x:c>
      <x:c r="CM2853" t="str">
        <x:v>F11</x:v>
      </x:c>
      <x:c r="CN2853" t="n">
        <x:v>0.35</x:v>
      </x:c>
      <x:c r="CO2853" t="n">
        <x:f>IFERROR(IF(AND(TYPE('Impact_Input'!F11)=TYPE(CN2853),ISBLANK('Impact_Input'!F11)=ISBLANK(CN2853),EXACT('Impact_Input'!F11,CN2853)),0,1),1)</x:f>
        <x:v>0</x:v>
      </x:c>
    </x:row>
    <x:row r="2854">
      <x:c r="CL2854" t="str">
        <x:v>Impact_Input</x:v>
      </x:c>
      <x:c r="CM2854" t="str">
        <x:v>G11</x:v>
      </x:c>
      <x:c r="CN2854" t="n">
        <x:v>0.8</x:v>
      </x:c>
      <x:c r="CO2854" t="n">
        <x:f>IFERROR(IF(AND(TYPE('Impact_Input'!G11)=TYPE(CN2854),ISBLANK('Impact_Input'!G11)=ISBLANK(CN2854),EXACT('Impact_Input'!G11,CN2854)),0,1),1)</x:f>
        <x:v>0</x:v>
      </x:c>
    </x:row>
    <x:row r="2855">
      <x:c r="CL2855" t="str">
        <x:v>Impact_Input</x:v>
      </x:c>
      <x:c r="CM2855" t="str">
        <x:v>H11</x:v>
      </x:c>
      <x:c r="CN2855" t="n">
        <x:v>0.7</x:v>
      </x:c>
      <x:c r="CO2855" t="n">
        <x:f>IFERROR(IF(AND(TYPE('Impact_Input'!H11)=TYPE(CN2855),ISBLANK('Impact_Input'!H11)=ISBLANK(CN2855),EXACT('Impact_Input'!H11,CN2855)),0,1),1)</x:f>
        <x:v>0</x:v>
      </x:c>
    </x:row>
    <x:row r="2856">
      <x:c r="CL2856" t="str">
        <x:v>Impact_Input</x:v>
      </x:c>
      <x:c r="CM2856" t="str">
        <x:v>I11</x:v>
      </x:c>
      <x:c r="CN2856" t="n">
        <x:v>0.5</x:v>
      </x:c>
      <x:c r="CO2856" t="n">
        <x:f>IFERROR(IF(AND(TYPE('Impact_Input'!I11)=TYPE(CN2856),ISBLANK('Impact_Input'!I11)=ISBLANK(CN2856),EXACT('Impact_Input'!I11,CN2856)),0,1),1)</x:f>
        <x:v>0</x:v>
      </x:c>
    </x:row>
    <x:row r="2857">
      <x:c r="CL2857" t="str">
        <x:v>Impact_Input</x:v>
      </x:c>
      <x:c r="CM2857" t="str">
        <x:v>J11</x:v>
      </x:c>
      <x:c r="CN2857" t="n">
        <x:v>10</x:v>
      </x:c>
      <x:c r="CO2857" t="n">
        <x:f>IFERROR(IF(AND(TYPE('Impact_Input'!J11)=TYPE(CN2857),ISBLANK('Impact_Input'!J11)=ISBLANK(CN2857),EXACT('Impact_Input'!J11,CN2857)),0,1),1)</x:f>
        <x:v>0</x:v>
      </x:c>
    </x:row>
    <x:row r="2858">
      <x:c r="CL2858" t="str">
        <x:v>Impact_Input</x:v>
      </x:c>
      <x:c r="CM2858" t="str">
        <x:v>K11</x:v>
      </x:c>
      <x:c r="CN2858" t="n">
        <x:v>1</x:v>
      </x:c>
      <x:c r="CO2858" t="n">
        <x:f>IFERROR(IF(AND(TYPE('Impact_Input'!K11)=TYPE(CN2858),ISBLANK('Impact_Input'!K11)=ISBLANK(CN2858),EXACT('Impact_Input'!K11,CN2858)),0,1),1)</x:f>
        <x:v>0</x:v>
      </x:c>
    </x:row>
    <x:row r="2859">
      <x:c r="CL2859" t="str">
        <x:v>Impact_Input</x:v>
      </x:c>
      <x:c r="CM2859" t="str">
        <x:v>L11</x:v>
      </x:c>
      <x:c r="CN2859" t="n">
        <x:v>1</x:v>
      </x:c>
      <x:c r="CO2859" t="n">
        <x:f>IFERROR(IF(AND(TYPE('Impact_Input'!L11)=TYPE(CN2859),ISBLANK('Impact_Input'!L11)=ISBLANK(CN2859),EXACT('Impact_Input'!L11,CN2859)),0,1),1)</x:f>
        <x:v>0</x:v>
      </x:c>
    </x:row>
    <x:row r="2860">
      <x:c r="CL2860" t="str">
        <x:v>Impact_Input</x:v>
      </x:c>
      <x:c r="CM2860" t="str">
        <x:v>O11</x:v>
      </x:c>
      <x:c r="CN2860" t="str">
        <x:v>OTHER_DECLARED</x:v>
      </x:c>
      <x:c r="CO2860" t="n">
        <x:f>IFERROR(IF(AND(TYPE('Impact_Input'!O11)=TYPE(CN2860),ISBLANK('Impact_Input'!O11)=ISBLANK(CN2860),EXACT('Impact_Input'!O11,CN2860)),0,1),1)</x:f>
        <x:v>0</x:v>
      </x:c>
    </x:row>
    <x:row r="2861">
      <x:c r="CL2861" t="str">
        <x:v>Impact_Input</x:v>
      </x:c>
      <x:c r="CM2861" t="str">
        <x:v>P11</x:v>
      </x:c>
      <x:c r="CN2861" t="str">
        <x:v>Context-specific affected group or exposure denominator</x:v>
      </x:c>
      <x:c r="CO2861" t="n">
        <x:f>IFERROR(IF(AND(TYPE('Impact_Input'!P11)=TYPE(CN2861),ISBLANK('Impact_Input'!P11)=ISBLANK(CN2861),EXACT('Impact_Input'!P11,CN2861)),0,1),1)</x:f>
        <x:v>0</x:v>
      </x:c>
    </x:row>
    <x:row r="2862">
      <x:c r="CL2862" t="str">
        <x:v>Impact_Input</x:v>
      </x:c>
      <x:c r="CM2862" t="str">
        <x:v>Q11</x:v>
      </x:c>
      <x:c r="CN2862" t="str">
        <x:v>Tier-2 analyst estimate</x:v>
      </x:c>
      <x:c r="CO2862" t="n">
        <x:f>IFERROR(IF(AND(TYPE('Impact_Input'!Q11)=TYPE(CN2862),ISBLANK('Impact_Input'!Q11)=ISBLANK(CN2862),EXACT('Impact_Input'!Q11,CN2862)),0,1),1)</x:f>
        <x:v>0</x:v>
      </x:c>
    </x:row>
    <x:row r="2863">
      <x:c r="CL2863" t="str">
        <x:v>Impact_Input</x:v>
      </x:c>
      <x:c r="CM2863" t="str">
        <x:v>R11</x:v>
      </x:c>
      <x:c r="CN2863" t="str">
        <x:v>DEFAULT_1.00</x:v>
      </x:c>
      <x:c r="CO2863" t="n">
        <x:f>IFERROR(IF(AND(TYPE('Impact_Input'!R11)=TYPE(CN2863),ISBLANK('Impact_Input'!R11)=ISBLANK(CN2863),EXACT('Impact_Input'!R11,CN2863)),0,1),1)</x:f>
        <x:v>0</x:v>
      </x:c>
    </x:row>
    <x:row r="2864">
      <x:c r="CL2864" t="str">
        <x:v>Impact_Input</x:v>
      </x:c>
      <x:c r="CM2864" t="str">
        <x:v>S11</x:v>
      </x:c>
      <x:c r="CN2864" t="n">
        <x:v>1</x:v>
      </x:c>
      <x:c r="CO2864" t="n">
        <x:f>IFERROR(IF(AND(TYPE('Impact_Input'!S11)=TYPE(CN2864),ISBLANK('Impact_Input'!S11)=ISBLANK(CN2864),EXACT('Impact_Input'!S11,CN2864)),0,1),1)</x:f>
        <x:v>0</x:v>
      </x:c>
    </x:row>
    <x:row r="2865">
      <x:c r="CL2865" t="str">
        <x:v>Impact_Input</x:v>
      </x:c>
      <x:c r="CM2865" t="str">
        <x:v>T11</x:v>
      </x:c>
      <x:c r="CN2865" t="str">
        <x:v>Worked-run analyst estimate; see PCC Section 17 for provenance and materiality rules.</x:v>
      </x:c>
      <x:c r="CO2865" t="n">
        <x:f>IFERROR(IF(AND(TYPE('Impact_Input'!T11)=TYPE(CN2865),ISBLANK('Impact_Input'!T11)=ISBLANK(CN2865),EXACT('Impact_Input'!T11,CN2865)),0,1),1)</x:f>
        <x:v>0</x:v>
      </x:c>
    </x:row>
    <x:row r="2866">
      <x:c r="CL2866" t="str">
        <x:v>Impact_Input</x:v>
      </x:c>
      <x:c r="CM2866" t="str">
        <x:v>W11</x:v>
      </x:c>
      <x:c r="CN2866" t="str">
        <x:v>Human-only worked run: Base = Welfare because FPP is TRUE and h_welfare=1.00. Generalized runs require governed welfare-inclusion hypothesis sensitivity; GPR/SPR/ICP never change protection or authority automatically.</x:v>
      </x:c>
      <x:c r="CO2866" t="n">
        <x:f>IFERROR(IF(AND(TYPE('Impact_Input'!W11)=TYPE(CN2866),ISBLANK('Impact_Input'!W11)=ISBLANK(CN2866),EXACT('Impact_Input'!W11,CN2866)),0,1),1)</x:f>
        <x:v>0</x:v>
      </x:c>
    </x:row>
    <x:row r="2867">
      <x:c r="CL2867" t="str">
        <x:v>Impact_Input</x:v>
      </x:c>
      <x:c r="CM2867" t="str">
        <x:v>X11</x:v>
      </x:c>
      <x:c r="CN2867" t="str">
        <x:v>Canonical enum = OTHER_DECLARED. This worked-run uses a declared instance-share/exposure denominator for exemplar purposes; not a population-fraction claim.</x:v>
      </x:c>
      <x:c r="CO2867" t="n">
        <x:f>IFERROR(IF(AND(TYPE('Impact_Input'!X11)=TYPE(CN2867),ISBLANK('Impact_Input'!X11)=ISBLANK(CN2867),EXACT('Impact_Input'!X11,CN2867)),0,1),1)</x:f>
        <x:v>0</x:v>
      </x:c>
    </x:row>
    <x:row r="2868">
      <x:c r="CL2868" t="str">
        <x:v>Impact_Input</x:v>
      </x:c>
      <x:c r="CM2868" t="str">
        <x:v>A12</x:v>
      </x:c>
      <x:c r="CN2868" t="str">
        <x:v>I06</x:v>
      </x:c>
      <x:c r="CO2868" t="n">
        <x:f>IFERROR(IF(AND(TYPE('Impact_Input'!A12)=TYPE(CN2868),ISBLANK('Impact_Input'!A12)=ISBLANK(CN2868),EXACT('Impact_Input'!A12,CN2868)),0,1),1)</x:f>
        <x:v>0</x:v>
      </x:c>
    </x:row>
    <x:row r="2869">
      <x:c r="CL2869" t="str">
        <x:v>Impact_Input</x:v>
      </x:c>
      <x:c r="CM2869" t="str">
        <x:v>B12</x:v>
      </x:c>
      <x:c r="CN2869" t="str">
        <x:v>A</x:v>
      </x:c>
      <x:c r="CO2869" t="n">
        <x:f>IFERROR(IF(AND(TYPE('Impact_Input'!B12)=TYPE(CN2869),ISBLANK('Impact_Input'!B12)=ISBLANK(CN2869),EXACT('Impact_Input'!B12,CN2869)),0,1),1)</x:f>
        <x:v>0</x:v>
      </x:c>
    </x:row>
    <x:row r="2870">
      <x:c r="CL2870" t="str">
        <x:v>Impact_Input</x:v>
      </x:c>
      <x:c r="CM2870" t="str">
        <x:v>C12</x:v>
      </x:c>
      <x:c r="CN2870" t="str">
        <x:v>U7</x:v>
      </x:c>
      <x:c r="CO2870" t="n">
        <x:f>IFERROR(IF(AND(TYPE('Impact_Input'!C12)=TYPE(CN2870),ISBLANK('Impact_Input'!C12)=ISBLANK(CN2870),EXACT('Impact_Input'!C12,CN2870)),0,1),1)</x:f>
        <x:v>0</x:v>
      </x:c>
    </x:row>
    <x:row r="2871">
      <x:c r="CL2871" t="str">
        <x:v>Impact_Input</x:v>
      </x:c>
      <x:c r="CM2871" t="str">
        <x:v>D12</x:v>
      </x:c>
      <x:c r="CN2871" t="str">
        <x:v>D7</x:v>
      </x:c>
      <x:c r="CO2871" t="n">
        <x:f>IFERROR(IF(AND(TYPE('Impact_Input'!D12)=TYPE(CN2871),ISBLANK('Impact_Input'!D12)=ISBLANK(CN2871),EXACT('Impact_Input'!D12,CN2871)),0,1),1)</x:f>
        <x:v>0</x:v>
      </x:c>
    </x:row>
    <x:row r="2872">
      <x:c r="CL2872" t="str">
        <x:v>Impact_Input</x:v>
      </x:c>
      <x:c r="CM2872" t="str">
        <x:v>E12</x:v>
      </x:c>
      <x:c r="CN2872" t="str">
        <x:v>Reduced carbon emissions</x:v>
      </x:c>
      <x:c r="CO2872" t="n">
        <x:f>IFERROR(IF(AND(TYPE('Impact_Input'!E12)=TYPE(CN2872),ISBLANK('Impact_Input'!E12)=ISBLANK(CN2872),EXACT('Impact_Input'!E12,CN2872)),0,1),1)</x:f>
        <x:v>0</x:v>
      </x:c>
    </x:row>
    <x:row r="2873">
      <x:c r="CL2873" t="str">
        <x:v>Impact_Input</x:v>
      </x:c>
      <x:c r="CM2873" t="str">
        <x:v>F12</x:v>
      </x:c>
      <x:c r="CN2873" t="n">
        <x:v>0.15</x:v>
      </x:c>
      <x:c r="CO2873" t="n">
        <x:f>IFERROR(IF(AND(TYPE('Impact_Input'!F12)=TYPE(CN2873),ISBLANK('Impact_Input'!F12)=ISBLANK(CN2873),EXACT('Impact_Input'!F12,CN2873)),0,1),1)</x:f>
        <x:v>0</x:v>
      </x:c>
    </x:row>
    <x:row r="2874">
      <x:c r="CL2874" t="str">
        <x:v>Impact_Input</x:v>
      </x:c>
      <x:c r="CM2874" t="str">
        <x:v>G12</x:v>
      </x:c>
      <x:c r="CN2874" t="n">
        <x:v>0.5</x:v>
      </x:c>
      <x:c r="CO2874" t="n">
        <x:f>IFERROR(IF(AND(TYPE('Impact_Input'!G12)=TYPE(CN2874),ISBLANK('Impact_Input'!G12)=ISBLANK(CN2874),EXACT('Impact_Input'!G12,CN2874)),0,1),1)</x:f>
        <x:v>0</x:v>
      </x:c>
    </x:row>
    <x:row r="2875">
      <x:c r="CL2875" t="str">
        <x:v>Impact_Input</x:v>
      </x:c>
      <x:c r="CM2875" t="str">
        <x:v>H12</x:v>
      </x:c>
      <x:c r="CN2875" t="n">
        <x:v>0.4</x:v>
      </x:c>
      <x:c r="CO2875" t="n">
        <x:f>IFERROR(IF(AND(TYPE('Impact_Input'!H12)=TYPE(CN2875),ISBLANK('Impact_Input'!H12)=ISBLANK(CN2875),EXACT('Impact_Input'!H12,CN2875)),0,1),1)</x:f>
        <x:v>0</x:v>
      </x:c>
    </x:row>
    <x:row r="2876">
      <x:c r="CL2876" t="str">
        <x:v>Impact_Input</x:v>
      </x:c>
      <x:c r="CM2876" t="str">
        <x:v>I12</x:v>
      </x:c>
      <x:c r="CN2876" t="n">
        <x:v>0.3</x:v>
      </x:c>
      <x:c r="CO2876" t="n">
        <x:f>IFERROR(IF(AND(TYPE('Impact_Input'!I12)=TYPE(CN2876),ISBLANK('Impact_Input'!I12)=ISBLANK(CN2876),EXACT('Impact_Input'!I12,CN2876)),0,1),1)</x:f>
        <x:v>0</x:v>
      </x:c>
    </x:row>
    <x:row r="2877">
      <x:c r="CL2877" t="str">
        <x:v>Impact_Input</x:v>
      </x:c>
      <x:c r="CM2877" t="str">
        <x:v>J12</x:v>
      </x:c>
      <x:c r="CN2877" t="n">
        <x:v>15</x:v>
      </x:c>
      <x:c r="CO2877" t="n">
        <x:f>IFERROR(IF(AND(TYPE('Impact_Input'!J12)=TYPE(CN2877),ISBLANK('Impact_Input'!J12)=ISBLANK(CN2877),EXACT('Impact_Input'!J12,CN2877)),0,1),1)</x:f>
        <x:v>0</x:v>
      </x:c>
    </x:row>
    <x:row r="2878">
      <x:c r="CL2878" t="str">
        <x:v>Impact_Input</x:v>
      </x:c>
      <x:c r="CM2878" t="str">
        <x:v>K12</x:v>
      </x:c>
      <x:c r="CN2878" t="n">
        <x:v>1</x:v>
      </x:c>
      <x:c r="CO2878" t="n">
        <x:f>IFERROR(IF(AND(TYPE('Impact_Input'!K12)=TYPE(CN2878),ISBLANK('Impact_Input'!K12)=ISBLANK(CN2878),EXACT('Impact_Input'!K12,CN2878)),0,1),1)</x:f>
        <x:v>0</x:v>
      </x:c>
    </x:row>
    <x:row r="2879">
      <x:c r="CL2879" t="str">
        <x:v>Impact_Input</x:v>
      </x:c>
      <x:c r="CM2879" t="str">
        <x:v>L12</x:v>
      </x:c>
      <x:c r="CN2879" t="n">
        <x:v>1</x:v>
      </x:c>
      <x:c r="CO2879" t="n">
        <x:f>IFERROR(IF(AND(TYPE('Impact_Input'!L12)=TYPE(CN2879),ISBLANK('Impact_Input'!L12)=ISBLANK(CN2879),EXACT('Impact_Input'!L12,CN2879)),0,1),1)</x:f>
        <x:v>0</x:v>
      </x:c>
    </x:row>
    <x:row r="2880">
      <x:c r="CL2880" t="str">
        <x:v>Impact_Input</x:v>
      </x:c>
      <x:c r="CM2880" t="str">
        <x:v>O12</x:v>
      </x:c>
      <x:c r="CN2880" t="str">
        <x:v>OTHER_DECLARED</x:v>
      </x:c>
      <x:c r="CO2880" t="n">
        <x:f>IFERROR(IF(AND(TYPE('Impact_Input'!O12)=TYPE(CN2880),ISBLANK('Impact_Input'!O12)=ISBLANK(CN2880),EXACT('Impact_Input'!O12,CN2880)),0,1),1)</x:f>
        <x:v>0</x:v>
      </x:c>
    </x:row>
    <x:row r="2881">
      <x:c r="CL2881" t="str">
        <x:v>Impact_Input</x:v>
      </x:c>
      <x:c r="CM2881" t="str">
        <x:v>P12</x:v>
      </x:c>
      <x:c r="CN2881" t="str">
        <x:v>Context-specific affected group or exposure denominator</x:v>
      </x:c>
      <x:c r="CO2881" t="n">
        <x:f>IFERROR(IF(AND(TYPE('Impact_Input'!P12)=TYPE(CN2881),ISBLANK('Impact_Input'!P12)=ISBLANK(CN2881),EXACT('Impact_Input'!P12,CN2881)),0,1),1)</x:f>
        <x:v>0</x:v>
      </x:c>
    </x:row>
    <x:row r="2882">
      <x:c r="CL2882" t="str">
        <x:v>Impact_Input</x:v>
      </x:c>
      <x:c r="CM2882" t="str">
        <x:v>Q12</x:v>
      </x:c>
      <x:c r="CN2882" t="str">
        <x:v>Tier-2 analyst estimate</x:v>
      </x:c>
      <x:c r="CO2882" t="n">
        <x:f>IFERROR(IF(AND(TYPE('Impact_Input'!Q12)=TYPE(CN2882),ISBLANK('Impact_Input'!Q12)=ISBLANK(CN2882),EXACT('Impact_Input'!Q12,CN2882)),0,1),1)</x:f>
        <x:v>0</x:v>
      </x:c>
    </x:row>
    <x:row r="2883">
      <x:c r="CL2883" t="str">
        <x:v>Impact_Input</x:v>
      </x:c>
      <x:c r="CM2883" t="str">
        <x:v>R12</x:v>
      </x:c>
      <x:c r="CN2883" t="str">
        <x:v>DEFAULT_1.00</x:v>
      </x:c>
      <x:c r="CO2883" t="n">
        <x:f>IFERROR(IF(AND(TYPE('Impact_Input'!R12)=TYPE(CN2883),ISBLANK('Impact_Input'!R12)=ISBLANK(CN2883),EXACT('Impact_Input'!R12,CN2883)),0,1),1)</x:f>
        <x:v>0</x:v>
      </x:c>
    </x:row>
    <x:row r="2884">
      <x:c r="CL2884" t="str">
        <x:v>Impact_Input</x:v>
      </x:c>
      <x:c r="CM2884" t="str">
        <x:v>S12</x:v>
      </x:c>
      <x:c r="CN2884" t="n">
        <x:v>1</x:v>
      </x:c>
      <x:c r="CO2884" t="n">
        <x:f>IFERROR(IF(AND(TYPE('Impact_Input'!S12)=TYPE(CN2884),ISBLANK('Impact_Input'!S12)=ISBLANK(CN2884),EXACT('Impact_Input'!S12,CN2884)),0,1),1)</x:f>
        <x:v>0</x:v>
      </x:c>
    </x:row>
    <x:row r="2885">
      <x:c r="CL2885" t="str">
        <x:v>Impact_Input</x:v>
      </x:c>
      <x:c r="CM2885" t="str">
        <x:v>T12</x:v>
      </x:c>
      <x:c r="CN2885" t="str">
        <x:v>Worked-run analyst estimate; see PCC Section 17 for provenance and materiality rules.</x:v>
      </x:c>
      <x:c r="CO2885" t="n">
        <x:f>IFERROR(IF(AND(TYPE('Impact_Input'!T12)=TYPE(CN2885),ISBLANK('Impact_Input'!T12)=ISBLANK(CN2885),EXACT('Impact_Input'!T12,CN2885)),0,1),1)</x:f>
        <x:v>0</x:v>
      </x:c>
    </x:row>
    <x:row r="2886">
      <x:c r="CL2886" t="str">
        <x:v>Impact_Input</x:v>
      </x:c>
      <x:c r="CM2886" t="str">
        <x:v>W12</x:v>
      </x:c>
      <x:c r="CN2886" t="str">
        <x:v>Human-only worked run: Base = Welfare because FPP is TRUE and h_welfare=1.00. Generalized runs require governed welfare-inclusion hypothesis sensitivity; GPR/SPR/ICP never change protection or authority automatically.</x:v>
      </x:c>
      <x:c r="CO2886" t="n">
        <x:f>IFERROR(IF(AND(TYPE('Impact_Input'!W12)=TYPE(CN2886),ISBLANK('Impact_Input'!W12)=ISBLANK(CN2886),EXACT('Impact_Input'!W12,CN2886)),0,1),1)</x:f>
        <x:v>0</x:v>
      </x:c>
    </x:row>
    <x:row r="2887">
      <x:c r="CL2887" t="str">
        <x:v>Impact_Input</x:v>
      </x:c>
      <x:c r="CM2887" t="str">
        <x:v>X12</x:v>
      </x:c>
      <x:c r="CN2887" t="str">
        <x:v>Canonical enum = OTHER_DECLARED. This worked-run uses a declared instance-share/exposure denominator for exemplar purposes; not a population-fraction claim.</x:v>
      </x:c>
      <x:c r="CO2887" t="n">
        <x:f>IFERROR(IF(AND(TYPE('Impact_Input'!X12)=TYPE(CN2887),ISBLANK('Impact_Input'!X12)=ISBLANK(CN2887),EXACT('Impact_Input'!X12,CN2887)),0,1),1)</x:f>
        <x:v>0</x:v>
      </x:c>
    </x:row>
    <x:row r="2888">
      <x:c r="CL2888" t="str">
        <x:v>Impact_Input</x:v>
      </x:c>
      <x:c r="CM2888" t="str">
        <x:v>A13</x:v>
      </x:c>
      <x:c r="CN2888" t="str">
        <x:v>I07</x:v>
      </x:c>
      <x:c r="CO2888" t="n">
        <x:f>IFERROR(IF(AND(TYPE('Impact_Input'!A13)=TYPE(CN2888),ISBLANK('Impact_Input'!A13)=ISBLANK(CN2888),EXACT('Impact_Input'!A13,CN2888)),0,1),1)</x:f>
        <x:v>0</x:v>
      </x:c>
    </x:row>
    <x:row r="2889">
      <x:c r="CL2889" t="str">
        <x:v>Impact_Input</x:v>
      </x:c>
      <x:c r="CM2889" t="str">
        <x:v>B13</x:v>
      </x:c>
      <x:c r="CN2889" t="str">
        <x:v>A</x:v>
      </x:c>
      <x:c r="CO2889" t="n">
        <x:f>IFERROR(IF(AND(TYPE('Impact_Input'!B13)=TYPE(CN2889),ISBLANK('Impact_Input'!B13)=ISBLANK(CN2889),EXACT('Impact_Input'!B13,CN2889)),0,1),1)</x:f>
        <x:v>0</x:v>
      </x:c>
    </x:row>
    <x:row r="2890">
      <x:c r="CL2890" t="str">
        <x:v>Impact_Input</x:v>
      </x:c>
      <x:c r="CM2890" t="str">
        <x:v>C13</x:v>
      </x:c>
      <x:c r="CN2890" t="str">
        <x:v>U4</x:v>
      </x:c>
      <x:c r="CO2890" t="n">
        <x:f>IFERROR(IF(AND(TYPE('Impact_Input'!C13)=TYPE(CN2890),ISBLANK('Impact_Input'!C13)=ISBLANK(CN2890),EXACT('Impact_Input'!C13,CN2890)),0,1),1)</x:f>
        <x:v>0</x:v>
      </x:c>
    </x:row>
    <x:row r="2891">
      <x:c r="CL2891" t="str">
        <x:v>Impact_Input</x:v>
      </x:c>
      <x:c r="CM2891" t="str">
        <x:v>D13</x:v>
      </x:c>
      <x:c r="CN2891" t="str">
        <x:v>D1</x:v>
      </x:c>
      <x:c r="CO2891" t="n">
        <x:f>IFERROR(IF(AND(TYPE('Impact_Input'!D13)=TYPE(CN2891),ISBLANK('Impact_Input'!D13)=ISBLANK(CN2891),EXACT('Impact_Input'!D13,CN2891)),0,1),1)</x:f>
        <x:v>0</x:v>
      </x:c>
    </x:row>
    <x:row r="2892">
      <x:c r="CL2892" t="str">
        <x:v>Impact_Input</x:v>
      </x:c>
      <x:c r="CM2892" t="str">
        <x:v>E13</x:v>
      </x:c>
      <x:c r="CN2892" t="str">
        <x:v>Tech infrastructure costs</x:v>
      </x:c>
      <x:c r="CO2892" t="n">
        <x:f>IFERROR(IF(AND(TYPE('Impact_Input'!E13)=TYPE(CN2892),ISBLANK('Impact_Input'!E13)=ISBLANK(CN2892),EXACT('Impact_Input'!E13,CN2892)),0,1),1)</x:f>
        <x:v>0</x:v>
      </x:c>
    </x:row>
    <x:row r="2893">
      <x:c r="CL2893" t="str">
        <x:v>Impact_Input</x:v>
      </x:c>
      <x:c r="CM2893" t="str">
        <x:v>F13</x:v>
      </x:c>
      <x:c r="CN2893" t="n">
        <x:v>-0.2</x:v>
      </x:c>
      <x:c r="CO2893" t="n">
        <x:f>IFERROR(IF(AND(TYPE('Impact_Input'!F13)=TYPE(CN2893),ISBLANK('Impact_Input'!F13)=ISBLANK(CN2893),EXACT('Impact_Input'!F13,CN2893)),0,1),1)</x:f>
        <x:v>0</x:v>
      </x:c>
    </x:row>
    <x:row r="2894">
      <x:c r="CL2894" t="str">
        <x:v>Impact_Input</x:v>
      </x:c>
      <x:c r="CM2894" t="str">
        <x:v>G13</x:v>
      </x:c>
      <x:c r="CN2894" t="n">
        <x:v>0.9</x:v>
      </x:c>
      <x:c r="CO2894" t="n">
        <x:f>IFERROR(IF(AND(TYPE('Impact_Input'!G13)=TYPE(CN2894),ISBLANK('Impact_Input'!G13)=ISBLANK(CN2894),EXACT('Impact_Input'!G13,CN2894)),0,1),1)</x:f>
        <x:v>0</x:v>
      </x:c>
    </x:row>
    <x:row r="2895">
      <x:c r="CL2895" t="str">
        <x:v>Impact_Input</x:v>
      </x:c>
      <x:c r="CM2895" t="str">
        <x:v>H13</x:v>
      </x:c>
      <x:c r="CN2895" t="n">
        <x:v>0.8</x:v>
      </x:c>
      <x:c r="CO2895" t="n">
        <x:f>IFERROR(IF(AND(TYPE('Impact_Input'!H13)=TYPE(CN2895),ISBLANK('Impact_Input'!H13)=ISBLANK(CN2895),EXACT('Impact_Input'!H13,CN2895)),0,1),1)</x:f>
        <x:v>0</x:v>
      </x:c>
    </x:row>
    <x:row r="2896">
      <x:c r="CL2896" t="str">
        <x:v>Impact_Input</x:v>
      </x:c>
      <x:c r="CM2896" t="str">
        <x:v>I13</x:v>
      </x:c>
      <x:c r="CN2896" t="n">
        <x:v>0.7</x:v>
      </x:c>
      <x:c r="CO2896" t="n">
        <x:f>IFERROR(IF(AND(TYPE('Impact_Input'!I13)=TYPE(CN2896),ISBLANK('Impact_Input'!I13)=ISBLANK(CN2896),EXACT('Impact_Input'!I13,CN2896)),0,1),1)</x:f>
        <x:v>0</x:v>
      </x:c>
    </x:row>
    <x:row r="2897">
      <x:c r="CL2897" t="str">
        <x:v>Impact_Input</x:v>
      </x:c>
      <x:c r="CM2897" t="str">
        <x:v>J13</x:v>
      </x:c>
      <x:c r="CN2897" t="n">
        <x:v>3</x:v>
      </x:c>
      <x:c r="CO2897" t="n">
        <x:f>IFERROR(IF(AND(TYPE('Impact_Input'!J13)=TYPE(CN2897),ISBLANK('Impact_Input'!J13)=ISBLANK(CN2897),EXACT('Impact_Input'!J13,CN2897)),0,1),1)</x:f>
        <x:v>0</x:v>
      </x:c>
    </x:row>
    <x:row r="2898">
      <x:c r="CL2898" t="str">
        <x:v>Impact_Input</x:v>
      </x:c>
      <x:c r="CM2898" t="str">
        <x:v>K13</x:v>
      </x:c>
      <x:c r="CN2898" t="n">
        <x:v>1</x:v>
      </x:c>
      <x:c r="CO2898" t="n">
        <x:f>IFERROR(IF(AND(TYPE('Impact_Input'!K13)=TYPE(CN2898),ISBLANK('Impact_Input'!K13)=ISBLANK(CN2898),EXACT('Impact_Input'!K13,CN2898)),0,1),1)</x:f>
        <x:v>0</x:v>
      </x:c>
    </x:row>
    <x:row r="2899">
      <x:c r="CL2899" t="str">
        <x:v>Impact_Input</x:v>
      </x:c>
      <x:c r="CM2899" t="str">
        <x:v>L13</x:v>
      </x:c>
      <x:c r="CN2899" t="n">
        <x:v>1</x:v>
      </x:c>
      <x:c r="CO2899" t="n">
        <x:f>IFERROR(IF(AND(TYPE('Impact_Input'!L13)=TYPE(CN2899),ISBLANK('Impact_Input'!L13)=ISBLANK(CN2899),EXACT('Impact_Input'!L13,CN2899)),0,1),1)</x:f>
        <x:v>0</x:v>
      </x:c>
    </x:row>
    <x:row r="2900">
      <x:c r="CL2900" t="str">
        <x:v>Impact_Input</x:v>
      </x:c>
      <x:c r="CM2900" t="str">
        <x:v>O13</x:v>
      </x:c>
      <x:c r="CN2900" t="str">
        <x:v>OTHER_DECLARED</x:v>
      </x:c>
      <x:c r="CO2900" t="n">
        <x:f>IFERROR(IF(AND(TYPE('Impact_Input'!O13)=TYPE(CN2900),ISBLANK('Impact_Input'!O13)=ISBLANK(CN2900),EXACT('Impact_Input'!O13,CN2900)),0,1),1)</x:f>
        <x:v>0</x:v>
      </x:c>
    </x:row>
    <x:row r="2901">
      <x:c r="CL2901" t="str">
        <x:v>Impact_Input</x:v>
      </x:c>
      <x:c r="CM2901" t="str">
        <x:v>P13</x:v>
      </x:c>
      <x:c r="CN2901" t="str">
        <x:v>Context-specific affected group or exposure denominator</x:v>
      </x:c>
      <x:c r="CO2901" t="n">
        <x:f>IFERROR(IF(AND(TYPE('Impact_Input'!P13)=TYPE(CN2901),ISBLANK('Impact_Input'!P13)=ISBLANK(CN2901),EXACT('Impact_Input'!P13,CN2901)),0,1),1)</x:f>
        <x:v>0</x:v>
      </x:c>
    </x:row>
    <x:row r="2902">
      <x:c r="CL2902" t="str">
        <x:v>Impact_Input</x:v>
      </x:c>
      <x:c r="CM2902" t="str">
        <x:v>Q13</x:v>
      </x:c>
      <x:c r="CN2902" t="str">
        <x:v>Tier-2 analyst estimate</x:v>
      </x:c>
      <x:c r="CO2902" t="n">
        <x:f>IFERROR(IF(AND(TYPE('Impact_Input'!Q13)=TYPE(CN2902),ISBLANK('Impact_Input'!Q13)=ISBLANK(CN2902),EXACT('Impact_Input'!Q13,CN2902)),0,1),1)</x:f>
        <x:v>0</x:v>
      </x:c>
    </x:row>
    <x:row r="2903">
      <x:c r="CL2903" t="str">
        <x:v>Impact_Input</x:v>
      </x:c>
      <x:c r="CM2903" t="str">
        <x:v>R13</x:v>
      </x:c>
      <x:c r="CN2903" t="str">
        <x:v>DEFAULT_1.00</x:v>
      </x:c>
      <x:c r="CO2903" t="n">
        <x:f>IFERROR(IF(AND(TYPE('Impact_Input'!R13)=TYPE(CN2903),ISBLANK('Impact_Input'!R13)=ISBLANK(CN2903),EXACT('Impact_Input'!R13,CN2903)),0,1),1)</x:f>
        <x:v>0</x:v>
      </x:c>
    </x:row>
    <x:row r="2904">
      <x:c r="CL2904" t="str">
        <x:v>Impact_Input</x:v>
      </x:c>
      <x:c r="CM2904" t="str">
        <x:v>S13</x:v>
      </x:c>
      <x:c r="CN2904" t="n">
        <x:v>1</x:v>
      </x:c>
      <x:c r="CO2904" t="n">
        <x:f>IFERROR(IF(AND(TYPE('Impact_Input'!S13)=TYPE(CN2904),ISBLANK('Impact_Input'!S13)=ISBLANK(CN2904),EXACT('Impact_Input'!S13,CN2904)),0,1),1)</x:f>
        <x:v>0</x:v>
      </x:c>
    </x:row>
    <x:row r="2905">
      <x:c r="CL2905" t="str">
        <x:v>Impact_Input</x:v>
      </x:c>
      <x:c r="CM2905" t="str">
        <x:v>T13</x:v>
      </x:c>
      <x:c r="CN2905" t="str">
        <x:v>Worked-run analyst estimate; see PCC Section 17 for provenance and materiality rules.</x:v>
      </x:c>
      <x:c r="CO2905" t="n">
        <x:f>IFERROR(IF(AND(TYPE('Impact_Input'!T13)=TYPE(CN2905),ISBLANK('Impact_Input'!T13)=ISBLANK(CN2905),EXACT('Impact_Input'!T13,CN2905)),0,1),1)</x:f>
        <x:v>0</x:v>
      </x:c>
    </x:row>
    <x:row r="2906">
      <x:c r="CL2906" t="str">
        <x:v>Impact_Input</x:v>
      </x:c>
      <x:c r="CM2906" t="str">
        <x:v>W13</x:v>
      </x:c>
      <x:c r="CN2906" t="str">
        <x:v>Human-only worked run: Base = Welfare because FPP is TRUE and h_welfare=1.00. Generalized runs require governed welfare-inclusion hypothesis sensitivity; GPR/SPR/ICP never change protection or authority automatically.</x:v>
      </x:c>
      <x:c r="CO2906" t="n">
        <x:f>IFERROR(IF(AND(TYPE('Impact_Input'!W13)=TYPE(CN2906),ISBLANK('Impact_Input'!W13)=ISBLANK(CN2906),EXACT('Impact_Input'!W13,CN2906)),0,1),1)</x:f>
        <x:v>0</x:v>
      </x:c>
    </x:row>
    <x:row r="2907">
      <x:c r="CL2907" t="str">
        <x:v>Impact_Input</x:v>
      </x:c>
      <x:c r="CM2907" t="str">
        <x:v>X13</x:v>
      </x:c>
      <x:c r="CN2907" t="str">
        <x:v>Canonical enum = OTHER_DECLARED. This worked-run uses a declared instance-share/exposure denominator for exemplar purposes; not a population-fraction claim.</x:v>
      </x:c>
      <x:c r="CO2907" t="n">
        <x:f>IFERROR(IF(AND(TYPE('Impact_Input'!X13)=TYPE(CN2907),ISBLANK('Impact_Input'!X13)=ISBLANK(CN2907),EXACT('Impact_Input'!X13,CN2907)),0,1),1)</x:f>
        <x:v>0</x:v>
      </x:c>
    </x:row>
    <x:row r="2908">
      <x:c r="CL2908" t="str">
        <x:v>Impact_Input</x:v>
      </x:c>
      <x:c r="CM2908" t="str">
        <x:v>A14</x:v>
      </x:c>
      <x:c r="CN2908" t="str">
        <x:v>I08</x:v>
      </x:c>
      <x:c r="CO2908" t="n">
        <x:f>IFERROR(IF(AND(TYPE('Impact_Input'!A14)=TYPE(CN2908),ISBLANK('Impact_Input'!A14)=ISBLANK(CN2908),EXACT('Impact_Input'!A14,CN2908)),0,1),1)</x:f>
        <x:v>0</x:v>
      </x:c>
    </x:row>
    <x:row r="2909">
      <x:c r="CL2909" t="str">
        <x:v>Impact_Input</x:v>
      </x:c>
      <x:c r="CM2909" t="str">
        <x:v>B14</x:v>
      </x:c>
      <x:c r="CN2909" t="str">
        <x:v>A</x:v>
      </x:c>
      <x:c r="CO2909" t="n">
        <x:f>IFERROR(IF(AND(TYPE('Impact_Input'!B14)=TYPE(CN2909),ISBLANK('Impact_Input'!B14)=ISBLANK(CN2909),EXACT('Impact_Input'!B14,CN2909)),0,1),1)</x:f>
        <x:v>0</x:v>
      </x:c>
    </x:row>
    <x:row r="2910">
      <x:c r="CL2910" t="str">
        <x:v>Impact_Input</x:v>
      </x:c>
      <x:c r="CM2910" t="str">
        <x:v>C14</x:v>
      </x:c>
      <x:c r="CN2910" t="str">
        <x:v>U3</x:v>
      </x:c>
      <x:c r="CO2910" t="n">
        <x:f>IFERROR(IF(AND(TYPE('Impact_Input'!C14)=TYPE(CN2910),ISBLANK('Impact_Input'!C14)=ISBLANK(CN2910),EXACT('Impact_Input'!C14,CN2910)),0,1),1)</x:f>
        <x:v>0</x:v>
      </x:c>
    </x:row>
    <x:row r="2911">
      <x:c r="CL2911" t="str">
        <x:v>Impact_Input</x:v>
      </x:c>
      <x:c r="CM2911" t="str">
        <x:v>D14</x:v>
      </x:c>
      <x:c r="CN2911" t="str">
        <x:v>D1</x:v>
      </x:c>
      <x:c r="CO2911" t="n">
        <x:f>IFERROR(IF(AND(TYPE('Impact_Input'!D14)=TYPE(CN2911),ISBLANK('Impact_Input'!D14)=ISBLANK(CN2911),EXACT('Impact_Input'!D14,CN2911)),0,1),1)</x:f>
        <x:v>0</x:v>
      </x:c>
    </x:row>
    <x:row r="2912">
      <x:c r="CL2912" t="str">
        <x:v>Impact_Input</x:v>
      </x:c>
      <x:c r="CM2912" t="str">
        <x:v>E14</x:v>
      </x:c>
      <x:c r="CN2912" t="str">
        <x:v>Reduced local business revenue</x:v>
      </x:c>
      <x:c r="CO2912" t="n">
        <x:f>IFERROR(IF(AND(TYPE('Impact_Input'!E14)=TYPE(CN2912),ISBLANK('Impact_Input'!E14)=ISBLANK(CN2912),EXACT('Impact_Input'!E14,CN2912)),0,1),1)</x:f>
        <x:v>0</x:v>
      </x:c>
    </x:row>
    <x:row r="2913">
      <x:c r="CL2913" t="str">
        <x:v>Impact_Input</x:v>
      </x:c>
      <x:c r="CM2913" t="str">
        <x:v>F14</x:v>
      </x:c>
      <x:c r="CN2913" t="n">
        <x:v>-0.15</x:v>
      </x:c>
      <x:c r="CO2913" t="n">
        <x:f>IFERROR(IF(AND(TYPE('Impact_Input'!F14)=TYPE(CN2913),ISBLANK('Impact_Input'!F14)=ISBLANK(CN2913),EXACT('Impact_Input'!F14,CN2913)),0,1),1)</x:f>
        <x:v>0</x:v>
      </x:c>
    </x:row>
    <x:row r="2914">
      <x:c r="CL2914" t="str">
        <x:v>Impact_Input</x:v>
      </x:c>
      <x:c r="CM2914" t="str">
        <x:v>G14</x:v>
      </x:c>
      <x:c r="CN2914" t="n">
        <x:v>0.6</x:v>
      </x:c>
      <x:c r="CO2914" t="n">
        <x:f>IFERROR(IF(AND(TYPE('Impact_Input'!G14)=TYPE(CN2914),ISBLANK('Impact_Input'!G14)=ISBLANK(CN2914),EXACT('Impact_Input'!G14,CN2914)),0,1),1)</x:f>
        <x:v>0</x:v>
      </x:c>
    </x:row>
    <x:row r="2915">
      <x:c r="CL2915" t="str">
        <x:v>Impact_Input</x:v>
      </x:c>
      <x:c r="CM2915" t="str">
        <x:v>H14</x:v>
      </x:c>
      <x:c r="CN2915" t="n">
        <x:v>0.5</x:v>
      </x:c>
      <x:c r="CO2915" t="n">
        <x:f>IFERROR(IF(AND(TYPE('Impact_Input'!H14)=TYPE(CN2915),ISBLANK('Impact_Input'!H14)=ISBLANK(CN2915),EXACT('Impact_Input'!H14,CN2915)),0,1),1)</x:f>
        <x:v>0</x:v>
      </x:c>
    </x:row>
    <x:row r="2916">
      <x:c r="CL2916" t="str">
        <x:v>Impact_Input</x:v>
      </x:c>
      <x:c r="CM2916" t="str">
        <x:v>I14</x:v>
      </x:c>
      <x:c r="CN2916" t="n">
        <x:v>0.4</x:v>
      </x:c>
      <x:c r="CO2916" t="n">
        <x:f>IFERROR(IF(AND(TYPE('Impact_Input'!I14)=TYPE(CN2916),ISBLANK('Impact_Input'!I14)=ISBLANK(CN2916),EXACT('Impact_Input'!I14,CN2916)),0,1),1)</x:f>
        <x:v>0</x:v>
      </x:c>
    </x:row>
    <x:row r="2917">
      <x:c r="CL2917" t="str">
        <x:v>Impact_Input</x:v>
      </x:c>
      <x:c r="CM2917" t="str">
        <x:v>J14</x:v>
      </x:c>
      <x:c r="CN2917" t="n">
        <x:v>5</x:v>
      </x:c>
      <x:c r="CO2917" t="n">
        <x:f>IFERROR(IF(AND(TYPE('Impact_Input'!J14)=TYPE(CN2917),ISBLANK('Impact_Input'!J14)=ISBLANK(CN2917),EXACT('Impact_Input'!J14,CN2917)),0,1),1)</x:f>
        <x:v>0</x:v>
      </x:c>
    </x:row>
    <x:row r="2918">
      <x:c r="CL2918" t="str">
        <x:v>Impact_Input</x:v>
      </x:c>
      <x:c r="CM2918" t="str">
        <x:v>K14</x:v>
      </x:c>
      <x:c r="CN2918" t="n">
        <x:v>1</x:v>
      </x:c>
      <x:c r="CO2918" t="n">
        <x:f>IFERROR(IF(AND(TYPE('Impact_Input'!K14)=TYPE(CN2918),ISBLANK('Impact_Input'!K14)=ISBLANK(CN2918),EXACT('Impact_Input'!K14,CN2918)),0,1),1)</x:f>
        <x:v>0</x:v>
      </x:c>
    </x:row>
    <x:row r="2919">
      <x:c r="CL2919" t="str">
        <x:v>Impact_Input</x:v>
      </x:c>
      <x:c r="CM2919" t="str">
        <x:v>L14</x:v>
      </x:c>
      <x:c r="CN2919" t="n">
        <x:v>1</x:v>
      </x:c>
      <x:c r="CO2919" t="n">
        <x:f>IFERROR(IF(AND(TYPE('Impact_Input'!L14)=TYPE(CN2919),ISBLANK('Impact_Input'!L14)=ISBLANK(CN2919),EXACT('Impact_Input'!L14,CN2919)),0,1),1)</x:f>
        <x:v>0</x:v>
      </x:c>
    </x:row>
    <x:row r="2920">
      <x:c r="CL2920" t="str">
        <x:v>Impact_Input</x:v>
      </x:c>
      <x:c r="CM2920" t="str">
        <x:v>O14</x:v>
      </x:c>
      <x:c r="CN2920" t="str">
        <x:v>OTHER_DECLARED</x:v>
      </x:c>
      <x:c r="CO2920" t="n">
        <x:f>IFERROR(IF(AND(TYPE('Impact_Input'!O14)=TYPE(CN2920),ISBLANK('Impact_Input'!O14)=ISBLANK(CN2920),EXACT('Impact_Input'!O14,CN2920)),0,1),1)</x:f>
        <x:v>0</x:v>
      </x:c>
    </x:row>
    <x:row r="2921">
      <x:c r="CL2921" t="str">
        <x:v>Impact_Input</x:v>
      </x:c>
      <x:c r="CM2921" t="str">
        <x:v>P14</x:v>
      </x:c>
      <x:c r="CN2921" t="str">
        <x:v>Context-specific affected group or exposure denominator</x:v>
      </x:c>
      <x:c r="CO2921" t="n">
        <x:f>IFERROR(IF(AND(TYPE('Impact_Input'!P14)=TYPE(CN2921),ISBLANK('Impact_Input'!P14)=ISBLANK(CN2921),EXACT('Impact_Input'!P14,CN2921)),0,1),1)</x:f>
        <x:v>0</x:v>
      </x:c>
    </x:row>
    <x:row r="2922">
      <x:c r="CL2922" t="str">
        <x:v>Impact_Input</x:v>
      </x:c>
      <x:c r="CM2922" t="str">
        <x:v>Q14</x:v>
      </x:c>
      <x:c r="CN2922" t="str">
        <x:v>Tier-2 analyst estimate</x:v>
      </x:c>
      <x:c r="CO2922" t="n">
        <x:f>IFERROR(IF(AND(TYPE('Impact_Input'!Q14)=TYPE(CN2922),ISBLANK('Impact_Input'!Q14)=ISBLANK(CN2922),EXACT('Impact_Input'!Q14,CN2922)),0,1),1)</x:f>
        <x:v>0</x:v>
      </x:c>
    </x:row>
    <x:row r="2923">
      <x:c r="CL2923" t="str">
        <x:v>Impact_Input</x:v>
      </x:c>
      <x:c r="CM2923" t="str">
        <x:v>R14</x:v>
      </x:c>
      <x:c r="CN2923" t="str">
        <x:v>DEFAULT_1.00</x:v>
      </x:c>
      <x:c r="CO2923" t="n">
        <x:f>IFERROR(IF(AND(TYPE('Impact_Input'!R14)=TYPE(CN2923),ISBLANK('Impact_Input'!R14)=ISBLANK(CN2923),EXACT('Impact_Input'!R14,CN2923)),0,1),1)</x:f>
        <x:v>0</x:v>
      </x:c>
    </x:row>
    <x:row r="2924">
      <x:c r="CL2924" t="str">
        <x:v>Impact_Input</x:v>
      </x:c>
      <x:c r="CM2924" t="str">
        <x:v>S14</x:v>
      </x:c>
      <x:c r="CN2924" t="n">
        <x:v>1</x:v>
      </x:c>
      <x:c r="CO2924" t="n">
        <x:f>IFERROR(IF(AND(TYPE('Impact_Input'!S14)=TYPE(CN2924),ISBLANK('Impact_Input'!S14)=ISBLANK(CN2924),EXACT('Impact_Input'!S14,CN2924)),0,1),1)</x:f>
        <x:v>0</x:v>
      </x:c>
    </x:row>
    <x:row r="2925">
      <x:c r="CL2925" t="str">
        <x:v>Impact_Input</x:v>
      </x:c>
      <x:c r="CM2925" t="str">
        <x:v>T14</x:v>
      </x:c>
      <x:c r="CN2925" t="str">
        <x:v>Worked-run analyst estimate; see PCC Section 17 for provenance and materiality rules.</x:v>
      </x:c>
      <x:c r="CO2925" t="n">
        <x:f>IFERROR(IF(AND(TYPE('Impact_Input'!T14)=TYPE(CN2925),ISBLANK('Impact_Input'!T14)=ISBLANK(CN2925),EXACT('Impact_Input'!T14,CN2925)),0,1),1)</x:f>
        <x:v>0</x:v>
      </x:c>
    </x:row>
    <x:row r="2926">
      <x:c r="CL2926" t="str">
        <x:v>Impact_Input</x:v>
      </x:c>
      <x:c r="CM2926" t="str">
        <x:v>W14</x:v>
      </x:c>
      <x:c r="CN2926" t="str">
        <x:v>Human-only worked run: Base = Welfare because FPP is TRUE and h_welfare=1.00. Generalized runs require governed welfare-inclusion hypothesis sensitivity; GPR/SPR/ICP never change protection or authority automatically.</x:v>
      </x:c>
      <x:c r="CO2926" t="n">
        <x:f>IFERROR(IF(AND(TYPE('Impact_Input'!W14)=TYPE(CN2926),ISBLANK('Impact_Input'!W14)=ISBLANK(CN2926),EXACT('Impact_Input'!W14,CN2926)),0,1),1)</x:f>
        <x:v>0</x:v>
      </x:c>
    </x:row>
    <x:row r="2927">
      <x:c r="CL2927" t="str">
        <x:v>Impact_Input</x:v>
      </x:c>
      <x:c r="CM2927" t="str">
        <x:v>X14</x:v>
      </x:c>
      <x:c r="CN2927" t="str">
        <x:v>Canonical enum = OTHER_DECLARED. This worked-run uses a declared instance-share/exposure denominator for exemplar purposes; not a population-fraction claim.</x:v>
      </x:c>
      <x:c r="CO2927" t="n">
        <x:f>IFERROR(IF(AND(TYPE('Impact_Input'!X14)=TYPE(CN2927),ISBLANK('Impact_Input'!X14)=ISBLANK(CN2927),EXACT('Impact_Input'!X14,CN2927)),0,1),1)</x:f>
        <x:v>0</x:v>
      </x:c>
    </x:row>
    <x:row r="2928">
      <x:c r="CL2928" t="str">
        <x:v>Impact_Input</x:v>
      </x:c>
      <x:c r="CM2928" t="str">
        <x:v>A15</x:v>
      </x:c>
      <x:c r="CN2928" t="str">
        <x:v>I09</x:v>
      </x:c>
      <x:c r="CO2928" t="n">
        <x:f>IFERROR(IF(AND(TYPE('Impact_Input'!A15)=TYPE(CN2928),ISBLANK('Impact_Input'!A15)=ISBLANK(CN2928),EXACT('Impact_Input'!A15,CN2928)),0,1),1)</x:f>
        <x:v>0</x:v>
      </x:c>
    </x:row>
    <x:row r="2929">
      <x:c r="CL2929" t="str">
        <x:v>Impact_Input</x:v>
      </x:c>
      <x:c r="CM2929" t="str">
        <x:v>B15</x:v>
      </x:c>
      <x:c r="CN2929" t="str">
        <x:v>B</x:v>
      </x:c>
      <x:c r="CO2929" t="n">
        <x:f>IFERROR(IF(AND(TYPE('Impact_Input'!B15)=TYPE(CN2929),ISBLANK('Impact_Input'!B15)=ISBLANK(CN2929),EXACT('Impact_Input'!B15,CN2929)),0,1),1)</x:f>
        <x:v>0</x:v>
      </x:c>
    </x:row>
    <x:row r="2930">
      <x:c r="CL2930" t="str">
        <x:v>Impact_Input</x:v>
      </x:c>
      <x:c r="CM2930" t="str">
        <x:v>C15</x:v>
      </x:c>
      <x:c r="CN2930" t="str">
        <x:v>U3</x:v>
      </x:c>
      <x:c r="CO2930" t="n">
        <x:f>IFERROR(IF(AND(TYPE('Impact_Input'!C15)=TYPE(CN2930),ISBLANK('Impact_Input'!C15)=ISBLANK(CN2930),EXACT('Impact_Input'!C15,CN2930)),0,1),1)</x:f>
        <x:v>0</x:v>
      </x:c>
    </x:row>
    <x:row r="2931">
      <x:c r="CL2931" t="str">
        <x:v>Impact_Input</x:v>
      </x:c>
      <x:c r="CM2931" t="str">
        <x:v>D15</x:v>
      </x:c>
      <x:c r="CN2931" t="str">
        <x:v>D3</x:v>
      </x:c>
      <x:c r="CO2931" t="n">
        <x:f>IFERROR(IF(AND(TYPE('Impact_Input'!D15)=TYPE(CN2931),ISBLANK('Impact_Input'!D15)=ISBLANK(CN2931),EXACT('Impact_Input'!D15,CN2931)),0,1),1)</x:f>
        <x:v>0</x:v>
      </x:c>
    </x:row>
    <x:row r="2932">
      <x:c r="CL2932" t="str">
        <x:v>Impact_Input</x:v>
      </x:c>
      <x:c r="CM2932" t="str">
        <x:v>E15</x:v>
      </x:c>
      <x:c r="CN2932" t="str">
        <x:v>Maintained in-person bonds</x:v>
      </x:c>
      <x:c r="CO2932" t="n">
        <x:f>IFERROR(IF(AND(TYPE('Impact_Input'!E15)=TYPE(CN2932),ISBLANK('Impact_Input'!E15)=ISBLANK(CN2932),EXACT('Impact_Input'!E15,CN2932)),0,1),1)</x:f>
        <x:v>0</x:v>
      </x:c>
    </x:row>
    <x:row r="2933">
      <x:c r="CL2933" t="str">
        <x:v>Impact_Input</x:v>
      </x:c>
      <x:c r="CM2933" t="str">
        <x:v>F15</x:v>
      </x:c>
      <x:c r="CN2933" t="n">
        <x:v>0.2</x:v>
      </x:c>
      <x:c r="CO2933" t="n">
        <x:f>IFERROR(IF(AND(TYPE('Impact_Input'!F15)=TYPE(CN2933),ISBLANK('Impact_Input'!F15)=ISBLANK(CN2933),EXACT('Impact_Input'!F15,CN2933)),0,1),1)</x:f>
        <x:v>0</x:v>
      </x:c>
    </x:row>
    <x:row r="2934">
      <x:c r="CL2934" t="str">
        <x:v>Impact_Input</x:v>
      </x:c>
      <x:c r="CM2934" t="str">
        <x:v>G15</x:v>
      </x:c>
      <x:c r="CN2934" t="n">
        <x:v>0.8</x:v>
      </x:c>
      <x:c r="CO2934" t="n">
        <x:f>IFERROR(IF(AND(TYPE('Impact_Input'!G15)=TYPE(CN2934),ISBLANK('Impact_Input'!G15)=ISBLANK(CN2934),EXACT('Impact_Input'!G15,CN2934)),0,1),1)</x:f>
        <x:v>0</x:v>
      </x:c>
    </x:row>
    <x:row r="2935">
      <x:c r="CL2935" t="str">
        <x:v>Impact_Input</x:v>
      </x:c>
      <x:c r="CM2935" t="str">
        <x:v>H15</x:v>
      </x:c>
      <x:c r="CN2935" t="n">
        <x:v>0.7</x:v>
      </x:c>
      <x:c r="CO2935" t="n">
        <x:f>IFERROR(IF(AND(TYPE('Impact_Input'!H15)=TYPE(CN2935),ISBLANK('Impact_Input'!H15)=ISBLANK(CN2935),EXACT('Impact_Input'!H15,CN2935)),0,1),1)</x:f>
        <x:v>0</x:v>
      </x:c>
    </x:row>
    <x:row r="2936">
      <x:c r="CL2936" t="str">
        <x:v>Impact_Input</x:v>
      </x:c>
      <x:c r="CM2936" t="str">
        <x:v>I15</x:v>
      </x:c>
      <x:c r="CN2936" t="n">
        <x:v>0.5</x:v>
      </x:c>
      <x:c r="CO2936" t="n">
        <x:f>IFERROR(IF(AND(TYPE('Impact_Input'!I15)=TYPE(CN2936),ISBLANK('Impact_Input'!I15)=ISBLANK(CN2936),EXACT('Impact_Input'!I15,CN2936)),0,1),1)</x:f>
        <x:v>0</x:v>
      </x:c>
    </x:row>
    <x:row r="2937">
      <x:c r="CL2937" t="str">
        <x:v>Impact_Input</x:v>
      </x:c>
      <x:c r="CM2937" t="str">
        <x:v>J15</x:v>
      </x:c>
      <x:c r="CN2937" t="n">
        <x:v>5</x:v>
      </x:c>
      <x:c r="CO2937" t="n">
        <x:f>IFERROR(IF(AND(TYPE('Impact_Input'!J15)=TYPE(CN2937),ISBLANK('Impact_Input'!J15)=ISBLANK(CN2937),EXACT('Impact_Input'!J15,CN2937)),0,1),1)</x:f>
        <x:v>0</x:v>
      </x:c>
    </x:row>
    <x:row r="2938">
      <x:c r="CL2938" t="str">
        <x:v>Impact_Input</x:v>
      </x:c>
      <x:c r="CM2938" t="str">
        <x:v>K15</x:v>
      </x:c>
      <x:c r="CN2938" t="n">
        <x:v>1</x:v>
      </x:c>
      <x:c r="CO2938" t="n">
        <x:f>IFERROR(IF(AND(TYPE('Impact_Input'!K15)=TYPE(CN2938),ISBLANK('Impact_Input'!K15)=ISBLANK(CN2938),EXACT('Impact_Input'!K15,CN2938)),0,1),1)</x:f>
        <x:v>0</x:v>
      </x:c>
    </x:row>
    <x:row r="2939">
      <x:c r="CL2939" t="str">
        <x:v>Impact_Input</x:v>
      </x:c>
      <x:c r="CM2939" t="str">
        <x:v>L15</x:v>
      </x:c>
      <x:c r="CN2939" t="n">
        <x:v>1</x:v>
      </x:c>
      <x:c r="CO2939" t="n">
        <x:f>IFERROR(IF(AND(TYPE('Impact_Input'!L15)=TYPE(CN2939),ISBLANK('Impact_Input'!L15)=ISBLANK(CN2939),EXACT('Impact_Input'!L15,CN2939)),0,1),1)</x:f>
        <x:v>0</x:v>
      </x:c>
    </x:row>
    <x:row r="2940">
      <x:c r="CL2940" t="str">
        <x:v>Impact_Input</x:v>
      </x:c>
      <x:c r="CM2940" t="str">
        <x:v>O15</x:v>
      </x:c>
      <x:c r="CN2940" t="str">
        <x:v>OTHER_DECLARED</x:v>
      </x:c>
      <x:c r="CO2940" t="n">
        <x:f>IFERROR(IF(AND(TYPE('Impact_Input'!O15)=TYPE(CN2940),ISBLANK('Impact_Input'!O15)=ISBLANK(CN2940),EXACT('Impact_Input'!O15,CN2940)),0,1),1)</x:f>
        <x:v>0</x:v>
      </x:c>
    </x:row>
    <x:row r="2941">
      <x:c r="CL2941" t="str">
        <x:v>Impact_Input</x:v>
      </x:c>
      <x:c r="CM2941" t="str">
        <x:v>P15</x:v>
      </x:c>
      <x:c r="CN2941" t="str">
        <x:v>Context-specific affected group or exposure denominator</x:v>
      </x:c>
      <x:c r="CO2941" t="n">
        <x:f>IFERROR(IF(AND(TYPE('Impact_Input'!P15)=TYPE(CN2941),ISBLANK('Impact_Input'!P15)=ISBLANK(CN2941),EXACT('Impact_Input'!P15,CN2941)),0,1),1)</x:f>
        <x:v>0</x:v>
      </x:c>
    </x:row>
    <x:row r="2942">
      <x:c r="CL2942" t="str">
        <x:v>Impact_Input</x:v>
      </x:c>
      <x:c r="CM2942" t="str">
        <x:v>Q15</x:v>
      </x:c>
      <x:c r="CN2942" t="str">
        <x:v>Tier-2 analyst estimate</x:v>
      </x:c>
      <x:c r="CO2942" t="n">
        <x:f>IFERROR(IF(AND(TYPE('Impact_Input'!Q15)=TYPE(CN2942),ISBLANK('Impact_Input'!Q15)=ISBLANK(CN2942),EXACT('Impact_Input'!Q15,CN2942)),0,1),1)</x:f>
        <x:v>0</x:v>
      </x:c>
    </x:row>
    <x:row r="2943">
      <x:c r="CL2943" t="str">
        <x:v>Impact_Input</x:v>
      </x:c>
      <x:c r="CM2943" t="str">
        <x:v>R15</x:v>
      </x:c>
      <x:c r="CN2943" t="str">
        <x:v>DEFAULT_1.00</x:v>
      </x:c>
      <x:c r="CO2943" t="n">
        <x:f>IFERROR(IF(AND(TYPE('Impact_Input'!R15)=TYPE(CN2943),ISBLANK('Impact_Input'!R15)=ISBLANK(CN2943),EXACT('Impact_Input'!R15,CN2943)),0,1),1)</x:f>
        <x:v>0</x:v>
      </x:c>
    </x:row>
    <x:row r="2944">
      <x:c r="CL2944" t="str">
        <x:v>Impact_Input</x:v>
      </x:c>
      <x:c r="CM2944" t="str">
        <x:v>S15</x:v>
      </x:c>
      <x:c r="CN2944" t="n">
        <x:v>1</x:v>
      </x:c>
      <x:c r="CO2944" t="n">
        <x:f>IFERROR(IF(AND(TYPE('Impact_Input'!S15)=TYPE(CN2944),ISBLANK('Impact_Input'!S15)=ISBLANK(CN2944),EXACT('Impact_Input'!S15,CN2944)),0,1),1)</x:f>
        <x:v>0</x:v>
      </x:c>
    </x:row>
    <x:row r="2945">
      <x:c r="CL2945" t="str">
        <x:v>Impact_Input</x:v>
      </x:c>
      <x:c r="CM2945" t="str">
        <x:v>T15</x:v>
      </x:c>
      <x:c r="CN2945" t="str">
        <x:v>Worked-run analyst estimate; see PCC Section 17 for provenance and materiality rules.</x:v>
      </x:c>
      <x:c r="CO2945" t="n">
        <x:f>IFERROR(IF(AND(TYPE('Impact_Input'!T15)=TYPE(CN2945),ISBLANK('Impact_Input'!T15)=ISBLANK(CN2945),EXACT('Impact_Input'!T15,CN2945)),0,1),1)</x:f>
        <x:v>0</x:v>
      </x:c>
    </x:row>
    <x:row r="2946">
      <x:c r="CL2946" t="str">
        <x:v>Impact_Input</x:v>
      </x:c>
      <x:c r="CM2946" t="str">
        <x:v>W15</x:v>
      </x:c>
      <x:c r="CN2946" t="str">
        <x:v>Human-only worked run: Base = Welfare because FPP is TRUE and h_welfare=1.00. Generalized runs require governed welfare-inclusion hypothesis sensitivity; GPR/SPR/ICP never change protection or authority automatically.</x:v>
      </x:c>
      <x:c r="CO2946" t="n">
        <x:f>IFERROR(IF(AND(TYPE('Impact_Input'!W15)=TYPE(CN2946),ISBLANK('Impact_Input'!W15)=ISBLANK(CN2946),EXACT('Impact_Input'!W15,CN2946)),0,1),1)</x:f>
        <x:v>0</x:v>
      </x:c>
    </x:row>
    <x:row r="2947">
      <x:c r="CL2947" t="str">
        <x:v>Impact_Input</x:v>
      </x:c>
      <x:c r="CM2947" t="str">
        <x:v>X15</x:v>
      </x:c>
      <x:c r="CN2947" t="str">
        <x:v>Canonical enum = OTHER_DECLARED. This worked-run uses a declared instance-share/exposure denominator for exemplar purposes; not a population-fraction claim.</x:v>
      </x:c>
      <x:c r="CO2947" t="n">
        <x:f>IFERROR(IF(AND(TYPE('Impact_Input'!X15)=TYPE(CN2947),ISBLANK('Impact_Input'!X15)=ISBLANK(CN2947),EXACT('Impact_Input'!X15,CN2947)),0,1),1)</x:f>
        <x:v>0</x:v>
      </x:c>
    </x:row>
    <x:row r="2948">
      <x:c r="CL2948" t="str">
        <x:v>Impact_Input</x:v>
      </x:c>
      <x:c r="CM2948" t="str">
        <x:v>A16</x:v>
      </x:c>
      <x:c r="CN2948" t="str">
        <x:v>I10</x:v>
      </x:c>
      <x:c r="CO2948" t="n">
        <x:f>IFERROR(IF(AND(TYPE('Impact_Input'!A16)=TYPE(CN2948),ISBLANK('Impact_Input'!A16)=ISBLANK(CN2948),EXACT('Impact_Input'!A16,CN2948)),0,1),1)</x:f>
        <x:v>0</x:v>
      </x:c>
    </x:row>
    <x:row r="2949">
      <x:c r="CL2949" t="str">
        <x:v>Impact_Input</x:v>
      </x:c>
      <x:c r="CM2949" t="str">
        <x:v>B16</x:v>
      </x:c>
      <x:c r="CN2949" t="str">
        <x:v>B</x:v>
      </x:c>
      <x:c r="CO2949" t="n">
        <x:f>IFERROR(IF(AND(TYPE('Impact_Input'!B16)=TYPE(CN2949),ISBLANK('Impact_Input'!B16)=ISBLANK(CN2949),EXACT('Impact_Input'!B16,CN2949)),0,1),1)</x:f>
        <x:v>0</x:v>
      </x:c>
    </x:row>
    <x:row r="2950">
      <x:c r="CL2950" t="str">
        <x:v>Impact_Input</x:v>
      </x:c>
      <x:c r="CM2950" t="str">
        <x:v>C16</x:v>
      </x:c>
      <x:c r="CN2950" t="str">
        <x:v>U1</x:v>
      </x:c>
      <x:c r="CO2950" t="n">
        <x:f>IFERROR(IF(AND(TYPE('Impact_Input'!C16)=TYPE(CN2950),ISBLANK('Impact_Input'!C16)=ISBLANK(CN2950),EXACT('Impact_Input'!C16,CN2950)),0,1),1)</x:f>
        <x:v>0</x:v>
      </x:c>
    </x:row>
    <x:row r="2951">
      <x:c r="CL2951" t="str">
        <x:v>Impact_Input</x:v>
      </x:c>
      <x:c r="CM2951" t="str">
        <x:v>D16</x:v>
      </x:c>
      <x:c r="CN2951" t="str">
        <x:v>D5</x:v>
      </x:c>
      <x:c r="CO2951" t="n">
        <x:f>IFERROR(IF(AND(TYPE('Impact_Input'!D16)=TYPE(CN2951),ISBLANK('Impact_Input'!D16)=ISBLANK(CN2951),EXACT('Impact_Input'!D16,CN2951)),0,1),1)</x:f>
        <x:v>0</x:v>
      </x:c>
    </x:row>
    <x:row r="2952">
      <x:c r="CL2952" t="str">
        <x:v>Impact_Input</x:v>
      </x:c>
      <x:c r="CM2952" t="str">
        <x:v>E16</x:v>
      </x:c>
      <x:c r="CN2952" t="str">
        <x:v>Limited flexibility</x:v>
      </x:c>
      <x:c r="CO2952" t="n">
        <x:f>IFERROR(IF(AND(TYPE('Impact_Input'!E16)=TYPE(CN2952),ISBLANK('Impact_Input'!E16)=ISBLANK(CN2952),EXACT('Impact_Input'!E16,CN2952)),0,1),1)</x:f>
        <x:v>0</x:v>
      </x:c>
    </x:row>
    <x:row r="2953">
      <x:c r="CL2953" t="str">
        <x:v>Impact_Input</x:v>
      </x:c>
      <x:c r="CM2953" t="str">
        <x:v>F16</x:v>
      </x:c>
      <x:c r="CN2953" t="n">
        <x:v>-0.15</x:v>
      </x:c>
      <x:c r="CO2953" t="n">
        <x:f>IFERROR(IF(AND(TYPE('Impact_Input'!F16)=TYPE(CN2953),ISBLANK('Impact_Input'!F16)=ISBLANK(CN2953),EXACT('Impact_Input'!F16,CN2953)),0,1),1)</x:f>
        <x:v>0</x:v>
      </x:c>
    </x:row>
    <x:row r="2954">
      <x:c r="CL2954" t="str">
        <x:v>Impact_Input</x:v>
      </x:c>
      <x:c r="CM2954" t="str">
        <x:v>G16</x:v>
      </x:c>
      <x:c r="CN2954" t="n">
        <x:v>0.7</x:v>
      </x:c>
      <x:c r="CO2954" t="n">
        <x:f>IFERROR(IF(AND(TYPE('Impact_Input'!G16)=TYPE(CN2954),ISBLANK('Impact_Input'!G16)=ISBLANK(CN2954),EXACT('Impact_Input'!G16,CN2954)),0,1),1)</x:f>
        <x:v>0</x:v>
      </x:c>
    </x:row>
    <x:row r="2955">
      <x:c r="CL2955" t="str">
        <x:v>Impact_Input</x:v>
      </x:c>
      <x:c r="CM2955" t="str">
        <x:v>H16</x:v>
      </x:c>
      <x:c r="CN2955" t="n">
        <x:v>0.6</x:v>
      </x:c>
      <x:c r="CO2955" t="n">
        <x:f>IFERROR(IF(AND(TYPE('Impact_Input'!H16)=TYPE(CN2955),ISBLANK('Impact_Input'!H16)=ISBLANK(CN2955),EXACT('Impact_Input'!H16,CN2955)),0,1),1)</x:f>
        <x:v>0</x:v>
      </x:c>
    </x:row>
    <x:row r="2956">
      <x:c r="CL2956" t="str">
        <x:v>Impact_Input</x:v>
      </x:c>
      <x:c r="CM2956" t="str">
        <x:v>I16</x:v>
      </x:c>
      <x:c r="CN2956" t="n">
        <x:v>0.5</x:v>
      </x:c>
      <x:c r="CO2956" t="n">
        <x:f>IFERROR(IF(AND(TYPE('Impact_Input'!I16)=TYPE(CN2956),ISBLANK('Impact_Input'!I16)=ISBLANK(CN2956),EXACT('Impact_Input'!I16,CN2956)),0,1),1)</x:f>
        <x:v>0</x:v>
      </x:c>
    </x:row>
    <x:row r="2957">
      <x:c r="CL2957" t="str">
        <x:v>Impact_Input</x:v>
      </x:c>
      <x:c r="CM2957" t="str">
        <x:v>J16</x:v>
      </x:c>
      <x:c r="CN2957" t="n">
        <x:v>10</x:v>
      </x:c>
      <x:c r="CO2957" t="n">
        <x:f>IFERROR(IF(AND(TYPE('Impact_Input'!J16)=TYPE(CN2957),ISBLANK('Impact_Input'!J16)=ISBLANK(CN2957),EXACT('Impact_Input'!J16,CN2957)),0,1),1)</x:f>
        <x:v>0</x:v>
      </x:c>
    </x:row>
    <x:row r="2958">
      <x:c r="CL2958" t="str">
        <x:v>Impact_Input</x:v>
      </x:c>
      <x:c r="CM2958" t="str">
        <x:v>K16</x:v>
      </x:c>
      <x:c r="CN2958" t="n">
        <x:v>1</x:v>
      </x:c>
      <x:c r="CO2958" t="n">
        <x:f>IFERROR(IF(AND(TYPE('Impact_Input'!K16)=TYPE(CN2958),ISBLANK('Impact_Input'!K16)=ISBLANK(CN2958),EXACT('Impact_Input'!K16,CN2958)),0,1),1)</x:f>
        <x:v>0</x:v>
      </x:c>
    </x:row>
    <x:row r="2959">
      <x:c r="CL2959" t="str">
        <x:v>Impact_Input</x:v>
      </x:c>
      <x:c r="CM2959" t="str">
        <x:v>L16</x:v>
      </x:c>
      <x:c r="CN2959" t="n">
        <x:v>1</x:v>
      </x:c>
      <x:c r="CO2959" t="n">
        <x:f>IFERROR(IF(AND(TYPE('Impact_Input'!L16)=TYPE(CN2959),ISBLANK('Impact_Input'!L16)=ISBLANK(CN2959),EXACT('Impact_Input'!L16,CN2959)),0,1),1)</x:f>
        <x:v>0</x:v>
      </x:c>
    </x:row>
    <x:row r="2960">
      <x:c r="CL2960" t="str">
        <x:v>Impact_Input</x:v>
      </x:c>
      <x:c r="CM2960" t="str">
        <x:v>O16</x:v>
      </x:c>
      <x:c r="CN2960" t="str">
        <x:v>OTHER_DECLARED</x:v>
      </x:c>
      <x:c r="CO2960" t="n">
        <x:f>IFERROR(IF(AND(TYPE('Impact_Input'!O16)=TYPE(CN2960),ISBLANK('Impact_Input'!O16)=ISBLANK(CN2960),EXACT('Impact_Input'!O16,CN2960)),0,1),1)</x:f>
        <x:v>0</x:v>
      </x:c>
    </x:row>
    <x:row r="2961">
      <x:c r="CL2961" t="str">
        <x:v>Impact_Input</x:v>
      </x:c>
      <x:c r="CM2961" t="str">
        <x:v>P16</x:v>
      </x:c>
      <x:c r="CN2961" t="str">
        <x:v>Context-specific affected group or exposure denominator</x:v>
      </x:c>
      <x:c r="CO2961" t="n">
        <x:f>IFERROR(IF(AND(TYPE('Impact_Input'!P16)=TYPE(CN2961),ISBLANK('Impact_Input'!P16)=ISBLANK(CN2961),EXACT('Impact_Input'!P16,CN2961)),0,1),1)</x:f>
        <x:v>0</x:v>
      </x:c>
    </x:row>
    <x:row r="2962">
      <x:c r="CL2962" t="str">
        <x:v>Impact_Input</x:v>
      </x:c>
      <x:c r="CM2962" t="str">
        <x:v>Q16</x:v>
      </x:c>
      <x:c r="CN2962" t="str">
        <x:v>Tier-2 analyst estimate</x:v>
      </x:c>
      <x:c r="CO2962" t="n">
        <x:f>IFERROR(IF(AND(TYPE('Impact_Input'!Q16)=TYPE(CN2962),ISBLANK('Impact_Input'!Q16)=ISBLANK(CN2962),EXACT('Impact_Input'!Q16,CN2962)),0,1),1)</x:f>
        <x:v>0</x:v>
      </x:c>
    </x:row>
    <x:row r="2963">
      <x:c r="CL2963" t="str">
        <x:v>Impact_Input</x:v>
      </x:c>
      <x:c r="CM2963" t="str">
        <x:v>R16</x:v>
      </x:c>
      <x:c r="CN2963" t="str">
        <x:v>DEFAULT_1.00</x:v>
      </x:c>
      <x:c r="CO2963" t="n">
        <x:f>IFERROR(IF(AND(TYPE('Impact_Input'!R16)=TYPE(CN2963),ISBLANK('Impact_Input'!R16)=ISBLANK(CN2963),EXACT('Impact_Input'!R16,CN2963)),0,1),1)</x:f>
        <x:v>0</x:v>
      </x:c>
    </x:row>
    <x:row r="2964">
      <x:c r="CL2964" t="str">
        <x:v>Impact_Input</x:v>
      </x:c>
      <x:c r="CM2964" t="str">
        <x:v>S16</x:v>
      </x:c>
      <x:c r="CN2964" t="n">
        <x:v>1</x:v>
      </x:c>
      <x:c r="CO2964" t="n">
        <x:f>IFERROR(IF(AND(TYPE('Impact_Input'!S16)=TYPE(CN2964),ISBLANK('Impact_Input'!S16)=ISBLANK(CN2964),EXACT('Impact_Input'!S16,CN2964)),0,1),1)</x:f>
        <x:v>0</x:v>
      </x:c>
    </x:row>
    <x:row r="2965">
      <x:c r="CL2965" t="str">
        <x:v>Impact_Input</x:v>
      </x:c>
      <x:c r="CM2965" t="str">
        <x:v>T16</x:v>
      </x:c>
      <x:c r="CN2965" t="str">
        <x:v>Worked-run analyst estimate; see PCC Section 17 for provenance and materiality rules.</x:v>
      </x:c>
      <x:c r="CO2965" t="n">
        <x:f>IFERROR(IF(AND(TYPE('Impact_Input'!T16)=TYPE(CN2965),ISBLANK('Impact_Input'!T16)=ISBLANK(CN2965),EXACT('Impact_Input'!T16,CN2965)),0,1),1)</x:f>
        <x:v>0</x:v>
      </x:c>
    </x:row>
    <x:row r="2966">
      <x:c r="CL2966" t="str">
        <x:v>Impact_Input</x:v>
      </x:c>
      <x:c r="CM2966" t="str">
        <x:v>W16</x:v>
      </x:c>
      <x:c r="CN2966" t="str">
        <x:v>Human-only worked run: Base = Welfare because FPP is TRUE and h_welfare=1.00. Generalized runs require governed welfare-inclusion hypothesis sensitivity; GPR/SPR/ICP never change protection or authority automatically.</x:v>
      </x:c>
      <x:c r="CO2966" t="n">
        <x:f>IFERROR(IF(AND(TYPE('Impact_Input'!W16)=TYPE(CN2966),ISBLANK('Impact_Input'!W16)=ISBLANK(CN2966),EXACT('Impact_Input'!W16,CN2966)),0,1),1)</x:f>
        <x:v>0</x:v>
      </x:c>
    </x:row>
    <x:row r="2967">
      <x:c r="CL2967" t="str">
        <x:v>Impact_Input</x:v>
      </x:c>
      <x:c r="CM2967" t="str">
        <x:v>X16</x:v>
      </x:c>
      <x:c r="CN2967" t="str">
        <x:v>Canonical enum = OTHER_DECLARED. This worked-run uses a declared instance-share/exposure denominator for exemplar purposes; not a population-fraction claim.</x:v>
      </x:c>
      <x:c r="CO2967" t="n">
        <x:f>IFERROR(IF(AND(TYPE('Impact_Input'!X16)=TYPE(CN2967),ISBLANK('Impact_Input'!X16)=ISBLANK(CN2967),EXACT('Impact_Input'!X16,CN2967)),0,1),1)</x:f>
        <x:v>0</x:v>
      </x:c>
    </x:row>
    <x:row r="2968">
      <x:c r="CL2968" t="str">
        <x:v>Impact_Input</x:v>
      </x:c>
      <x:c r="CM2968" t="str">
        <x:v>A17</x:v>
      </x:c>
      <x:c r="CN2968" t="str">
        <x:v>I11</x:v>
      </x:c>
      <x:c r="CO2968" t="n">
        <x:f>IFERROR(IF(AND(TYPE('Impact_Input'!A17)=TYPE(CN2968),ISBLANK('Impact_Input'!A17)=ISBLANK(CN2968),EXACT('Impact_Input'!A17,CN2968)),0,1),1)</x:f>
        <x:v>0</x:v>
      </x:c>
    </x:row>
    <x:row r="2969">
      <x:c r="CL2969" t="str">
        <x:v>Impact_Input</x:v>
      </x:c>
      <x:c r="CM2969" t="str">
        <x:v>B17</x:v>
      </x:c>
      <x:c r="CN2969" t="str">
        <x:v>B</x:v>
      </x:c>
      <x:c r="CO2969" t="n">
        <x:f>IFERROR(IF(AND(TYPE('Impact_Input'!B17)=TYPE(CN2969),ISBLANK('Impact_Input'!B17)=ISBLANK(CN2969),EXACT('Impact_Input'!B17,CN2969)),0,1),1)</x:f>
        <x:v>0</x:v>
      </x:c>
    </x:row>
    <x:row r="2970">
      <x:c r="CL2970" t="str">
        <x:v>Impact_Input</x:v>
      </x:c>
      <x:c r="CM2970" t="str">
        <x:v>C17</x:v>
      </x:c>
      <x:c r="CN2970" t="str">
        <x:v>U2</x:v>
      </x:c>
      <x:c r="CO2970" t="n">
        <x:f>IFERROR(IF(AND(TYPE('Impact_Input'!C17)=TYPE(CN2970),ISBLANK('Impact_Input'!C17)=ISBLANK(CN2970),EXACT('Impact_Input'!C17,CN2970)),0,1),1)</x:f>
        <x:v>0</x:v>
      </x:c>
    </x:row>
    <x:row r="2971">
      <x:c r="CL2971" t="str">
        <x:v>Impact_Input</x:v>
      </x:c>
      <x:c r="CM2971" t="str">
        <x:v>D17</x:v>
      </x:c>
      <x:c r="CN2971" t="str">
        <x:v>D1</x:v>
      </x:c>
      <x:c r="CO2971" t="n">
        <x:f>IFERROR(IF(AND(TYPE('Impact_Input'!D17)=TYPE(CN2971),ISBLANK('Impact_Input'!D17)=ISBLANK(CN2971),EXACT('Impact_Input'!D17,CN2971)),0,1),1)</x:f>
        <x:v>0</x:v>
      </x:c>
    </x:row>
    <x:row r="2972">
      <x:c r="CL2972" t="str">
        <x:v>Impact_Input</x:v>
      </x:c>
      <x:c r="CM2972" t="str">
        <x:v>E17</x:v>
      </x:c>
      <x:c r="CN2972" t="str">
        <x:v>Continued commuting costs</x:v>
      </x:c>
      <x:c r="CO2972" t="n">
        <x:f>IFERROR(IF(AND(TYPE('Impact_Input'!E17)=TYPE(CN2972),ISBLANK('Impact_Input'!E17)=ISBLANK(CN2972),EXACT('Impact_Input'!E17,CN2972)),0,1),1)</x:f>
        <x:v>0</x:v>
      </x:c>
    </x:row>
    <x:row r="2973">
      <x:c r="CL2973" t="str">
        <x:v>Impact_Input</x:v>
      </x:c>
      <x:c r="CM2973" t="str">
        <x:v>F17</x:v>
      </x:c>
      <x:c r="CN2973" t="n">
        <x:v>-0.1</x:v>
      </x:c>
      <x:c r="CO2973" t="n">
        <x:f>IFERROR(IF(AND(TYPE('Impact_Input'!F17)=TYPE(CN2973),ISBLANK('Impact_Input'!F17)=ISBLANK(CN2973),EXACT('Impact_Input'!F17,CN2973)),0,1),1)</x:f>
        <x:v>0</x:v>
      </x:c>
    </x:row>
    <x:row r="2974">
      <x:c r="CL2974" t="str">
        <x:v>Impact_Input</x:v>
      </x:c>
      <x:c r="CM2974" t="str">
        <x:v>G17</x:v>
      </x:c>
      <x:c r="CN2974" t="n">
        <x:v>0.7</x:v>
      </x:c>
      <x:c r="CO2974" t="n">
        <x:f>IFERROR(IF(AND(TYPE('Impact_Input'!G17)=TYPE(CN2974),ISBLANK('Impact_Input'!G17)=ISBLANK(CN2974),EXACT('Impact_Input'!G17,CN2974)),0,1),1)</x:f>
        <x:v>0</x:v>
      </x:c>
    </x:row>
    <x:row r="2975">
      <x:c r="CL2975" t="str">
        <x:v>Impact_Input</x:v>
      </x:c>
      <x:c r="CM2975" t="str">
        <x:v>H17</x:v>
      </x:c>
      <x:c r="CN2975" t="n">
        <x:v>0.6</x:v>
      </x:c>
      <x:c r="CO2975" t="n">
        <x:f>IFERROR(IF(AND(TYPE('Impact_Input'!H17)=TYPE(CN2975),ISBLANK('Impact_Input'!H17)=ISBLANK(CN2975),EXACT('Impact_Input'!H17,CN2975)),0,1),1)</x:f>
        <x:v>0</x:v>
      </x:c>
    </x:row>
    <x:row r="2976">
      <x:c r="CL2976" t="str">
        <x:v>Impact_Input</x:v>
      </x:c>
      <x:c r="CM2976" t="str">
        <x:v>I17</x:v>
      </x:c>
      <x:c r="CN2976" t="n">
        <x:v>0.4</x:v>
      </x:c>
      <x:c r="CO2976" t="n">
        <x:f>IFERROR(IF(AND(TYPE('Impact_Input'!I17)=TYPE(CN2976),ISBLANK('Impact_Input'!I17)=ISBLANK(CN2976),EXACT('Impact_Input'!I17,CN2976)),0,1),1)</x:f>
        <x:v>0</x:v>
      </x:c>
    </x:row>
    <x:row r="2977">
      <x:c r="CL2977" t="str">
        <x:v>Impact_Input</x:v>
      </x:c>
      <x:c r="CM2977" t="str">
        <x:v>J17</x:v>
      </x:c>
      <x:c r="CN2977" t="n">
        <x:v>5</x:v>
      </x:c>
      <x:c r="CO2977" t="n">
        <x:f>IFERROR(IF(AND(TYPE('Impact_Input'!J17)=TYPE(CN2977),ISBLANK('Impact_Input'!J17)=ISBLANK(CN2977),EXACT('Impact_Input'!J17,CN2977)),0,1),1)</x:f>
        <x:v>0</x:v>
      </x:c>
    </x:row>
    <x:row r="2978">
      <x:c r="CL2978" t="str">
        <x:v>Impact_Input</x:v>
      </x:c>
      <x:c r="CM2978" t="str">
        <x:v>K17</x:v>
      </x:c>
      <x:c r="CN2978" t="n">
        <x:v>1</x:v>
      </x:c>
      <x:c r="CO2978" t="n">
        <x:f>IFERROR(IF(AND(TYPE('Impact_Input'!K17)=TYPE(CN2978),ISBLANK('Impact_Input'!K17)=ISBLANK(CN2978),EXACT('Impact_Input'!K17,CN2978)),0,1),1)</x:f>
        <x:v>0</x:v>
      </x:c>
    </x:row>
    <x:row r="2979">
      <x:c r="CL2979" t="str">
        <x:v>Impact_Input</x:v>
      </x:c>
      <x:c r="CM2979" t="str">
        <x:v>L17</x:v>
      </x:c>
      <x:c r="CN2979" t="n">
        <x:v>1</x:v>
      </x:c>
      <x:c r="CO2979" t="n">
        <x:f>IFERROR(IF(AND(TYPE('Impact_Input'!L17)=TYPE(CN2979),ISBLANK('Impact_Input'!L17)=ISBLANK(CN2979),EXACT('Impact_Input'!L17,CN2979)),0,1),1)</x:f>
        <x:v>0</x:v>
      </x:c>
    </x:row>
    <x:row r="2980">
      <x:c r="CL2980" t="str">
        <x:v>Impact_Input</x:v>
      </x:c>
      <x:c r="CM2980" t="str">
        <x:v>O17</x:v>
      </x:c>
      <x:c r="CN2980" t="str">
        <x:v>OTHER_DECLARED</x:v>
      </x:c>
      <x:c r="CO2980" t="n">
        <x:f>IFERROR(IF(AND(TYPE('Impact_Input'!O17)=TYPE(CN2980),ISBLANK('Impact_Input'!O17)=ISBLANK(CN2980),EXACT('Impact_Input'!O17,CN2980)),0,1),1)</x:f>
        <x:v>0</x:v>
      </x:c>
    </x:row>
    <x:row r="2981">
      <x:c r="CL2981" t="str">
        <x:v>Impact_Input</x:v>
      </x:c>
      <x:c r="CM2981" t="str">
        <x:v>P17</x:v>
      </x:c>
      <x:c r="CN2981" t="str">
        <x:v>Context-specific affected group or exposure denominator</x:v>
      </x:c>
      <x:c r="CO2981" t="n">
        <x:f>IFERROR(IF(AND(TYPE('Impact_Input'!P17)=TYPE(CN2981),ISBLANK('Impact_Input'!P17)=ISBLANK(CN2981),EXACT('Impact_Input'!P17,CN2981)),0,1),1)</x:f>
        <x:v>0</x:v>
      </x:c>
    </x:row>
    <x:row r="2982">
      <x:c r="CL2982" t="str">
        <x:v>Impact_Input</x:v>
      </x:c>
      <x:c r="CM2982" t="str">
        <x:v>Q17</x:v>
      </x:c>
      <x:c r="CN2982" t="str">
        <x:v>Tier-2 analyst estimate</x:v>
      </x:c>
      <x:c r="CO2982" t="n">
        <x:f>IFERROR(IF(AND(TYPE('Impact_Input'!Q17)=TYPE(CN2982),ISBLANK('Impact_Input'!Q17)=ISBLANK(CN2982),EXACT('Impact_Input'!Q17,CN2982)),0,1),1)</x:f>
        <x:v>0</x:v>
      </x:c>
    </x:row>
    <x:row r="2983">
      <x:c r="CL2983" t="str">
        <x:v>Impact_Input</x:v>
      </x:c>
      <x:c r="CM2983" t="str">
        <x:v>R17</x:v>
      </x:c>
      <x:c r="CN2983" t="str">
        <x:v>DEFAULT_1.00</x:v>
      </x:c>
      <x:c r="CO2983" t="n">
        <x:f>IFERROR(IF(AND(TYPE('Impact_Input'!R17)=TYPE(CN2983),ISBLANK('Impact_Input'!R17)=ISBLANK(CN2983),EXACT('Impact_Input'!R17,CN2983)),0,1),1)</x:f>
        <x:v>0</x:v>
      </x:c>
    </x:row>
    <x:row r="2984">
      <x:c r="CL2984" t="str">
        <x:v>Impact_Input</x:v>
      </x:c>
      <x:c r="CM2984" t="str">
        <x:v>S17</x:v>
      </x:c>
      <x:c r="CN2984" t="n">
        <x:v>1</x:v>
      </x:c>
      <x:c r="CO2984" t="n">
        <x:f>IFERROR(IF(AND(TYPE('Impact_Input'!S17)=TYPE(CN2984),ISBLANK('Impact_Input'!S17)=ISBLANK(CN2984),EXACT('Impact_Input'!S17,CN2984)),0,1),1)</x:f>
        <x:v>0</x:v>
      </x:c>
    </x:row>
    <x:row r="2985">
      <x:c r="CL2985" t="str">
        <x:v>Impact_Input</x:v>
      </x:c>
      <x:c r="CM2985" t="str">
        <x:v>T17</x:v>
      </x:c>
      <x:c r="CN2985" t="str">
        <x:v>Worked-run analyst estimate; see PCC Section 17 for provenance and materiality rules.</x:v>
      </x:c>
      <x:c r="CO2985" t="n">
        <x:f>IFERROR(IF(AND(TYPE('Impact_Input'!T17)=TYPE(CN2985),ISBLANK('Impact_Input'!T17)=ISBLANK(CN2985),EXACT('Impact_Input'!T17,CN2985)),0,1),1)</x:f>
        <x:v>0</x:v>
      </x:c>
    </x:row>
    <x:row r="2986">
      <x:c r="CL2986" t="str">
        <x:v>Impact_Input</x:v>
      </x:c>
      <x:c r="CM2986" t="str">
        <x:v>W17</x:v>
      </x:c>
      <x:c r="CN2986" t="str">
        <x:v>Human-only worked run: Base = Welfare because FPP is TRUE and h_welfare=1.00. Generalized runs require governed welfare-inclusion hypothesis sensitivity; GPR/SPR/ICP never change protection or authority automatically.</x:v>
      </x:c>
      <x:c r="CO2986" t="n">
        <x:f>IFERROR(IF(AND(TYPE('Impact_Input'!W17)=TYPE(CN2986),ISBLANK('Impact_Input'!W17)=ISBLANK(CN2986),EXACT('Impact_Input'!W17,CN2986)),0,1),1)</x:f>
        <x:v>0</x:v>
      </x:c>
    </x:row>
    <x:row r="2987">
      <x:c r="CL2987" t="str">
        <x:v>Impact_Input</x:v>
      </x:c>
      <x:c r="CM2987" t="str">
        <x:v>X17</x:v>
      </x:c>
      <x:c r="CN2987" t="str">
        <x:v>Canonical enum = OTHER_DECLARED. This worked-run uses a declared instance-share/exposure denominator for exemplar purposes; not a population-fraction claim.</x:v>
      </x:c>
      <x:c r="CO2987" t="n">
        <x:f>IFERROR(IF(AND(TYPE('Impact_Input'!X17)=TYPE(CN2987),ISBLANK('Impact_Input'!X17)=ISBLANK(CN2987),EXACT('Impact_Input'!X17,CN2987)),0,1),1)</x:f>
        <x:v>0</x:v>
      </x:c>
    </x:row>
    <x:row r="2988">
      <x:c r="CL2988" t="str">
        <x:v>Impact_Input</x:v>
      </x:c>
      <x:c r="CM2988" t="str">
        <x:v>A18</x:v>
      </x:c>
      <x:c r="CN2988" t="str">
        <x:v>I12</x:v>
      </x:c>
      <x:c r="CO2988" t="n">
        <x:f>IFERROR(IF(AND(TYPE('Impact_Input'!A18)=TYPE(CN2988),ISBLANK('Impact_Input'!A18)=ISBLANK(CN2988),EXACT('Impact_Input'!A18,CN2988)),0,1),1)</x:f>
        <x:v>0</x:v>
      </x:c>
    </x:row>
    <x:row r="2989">
      <x:c r="CL2989" t="str">
        <x:v>Impact_Input</x:v>
      </x:c>
      <x:c r="CM2989" t="str">
        <x:v>B18</x:v>
      </x:c>
      <x:c r="CN2989" t="str">
        <x:v>B</x:v>
      </x:c>
      <x:c r="CO2989" t="n">
        <x:f>IFERROR(IF(AND(TYPE('Impact_Input'!B18)=TYPE(CN2989),ISBLANK('Impact_Input'!B18)=ISBLANK(CN2989),EXACT('Impact_Input'!B18,CN2989)),0,1),1)</x:f>
        <x:v>0</x:v>
      </x:c>
    </x:row>
    <x:row r="2990">
      <x:c r="CL2990" t="str">
        <x:v>Impact_Input</x:v>
      </x:c>
      <x:c r="CM2990" t="str">
        <x:v>C18</x:v>
      </x:c>
      <x:c r="CN2990" t="str">
        <x:v>U7</x:v>
      </x:c>
      <x:c r="CO2990" t="n">
        <x:f>IFERROR(IF(AND(TYPE('Impact_Input'!C18)=TYPE(CN2990),ISBLANK('Impact_Input'!C18)=ISBLANK(CN2990),EXACT('Impact_Input'!C18,CN2990)),0,1),1)</x:f>
        <x:v>0</x:v>
      </x:c>
    </x:row>
    <x:row r="2991">
      <x:c r="CL2991" t="str">
        <x:v>Impact_Input</x:v>
      </x:c>
      <x:c r="CM2991" t="str">
        <x:v>D18</x:v>
      </x:c>
      <x:c r="CN2991" t="str">
        <x:v>D7</x:v>
      </x:c>
      <x:c r="CO2991" t="n">
        <x:f>IFERROR(IF(AND(TYPE('Impact_Input'!D18)=TYPE(CN2991),ISBLANK('Impact_Input'!D18)=ISBLANK(CN2991),EXACT('Impact_Input'!D18,CN2991)),0,1),1)</x:f>
        <x:v>0</x:v>
      </x:c>
    </x:row>
    <x:row r="2992">
      <x:c r="CL2992" t="str">
        <x:v>Impact_Input</x:v>
      </x:c>
      <x:c r="CM2992" t="str">
        <x:v>E18</x:v>
      </x:c>
      <x:c r="CN2992" t="str">
        <x:v>Continued emissions</x:v>
      </x:c>
      <x:c r="CO2992" t="n">
        <x:f>IFERROR(IF(AND(TYPE('Impact_Input'!E18)=TYPE(CN2992),ISBLANK('Impact_Input'!E18)=ISBLANK(CN2992),EXACT('Impact_Input'!E18,CN2992)),0,1),1)</x:f>
        <x:v>0</x:v>
      </x:c>
    </x:row>
    <x:row r="2993">
      <x:c r="CL2993" t="str">
        <x:v>Impact_Input</x:v>
      </x:c>
      <x:c r="CM2993" t="str">
        <x:v>F18</x:v>
      </x:c>
      <x:c r="CN2993" t="n">
        <x:v>-0.1</x:v>
      </x:c>
      <x:c r="CO2993" t="n">
        <x:f>IFERROR(IF(AND(TYPE('Impact_Input'!F18)=TYPE(CN2993),ISBLANK('Impact_Input'!F18)=ISBLANK(CN2993),EXACT('Impact_Input'!F18,CN2993)),0,1),1)</x:f>
        <x:v>0</x:v>
      </x:c>
    </x:row>
    <x:row r="2994">
      <x:c r="CL2994" t="str">
        <x:v>Impact_Input</x:v>
      </x:c>
      <x:c r="CM2994" t="str">
        <x:v>G18</x:v>
      </x:c>
      <x:c r="CN2994" t="n">
        <x:v>0.5</x:v>
      </x:c>
      <x:c r="CO2994" t="n">
        <x:f>IFERROR(IF(AND(TYPE('Impact_Input'!G18)=TYPE(CN2994),ISBLANK('Impact_Input'!G18)=ISBLANK(CN2994),EXACT('Impact_Input'!G18,CN2994)),0,1),1)</x:f>
        <x:v>0</x:v>
      </x:c>
    </x:row>
    <x:row r="2995">
      <x:c r="CL2995" t="str">
        <x:v>Impact_Input</x:v>
      </x:c>
      <x:c r="CM2995" t="str">
        <x:v>H18</x:v>
      </x:c>
      <x:c r="CN2995" t="n">
        <x:v>0.4</x:v>
      </x:c>
      <x:c r="CO2995" t="n">
        <x:f>IFERROR(IF(AND(TYPE('Impact_Input'!H18)=TYPE(CN2995),ISBLANK('Impact_Input'!H18)=ISBLANK(CN2995),EXACT('Impact_Input'!H18,CN2995)),0,1),1)</x:f>
        <x:v>0</x:v>
      </x:c>
    </x:row>
    <x:row r="2996">
      <x:c r="CL2996" t="str">
        <x:v>Impact_Input</x:v>
      </x:c>
      <x:c r="CM2996" t="str">
        <x:v>I18</x:v>
      </x:c>
      <x:c r="CN2996" t="n">
        <x:v>0.3</x:v>
      </x:c>
      <x:c r="CO2996" t="n">
        <x:f>IFERROR(IF(AND(TYPE('Impact_Input'!I18)=TYPE(CN2996),ISBLANK('Impact_Input'!I18)=ISBLANK(CN2996),EXACT('Impact_Input'!I18,CN2996)),0,1),1)</x:f>
        <x:v>0</x:v>
      </x:c>
    </x:row>
    <x:row r="2997">
      <x:c r="CL2997" t="str">
        <x:v>Impact_Input</x:v>
      </x:c>
      <x:c r="CM2997" t="str">
        <x:v>J18</x:v>
      </x:c>
      <x:c r="CN2997" t="n">
        <x:v>15</x:v>
      </x:c>
      <x:c r="CO2997" t="n">
        <x:f>IFERROR(IF(AND(TYPE('Impact_Input'!J18)=TYPE(CN2997),ISBLANK('Impact_Input'!J18)=ISBLANK(CN2997),EXACT('Impact_Input'!J18,CN2997)),0,1),1)</x:f>
        <x:v>0</x:v>
      </x:c>
    </x:row>
    <x:row r="2998">
      <x:c r="CL2998" t="str">
        <x:v>Impact_Input</x:v>
      </x:c>
      <x:c r="CM2998" t="str">
        <x:v>K18</x:v>
      </x:c>
      <x:c r="CN2998" t="n">
        <x:v>1</x:v>
      </x:c>
      <x:c r="CO2998" t="n">
        <x:f>IFERROR(IF(AND(TYPE('Impact_Input'!K18)=TYPE(CN2998),ISBLANK('Impact_Input'!K18)=ISBLANK(CN2998),EXACT('Impact_Input'!K18,CN2998)),0,1),1)</x:f>
        <x:v>0</x:v>
      </x:c>
    </x:row>
    <x:row r="2999">
      <x:c r="CL2999" t="str">
        <x:v>Impact_Input</x:v>
      </x:c>
      <x:c r="CM2999" t="str">
        <x:v>L18</x:v>
      </x:c>
      <x:c r="CN2999" t="n">
        <x:v>1</x:v>
      </x:c>
      <x:c r="CO2999" t="n">
        <x:f>IFERROR(IF(AND(TYPE('Impact_Input'!L18)=TYPE(CN2999),ISBLANK('Impact_Input'!L18)=ISBLANK(CN2999),EXACT('Impact_Input'!L18,CN2999)),0,1),1)</x:f>
        <x:v>0</x:v>
      </x:c>
    </x:row>
    <x:row r="3000">
      <x:c r="CL3000" t="str">
        <x:v>Impact_Input</x:v>
      </x:c>
      <x:c r="CM3000" t="str">
        <x:v>O18</x:v>
      </x:c>
      <x:c r="CN3000" t="str">
        <x:v>OTHER_DECLARED</x:v>
      </x:c>
      <x:c r="CO3000" t="n">
        <x:f>IFERROR(IF(AND(TYPE('Impact_Input'!O18)=TYPE(CN3000),ISBLANK('Impact_Input'!O18)=ISBLANK(CN3000),EXACT('Impact_Input'!O18,CN3000)),0,1),1)</x:f>
        <x:v>0</x:v>
      </x:c>
    </x:row>
    <x:row r="3001">
      <x:c r="CL3001" t="str">
        <x:v>Impact_Input</x:v>
      </x:c>
      <x:c r="CM3001" t="str">
        <x:v>P18</x:v>
      </x:c>
      <x:c r="CN3001" t="str">
        <x:v>Context-specific affected group or exposure denominator</x:v>
      </x:c>
      <x:c r="CO3001" t="n">
        <x:f>IFERROR(IF(AND(TYPE('Impact_Input'!P18)=TYPE(CN3001),ISBLANK('Impact_Input'!P18)=ISBLANK(CN3001),EXACT('Impact_Input'!P18,CN3001)),0,1),1)</x:f>
        <x:v>0</x:v>
      </x:c>
    </x:row>
    <x:row r="3002">
      <x:c r="CL3002" t="str">
        <x:v>Impact_Input</x:v>
      </x:c>
      <x:c r="CM3002" t="str">
        <x:v>Q18</x:v>
      </x:c>
      <x:c r="CN3002" t="str">
        <x:v>Tier-2 analyst estimate</x:v>
      </x:c>
      <x:c r="CO3002" t="n">
        <x:f>IFERROR(IF(AND(TYPE('Impact_Input'!Q18)=TYPE(CN3002),ISBLANK('Impact_Input'!Q18)=ISBLANK(CN3002),EXACT('Impact_Input'!Q18,CN3002)),0,1),1)</x:f>
        <x:v>0</x:v>
      </x:c>
    </x:row>
    <x:row r="3003">
      <x:c r="CL3003" t="str">
        <x:v>Impact_Input</x:v>
      </x:c>
      <x:c r="CM3003" t="str">
        <x:v>R18</x:v>
      </x:c>
      <x:c r="CN3003" t="str">
        <x:v>DEFAULT_1.00</x:v>
      </x:c>
      <x:c r="CO3003" t="n">
        <x:f>IFERROR(IF(AND(TYPE('Impact_Input'!R18)=TYPE(CN3003),ISBLANK('Impact_Input'!R18)=ISBLANK(CN3003),EXACT('Impact_Input'!R18,CN3003)),0,1),1)</x:f>
        <x:v>0</x:v>
      </x:c>
    </x:row>
    <x:row r="3004">
      <x:c r="CL3004" t="str">
        <x:v>Impact_Input</x:v>
      </x:c>
      <x:c r="CM3004" t="str">
        <x:v>S18</x:v>
      </x:c>
      <x:c r="CN3004" t="n">
        <x:v>1</x:v>
      </x:c>
      <x:c r="CO3004" t="n">
        <x:f>IFERROR(IF(AND(TYPE('Impact_Input'!S18)=TYPE(CN3004),ISBLANK('Impact_Input'!S18)=ISBLANK(CN3004),EXACT('Impact_Input'!S18,CN3004)),0,1),1)</x:f>
        <x:v>0</x:v>
      </x:c>
    </x:row>
    <x:row r="3005">
      <x:c r="CL3005" t="str">
        <x:v>Impact_Input</x:v>
      </x:c>
      <x:c r="CM3005" t="str">
        <x:v>T18</x:v>
      </x:c>
      <x:c r="CN3005" t="str">
        <x:v>Worked-run analyst estimate; see PCC Section 17 for provenance and materiality rules.</x:v>
      </x:c>
      <x:c r="CO3005" t="n">
        <x:f>IFERROR(IF(AND(TYPE('Impact_Input'!T18)=TYPE(CN3005),ISBLANK('Impact_Input'!T18)=ISBLANK(CN3005),EXACT('Impact_Input'!T18,CN3005)),0,1),1)</x:f>
        <x:v>0</x:v>
      </x:c>
    </x:row>
    <x:row r="3006">
      <x:c r="CL3006" t="str">
        <x:v>Impact_Input</x:v>
      </x:c>
      <x:c r="CM3006" t="str">
        <x:v>W18</x:v>
      </x:c>
      <x:c r="CN3006" t="str">
        <x:v>Human-only worked run: Base = Welfare because FPP is TRUE and h_welfare=1.00. Generalized runs require governed welfare-inclusion hypothesis sensitivity; GPR/SPR/ICP never change protection or authority automatically.</x:v>
      </x:c>
      <x:c r="CO3006" t="n">
        <x:f>IFERROR(IF(AND(TYPE('Impact_Input'!W18)=TYPE(CN3006),ISBLANK('Impact_Input'!W18)=ISBLANK(CN3006),EXACT('Impact_Input'!W18,CN3006)),0,1),1)</x:f>
        <x:v>0</x:v>
      </x:c>
    </x:row>
    <x:row r="3007">
      <x:c r="CL3007" t="str">
        <x:v>Impact_Input</x:v>
      </x:c>
      <x:c r="CM3007" t="str">
        <x:v>X18</x:v>
      </x:c>
      <x:c r="CN3007" t="str">
        <x:v>Canonical enum = OTHER_DECLARED. This worked-run uses a declared instance-share/exposure denominator for exemplar purposes; not a population-fraction claim.</x:v>
      </x:c>
      <x:c r="CO3007" t="n">
        <x:f>IFERROR(IF(AND(TYPE('Impact_Input'!X18)=TYPE(CN3007),ISBLANK('Impact_Input'!X18)=ISBLANK(CN3007),EXACT('Impact_Input'!X18,CN3007)),0,1),1)</x:f>
        <x:v>0</x:v>
      </x:c>
    </x:row>
    <x:row r="3008">
      <x:c r="CL3008" t="str">
        <x:v>Impact_Input</x:v>
      </x:c>
      <x:c r="CM3008" t="str">
        <x:v>A19</x:v>
      </x:c>
      <x:c r="CN3008" t="str">
        <x:v>I13</x:v>
      </x:c>
      <x:c r="CO3008" t="n">
        <x:f>IFERROR(IF(AND(TYPE('Impact_Input'!A19)=TYPE(CN3008),ISBLANK('Impact_Input'!A19)=ISBLANK(CN3008),EXACT('Impact_Input'!A19,CN3008)),0,1),1)</x:f>
        <x:v>0</x:v>
      </x:c>
    </x:row>
    <x:row r="3009">
      <x:c r="CL3009" t="str">
        <x:v>Impact_Input</x:v>
      </x:c>
      <x:c r="CM3009" t="str">
        <x:v>B19</x:v>
      </x:c>
      <x:c r="CN3009" t="str">
        <x:v>B</x:v>
      </x:c>
      <x:c r="CO3009" t="n">
        <x:f>IFERROR(IF(AND(TYPE('Impact_Input'!B19)=TYPE(CN3009),ISBLANK('Impact_Input'!B19)=ISBLANK(CN3009),EXACT('Impact_Input'!B19,CN3009)),0,1),1)</x:f>
        <x:v>0</x:v>
      </x:c>
    </x:row>
    <x:row r="3010">
      <x:c r="CL3010" t="str">
        <x:v>Impact_Input</x:v>
      </x:c>
      <x:c r="CM3010" t="str">
        <x:v>C19</x:v>
      </x:c>
      <x:c r="CN3010" t="str">
        <x:v>U4</x:v>
      </x:c>
      <x:c r="CO3010" t="n">
        <x:f>IFERROR(IF(AND(TYPE('Impact_Input'!C19)=TYPE(CN3010),ISBLANK('Impact_Input'!C19)=ISBLANK(CN3010),EXACT('Impact_Input'!C19,CN3010)),0,1),1)</x:f>
        <x:v>0</x:v>
      </x:c>
    </x:row>
    <x:row r="3011">
      <x:c r="CL3011" t="str">
        <x:v>Impact_Input</x:v>
      </x:c>
      <x:c r="CM3011" t="str">
        <x:v>D19</x:v>
      </x:c>
      <x:c r="CN3011" t="str">
        <x:v>D1</x:v>
      </x:c>
      <x:c r="CO3011" t="n">
        <x:f>IFERROR(IF(AND(TYPE('Impact_Input'!D19)=TYPE(CN3011),ISBLANK('Impact_Input'!D19)=ISBLANK(CN3011),EXACT('Impact_Input'!D19,CN3011)),0,1),1)</x:f>
        <x:v>0</x:v>
      </x:c>
    </x:row>
    <x:row r="3012">
      <x:c r="CL3012" t="str">
        <x:v>Impact_Input</x:v>
      </x:c>
      <x:c r="CM3012" t="str">
        <x:v>E19</x:v>
      </x:c>
      <x:c r="CN3012" t="str">
        <x:v>Stable infrastructure</x:v>
      </x:c>
      <x:c r="CO3012" t="n">
        <x:f>IFERROR(IF(AND(TYPE('Impact_Input'!E19)=TYPE(CN3012),ISBLANK('Impact_Input'!E19)=ISBLANK(CN3012),EXACT('Impact_Input'!E19,CN3012)),0,1),1)</x:f>
        <x:v>0</x:v>
      </x:c>
    </x:row>
    <x:row r="3013">
      <x:c r="CL3013" t="str">
        <x:v>Impact_Input</x:v>
      </x:c>
      <x:c r="CM3013" t="str">
        <x:v>F19</x:v>
      </x:c>
      <x:c r="CN3013" t="n">
        <x:v>0.1</x:v>
      </x:c>
      <x:c r="CO3013" t="n">
        <x:f>IFERROR(IF(AND(TYPE('Impact_Input'!F19)=TYPE(CN3013),ISBLANK('Impact_Input'!F19)=ISBLANK(CN3013),EXACT('Impact_Input'!F19,CN3013)),0,1),1)</x:f>
        <x:v>0</x:v>
      </x:c>
    </x:row>
    <x:row r="3014">
      <x:c r="CL3014" t="str">
        <x:v>Impact_Input</x:v>
      </x:c>
      <x:c r="CM3014" t="str">
        <x:v>G19</x:v>
      </x:c>
      <x:c r="CN3014" t="n">
        <x:v>0.6</x:v>
      </x:c>
      <x:c r="CO3014" t="n">
        <x:f>IFERROR(IF(AND(TYPE('Impact_Input'!G19)=TYPE(CN3014),ISBLANK('Impact_Input'!G19)=ISBLANK(CN3014),EXACT('Impact_Input'!G19,CN3014)),0,1),1)</x:f>
        <x:v>0</x:v>
      </x:c>
    </x:row>
    <x:row r="3015">
      <x:c r="CL3015" t="str">
        <x:v>Impact_Input</x:v>
      </x:c>
      <x:c r="CM3015" t="str">
        <x:v>H19</x:v>
      </x:c>
      <x:c r="CN3015" t="n">
        <x:v>0.5</x:v>
      </x:c>
      <x:c r="CO3015" t="n">
        <x:f>IFERROR(IF(AND(TYPE('Impact_Input'!H19)=TYPE(CN3015),ISBLANK('Impact_Input'!H19)=ISBLANK(CN3015),EXACT('Impact_Input'!H19,CN3015)),0,1),1)</x:f>
        <x:v>0</x:v>
      </x:c>
    </x:row>
    <x:row r="3016">
      <x:c r="CL3016" t="str">
        <x:v>Impact_Input</x:v>
      </x:c>
      <x:c r="CM3016" t="str">
        <x:v>I19</x:v>
      </x:c>
      <x:c r="CN3016" t="n">
        <x:v>0.4</x:v>
      </x:c>
      <x:c r="CO3016" t="n">
        <x:f>IFERROR(IF(AND(TYPE('Impact_Input'!I19)=TYPE(CN3016),ISBLANK('Impact_Input'!I19)=ISBLANK(CN3016),EXACT('Impact_Input'!I19,CN3016)),0,1),1)</x:f>
        <x:v>0</x:v>
      </x:c>
    </x:row>
    <x:row r="3017">
      <x:c r="CL3017" t="str">
        <x:v>Impact_Input</x:v>
      </x:c>
      <x:c r="CM3017" t="str">
        <x:v>J19</x:v>
      </x:c>
      <x:c r="CN3017" t="n">
        <x:v>3</x:v>
      </x:c>
      <x:c r="CO3017" t="n">
        <x:f>IFERROR(IF(AND(TYPE('Impact_Input'!J19)=TYPE(CN3017),ISBLANK('Impact_Input'!J19)=ISBLANK(CN3017),EXACT('Impact_Input'!J19,CN3017)),0,1),1)</x:f>
        <x:v>0</x:v>
      </x:c>
    </x:row>
    <x:row r="3018">
      <x:c r="CL3018" t="str">
        <x:v>Impact_Input</x:v>
      </x:c>
      <x:c r="CM3018" t="str">
        <x:v>K19</x:v>
      </x:c>
      <x:c r="CN3018" t="n">
        <x:v>1</x:v>
      </x:c>
      <x:c r="CO3018" t="n">
        <x:f>IFERROR(IF(AND(TYPE('Impact_Input'!K19)=TYPE(CN3018),ISBLANK('Impact_Input'!K19)=ISBLANK(CN3018),EXACT('Impact_Input'!K19,CN3018)),0,1),1)</x:f>
        <x:v>0</x:v>
      </x:c>
    </x:row>
    <x:row r="3019">
      <x:c r="CL3019" t="str">
        <x:v>Impact_Input</x:v>
      </x:c>
      <x:c r="CM3019" t="str">
        <x:v>L19</x:v>
      </x:c>
      <x:c r="CN3019" t="n">
        <x:v>1</x:v>
      </x:c>
      <x:c r="CO3019" t="n">
        <x:f>IFERROR(IF(AND(TYPE('Impact_Input'!L19)=TYPE(CN3019),ISBLANK('Impact_Input'!L19)=ISBLANK(CN3019),EXACT('Impact_Input'!L19,CN3019)),0,1),1)</x:f>
        <x:v>0</x:v>
      </x:c>
    </x:row>
    <x:row r="3020">
      <x:c r="CL3020" t="str">
        <x:v>Impact_Input</x:v>
      </x:c>
      <x:c r="CM3020" t="str">
        <x:v>O19</x:v>
      </x:c>
      <x:c r="CN3020" t="str">
        <x:v>OTHER_DECLARED</x:v>
      </x:c>
      <x:c r="CO3020" t="n">
        <x:f>IFERROR(IF(AND(TYPE('Impact_Input'!O19)=TYPE(CN3020),ISBLANK('Impact_Input'!O19)=ISBLANK(CN3020),EXACT('Impact_Input'!O19,CN3020)),0,1),1)</x:f>
        <x:v>0</x:v>
      </x:c>
    </x:row>
    <x:row r="3021">
      <x:c r="CL3021" t="str">
        <x:v>Impact_Input</x:v>
      </x:c>
      <x:c r="CM3021" t="str">
        <x:v>P19</x:v>
      </x:c>
      <x:c r="CN3021" t="str">
        <x:v>Context-specific affected group or exposure denominator</x:v>
      </x:c>
      <x:c r="CO3021" t="n">
        <x:f>IFERROR(IF(AND(TYPE('Impact_Input'!P19)=TYPE(CN3021),ISBLANK('Impact_Input'!P19)=ISBLANK(CN3021),EXACT('Impact_Input'!P19,CN3021)),0,1),1)</x:f>
        <x:v>0</x:v>
      </x:c>
    </x:row>
    <x:row r="3022">
      <x:c r="CL3022" t="str">
        <x:v>Impact_Input</x:v>
      </x:c>
      <x:c r="CM3022" t="str">
        <x:v>Q19</x:v>
      </x:c>
      <x:c r="CN3022" t="str">
        <x:v>Tier-2 analyst estimate</x:v>
      </x:c>
      <x:c r="CO3022" t="n">
        <x:f>IFERROR(IF(AND(TYPE('Impact_Input'!Q19)=TYPE(CN3022),ISBLANK('Impact_Input'!Q19)=ISBLANK(CN3022),EXACT('Impact_Input'!Q19,CN3022)),0,1),1)</x:f>
        <x:v>0</x:v>
      </x:c>
    </x:row>
    <x:row r="3023">
      <x:c r="CL3023" t="str">
        <x:v>Impact_Input</x:v>
      </x:c>
      <x:c r="CM3023" t="str">
        <x:v>R19</x:v>
      </x:c>
      <x:c r="CN3023" t="str">
        <x:v>DEFAULT_1.00</x:v>
      </x:c>
      <x:c r="CO3023" t="n">
        <x:f>IFERROR(IF(AND(TYPE('Impact_Input'!R19)=TYPE(CN3023),ISBLANK('Impact_Input'!R19)=ISBLANK(CN3023),EXACT('Impact_Input'!R19,CN3023)),0,1),1)</x:f>
        <x:v>0</x:v>
      </x:c>
    </x:row>
    <x:row r="3024">
      <x:c r="CL3024" t="str">
        <x:v>Impact_Input</x:v>
      </x:c>
      <x:c r="CM3024" t="str">
        <x:v>S19</x:v>
      </x:c>
      <x:c r="CN3024" t="n">
        <x:v>1</x:v>
      </x:c>
      <x:c r="CO3024" t="n">
        <x:f>IFERROR(IF(AND(TYPE('Impact_Input'!S19)=TYPE(CN3024),ISBLANK('Impact_Input'!S19)=ISBLANK(CN3024),EXACT('Impact_Input'!S19,CN3024)),0,1),1)</x:f>
        <x:v>0</x:v>
      </x:c>
    </x:row>
    <x:row r="3025">
      <x:c r="CL3025" t="str">
        <x:v>Impact_Input</x:v>
      </x:c>
      <x:c r="CM3025" t="str">
        <x:v>T19</x:v>
      </x:c>
      <x:c r="CN3025" t="str">
        <x:v>Worked-run analyst estimate; see PCC Section 17 for provenance and materiality rules.</x:v>
      </x:c>
      <x:c r="CO3025" t="n">
        <x:f>IFERROR(IF(AND(TYPE('Impact_Input'!T19)=TYPE(CN3025),ISBLANK('Impact_Input'!T19)=ISBLANK(CN3025),EXACT('Impact_Input'!T19,CN3025)),0,1),1)</x:f>
        <x:v>0</x:v>
      </x:c>
    </x:row>
    <x:row r="3026">
      <x:c r="CL3026" t="str">
        <x:v>Impact_Input</x:v>
      </x:c>
      <x:c r="CM3026" t="str">
        <x:v>W19</x:v>
      </x:c>
      <x:c r="CN3026" t="str">
        <x:v>Human-only worked run: Base = Welfare because FPP is TRUE and h_welfare=1.00. Generalized runs require governed welfare-inclusion hypothesis sensitivity; GPR/SPR/ICP never change protection or authority automatically.</x:v>
      </x:c>
      <x:c r="CO3026" t="n">
        <x:f>IFERROR(IF(AND(TYPE('Impact_Input'!W19)=TYPE(CN3026),ISBLANK('Impact_Input'!W19)=ISBLANK(CN3026),EXACT('Impact_Input'!W19,CN3026)),0,1),1)</x:f>
        <x:v>0</x:v>
      </x:c>
    </x:row>
    <x:row r="3027">
      <x:c r="CL3027" t="str">
        <x:v>Impact_Input</x:v>
      </x:c>
      <x:c r="CM3027" t="str">
        <x:v>X19</x:v>
      </x:c>
      <x:c r="CN3027" t="str">
        <x:v>Canonical enum = OTHER_DECLARED. This worked-run uses a declared instance-share/exposure denominator for exemplar purposes; not a population-fraction claim.</x:v>
      </x:c>
      <x:c r="CO3027" t="n">
        <x:f>IFERROR(IF(AND(TYPE('Impact_Input'!X19)=TYPE(CN3027),ISBLANK('Impact_Input'!X19)=ISBLANK(CN3027),EXACT('Impact_Input'!X19,CN3027)),0,1),1)</x:f>
        <x:v>0</x:v>
      </x:c>
    </x:row>
    <x:row r="3028">
      <x:c r="CL3028" t="str">
        <x:v>Impact_Input</x:v>
      </x:c>
      <x:c r="CM3028" t="str">
        <x:v>A20</x:v>
      </x:c>
      <x:c r="CN3028" t="str">
        <x:v>I14</x:v>
      </x:c>
      <x:c r="CO3028" t="n">
        <x:f>IFERROR(IF(AND(TYPE('Impact_Input'!A20)=TYPE(CN3028),ISBLANK('Impact_Input'!A20)=ISBLANK(CN3028),EXACT('Impact_Input'!A20,CN3028)),0,1),1)</x:f>
        <x:v>0</x:v>
      </x:c>
    </x:row>
    <x:row r="3029">
      <x:c r="CL3029" t="str">
        <x:v>Impact_Input</x:v>
      </x:c>
      <x:c r="CM3029" t="str">
        <x:v>B20</x:v>
      </x:c>
      <x:c r="CN3029" t="str">
        <x:v>B</x:v>
      </x:c>
      <x:c r="CO3029" t="n">
        <x:f>IFERROR(IF(AND(TYPE('Impact_Input'!B20)=TYPE(CN3029),ISBLANK('Impact_Input'!B20)=ISBLANK(CN3029),EXACT('Impact_Input'!B20,CN3029)),0,1),1)</x:f>
        <x:v>0</x:v>
      </x:c>
    </x:row>
    <x:row r="3030">
      <x:c r="CL3030" t="str">
        <x:v>Impact_Input</x:v>
      </x:c>
      <x:c r="CM3030" t="str">
        <x:v>C20</x:v>
      </x:c>
      <x:c r="CN3030" t="str">
        <x:v>U3</x:v>
      </x:c>
      <x:c r="CO3030" t="n">
        <x:f>IFERROR(IF(AND(TYPE('Impact_Input'!C20)=TYPE(CN3030),ISBLANK('Impact_Input'!C20)=ISBLANK(CN3030),EXACT('Impact_Input'!C20,CN3030)),0,1),1)</x:f>
        <x:v>0</x:v>
      </x:c>
    </x:row>
    <x:row r="3031">
      <x:c r="CL3031" t="str">
        <x:v>Impact_Input</x:v>
      </x:c>
      <x:c r="CM3031" t="str">
        <x:v>D20</x:v>
      </x:c>
      <x:c r="CN3031" t="str">
        <x:v>D1</x:v>
      </x:c>
      <x:c r="CO3031" t="n">
        <x:f>IFERROR(IF(AND(TYPE('Impact_Input'!D20)=TYPE(CN3031),ISBLANK('Impact_Input'!D20)=ISBLANK(CN3031),EXACT('Impact_Input'!D20,CN3031)),0,1),1)</x:f>
        <x:v>0</x:v>
      </x:c>
    </x:row>
    <x:row r="3032">
      <x:c r="CL3032" t="str">
        <x:v>Impact_Input</x:v>
      </x:c>
      <x:c r="CM3032" t="str">
        <x:v>E20</x:v>
      </x:c>
      <x:c r="CN3032" t="str">
        <x:v>Maintained local business</x:v>
      </x:c>
      <x:c r="CO3032" t="n">
        <x:f>IFERROR(IF(AND(TYPE('Impact_Input'!E20)=TYPE(CN3032),ISBLANK('Impact_Input'!E20)=ISBLANK(CN3032),EXACT('Impact_Input'!E20,CN3032)),0,1),1)</x:f>
        <x:v>0</x:v>
      </x:c>
    </x:row>
    <x:row r="3033">
      <x:c r="CL3033" t="str">
        <x:v>Impact_Input</x:v>
      </x:c>
      <x:c r="CM3033" t="str">
        <x:v>F20</x:v>
      </x:c>
      <x:c r="CN3033" t="n">
        <x:v>0.1</x:v>
      </x:c>
      <x:c r="CO3033" t="n">
        <x:f>IFERROR(IF(AND(TYPE('Impact_Input'!F20)=TYPE(CN3033),ISBLANK('Impact_Input'!F20)=ISBLANK(CN3033),EXACT('Impact_Input'!F20,CN3033)),0,1),1)</x:f>
        <x:v>0</x:v>
      </x:c>
    </x:row>
    <x:row r="3034">
      <x:c r="CL3034" t="str">
        <x:v>Impact_Input</x:v>
      </x:c>
      <x:c r="CM3034" t="str">
        <x:v>G20</x:v>
      </x:c>
      <x:c r="CN3034" t="n">
        <x:v>0.6</x:v>
      </x:c>
      <x:c r="CO3034" t="n">
        <x:f>IFERROR(IF(AND(TYPE('Impact_Input'!G20)=TYPE(CN3034),ISBLANK('Impact_Input'!G20)=ISBLANK(CN3034),EXACT('Impact_Input'!G20,CN3034)),0,1),1)</x:f>
        <x:v>0</x:v>
      </x:c>
    </x:row>
    <x:row r="3035">
      <x:c r="CL3035" t="str">
        <x:v>Impact_Input</x:v>
      </x:c>
      <x:c r="CM3035" t="str">
        <x:v>H20</x:v>
      </x:c>
      <x:c r="CN3035" t="n">
        <x:v>0.5</x:v>
      </x:c>
      <x:c r="CO3035" t="n">
        <x:f>IFERROR(IF(AND(TYPE('Impact_Input'!H20)=TYPE(CN3035),ISBLANK('Impact_Input'!H20)=ISBLANK(CN3035),EXACT('Impact_Input'!H20,CN3035)),0,1),1)</x:f>
        <x:v>0</x:v>
      </x:c>
    </x:row>
    <x:row r="3036">
      <x:c r="CL3036" t="str">
        <x:v>Impact_Input</x:v>
      </x:c>
      <x:c r="CM3036" t="str">
        <x:v>I20</x:v>
      </x:c>
      <x:c r="CN3036" t="n">
        <x:v>0.4</x:v>
      </x:c>
      <x:c r="CO3036" t="n">
        <x:f>IFERROR(IF(AND(TYPE('Impact_Input'!I20)=TYPE(CN3036),ISBLANK('Impact_Input'!I20)=ISBLANK(CN3036),EXACT('Impact_Input'!I20,CN3036)),0,1),1)</x:f>
        <x:v>0</x:v>
      </x:c>
    </x:row>
    <x:row r="3037">
      <x:c r="CL3037" t="str">
        <x:v>Impact_Input</x:v>
      </x:c>
      <x:c r="CM3037" t="str">
        <x:v>J20</x:v>
      </x:c>
      <x:c r="CN3037" t="n">
        <x:v>5</x:v>
      </x:c>
      <x:c r="CO3037" t="n">
        <x:f>IFERROR(IF(AND(TYPE('Impact_Input'!J20)=TYPE(CN3037),ISBLANK('Impact_Input'!J20)=ISBLANK(CN3037),EXACT('Impact_Input'!J20,CN3037)),0,1),1)</x:f>
        <x:v>0</x:v>
      </x:c>
    </x:row>
    <x:row r="3038">
      <x:c r="CL3038" t="str">
        <x:v>Impact_Input</x:v>
      </x:c>
      <x:c r="CM3038" t="str">
        <x:v>K20</x:v>
      </x:c>
      <x:c r="CN3038" t="n">
        <x:v>1</x:v>
      </x:c>
      <x:c r="CO3038" t="n">
        <x:f>IFERROR(IF(AND(TYPE('Impact_Input'!K20)=TYPE(CN3038),ISBLANK('Impact_Input'!K20)=ISBLANK(CN3038),EXACT('Impact_Input'!K20,CN3038)),0,1),1)</x:f>
        <x:v>0</x:v>
      </x:c>
    </x:row>
    <x:row r="3039">
      <x:c r="CL3039" t="str">
        <x:v>Impact_Input</x:v>
      </x:c>
      <x:c r="CM3039" t="str">
        <x:v>L20</x:v>
      </x:c>
      <x:c r="CN3039" t="n">
        <x:v>1</x:v>
      </x:c>
      <x:c r="CO3039" t="n">
        <x:f>IFERROR(IF(AND(TYPE('Impact_Input'!L20)=TYPE(CN3039),ISBLANK('Impact_Input'!L20)=ISBLANK(CN3039),EXACT('Impact_Input'!L20,CN3039)),0,1),1)</x:f>
        <x:v>0</x:v>
      </x:c>
    </x:row>
    <x:row r="3040">
      <x:c r="CL3040" t="str">
        <x:v>Impact_Input</x:v>
      </x:c>
      <x:c r="CM3040" t="str">
        <x:v>O20</x:v>
      </x:c>
      <x:c r="CN3040" t="str">
        <x:v>OTHER_DECLARED</x:v>
      </x:c>
      <x:c r="CO3040" t="n">
        <x:f>IFERROR(IF(AND(TYPE('Impact_Input'!O20)=TYPE(CN3040),ISBLANK('Impact_Input'!O20)=ISBLANK(CN3040),EXACT('Impact_Input'!O20,CN3040)),0,1),1)</x:f>
        <x:v>0</x:v>
      </x:c>
    </x:row>
    <x:row r="3041">
      <x:c r="CL3041" t="str">
        <x:v>Impact_Input</x:v>
      </x:c>
      <x:c r="CM3041" t="str">
        <x:v>P20</x:v>
      </x:c>
      <x:c r="CN3041" t="str">
        <x:v>Context-specific affected group or exposure denominator</x:v>
      </x:c>
      <x:c r="CO3041" t="n">
        <x:f>IFERROR(IF(AND(TYPE('Impact_Input'!P20)=TYPE(CN3041),ISBLANK('Impact_Input'!P20)=ISBLANK(CN3041),EXACT('Impact_Input'!P20,CN3041)),0,1),1)</x:f>
        <x:v>0</x:v>
      </x:c>
    </x:row>
    <x:row r="3042">
      <x:c r="CL3042" t="str">
        <x:v>Impact_Input</x:v>
      </x:c>
      <x:c r="CM3042" t="str">
        <x:v>Q20</x:v>
      </x:c>
      <x:c r="CN3042" t="str">
        <x:v>Tier-2 analyst estimate</x:v>
      </x:c>
      <x:c r="CO3042" t="n">
        <x:f>IFERROR(IF(AND(TYPE('Impact_Input'!Q20)=TYPE(CN3042),ISBLANK('Impact_Input'!Q20)=ISBLANK(CN3042),EXACT('Impact_Input'!Q20,CN3042)),0,1),1)</x:f>
        <x:v>0</x:v>
      </x:c>
    </x:row>
    <x:row r="3043">
      <x:c r="CL3043" t="str">
        <x:v>Impact_Input</x:v>
      </x:c>
      <x:c r="CM3043" t="str">
        <x:v>R20</x:v>
      </x:c>
      <x:c r="CN3043" t="str">
        <x:v>DEFAULT_1.00</x:v>
      </x:c>
      <x:c r="CO3043" t="n">
        <x:f>IFERROR(IF(AND(TYPE('Impact_Input'!R20)=TYPE(CN3043),ISBLANK('Impact_Input'!R20)=ISBLANK(CN3043),EXACT('Impact_Input'!R20,CN3043)),0,1),1)</x:f>
        <x:v>0</x:v>
      </x:c>
    </x:row>
    <x:row r="3044">
      <x:c r="CL3044" t="str">
        <x:v>Impact_Input</x:v>
      </x:c>
      <x:c r="CM3044" t="str">
        <x:v>S20</x:v>
      </x:c>
      <x:c r="CN3044" t="n">
        <x:v>1</x:v>
      </x:c>
      <x:c r="CO3044" t="n">
        <x:f>IFERROR(IF(AND(TYPE('Impact_Input'!S20)=TYPE(CN3044),ISBLANK('Impact_Input'!S20)=ISBLANK(CN3044),EXACT('Impact_Input'!S20,CN3044)),0,1),1)</x:f>
        <x:v>0</x:v>
      </x:c>
    </x:row>
    <x:row r="3045">
      <x:c r="CL3045" t="str">
        <x:v>Impact_Input</x:v>
      </x:c>
      <x:c r="CM3045" t="str">
        <x:v>T20</x:v>
      </x:c>
      <x:c r="CN3045" t="str">
        <x:v>Worked-run analyst estimate; see PCC Section 17 for provenance and materiality rules.</x:v>
      </x:c>
      <x:c r="CO3045" t="n">
        <x:f>IFERROR(IF(AND(TYPE('Impact_Input'!T20)=TYPE(CN3045),ISBLANK('Impact_Input'!T20)=ISBLANK(CN3045),EXACT('Impact_Input'!T20,CN3045)),0,1),1)</x:f>
        <x:v>0</x:v>
      </x:c>
    </x:row>
    <x:row r="3046">
      <x:c r="CL3046" t="str">
        <x:v>Impact_Input</x:v>
      </x:c>
      <x:c r="CM3046" t="str">
        <x:v>W20</x:v>
      </x:c>
      <x:c r="CN3046" t="str">
        <x:v>Human-only worked run: Base = Welfare because FPP is TRUE and h_welfare=1.00. Generalized runs require governed welfare-inclusion hypothesis sensitivity; GPR/SPR/ICP never change protection or authority automatically.</x:v>
      </x:c>
      <x:c r="CO3046" t="n">
        <x:f>IFERROR(IF(AND(TYPE('Impact_Input'!W20)=TYPE(CN3046),ISBLANK('Impact_Input'!W20)=ISBLANK(CN3046),EXACT('Impact_Input'!W20,CN3046)),0,1),1)</x:f>
        <x:v>0</x:v>
      </x:c>
    </x:row>
    <x:row r="3047">
      <x:c r="CL3047" t="str">
        <x:v>Impact_Input</x:v>
      </x:c>
      <x:c r="CM3047" t="str">
        <x:v>X20</x:v>
      </x:c>
      <x:c r="CN3047" t="str">
        <x:v>Canonical enum = OTHER_DECLARED. This worked-run uses a declared instance-share/exposure denominator for exemplar purposes; not a population-fraction claim.</x:v>
      </x:c>
      <x:c r="CO3047" t="n">
        <x:f>IFERROR(IF(AND(TYPE('Impact_Input'!X20)=TYPE(CN3047),ISBLANK('Impact_Input'!X20)=ISBLANK(CN3047),EXACT('Impact_Input'!X20,CN3047)),0,1),1)</x:f>
        <x:v>0</x:v>
      </x:c>
    </x:row>
    <x:row r="3048">
      <x:c r="CL3048" t="str">
        <x:v>Scenario_Impacts</x:v>
      </x:c>
      <x:c r="CM3048" t="str">
        <x:v>A1</x:v>
      </x:c>
      <x:c r="CN3048" t="str">
        <x:v>SCENARIO-CONDITIONED IMPACT TABLES</x:v>
      </x:c>
      <x:c r="CO3048" t="n">
        <x:f>IFERROR(IF(AND(TYPE('Scenario_Impacts'!A1)=TYPE(CN3048),ISBLANK('Scenario_Impacts'!A1)=ISBLANK(CN3048),EXACT('Scenario_Impacts'!A1,CN3048)),0,1),1)</x:f>
        <x:v>0</x:v>
      </x:c>
    </x:row>
    <x:row r="3049">
      <x:c r="CL3049" t="str">
        <x:v>Scenario_Impacts</x:v>
      </x:c>
      <x:c r="CM3049" t="str">
        <x:v>A3</x:v>
      </x:c>
      <x:c r="CN3049" t="str">
        <x:v>Reference: RippleLogic v13.0 Section 8.4</x:v>
      </x:c>
      <x:c r="CO3049" t="n">
        <x:f>IFERROR(IF(AND(TYPE('Scenario_Impacts'!A3)=TYPE(CN3049),ISBLANK('Scenario_Impacts'!A3)=ISBLANK(CN3049),EXACT('Scenario_Impacts'!A3,CN3049)),0,1),1)</x:f>
        <x:v>0</x:v>
      </x:c>
    </x:row>
    <x:row r="3050">
      <x:c r="CL3050" t="str">
        <x:v>Scenario_Impacts</x:v>
      </x:c>
      <x:c r="CM3050" t="str">
        <x:v>M3</x:v>
      </x:c>
      <x:c r="CN3050" t="str">
        <x:v>SCENARIO PRIOR VALIDATION</x:v>
      </x:c>
      <x:c r="CO3050" t="n">
        <x:f>IFERROR(IF(AND(TYPE('Scenario_Impacts'!M3)=TYPE(CN3050),ISBLANK('Scenario_Impacts'!M3)=ISBLANK(CN3050),EXACT('Scenario_Impacts'!M3,CN3050)),0,1),1)</x:f>
        <x:v>0</x:v>
      </x:c>
    </x:row>
    <x:row r="3051">
      <x:c r="CL3051" t="str">
        <x:v>Scenario_Impacts</x:v>
      </x:c>
      <x:c r="CM3051" t="str">
        <x:v>A4</x:v>
      </x:c>
      <x:c r="CN3051" t="inlineStr">
        <x:is>
          <x:t xml:space="preserve">Residual FLOOR_REFERENCE losses: L(a,s)=sum omega_c max(0,-I_prop_base,c(a|s)); not an incremental-only comparison.</x:t>
        </x:is>
      </x:c>
      <x:c r="CO3051" t="n">
        <x:f>IFERROR(IF(AND(TYPE('Scenario_Impacts'!A4)=TYPE(CN3051),ISBLANK('Scenario_Impacts'!A4)=ISBLANK(CN3051),EXACT('Scenario_Impacts'!A4,CN3051)),0,1),1)</x:f>
        <x:v>0</x:v>
      </x:c>
    </x:row>
    <x:row r="3052">
      <x:c r="CL3052" t="str">
        <x:v>Scenario_Impacts</x:v>
      </x:c>
      <x:c r="CM3052" t="str">
        <x:v>M4</x:v>
      </x:c>
      <x:c r="CN3052" t="str">
        <x:v>A_PRIOR_SUM</x:v>
      </x:c>
      <x:c r="CO3052" t="n">
        <x:f>IFERROR(IF(AND(TYPE('Scenario_Impacts'!M4)=TYPE(CN3052),ISBLANK('Scenario_Impacts'!M4)=ISBLANK(CN3052),EXACT('Scenario_Impacts'!M4,CN3052)),0,1),1)</x:f>
        <x:v>0</x:v>
      </x:c>
    </x:row>
    <x:row r="3053">
      <x:c r="CL3053" t="str">
        <x:v>Scenario_Impacts</x:v>
      </x:c>
      <x:c r="CM3053" t="str">
        <x:v>N4</x:v>
      </x:c>
      <x:c r="CN3053" t="n">
        <x:v>1</x:v>
      </x:c>
      <x:c r="CO3053" t="n">
        <x:f>IFERROR(IF(AND(TYPE('Scenario_Impacts'!N4)=TYPE(CN3053),ISBLANK('Scenario_Impacts'!N4)=ISBLANK(CN3053),EXACT('Scenario_Impacts'!N4,CN3053)),0,1),1)</x:f>
        <x:v>0</x:v>
      </x:c>
    </x:row>
    <x:row r="3054">
      <x:c r="CL3054" t="str">
        <x:v>Scenario_Impacts</x:v>
      </x:c>
      <x:c r="CM3054" t="str">
        <x:v>A5</x:v>
      </x:c>
      <x:c r="CN3054" t="str">
        <x:v>Loss entries are frozen worked-run calculations from catastrophe impacts. Editing impacts makes recorded losses and downstream verdicts stale; rebuild and reverify.</x:v>
      </x:c>
      <x:c r="CO3054" t="n">
        <x:f>IFERROR(IF(AND(TYPE('Scenario_Impacts'!A5)=TYPE(CN3054),ISBLANK('Scenario_Impacts'!A5)=ISBLANK(CN3054),EXACT('Scenario_Impacts'!A5,CN3054)),0,1),1)</x:f>
        <x:v>0</x:v>
      </x:c>
    </x:row>
    <x:row r="3055">
      <x:c r="CL3055" t="str">
        <x:v>Scenario_Impacts</x:v>
      </x:c>
      <x:c r="CM3055" t="str">
        <x:v>J5</x:v>
      </x:c>
      <x:c r="CN3055" t="str">
        <x:v>v9.x+1 hardening: scenario-probability provenance fields added for audit replay.</x:v>
      </x:c>
      <x:c r="CO3055" t="n">
        <x:f>IFERROR(IF(AND(TYPE('Scenario_Impacts'!J5)=TYPE(CN3055),ISBLANK('Scenario_Impacts'!J5)=ISBLANK(CN3055),EXACT('Scenario_Impacts'!J5,CN3055)),0,1),1)</x:f>
        <x:v>0</x:v>
      </x:c>
    </x:row>
    <x:row r="3056">
      <x:c r="CL3056" t="str">
        <x:v>Scenario_Impacts</x:v>
      </x:c>
      <x:c r="CM3056" t="str">
        <x:v>M5</x:v>
      </x:c>
      <x:c r="CN3056" t="str">
        <x:v>A_PRIOR_STATUS</x:v>
      </x:c>
      <x:c r="CO3056" t="n">
        <x:f>IFERROR(IF(AND(TYPE('Scenario_Impacts'!M5)=TYPE(CN3056),ISBLANK('Scenario_Impacts'!M5)=ISBLANK(CN3056),EXACT('Scenario_Impacts'!M5,CN3056)),0,1),1)</x:f>
        <x:v>0</x:v>
      </x:c>
    </x:row>
    <x:row r="3057">
      <x:c r="CL3057" t="str">
        <x:v>Scenario_Impacts</x:v>
      </x:c>
      <x:c r="CM3057" t="str">
        <x:v>N5</x:v>
      </x:c>
      <x:c r="CN3057" t="str">
        <x:v>PASS</x:v>
      </x:c>
      <x:c r="CO3057" t="n">
        <x:f>IFERROR(IF(AND(TYPE('Scenario_Impacts'!N5)=TYPE(CN3057),ISBLANK('Scenario_Impacts'!N5)=ISBLANK(CN3057),EXACT('Scenario_Impacts'!N5,CN3057)),0,1),1)</x:f>
        <x:v>0</x:v>
      </x:c>
    </x:row>
    <x:row r="3058">
      <x:c r="CL3058" t="str">
        <x:v>Scenario_Impacts</x:v>
      </x:c>
      <x:c r="CM3058" t="str">
        <x:v>A6</x:v>
      </x:c>
      <x:c r="CN3058" t="str">
        <x:v>C_cat: U6-D2(0.35), U6-D7(0.30), U7-D7(0.35)</x:v>
      </x:c>
      <x:c r="CO3058" t="n">
        <x:f>IFERROR(IF(AND(TYPE('Scenario_Impacts'!A6)=TYPE(CN3058),ISBLANK('Scenario_Impacts'!A6)=ISBLANK(CN3058),EXACT('Scenario_Impacts'!A6,CN3058)),0,1),1)</x:f>
        <x:v>0</x:v>
      </x:c>
    </x:row>
    <x:row r="3059">
      <x:c r="CL3059" t="str">
        <x:v>Scenario_Impacts</x:v>
      </x:c>
      <x:c r="CM3059" t="str">
        <x:v>M6</x:v>
      </x:c>
      <x:c r="CN3059" t="str">
        <x:v>B_PRIOR_SUM</x:v>
      </x:c>
      <x:c r="CO3059" t="n">
        <x:f>IFERROR(IF(AND(TYPE('Scenario_Impacts'!M6)=TYPE(CN3059),ISBLANK('Scenario_Impacts'!M6)=ISBLANK(CN3059),EXACT('Scenario_Impacts'!M6,CN3059)),0,1),1)</x:f>
        <x:v>0</x:v>
      </x:c>
    </x:row>
    <x:row r="3060">
      <x:c r="CL3060" t="str">
        <x:v>Scenario_Impacts</x:v>
      </x:c>
      <x:c r="CM3060" t="str">
        <x:v>N6</x:v>
      </x:c>
      <x:c r="CN3060" t="n">
        <x:v>1</x:v>
      </x:c>
      <x:c r="CO3060" t="n">
        <x:f>IFERROR(IF(AND(TYPE('Scenario_Impacts'!N6)=TYPE(CN3060),ISBLANK('Scenario_Impacts'!N6)=ISBLANK(CN3060),EXACT('Scenario_Impacts'!N6,CN3060)),0,1),1)</x:f>
        <x:v>0</x:v>
      </x:c>
    </x:row>
    <x:row r="3061">
      <x:c r="CL3061" t="str">
        <x:v>Scenario_Impacts</x:v>
      </x:c>
      <x:c r="CM3061" t="str">
        <x:v>M7</x:v>
      </x:c>
      <x:c r="CN3061" t="str">
        <x:v>B_PRIOR_STATUS</x:v>
      </x:c>
      <x:c r="CO3061" t="n">
        <x:f>IFERROR(IF(AND(TYPE('Scenario_Impacts'!M7)=TYPE(CN3061),ISBLANK('Scenario_Impacts'!M7)=ISBLANK(CN3061),EXACT('Scenario_Impacts'!M7,CN3061)),0,1),1)</x:f>
        <x:v>0</x:v>
      </x:c>
    </x:row>
    <x:row r="3062">
      <x:c r="CL3062" t="str">
        <x:v>Scenario_Impacts</x:v>
      </x:c>
      <x:c r="CM3062" t="str">
        <x:v>N7</x:v>
      </x:c>
      <x:c r="CN3062" t="str">
        <x:v>PASS</x:v>
      </x:c>
      <x:c r="CO3062" t="n">
        <x:f>IFERROR(IF(AND(TYPE('Scenario_Impacts'!N7)=TYPE(CN3062),ISBLANK('Scenario_Impacts'!N7)=ISBLANK(CN3062),EXACT('Scenario_Impacts'!N7,CN3062)),0,1),1)</x:f>
        <x:v>0</x:v>
      </x:c>
    </x:row>
    <x:row r="3063">
      <x:c r="CL3063" t="str">
        <x:v>Scenario_Impacts</x:v>
      </x:c>
      <x:c r="CM3063" t="str">
        <x:v>A8</x:v>
      </x:c>
      <x:c r="CN3063" t="str">
        <x:v>OPTION A SCENARIO LOSSES</x:v>
      </x:c>
      <x:c r="CO3063" t="n">
        <x:f>IFERROR(IF(AND(TYPE('Scenario_Impacts'!A8)=TYPE(CN3063),ISBLANK('Scenario_Impacts'!A8)=ISBLANK(CN3063),EXACT('Scenario_Impacts'!A8,CN3063)),0,1),1)</x:f>
        <x:v>0</x:v>
      </x:c>
    </x:row>
    <x:row r="3064">
      <x:c r="CL3064" t="str">
        <x:v>Scenario_Impacts</x:v>
      </x:c>
      <x:c r="CM3064" t="str">
        <x:v>L8</x:v>
      </x:c>
      <x:c r="CN3064" t="str">
        <x:v>U6 / TRC CLASSIFICATION</x:v>
      </x:c>
      <x:c r="CO3064" t="n">
        <x:f>IFERROR(IF(AND(TYPE('Scenario_Impacts'!L8)=TYPE(CN3064),ISBLANK('Scenario_Impacts'!L8)=ISBLANK(CN3064),EXACT('Scenario_Impacts'!L8,CN3064)),0,1),1)</x:f>
        <x:v>0</x:v>
      </x:c>
    </x:row>
    <x:row r="3065">
      <x:c r="CL3065" t="str">
        <x:v>Scenario_Impacts</x:v>
      </x:c>
      <x:c r="CM3065" t="str">
        <x:v>M8</x:v>
      </x:c>
      <x:c r="CN3065" t="str">
        <x:v>U6_View_Tag</x:v>
      </x:c>
      <x:c r="CO3065" t="n">
        <x:f>IFERROR(IF(AND(TYPE('Scenario_Impacts'!M8)=TYPE(CN3065),ISBLANK('Scenario_Impacts'!M8)=ISBLANK(CN3065),EXACT('Scenario_Impacts'!M8,CN3065)),0,1),1)</x:f>
        <x:v>0</x:v>
      </x:c>
    </x:row>
    <x:row r="3066">
      <x:c r="CL3066" t="str">
        <x:v>Scenario_Impacts</x:v>
      </x:c>
      <x:c r="CM3066" t="str">
        <x:v>N8</x:v>
      </x:c>
      <x:c r="CN3066" t="str">
        <x:v>Severity / dependence note</x:v>
      </x:c>
      <x:c r="CO3066" t="n">
        <x:f>IFERROR(IF(AND(TYPE('Scenario_Impacts'!N8)=TYPE(CN3066),ISBLANK('Scenario_Impacts'!N8)=ISBLANK(CN3066),EXACT('Scenario_Impacts'!N8,CN3066)),0,1),1)</x:f>
        <x:v>0</x:v>
      </x:c>
    </x:row>
    <x:row r="3067">
      <x:c r="CL3067" t="str">
        <x:v>Scenario_Impacts</x:v>
      </x:c>
      <x:c r="CM3067" t="str">
        <x:v>A9</x:v>
      </x:c>
      <x:c r="CN3067" t="str">
        <x:v>Scenario</x:v>
      </x:c>
      <x:c r="CO3067" t="n">
        <x:f>IFERROR(IF(AND(TYPE('Scenario_Impacts'!A9)=TYPE(CN3067),ISBLANK('Scenario_Impacts'!A9)=ISBLANK(CN3067),EXACT('Scenario_Impacts'!A9,CN3067)),0,1),1)</x:f>
        <x:v>0</x:v>
      </x:c>
    </x:row>
    <x:row r="3068">
      <x:c r="CL3068" t="str">
        <x:v>Scenario_Impacts</x:v>
      </x:c>
      <x:c r="CM3068" t="str">
        <x:v>B9</x:v>
      </x:c>
      <x:c r="CN3068" t="str">
        <x:v>Category</x:v>
      </x:c>
      <x:c r="CO3068" t="n">
        <x:f>IFERROR(IF(AND(TYPE('Scenario_Impacts'!B9)=TYPE(CN3068),ISBLANK('Scenario_Impacts'!B9)=ISBLANK(CN3068),EXACT('Scenario_Impacts'!B9,CN3068)),0,1),1)</x:f>
        <x:v>0</x:v>
      </x:c>
    </x:row>
    <x:row r="3069">
      <x:c r="CL3069" t="str">
        <x:v>Scenario_Impacts</x:v>
      </x:c>
      <x:c r="CM3069" t="str">
        <x:v>C9</x:v>
      </x:c>
      <x:c r="CN3069" t="str">
        <x:v>p(s)</x:v>
      </x:c>
      <x:c r="CO3069" t="n">
        <x:f>IFERROR(IF(AND(TYPE('Scenario_Impacts'!C9)=TYPE(CN3069),ISBLANK('Scenario_Impacts'!C9)=ISBLANK(CN3069),EXACT('Scenario_Impacts'!C9,CN3069)),0,1),1)</x:f>
        <x:v>0</x:v>
      </x:c>
    </x:row>
    <x:row r="3070">
      <x:c r="CL3070" t="str">
        <x:v>Scenario_Impacts</x:v>
      </x:c>
      <x:c r="CM3070" t="str">
        <x:v>D9</x:v>
      </x:c>
      <x:c r="CN3070" t="str">
        <x:v>Loss</x:v>
      </x:c>
      <x:c r="CO3070" t="n">
        <x:f>IFERROR(IF(AND(TYPE('Scenario_Impacts'!D9)=TYPE(CN3070),ISBLANK('Scenario_Impacts'!D9)=ISBLANK(CN3070),EXACT('Scenario_Impacts'!D9,CN3070)),0,1),1)</x:f>
        <x:v>0</x:v>
      </x:c>
    </x:row>
    <x:row r="3071">
      <x:c r="CL3071" t="str">
        <x:v>Scenario_Impacts</x:v>
      </x:c>
      <x:c r="CM3071" t="str">
        <x:v>E9</x:v>
      </x:c>
      <x:c r="CN3071" t="str">
        <x:v>Pathway</x:v>
      </x:c>
      <x:c r="CO3071" t="n">
        <x:f>IFERROR(IF(AND(TYPE('Scenario_Impacts'!E9)=TYPE(CN3071),ISBLANK('Scenario_Impacts'!E9)=ISBLANK(CN3071),EXACT('Scenario_Impacts'!E9,CN3071)),0,1),1)</x:f>
        <x:v>0</x:v>
      </x:c>
    </x:row>
    <x:row r="3072">
      <x:c r="CL3072" t="str">
        <x:v>Scenario_Impacts</x:v>
      </x:c>
      <x:c r="CM3072" t="str">
        <x:v>F9</x:v>
      </x:c>
      <x:c r="CN3072" t="str">
        <x:v>U6-D2 I_prop</x:v>
      </x:c>
      <x:c r="CO3072" t="n">
        <x:f>IFERROR(IF(AND(TYPE('Scenario_Impacts'!F9)=TYPE(CN3072),ISBLANK('Scenario_Impacts'!F9)=ISBLANK(CN3072),EXACT('Scenario_Impacts'!F9,CN3072)),0,1),1)</x:f>
        <x:v>0</x:v>
      </x:c>
    </x:row>
    <x:row r="3073">
      <x:c r="CL3073" t="str">
        <x:v>Scenario_Impacts</x:v>
      </x:c>
      <x:c r="CM3073" t="str">
        <x:v>G9</x:v>
      </x:c>
      <x:c r="CN3073" t="str">
        <x:v>U6-D7 I_prop</x:v>
      </x:c>
      <x:c r="CO3073" t="n">
        <x:f>IFERROR(IF(AND(TYPE('Scenario_Impacts'!G9)=TYPE(CN3073),ISBLANK('Scenario_Impacts'!G9)=ISBLANK(CN3073),EXACT('Scenario_Impacts'!G9,CN3073)),0,1),1)</x:f>
        <x:v>0</x:v>
      </x:c>
    </x:row>
    <x:row r="3074">
      <x:c r="CL3074" t="str">
        <x:v>Scenario_Impacts</x:v>
      </x:c>
      <x:c r="CM3074" t="str">
        <x:v>H9</x:v>
      </x:c>
      <x:c r="CN3074" t="str">
        <x:v>U7-D7 I_prop</x:v>
      </x:c>
      <x:c r="CO3074" t="n">
        <x:f>IFERROR(IF(AND(TYPE('Scenario_Impacts'!H9)=TYPE(CN3074),ISBLANK('Scenario_Impacts'!H9)=ISBLANK(CN3074),EXACT('Scenario_Impacts'!H9,CN3074)),0,1),1)</x:f>
        <x:v>0</x:v>
      </x:c>
    </x:row>
    <x:row r="3075">
      <x:c r="CL3075" t="str">
        <x:v>Scenario_Impacts</x:v>
      </x:c>
      <x:c r="CM3075" t="str">
        <x:v>I9</x:v>
      </x:c>
      <x:c r="CN3075" t="str">
        <x:v>Loss (computed)</x:v>
      </x:c>
      <x:c r="CO3075" t="n">
        <x:f>IFERROR(IF(AND(TYPE('Scenario_Impacts'!I9)=TYPE(CN3075),ISBLANK('Scenario_Impacts'!I9)=ISBLANK(CN3075),EXACT('Scenario_Impacts'!I9,CN3075)),0,1),1)</x:f>
        <x:v>0</x:v>
      </x:c>
    </x:row>
    <x:row r="3076">
      <x:c r="CL3076" t="str">
        <x:v>Scenario_Impacts</x:v>
      </x:c>
      <x:c r="CM3076" t="str">
        <x:v>J9</x:v>
      </x:c>
      <x:c r="CN3076" t="str">
        <x:v>p_s_ReasonCode</x:v>
      </x:c>
      <x:c r="CO3076" t="n">
        <x:f>IFERROR(IF(AND(TYPE('Scenario_Impacts'!J9)=TYPE(CN3076),ISBLANK('Scenario_Impacts'!J9)=ISBLANK(CN3076),EXACT('Scenario_Impacts'!J9,CN3076)),0,1),1)</x:f>
        <x:v>0</x:v>
      </x:c>
    </x:row>
    <x:row r="3077">
      <x:c r="CL3077" t="str">
        <x:v>Scenario_Impacts</x:v>
      </x:c>
      <x:c r="CM3077" t="str">
        <x:v>K9</x:v>
      </x:c>
      <x:c r="CN3077" t="str">
        <x:v>p_s_SourceNote</x:v>
      </x:c>
      <x:c r="CO3077" t="n">
        <x:f>IFERROR(IF(AND(TYPE('Scenario_Impacts'!K9)=TYPE(CN3077),ISBLANK('Scenario_Impacts'!K9)=ISBLANK(CN3077),EXACT('Scenario_Impacts'!K9,CN3077)),0,1),1)</x:f>
        <x:v>0</x:v>
      </x:c>
    </x:row>
    <x:row r="3078">
      <x:c r="CL3078" t="str">
        <x:v>Scenario_Impacts</x:v>
      </x:c>
      <x:c r="CM3078" t="str">
        <x:v>L9</x:v>
      </x:c>
      <x:c r="CN3078" t="str">
        <x:v>S01 BASELINE</x:v>
      </x:c>
      <x:c r="CO3078" t="n">
        <x:f>IFERROR(IF(AND(TYPE('Scenario_Impacts'!L9)=TYPE(CN3078),ISBLANK('Scenario_Impacts'!L9)=ISBLANK(CN3078),EXACT('Scenario_Impacts'!L9,CN3078)),0,1),1)</x:f>
        <x:v>0</x:v>
      </x:c>
    </x:row>
    <x:row r="3079">
      <x:c r="CL3079" t="str">
        <x:v>Scenario_Impacts</x:v>
      </x:c>
      <x:c r="CM3079" t="str">
        <x:v>M9</x:v>
      </x:c>
      <x:c r="CN3079" t="str">
        <x:v>U6_HUMANITY</x:v>
      </x:c>
      <x:c r="CO3079" t="n">
        <x:f>IFERROR(IF(AND(TYPE('Scenario_Impacts'!M9)=TYPE(CN3079),ISBLANK('Scenario_Impacts'!M9)=ISBLANK(CN3079),EXACT('Scenario_Impacts'!M9,CN3079)),0,1),1)</x:f>
        <x:v>0</x:v>
      </x:c>
    </x:row>
    <x:row r="3080">
      <x:c r="CL3080" t="str">
        <x:v>Scenario_Impacts</x:v>
      </x:c>
      <x:c r="CM3080" t="str">
        <x:v>N9</x:v>
      </x:c>
      <x:c r="CN3080" t="str">
        <x:v>C1_SEVERE; mutually exclusive scenario partition in this worked example</x:v>
      </x:c>
      <x:c r="CO3080" t="n">
        <x:f>IFERROR(IF(AND(TYPE('Scenario_Impacts'!N9)=TYPE(CN3080),ISBLANK('Scenario_Impacts'!N9)=ISBLANK(CN3080),EXACT('Scenario_Impacts'!N9,CN3080)),0,1),1)</x:f>
        <x:v>0</x:v>
      </x:c>
    </x:row>
    <x:row r="3081">
      <x:c r="CL3081" t="str">
        <x:v>Scenario_Impacts</x:v>
      </x:c>
      <x:c r="CM3081" t="str">
        <x:v>A10</x:v>
      </x:c>
      <x:c r="CN3081" t="str">
        <x:v>S01</x:v>
      </x:c>
      <x:c r="CO3081" t="n">
        <x:f>IFERROR(IF(AND(TYPE('Scenario_Impacts'!A10)=TYPE(CN3081),ISBLANK('Scenario_Impacts'!A10)=ISBLANK(CN3081),EXACT('Scenario_Impacts'!A10,CN3081)),0,1),1)</x:f>
        <x:v>0</x:v>
      </x:c>
    </x:row>
    <x:row r="3082">
      <x:c r="CL3082" t="str">
        <x:v>Scenario_Impacts</x:v>
      </x:c>
      <x:c r="CM3082" t="str">
        <x:v>B10</x:v>
      </x:c>
      <x:c r="CN3082" t="str">
        <x:v>BASELINE</x:v>
      </x:c>
      <x:c r="CO3082" t="n">
        <x:f>IFERROR(IF(AND(TYPE('Scenario_Impacts'!B10)=TYPE(CN3082),ISBLANK('Scenario_Impacts'!B10)=ISBLANK(CN3082),EXACT('Scenario_Impacts'!B10,CN3082)),0,1),1)</x:f>
        <x:v>0</x:v>
      </x:c>
    </x:row>
    <x:row r="3083">
      <x:c r="CL3083" t="str">
        <x:v>Scenario_Impacts</x:v>
      </x:c>
      <x:c r="CM3083" t="str">
        <x:v>C10</x:v>
      </x:c>
      <x:c r="CN3083" t="n">
        <x:v>0.6</x:v>
      </x:c>
      <x:c r="CO3083" t="n">
        <x:f>IFERROR(IF(AND(TYPE('Scenario_Impacts'!C10)=TYPE(CN3083),ISBLANK('Scenario_Impacts'!C10)=ISBLANK(CN3083),EXACT('Scenario_Impacts'!C10,CN3083)),0,1),1)</x:f>
        <x:v>0</x:v>
      </x:c>
    </x:row>
    <x:row r="3084">
      <x:c r="CL3084" t="str">
        <x:v>Scenario_Impacts</x:v>
      </x:c>
      <x:c r="CM3084" t="str">
        <x:v>D10</x:v>
      </x:c>
      <x:c r="CN3084" t="n">
        <x:v>0</x:v>
      </x:c>
      <x:c r="CO3084" t="n">
        <x:f>IFERROR(IF(AND(TYPE('Scenario_Impacts'!D10)=TYPE(CN3084),ISBLANK('Scenario_Impacts'!D10)=ISBLANK(CN3084),EXACT('Scenario_Impacts'!D10,CN3084)),0,1),1)</x:f>
        <x:v>0</x:v>
      </x:c>
    </x:row>
    <x:row r="3085">
      <x:c r="CL3085" t="str">
        <x:v>Scenario_Impacts</x:v>
      </x:c>
      <x:c r="CM3085" t="str">
        <x:v>E10</x:v>
      </x:c>
      <x:c r="CN3085" t="str">
        <x:v>Minor monitoring reduction</x:v>
      </x:c>
      <x:c r="CO3085" t="n">
        <x:f>IFERROR(IF(AND(TYPE('Scenario_Impacts'!E10)=TYPE(CN3085),ISBLANK('Scenario_Impacts'!E10)=ISBLANK(CN3085),EXACT('Scenario_Impacts'!E10,CN3085)),0,1),1)</x:f>
        <x:v>0</x:v>
      </x:c>
    </x:row>
    <x:row r="3086">
      <x:c r="CL3086" t="str">
        <x:v>Scenario_Impacts</x:v>
      </x:c>
      <x:c r="CM3086" t="str">
        <x:v>F10</x:v>
      </x:c>
      <x:c r="CN3086" t="n">
        <x:v>0</x:v>
      </x:c>
      <x:c r="CO3086" t="n">
        <x:f>IFERROR(IF(AND(TYPE('Scenario_Impacts'!F10)=TYPE(CN3086),ISBLANK('Scenario_Impacts'!F10)=ISBLANK(CN3086),EXACT('Scenario_Impacts'!F10,CN3086)),0,1),1)</x:f>
        <x:v>0</x:v>
      </x:c>
    </x:row>
    <x:row r="3087">
      <x:c r="CL3087" t="str">
        <x:v>Scenario_Impacts</x:v>
      </x:c>
      <x:c r="CM3087" t="str">
        <x:v>G10</x:v>
      </x:c>
      <x:c r="CN3087" t="n">
        <x:v>0</x:v>
      </x:c>
      <x:c r="CO3087" t="n">
        <x:f>IFERROR(IF(AND(TYPE('Scenario_Impacts'!G10)=TYPE(CN3087),ISBLANK('Scenario_Impacts'!G10)=ISBLANK(CN3087),EXACT('Scenario_Impacts'!G10,CN3087)),0,1),1)</x:f>
        <x:v>0</x:v>
      </x:c>
    </x:row>
    <x:row r="3088">
      <x:c r="CL3088" t="str">
        <x:v>Scenario_Impacts</x:v>
      </x:c>
      <x:c r="CM3088" t="str">
        <x:v>H10</x:v>
      </x:c>
      <x:c r="CN3088" t="n">
        <x:v>0.015317</x:v>
      </x:c>
      <x:c r="CO3088" t="n">
        <x:f>IFERROR(IF(AND(TYPE('Scenario_Impacts'!H10)=TYPE(CN3088),ISBLANK('Scenario_Impacts'!H10)=ISBLANK(CN3088),EXACT('Scenario_Impacts'!H10,CN3088)),0,1),1)</x:f>
        <x:v>0</x:v>
      </x:c>
    </x:row>
    <x:row r="3089">
      <x:c r="CL3089" t="str">
        <x:v>Scenario_Impacts</x:v>
      </x:c>
      <x:c r="CM3089" t="str">
        <x:v>I10</x:v>
      </x:c>
      <x:c r="CN3089" t="n">
        <x:v>0</x:v>
      </x:c>
      <x:c r="CO3089" t="n">
        <x:f>IFERROR(IF(AND(TYPE('Scenario_Impacts'!I10)=TYPE(CN3089),ISBLANK('Scenario_Impacts'!I10)=ISBLANK(CN3089),EXACT('Scenario_Impacts'!I10,CN3089)),0,1),1)</x:f>
        <x:v>0</x:v>
      </x:c>
    </x:row>
    <x:row r="3090">
      <x:c r="CL3090" t="str">
        <x:v>Scenario_Impacts</x:v>
      </x:c>
      <x:c r="CM3090" t="str">
        <x:v>J10</x:v>
      </x:c>
      <x:c r="CN3090" t="str">
        <x:v>DECLARED_PRIOR</x:v>
      </x:c>
      <x:c r="CO3090" t="n">
        <x:f>IFERROR(IF(AND(TYPE('Scenario_Impacts'!J10)=TYPE(CN3090),ISBLANK('Scenario_Impacts'!J10)=ISBLANK(CN3090),EXACT('Scenario_Impacts'!J10,CN3090)),0,1),1)</x:f>
        <x:v>0</x:v>
      </x:c>
    </x:row>
    <x:row r="3091">
      <x:c r="CL3091" t="str">
        <x:v>Scenario_Impacts</x:v>
      </x:c>
      <x:c r="CM3091" t="str">
        <x:v>K10</x:v>
      </x:c>
      <x:c r="CN3091" t="str">
        <x:v>Worked-run structured scenario prior; see PCC Section 17.</x:v>
      </x:c>
      <x:c r="CO3091" t="n">
        <x:f>IFERROR(IF(AND(TYPE('Scenario_Impacts'!K10)=TYPE(CN3091),ISBLANK('Scenario_Impacts'!K10)=ISBLANK(CN3091),EXACT('Scenario_Impacts'!K10,CN3091)),0,1),1)</x:f>
        <x:v>0</x:v>
      </x:c>
    </x:row>
    <x:row r="3092">
      <x:c r="CL3092" t="str">
        <x:v>Scenario_Impacts</x:v>
      </x:c>
      <x:c r="CM3092" t="str">
        <x:v>L10</x:v>
      </x:c>
      <x:c r="CN3092" t="str">
        <x:v>S02 WTSL-FIN</x:v>
      </x:c>
      <x:c r="CO3092" t="n">
        <x:f>IFERROR(IF(AND(TYPE('Scenario_Impacts'!L10)=TYPE(CN3092),ISBLANK('Scenario_Impacts'!L10)=ISBLANK(CN3092),EXACT('Scenario_Impacts'!L10,CN3092)),0,1),1)</x:f>
        <x:v>0</x:v>
      </x:c>
    </x:row>
    <x:row r="3093">
      <x:c r="CL3093" t="str">
        <x:v>Scenario_Impacts</x:v>
      </x:c>
      <x:c r="CM3093" t="str">
        <x:v>M10</x:v>
      </x:c>
      <x:c r="CN3093" t="str">
        <x:v>U6_HUMANITY</x:v>
      </x:c>
      <x:c r="CO3093" t="n">
        <x:f>IFERROR(IF(AND(TYPE('Scenario_Impacts'!M10)=TYPE(CN3093),ISBLANK('Scenario_Impacts'!M10)=ISBLANK(CN3093),EXACT('Scenario_Impacts'!M10,CN3093)),0,1),1)</x:f>
        <x:v>0</x:v>
      </x:c>
    </x:row>
    <x:row r="3094">
      <x:c r="CL3094" t="str">
        <x:v>Scenario_Impacts</x:v>
      </x:c>
      <x:c r="CM3094" t="str">
        <x:v>N10</x:v>
      </x:c>
      <x:c r="CN3094" t="str">
        <x:v>C1_SEVERE; financial driver cluster</x:v>
      </x:c>
      <x:c r="CO3094" t="n">
        <x:f>IFERROR(IF(AND(TYPE('Scenario_Impacts'!N10)=TYPE(CN3094),ISBLANK('Scenario_Impacts'!N10)=ISBLANK(CN3094),EXACT('Scenario_Impacts'!N10,CN3094)),0,1),1)</x:f>
        <x:v>0</x:v>
      </x:c>
    </x:row>
    <x:row r="3095">
      <x:c r="CL3095" t="str">
        <x:v>Scenario_Impacts</x:v>
      </x:c>
      <x:c r="CM3095" t="str">
        <x:v>A11</x:v>
      </x:c>
      <x:c r="CN3095" t="str">
        <x:v>S02</x:v>
      </x:c>
      <x:c r="CO3095" t="n">
        <x:f>IFERROR(IF(AND(TYPE('Scenario_Impacts'!A11)=TYPE(CN3095),ISBLANK('Scenario_Impacts'!A11)=ISBLANK(CN3095),EXACT('Scenario_Impacts'!A11,CN3095)),0,1),1)</x:f>
        <x:v>0</x:v>
      </x:c>
    </x:row>
    <x:row r="3096">
      <x:c r="CL3096" t="str">
        <x:v>Scenario_Impacts</x:v>
      </x:c>
      <x:c r="CM3096" t="str">
        <x:v>B11</x:v>
      </x:c>
      <x:c r="CN3096" t="str">
        <x:v>WTSL-FIN</x:v>
      </x:c>
      <x:c r="CO3096" t="n">
        <x:f>IFERROR(IF(AND(TYPE('Scenario_Impacts'!B11)=TYPE(CN3096),ISBLANK('Scenario_Impacts'!B11)=ISBLANK(CN3096),EXACT('Scenario_Impacts'!B11,CN3096)),0,1),1)</x:f>
        <x:v>0</x:v>
      </x:c>
    </x:row>
    <x:row r="3097">
      <x:c r="CL3097" t="str">
        <x:v>Scenario_Impacts</x:v>
      </x:c>
      <x:c r="CM3097" t="str">
        <x:v>C11</x:v>
      </x:c>
      <x:c r="CN3097" t="n">
        <x:v>0.15</x:v>
      </x:c>
      <x:c r="CO3097" t="n">
        <x:f>IFERROR(IF(AND(TYPE('Scenario_Impacts'!C11)=TYPE(CN3097),ISBLANK('Scenario_Impacts'!C11)=ISBLANK(CN3097),EXACT('Scenario_Impacts'!C11,CN3097)),0,1),1)</x:f>
        <x:v>0</x:v>
      </x:c>
    </x:row>
    <x:row r="3098">
      <x:c r="CL3098" t="str">
        <x:v>Scenario_Impacts</x:v>
      </x:c>
      <x:c r="CM3098" t="str">
        <x:v>D11</x:v>
      </x:c>
      <x:c r="CN3098" t="n">
        <x:v>0.007</x:v>
      </x:c>
      <x:c r="CO3098" t="n">
        <x:f>IFERROR(IF(AND(TYPE('Scenario_Impacts'!D11)=TYPE(CN3098),ISBLANK('Scenario_Impacts'!D11)=ISBLANK(CN3098),EXACT('Scenario_Impacts'!D11,CN3098)),0,1),1)</x:f>
        <x:v>0</x:v>
      </x:c>
    </x:row>
    <x:row r="3099">
      <x:c r="CL3099" t="str">
        <x:v>Scenario_Impacts</x:v>
      </x:c>
      <x:c r="CM3099" t="str">
        <x:v>E11</x:v>
      </x:c>
      <x:c r="CN3099" t="str">
        <x:v>Budget cuts reduce compliance</x:v>
      </x:c>
      <x:c r="CO3099" t="n">
        <x:f>IFERROR(IF(AND(TYPE('Scenario_Impacts'!E11)=TYPE(CN3099),ISBLANK('Scenario_Impacts'!E11)=ISBLANK(CN3099),EXACT('Scenario_Impacts'!E11,CN3099)),0,1),1)</x:f>
        <x:v>0</x:v>
      </x:c>
    </x:row>
    <x:row r="3100">
      <x:c r="CL3100" t="str">
        <x:v>Scenario_Impacts</x:v>
      </x:c>
      <x:c r="CM3100" t="str">
        <x:v>F11</x:v>
      </x:c>
      <x:c r="CN3100" t="n">
        <x:v>-0.02</x:v>
      </x:c>
      <x:c r="CO3100" t="n">
        <x:f>IFERROR(IF(AND(TYPE('Scenario_Impacts'!F11)=TYPE(CN3100),ISBLANK('Scenario_Impacts'!F11)=ISBLANK(CN3100),EXACT('Scenario_Impacts'!F11,CN3100)),0,1),1)</x:f>
        <x:v>0</x:v>
      </x:c>
    </x:row>
    <x:row r="3101">
      <x:c r="CL3101" t="str">
        <x:v>Scenario_Impacts</x:v>
      </x:c>
      <x:c r="CM3101" t="str">
        <x:v>G11</x:v>
      </x:c>
      <x:c r="CN3101" t="n">
        <x:v>0</x:v>
      </x:c>
      <x:c r="CO3101" t="n">
        <x:f>IFERROR(IF(AND(TYPE('Scenario_Impacts'!G11)=TYPE(CN3101),ISBLANK('Scenario_Impacts'!G11)=ISBLANK(CN3101),EXACT('Scenario_Impacts'!G11,CN3101)),0,1),1)</x:f>
        <x:v>0</x:v>
      </x:c>
    </x:row>
    <x:row r="3102">
      <x:c r="CL3102" t="str">
        <x:v>Scenario_Impacts</x:v>
      </x:c>
      <x:c r="CM3102" t="str">
        <x:v>H11</x:v>
      </x:c>
      <x:c r="CN3102" t="n">
        <x:v>0.01</x:v>
      </x:c>
      <x:c r="CO3102" t="n">
        <x:f>IFERROR(IF(AND(TYPE('Scenario_Impacts'!H11)=TYPE(CN3102),ISBLANK('Scenario_Impacts'!H11)=ISBLANK(CN3102),EXACT('Scenario_Impacts'!H11,CN3102)),0,1),1)</x:f>
        <x:v>0</x:v>
      </x:c>
    </x:row>
    <x:row r="3103">
      <x:c r="CL3103" t="str">
        <x:v>Scenario_Impacts</x:v>
      </x:c>
      <x:c r="CM3103" t="str">
        <x:v>I11</x:v>
      </x:c>
      <x:c r="CN3103" t="n">
        <x:v>0.007</x:v>
      </x:c>
      <x:c r="CO3103" t="n">
        <x:f>IFERROR(IF(AND(TYPE('Scenario_Impacts'!I11)=TYPE(CN3103),ISBLANK('Scenario_Impacts'!I11)=ISBLANK(CN3103),EXACT('Scenario_Impacts'!I11,CN3103)),0,1),1)</x:f>
        <x:v>0</x:v>
      </x:c>
    </x:row>
    <x:row r="3104">
      <x:c r="CL3104" t="str">
        <x:v>Scenario_Impacts</x:v>
      </x:c>
      <x:c r="CM3104" t="str">
        <x:v>J11</x:v>
      </x:c>
      <x:c r="CN3104" t="str">
        <x:v>DECLARED_PRIOR</x:v>
      </x:c>
      <x:c r="CO3104" t="n">
        <x:f>IFERROR(IF(AND(TYPE('Scenario_Impacts'!J11)=TYPE(CN3104),ISBLANK('Scenario_Impacts'!J11)=ISBLANK(CN3104),EXACT('Scenario_Impacts'!J11,CN3104)),0,1),1)</x:f>
        <x:v>0</x:v>
      </x:c>
    </x:row>
    <x:row r="3105">
      <x:c r="CL3105" t="str">
        <x:v>Scenario_Impacts</x:v>
      </x:c>
      <x:c r="CM3105" t="str">
        <x:v>K11</x:v>
      </x:c>
      <x:c r="CN3105" t="str">
        <x:v>Worked-run structured scenario prior; see PCC Section 17.</x:v>
      </x:c>
      <x:c r="CO3105" t="n">
        <x:f>IFERROR(IF(AND(TYPE('Scenario_Impacts'!K11)=TYPE(CN3105),ISBLANK('Scenario_Impacts'!K11)=ISBLANK(CN3105),EXACT('Scenario_Impacts'!K11,CN3105)),0,1),1)</x:f>
        <x:v>0</x:v>
      </x:c>
    </x:row>
    <x:row r="3106">
      <x:c r="CL3106" t="str">
        <x:v>Scenario_Impacts</x:v>
      </x:c>
      <x:c r="CM3106" t="str">
        <x:v>L11</x:v>
      </x:c>
      <x:c r="CN3106" t="str">
        <x:v>S03 WTSL-PAN</x:v>
      </x:c>
      <x:c r="CO3106" t="n">
        <x:f>IFERROR(IF(AND(TYPE('Scenario_Impacts'!L11)=TYPE(CN3106),ISBLANK('Scenario_Impacts'!L11)=ISBLANK(CN3106),EXACT('Scenario_Impacts'!L11,CN3106)),0,1),1)</x:f>
        <x:v>0</x:v>
      </x:c>
    </x:row>
    <x:row r="3107">
      <x:c r="CL3107" t="str">
        <x:v>Scenario_Impacts</x:v>
      </x:c>
      <x:c r="CM3107" t="str">
        <x:v>M11</x:v>
      </x:c>
      <x:c r="CN3107" t="str">
        <x:v>U6_HUMANITY</x:v>
      </x:c>
      <x:c r="CO3107" t="n">
        <x:f>IFERROR(IF(AND(TYPE('Scenario_Impacts'!M11)=TYPE(CN3107),ISBLANK('Scenario_Impacts'!M11)=ISBLANK(CN3107),EXACT('Scenario_Impacts'!M11,CN3107)),0,1),1)</x:f>
        <x:v>0</x:v>
      </x:c>
    </x:row>
    <x:row r="3108">
      <x:c r="CL3108" t="str">
        <x:v>Scenario_Impacts</x:v>
      </x:c>
      <x:c r="CM3108" t="str">
        <x:v>N11</x:v>
      </x:c>
      <x:c r="CN3108" t="str">
        <x:v>C2_SYSTEMIC; public-health driver cluster</x:v>
      </x:c>
      <x:c r="CO3108" t="n">
        <x:f>IFERROR(IF(AND(TYPE('Scenario_Impacts'!N11)=TYPE(CN3108),ISBLANK('Scenario_Impacts'!N11)=ISBLANK(CN3108),EXACT('Scenario_Impacts'!N11,CN3108)),0,1),1)</x:f>
        <x:v>0</x:v>
      </x:c>
    </x:row>
    <x:row r="3109">
      <x:c r="CL3109" t="str">
        <x:v>Scenario_Impacts</x:v>
      </x:c>
      <x:c r="CM3109" t="str">
        <x:v>A12</x:v>
      </x:c>
      <x:c r="CN3109" t="str">
        <x:v>S03</x:v>
      </x:c>
      <x:c r="CO3109" t="n">
        <x:f>IFERROR(IF(AND(TYPE('Scenario_Impacts'!A12)=TYPE(CN3109),ISBLANK('Scenario_Impacts'!A12)=ISBLANK(CN3109),EXACT('Scenario_Impacts'!A12,CN3109)),0,1),1)</x:f>
        <x:v>0</x:v>
      </x:c>
    </x:row>
    <x:row r="3110">
      <x:c r="CL3110" t="str">
        <x:v>Scenario_Impacts</x:v>
      </x:c>
      <x:c r="CM3110" t="str">
        <x:v>B12</x:v>
      </x:c>
      <x:c r="CN3110" t="str">
        <x:v>WTSL-PAN</x:v>
      </x:c>
      <x:c r="CO3110" t="n">
        <x:f>IFERROR(IF(AND(TYPE('Scenario_Impacts'!B12)=TYPE(CN3110),ISBLANK('Scenario_Impacts'!B12)=ISBLANK(CN3110),EXACT('Scenario_Impacts'!B12,CN3110)),0,1),1)</x:f>
        <x:v>0</x:v>
      </x:c>
    </x:row>
    <x:row r="3111">
      <x:c r="CL3111" t="str">
        <x:v>Scenario_Impacts</x:v>
      </x:c>
      <x:c r="CM3111" t="str">
        <x:v>C12</x:v>
      </x:c>
      <x:c r="CN3111" t="n">
        <x:v>0.08</x:v>
      </x:c>
      <x:c r="CO3111" t="n">
        <x:f>IFERROR(IF(AND(TYPE('Scenario_Impacts'!C12)=TYPE(CN3111),ISBLANK('Scenario_Impacts'!C12)=ISBLANK(CN3111),EXACT('Scenario_Impacts'!C12,CN3111)),0,1),1)</x:f>
        <x:v>0</x:v>
      </x:c>
    </x:row>
    <x:row r="3112">
      <x:c r="CL3112" t="str">
        <x:v>Scenario_Impacts</x:v>
      </x:c>
      <x:c r="CM3112" t="str">
        <x:v>D12</x:v>
      </x:c>
      <x:c r="CN3112" t="n">
        <x:v>0.0175</x:v>
      </x:c>
      <x:c r="CO3112" t="n">
        <x:f>IFERROR(IF(AND(TYPE('Scenario_Impacts'!D12)=TYPE(CN3112),ISBLANK('Scenario_Impacts'!D12)=ISBLANK(CN3112),EXACT('Scenario_Impacts'!D12,CN3112)),0,1),1)</x:f>
        <x:v>0</x:v>
      </x:c>
    </x:row>
    <x:row r="3113">
      <x:c r="CL3113" t="str">
        <x:v>Scenario_Impacts</x:v>
      </x:c>
      <x:c r="CM3113" t="str">
        <x:v>E12</x:v>
      </x:c>
      <x:c r="CN3113" t="str">
        <x:v>Health crisis, isolation stress</x:v>
      </x:c>
      <x:c r="CO3113" t="n">
        <x:f>IFERROR(IF(AND(TYPE('Scenario_Impacts'!E12)=TYPE(CN3113),ISBLANK('Scenario_Impacts'!E12)=ISBLANK(CN3113),EXACT('Scenario_Impacts'!E12,CN3113)),0,1),1)</x:f>
        <x:v>0</x:v>
      </x:c>
    </x:row>
    <x:row r="3114">
      <x:c r="CL3114" t="str">
        <x:v>Scenario_Impacts</x:v>
      </x:c>
      <x:c r="CM3114" t="str">
        <x:v>F12</x:v>
      </x:c>
      <x:c r="CN3114" t="n">
        <x:v>-0.05</x:v>
      </x:c>
      <x:c r="CO3114" t="n">
        <x:f>IFERROR(IF(AND(TYPE('Scenario_Impacts'!F12)=TYPE(CN3114),ISBLANK('Scenario_Impacts'!F12)=ISBLANK(CN3114),EXACT('Scenario_Impacts'!F12,CN3114)),0,1),1)</x:f>
        <x:v>0</x:v>
      </x:c>
    </x:row>
    <x:row r="3115">
      <x:c r="CL3115" t="str">
        <x:v>Scenario_Impacts</x:v>
      </x:c>
      <x:c r="CM3115" t="str">
        <x:v>G12</x:v>
      </x:c>
      <x:c r="CN3115" t="n">
        <x:v>0</x:v>
      </x:c>
      <x:c r="CO3115" t="n">
        <x:f>IFERROR(IF(AND(TYPE('Scenario_Impacts'!G12)=TYPE(CN3115),ISBLANK('Scenario_Impacts'!G12)=ISBLANK(CN3115),EXACT('Scenario_Impacts'!G12,CN3115)),0,1),1)</x:f>
        <x:v>0</x:v>
      </x:c>
    </x:row>
    <x:row r="3116">
      <x:c r="CL3116" t="str">
        <x:v>Scenario_Impacts</x:v>
      </x:c>
      <x:c r="CM3116" t="str">
        <x:v>H12</x:v>
      </x:c>
      <x:c r="CN3116" t="n">
        <x:v>0.02</x:v>
      </x:c>
      <x:c r="CO3116" t="n">
        <x:f>IFERROR(IF(AND(TYPE('Scenario_Impacts'!H12)=TYPE(CN3116),ISBLANK('Scenario_Impacts'!H12)=ISBLANK(CN3116),EXACT('Scenario_Impacts'!H12,CN3116)),0,1),1)</x:f>
        <x:v>0</x:v>
      </x:c>
    </x:row>
    <x:row r="3117">
      <x:c r="CL3117" t="str">
        <x:v>Scenario_Impacts</x:v>
      </x:c>
      <x:c r="CM3117" t="str">
        <x:v>I12</x:v>
      </x:c>
      <x:c r="CN3117" t="n">
        <x:v>0.0175</x:v>
      </x:c>
      <x:c r="CO3117" t="n">
        <x:f>IFERROR(IF(AND(TYPE('Scenario_Impacts'!I12)=TYPE(CN3117),ISBLANK('Scenario_Impacts'!I12)=ISBLANK(CN3117),EXACT('Scenario_Impacts'!I12,CN3117)),0,1),1)</x:f>
        <x:v>0</x:v>
      </x:c>
    </x:row>
    <x:row r="3118">
      <x:c r="CL3118" t="str">
        <x:v>Scenario_Impacts</x:v>
      </x:c>
      <x:c r="CM3118" t="str">
        <x:v>J12</x:v>
      </x:c>
      <x:c r="CN3118" t="str">
        <x:v>DECLARED_PRIOR</x:v>
      </x:c>
      <x:c r="CO3118" t="n">
        <x:f>IFERROR(IF(AND(TYPE('Scenario_Impacts'!J12)=TYPE(CN3118),ISBLANK('Scenario_Impacts'!J12)=ISBLANK(CN3118),EXACT('Scenario_Impacts'!J12,CN3118)),0,1),1)</x:f>
        <x:v>0</x:v>
      </x:c>
    </x:row>
    <x:row r="3119">
      <x:c r="CL3119" t="str">
        <x:v>Scenario_Impacts</x:v>
      </x:c>
      <x:c r="CM3119" t="str">
        <x:v>K12</x:v>
      </x:c>
      <x:c r="CN3119" t="str">
        <x:v>Worked-run structured scenario prior; see PCC Section 17.</x:v>
      </x:c>
      <x:c r="CO3119" t="n">
        <x:f>IFERROR(IF(AND(TYPE('Scenario_Impacts'!K12)=TYPE(CN3119),ISBLANK('Scenario_Impacts'!K12)=ISBLANK(CN3119),EXACT('Scenario_Impacts'!K12,CN3119)),0,1),1)</x:f>
        <x:v>0</x:v>
      </x:c>
    </x:row>
    <x:row r="3120">
      <x:c r="CL3120" t="str">
        <x:v>Scenario_Impacts</x:v>
      </x:c>
      <x:c r="CM3120" t="str">
        <x:v>L12</x:v>
      </x:c>
      <x:c r="CN3120" t="str">
        <x:v>S04 WTSL-CLI</x:v>
      </x:c>
      <x:c r="CO3120" t="n">
        <x:f>IFERROR(IF(AND(TYPE('Scenario_Impacts'!L12)=TYPE(CN3120),ISBLANK('Scenario_Impacts'!L12)=ISBLANK(CN3120),EXACT('Scenario_Impacts'!L12,CN3120)),0,1),1)</x:f>
        <x:v>0</x:v>
      </x:c>
    </x:row>
    <x:row r="3121">
      <x:c r="CL3121" t="str">
        <x:v>Scenario_Impacts</x:v>
      </x:c>
      <x:c r="CM3121" t="str">
        <x:v>M12</x:v>
      </x:c>
      <x:c r="CN3121" t="str">
        <x:v>U6_MIXED_WITH_DECOMPOSITION</x:v>
      </x:c>
      <x:c r="CO3121" t="n">
        <x:f>IFERROR(IF(AND(TYPE('Scenario_Impacts'!M12)=TYPE(CN3121),ISBLANK('Scenario_Impacts'!M12)=ISBLANK(CN3121),EXACT('Scenario_Impacts'!M12,CN3121)),0,1),1)</x:f>
        <x:v>0</x:v>
      </x:c>
    </x:row>
    <x:row r="3122">
      <x:c r="CL3122" t="str">
        <x:v>Scenario_Impacts</x:v>
      </x:c>
      <x:c r="CM3122" t="str">
        <x:v>N12</x:v>
      </x:c>
      <x:c r="CN3122" t="str">
        <x:v>C2_SYSTEMIC; U6 human and U7 ecological components recorded separately</x:v>
      </x:c>
      <x:c r="CO3122" t="n">
        <x:f>IFERROR(IF(AND(TYPE('Scenario_Impacts'!N12)=TYPE(CN3122),ISBLANK('Scenario_Impacts'!N12)=ISBLANK(CN3122),EXACT('Scenario_Impacts'!N12,CN3122)),0,1),1)</x:f>
        <x:v>0</x:v>
      </x:c>
    </x:row>
    <x:row r="3123">
      <x:c r="CL3123" t="str">
        <x:v>Scenario_Impacts</x:v>
      </x:c>
      <x:c r="CM3123" t="str">
        <x:v>A13</x:v>
      </x:c>
      <x:c r="CN3123" t="str">
        <x:v>S04</x:v>
      </x:c>
      <x:c r="CO3123" t="n">
        <x:f>IFERROR(IF(AND(TYPE('Scenario_Impacts'!A13)=TYPE(CN3123),ISBLANK('Scenario_Impacts'!A13)=ISBLANK(CN3123),EXACT('Scenario_Impacts'!A13,CN3123)),0,1),1)</x:f>
        <x:v>0</x:v>
      </x:c>
    </x:row>
    <x:row r="3124">
      <x:c r="CL3124" t="str">
        <x:v>Scenario_Impacts</x:v>
      </x:c>
      <x:c r="CM3124" t="str">
        <x:v>B13</x:v>
      </x:c>
      <x:c r="CN3124" t="str">
        <x:v>WTSL-CLI</x:v>
      </x:c>
      <x:c r="CO3124" t="n">
        <x:f>IFERROR(IF(AND(TYPE('Scenario_Impacts'!B13)=TYPE(CN3124),ISBLANK('Scenario_Impacts'!B13)=ISBLANK(CN3124),EXACT('Scenario_Impacts'!B13,CN3124)),0,1),1)</x:f>
        <x:v>0</x:v>
      </x:c>
    </x:row>
    <x:row r="3125">
      <x:c r="CL3125" t="str">
        <x:v>Scenario_Impacts</x:v>
      </x:c>
      <x:c r="CM3125" t="str">
        <x:v>C13</x:v>
      </x:c>
      <x:c r="CN3125" t="n">
        <x:v>0.07</x:v>
      </x:c>
      <x:c r="CO3125" t="n">
        <x:f>IFERROR(IF(AND(TYPE('Scenario_Impacts'!C13)=TYPE(CN3125),ISBLANK('Scenario_Impacts'!C13)=ISBLANK(CN3125),EXACT('Scenario_Impacts'!C13,CN3125)),0,1),1)</x:f>
        <x:v>0</x:v>
      </x:c>
    </x:row>
    <x:row r="3126">
      <x:c r="CL3126" t="str">
        <x:v>Scenario_Impacts</x:v>
      </x:c>
      <x:c r="CM3126" t="str">
        <x:v>D13</x:v>
      </x:c>
      <x:c r="CN3126" t="n">
        <x:v>0.0195</x:v>
      </x:c>
      <x:c r="CO3126" t="n">
        <x:f>IFERROR(IF(AND(TYPE('Scenario_Impacts'!D13)=TYPE(CN3126),ISBLANK('Scenario_Impacts'!D13)=ISBLANK(CN3126),EXACT('Scenario_Impacts'!D13,CN3126)),0,1),1)</x:f>
        <x:v>0</x:v>
      </x:c>
    </x:row>
    <x:row r="3127">
      <x:c r="CL3127" t="str">
        <x:v>Scenario_Impacts</x:v>
      </x:c>
      <x:c r="CM3127" t="str">
        <x:v>E13</x:v>
      </x:c>
      <x:c r="CN3127" t="str">
        <x:v>Climate degrades biosphere</x:v>
      </x:c>
      <x:c r="CO3127" t="n">
        <x:f>IFERROR(IF(AND(TYPE('Scenario_Impacts'!E13)=TYPE(CN3127),ISBLANK('Scenario_Impacts'!E13)=ISBLANK(CN3127),EXACT('Scenario_Impacts'!E13,CN3127)),0,1),1)</x:f>
        <x:v>0</x:v>
      </x:c>
    </x:row>
    <x:row r="3128">
      <x:c r="CL3128" t="str">
        <x:v>Scenario_Impacts</x:v>
      </x:c>
      <x:c r="CM3128" t="str">
        <x:v>F13</x:v>
      </x:c>
      <x:c r="CN3128" t="n">
        <x:v>-0.01</x:v>
      </x:c>
      <x:c r="CO3128" t="n">
        <x:f>IFERROR(IF(AND(TYPE('Scenario_Impacts'!F13)=TYPE(CN3128),ISBLANK('Scenario_Impacts'!F13)=ISBLANK(CN3128),EXACT('Scenario_Impacts'!F13,CN3128)),0,1),1)</x:f>
        <x:v>0</x:v>
      </x:c>
    </x:row>
    <x:row r="3129">
      <x:c r="CL3129" t="str">
        <x:v>Scenario_Impacts</x:v>
      </x:c>
      <x:c r="CM3129" t="str">
        <x:v>G13</x:v>
      </x:c>
      <x:c r="CN3129" t="n">
        <x:v>-0.03</x:v>
      </x:c>
      <x:c r="CO3129" t="n">
        <x:f>IFERROR(IF(AND(TYPE('Scenario_Impacts'!G13)=TYPE(CN3129),ISBLANK('Scenario_Impacts'!G13)=ISBLANK(CN3129),EXACT('Scenario_Impacts'!G13,CN3129)),0,1),1)</x:f>
        <x:v>0</x:v>
      </x:c>
    </x:row>
    <x:row r="3130">
      <x:c r="CL3130" t="str">
        <x:v>Scenario_Impacts</x:v>
      </x:c>
      <x:c r="CM3130" t="str">
        <x:v>H13</x:v>
      </x:c>
      <x:c r="CN3130" t="n">
        <x:v>-0.02</x:v>
      </x:c>
      <x:c r="CO3130" t="n">
        <x:f>IFERROR(IF(AND(TYPE('Scenario_Impacts'!H13)=TYPE(CN3130),ISBLANK('Scenario_Impacts'!H13)=ISBLANK(CN3130),EXACT('Scenario_Impacts'!H13,CN3130)),0,1),1)</x:f>
        <x:v>0</x:v>
      </x:c>
    </x:row>
    <x:row r="3131">
      <x:c r="CL3131" t="str">
        <x:v>Scenario_Impacts</x:v>
      </x:c>
      <x:c r="CM3131" t="str">
        <x:v>I13</x:v>
      </x:c>
      <x:c r="CN3131" t="n">
        <x:v>0.0195</x:v>
      </x:c>
      <x:c r="CO3131" t="n">
        <x:f>IFERROR(IF(AND(TYPE('Scenario_Impacts'!I13)=TYPE(CN3131),ISBLANK('Scenario_Impacts'!I13)=ISBLANK(CN3131),EXACT('Scenario_Impacts'!I13,CN3131)),0,1),1)</x:f>
        <x:v>0</x:v>
      </x:c>
    </x:row>
    <x:row r="3132">
      <x:c r="CL3132" t="str">
        <x:v>Scenario_Impacts</x:v>
      </x:c>
      <x:c r="CM3132" t="str">
        <x:v>J13</x:v>
      </x:c>
      <x:c r="CN3132" t="str">
        <x:v>DECLARED_PRIOR</x:v>
      </x:c>
      <x:c r="CO3132" t="n">
        <x:f>IFERROR(IF(AND(TYPE('Scenario_Impacts'!J13)=TYPE(CN3132),ISBLANK('Scenario_Impacts'!J13)=ISBLANK(CN3132),EXACT('Scenario_Impacts'!J13,CN3132)),0,1),1)</x:f>
        <x:v>0</x:v>
      </x:c>
    </x:row>
    <x:row r="3133">
      <x:c r="CL3133" t="str">
        <x:v>Scenario_Impacts</x:v>
      </x:c>
      <x:c r="CM3133" t="str">
        <x:v>K13</x:v>
      </x:c>
      <x:c r="CN3133" t="str">
        <x:v>Worked-run structured scenario prior; see PCC Section 17.</x:v>
      </x:c>
      <x:c r="CO3133" t="n">
        <x:f>IFERROR(IF(AND(TYPE('Scenario_Impacts'!K13)=TYPE(CN3133),ISBLANK('Scenario_Impacts'!K13)=ISBLANK(CN3133),EXACT('Scenario_Impacts'!K13,CN3133)),0,1),1)</x:f>
        <x:v>0</x:v>
      </x:c>
    </x:row>
    <x:row r="3134">
      <x:c r="CL3134" t="str">
        <x:v>Scenario_Impacts</x:v>
      </x:c>
      <x:c r="CM3134" t="str">
        <x:v>L13</x:v>
      </x:c>
      <x:c r="CN3134" t="str">
        <x:v>S05 WTSL-INF</x:v>
      </x:c>
      <x:c r="CO3134" t="n">
        <x:f>IFERROR(IF(AND(TYPE('Scenario_Impacts'!L13)=TYPE(CN3134),ISBLANK('Scenario_Impacts'!L13)=ISBLANK(CN3134),EXACT('Scenario_Impacts'!L13,CN3134)),0,1),1)</x:f>
        <x:v>0</x:v>
      </x:c>
    </x:row>
    <x:row r="3135">
      <x:c r="CL3135" t="str">
        <x:v>Scenario_Impacts</x:v>
      </x:c>
      <x:c r="CM3135" t="str">
        <x:v>M13</x:v>
      </x:c>
      <x:c r="CN3135" t="str">
        <x:v>U6_COORDINATION</x:v>
      </x:c>
      <x:c r="CO3135" t="n">
        <x:f>IFERROR(IF(AND(TYPE('Scenario_Impacts'!M13)=TYPE(CN3135),ISBLANK('Scenario_Impacts'!M13)=ISBLANK(CN3135),EXACT('Scenario_Impacts'!M13,CN3135)),0,1),1)</x:f>
        <x:v>0</x:v>
      </x:c>
    </x:row>
    <x:row r="3136">
      <x:c r="CL3136" t="str">
        <x:v>Scenario_Impacts</x:v>
      </x:c>
      <x:c r="CM3136" t="str">
        <x:v>N13</x:v>
      </x:c>
      <x:c r="CN3136" t="str">
        <x:v>C1_SEVERE; infrastructure/dependency cluster</x:v>
      </x:c>
      <x:c r="CO3136" t="n">
        <x:f>IFERROR(IF(AND(TYPE('Scenario_Impacts'!N13)=TYPE(CN3136),ISBLANK('Scenario_Impacts'!N13)=ISBLANK(CN3136),EXACT('Scenario_Impacts'!N13,CN3136)),0,1),1)</x:f>
        <x:v>0</x:v>
      </x:c>
    </x:row>
    <x:row r="3137">
      <x:c r="CL3137" t="str">
        <x:v>Scenario_Impacts</x:v>
      </x:c>
      <x:c r="CM3137" t="str">
        <x:v>A14</x:v>
      </x:c>
      <x:c r="CN3137" t="str">
        <x:v>S05</x:v>
      </x:c>
      <x:c r="CO3137" t="n">
        <x:f>IFERROR(IF(AND(TYPE('Scenario_Impacts'!A14)=TYPE(CN3137),ISBLANK('Scenario_Impacts'!A14)=ISBLANK(CN3137),EXACT('Scenario_Impacts'!A14,CN3137)),0,1),1)</x:f>
        <x:v>0</x:v>
      </x:c>
    </x:row>
    <x:row r="3138">
      <x:c r="CL3138" t="str">
        <x:v>Scenario_Impacts</x:v>
      </x:c>
      <x:c r="CM3138" t="str">
        <x:v>B14</x:v>
      </x:c>
      <x:c r="CN3138" t="str">
        <x:v>WTSL-INF</x:v>
      </x:c>
      <x:c r="CO3138" t="n">
        <x:f>IFERROR(IF(AND(TYPE('Scenario_Impacts'!B14)=TYPE(CN3138),ISBLANK('Scenario_Impacts'!B14)=ISBLANK(CN3138),EXACT('Scenario_Impacts'!B14,CN3138)),0,1),1)</x:f>
        <x:v>0</x:v>
      </x:c>
    </x:row>
    <x:row r="3139">
      <x:c r="CL3139" t="str">
        <x:v>Scenario_Impacts</x:v>
      </x:c>
      <x:c r="CM3139" t="str">
        <x:v>C14</x:v>
      </x:c>
      <x:c r="CN3139" t="n">
        <x:v>0.05</x:v>
      </x:c>
      <x:c r="CO3139" t="n">
        <x:f>IFERROR(IF(AND(TYPE('Scenario_Impacts'!C14)=TYPE(CN3139),ISBLANK('Scenario_Impacts'!C14)=ISBLANK(CN3139),EXACT('Scenario_Impacts'!C14,CN3139)),0,1),1)</x:f>
        <x:v>0</x:v>
      </x:c>
    </x:row>
    <x:row r="3140">
      <x:c r="CL3140" t="str">
        <x:v>Scenario_Impacts</x:v>
      </x:c>
      <x:c r="CM3140" t="str">
        <x:v>D14</x:v>
      </x:c>
      <x:c r="CN3140" t="n">
        <x:v>0.0135</x:v>
      </x:c>
      <x:c r="CO3140" t="n">
        <x:f>IFERROR(IF(AND(TYPE('Scenario_Impacts'!D14)=TYPE(CN3140),ISBLANK('Scenario_Impacts'!D14)=ISBLANK(CN3140),EXACT('Scenario_Impacts'!D14,CN3140)),0,1),1)</x:f>
        <x:v>0</x:v>
      </x:c>
    </x:row>
    <x:row r="3141">
      <x:c r="CL3141" t="str">
        <x:v>Scenario_Impacts</x:v>
      </x:c>
      <x:c r="CM3141" t="str">
        <x:v>E14</x:v>
      </x:c>
      <x:c r="CN3141" t="str">
        <x:v>Tech dependency vulnerability</x:v>
      </x:c>
      <x:c r="CO3141" t="n">
        <x:f>IFERROR(IF(AND(TYPE('Scenario_Impacts'!E14)=TYPE(CN3141),ISBLANK('Scenario_Impacts'!E14)=ISBLANK(CN3141),EXACT('Scenario_Impacts'!E14,CN3141)),0,1),1)</x:f>
        <x:v>0</x:v>
      </x:c>
    </x:row>
    <x:row r="3142">
      <x:c r="CL3142" t="str">
        <x:v>Scenario_Impacts</x:v>
      </x:c>
      <x:c r="CM3142" t="str">
        <x:v>F14</x:v>
      </x:c>
      <x:c r="CN3142" t="n">
        <x:v>-0.03</x:v>
      </x:c>
      <x:c r="CO3142" t="n">
        <x:f>IFERROR(IF(AND(TYPE('Scenario_Impacts'!F14)=TYPE(CN3142),ISBLANK('Scenario_Impacts'!F14)=ISBLANK(CN3142),EXACT('Scenario_Impacts'!F14,CN3142)),0,1),1)</x:f>
        <x:v>0</x:v>
      </x:c>
    </x:row>
    <x:row r="3143">
      <x:c r="CL3143" t="str">
        <x:v>Scenario_Impacts</x:v>
      </x:c>
      <x:c r="CM3143" t="str">
        <x:v>G14</x:v>
      </x:c>
      <x:c r="CN3143" t="n">
        <x:v>-0.01</x:v>
      </x:c>
      <x:c r="CO3143" t="n">
        <x:f>IFERROR(IF(AND(TYPE('Scenario_Impacts'!G14)=TYPE(CN3143),ISBLANK('Scenario_Impacts'!G14)=ISBLANK(CN3143),EXACT('Scenario_Impacts'!G14,CN3143)),0,1),1)</x:f>
        <x:v>0</x:v>
      </x:c>
    </x:row>
    <x:row r="3144">
      <x:c r="CL3144" t="str">
        <x:v>Scenario_Impacts</x:v>
      </x:c>
      <x:c r="CM3144" t="str">
        <x:v>H14</x:v>
      </x:c>
      <x:c r="CN3144" t="n">
        <x:v>0.01</x:v>
      </x:c>
      <x:c r="CO3144" t="n">
        <x:f>IFERROR(IF(AND(TYPE('Scenario_Impacts'!H14)=TYPE(CN3144),ISBLANK('Scenario_Impacts'!H14)=ISBLANK(CN3144),EXACT('Scenario_Impacts'!H14,CN3144)),0,1),1)</x:f>
        <x:v>0</x:v>
      </x:c>
    </x:row>
    <x:row r="3145">
      <x:c r="CL3145" t="str">
        <x:v>Scenario_Impacts</x:v>
      </x:c>
      <x:c r="CM3145" t="str">
        <x:v>I14</x:v>
      </x:c>
      <x:c r="CN3145" t="n">
        <x:v>0.0135</x:v>
      </x:c>
      <x:c r="CO3145" t="n">
        <x:f>IFERROR(IF(AND(TYPE('Scenario_Impacts'!I14)=TYPE(CN3145),ISBLANK('Scenario_Impacts'!I14)=ISBLANK(CN3145),EXACT('Scenario_Impacts'!I14,CN3145)),0,1),1)</x:f>
        <x:v>0</x:v>
      </x:c>
    </x:row>
    <x:row r="3146">
      <x:c r="CL3146" t="str">
        <x:v>Scenario_Impacts</x:v>
      </x:c>
      <x:c r="CM3146" t="str">
        <x:v>J14</x:v>
      </x:c>
      <x:c r="CN3146" t="str">
        <x:v>DECLARED_PRIOR</x:v>
      </x:c>
      <x:c r="CO3146" t="n">
        <x:f>IFERROR(IF(AND(TYPE('Scenario_Impacts'!J14)=TYPE(CN3146),ISBLANK('Scenario_Impacts'!J14)=ISBLANK(CN3146),EXACT('Scenario_Impacts'!J14,CN3146)),0,1),1)</x:f>
        <x:v>0</x:v>
      </x:c>
    </x:row>
    <x:row r="3147">
      <x:c r="CL3147" t="str">
        <x:v>Scenario_Impacts</x:v>
      </x:c>
      <x:c r="CM3147" t="str">
        <x:v>K14</x:v>
      </x:c>
      <x:c r="CN3147" t="str">
        <x:v>Worked-run structured scenario prior; see PCC Section 17.</x:v>
      </x:c>
      <x:c r="CO3147" t="n">
        <x:f>IFERROR(IF(AND(TYPE('Scenario_Impacts'!K14)=TYPE(CN3147),ISBLANK('Scenario_Impacts'!K14)=ISBLANK(CN3147),EXACT('Scenario_Impacts'!K14,CN3147)),0,1),1)</x:f>
        <x:v>0</x:v>
      </x:c>
    </x:row>
    <x:row r="3148">
      <x:c r="CL3148" t="str">
        <x:v>Scenario_Impacts</x:v>
      </x:c>
      <x:c r="CM3148" t="str">
        <x:v>L14</x:v>
      </x:c>
      <x:c r="CN3148" t="str">
        <x:v>S06 WTSL-CON</x:v>
      </x:c>
      <x:c r="CO3148" t="n">
        <x:f>IFERROR(IF(AND(TYPE('Scenario_Impacts'!L14)=TYPE(CN3148),ISBLANK('Scenario_Impacts'!L14)=ISBLANK(CN3148),EXACT('Scenario_Impacts'!L14,CN3148)),0,1),1)</x:f>
        <x:v>0</x:v>
      </x:c>
    </x:row>
    <x:row r="3149">
      <x:c r="CL3149" t="str">
        <x:v>Scenario_Impacts</x:v>
      </x:c>
      <x:c r="CM3149" t="str">
        <x:v>M14</x:v>
      </x:c>
      <x:c r="CN3149" t="str">
        <x:v>U6_HUMANITY</x:v>
      </x:c>
      <x:c r="CO3149" t="n">
        <x:f>IFERROR(IF(AND(TYPE('Scenario_Impacts'!M14)=TYPE(CN3149),ISBLANK('Scenario_Impacts'!M14)=ISBLANK(CN3149),EXACT('Scenario_Impacts'!M14,CN3149)),0,1),1)</x:f>
        <x:v>0</x:v>
      </x:c>
    </x:row>
    <x:row r="3150">
      <x:c r="CL3150" t="str">
        <x:v>Scenario_Impacts</x:v>
      </x:c>
      <x:c r="CM3150" t="str">
        <x:v>N14</x:v>
      </x:c>
      <x:c r="CN3150" t="str">
        <x:v>C2_SYSTEMIC; conflict driver cluster</x:v>
      </x:c>
      <x:c r="CO3150" t="n">
        <x:f>IFERROR(IF(AND(TYPE('Scenario_Impacts'!N14)=TYPE(CN3150),ISBLANK('Scenario_Impacts'!N14)=ISBLANK(CN3150),EXACT('Scenario_Impacts'!N14,CN3150)),0,1),1)</x:f>
        <x:v>0</x:v>
      </x:c>
    </x:row>
    <x:row r="3151">
      <x:c r="CL3151" t="str">
        <x:v>Scenario_Impacts</x:v>
      </x:c>
      <x:c r="CM3151" t="str">
        <x:v>A15</x:v>
      </x:c>
      <x:c r="CN3151" t="str">
        <x:v>S06</x:v>
      </x:c>
      <x:c r="CO3151" t="n">
        <x:f>IFERROR(IF(AND(TYPE('Scenario_Impacts'!A15)=TYPE(CN3151),ISBLANK('Scenario_Impacts'!A15)=ISBLANK(CN3151),EXACT('Scenario_Impacts'!A15,CN3151)),0,1),1)</x:f>
        <x:v>0</x:v>
      </x:c>
    </x:row>
    <x:row r="3152">
      <x:c r="CL3152" t="str">
        <x:v>Scenario_Impacts</x:v>
      </x:c>
      <x:c r="CM3152" t="str">
        <x:v>B15</x:v>
      </x:c>
      <x:c r="CN3152" t="str">
        <x:v>WTSL-CON</x:v>
      </x:c>
      <x:c r="CO3152" t="n">
        <x:f>IFERROR(IF(AND(TYPE('Scenario_Impacts'!B15)=TYPE(CN3152),ISBLANK('Scenario_Impacts'!B15)=ISBLANK(CN3152),EXACT('Scenario_Impacts'!B15,CN3152)),0,1),1)</x:f>
        <x:v>0</x:v>
      </x:c>
    </x:row>
    <x:row r="3153">
      <x:c r="CL3153" t="str">
        <x:v>Scenario_Impacts</x:v>
      </x:c>
      <x:c r="CM3153" t="str">
        <x:v>C15</x:v>
      </x:c>
      <x:c r="CN3153" t="n">
        <x:v>0.03</x:v>
      </x:c>
      <x:c r="CO3153" t="n">
        <x:f>IFERROR(IF(AND(TYPE('Scenario_Impacts'!C15)=TYPE(CN3153),ISBLANK('Scenario_Impacts'!C15)=ISBLANK(CN3153),EXACT('Scenario_Impacts'!C15,CN3153)),0,1),1)</x:f>
        <x:v>0</x:v>
      </x:c>
    </x:row>
    <x:row r="3154">
      <x:c r="CL3154" t="str">
        <x:v>Scenario_Impacts</x:v>
      </x:c>
      <x:c r="CM3154" t="str">
        <x:v>D15</x:v>
      </x:c>
      <x:c r="CN3154" t="n">
        <x:v>0.0235</x:v>
      </x:c>
      <x:c r="CO3154" t="n">
        <x:f>IFERROR(IF(AND(TYPE('Scenario_Impacts'!D15)=TYPE(CN3154),ISBLANK('Scenario_Impacts'!D15)=ISBLANK(CN3154),EXACT('Scenario_Impacts'!D15,CN3154)),0,1),1)</x:f>
        <x:v>0</x:v>
      </x:c>
    </x:row>
    <x:row r="3155">
      <x:c r="CL3155" t="str">
        <x:v>Scenario_Impacts</x:v>
      </x:c>
      <x:c r="CM3155" t="str">
        <x:v>E15</x:v>
      </x:c>
      <x:c r="CN3155" t="str">
        <x:v>Conflict casualties</x:v>
      </x:c>
      <x:c r="CO3155" t="n">
        <x:f>IFERROR(IF(AND(TYPE('Scenario_Impacts'!E15)=TYPE(CN3155),ISBLANK('Scenario_Impacts'!E15)=ISBLANK(CN3155),EXACT('Scenario_Impacts'!E15,CN3155)),0,1),1)</x:f>
        <x:v>0</x:v>
      </x:c>
    </x:row>
    <x:row r="3156">
      <x:c r="CL3156" t="str">
        <x:v>Scenario_Impacts</x:v>
      </x:c>
      <x:c r="CM3156" t="str">
        <x:v>F15</x:v>
      </x:c>
      <x:c r="CN3156" t="n">
        <x:v>-0.04</x:v>
      </x:c>
      <x:c r="CO3156" t="n">
        <x:f>IFERROR(IF(AND(TYPE('Scenario_Impacts'!F15)=TYPE(CN3156),ISBLANK('Scenario_Impacts'!F15)=ISBLANK(CN3156),EXACT('Scenario_Impacts'!F15,CN3156)),0,1),1)</x:f>
        <x:v>0</x:v>
      </x:c>
    </x:row>
    <x:row r="3157">
      <x:c r="CL3157" t="str">
        <x:v>Scenario_Impacts</x:v>
      </x:c>
      <x:c r="CM3157" t="str">
        <x:v>G15</x:v>
      </x:c>
      <x:c r="CN3157" t="n">
        <x:v>-0.02</x:v>
      </x:c>
      <x:c r="CO3157" t="n">
        <x:f>IFERROR(IF(AND(TYPE('Scenario_Impacts'!G15)=TYPE(CN3157),ISBLANK('Scenario_Impacts'!G15)=ISBLANK(CN3157),EXACT('Scenario_Impacts'!G15,CN3157)),0,1),1)</x:f>
        <x:v>0</x:v>
      </x:c>
    </x:row>
    <x:row r="3158">
      <x:c r="CL3158" t="str">
        <x:v>Scenario_Impacts</x:v>
      </x:c>
      <x:c r="CM3158" t="str">
        <x:v>H15</x:v>
      </x:c>
      <x:c r="CN3158" t="n">
        <x:v>-0.01</x:v>
      </x:c>
      <x:c r="CO3158" t="n">
        <x:f>IFERROR(IF(AND(TYPE('Scenario_Impacts'!H15)=TYPE(CN3158),ISBLANK('Scenario_Impacts'!H15)=ISBLANK(CN3158),EXACT('Scenario_Impacts'!H15,CN3158)),0,1),1)</x:f>
        <x:v>0</x:v>
      </x:c>
    </x:row>
    <x:row r="3159">
      <x:c r="CL3159" t="str">
        <x:v>Scenario_Impacts</x:v>
      </x:c>
      <x:c r="CM3159" t="str">
        <x:v>I15</x:v>
      </x:c>
      <x:c r="CN3159" t="n">
        <x:v>0.0235</x:v>
      </x:c>
      <x:c r="CO3159" t="n">
        <x:f>IFERROR(IF(AND(TYPE('Scenario_Impacts'!I15)=TYPE(CN3159),ISBLANK('Scenario_Impacts'!I15)=ISBLANK(CN3159),EXACT('Scenario_Impacts'!I15,CN3159)),0,1),1)</x:f>
        <x:v>0</x:v>
      </x:c>
    </x:row>
    <x:row r="3160">
      <x:c r="CL3160" t="str">
        <x:v>Scenario_Impacts</x:v>
      </x:c>
      <x:c r="CM3160" t="str">
        <x:v>J15</x:v>
      </x:c>
      <x:c r="CN3160" t="str">
        <x:v>DECLARED_PRIOR</x:v>
      </x:c>
      <x:c r="CO3160" t="n">
        <x:f>IFERROR(IF(AND(TYPE('Scenario_Impacts'!J15)=TYPE(CN3160),ISBLANK('Scenario_Impacts'!J15)=ISBLANK(CN3160),EXACT('Scenario_Impacts'!J15,CN3160)),0,1),1)</x:f>
        <x:v>0</x:v>
      </x:c>
    </x:row>
    <x:row r="3161">
      <x:c r="CL3161" t="str">
        <x:v>Scenario_Impacts</x:v>
      </x:c>
      <x:c r="CM3161" t="str">
        <x:v>K15</x:v>
      </x:c>
      <x:c r="CN3161" t="str">
        <x:v>Worked-run structured scenario prior; see PCC Section 17.</x:v>
      </x:c>
      <x:c r="CO3161" t="n">
        <x:f>IFERROR(IF(AND(TYPE('Scenario_Impacts'!K15)=TYPE(CN3161),ISBLANK('Scenario_Impacts'!K15)=ISBLANK(CN3161),EXACT('Scenario_Impacts'!K15,CN3161)),0,1),1)</x:f>
        <x:v>0</x:v>
      </x:c>
    </x:row>
    <x:row r="3162">
      <x:c r="CL3162" t="str">
        <x:v>Scenario_Impacts</x:v>
      </x:c>
      <x:c r="CM3162" t="str">
        <x:v>L15</x:v>
      </x:c>
      <x:c r="CN3162" t="str">
        <x:v>S07 WTSL-AIX</x:v>
      </x:c>
      <x:c r="CO3162" t="n">
        <x:f>IFERROR(IF(AND(TYPE('Scenario_Impacts'!L15)=TYPE(CN3162),ISBLANK('Scenario_Impacts'!L15)=ISBLANK(CN3162),EXACT('Scenario_Impacts'!L15,CN3162)),0,1),1)</x:f>
        <x:v>0</x:v>
      </x:c>
    </x:row>
    <x:row r="3163">
      <x:c r="CL3163" t="str">
        <x:v>Scenario_Impacts</x:v>
      </x:c>
      <x:c r="CM3163" t="str">
        <x:v>M15</x:v>
      </x:c>
      <x:c r="CN3163" t="str">
        <x:v>U6_COORDINATION</x:v>
      </x:c>
      <x:c r="CO3163" t="n">
        <x:f>IFERROR(IF(AND(TYPE('Scenario_Impacts'!M15)=TYPE(CN3163),ISBLANK('Scenario_Impacts'!M15)=ISBLANK(CN3163),EXACT('Scenario_Impacts'!M15,CN3163)),0,1),1)</x:f>
        <x:v>0</x:v>
      </x:c>
    </x:row>
    <x:row r="3164">
      <x:c r="CL3164" t="str">
        <x:v>Scenario_Impacts</x:v>
      </x:c>
      <x:c r="CM3164" t="str">
        <x:v>N15</x:v>
      </x:c>
      <x:c r="CN3164" t="str">
        <x:v>C2_SYSTEMIC; AI/coordination driver cluster</x:v>
      </x:c>
      <x:c r="CO3164" t="n">
        <x:f>IFERROR(IF(AND(TYPE('Scenario_Impacts'!N15)=TYPE(CN3164),ISBLANK('Scenario_Impacts'!N15)=ISBLANK(CN3164),EXACT('Scenario_Impacts'!N15,CN3164)),0,1),1)</x:f>
        <x:v>0</x:v>
      </x:c>
    </x:row>
    <x:row r="3165">
      <x:c r="CL3165" t="str">
        <x:v>Scenario_Impacts</x:v>
      </x:c>
      <x:c r="CM3165" t="str">
        <x:v>A16</x:v>
      </x:c>
      <x:c r="CN3165" t="str">
        <x:v>S07</x:v>
      </x:c>
      <x:c r="CO3165" t="n">
        <x:f>IFERROR(IF(AND(TYPE('Scenario_Impacts'!A16)=TYPE(CN3165),ISBLANK('Scenario_Impacts'!A16)=ISBLANK(CN3165),EXACT('Scenario_Impacts'!A16,CN3165)),0,1),1)</x:f>
        <x:v>0</x:v>
      </x:c>
    </x:row>
    <x:row r="3166">
      <x:c r="CL3166" t="str">
        <x:v>Scenario_Impacts</x:v>
      </x:c>
      <x:c r="CM3166" t="str">
        <x:v>B16</x:v>
      </x:c>
      <x:c r="CN3166" t="str">
        <x:v>WTSL-AIX</x:v>
      </x:c>
      <x:c r="CO3166" t="n">
        <x:f>IFERROR(IF(AND(TYPE('Scenario_Impacts'!B16)=TYPE(CN3166),ISBLANK('Scenario_Impacts'!B16)=ISBLANK(CN3166),EXACT('Scenario_Impacts'!B16,CN3166)),0,1),1)</x:f>
        <x:v>0</x:v>
      </x:c>
    </x:row>
    <x:row r="3167">
      <x:c r="CL3167" t="str">
        <x:v>Scenario_Impacts</x:v>
      </x:c>
      <x:c r="CM3167" t="str">
        <x:v>C16</x:v>
      </x:c>
      <x:c r="CN3167" t="n">
        <x:v>0.02</x:v>
      </x:c>
      <x:c r="CO3167" t="n">
        <x:f>IFERROR(IF(AND(TYPE('Scenario_Impacts'!C16)=TYPE(CN3167),ISBLANK('Scenario_Impacts'!C16)=ISBLANK(CN3167),EXACT('Scenario_Impacts'!C16,CN3167)),0,1),1)</x:f>
        <x:v>0</x:v>
      </x:c>
    </x:row>
    <x:row r="3168">
      <x:c r="CL3168" t="str">
        <x:v>Scenario_Impacts</x:v>
      </x:c>
      <x:c r="CM3168" t="str">
        <x:v>D16</x:v>
      </x:c>
      <x:c r="CN3168" t="n">
        <x:v>0.01</x:v>
      </x:c>
      <x:c r="CO3168" t="n">
        <x:f>IFERROR(IF(AND(TYPE('Scenario_Impacts'!D16)=TYPE(CN3168),ISBLANK('Scenario_Impacts'!D16)=ISBLANK(CN3168),EXACT('Scenario_Impacts'!D16,CN3168)),0,1),1)</x:f>
        <x:v>0</x:v>
      </x:c>
    </x:row>
    <x:row r="3169">
      <x:c r="CL3169" t="str">
        <x:v>Scenario_Impacts</x:v>
      </x:c>
      <x:c r="CM3169" t="str">
        <x:v>E16</x:v>
      </x:c>
      <x:c r="CN3169" t="str">
        <x:v>AI failures cascade</x:v>
      </x:c>
      <x:c r="CO3169" t="n">
        <x:f>IFERROR(IF(AND(TYPE('Scenario_Impacts'!E16)=TYPE(CN3169),ISBLANK('Scenario_Impacts'!E16)=ISBLANK(CN3169),EXACT('Scenario_Impacts'!E16,CN3169)),0,1),1)</x:f>
        <x:v>0</x:v>
      </x:c>
    </x:row>
    <x:row r="3170">
      <x:c r="CL3170" t="str">
        <x:v>Scenario_Impacts</x:v>
      </x:c>
      <x:c r="CM3170" t="str">
        <x:v>F16</x:v>
      </x:c>
      <x:c r="CN3170" t="n">
        <x:v>-0.02</x:v>
      </x:c>
      <x:c r="CO3170" t="n">
        <x:f>IFERROR(IF(AND(TYPE('Scenario_Impacts'!F16)=TYPE(CN3170),ISBLANK('Scenario_Impacts'!F16)=ISBLANK(CN3170),EXACT('Scenario_Impacts'!F16,CN3170)),0,1),1)</x:f>
        <x:v>0</x:v>
      </x:c>
    </x:row>
    <x:row r="3171">
      <x:c r="CL3171" t="str">
        <x:v>Scenario_Impacts</x:v>
      </x:c>
      <x:c r="CM3171" t="str">
        <x:v>G16</x:v>
      </x:c>
      <x:c r="CN3171" t="n">
        <x:v>-0.01</x:v>
      </x:c>
      <x:c r="CO3171" t="n">
        <x:f>IFERROR(IF(AND(TYPE('Scenario_Impacts'!G16)=TYPE(CN3171),ISBLANK('Scenario_Impacts'!G16)=ISBLANK(CN3171),EXACT('Scenario_Impacts'!G16,CN3171)),0,1),1)</x:f>
        <x:v>0</x:v>
      </x:c>
    </x:row>
    <x:row r="3172">
      <x:c r="CL3172" t="str">
        <x:v>Scenario_Impacts</x:v>
      </x:c>
      <x:c r="CM3172" t="str">
        <x:v>H16</x:v>
      </x:c>
      <x:c r="CN3172" t="n">
        <x:v>0</x:v>
      </x:c>
      <x:c r="CO3172" t="n">
        <x:f>IFERROR(IF(AND(TYPE('Scenario_Impacts'!H16)=TYPE(CN3172),ISBLANK('Scenario_Impacts'!H16)=ISBLANK(CN3172),EXACT('Scenario_Impacts'!H16,CN3172)),0,1),1)</x:f>
        <x:v>0</x:v>
      </x:c>
    </x:row>
    <x:row r="3173">
      <x:c r="CL3173" t="str">
        <x:v>Scenario_Impacts</x:v>
      </x:c>
      <x:c r="CM3173" t="str">
        <x:v>I16</x:v>
      </x:c>
      <x:c r="CN3173" t="n">
        <x:v>0.01</x:v>
      </x:c>
      <x:c r="CO3173" t="n">
        <x:f>IFERROR(IF(AND(TYPE('Scenario_Impacts'!I16)=TYPE(CN3173),ISBLANK('Scenario_Impacts'!I16)=ISBLANK(CN3173),EXACT('Scenario_Impacts'!I16,CN3173)),0,1),1)</x:f>
        <x:v>0</x:v>
      </x:c>
    </x:row>
    <x:row r="3174">
      <x:c r="CL3174" t="str">
        <x:v>Scenario_Impacts</x:v>
      </x:c>
      <x:c r="CM3174" t="str">
        <x:v>J16</x:v>
      </x:c>
      <x:c r="CN3174" t="str">
        <x:v>DECLARED_PRIOR</x:v>
      </x:c>
      <x:c r="CO3174" t="n">
        <x:f>IFERROR(IF(AND(TYPE('Scenario_Impacts'!J16)=TYPE(CN3174),ISBLANK('Scenario_Impacts'!J16)=ISBLANK(CN3174),EXACT('Scenario_Impacts'!J16,CN3174)),0,1),1)</x:f>
        <x:v>0</x:v>
      </x:c>
    </x:row>
    <x:row r="3175">
      <x:c r="CL3175" t="str">
        <x:v>Scenario_Impacts</x:v>
      </x:c>
      <x:c r="CM3175" t="str">
        <x:v>K16</x:v>
      </x:c>
      <x:c r="CN3175" t="str">
        <x:v>Worked-run structured scenario prior; see PCC Section 17.</x:v>
      </x:c>
      <x:c r="CO3175" t="n">
        <x:f>IFERROR(IF(AND(TYPE('Scenario_Impacts'!K16)=TYPE(CN3175),ISBLANK('Scenario_Impacts'!K16)=ISBLANK(CN3175),EXACT('Scenario_Impacts'!K16,CN3175)),0,1),1)</x:f>
        <x:v>0</x:v>
      </x:c>
    </x:row>
    <x:row r="3176">
      <x:c r="CL3176" t="str">
        <x:v>Scenario_Impacts</x:v>
      </x:c>
      <x:c r="CM3176" t="str">
        <x:v>L16</x:v>
      </x:c>
      <x:c r="CN3176" t="str">
        <x:v>Partition rule</x:v>
      </x:c>
      <x:c r="CO3176" t="n">
        <x:f>IFERROR(IF(AND(TYPE('Scenario_Impacts'!L16)=TYPE(CN3176),ISBLANK('Scenario_Impacts'!L16)=ISBLANK(CN3176),EXACT('Scenario_Impacts'!L16,CN3176)),0,1),1)</x:f>
        <x:v>0</x:v>
      </x:c>
    </x:row>
    <x:row r="3177">
      <x:c r="CL3177" t="str">
        <x:v>Scenario_Impacts</x:v>
      </x:c>
      <x:c r="CM3177" t="str">
        <x:v>M16</x:v>
      </x:c>
      <x:c r="CN3177" t="str">
        <x:v>N/A</x:v>
      </x:c>
      <x:c r="CO3177" t="n">
        <x:f>IFERROR(IF(AND(TYPE('Scenario_Impacts'!M16)=TYPE(CN3177),ISBLANK('Scenario_Impacts'!M16)=ISBLANK(CN3177),EXACT('Scenario_Impacts'!M16,CN3177)),0,1),1)</x:f>
        <x:v>0</x:v>
      </x:c>
    </x:row>
    <x:row r="3178">
      <x:c r="CL3178" t="str">
        <x:v>Scenario_Impacts</x:v>
      </x:c>
      <x:c r="CM3178" t="str">
        <x:v>N16</x:v>
      </x:c>
      <x:c r="CN3178" t="str">
        <x:v>Scenarios are a declared mutually exclusive worked-run partition; category labels are not separately summed as independent events.</x:v>
      </x:c>
      <x:c r="CO3178" t="n">
        <x:f>IFERROR(IF(AND(TYPE('Scenario_Impacts'!N16)=TYPE(CN3178),ISBLANK('Scenario_Impacts'!N16)=ISBLANK(CN3178),EXACT('Scenario_Impacts'!N16,CN3178)),0,1),1)</x:f>
        <x:v>0</x:v>
      </x:c>
    </x:row>
    <x:row r="3179">
      <x:c r="CL3179" t="str">
        <x:v>Scenario_Impacts</x:v>
      </x:c>
      <x:c r="CM3179" t="str">
        <x:v>A19</x:v>
      </x:c>
      <x:c r="CN3179" t="str">
        <x:v>OPTION B SCENARIO LOSSES</x:v>
      </x:c>
      <x:c r="CO3179" t="n">
        <x:f>IFERROR(IF(AND(TYPE('Scenario_Impacts'!A19)=TYPE(CN3179),ISBLANK('Scenario_Impacts'!A19)=ISBLANK(CN3179),EXACT('Scenario_Impacts'!A19,CN3179)),0,1),1)</x:f>
        <x:v>0</x:v>
      </x:c>
    </x:row>
    <x:row r="3180">
      <x:c r="CL3180" t="str">
        <x:v>Scenario_Impacts</x:v>
      </x:c>
      <x:c r="CM3180" t="str">
        <x:v>A20</x:v>
      </x:c>
      <x:c r="CN3180" t="str">
        <x:v>Scenario</x:v>
      </x:c>
      <x:c r="CO3180" t="n">
        <x:f>IFERROR(IF(AND(TYPE('Scenario_Impacts'!A20)=TYPE(CN3180),ISBLANK('Scenario_Impacts'!A20)=ISBLANK(CN3180),EXACT('Scenario_Impacts'!A20,CN3180)),0,1),1)</x:f>
        <x:v>0</x:v>
      </x:c>
    </x:row>
    <x:row r="3181">
      <x:c r="CL3181" t="str">
        <x:v>Scenario_Impacts</x:v>
      </x:c>
      <x:c r="CM3181" t="str">
        <x:v>B20</x:v>
      </x:c>
      <x:c r="CN3181" t="str">
        <x:v>Category</x:v>
      </x:c>
      <x:c r="CO3181" t="n">
        <x:f>IFERROR(IF(AND(TYPE('Scenario_Impacts'!B20)=TYPE(CN3181),ISBLANK('Scenario_Impacts'!B20)=ISBLANK(CN3181),EXACT('Scenario_Impacts'!B20,CN3181)),0,1),1)</x:f>
        <x:v>0</x:v>
      </x:c>
    </x:row>
    <x:row r="3182">
      <x:c r="CL3182" t="str">
        <x:v>Scenario_Impacts</x:v>
      </x:c>
      <x:c r="CM3182" t="str">
        <x:v>C20</x:v>
      </x:c>
      <x:c r="CN3182" t="str">
        <x:v>p(s)</x:v>
      </x:c>
      <x:c r="CO3182" t="n">
        <x:f>IFERROR(IF(AND(TYPE('Scenario_Impacts'!C20)=TYPE(CN3182),ISBLANK('Scenario_Impacts'!C20)=ISBLANK(CN3182),EXACT('Scenario_Impacts'!C20,CN3182)),0,1),1)</x:f>
        <x:v>0</x:v>
      </x:c>
    </x:row>
    <x:row r="3183">
      <x:c r="CL3183" t="str">
        <x:v>Scenario_Impacts</x:v>
      </x:c>
      <x:c r="CM3183" t="str">
        <x:v>D20</x:v>
      </x:c>
      <x:c r="CN3183" t="str">
        <x:v>Loss</x:v>
      </x:c>
      <x:c r="CO3183" t="n">
        <x:f>IFERROR(IF(AND(TYPE('Scenario_Impacts'!D20)=TYPE(CN3183),ISBLANK('Scenario_Impacts'!D20)=ISBLANK(CN3183),EXACT('Scenario_Impacts'!D20,CN3183)),0,1),1)</x:f>
        <x:v>0</x:v>
      </x:c>
    </x:row>
    <x:row r="3184">
      <x:c r="CL3184" t="str">
        <x:v>Scenario_Impacts</x:v>
      </x:c>
      <x:c r="CM3184" t="str">
        <x:v>E20</x:v>
      </x:c>
      <x:c r="CN3184" t="str">
        <x:v>Pathway</x:v>
      </x:c>
      <x:c r="CO3184" t="n">
        <x:f>IFERROR(IF(AND(TYPE('Scenario_Impacts'!E20)=TYPE(CN3184),ISBLANK('Scenario_Impacts'!E20)=ISBLANK(CN3184),EXACT('Scenario_Impacts'!E20,CN3184)),0,1),1)</x:f>
        <x:v>0</x:v>
      </x:c>
    </x:row>
    <x:row r="3185">
      <x:c r="CL3185" t="str">
        <x:v>Scenario_Impacts</x:v>
      </x:c>
      <x:c r="CM3185" t="str">
        <x:v>F20</x:v>
      </x:c>
      <x:c r="CN3185" t="str">
        <x:v>U6-D2 I_prop</x:v>
      </x:c>
      <x:c r="CO3185" t="n">
        <x:f>IFERROR(IF(AND(TYPE('Scenario_Impacts'!F20)=TYPE(CN3185),ISBLANK('Scenario_Impacts'!F20)=ISBLANK(CN3185),EXACT('Scenario_Impacts'!F20,CN3185)),0,1),1)</x:f>
        <x:v>0</x:v>
      </x:c>
    </x:row>
    <x:row r="3186">
      <x:c r="CL3186" t="str">
        <x:v>Scenario_Impacts</x:v>
      </x:c>
      <x:c r="CM3186" t="str">
        <x:v>G20</x:v>
      </x:c>
      <x:c r="CN3186" t="str">
        <x:v>U6-D7 I_prop</x:v>
      </x:c>
      <x:c r="CO3186" t="n">
        <x:f>IFERROR(IF(AND(TYPE('Scenario_Impacts'!G20)=TYPE(CN3186),ISBLANK('Scenario_Impacts'!G20)=ISBLANK(CN3186),EXACT('Scenario_Impacts'!G20,CN3186)),0,1),1)</x:f>
        <x:v>0</x:v>
      </x:c>
    </x:row>
    <x:row r="3187">
      <x:c r="CL3187" t="str">
        <x:v>Scenario_Impacts</x:v>
      </x:c>
      <x:c r="CM3187" t="str">
        <x:v>H20</x:v>
      </x:c>
      <x:c r="CN3187" t="str">
        <x:v>U7-D7 I_prop</x:v>
      </x:c>
      <x:c r="CO3187" t="n">
        <x:f>IFERROR(IF(AND(TYPE('Scenario_Impacts'!H20)=TYPE(CN3187),ISBLANK('Scenario_Impacts'!H20)=ISBLANK(CN3187),EXACT('Scenario_Impacts'!H20,CN3187)),0,1),1)</x:f>
        <x:v>0</x:v>
      </x:c>
    </x:row>
    <x:row r="3188">
      <x:c r="CL3188" t="str">
        <x:v>Scenario_Impacts</x:v>
      </x:c>
      <x:c r="CM3188" t="str">
        <x:v>I20</x:v>
      </x:c>
      <x:c r="CN3188" t="str">
        <x:v>Loss (computed)</x:v>
      </x:c>
      <x:c r="CO3188" t="n">
        <x:f>IFERROR(IF(AND(TYPE('Scenario_Impacts'!I20)=TYPE(CN3188),ISBLANK('Scenario_Impacts'!I20)=ISBLANK(CN3188),EXACT('Scenario_Impacts'!I20,CN3188)),0,1),1)</x:f>
        <x:v>0</x:v>
      </x:c>
    </x:row>
    <x:row r="3189">
      <x:c r="CL3189" t="str">
        <x:v>Scenario_Impacts</x:v>
      </x:c>
      <x:c r="CM3189" t="str">
        <x:v>J20</x:v>
      </x:c>
      <x:c r="CN3189" t="str">
        <x:v>p_s_ReasonCode</x:v>
      </x:c>
      <x:c r="CO3189" t="n">
        <x:f>IFERROR(IF(AND(TYPE('Scenario_Impacts'!J20)=TYPE(CN3189),ISBLANK('Scenario_Impacts'!J20)=ISBLANK(CN3189),EXACT('Scenario_Impacts'!J20,CN3189)),0,1),1)</x:f>
        <x:v>0</x:v>
      </x:c>
    </x:row>
    <x:row r="3190">
      <x:c r="CL3190" t="str">
        <x:v>Scenario_Impacts</x:v>
      </x:c>
      <x:c r="CM3190" t="str">
        <x:v>K20</x:v>
      </x:c>
      <x:c r="CN3190" t="str">
        <x:v>p_s_SourceNote</x:v>
      </x:c>
      <x:c r="CO3190" t="n">
        <x:f>IFERROR(IF(AND(TYPE('Scenario_Impacts'!K20)=TYPE(CN3190),ISBLANK('Scenario_Impacts'!K20)=ISBLANK(CN3190),EXACT('Scenario_Impacts'!K20,CN3190)),0,1),1)</x:f>
        <x:v>0</x:v>
      </x:c>
    </x:row>
    <x:row r="3191">
      <x:c r="CL3191" t="str">
        <x:v>Scenario_Impacts</x:v>
      </x:c>
      <x:c r="CM3191" t="str">
        <x:v>A21</x:v>
      </x:c>
      <x:c r="CN3191" t="str">
        <x:v>S01</x:v>
      </x:c>
      <x:c r="CO3191" t="n">
        <x:f>IFERROR(IF(AND(TYPE('Scenario_Impacts'!A21)=TYPE(CN3191),ISBLANK('Scenario_Impacts'!A21)=ISBLANK(CN3191),EXACT('Scenario_Impacts'!A21,CN3191)),0,1),1)</x:f>
        <x:v>0</x:v>
      </x:c>
    </x:row>
    <x:row r="3192">
      <x:c r="CL3192" t="str">
        <x:v>Scenario_Impacts</x:v>
      </x:c>
      <x:c r="CM3192" t="str">
        <x:v>B21</x:v>
      </x:c>
      <x:c r="CN3192" t="str">
        <x:v>BASELINE</x:v>
      </x:c>
      <x:c r="CO3192" t="n">
        <x:f>IFERROR(IF(AND(TYPE('Scenario_Impacts'!B21)=TYPE(CN3192),ISBLANK('Scenario_Impacts'!B21)=ISBLANK(CN3192),EXACT('Scenario_Impacts'!B21,CN3192)),0,1),1)</x:f>
        <x:v>0</x:v>
      </x:c>
    </x:row>
    <x:row r="3193">
      <x:c r="CL3193" t="str">
        <x:v>Scenario_Impacts</x:v>
      </x:c>
      <x:c r="CM3193" t="str">
        <x:v>C21</x:v>
      </x:c>
      <x:c r="CN3193" t="n">
        <x:v>0.6</x:v>
      </x:c>
      <x:c r="CO3193" t="n">
        <x:f>IFERROR(IF(AND(TYPE('Scenario_Impacts'!C21)=TYPE(CN3193),ISBLANK('Scenario_Impacts'!C21)=ISBLANK(CN3193),EXACT('Scenario_Impacts'!C21,CN3193)),0,1),1)</x:f>
        <x:v>0</x:v>
      </x:c>
    </x:row>
    <x:row r="3194">
      <x:c r="CL3194" t="str">
        <x:v>Scenario_Impacts</x:v>
      </x:c>
      <x:c r="CM3194" t="str">
        <x:v>D21</x:v>
      </x:c>
      <x:c r="CN3194">
        <x:v>0.011909179716972222</x:v>
      </x:c>
      <x:c r="CO3194" t="n">
        <x:f>IFERROR(IF(AND(TYPE('Scenario_Impacts'!D21)=TYPE(CN3194),ISBLANK('Scenario_Impacts'!D21)=ISBLANK(CN3194),EXACT('Scenario_Impacts'!D21,CN3194)),0,1),1)</x:f>
        <x:v>0</x:v>
      </x:c>
    </x:row>
    <x:row r="3195">
      <x:c r="CL3195" t="str">
        <x:v>Scenario_Impacts</x:v>
      </x:c>
      <x:c r="CM3195" t="str">
        <x:v>E21</x:v>
      </x:c>
      <x:c r="CN3195" t="inlineStr">
        <x:is>
          <x:t xml:space="preserve">Residual emissions; c_gate=1</x:t>
        </x:is>
      </x:c>
      <x:c r="CO3195" t="n">
        <x:f>IFERROR(IF(AND(TYPE('Scenario_Impacts'!E21)=TYPE(CN3195),ISBLANK('Scenario_Impacts'!E21)=ISBLANK(CN3195),EXACT('Scenario_Impacts'!E21,CN3195)),0,1),1)</x:f>
        <x:v>0</x:v>
      </x:c>
    </x:row>
    <x:row r="3196">
      <x:c r="CL3196" t="str">
        <x:v>Scenario_Impacts</x:v>
      </x:c>
      <x:c r="CM3196" t="str">
        <x:v>F21</x:v>
      </x:c>
      <x:c r="CN3196" t="n">
        <x:v>0</x:v>
      </x:c>
      <x:c r="CO3196" t="n">
        <x:f>IFERROR(IF(AND(TYPE('Scenario_Impacts'!F21)=TYPE(CN3196),ISBLANK('Scenario_Impacts'!F21)=ISBLANK(CN3196),EXACT('Scenario_Impacts'!F21,CN3196)),0,1),1)</x:f>
        <x:v>0</x:v>
      </x:c>
    </x:row>
    <x:row r="3197">
      <x:c r="CL3197" t="str">
        <x:v>Scenario_Impacts</x:v>
      </x:c>
      <x:c r="CM3197" t="str">
        <x:v>G21</x:v>
      </x:c>
      <x:c r="CN3197" t="n">
        <x:v>0</x:v>
      </x:c>
      <x:c r="CO3197" t="n">
        <x:f>IFERROR(IF(AND(TYPE('Scenario_Impacts'!G21)=TYPE(CN3197),ISBLANK('Scenario_Impacts'!G21)=ISBLANK(CN3197),EXACT('Scenario_Impacts'!G21,CN3197)),0,1),1)</x:f>
        <x:v>0</x:v>
      </x:c>
    </x:row>
    <x:row r="3198">
      <x:c r="CL3198" t="str">
        <x:v>Scenario_Impacts</x:v>
      </x:c>
      <x:c r="CM3198" t="str">
        <x:v>H21</x:v>
      </x:c>
      <x:c r="CN3198">
        <x:v>-0.03402622776277778</x:v>
      </x:c>
      <x:c r="CO3198" t="n">
        <x:f>IFERROR(IF(AND(TYPE('Scenario_Impacts'!H21)=TYPE(CN3198),ISBLANK('Scenario_Impacts'!H21)=ISBLANK(CN3198),EXACT('Scenario_Impacts'!H21,CN3198)),0,1),1)</x:f>
        <x:v>0</x:v>
      </x:c>
    </x:row>
    <x:row r="3199">
      <x:c r="CL3199" t="str">
        <x:v>Scenario_Impacts</x:v>
      </x:c>
      <x:c r="CM3199" t="str">
        <x:v>I21</x:v>
      </x:c>
      <x:c r="CN3199">
        <x:v>0.011909179716972222</x:v>
      </x:c>
      <x:c r="CO3199" t="n">
        <x:f>IFERROR(IF(AND(TYPE('Scenario_Impacts'!I21)=TYPE(CN3199),ISBLANK('Scenario_Impacts'!I21)=ISBLANK(CN3199),EXACT('Scenario_Impacts'!I21,CN3199)),0,1),1)</x:f>
        <x:v>0</x:v>
      </x:c>
    </x:row>
    <x:row r="3200">
      <x:c r="CL3200" t="str">
        <x:v>Scenario_Impacts</x:v>
      </x:c>
      <x:c r="CM3200" t="str">
        <x:v>J21</x:v>
      </x:c>
      <x:c r="CN3200" t="str">
        <x:v>DECLARED_PRIOR</x:v>
      </x:c>
      <x:c r="CO3200" t="n">
        <x:f>IFERROR(IF(AND(TYPE('Scenario_Impacts'!J21)=TYPE(CN3200),ISBLANK('Scenario_Impacts'!J21)=ISBLANK(CN3200),EXACT('Scenario_Impacts'!J21,CN3200)),0,1),1)</x:f>
        <x:v>0</x:v>
      </x:c>
    </x:row>
    <x:row r="3201">
      <x:c r="CL3201" t="str">
        <x:v>Scenario_Impacts</x:v>
      </x:c>
      <x:c r="CM3201" t="str">
        <x:v>K21</x:v>
      </x:c>
      <x:c r="CN3201" t="inlineStr">
        <x:is>
          <x:t xml:space="preserve">Synthetic residual floor-reference scenario; H18 is an exposure-frequency factor, not p(s). Gate confidence fixed to 1; see build report.</x:t>
        </x:is>
      </x:c>
      <x:c r="CO3201" t="n">
        <x:f>IFERROR(IF(AND(TYPE('Scenario_Impacts'!K21)=TYPE(CN3201),ISBLANK('Scenario_Impacts'!K21)=ISBLANK(CN3201),EXACT('Scenario_Impacts'!K21,CN3201)),0,1),1)</x:f>
        <x:v>0</x:v>
      </x:c>
    </x:row>
    <x:row r="3202">
      <x:c r="CL3202" t="str">
        <x:v>Scenario_Impacts</x:v>
      </x:c>
      <x:c r="CM3202" t="str">
        <x:v>A22</x:v>
      </x:c>
      <x:c r="CN3202" t="str">
        <x:v>S02</x:v>
      </x:c>
      <x:c r="CO3202" t="n">
        <x:f>IFERROR(IF(AND(TYPE('Scenario_Impacts'!A22)=TYPE(CN3202),ISBLANK('Scenario_Impacts'!A22)=ISBLANK(CN3202),EXACT('Scenario_Impacts'!A22,CN3202)),0,1),1)</x:f>
        <x:v>0</x:v>
      </x:c>
    </x:row>
    <x:row r="3203">
      <x:c r="CL3203" t="str">
        <x:v>Scenario_Impacts</x:v>
      </x:c>
      <x:c r="CM3203" t="str">
        <x:v>B22</x:v>
      </x:c>
      <x:c r="CN3203" t="str">
        <x:v>WTSL-FIN</x:v>
      </x:c>
      <x:c r="CO3203" t="n">
        <x:f>IFERROR(IF(AND(TYPE('Scenario_Impacts'!B22)=TYPE(CN3203),ISBLANK('Scenario_Impacts'!B22)=ISBLANK(CN3203),EXACT('Scenario_Impacts'!B22,CN3203)),0,1),1)</x:f>
        <x:v>0</x:v>
      </x:c>
    </x:row>
    <x:row r="3204">
      <x:c r="CL3204" t="str">
        <x:v>Scenario_Impacts</x:v>
      </x:c>
      <x:c r="CM3204" t="str">
        <x:v>C22</x:v>
      </x:c>
      <x:c r="CN3204" t="n">
        <x:v>0.15</x:v>
      </x:c>
      <x:c r="CO3204" t="n">
        <x:f>IFERROR(IF(AND(TYPE('Scenario_Impacts'!C22)=TYPE(CN3204),ISBLANK('Scenario_Impacts'!C22)=ISBLANK(CN3204),EXACT('Scenario_Impacts'!C22,CN3204)),0,1),1)</x:f>
        <x:v>0</x:v>
      </x:c>
    </x:row>
    <x:row r="3205">
      <x:c r="CL3205" t="str">
        <x:v>Scenario_Impacts</x:v>
      </x:c>
      <x:c r="CM3205" t="str">
        <x:v>D22</x:v>
      </x:c>
      <x:c r="CN3205" t="n">
        <x:v>0.0105</x:v>
      </x:c>
      <x:c r="CO3205" t="n">
        <x:f>IFERROR(IF(AND(TYPE('Scenario_Impacts'!D22)=TYPE(CN3205),ISBLANK('Scenario_Impacts'!D22)=ISBLANK(CN3205),EXACT('Scenario_Impacts'!D22,CN3205)),0,1),1)</x:f>
        <x:v>0</x:v>
      </x:c>
    </x:row>
    <x:row r="3206">
      <x:c r="CL3206" t="str">
        <x:v>Scenario_Impacts</x:v>
      </x:c>
      <x:c r="CM3206" t="str">
        <x:v>E22</x:v>
      </x:c>
      <x:c r="CN3206" t="str">
        <x:v>Community bonds buffer</x:v>
      </x:c>
      <x:c r="CO3206" t="n">
        <x:f>IFERROR(IF(AND(TYPE('Scenario_Impacts'!E22)=TYPE(CN3206),ISBLANK('Scenario_Impacts'!E22)=ISBLANK(CN3206),EXACT('Scenario_Impacts'!E22,CN3206)),0,1),1)</x:f>
        <x:v>0</x:v>
      </x:c>
    </x:row>
    <x:row r="3207">
      <x:c r="CL3207" t="str">
        <x:v>Scenario_Impacts</x:v>
      </x:c>
      <x:c r="CM3207" t="str">
        <x:v>F22</x:v>
      </x:c>
      <x:c r="CN3207" t="n">
        <x:v>-0.015</x:v>
      </x:c>
      <x:c r="CO3207" t="n">
        <x:f>IFERROR(IF(AND(TYPE('Scenario_Impacts'!F22)=TYPE(CN3207),ISBLANK('Scenario_Impacts'!F22)=ISBLANK(CN3207),EXACT('Scenario_Impacts'!F22,CN3207)),0,1),1)</x:f>
        <x:v>0</x:v>
      </x:c>
    </x:row>
    <x:row r="3208">
      <x:c r="CL3208" t="str">
        <x:v>Scenario_Impacts</x:v>
      </x:c>
      <x:c r="CM3208" t="str">
        <x:v>G22</x:v>
      </x:c>
      <x:c r="CN3208" t="n">
        <x:v>0</x:v>
      </x:c>
      <x:c r="CO3208" t="n">
        <x:f>IFERROR(IF(AND(TYPE('Scenario_Impacts'!G22)=TYPE(CN3208),ISBLANK('Scenario_Impacts'!G22)=ISBLANK(CN3208),EXACT('Scenario_Impacts'!G22,CN3208)),0,1),1)</x:f>
        <x:v>0</x:v>
      </x:c>
    </x:row>
    <x:row r="3209">
      <x:c r="CL3209" t="str">
        <x:v>Scenario_Impacts</x:v>
      </x:c>
      <x:c r="CM3209" t="str">
        <x:v>H22</x:v>
      </x:c>
      <x:c r="CN3209" t="n">
        <x:v>-0.015</x:v>
      </x:c>
      <x:c r="CO3209" t="n">
        <x:f>IFERROR(IF(AND(TYPE('Scenario_Impacts'!H22)=TYPE(CN3209),ISBLANK('Scenario_Impacts'!H22)=ISBLANK(CN3209),EXACT('Scenario_Impacts'!H22,CN3209)),0,1),1)</x:f>
        <x:v>0</x:v>
      </x:c>
    </x:row>
    <x:row r="3210">
      <x:c r="CL3210" t="str">
        <x:v>Scenario_Impacts</x:v>
      </x:c>
      <x:c r="CM3210" t="str">
        <x:v>I22</x:v>
      </x:c>
      <x:c r="CN3210" t="n">
        <x:v>0.0105</x:v>
      </x:c>
      <x:c r="CO3210" t="n">
        <x:f>IFERROR(IF(AND(TYPE('Scenario_Impacts'!I22)=TYPE(CN3210),ISBLANK('Scenario_Impacts'!I22)=ISBLANK(CN3210),EXACT('Scenario_Impacts'!I22,CN3210)),0,1),1)</x:f>
        <x:v>0</x:v>
      </x:c>
    </x:row>
    <x:row r="3211">
      <x:c r="CL3211" t="str">
        <x:v>Scenario_Impacts</x:v>
      </x:c>
      <x:c r="CM3211" t="str">
        <x:v>J22</x:v>
      </x:c>
      <x:c r="CN3211" t="str">
        <x:v>DECLARED_PRIOR</x:v>
      </x:c>
      <x:c r="CO3211" t="n">
        <x:f>IFERROR(IF(AND(TYPE('Scenario_Impacts'!J22)=TYPE(CN3211),ISBLANK('Scenario_Impacts'!J22)=ISBLANK(CN3211),EXACT('Scenario_Impacts'!J22,CN3211)),0,1),1)</x:f>
        <x:v>0</x:v>
      </x:c>
    </x:row>
    <x:row r="3212">
      <x:c r="CL3212" t="str">
        <x:v>Scenario_Impacts</x:v>
      </x:c>
      <x:c r="CM3212" t="str">
        <x:v>K22</x:v>
      </x:c>
      <x:c r="CN3212" t="str">
        <x:v>Worked-run structured scenario prior; see PCC Section 17.</x:v>
      </x:c>
      <x:c r="CO3212" t="n">
        <x:f>IFERROR(IF(AND(TYPE('Scenario_Impacts'!K22)=TYPE(CN3212),ISBLANK('Scenario_Impacts'!K22)=ISBLANK(CN3212),EXACT('Scenario_Impacts'!K22,CN3212)),0,1),1)</x:f>
        <x:v>0</x:v>
      </x:c>
    </x:row>
    <x:row r="3213">
      <x:c r="CL3213" t="str">
        <x:v>Scenario_Impacts</x:v>
      </x:c>
      <x:c r="CM3213" t="str">
        <x:v>A23</x:v>
      </x:c>
      <x:c r="CN3213" t="str">
        <x:v>S03</x:v>
      </x:c>
      <x:c r="CO3213" t="n">
        <x:f>IFERROR(IF(AND(TYPE('Scenario_Impacts'!A23)=TYPE(CN3213),ISBLANK('Scenario_Impacts'!A23)=ISBLANK(CN3213),EXACT('Scenario_Impacts'!A23,CN3213)),0,1),1)</x:f>
        <x:v>0</x:v>
      </x:c>
    </x:row>
    <x:row r="3214">
      <x:c r="CL3214" t="str">
        <x:v>Scenario_Impacts</x:v>
      </x:c>
      <x:c r="CM3214" t="str">
        <x:v>B23</x:v>
      </x:c>
      <x:c r="CN3214" t="str">
        <x:v>WTSL-PAN</x:v>
      </x:c>
      <x:c r="CO3214" t="n">
        <x:f>IFERROR(IF(AND(TYPE('Scenario_Impacts'!B23)=TYPE(CN3214),ISBLANK('Scenario_Impacts'!B23)=ISBLANK(CN3214),EXACT('Scenario_Impacts'!B23,CN3214)),0,1),1)</x:f>
        <x:v>0</x:v>
      </x:c>
    </x:row>
    <x:row r="3215">
      <x:c r="CL3215" t="str">
        <x:v>Scenario_Impacts</x:v>
      </x:c>
      <x:c r="CM3215" t="str">
        <x:v>C23</x:v>
      </x:c>
      <x:c r="CN3215" t="n">
        <x:v>0.08</x:v>
      </x:c>
      <x:c r="CO3215" t="n">
        <x:f>IFERROR(IF(AND(TYPE('Scenario_Impacts'!C23)=TYPE(CN3215),ISBLANK('Scenario_Impacts'!C23)=ISBLANK(CN3215),EXACT('Scenario_Impacts'!C23,CN3215)),0,1),1)</x:f>
        <x:v>0</x:v>
      </x:c>
    </x:row>
    <x:row r="3216">
      <x:c r="CL3216" t="str">
        <x:v>Scenario_Impacts</x:v>
      </x:c>
      <x:c r="CM3216" t="str">
        <x:v>D23</x:v>
      </x:c>
      <x:c r="CN3216" t="n">
        <x:v>0.0315</x:v>
      </x:c>
      <x:c r="CO3216" t="n">
        <x:f>IFERROR(IF(AND(TYPE('Scenario_Impacts'!D23)=TYPE(CN3216),ISBLANK('Scenario_Impacts'!D23)=ISBLANK(CN3216),EXACT('Scenario_Impacts'!D23,CN3216)),0,1),1)</x:f>
        <x:v>0</x:v>
      </x:c>
    </x:row>
    <x:row r="3217">
      <x:c r="CL3217" t="str">
        <x:v>Scenario_Impacts</x:v>
      </x:c>
      <x:c r="CM3217" t="str">
        <x:v>E23</x:v>
      </x:c>
      <x:c r="CN3217" t="str">
        <x:v>Transmission risk</x:v>
      </x:c>
      <x:c r="CO3217" t="n">
        <x:f>IFERROR(IF(AND(TYPE('Scenario_Impacts'!E23)=TYPE(CN3217),ISBLANK('Scenario_Impacts'!E23)=ISBLANK(CN3217),EXACT('Scenario_Impacts'!E23,CN3217)),0,1),1)</x:f>
        <x:v>0</x:v>
      </x:c>
    </x:row>
    <x:row r="3218">
      <x:c r="CL3218" t="str">
        <x:v>Scenario_Impacts</x:v>
      </x:c>
      <x:c r="CM3218" t="str">
        <x:v>F23</x:v>
      </x:c>
      <x:c r="CN3218" t="n">
        <x:v>-0.08</x:v>
      </x:c>
      <x:c r="CO3218" t="n">
        <x:f>IFERROR(IF(AND(TYPE('Scenario_Impacts'!F23)=TYPE(CN3218),ISBLANK('Scenario_Impacts'!F23)=ISBLANK(CN3218),EXACT('Scenario_Impacts'!F23,CN3218)),0,1),1)</x:f>
        <x:v>0</x:v>
      </x:c>
    </x:row>
    <x:row r="3219">
      <x:c r="CL3219" t="str">
        <x:v>Scenario_Impacts</x:v>
      </x:c>
      <x:c r="CM3219" t="str">
        <x:v>G23</x:v>
      </x:c>
      <x:c r="CN3219" t="n">
        <x:v>0</x:v>
      </x:c>
      <x:c r="CO3219" t="n">
        <x:f>IFERROR(IF(AND(TYPE('Scenario_Impacts'!G23)=TYPE(CN3219),ISBLANK('Scenario_Impacts'!G23)=ISBLANK(CN3219),EXACT('Scenario_Impacts'!G23,CN3219)),0,1),1)</x:f>
        <x:v>0</x:v>
      </x:c>
    </x:row>
    <x:row r="3220">
      <x:c r="CL3220" t="str">
        <x:v>Scenario_Impacts</x:v>
      </x:c>
      <x:c r="CM3220" t="str">
        <x:v>H23</x:v>
      </x:c>
      <x:c r="CN3220" t="n">
        <x:v>-0.01</x:v>
      </x:c>
      <x:c r="CO3220" t="n">
        <x:f>IFERROR(IF(AND(TYPE('Scenario_Impacts'!H23)=TYPE(CN3220),ISBLANK('Scenario_Impacts'!H23)=ISBLANK(CN3220),EXACT('Scenario_Impacts'!H23,CN3220)),0,1),1)</x:f>
        <x:v>0</x:v>
      </x:c>
    </x:row>
    <x:row r="3221">
      <x:c r="CL3221" t="str">
        <x:v>Scenario_Impacts</x:v>
      </x:c>
      <x:c r="CM3221" t="str">
        <x:v>I23</x:v>
      </x:c>
      <x:c r="CN3221" t="n">
        <x:v>0.0315</x:v>
      </x:c>
      <x:c r="CO3221" t="n">
        <x:f>IFERROR(IF(AND(TYPE('Scenario_Impacts'!I23)=TYPE(CN3221),ISBLANK('Scenario_Impacts'!I23)=ISBLANK(CN3221),EXACT('Scenario_Impacts'!I23,CN3221)),0,1),1)</x:f>
        <x:v>0</x:v>
      </x:c>
    </x:row>
    <x:row r="3222">
      <x:c r="CL3222" t="str">
        <x:v>Scenario_Impacts</x:v>
      </x:c>
      <x:c r="CM3222" t="str">
        <x:v>J23</x:v>
      </x:c>
      <x:c r="CN3222" t="str">
        <x:v>DECLARED_PRIOR</x:v>
      </x:c>
      <x:c r="CO3222" t="n">
        <x:f>IFERROR(IF(AND(TYPE('Scenario_Impacts'!J23)=TYPE(CN3222),ISBLANK('Scenario_Impacts'!J23)=ISBLANK(CN3222),EXACT('Scenario_Impacts'!J23,CN3222)),0,1),1)</x:f>
        <x:v>0</x:v>
      </x:c>
    </x:row>
    <x:row r="3223">
      <x:c r="CL3223" t="str">
        <x:v>Scenario_Impacts</x:v>
      </x:c>
      <x:c r="CM3223" t="str">
        <x:v>K23</x:v>
      </x:c>
      <x:c r="CN3223" t="str">
        <x:v>Worked-run structured scenario prior; see PCC Section 17.</x:v>
      </x:c>
      <x:c r="CO3223" t="n">
        <x:f>IFERROR(IF(AND(TYPE('Scenario_Impacts'!K23)=TYPE(CN3223),ISBLANK('Scenario_Impacts'!K23)=ISBLANK(CN3223),EXACT('Scenario_Impacts'!K23,CN3223)),0,1),1)</x:f>
        <x:v>0</x:v>
      </x:c>
    </x:row>
    <x:row r="3224">
      <x:c r="CL3224" t="str">
        <x:v>Scenario_Impacts</x:v>
      </x:c>
      <x:c r="CM3224" t="str">
        <x:v>A24</x:v>
      </x:c>
      <x:c r="CN3224" t="str">
        <x:v>S04</x:v>
      </x:c>
      <x:c r="CO3224" t="n">
        <x:f>IFERROR(IF(AND(TYPE('Scenario_Impacts'!A24)=TYPE(CN3224),ISBLANK('Scenario_Impacts'!A24)=ISBLANK(CN3224),EXACT('Scenario_Impacts'!A24,CN3224)),0,1),1)</x:f>
        <x:v>0</x:v>
      </x:c>
    </x:row>
    <x:row r="3225">
      <x:c r="CL3225" t="str">
        <x:v>Scenario_Impacts</x:v>
      </x:c>
      <x:c r="CM3225" t="str">
        <x:v>B24</x:v>
      </x:c>
      <x:c r="CN3225" t="str">
        <x:v>WTSL-CLI</x:v>
      </x:c>
      <x:c r="CO3225" t="n">
        <x:f>IFERROR(IF(AND(TYPE('Scenario_Impacts'!B24)=TYPE(CN3225),ISBLANK('Scenario_Impacts'!B24)=ISBLANK(CN3225),EXACT('Scenario_Impacts'!B24,CN3225)),0,1),1)</x:f>
        <x:v>0</x:v>
      </x:c>
    </x:row>
    <x:row r="3226">
      <x:c r="CL3226" t="str">
        <x:v>Scenario_Impacts</x:v>
      </x:c>
      <x:c r="CM3226" t="str">
        <x:v>C24</x:v>
      </x:c>
      <x:c r="CN3226" t="n">
        <x:v>0.07</x:v>
      </x:c>
      <x:c r="CO3226" t="n">
        <x:f>IFERROR(IF(AND(TYPE('Scenario_Impacts'!C24)=TYPE(CN3226),ISBLANK('Scenario_Impacts'!C24)=ISBLANK(CN3226),EXACT('Scenario_Impacts'!C24,CN3226)),0,1),1)</x:f>
        <x:v>0</x:v>
      </x:c>
    </x:row>
    <x:row r="3227">
      <x:c r="CL3227" t="str">
        <x:v>Scenario_Impacts</x:v>
      </x:c>
      <x:c r="CM3227" t="str">
        <x:v>D24</x:v>
      </x:c>
      <x:c r="CN3227" t="n">
        <x:v>0.0235</x:v>
      </x:c>
      <x:c r="CO3227" t="n">
        <x:f>IFERROR(IF(AND(TYPE('Scenario_Impacts'!D24)=TYPE(CN3227),ISBLANK('Scenario_Impacts'!D24)=ISBLANK(CN3227),EXACT('Scenario_Impacts'!D24,CN3227)),0,1),1)</x:f>
        <x:v>0</x:v>
      </x:c>
    </x:row>
    <x:row r="3228">
      <x:c r="CL3228" t="str">
        <x:v>Scenario_Impacts</x:v>
      </x:c>
      <x:c r="CM3228" t="str">
        <x:v>E24</x:v>
      </x:c>
      <x:c r="CN3228" t="str">
        <x:v>Resilience buffers</x:v>
      </x:c>
      <x:c r="CO3228" t="n">
        <x:f>IFERROR(IF(AND(TYPE('Scenario_Impacts'!E24)=TYPE(CN3228),ISBLANK('Scenario_Impacts'!E24)=ISBLANK(CN3228),EXACT('Scenario_Impacts'!E24,CN3228)),0,1),1)</x:f>
        <x:v>0</x:v>
      </x:c>
    </x:row>
    <x:row r="3229">
      <x:c r="CL3229" t="str">
        <x:v>Scenario_Impacts</x:v>
      </x:c>
      <x:c r="CM3229" t="str">
        <x:v>F24</x:v>
      </x:c>
      <x:c r="CN3229" t="n">
        <x:v>-0.01</x:v>
      </x:c>
      <x:c r="CO3229" t="n">
        <x:f>IFERROR(IF(AND(TYPE('Scenario_Impacts'!F24)=TYPE(CN3229),ISBLANK('Scenario_Impacts'!F24)=ISBLANK(CN3229),EXACT('Scenario_Impacts'!F24,CN3229)),0,1),1)</x:f>
        <x:v>0</x:v>
      </x:c>
    </x:row>
    <x:row r="3230">
      <x:c r="CL3230" t="str">
        <x:v>Scenario_Impacts</x:v>
      </x:c>
      <x:c r="CM3230" t="str">
        <x:v>G24</x:v>
      </x:c>
      <x:c r="CN3230" t="n">
        <x:v>-0.02</x:v>
      </x:c>
      <x:c r="CO3230" t="n">
        <x:f>IFERROR(IF(AND(TYPE('Scenario_Impacts'!G24)=TYPE(CN3230),ISBLANK('Scenario_Impacts'!G24)=ISBLANK(CN3230),EXACT('Scenario_Impacts'!G24,CN3230)),0,1),1)</x:f>
        <x:v>0</x:v>
      </x:c>
    </x:row>
    <x:row r="3231">
      <x:c r="CL3231" t="str">
        <x:v>Scenario_Impacts</x:v>
      </x:c>
      <x:c r="CM3231" t="str">
        <x:v>H24</x:v>
      </x:c>
      <x:c r="CN3231" t="n">
        <x:v>-0.04</x:v>
      </x:c>
      <x:c r="CO3231" t="n">
        <x:f>IFERROR(IF(AND(TYPE('Scenario_Impacts'!H24)=TYPE(CN3231),ISBLANK('Scenario_Impacts'!H24)=ISBLANK(CN3231),EXACT('Scenario_Impacts'!H24,CN3231)),0,1),1)</x:f>
        <x:v>0</x:v>
      </x:c>
    </x:row>
    <x:row r="3232">
      <x:c r="CL3232" t="str">
        <x:v>Scenario_Impacts</x:v>
      </x:c>
      <x:c r="CM3232" t="str">
        <x:v>I24</x:v>
      </x:c>
      <x:c r="CN3232" t="n">
        <x:v>0.0235</x:v>
      </x:c>
      <x:c r="CO3232" t="n">
        <x:f>IFERROR(IF(AND(TYPE('Scenario_Impacts'!I24)=TYPE(CN3232),ISBLANK('Scenario_Impacts'!I24)=ISBLANK(CN3232),EXACT('Scenario_Impacts'!I24,CN3232)),0,1),1)</x:f>
        <x:v>0</x:v>
      </x:c>
    </x:row>
    <x:row r="3233">
      <x:c r="CL3233" t="str">
        <x:v>Scenario_Impacts</x:v>
      </x:c>
      <x:c r="CM3233" t="str">
        <x:v>J24</x:v>
      </x:c>
      <x:c r="CN3233" t="str">
        <x:v>DECLARED_PRIOR</x:v>
      </x:c>
      <x:c r="CO3233" t="n">
        <x:f>IFERROR(IF(AND(TYPE('Scenario_Impacts'!J24)=TYPE(CN3233),ISBLANK('Scenario_Impacts'!J24)=ISBLANK(CN3233),EXACT('Scenario_Impacts'!J24,CN3233)),0,1),1)</x:f>
        <x:v>0</x:v>
      </x:c>
    </x:row>
    <x:row r="3234">
      <x:c r="CL3234" t="str">
        <x:v>Scenario_Impacts</x:v>
      </x:c>
      <x:c r="CM3234" t="str">
        <x:v>K24</x:v>
      </x:c>
      <x:c r="CN3234" t="str">
        <x:v>Worked-run structured scenario prior; see PCC Section 17.</x:v>
      </x:c>
      <x:c r="CO3234" t="n">
        <x:f>IFERROR(IF(AND(TYPE('Scenario_Impacts'!K24)=TYPE(CN3234),ISBLANK('Scenario_Impacts'!K24)=ISBLANK(CN3234),EXACT('Scenario_Impacts'!K24,CN3234)),0,1),1)</x:f>
        <x:v>0</x:v>
      </x:c>
    </x:row>
    <x:row r="3235">
      <x:c r="CL3235" t="str">
        <x:v>Scenario_Impacts</x:v>
      </x:c>
      <x:c r="CM3235" t="str">
        <x:v>A25</x:v>
      </x:c>
      <x:c r="CN3235" t="str">
        <x:v>S05</x:v>
      </x:c>
      <x:c r="CO3235" t="n">
        <x:f>IFERROR(IF(AND(TYPE('Scenario_Impacts'!A25)=TYPE(CN3235),ISBLANK('Scenario_Impacts'!A25)=ISBLANK(CN3235),EXACT('Scenario_Impacts'!A25,CN3235)),0,1),1)</x:f>
        <x:v>0</x:v>
      </x:c>
    </x:row>
    <x:row r="3236">
      <x:c r="CL3236" t="str">
        <x:v>Scenario_Impacts</x:v>
      </x:c>
      <x:c r="CM3236" t="str">
        <x:v>B25</x:v>
      </x:c>
      <x:c r="CN3236" t="str">
        <x:v>WTSL-INF</x:v>
      </x:c>
      <x:c r="CO3236" t="n">
        <x:f>IFERROR(IF(AND(TYPE('Scenario_Impacts'!B25)=TYPE(CN3236),ISBLANK('Scenario_Impacts'!B25)=ISBLANK(CN3236),EXACT('Scenario_Impacts'!B25,CN3236)),0,1),1)</x:f>
        <x:v>0</x:v>
      </x:c>
    </x:row>
    <x:row r="3237">
      <x:c r="CL3237" t="str">
        <x:v>Scenario_Impacts</x:v>
      </x:c>
      <x:c r="CM3237" t="str">
        <x:v>C25</x:v>
      </x:c>
      <x:c r="CN3237" t="n">
        <x:v>0.05</x:v>
      </x:c>
      <x:c r="CO3237" t="n">
        <x:f>IFERROR(IF(AND(TYPE('Scenario_Impacts'!C25)=TYPE(CN3237),ISBLANK('Scenario_Impacts'!C25)=ISBLANK(CN3237),EXACT('Scenario_Impacts'!C25,CN3237)),0,1),1)</x:f>
        <x:v>0</x:v>
      </x:c>
    </x:row>
    <x:row r="3238">
      <x:c r="CL3238" t="str">
        <x:v>Scenario_Impacts</x:v>
      </x:c>
      <x:c r="CM3238" t="str">
        <x:v>D25</x:v>
      </x:c>
      <x:c r="CN3238" t="n">
        <x:v>0.0135</x:v>
      </x:c>
      <x:c r="CO3238" t="n">
        <x:f>IFERROR(IF(AND(TYPE('Scenario_Impacts'!D25)=TYPE(CN3238),ISBLANK('Scenario_Impacts'!D25)=ISBLANK(CN3238),EXACT('Scenario_Impacts'!D25,CN3238)),0,1),1)</x:f>
        <x:v>0</x:v>
      </x:c>
    </x:row>
    <x:row r="3239">
      <x:c r="CL3239" t="str">
        <x:v>Scenario_Impacts</x:v>
      </x:c>
      <x:c r="CM3239" t="str">
        <x:v>E25</x:v>
      </x:c>
      <x:c r="CN3239" t="str">
        <x:v>Less tech-dependent</x:v>
      </x:c>
      <x:c r="CO3239" t="n">
        <x:f>IFERROR(IF(AND(TYPE('Scenario_Impacts'!E25)=TYPE(CN3239),ISBLANK('Scenario_Impacts'!E25)=ISBLANK(CN3239),EXACT('Scenario_Impacts'!E25,CN3239)),0,1),1)</x:f>
        <x:v>0</x:v>
      </x:c>
    </x:row>
    <x:row r="3240">
      <x:c r="CL3240" t="str">
        <x:v>Scenario_Impacts</x:v>
      </x:c>
      <x:c r="CM3240" t="str">
        <x:v>F25</x:v>
      </x:c>
      <x:c r="CN3240" t="n">
        <x:v>-0.02</x:v>
      </x:c>
      <x:c r="CO3240" t="n">
        <x:f>IFERROR(IF(AND(TYPE('Scenario_Impacts'!F25)=TYPE(CN3240),ISBLANK('Scenario_Impacts'!F25)=ISBLANK(CN3240),EXACT('Scenario_Impacts'!F25,CN3240)),0,1),1)</x:f>
        <x:v>0</x:v>
      </x:c>
    </x:row>
    <x:row r="3241">
      <x:c r="CL3241" t="str">
        <x:v>Scenario_Impacts</x:v>
      </x:c>
      <x:c r="CM3241" t="str">
        <x:v>G25</x:v>
      </x:c>
      <x:c r="CN3241" t="n">
        <x:v>-0.01</x:v>
      </x:c>
      <x:c r="CO3241" t="n">
        <x:f>IFERROR(IF(AND(TYPE('Scenario_Impacts'!G25)=TYPE(CN3241),ISBLANK('Scenario_Impacts'!G25)=ISBLANK(CN3241),EXACT('Scenario_Impacts'!G25,CN3241)),0,1),1)</x:f>
        <x:v>0</x:v>
      </x:c>
    </x:row>
    <x:row r="3242">
      <x:c r="CL3242" t="str">
        <x:v>Scenario_Impacts</x:v>
      </x:c>
      <x:c r="CM3242" t="str">
        <x:v>H25</x:v>
      </x:c>
      <x:c r="CN3242" t="n">
        <x:v>-0.01</x:v>
      </x:c>
      <x:c r="CO3242" t="n">
        <x:f>IFERROR(IF(AND(TYPE('Scenario_Impacts'!H25)=TYPE(CN3242),ISBLANK('Scenario_Impacts'!H25)=ISBLANK(CN3242),EXACT('Scenario_Impacts'!H25,CN3242)),0,1),1)</x:f>
        <x:v>0</x:v>
      </x:c>
    </x:row>
    <x:row r="3243">
      <x:c r="CL3243" t="str">
        <x:v>Scenario_Impacts</x:v>
      </x:c>
      <x:c r="CM3243" t="str">
        <x:v>I25</x:v>
      </x:c>
      <x:c r="CN3243" t="n">
        <x:v>0.0135</x:v>
      </x:c>
      <x:c r="CO3243" t="n">
        <x:f>IFERROR(IF(AND(TYPE('Scenario_Impacts'!I25)=TYPE(CN3243),ISBLANK('Scenario_Impacts'!I25)=ISBLANK(CN3243),EXACT('Scenario_Impacts'!I25,CN3243)),0,1),1)</x:f>
        <x:v>0</x:v>
      </x:c>
    </x:row>
    <x:row r="3244">
      <x:c r="CL3244" t="str">
        <x:v>Scenario_Impacts</x:v>
      </x:c>
      <x:c r="CM3244" t="str">
        <x:v>J25</x:v>
      </x:c>
      <x:c r="CN3244" t="str">
        <x:v>DECLARED_PRIOR</x:v>
      </x:c>
      <x:c r="CO3244" t="n">
        <x:f>IFERROR(IF(AND(TYPE('Scenario_Impacts'!J25)=TYPE(CN3244),ISBLANK('Scenario_Impacts'!J25)=ISBLANK(CN3244),EXACT('Scenario_Impacts'!J25,CN3244)),0,1),1)</x:f>
        <x:v>0</x:v>
      </x:c>
    </x:row>
    <x:row r="3245">
      <x:c r="CL3245" t="str">
        <x:v>Scenario_Impacts</x:v>
      </x:c>
      <x:c r="CM3245" t="str">
        <x:v>K25</x:v>
      </x:c>
      <x:c r="CN3245" t="str">
        <x:v>Worked-run structured scenario prior; see PCC Section 17.</x:v>
      </x:c>
      <x:c r="CO3245" t="n">
        <x:f>IFERROR(IF(AND(TYPE('Scenario_Impacts'!K25)=TYPE(CN3245),ISBLANK('Scenario_Impacts'!K25)=ISBLANK(CN3245),EXACT('Scenario_Impacts'!K25,CN3245)),0,1),1)</x:f>
        <x:v>0</x:v>
      </x:c>
    </x:row>
    <x:row r="3246">
      <x:c r="CL3246" t="str">
        <x:v>Scenario_Impacts</x:v>
      </x:c>
      <x:c r="CM3246" t="str">
        <x:v>A26</x:v>
      </x:c>
      <x:c r="CN3246" t="str">
        <x:v>S06</x:v>
      </x:c>
      <x:c r="CO3246" t="n">
        <x:f>IFERROR(IF(AND(TYPE('Scenario_Impacts'!A26)=TYPE(CN3246),ISBLANK('Scenario_Impacts'!A26)=ISBLANK(CN3246),EXACT('Scenario_Impacts'!A26,CN3246)),0,1),1)</x:f>
        <x:v>0</x:v>
      </x:c>
    </x:row>
    <x:row r="3247">
      <x:c r="CL3247" t="str">
        <x:v>Scenario_Impacts</x:v>
      </x:c>
      <x:c r="CM3247" t="str">
        <x:v>B26</x:v>
      </x:c>
      <x:c r="CN3247" t="str">
        <x:v>WTSL-CON</x:v>
      </x:c>
      <x:c r="CO3247" t="n">
        <x:f>IFERROR(IF(AND(TYPE('Scenario_Impacts'!B26)=TYPE(CN3247),ISBLANK('Scenario_Impacts'!B26)=ISBLANK(CN3247),EXACT('Scenario_Impacts'!B26,CN3247)),0,1),1)</x:f>
        <x:v>0</x:v>
      </x:c>
    </x:row>
    <x:row r="3248">
      <x:c r="CL3248" t="str">
        <x:v>Scenario_Impacts</x:v>
      </x:c>
      <x:c r="CM3248" t="str">
        <x:v>C26</x:v>
      </x:c>
      <x:c r="CN3248" t="n">
        <x:v>0.03</x:v>
      </x:c>
      <x:c r="CO3248" t="n">
        <x:f>IFERROR(IF(AND(TYPE('Scenario_Impacts'!C26)=TYPE(CN3248),ISBLANK('Scenario_Impacts'!C26)=ISBLANK(CN3248),EXACT('Scenario_Impacts'!C26,CN3248)),0,1),1)</x:f>
        <x:v>0</x:v>
      </x:c>
    </x:row>
    <x:row r="3249">
      <x:c r="CL3249" t="str">
        <x:v>Scenario_Impacts</x:v>
      </x:c>
      <x:c r="CM3249" t="str">
        <x:v>D26</x:v>
      </x:c>
      <x:c r="CN3249" t="n">
        <x:v>0.02175</x:v>
      </x:c>
      <x:c r="CO3249" t="n">
        <x:f>IFERROR(IF(AND(TYPE('Scenario_Impacts'!D26)=TYPE(CN3249),ISBLANK('Scenario_Impacts'!D26)=ISBLANK(CN3249),EXACT('Scenario_Impacts'!D26,CN3249)),0,1),1)</x:f>
        <x:v>0</x:v>
      </x:c>
    </x:row>
    <x:row r="3250">
      <x:c r="CL3250" t="str">
        <x:v>Scenario_Impacts</x:v>
      </x:c>
      <x:c r="CM3250" t="str">
        <x:v>E26</x:v>
      </x:c>
      <x:c r="CN3250" t="str">
        <x:v>Human coord persists</x:v>
      </x:c>
      <x:c r="CO3250" t="n">
        <x:f>IFERROR(IF(AND(TYPE('Scenario_Impacts'!E26)=TYPE(CN3250),ISBLANK('Scenario_Impacts'!E26)=ISBLANK(CN3250),EXACT('Scenario_Impacts'!E26,CN3250)),0,1),1)</x:f>
        <x:v>0</x:v>
      </x:c>
    </x:row>
    <x:row r="3251">
      <x:c r="CL3251" t="str">
        <x:v>Scenario_Impacts</x:v>
      </x:c>
      <x:c r="CM3251" t="str">
        <x:v>F26</x:v>
      </x:c>
      <x:c r="CN3251" t="n">
        <x:v>-0.03</x:v>
      </x:c>
      <x:c r="CO3251" t="n">
        <x:f>IFERROR(IF(AND(TYPE('Scenario_Impacts'!F26)=TYPE(CN3251),ISBLANK('Scenario_Impacts'!F26)=ISBLANK(CN3251),EXACT('Scenario_Impacts'!F26,CN3251)),0,1),1)</x:f>
        <x:v>0</x:v>
      </x:c>
    </x:row>
    <x:row r="3252">
      <x:c r="CL3252" t="str">
        <x:v>Scenario_Impacts</x:v>
      </x:c>
      <x:c r="CM3252" t="str">
        <x:v>G26</x:v>
      </x:c>
      <x:c r="CN3252" t="n">
        <x:v>-0.02</x:v>
      </x:c>
      <x:c r="CO3252" t="n">
        <x:f>IFERROR(IF(AND(TYPE('Scenario_Impacts'!G26)=TYPE(CN3252),ISBLANK('Scenario_Impacts'!G26)=ISBLANK(CN3252),EXACT('Scenario_Impacts'!G26,CN3252)),0,1),1)</x:f>
        <x:v>0</x:v>
      </x:c>
    </x:row>
    <x:row r="3253">
      <x:c r="CL3253" t="str">
        <x:v>Scenario_Impacts</x:v>
      </x:c>
      <x:c r="CM3253" t="str">
        <x:v>H26</x:v>
      </x:c>
      <x:c r="CN3253" t="n">
        <x:v>-0.015</x:v>
      </x:c>
      <x:c r="CO3253" t="n">
        <x:f>IFERROR(IF(AND(TYPE('Scenario_Impacts'!H26)=TYPE(CN3253),ISBLANK('Scenario_Impacts'!H26)=ISBLANK(CN3253),EXACT('Scenario_Impacts'!H26,CN3253)),0,1),1)</x:f>
        <x:v>0</x:v>
      </x:c>
    </x:row>
    <x:row r="3254">
      <x:c r="CL3254" t="str">
        <x:v>Scenario_Impacts</x:v>
      </x:c>
      <x:c r="CM3254" t="str">
        <x:v>I26</x:v>
      </x:c>
      <x:c r="CN3254" t="n">
        <x:v>0.02175</x:v>
      </x:c>
      <x:c r="CO3254" t="n">
        <x:f>IFERROR(IF(AND(TYPE('Scenario_Impacts'!I26)=TYPE(CN3254),ISBLANK('Scenario_Impacts'!I26)=ISBLANK(CN3254),EXACT('Scenario_Impacts'!I26,CN3254)),0,1),1)</x:f>
        <x:v>0</x:v>
      </x:c>
    </x:row>
    <x:row r="3255">
      <x:c r="CL3255" t="str">
        <x:v>Scenario_Impacts</x:v>
      </x:c>
      <x:c r="CM3255" t="str">
        <x:v>J26</x:v>
      </x:c>
      <x:c r="CN3255" t="str">
        <x:v>DECLARED_PRIOR</x:v>
      </x:c>
      <x:c r="CO3255" t="n">
        <x:f>IFERROR(IF(AND(TYPE('Scenario_Impacts'!J26)=TYPE(CN3255),ISBLANK('Scenario_Impacts'!J26)=ISBLANK(CN3255),EXACT('Scenario_Impacts'!J26,CN3255)),0,1),1)</x:f>
        <x:v>0</x:v>
      </x:c>
    </x:row>
    <x:row r="3256">
      <x:c r="CL3256" t="str">
        <x:v>Scenario_Impacts</x:v>
      </x:c>
      <x:c r="CM3256" t="str">
        <x:v>K26</x:v>
      </x:c>
      <x:c r="CN3256" t="str">
        <x:v>Worked-run structured scenario prior; see PCC Section 17.</x:v>
      </x:c>
      <x:c r="CO3256" t="n">
        <x:f>IFERROR(IF(AND(TYPE('Scenario_Impacts'!K26)=TYPE(CN3256),ISBLANK('Scenario_Impacts'!K26)=ISBLANK(CN3256),EXACT('Scenario_Impacts'!K26,CN3256)),0,1),1)</x:f>
        <x:v>0</x:v>
      </x:c>
    </x:row>
    <x:row r="3257">
      <x:c r="CL3257" t="str">
        <x:v>Scenario_Impacts</x:v>
      </x:c>
      <x:c r="CM3257" t="str">
        <x:v>A27</x:v>
      </x:c>
      <x:c r="CN3257" t="str">
        <x:v>S07</x:v>
      </x:c>
      <x:c r="CO3257" t="n">
        <x:f>IFERROR(IF(AND(TYPE('Scenario_Impacts'!A27)=TYPE(CN3257),ISBLANK('Scenario_Impacts'!A27)=ISBLANK(CN3257),EXACT('Scenario_Impacts'!A27,CN3257)),0,1),1)</x:f>
        <x:v>0</x:v>
      </x:c>
    </x:row>
    <x:row r="3258">
      <x:c r="CL3258" t="str">
        <x:v>Scenario_Impacts</x:v>
      </x:c>
      <x:c r="CM3258" t="str">
        <x:v>B27</x:v>
      </x:c>
      <x:c r="CN3258" t="str">
        <x:v>WTSL-AIX</x:v>
      </x:c>
      <x:c r="CO3258" t="n">
        <x:f>IFERROR(IF(AND(TYPE('Scenario_Impacts'!B27)=TYPE(CN3258),ISBLANK('Scenario_Impacts'!B27)=ISBLANK(CN3258),EXACT('Scenario_Impacts'!B27,CN3258)),0,1),1)</x:f>
        <x:v>0</x:v>
      </x:c>
    </x:row>
    <x:row r="3259">
      <x:c r="CL3259" t="str">
        <x:v>Scenario_Impacts</x:v>
      </x:c>
      <x:c r="CM3259" t="str">
        <x:v>C27</x:v>
      </x:c>
      <x:c r="CN3259" t="n">
        <x:v>0.02</x:v>
      </x:c>
      <x:c r="CO3259" t="n">
        <x:f>IFERROR(IF(AND(TYPE('Scenario_Impacts'!C27)=TYPE(CN3259),ISBLANK('Scenario_Impacts'!C27)=ISBLANK(CN3259),EXACT('Scenario_Impacts'!C27,CN3259)),0,1),1)</x:f>
        <x:v>0</x:v>
      </x:c>
    </x:row>
    <x:row r="3260">
      <x:c r="CL3260" t="str">
        <x:v>Scenario_Impacts</x:v>
      </x:c>
      <x:c r="CM3260" t="str">
        <x:v>D27</x:v>
      </x:c>
      <x:c r="CN3260" t="n">
        <x:v>0.007</x:v>
      </x:c>
      <x:c r="CO3260" t="n">
        <x:f>IFERROR(IF(AND(TYPE('Scenario_Impacts'!D27)=TYPE(CN3260),ISBLANK('Scenario_Impacts'!D27)=ISBLANK(CN3260),EXACT('Scenario_Impacts'!D27,CN3260)),0,1),1)</x:f>
        <x:v>0</x:v>
      </x:c>
    </x:row>
    <x:row r="3261">
      <x:c r="CL3261" t="str">
        <x:v>Scenario_Impacts</x:v>
      </x:c>
      <x:c r="CM3261" t="str">
        <x:v>E27</x:v>
      </x:c>
      <x:c r="CN3261" t="str">
        <x:v>Less AI dependency</x:v>
      </x:c>
      <x:c r="CO3261" t="n">
        <x:f>IFERROR(IF(AND(TYPE('Scenario_Impacts'!E27)=TYPE(CN3261),ISBLANK('Scenario_Impacts'!E27)=ISBLANK(CN3261),EXACT('Scenario_Impacts'!E27,CN3261)),0,1),1)</x:f>
        <x:v>0</x:v>
      </x:c>
    </x:row>
    <x:row r="3262">
      <x:c r="CL3262" t="str">
        <x:v>Scenario_Impacts</x:v>
      </x:c>
      <x:c r="CM3262" t="str">
        <x:v>F27</x:v>
      </x:c>
      <x:c r="CN3262" t="n">
        <x:v>-0.01</x:v>
      </x:c>
      <x:c r="CO3262" t="n">
        <x:f>IFERROR(IF(AND(TYPE('Scenario_Impacts'!F27)=TYPE(CN3262),ISBLANK('Scenario_Impacts'!F27)=ISBLANK(CN3262),EXACT('Scenario_Impacts'!F27,CN3262)),0,1),1)</x:f>
        <x:v>0</x:v>
      </x:c>
    </x:row>
    <x:row r="3263">
      <x:c r="CL3263" t="str">
        <x:v>Scenario_Impacts</x:v>
      </x:c>
      <x:c r="CM3263" t="str">
        <x:v>G27</x:v>
      </x:c>
      <x:c r="CN3263" t="n">
        <x:v>0</x:v>
      </x:c>
      <x:c r="CO3263" t="n">
        <x:f>IFERROR(IF(AND(TYPE('Scenario_Impacts'!G27)=TYPE(CN3263),ISBLANK('Scenario_Impacts'!G27)=ISBLANK(CN3263),EXACT('Scenario_Impacts'!G27,CN3263)),0,1),1)</x:f>
        <x:v>0</x:v>
      </x:c>
    </x:row>
    <x:row r="3264">
      <x:c r="CL3264" t="str">
        <x:v>Scenario_Impacts</x:v>
      </x:c>
      <x:c r="CM3264" t="str">
        <x:v>H27</x:v>
      </x:c>
      <x:c r="CN3264" t="n">
        <x:v>-0.01</x:v>
      </x:c>
      <x:c r="CO3264" t="n">
        <x:f>IFERROR(IF(AND(TYPE('Scenario_Impacts'!H27)=TYPE(CN3264),ISBLANK('Scenario_Impacts'!H27)=ISBLANK(CN3264),EXACT('Scenario_Impacts'!H27,CN3264)),0,1),1)</x:f>
        <x:v>0</x:v>
      </x:c>
    </x:row>
    <x:row r="3265">
      <x:c r="CL3265" t="str">
        <x:v>Scenario_Impacts</x:v>
      </x:c>
      <x:c r="CM3265" t="str">
        <x:v>I27</x:v>
      </x:c>
      <x:c r="CN3265" t="n">
        <x:v>0.007</x:v>
      </x:c>
      <x:c r="CO3265" t="n">
        <x:f>IFERROR(IF(AND(TYPE('Scenario_Impacts'!I27)=TYPE(CN3265),ISBLANK('Scenario_Impacts'!I27)=ISBLANK(CN3265),EXACT('Scenario_Impacts'!I27,CN3265)),0,1),1)</x:f>
        <x:v>0</x:v>
      </x:c>
    </x:row>
    <x:row r="3266">
      <x:c r="CL3266" t="str">
        <x:v>Scenario_Impacts</x:v>
      </x:c>
      <x:c r="CM3266" t="str">
        <x:v>J27</x:v>
      </x:c>
      <x:c r="CN3266" t="str">
        <x:v>DECLARED_PRIOR</x:v>
      </x:c>
      <x:c r="CO3266" t="n">
        <x:f>IFERROR(IF(AND(TYPE('Scenario_Impacts'!J27)=TYPE(CN3266),ISBLANK('Scenario_Impacts'!J27)=ISBLANK(CN3266),EXACT('Scenario_Impacts'!J27,CN3266)),0,1),1)</x:f>
        <x:v>0</x:v>
      </x:c>
    </x:row>
    <x:row r="3267">
      <x:c r="CL3267" t="str">
        <x:v>Scenario_Impacts</x:v>
      </x:c>
      <x:c r="CM3267" t="str">
        <x:v>K27</x:v>
      </x:c>
      <x:c r="CN3267" t="str">
        <x:v>Worked-run structured scenario prior; see PCC Section 17.</x:v>
      </x:c>
      <x:c r="CO3267" t="n">
        <x:f>IFERROR(IF(AND(TYPE('Scenario_Impacts'!K27)=TYPE(CN3267),ISBLANK('Scenario_Impacts'!K27)=ISBLANK(CN3267),EXACT('Scenario_Impacts'!K27,CN3267)),0,1),1)</x:f>
        <x:v>0</x:v>
      </x:c>
    </x:row>
    <x:row r="3268">
      <x:c r="CL3268" t="str">
        <x:v>Scenario_Impacts</x:v>
      </x:c>
      <x:c r="CM3268" t="str">
        <x:v>A29</x:v>
      </x:c>
      <x:c r="CN3268" t="str">
        <x:v>KEY INSIGHT: Option A has zero loss in baseline scenario S01; it has nonzero losses in tail scenarios. Option B has minor baseline loss (0.011909).</x:v>
      </x:c>
      <x:c r="CO3268" t="n">
        <x:f>IFERROR(IF(AND(TYPE('Scenario_Impacts'!A29)=TYPE(CN3268),ISBLANK('Scenario_Impacts'!A29)=ISBLANK(CN3268),EXACT('Scenario_Impacts'!A29,CN3268)),0,1),1)</x:f>
        <x:v>0</x:v>
      </x:c>
    </x:row>
    <x:row r="3269">
      <x:c r="CL3269" t="str">
        <x:v>Scenario_Impacts</x:v>
      </x:c>
      <x:c r="CM3269" t="str">
        <x:v>A30</x:v>
      </x:c>
      <x:c r="CN3269" t="str">
        <x:v>Both options pass TRC (CVaR ≤ τ_TRC = 0.20)</x:v>
      </x:c>
      <x:c r="CO3269" t="n">
        <x:f>IFERROR(IF(AND(TYPE('Scenario_Impacts'!A30)=TYPE(CN3269),ISBLANK('Scenario_Impacts'!A30)=ISBLANK(CN3269),EXACT('Scenario_Impacts'!A30,CN3269)),0,1),1)</x:f>
        <x:v>0</x:v>
      </x:c>
    </x:row>
    <x:row r="3270">
      <x:c r="CL3270" t="str">
        <x:v>Scenario_Impacts</x:v>
      </x:c>
      <x:c r="CM3270" t="str">
        <x:v>A31</x:v>
      </x:c>
      <x:c r="CN3270" t="str">
        <x:v>NOTE: WTSL-AIX (S07) included voluntarily as precautionary measure.</x:v>
      </x:c>
      <x:c r="CO3270" t="n">
        <x:f>IFERROR(IF(AND(TYPE('Scenario_Impacts'!A31)=TYPE(CN3270),ISBLANK('Scenario_Impacts'!A31)=ISBLANK(CN3270),EXACT('Scenario_Impacts'!A31,CN3270)),0,1),1)</x:f>
        <x:v>0</x:v>
      </x:c>
    </x:row>
    <x:row r="3271">
      <x:c r="CL3271" t="str">
        <x:v>Scenario_Impacts</x:v>
      </x:c>
      <x:c r="CM3271" t="str">
        <x:v>B31</x:v>
      </x:c>
      <x:c r="CN3271" t="str">
        <x:v>AI_DEPLOYMENT=NO, so not mandatory for tail coverage.</x:v>
      </x:c>
      <x:c r="CO3271" t="n">
        <x:f>IFERROR(IF(AND(TYPE('Scenario_Impacts'!B31)=TYPE(CN3271),ISBLANK('Scenario_Impacts'!B31)=ISBLANK(CN3271),EXACT('Scenario_Impacts'!B31,CN3271)),0,1),1)</x:f>
        <x:v>0</x:v>
      </x:c>
    </x:row>
    <x:row r="3272">
      <x:c r="CL3272" t="str">
        <x:v>I_prop</x:v>
      </x:c>
      <x:c r="CM3272" t="str">
        <x:v>A1</x:v>
      </x:c>
      <x:c r="CN3272" t="str">
        <x:v>IMPACT PROPAGATION MATRIX (I_prop)</x:v>
      </x:c>
      <x:c r="CO3272" t="n">
        <x:f>IFERROR(IF(AND(TYPE('I_prop'!A1)=TYPE(CN3272),ISBLANK('I_prop'!A1)=ISBLANK(CN3272),EXACT('I_prop'!A1,CN3272)),0,1),1)</x:f>
        <x:v>0</x:v>
      </x:c>
    </x:row>
    <x:row r="3273">
      <x:c r="CL3273" t="str">
        <x:v>I_prop</x:v>
      </x:c>
      <x:c r="CM3273" t="str">
        <x:v>A3</x:v>
      </x:c>
      <x:c r="CN3273" t="str">
        <x:v>Mode: NONE (direct aggregation from Impact_Input; post-saturation tanh(β×Ĩ_dir))</x:v>
      </x:c>
      <x:c r="CO3273" t="n">
        <x:f>IFERROR(IF(AND(TYPE('I_prop'!A3)=TYPE(CN3273),ISBLANK('I_prop'!A3)=ISBLANK(CN3273),EXACT('I_prop'!A3,CN3273)),0,1),1)</x:f>
        <x:v>0</x:v>
      </x:c>
    </x:row>
    <x:row r="3274">
      <x:c r="CL3274" t="str">
        <x:v>I_prop</x:v>
      </x:c>
      <x:c r="CM3274" t="str">
        <x:v>A5</x:v>
      </x:c>
      <x:c r="CN3274" t="str">
        <x:v>OPTION A</x:v>
      </x:c>
      <x:c r="CO3274" t="n">
        <x:f>IFERROR(IF(AND(TYPE('I_prop'!A5)=TYPE(CN3274),ISBLANK('I_prop'!A5)=ISBLANK(CN3274),EXACT('I_prop'!A5,CN3274)),0,1),1)</x:f>
        <x:v>0</x:v>
      </x:c>
    </x:row>
    <x:row r="3275">
      <x:c r="CL3275" t="str">
        <x:v>I_prop</x:v>
      </x:c>
      <x:c r="CM3275" t="str">
        <x:v>B6</x:v>
      </x:c>
      <x:c r="CN3275" t="str">
        <x:v>D1</x:v>
      </x:c>
      <x:c r="CO3275" t="n">
        <x:f>IFERROR(IF(AND(TYPE('I_prop'!B6)=TYPE(CN3275),ISBLANK('I_prop'!B6)=ISBLANK(CN3275),EXACT('I_prop'!B6,CN3275)),0,1),1)</x:f>
        <x:v>0</x:v>
      </x:c>
    </x:row>
    <x:row r="3276">
      <x:c r="CL3276" t="str">
        <x:v>I_prop</x:v>
      </x:c>
      <x:c r="CM3276" t="str">
        <x:v>C6</x:v>
      </x:c>
      <x:c r="CN3276" t="str">
        <x:v>D2</x:v>
      </x:c>
      <x:c r="CO3276" t="n">
        <x:f>IFERROR(IF(AND(TYPE('I_prop'!C6)=TYPE(CN3276),ISBLANK('I_prop'!C6)=ISBLANK(CN3276),EXACT('I_prop'!C6,CN3276)),0,1),1)</x:f>
        <x:v>0</x:v>
      </x:c>
    </x:row>
    <x:row r="3277">
      <x:c r="CL3277" t="str">
        <x:v>I_prop</x:v>
      </x:c>
      <x:c r="CM3277" t="str">
        <x:v>D6</x:v>
      </x:c>
      <x:c r="CN3277" t="str">
        <x:v>D3</x:v>
      </x:c>
      <x:c r="CO3277" t="n">
        <x:f>IFERROR(IF(AND(TYPE('I_prop'!D6)=TYPE(CN3277),ISBLANK('I_prop'!D6)=ISBLANK(CN3277),EXACT('I_prop'!D6,CN3277)),0,1),1)</x:f>
        <x:v>0</x:v>
      </x:c>
    </x:row>
    <x:row r="3278">
      <x:c r="CL3278" t="str">
        <x:v>I_prop</x:v>
      </x:c>
      <x:c r="CM3278" t="str">
        <x:v>E6</x:v>
      </x:c>
      <x:c r="CN3278" t="str">
        <x:v>D4</x:v>
      </x:c>
      <x:c r="CO3278" t="n">
        <x:f>IFERROR(IF(AND(TYPE('I_prop'!E6)=TYPE(CN3278),ISBLANK('I_prop'!E6)=ISBLANK(CN3278),EXACT('I_prop'!E6,CN3278)),0,1),1)</x:f>
        <x:v>0</x:v>
      </x:c>
    </x:row>
    <x:row r="3279">
      <x:c r="CL3279" t="str">
        <x:v>I_prop</x:v>
      </x:c>
      <x:c r="CM3279" t="str">
        <x:v>F6</x:v>
      </x:c>
      <x:c r="CN3279" t="str">
        <x:v>D5</x:v>
      </x:c>
      <x:c r="CO3279" t="n">
        <x:f>IFERROR(IF(AND(TYPE('I_prop'!F6)=TYPE(CN3279),ISBLANK('I_prop'!F6)=ISBLANK(CN3279),EXACT('I_prop'!F6,CN3279)),0,1),1)</x:f>
        <x:v>0</x:v>
      </x:c>
    </x:row>
    <x:row r="3280">
      <x:c r="CL3280" t="str">
        <x:v>I_prop</x:v>
      </x:c>
      <x:c r="CM3280" t="str">
        <x:v>G6</x:v>
      </x:c>
      <x:c r="CN3280" t="str">
        <x:v>D6</x:v>
      </x:c>
      <x:c r="CO3280" t="n">
        <x:f>IFERROR(IF(AND(TYPE('I_prop'!G6)=TYPE(CN3280),ISBLANK('I_prop'!G6)=ISBLANK(CN3280),EXACT('I_prop'!G6,CN3280)),0,1),1)</x:f>
        <x:v>0</x:v>
      </x:c>
    </x:row>
    <x:row r="3281">
      <x:c r="CL3281" t="str">
        <x:v>I_prop</x:v>
      </x:c>
      <x:c r="CM3281" t="str">
        <x:v>H6</x:v>
      </x:c>
      <x:c r="CN3281" t="str">
        <x:v>D7</x:v>
      </x:c>
      <x:c r="CO3281" t="n">
        <x:f>IFERROR(IF(AND(TYPE('I_prop'!H6)=TYPE(CN3281),ISBLANK('I_prop'!H6)=ISBLANK(CN3281),EXACT('I_prop'!H6,CN3281)),0,1),1)</x:f>
        <x:v>0</x:v>
      </x:c>
    </x:row>
    <x:row r="3282">
      <x:c r="CL3282" t="str">
        <x:v>I_prop</x:v>
      </x:c>
      <x:c r="CM3282" t="str">
        <x:v>A7</x:v>
      </x:c>
      <x:c r="CN3282" t="str">
        <x:v>U1</x:v>
      </x:c>
      <x:c r="CO3282" t="n">
        <x:f>IFERROR(IF(AND(TYPE('I_prop'!A7)=TYPE(CN3282),ISBLANK('I_prop'!A7)=ISBLANK(CN3282),EXACT('I_prop'!A7,CN3282)),0,1),1)</x:f>
        <x:v>0</x:v>
      </x:c>
    </x:row>
    <x:row r="3283">
      <x:c r="CL3283" t="str">
        <x:v>I_prop</x:v>
      </x:c>
      <x:c r="CM3283" t="str">
        <x:v>A8</x:v>
      </x:c>
      <x:c r="CN3283" t="str">
        <x:v>U2</x:v>
      </x:c>
      <x:c r="CO3283" t="n">
        <x:f>IFERROR(IF(AND(TYPE('I_prop'!A8)=TYPE(CN3283),ISBLANK('I_prop'!A8)=ISBLANK(CN3283),EXACT('I_prop'!A8,CN3283)),0,1),1)</x:f>
        <x:v>0</x:v>
      </x:c>
    </x:row>
    <x:row r="3284">
      <x:c r="CL3284" t="str">
        <x:v>I_prop</x:v>
      </x:c>
      <x:c r="CM3284" t="str">
        <x:v>A9</x:v>
      </x:c>
      <x:c r="CN3284" t="str">
        <x:v>U3</x:v>
      </x:c>
      <x:c r="CO3284" t="n">
        <x:f>IFERROR(IF(AND(TYPE('I_prop'!A9)=TYPE(CN3284),ISBLANK('I_prop'!A9)=ISBLANK(CN3284),EXACT('I_prop'!A9,CN3284)),0,1),1)</x:f>
        <x:v>0</x:v>
      </x:c>
    </x:row>
    <x:row r="3285">
      <x:c r="CL3285" t="str">
        <x:v>I_prop</x:v>
      </x:c>
      <x:c r="CM3285" t="str">
        <x:v>A10</x:v>
      </x:c>
      <x:c r="CN3285" t="str">
        <x:v>U4</x:v>
      </x:c>
      <x:c r="CO3285" t="n">
        <x:f>IFERROR(IF(AND(TYPE('I_prop'!A10)=TYPE(CN3285),ISBLANK('I_prop'!A10)=ISBLANK(CN3285),EXACT('I_prop'!A10,CN3285)),0,1),1)</x:f>
        <x:v>0</x:v>
      </x:c>
    </x:row>
    <x:row r="3286">
      <x:c r="CL3286" t="str">
        <x:v>I_prop</x:v>
      </x:c>
      <x:c r="CM3286" t="str">
        <x:v>A11</x:v>
      </x:c>
      <x:c r="CN3286" t="str">
        <x:v>U5</x:v>
      </x:c>
      <x:c r="CO3286" t="n">
        <x:f>IFERROR(IF(AND(TYPE('I_prop'!A11)=TYPE(CN3286),ISBLANK('I_prop'!A11)=ISBLANK(CN3286),EXACT('I_prop'!A11,CN3286)),0,1),1)</x:f>
        <x:v>0</x:v>
      </x:c>
    </x:row>
    <x:row r="3287">
      <x:c r="CL3287" t="str">
        <x:v>I_prop</x:v>
      </x:c>
      <x:c r="CM3287" t="str">
        <x:v>A12</x:v>
      </x:c>
      <x:c r="CN3287" t="str">
        <x:v>U6</x:v>
      </x:c>
      <x:c r="CO3287" t="n">
        <x:f>IFERROR(IF(AND(TYPE('I_prop'!A12)=TYPE(CN3287),ISBLANK('I_prop'!A12)=ISBLANK(CN3287),EXACT('I_prop'!A12,CN3287)),0,1),1)</x:f>
        <x:v>0</x:v>
      </x:c>
    </x:row>
    <x:row r="3288">
      <x:c r="CL3288" t="str">
        <x:v>I_prop</x:v>
      </x:c>
      <x:c r="CM3288" t="str">
        <x:v>A13</x:v>
      </x:c>
      <x:c r="CN3288" t="str">
        <x:v>U7</x:v>
      </x:c>
      <x:c r="CO3288" t="n">
        <x:f>IFERROR(IF(AND(TYPE('I_prop'!A13)=TYPE(CN3288),ISBLANK('I_prop'!A13)=ISBLANK(CN3288),EXACT('I_prop'!A13,CN3288)),0,1),1)</x:f>
        <x:v>0</x:v>
      </x:c>
    </x:row>
    <x:row r="3289">
      <x:c r="CL3289" t="str">
        <x:v>I_prop</x:v>
      </x:c>
      <x:c r="CM3289" t="str">
        <x:v>A16</x:v>
      </x:c>
      <x:c r="CN3289" t="str">
        <x:v>OPTION B</x:v>
      </x:c>
      <x:c r="CO3289" t="n">
        <x:f>IFERROR(IF(AND(TYPE('I_prop'!A16)=TYPE(CN3289),ISBLANK('I_prop'!A16)=ISBLANK(CN3289),EXACT('I_prop'!A16,CN3289)),0,1),1)</x:f>
        <x:v>0</x:v>
      </x:c>
    </x:row>
    <x:row r="3290">
      <x:c r="CL3290" t="str">
        <x:v>I_prop</x:v>
      </x:c>
      <x:c r="CM3290" t="str">
        <x:v>B17</x:v>
      </x:c>
      <x:c r="CN3290" t="str">
        <x:v>D1</x:v>
      </x:c>
      <x:c r="CO3290" t="n">
        <x:f>IFERROR(IF(AND(TYPE('I_prop'!B17)=TYPE(CN3290),ISBLANK('I_prop'!B17)=ISBLANK(CN3290),EXACT('I_prop'!B17,CN3290)),0,1),1)</x:f>
        <x:v>0</x:v>
      </x:c>
    </x:row>
    <x:row r="3291">
      <x:c r="CL3291" t="str">
        <x:v>I_prop</x:v>
      </x:c>
      <x:c r="CM3291" t="str">
        <x:v>C17</x:v>
      </x:c>
      <x:c r="CN3291" t="str">
        <x:v>D2</x:v>
      </x:c>
      <x:c r="CO3291" t="n">
        <x:f>IFERROR(IF(AND(TYPE('I_prop'!C17)=TYPE(CN3291),ISBLANK('I_prop'!C17)=ISBLANK(CN3291),EXACT('I_prop'!C17,CN3291)),0,1),1)</x:f>
        <x:v>0</x:v>
      </x:c>
    </x:row>
    <x:row r="3292">
      <x:c r="CL3292" t="str">
        <x:v>I_prop</x:v>
      </x:c>
      <x:c r="CM3292" t="str">
        <x:v>D17</x:v>
      </x:c>
      <x:c r="CN3292" t="str">
        <x:v>D3</x:v>
      </x:c>
      <x:c r="CO3292" t="n">
        <x:f>IFERROR(IF(AND(TYPE('I_prop'!D17)=TYPE(CN3292),ISBLANK('I_prop'!D17)=ISBLANK(CN3292),EXACT('I_prop'!D17,CN3292)),0,1),1)</x:f>
        <x:v>0</x:v>
      </x:c>
    </x:row>
    <x:row r="3293">
      <x:c r="CL3293" t="str">
        <x:v>I_prop</x:v>
      </x:c>
      <x:c r="CM3293" t="str">
        <x:v>E17</x:v>
      </x:c>
      <x:c r="CN3293" t="str">
        <x:v>D4</x:v>
      </x:c>
      <x:c r="CO3293" t="n">
        <x:f>IFERROR(IF(AND(TYPE('I_prop'!E17)=TYPE(CN3293),ISBLANK('I_prop'!E17)=ISBLANK(CN3293),EXACT('I_prop'!E17,CN3293)),0,1),1)</x:f>
        <x:v>0</x:v>
      </x:c>
    </x:row>
    <x:row r="3294">
      <x:c r="CL3294" t="str">
        <x:v>I_prop</x:v>
      </x:c>
      <x:c r="CM3294" t="str">
        <x:v>F17</x:v>
      </x:c>
      <x:c r="CN3294" t="str">
        <x:v>D5</x:v>
      </x:c>
      <x:c r="CO3294" t="n">
        <x:f>IFERROR(IF(AND(TYPE('I_prop'!F17)=TYPE(CN3294),ISBLANK('I_prop'!F17)=ISBLANK(CN3294),EXACT('I_prop'!F17,CN3294)),0,1),1)</x:f>
        <x:v>0</x:v>
      </x:c>
    </x:row>
    <x:row r="3295">
      <x:c r="CL3295" t="str">
        <x:v>I_prop</x:v>
      </x:c>
      <x:c r="CM3295" t="str">
        <x:v>G17</x:v>
      </x:c>
      <x:c r="CN3295" t="str">
        <x:v>D6</x:v>
      </x:c>
      <x:c r="CO3295" t="n">
        <x:f>IFERROR(IF(AND(TYPE('I_prop'!G17)=TYPE(CN3295),ISBLANK('I_prop'!G17)=ISBLANK(CN3295),EXACT('I_prop'!G17,CN3295)),0,1),1)</x:f>
        <x:v>0</x:v>
      </x:c>
    </x:row>
    <x:row r="3296">
      <x:c r="CL3296" t="str">
        <x:v>I_prop</x:v>
      </x:c>
      <x:c r="CM3296" t="str">
        <x:v>H17</x:v>
      </x:c>
      <x:c r="CN3296" t="str">
        <x:v>D7</x:v>
      </x:c>
      <x:c r="CO3296" t="n">
        <x:f>IFERROR(IF(AND(TYPE('I_prop'!H17)=TYPE(CN3296),ISBLANK('I_prop'!H17)=ISBLANK(CN3296),EXACT('I_prop'!H17,CN3296)),0,1),1)</x:f>
        <x:v>0</x:v>
      </x:c>
    </x:row>
    <x:row r="3297">
      <x:c r="CL3297" t="str">
        <x:v>I_prop</x:v>
      </x:c>
      <x:c r="CM3297" t="str">
        <x:v>A18</x:v>
      </x:c>
      <x:c r="CN3297" t="str">
        <x:v>U1</x:v>
      </x:c>
      <x:c r="CO3297" t="n">
        <x:f>IFERROR(IF(AND(TYPE('I_prop'!A18)=TYPE(CN3297),ISBLANK('I_prop'!A18)=ISBLANK(CN3297),EXACT('I_prop'!A18,CN3297)),0,1),1)</x:f>
        <x:v>0</x:v>
      </x:c>
    </x:row>
    <x:row r="3298">
      <x:c r="CL3298" t="str">
        <x:v>I_prop</x:v>
      </x:c>
      <x:c r="CM3298" t="str">
        <x:v>A19</x:v>
      </x:c>
      <x:c r="CN3298" t="str">
        <x:v>U2</x:v>
      </x:c>
      <x:c r="CO3298" t="n">
        <x:f>IFERROR(IF(AND(TYPE('I_prop'!A19)=TYPE(CN3298),ISBLANK('I_prop'!A19)=ISBLANK(CN3298),EXACT('I_prop'!A19,CN3298)),0,1),1)</x:f>
        <x:v>0</x:v>
      </x:c>
    </x:row>
    <x:row r="3299">
      <x:c r="CL3299" t="str">
        <x:v>I_prop</x:v>
      </x:c>
      <x:c r="CM3299" t="str">
        <x:v>A20</x:v>
      </x:c>
      <x:c r="CN3299" t="str">
        <x:v>U3</x:v>
      </x:c>
      <x:c r="CO3299" t="n">
        <x:f>IFERROR(IF(AND(TYPE('I_prop'!A20)=TYPE(CN3299),ISBLANK('I_prop'!A20)=ISBLANK(CN3299),EXACT('I_prop'!A20,CN3299)),0,1),1)</x:f>
        <x:v>0</x:v>
      </x:c>
    </x:row>
    <x:row r="3300">
      <x:c r="CL3300" t="str">
        <x:v>I_prop</x:v>
      </x:c>
      <x:c r="CM3300" t="str">
        <x:v>A21</x:v>
      </x:c>
      <x:c r="CN3300" t="str">
        <x:v>U4</x:v>
      </x:c>
      <x:c r="CO3300" t="n">
        <x:f>IFERROR(IF(AND(TYPE('I_prop'!A21)=TYPE(CN3300),ISBLANK('I_prop'!A21)=ISBLANK(CN3300),EXACT('I_prop'!A21,CN3300)),0,1),1)</x:f>
        <x:v>0</x:v>
      </x:c>
    </x:row>
    <x:row r="3301">
      <x:c r="CL3301" t="str">
        <x:v>I_prop</x:v>
      </x:c>
      <x:c r="CM3301" t="str">
        <x:v>A22</x:v>
      </x:c>
      <x:c r="CN3301" t="str">
        <x:v>U5</x:v>
      </x:c>
      <x:c r="CO3301" t="n">
        <x:f>IFERROR(IF(AND(TYPE('I_prop'!A22)=TYPE(CN3301),ISBLANK('I_prop'!A22)=ISBLANK(CN3301),EXACT('I_prop'!A22,CN3301)),0,1),1)</x:f>
        <x:v>0</x:v>
      </x:c>
    </x:row>
    <x:row r="3302">
      <x:c r="CL3302" t="str">
        <x:v>I_prop</x:v>
      </x:c>
      <x:c r="CM3302" t="str">
        <x:v>A23</x:v>
      </x:c>
      <x:c r="CN3302" t="str">
        <x:v>U6</x:v>
      </x:c>
      <x:c r="CO3302" t="n">
        <x:f>IFERROR(IF(AND(TYPE('I_prop'!A23)=TYPE(CN3302),ISBLANK('I_prop'!A23)=ISBLANK(CN3302),EXACT('I_prop'!A23,CN3302)),0,1),1)</x:f>
        <x:v>0</x:v>
      </x:c>
    </x:row>
    <x:row r="3303">
      <x:c r="CL3303" t="str">
        <x:v>I_prop</x:v>
      </x:c>
      <x:c r="CM3303" t="str">
        <x:v>A24</x:v>
      </x:c>
      <x:c r="CN3303" t="str">
        <x:v>U7</x:v>
      </x:c>
      <x:c r="CO3303" t="n">
        <x:f>IFERROR(IF(AND(TYPE('I_prop'!A24)=TYPE(CN3303),ISBLANK('I_prop'!A24)=ISBLANK(CN3303),EXACT('I_prop'!A24,CN3303)),0,1),1)</x:f>
        <x:v>0</x:v>
      </x:c>
    </x:row>
    <x:row r="3304">
      <x:c r="CL3304" t="str">
        <x:v>Reality_Grounding</x:v>
      </x:c>
      <x:c r="CM3304" t="str">
        <x:v>A1</x:v>
      </x:c>
      <x:c r="CN3304" t="str">
        <x:v>LEVEL 1: REALITY GROUNDING / REALITY-SURFACE GROUNDING (RSG)</x:v>
      </x:c>
      <x:c r="CO3304" t="n">
        <x:f>IFERROR(IF(AND(TYPE('Reality_Grounding'!A1)=TYPE(CN3304),ISBLANK('Reality_Grounding'!A1)=ISBLANK(CN3304),EXACT('Reality_Grounding'!A1,CN3304)),0,1),1)</x:f>
        <x:v>0</x:v>
      </x:c>
    </x:row>
    <x:row r="3305">
      <x:c r="CL3305" t="str">
        <x:v>Reality_Grounding</x:v>
      </x:c>
      <x:c r="CM3305" t="str">
        <x:v>B1</x:v>
      </x:c>
      <x:c r="CN3305" t="str">
        <x:v>Level 1: declare reality surface, evidence trace, material unknowns, transition boundary, consequence pathways, and claim boundary. No claim may exceed its reality surface.</x:v>
      </x:c>
      <x:c r="CO3305" t="n">
        <x:f>IFERROR(IF(AND(TYPE('Reality_Grounding'!B1)=TYPE(CN3305),ISBLANK('Reality_Grounding'!B1)=ISBLANK(CN3305),EXACT('Reality_Grounding'!B1,CN3305)),0,1),1)</x:f>
        <x:v>0</x:v>
      </x:c>
    </x:row>
    <x:row r="3306">
      <x:c r="CL3306" t="str">
        <x:v>Reality_Grounding</x:v>
      </x:c>
      <x:c r="CM3306" t="str">
        <x:v>A2</x:v>
      </x:c>
      <x:c r="CN3306" t="str">
        <x:v>Package release</x:v>
      </x:c>
      <x:c r="CO3306" t="n">
        <x:f>IFERROR(IF(AND(TYPE('Reality_Grounding'!A2)=TYPE(CN3306),ISBLANK('Reality_Grounding'!A2)=ISBLANK(CN3306),EXACT('Reality_Grounding'!A2,CN3306)),0,1),1)</x:f>
        <x:v>0</x:v>
      </x:c>
    </x:row>
    <x:row r="3307">
      <x:c r="CL3307" t="str">
        <x:v>Reality_Grounding</x:v>
      </x:c>
      <x:c r="CM3307" t="str">
        <x:v>B2</x:v>
      </x:c>
      <x:c r="CN3307" t="str">
        <x:v>MathGov framework / RippleLogic Core Release 2026.09</x:v>
      </x:c>
      <x:c r="CO3307" t="n">
        <x:f>IFERROR(IF(AND(TYPE('Reality_Grounding'!B2)=TYPE(CN3307),ISBLANK('Reality_Grounding'!B2)=ISBLANK(CN3307),EXACT('Reality_Grounding'!B2,CN3307)),0,1),1)</x:f>
        <x:v>0</x:v>
      </x:c>
    </x:row>
    <x:row r="3308">
      <x:c r="CL3308" t="str">
        <x:v>Reality_Grounding</x:v>
      </x:c>
      <x:c r="CM3308" t="str">
        <x:v>A3</x:v>
      </x:c>
      <x:c r="CN3308" t="str">
        <x:v>Workbook version</x:v>
      </x:c>
      <x:c r="CO3308" t="n">
        <x:f>IFERROR(IF(AND(TYPE('Reality_Grounding'!A3)=TYPE(CN3308),ISBLANK('Reality_Grounding'!A3)=ISBLANK(CN3308),EXACT('Reality_Grounding'!A3,CN3308)),0,1),1)</x:f>
        <x:v>0</x:v>
      </x:c>
    </x:row>
    <x:row r="3309">
      <x:c r="CL3309" t="str">
        <x:v>Reality_Grounding</x:v>
      </x:c>
      <x:c r="CM3309" t="str">
        <x:v>B3</x:v>
      </x:c>
      <x:c r="CN3309" t="str">
        <x:v>RippleLogic Aligners Sheet v5.9</x:v>
      </x:c>
      <x:c r="CO3309" t="n">
        <x:f>IFERROR(IF(AND(TYPE('Reality_Grounding'!B3)=TYPE(CN3309),ISBLANK('Reality_Grounding'!B3)=ISBLANK(CN3309),EXACT('Reality_Grounding'!B3,CN3309)),0,1),1)</x:f>
        <x:v>0</x:v>
      </x:c>
    </x:row>
    <x:row r="3310">
      <x:c r="CL3310" t="str">
        <x:v>Reality_Grounding</x:v>
      </x:c>
      <x:c r="CM3310" t="str">
        <x:v>A4</x:v>
      </x:c>
      <x:c r="CN3310" t="str">
        <x:v>Patch type</x:v>
      </x:c>
      <x:c r="CO3310" t="n">
        <x:f>IFERROR(IF(AND(TYPE('Reality_Grounding'!A4)=TYPE(CN3310),ISBLANK('Reality_Grounding'!A4)=ISBLANK(CN3310),EXACT('Reality_Grounding'!A4,CN3310)),0,1),1)</x:f>
        <x:v>0</x:v>
      </x:c>
    </x:row>
    <x:row r="3311">
      <x:c r="CL3311" t="str">
        <x:v>Reality_Grounding</x:v>
      </x:c>
      <x:c r="CM3311" t="str">
        <x:v>B4</x:v>
      </x:c>
      <x:c r="CN3311" t="str">
        <x:v>Methodological Integrity and Release Synchronization Patch; carries forward Term Discrimination and Semantic Stability controls</x:v>
      </x:c>
      <x:c r="CO3311" t="n">
        <x:f>IFERROR(IF(AND(TYPE('Reality_Grounding'!B4)=TYPE(CN3311),ISBLANK('Reality_Grounding'!B4)=ISBLANK(CN3311),EXACT('Reality_Grounding'!B4,CN3311)),0,1),1)</x:f>
        <x:v>0</x:v>
      </x:c>
    </x:row>
    <x:row r="3312">
      <x:c r="CL3312" t="str">
        <x:v>Reality_Grounding</x:v>
      </x:c>
      <x:c r="CM3312" t="str">
        <x:v>A5</x:v>
      </x:c>
      <x:c r="CN3312" t="str">
        <x:v>Purpose</x:v>
      </x:c>
      <x:c r="CO3312" t="n">
        <x:f>IFERROR(IF(AND(TYPE('Reality_Grounding'!A5)=TYPE(CN3312),ISBLANK('Reality_Grounding'!A5)=ISBLANK(CN3312),EXACT('Reality_Grounding'!A5,CN3312)),0,1),1)</x:f>
        <x:v>0</x:v>
      </x:c>
    </x:row>
    <x:row r="3313">
      <x:c r="CL3313" t="str">
        <x:v>Reality_Grounding</x:v>
      </x:c>
      <x:c r="CM3313" t="str">
        <x:v>B5</x:v>
      </x:c>
      <x:c r="CN3313" t="str">
        <x:v>Make Level 1 operational: a decision must declare the reality surface, evidence trace, material unknowns, transition boundary, consequence pathways, and claim boundary before rights, risk, containment, or scoring claims are made.</x:v>
      </x:c>
      <x:c r="CO3313" t="n">
        <x:f>IFERROR(IF(AND(TYPE('Reality_Grounding'!B5)=TYPE(CN3313),ISBLANK('Reality_Grounding'!B5)=ISBLANK(CN3313),EXACT('Reality_Grounding'!B5,CN3313)),0,1),1)</x:f>
        <x:v>0</x:v>
      </x:c>
    </x:row>
    <x:row r="3314">
      <x:c r="CL3314" t="str">
        <x:v>Reality_Grounding</x:v>
      </x:c>
      <x:c r="CM3314" t="str">
        <x:v>A7</x:v>
      </x:c>
      <x:c r="CN3314" t="str">
        <x:v>Field</x:v>
      </x:c>
      <x:c r="CO3314" t="n">
        <x:f>IFERROR(IF(AND(TYPE('Reality_Grounding'!A7)=TYPE(CN3314),ISBLANK('Reality_Grounding'!A7)=ISBLANK(CN3314),EXACT('Reality_Grounding'!A7,CN3314)),0,1),1)</x:f>
        <x:v>0</x:v>
      </x:c>
    </x:row>
    <x:row r="3315">
      <x:c r="CL3315" t="str">
        <x:v>Reality_Grounding</x:v>
      </x:c>
      <x:c r="CM3315" t="str">
        <x:v>B7</x:v>
      </x:c>
      <x:c r="CN3315" t="str">
        <x:v>Value</x:v>
      </x:c>
      <x:c r="CO3315" t="n">
        <x:f>IFERROR(IF(AND(TYPE('Reality_Grounding'!B7)=TYPE(CN3315),ISBLANK('Reality_Grounding'!B7)=ISBLANK(CN3315),EXACT('Reality_Grounding'!B7,CN3315)),0,1),1)</x:f>
        <x:v>0</x:v>
      </x:c>
    </x:row>
    <x:row r="3316">
      <x:c r="CL3316" t="str">
        <x:v>Reality_Grounding</x:v>
      </x:c>
      <x:c r="CM3316" t="str">
        <x:v>C7</x:v>
      </x:c>
      <x:c r="CN3316" t="str">
        <x:v>Status</x:v>
      </x:c>
      <x:c r="CO3316" t="n">
        <x:f>IFERROR(IF(AND(TYPE('Reality_Grounding'!C7)=TYPE(CN3316),ISBLANK('Reality_Grounding'!C7)=ISBLANK(CN3316),EXACT('Reality_Grounding'!C7,CN3316)),0,1),1)</x:f>
        <x:v>0</x:v>
      </x:c>
    </x:row>
    <x:row r="3317">
      <x:c r="CL3317" t="str">
        <x:v>Reality_Grounding</x:v>
      </x:c>
      <x:c r="CM3317" t="str">
        <x:v>D7</x:v>
      </x:c>
      <x:c r="CN3317" t="str">
        <x:v>Notes</x:v>
      </x:c>
      <x:c r="CO3317" t="n">
        <x:f>IFERROR(IF(AND(TYPE('Reality_Grounding'!D7)=TYPE(CN3317),ISBLANK('Reality_Grounding'!D7)=ISBLANK(CN3317),EXACT('Reality_Grounding'!D7,CN3317)),0,1),1)</x:f>
        <x:v>0</x:v>
      </x:c>
    </x:row>
    <x:row r="3318">
      <x:c r="CL3318" t="str">
        <x:v>Reality_Grounding</x:v>
      </x:c>
      <x:c r="CM3318" t="str">
        <x:v>A8</x:v>
      </x:c>
      <x:c r="CN3318" t="str">
        <x:v>RealitySurfaceDescription</x:v>
      </x:c>
      <x:c r="CO3318" t="n">
        <x:f>IFERROR(IF(AND(TYPE('Reality_Grounding'!A8)=TYPE(CN3318),ISBLANK('Reality_Grounding'!A8)=ISBLANK(CN3318),EXACT('Reality_Grounding'!A8,CN3318)),0,1),1)</x:f>
        <x:v>0</x:v>
      </x:c>
    </x:row>
    <x:row r="3319">
      <x:c r="CL3319" t="str">
        <x:v>Reality_Grounding</x:v>
      </x:c>
      <x:c r="CM3319" t="str">
        <x:v>B8</x:v>
      </x:c>
      <x:c r="CN3319" t="str">
        <x:v>Tier-2 worked-run decision context and affected union surfaces</x:v>
      </x:c>
      <x:c r="CO3319" t="n">
        <x:f>IFERROR(IF(AND(TYPE('Reality_Grounding'!B8)=TYPE(CN3319),ISBLANK('Reality_Grounding'!B8)=ISBLANK(CN3319),EXACT('Reality_Grounding'!B8,CN3319)),0,1),1)</x:f>
        <x:v>0</x:v>
      </x:c>
    </x:row>
    <x:row r="3320">
      <x:c r="CL3320" t="str">
        <x:v>Reality_Grounding</x:v>
      </x:c>
      <x:c r="CM3320" t="str">
        <x:v>C8</x:v>
      </x:c>
      <x:c r="CN3320" t="str">
        <x:v>ASSUMPTION_BOUND</x:v>
      </x:c>
      <x:c r="CO3320" t="n">
        <x:f>IFERROR(IF(AND(TYPE('Reality_Grounding'!C8)=TYPE(CN3320),ISBLANK('Reality_Grounding'!C8)=ISBLANK(CN3320),EXACT('Reality_Grounding'!C8,CN3320)),0,1),1)</x:f>
        <x:v>0</x:v>
      </x:c>
    </x:row>
    <x:row r="3321">
      <x:c r="CL3321" t="str">
        <x:v>Reality_Grounding</x:v>
      </x:c>
      <x:c r="CM3321" t="str">
        <x:v>D8</x:v>
      </x:c>
      <x:c r="CN3321" t="str">
        <x:v>The reality surface is the modeled decision-relevant portion of the territory, not the whole territory.</x:v>
      </x:c>
      <x:c r="CO3321" t="n">
        <x:f>IFERROR(IF(AND(TYPE('Reality_Grounding'!D8)=TYPE(CN3321),ISBLANK('Reality_Grounding'!D8)=ISBLANK(CN3321),EXACT('Reality_Grounding'!D8,CN3321)),0,1),1)</x:f>
        <x:v>0</x:v>
      </x:c>
    </x:row>
    <x:row r="3322">
      <x:c r="CL3322" t="str">
        <x:v>Reality_Grounding</x:v>
      </x:c>
      <x:c r="CM3322" t="str">
        <x:v>A9</x:v>
      </x:c>
      <x:c r="CN3322" t="str">
        <x:v>EvidenceTrace</x:v>
      </x:c>
      <x:c r="CO3322" t="n">
        <x:f>IFERROR(IF(AND(TYPE('Reality_Grounding'!A9)=TYPE(CN3322),ISBLANK('Reality_Grounding'!A9)=ISBLANK(CN3322),EXACT('Reality_Grounding'!A9,CN3322)),0,1),1)</x:f>
        <x:v>0</x:v>
      </x:c>
    </x:row>
    <x:row r="3323">
      <x:c r="CL3323" t="str">
        <x:v>Reality_Grounding</x:v>
      </x:c>
      <x:c r="CM3323" t="str">
        <x:v>B9</x:v>
      </x:c>
      <x:c r="CN3323" t="str">
        <x:v>Workbook model, PCC export, sanity checks, audit flags, scenario tables</x:v>
      </x:c>
      <x:c r="CO3323" t="n">
        <x:f>IFERROR(IF(AND(TYPE('Reality_Grounding'!B9)=TYPE(CN3323),ISBLANK('Reality_Grounding'!B9)=ISBLANK(CN3323),EXACT('Reality_Grounding'!B9,CN3323)),0,1),1)</x:f>
        <x:v>0</x:v>
      </x:c>
    </x:row>
    <x:row r="3324">
      <x:c r="CL3324" t="str">
        <x:v>Reality_Grounding</x:v>
      </x:c>
      <x:c r="CM3324" t="str">
        <x:v>C9</x:v>
      </x:c>
      <x:c r="CN3324" t="str">
        <x:v>GROUNDED</x:v>
      </x:c>
      <x:c r="CO3324" t="n">
        <x:f>IFERROR(IF(AND(TYPE('Reality_Grounding'!C9)=TYPE(CN3324),ISBLANK('Reality_Grounding'!C9)=ISBLANK(CN3324),EXACT('Reality_Grounding'!C9,CN3324)),0,1),1)</x:f>
        <x:v>0</x:v>
      </x:c>
    </x:row>
    <x:row r="3325">
      <x:c r="CL3325" t="str">
        <x:v>Reality_Grounding</x:v>
      </x:c>
      <x:c r="CM3325" t="str">
        <x:v>D9</x:v>
      </x:c>
      <x:c r="CN3325" t="str">
        <x:v>The evidence trace supports workbook-local reconstruction, not empirical validation.</x:v>
      </x:c>
      <x:c r="CO3325" t="n">
        <x:f>IFERROR(IF(AND(TYPE('Reality_Grounding'!D9)=TYPE(CN3325),ISBLANK('Reality_Grounding'!D9)=ISBLANK(CN3325),EXACT('Reality_Grounding'!D9,CN3325)),0,1),1)</x:f>
        <x:v>0</x:v>
      </x:c>
    </x:row>
    <x:row r="3326">
      <x:c r="CL3326" t="str">
        <x:v>Reality_Grounding</x:v>
      </x:c>
      <x:c r="CM3326" t="str">
        <x:v>A10</x:v>
      </x:c>
      <x:c r="CN3326" t="str">
        <x:v>MaterialUnknowns</x:v>
      </x:c>
      <x:c r="CO3326" t="n">
        <x:f>IFERROR(IF(AND(TYPE('Reality_Grounding'!A10)=TYPE(CN3326),ISBLANK('Reality_Grounding'!A10)=ISBLANK(CN3326),EXACT('Reality_Grounding'!A10,CN3326)),0,1),1)</x:f>
        <x:v>0</x:v>
      </x:c>
    </x:row>
    <x:row r="3327">
      <x:c r="CL3327" t="str">
        <x:v>Reality_Grounding</x:v>
      </x:c>
      <x:c r="CM3327" t="str">
        <x:v>B10</x:v>
      </x:c>
      <x:c r="CN3327" t="str">
        <x:v>UCI not cross-domain validated; containment is Tier-2 proxy; biological SGP measurement remains guidance-stage</x:v>
      </x:c>
      <x:c r="CO3327" t="n">
        <x:f>IFERROR(IF(AND(TYPE('Reality_Grounding'!B10)=TYPE(CN3327),ISBLANK('Reality_Grounding'!B10)=ISBLANK(CN3327),EXACT('Reality_Grounding'!B10,CN3327)),0,1),1)</x:f>
        <x:v>0</x:v>
      </x:c>
    </x:row>
    <x:row r="3328">
      <x:c r="CL3328" t="str">
        <x:v>Reality_Grounding</x:v>
      </x:c>
      <x:c r="CM3328" t="str">
        <x:v>C10</x:v>
      </x:c>
      <x:c r="CN3328" t="str">
        <x:v>DECLARED_UNKNOWN</x:v>
      </x:c>
      <x:c r="CO3328" t="n">
        <x:f>IFERROR(IF(AND(TYPE('Reality_Grounding'!C10)=TYPE(CN3328),ISBLANK('Reality_Grounding'!C10)=ISBLANK(CN3328),EXACT('Reality_Grounding'!C10,CN3328)),0,1),1)</x:f>
        <x:v>0</x:v>
      </x:c>
    </x:row>
    <x:row r="3329">
      <x:c r="CL3329" t="str">
        <x:v>Reality_Grounding</x:v>
      </x:c>
      <x:c r="CM3329" t="str">
        <x:v>D10</x:v>
      </x:c>
      <x:c r="CN3329" t="str">
        <x:v>Unknowns are not zeros and do not authorize stronger maturity claims.</x:v>
      </x:c>
      <x:c r="CO3329" t="n">
        <x:f>IFERROR(IF(AND(TYPE('Reality_Grounding'!D10)=TYPE(CN3329),ISBLANK('Reality_Grounding'!D10)=ISBLANK(CN3329),EXACT('Reality_Grounding'!D10,CN3329)),0,1),1)</x:f>
        <x:v>0</x:v>
      </x:c>
    </x:row>
    <x:row r="3330">
      <x:c r="CL3330" t="str">
        <x:v>Reality_Grounding</x:v>
      </x:c>
      <x:c r="CM3330" t="str">
        <x:v>A11</x:v>
      </x:c>
      <x:c r="CN3330" t="str">
        <x:v>TransitionOrActionBoundary</x:v>
      </x:c>
      <x:c r="CO3330" t="n">
        <x:f>IFERROR(IF(AND(TYPE('Reality_Grounding'!A11)=TYPE(CN3330),ISBLANK('Reality_Grounding'!A11)=ISBLANK(CN3330),EXACT('Reality_Grounding'!A11,CN3330)),0,1),1)</x:f>
        <x:v>0</x:v>
      </x:c>
    </x:row>
    <x:row r="3331">
      <x:c r="CL3331" t="str">
        <x:v>Reality_Grounding</x:v>
      </x:c>
      <x:c r="CM3331" t="str">
        <x:v>B11</x:v>
      </x:c>
      <x:c r="CN3331" t="str">
        <x:v>Remote Work Policy Implementation: Option A vs Option B within the worked-run model</x:v>
      </x:c>
      <x:c r="CO3331" t="n">
        <x:f>IFERROR(IF(AND(TYPE('Reality_Grounding'!B11)=TYPE(CN3331),ISBLANK('Reality_Grounding'!B11)=ISBLANK(CN3331),EXACT('Reality_Grounding'!B11,CN3331)),0,1),1)</x:f>
        <x:v>0</x:v>
      </x:c>
    </x:row>
    <x:row r="3332">
      <x:c r="CL3332" t="str">
        <x:v>Reality_Grounding</x:v>
      </x:c>
      <x:c r="CM3332" t="str">
        <x:v>C11</x:v>
      </x:c>
      <x:c r="CN3332" t="str">
        <x:v>ASSUMPTION_BOUND</x:v>
      </x:c>
      <x:c r="CO3332" t="n">
        <x:f>IFERROR(IF(AND(TYPE('Reality_Grounding'!C11)=TYPE(CN3332),ISBLANK('Reality_Grounding'!C11)=ISBLANK(CN3332),EXACT('Reality_Grounding'!C11,CN3332)),0,1),1)</x:f>
        <x:v>0</x:v>
      </x:c>
    </x:row>
    <x:row r="3333">
      <x:c r="CL3333" t="str">
        <x:v>Reality_Grounding</x:v>
      </x:c>
      <x:c r="CM3333" t="str">
        <x:v>D11</x:v>
      </x:c>
      <x:c r="CN3333" t="str">
        <x:v>A consequence claim requires a declared transition boundary.</x:v>
      </x:c>
      <x:c r="CO3333" t="n">
        <x:f>IFERROR(IF(AND(TYPE('Reality_Grounding'!D11)=TYPE(CN3333),ISBLANK('Reality_Grounding'!D11)=ISBLANK(CN3333),EXACT('Reality_Grounding'!D11,CN3333)),0,1),1)</x:f>
        <x:v>0</x:v>
      </x:c>
    </x:row>
    <x:row r="3334">
      <x:c r="CL3334" t="str">
        <x:v>Reality_Grounding</x:v>
      </x:c>
      <x:c r="CM3334" t="str">
        <x:v>A12</x:v>
      </x:c>
      <x:c r="CN3334" t="str">
        <x:v>ConsequencePathways</x:v>
      </x:c>
      <x:c r="CO3334" t="n">
        <x:f>IFERROR(IF(AND(TYPE('Reality_Grounding'!A12)=TYPE(CN3334),ISBLANK('Reality_Grounding'!A12)=ISBLANK(CN3334),EXACT('Reality_Grounding'!A12,CN3334)),0,1),1)</x:f>
        <x:v>0</x:v>
      </x:c>
    </x:row>
    <x:row r="3335">
      <x:c r="CL3335" t="str">
        <x:v>Reality_Grounding</x:v>
      </x:c>
      <x:c r="CM3335" t="str">
        <x:v>B12</x:v>
      </x:c>
      <x:c r="CN3335" t="str">
        <x:v>Affected unions, institutional roles, worker/family/community impacts, model boundaries, scenario pathways</x:v>
      </x:c>
      <x:c r="CO3335" t="n">
        <x:f>IFERROR(IF(AND(TYPE('Reality_Grounding'!B12)=TYPE(CN3335),ISBLANK('Reality_Grounding'!B12)=ISBLANK(CN3335),EXACT('Reality_Grounding'!B12,CN3335)),0,1),1)</x:f>
        <x:v>0</x:v>
      </x:c>
    </x:row>
    <x:row r="3336">
      <x:c r="CL3336" t="str">
        <x:v>Reality_Grounding</x:v>
      </x:c>
      <x:c r="CM3336" t="str">
        <x:v>C12</x:v>
      </x:c>
      <x:c r="CN3336" t="str">
        <x:v>ASSUMPTION_BOUND</x:v>
      </x:c>
      <x:c r="CO3336" t="n">
        <x:f>IFERROR(IF(AND(TYPE('Reality_Grounding'!C12)=TYPE(CN3336),ISBLANK('Reality_Grounding'!C12)=ISBLANK(CN3336),EXACT('Reality_Grounding'!C12,CN3336)),0,1),1)</x:f>
        <x:v>0</x:v>
      </x:c>
    </x:row>
    <x:row r="3337">
      <x:c r="CL3337" t="str">
        <x:v>Reality_Grounding</x:v>
      </x:c>
      <x:c r="CM3337" t="str">
        <x:v>D12</x:v>
      </x:c>
      <x:c r="CN3337" t="str">
        <x:v>Pathways are modeled surfaces, not complete territory capture.</x:v>
      </x:c>
      <x:c r="CO3337" t="n">
        <x:f>IFERROR(IF(AND(TYPE('Reality_Grounding'!D12)=TYPE(CN3337),ISBLANK('Reality_Grounding'!D12)=ISBLANK(CN3337),EXACT('Reality_Grounding'!D12,CN3337)),0,1),1)</x:f>
        <x:v>0</x:v>
      </x:c>
    </x:row>
    <x:row r="3338">
      <x:c r="CL3338" t="str">
        <x:v>Reality_Grounding</x:v>
      </x:c>
      <x:c r="CM3338" t="str">
        <x:v>A13</x:v>
      </x:c>
      <x:c r="CN3338" t="str">
        <x:v>ClaimBoundary</x:v>
      </x:c>
      <x:c r="CO3338" t="n">
        <x:f>IFERROR(IF(AND(TYPE('Reality_Grounding'!A13)=TYPE(CN3338),ISBLANK('Reality_Grounding'!A13)=ISBLANK(CN3338),EXACT('Reality_Grounding'!A13,CN3338)),0,1),1)</x:f>
        <x:v>0</x:v>
      </x:c>
    </x:row>
    <x:row r="3339">
      <x:c r="CL3339" t="str">
        <x:v>Reality_Grounding</x:v>
      </x:c>
      <x:c r="CM3339" t="str">
        <x:v>B13</x:v>
      </x:c>
      <x:c r="CN3339" t="str">
        <x:v>Worked-run exemplar; not empirical validation, legal certification, deployment certification, or Tier 4/ProofPack readiness</x:v>
      </x:c>
      <x:c r="CO3339" t="n">
        <x:f>IFERROR(IF(AND(TYPE('Reality_Grounding'!B13)=TYPE(CN3339),ISBLANK('Reality_Grounding'!B13)=ISBLANK(CN3339),EXACT('Reality_Grounding'!B13,CN3339)),0,1),1)</x:f>
        <x:v>0</x:v>
      </x:c>
    </x:row>
    <x:row r="3340">
      <x:c r="CL3340" t="str">
        <x:v>Reality_Grounding</x:v>
      </x:c>
      <x:c r="CM3340" t="str">
        <x:v>C13</x:v>
      </x:c>
      <x:c r="CN3340" t="str">
        <x:v>RECORDED</x:v>
      </x:c>
      <x:c r="CO3340" t="n">
        <x:f>IFERROR(IF(AND(TYPE('Reality_Grounding'!C13)=TYPE(CN3340),ISBLANK('Reality_Grounding'!C13)=ISBLANK(CN3340),EXACT('Reality_Grounding'!C13,CN3340)),0,1),1)</x:f>
        <x:v>0</x:v>
      </x:c>
    </x:row>
    <x:row r="3341">
      <x:c r="CL3341" t="str">
        <x:v>Reality_Grounding</x:v>
      </x:c>
      <x:c r="CM3341" t="str">
        <x:v>D13</x:v>
      </x:c>
      <x:c r="CN3341" t="str">
        <x:v>No claim may exceed its reality surface.</x:v>
      </x:c>
      <x:c r="CO3341" t="n">
        <x:f>IFERROR(IF(AND(TYPE('Reality_Grounding'!D13)=TYPE(CN3341),ISBLANK('Reality_Grounding'!D13)=ISBLANK(CN3341),EXACT('Reality_Grounding'!D13,CN3341)),0,1),1)</x:f>
        <x:v>0</x:v>
      </x:c>
    </x:row>
    <x:row r="3342">
      <x:c r="CL3342" t="str">
        <x:v>Reality_Grounding</x:v>
      </x:c>
      <x:c r="CM3342" t="str">
        <x:v>A14</x:v>
      </x:c>
      <x:c r="CN3342" t="str">
        <x:v>RealityGroundingStatus</x:v>
      </x:c>
      <x:c r="CO3342" t="n">
        <x:f>IFERROR(IF(AND(TYPE('Reality_Grounding'!A14)=TYPE(CN3342),ISBLANK('Reality_Grounding'!A14)=ISBLANK(CN3342),EXACT('Reality_Grounding'!A14,CN3342)),0,1),1)</x:f>
        <x:v>0</x:v>
      </x:c>
    </x:row>
    <x:row r="3343">
      <x:c r="CL3343" t="str">
        <x:v>Reality_Grounding</x:v>
      </x:c>
      <x:c r="CM3343" t="str">
        <x:v>B14</x:v>
      </x:c>
      <x:c r="CN3343" t="str">
        <x:v>ASSUMPTION_BOUND</x:v>
      </x:c>
      <x:c r="CO3343" t="n">
        <x:f>IFERROR(IF(AND(TYPE('Reality_Grounding'!B14)=TYPE(CN3343),ISBLANK('Reality_Grounding'!B14)=ISBLANK(CN3343),EXACT('Reality_Grounding'!B14,CN3343)),0,1),1)</x:f>
        <x:v>0</x:v>
      </x:c>
    </x:row>
    <x:row r="3344">
      <x:c r="CL3344" t="str">
        <x:v>Reality_Grounding</x:v>
      </x:c>
      <x:c r="CM3344" t="str">
        <x:v>C14</x:v>
      </x:c>
      <x:c r="CN3344" t="str">
        <x:v>CANONICAL_ENUM</x:v>
      </x:c>
      <x:c r="CO3344" t="n">
        <x:f>IFERROR(IF(AND(TYPE('Reality_Grounding'!C14)=TYPE(CN3344),ISBLANK('Reality_Grounding'!C14)=ISBLANK(CN3344),EXACT('Reality_Grounding'!C14,CN3344)),0,1),1)</x:f>
        <x:v>0</x:v>
      </x:c>
    </x:row>
    <x:row r="3345">
      <x:c r="CL3345" t="str">
        <x:v>Reality_Grounding</x:v>
      </x:c>
      <x:c r="CM3345" t="str">
        <x:v>D14</x:v>
      </x:c>
      <x:c r="CN3345" t="str">
        <x:v>Primary status for the worked-run surface. EVIDENCE_BACKED remains a legacy alias for GROUNDED where the evidence surface is sufficient.</x:v>
      </x:c>
      <x:c r="CO3345" t="n">
        <x:f>IFERROR(IF(AND(TYPE('Reality_Grounding'!D14)=TYPE(CN3345),ISBLANK('Reality_Grounding'!D14)=ISBLANK(CN3345),EXACT('Reality_Grounding'!D14,CN3345)),0,1),1)</x:f>
        <x:v>0</x:v>
      </x:c>
    </x:row>
    <x:row r="3346">
      <x:c r="CL3346" t="str">
        <x:v>Reality_Grounding</x:v>
      </x:c>
      <x:c r="CM3346" t="str">
        <x:v>A15</x:v>
      </x:c>
      <x:c r="CN3346" t="str">
        <x:v>VehicleContentEffectNotes</x:v>
      </x:c>
      <x:c r="CO3346" t="n">
        <x:f>IFERROR(IF(AND(TYPE('Reality_Grounding'!A15)=TYPE(CN3346),ISBLANK('Reality_Grounding'!A15)=ISBLANK(CN3346),EXACT('Reality_Grounding'!A15,CN3346)),0,1),1)</x:f>
        <x:v>0</x:v>
      </x:c>
    </x:row>
    <x:row r="3347">
      <x:c r="CL3347" t="str">
        <x:v>Reality_Grounding</x:v>
      </x:c>
      <x:c r="CM3347" t="str">
        <x:v>B15</x:v>
      </x:c>
      <x:c r="CN3347" t="str">
        <x:v>Model outputs, scores, authority records, and consensus statements are vehicles; their content may be true or false; their effects may be real.</x:v>
      </x:c>
      <x:c r="CO3347" t="n">
        <x:f>IFERROR(IF(AND(TYPE('Reality_Grounding'!B15)=TYPE(CN3347),ISBLANK('Reality_Grounding'!B15)=ISBLANK(CN3347),EXACT('Reality_Grounding'!B15,CN3347)),0,1),1)</x:f>
        <x:v>0</x:v>
      </x:c>
    </x:row>
    <x:row r="3348">
      <x:c r="CL3348" t="str">
        <x:v>Reality_Grounding</x:v>
      </x:c>
      <x:c r="CM3348" t="str">
        <x:v>C15</x:v>
      </x:c>
      <x:c r="CN3348" t="str">
        <x:v>RECORDED</x:v>
      </x:c>
      <x:c r="CO3348" t="n">
        <x:f>IFERROR(IF(AND(TYPE('Reality_Grounding'!C15)=TYPE(CN3348),ISBLANK('Reality_Grounding'!C15)=ISBLANK(CN3348),EXACT('Reality_Grounding'!C15,CN3348)),0,1),1)</x:f>
        <x:v>0</x:v>
      </x:c>
    </x:row>
    <x:row r="3349">
      <x:c r="CL3349" t="str">
        <x:v>Reality_Grounding</x:v>
      </x:c>
      <x:c r="CM3349" t="str">
        <x:v>D15</x:v>
      </x:c>
      <x:c r="CN3349" t="str">
        <x:v>Prevents consensus/model output from being treated as reality itself.</x:v>
      </x:c>
      <x:c r="CO3349" t="n">
        <x:f>IFERROR(IF(AND(TYPE('Reality_Grounding'!D15)=TYPE(CN3349),ISBLANK('Reality_Grounding'!D15)=ISBLANK(CN3349),EXACT('Reality_Grounding'!D15,CN3349)),0,1),1)</x:f>
        <x:v>0</x:v>
      </x:c>
    </x:row>
    <x:row r="3350">
      <x:c r="CL3350" t="str">
        <x:v>Reality_Grounding</x:v>
      </x:c>
      <x:c r="CM3350" t="str">
        <x:v>A16</x:v>
      </x:c>
      <x:c r="CN3350" t="str">
        <x:v>SurfaceTerritoryLimitations</x:v>
      </x:c>
      <x:c r="CO3350" t="n">
        <x:f>IFERROR(IF(AND(TYPE('Reality_Grounding'!A16)=TYPE(CN3350),ISBLANK('Reality_Grounding'!A16)=ISBLANK(CN3350),EXACT('Reality_Grounding'!A16,CN3350)),0,1),1)</x:f>
        <x:v>0</x:v>
      </x:c>
    </x:row>
    <x:row r="3351">
      <x:c r="CL3351" t="str">
        <x:v>Reality_Grounding</x:v>
      </x:c>
      <x:c r="CM3351" t="str">
        <x:v>B16</x:v>
      </x:c>
      <x:c r="CN3351" t="str">
        <x:v>The workbook captures a declared reality surface; the territory exceeds the model.</x:v>
      </x:c>
      <x:c r="CO3351" t="n">
        <x:f>IFERROR(IF(AND(TYPE('Reality_Grounding'!B16)=TYPE(CN3351),ISBLANK('Reality_Grounding'!B16)=ISBLANK(CN3351),EXACT('Reality_Grounding'!B16,CN3351)),0,1),1)</x:f>
        <x:v>0</x:v>
      </x:c>
    </x:row>
    <x:row r="3352">
      <x:c r="CL3352" t="str">
        <x:v>Reality_Grounding</x:v>
      </x:c>
      <x:c r="CM3352" t="str">
        <x:v>C16</x:v>
      </x:c>
      <x:c r="CN3352" t="str">
        <x:v>RECORDED</x:v>
      </x:c>
      <x:c r="CO3352" t="n">
        <x:f>IFERROR(IF(AND(TYPE('Reality_Grounding'!C16)=TYPE(CN3352),ISBLANK('Reality_Grounding'!C16)=ISBLANK(CN3352),EXACT('Reality_Grounding'!C16,CN3352)),0,1),1)</x:f>
        <x:v>0</x:v>
      </x:c>
    </x:row>
    <x:row r="3353">
      <x:c r="CL3353" t="str">
        <x:v>Reality_Grounding</x:v>
      </x:c>
      <x:c r="CM3353" t="str">
        <x:v>D16</x:v>
      </x:c>
      <x:c r="CN3353" t="str">
        <x:v>Supports TRC, Containment, unknown-not-zero, and refusal discipline.</x:v>
      </x:c>
      <x:c r="CO3353" t="n">
        <x:f>IFERROR(IF(AND(TYPE('Reality_Grounding'!D16)=TYPE(CN3353),ISBLANK('Reality_Grounding'!D16)=ISBLANK(CN3353),EXACT('Reality_Grounding'!D16,CN3353)),0,1),1)</x:f>
        <x:v>0</x:v>
      </x:c>
    </x:row>
    <x:row r="3354">
      <x:c r="CL3354" t="str">
        <x:v>Reality_Grounding</x:v>
      </x:c>
      <x:c r="CM3354" t="str">
        <x:v>A17</x:v>
      </x:c>
      <x:c r="CN3354" t="str">
        <x:v>FalsificationOrRevisionTrigger</x:v>
      </x:c>
      <x:c r="CO3354" t="n">
        <x:f>IFERROR(IF(AND(TYPE('Reality_Grounding'!A17)=TYPE(CN3354),ISBLANK('Reality_Grounding'!A17)=ISBLANK(CN3354),EXACT('Reality_Grounding'!A17,CN3354)),0,1),1)</x:f>
        <x:v>0</x:v>
      </x:c>
    </x:row>
    <x:row r="3355">
      <x:c r="CL3355" t="str">
        <x:v>Reality_Grounding</x:v>
      </x:c>
      <x:c r="CM3355" t="str">
        <x:v>B17</x:v>
      </x:c>
      <x:c r="CN3355" t="str">
        <x:v>New evidence, scenario update, stakeholder challenge, monitoring failure, formula/audit defect, or unsupported status-vs-trace assertion</x:v>
      </x:c>
      <x:c r="CO3355" t="n">
        <x:f>IFERROR(IF(AND(TYPE('Reality_Grounding'!B17)=TYPE(CN3355),ISBLANK('Reality_Grounding'!B17)=ISBLANK(CN3355),EXACT('Reality_Grounding'!B17,CN3355)),0,1),1)</x:f>
        <x:v>0</x:v>
      </x:c>
    </x:row>
    <x:row r="3356">
      <x:c r="CL3356" t="str">
        <x:v>Reality_Grounding</x:v>
      </x:c>
      <x:c r="CM3356" t="str">
        <x:v>C17</x:v>
      </x:c>
      <x:c r="CN3356" t="str">
        <x:v>RECORDED</x:v>
      </x:c>
      <x:c r="CO3356" t="n">
        <x:f>IFERROR(IF(AND(TYPE('Reality_Grounding'!C17)=TYPE(CN3356),ISBLANK('Reality_Grounding'!C17)=ISBLANK(CN3356),EXACT('Reality_Grounding'!C17,CN3356)),0,1),1)</x:f>
        <x:v>0</x:v>
      </x:c>
    </x:row>
    <x:row r="3357">
      <x:c r="CL3357" t="str">
        <x:v>Reality_Grounding</x:v>
      </x:c>
      <x:c r="CM3357" t="str">
        <x:v>D17</x:v>
      </x:c>
      <x:c r="CN3357" t="str">
        <x:v>A revised claim after failure is a new claim, not retroactive success.</x:v>
      </x:c>
      <x:c r="CO3357" t="n">
        <x:f>IFERROR(IF(AND(TYPE('Reality_Grounding'!D17)=TYPE(CN3357),ISBLANK('Reality_Grounding'!D17)=ISBLANK(CN3357),EXACT('Reality_Grounding'!D17,CN3357)),0,1),1)</x:f>
        <x:v>0</x:v>
      </x:c>
    </x:row>
    <x:row r="3358">
      <x:c r="CL3358" t="str">
        <x:v>Reality_Grounding</x:v>
      </x:c>
      <x:c r="CM3358" t="str">
        <x:v>A18</x:v>
      </x:c>
      <x:c r="CN3358" t="str">
        <x:v>MonitoringPath</x:v>
      </x:c>
      <x:c r="CO3358" t="n">
        <x:f>IFERROR(IF(AND(TYPE('Reality_Grounding'!A18)=TYPE(CN3358),ISBLANK('Reality_Grounding'!A18)=ISBLANK(CN3358),EXACT('Reality_Grounding'!A18,CN3358)),0,1),1)</x:f>
        <x:v>0</x:v>
      </x:c>
    </x:row>
    <x:row r="3359">
      <x:c r="CL3359" t="str">
        <x:v>Reality_Grounding</x:v>
      </x:c>
      <x:c r="CM3359" t="str">
        <x:v>B18</x:v>
      </x:c>
      <x:c r="CN3359" t="str">
        <x:v>PCC review, audit flags, release verification, future pilot monitoring</x:v>
      </x:c>
      <x:c r="CO3359" t="n">
        <x:f>IFERROR(IF(AND(TYPE('Reality_Grounding'!B18)=TYPE(CN3359),ISBLANK('Reality_Grounding'!B18)=ISBLANK(CN3359),EXACT('Reality_Grounding'!B18,CN3359)),0,1),1)</x:f>
        <x:v>0</x:v>
      </x:c>
    </x:row>
    <x:row r="3360">
      <x:c r="CL3360" t="str">
        <x:v>Reality_Grounding</x:v>
      </x:c>
      <x:c r="CM3360" t="str">
        <x:v>C18</x:v>
      </x:c>
      <x:c r="CN3360" t="str">
        <x:v>RECORDED</x:v>
      </x:c>
      <x:c r="CO3360" t="n">
        <x:f>IFERROR(IF(AND(TYPE('Reality_Grounding'!C18)=TYPE(CN3360),ISBLANK('Reality_Grounding'!C18)=ISBLANK(CN3360),EXACT('Reality_Grounding'!C18,CN3360)),0,1),1)</x:f>
        <x:v>0</x:v>
      </x:c>
    </x:row>
    <x:row r="3361">
      <x:c r="CL3361" t="str">
        <x:v>Reality_Grounding</x:v>
      </x:c>
      <x:c r="CM3361" t="str">
        <x:v>D18</x:v>
      </x:c>
      <x:c r="CN3361" t="str">
        <x:v>The framework's own deployment effects remain audit-relevant.</x:v>
      </x:c>
      <x:c r="CO3361" t="n">
        <x:f>IFERROR(IF(AND(TYPE('Reality_Grounding'!D18)=TYPE(CN3361),ISBLANK('Reality_Grounding'!D18)=ISBLANK(CN3361),EXACT('Reality_Grounding'!D18,CN3361)),0,1),1)</x:f>
        <x:v>0</x:v>
      </x:c>
    </x:row>
    <x:row r="3362">
      <x:c r="CL3362" t="str">
        <x:v>Reality_Grounding</x:v>
      </x:c>
      <x:c r="CM3362" t="str">
        <x:v>A19</x:v>
      </x:c>
      <x:c r="CN3362" t="str">
        <x:v>ConstraintEpistemicStatus</x:v>
      </x:c>
      <x:c r="CO3362" t="n">
        <x:f>IFERROR(IF(AND(TYPE('Reality_Grounding'!A19)=TYPE(CN3362),ISBLANK('Reality_Grounding'!A19)=ISBLANK(CN3362),EXACT('Reality_Grounding'!A19,CN3362)),0,1),1)</x:f>
        <x:v>0</x:v>
      </x:c>
    </x:row>
    <x:row r="3363">
      <x:c r="CL3363" t="str">
        <x:v>Reality_Grounding</x:v>
      </x:c>
      <x:c r="CM3363" t="str">
        <x:v>B19</x:v>
      </x:c>
      <x:c r="CN3363" t="str">
        <x:v>MIXED: modeled/inferred/normative commitment</x:v>
      </x:c>
      <x:c r="CO3363" t="n">
        <x:f>IFERROR(IF(AND(TYPE('Reality_Grounding'!B19)=TYPE(CN3363),ISBLANK('Reality_Grounding'!B19)=ISBLANK(CN3363),EXACT('Reality_Grounding'!B19,CN3363)),0,1),1)</x:f>
        <x:v>0</x:v>
      </x:c>
    </x:row>
    <x:row r="3364">
      <x:c r="CL3364" t="str">
        <x:v>Reality_Grounding</x:v>
      </x:c>
      <x:c r="CM3364" t="str">
        <x:v>C19</x:v>
      </x:c>
      <x:c r="CN3364" t="str">
        <x:v>CANONICAL_REVIEW_FIELD</x:v>
      </x:c>
      <x:c r="CO3364" t="n">
        <x:f>IFERROR(IF(AND(TYPE('Reality_Grounding'!C19)=TYPE(CN3364),ISBLANK('Reality_Grounding'!C19)=ISBLANK(CN3364),EXACT('Reality_Grounding'!C19,CN3364)),0,1),1)</x:f>
        <x:v>0</x:v>
      </x:c>
    </x:row>
    <x:row r="3365">
      <x:c r="CL3365" t="str">
        <x:v>Reality_Grounding</x:v>
      </x:c>
      <x:c r="CM3365" t="str">
        <x:v>D19</x:v>
      </x:c>
      <x:c r="CN3365" t="str">
        <x:v>Rights floors and non-domination constraints are declared normative commitments; empirical constraints require evidence traces.</x:v>
      </x:c>
      <x:c r="CO3365" t="n">
        <x:f>IFERROR(IF(AND(TYPE('Reality_Grounding'!D19)=TYPE(CN3365),ISBLANK('Reality_Grounding'!D19)=ISBLANK(CN3365),EXACT('Reality_Grounding'!D19,CN3365)),0,1),1)</x:f>
        <x:v>0</x:v>
      </x:c>
    </x:row>
    <x:row r="3366">
      <x:c r="CL3366" t="str">
        <x:v>Reality_Grounding</x:v>
      </x:c>
      <x:c r="CM3366" t="str">
        <x:v>A20</x:v>
      </x:c>
      <x:c r="CN3366" t="str">
        <x:v>TransitionOrActionBoundary</x:v>
      </x:c>
      <x:c r="CO3366" t="n">
        <x:f>IFERROR(IF(AND(TYPE('Reality_Grounding'!A20)=TYPE(CN3366),ISBLANK('Reality_Grounding'!A20)=ISBLANK(CN3366),EXACT('Reality_Grounding'!A20,CN3366)),0,1),1)</x:f>
        <x:v>0</x:v>
      </x:c>
    </x:row>
    <x:row r="3367">
      <x:c r="CL3367" t="str">
        <x:v>Reality_Grounding</x:v>
      </x:c>
      <x:c r="CM3367" t="str">
        <x:v>B20</x:v>
      </x:c>
      <x:c r="CN3367" t="str">
        <x:v>Option A and Option B policy/action boundary for the Tier-2 worked-run exemplar</x:v>
      </x:c>
      <x:c r="CO3367" t="n">
        <x:f>IFERROR(IF(AND(TYPE('Reality_Grounding'!B20)=TYPE(CN3367),ISBLANK('Reality_Grounding'!B20)=ISBLANK(CN3367),EXACT('Reality_Grounding'!B20,CN3367)),0,1),1)</x:f>
        <x:v>0</x:v>
      </x:c>
    </x:row>
    <x:row r="3368">
      <x:c r="CL3368" t="str">
        <x:v>Reality_Grounding</x:v>
      </x:c>
      <x:c r="CM3368" t="str">
        <x:v>C20</x:v>
      </x:c>
      <x:c r="CN3368" t="str">
        <x:v>ASSUMPTION_BOUND</x:v>
      </x:c>
      <x:c r="CO3368" t="n">
        <x:f>IFERROR(IF(AND(TYPE('Reality_Grounding'!C20)=TYPE(CN3368),ISBLANK('Reality_Grounding'!C20)=ISBLANK(CN3368),EXACT('Reality_Grounding'!C20,CN3368)),0,1),1)</x:f>
        <x:v>0</x:v>
      </x:c>
    </x:row>
    <x:row r="3369">
      <x:c r="CL3369" t="str">
        <x:v>Reality_Grounding</x:v>
      </x:c>
      <x:c r="CM3369" t="str">
        <x:v>D20</x:v>
      </x:c>
      <x:c r="CN3369" t="str">
        <x:v>Consequences arise when action, event, policy, or decision enters constrained structure.</x:v>
      </x:c>
      <x:c r="CO3369" t="n">
        <x:f>IFERROR(IF(AND(TYPE('Reality_Grounding'!D20)=TYPE(CN3369),ISBLANK('Reality_Grounding'!D20)=ISBLANK(CN3369),EXACT('Reality_Grounding'!D20,CN3369)),0,1),1)</x:f>
        <x:v>0</x:v>
      </x:c>
    </x:row>
    <x:row r="3370">
      <x:c r="CL3370" t="str">
        <x:v>Reality_Grounding</x:v>
      </x:c>
      <x:c r="CM3370" t="str">
        <x:v>A21</x:v>
      </x:c>
      <x:c r="CN3370" t="str">
        <x:v>ConsequencePathways</x:v>
      </x:c>
      <x:c r="CO3370" t="n">
        <x:f>IFERROR(IF(AND(TYPE('Reality_Grounding'!A21)=TYPE(CN3370),ISBLANK('Reality_Grounding'!A21)=ISBLANK(CN3370),EXACT('Reality_Grounding'!A21,CN3370)),0,1),1)</x:f>
        <x:v>0</x:v>
      </x:c>
    </x:row>
    <x:row r="3371">
      <x:c r="CL3371" t="str">
        <x:v>Reality_Grounding</x:v>
      </x:c>
      <x:c r="CM3371" t="str">
        <x:v>B21</x:v>
      </x:c>
      <x:c r="CN3371" t="str">
        <x:v>NCRC, TRC, Containment, RLS, UCI/HOI, PCC, monitoring, and authority-selection pathways</x:v>
      </x:c>
      <x:c r="CO3371" t="n">
        <x:f>IFERROR(IF(AND(TYPE('Reality_Grounding'!B21)=TYPE(CN3371),ISBLANK('Reality_Grounding'!B21)=ISBLANK(CN3371),EXACT('Reality_Grounding'!B21,CN3371)),0,1),1)</x:f>
        <x:v>0</x:v>
      </x:c>
    </x:row>
    <x:row r="3372">
      <x:c r="CL3372" t="str">
        <x:v>Reality_Grounding</x:v>
      </x:c>
      <x:c r="CM3372" t="str">
        <x:v>C21</x:v>
      </x:c>
      <x:c r="CN3372" t="str">
        <x:v>RECORDED</x:v>
      </x:c>
      <x:c r="CO3372" t="n">
        <x:f>IFERROR(IF(AND(TYPE('Reality_Grounding'!C21)=TYPE(CN3372),ISBLANK('Reality_Grounding'!C21)=ISBLANK(CN3372),EXACT('Reality_Grounding'!C21,CN3372)),0,1),1)</x:f>
        <x:v>0</x:v>
      </x:c>
    </x:row>
    <x:row r="3373">
      <x:c r="CL3373" t="str">
        <x:v>Reality_Grounding</x:v>
      </x:c>
      <x:c r="CM3373" t="str">
        <x:v>D21</x:v>
      </x:c>
      <x:c r="CN3373" t="str">
        <x:v>Consequence may be direct, probabilistic, systemic, delayed, distributed, moral, institutional, ecological, or catastrophic.</x:v>
      </x:c>
      <x:c r="CO3373" t="n">
        <x:f>IFERROR(IF(AND(TYPE('Reality_Grounding'!D21)=TYPE(CN3373),ISBLANK('Reality_Grounding'!D21)=ISBLANK(CN3373),EXACT('Reality_Grounding'!D21,CN3373)),0,1),1)</x:f>
        <x:v>0</x:v>
      </x:c>
    </x:row>
    <x:row r="3374">
      <x:c r="CL3374" t="str">
        <x:v>Reality_Grounding</x:v>
      </x:c>
      <x:c r="CM3374" t="str">
        <x:v>A22</x:v>
      </x:c>
      <x:c r="CN3374" t="str">
        <x:v>EthicalRealityClass</x:v>
      </x:c>
      <x:c r="CO3374" t="n">
        <x:f>IFERROR(IF(AND(TYPE('Reality_Grounding'!A22)=TYPE(CN3374),ISBLANK('Reality_Grounding'!A22)=ISBLANK(CN3374),EXACT('Reality_Grounding'!A22,CN3374)),0,1),1)</x:f>
        <x:v>0</x:v>
      </x:c>
    </x:row>
    <x:row r="3375">
      <x:c r="CL3375" t="str">
        <x:v>Reality_Grounding</x:v>
      </x:c>
      <x:c r="CM3375" t="str">
        <x:v>B22</x:v>
      </x:c>
      <x:c r="CN3375" t="str">
        <x:v>MIXED: measured/indicator-supported; inferred/uncertainty-bound; normative commitment</x:v>
      </x:c>
      <x:c r="CO3375" t="n">
        <x:f>IFERROR(IF(AND(TYPE('Reality_Grounding'!B22)=TYPE(CN3375),ISBLANK('Reality_Grounding'!B22)=ISBLANK(CN3375),EXACT('Reality_Grounding'!B22,CN3375)),0,1),1)</x:f>
        <x:v>0</x:v>
      </x:c>
    </x:row>
    <x:row r="3376">
      <x:c r="CL3376" t="str">
        <x:v>Reality_Grounding</x:v>
      </x:c>
      <x:c r="CM3376" t="str">
        <x:v>C22</x:v>
      </x:c>
      <x:c r="CN3376" t="str">
        <x:v>RECORDED</x:v>
      </x:c>
      <x:c r="CO3376" t="n">
        <x:f>IFERROR(IF(AND(TYPE('Reality_Grounding'!C22)=TYPE(CN3376),ISBLANK('Reality_Grounding'!C22)=ISBLANK(CN3376),EXACT('Reality_Grounding'!C22,CN3376)),0,1),1)</x:f>
        <x:v>0</x:v>
      </x:c>
    </x:row>
    <x:row r="3377">
      <x:c r="CL3377" t="str">
        <x:v>Reality_Grounding</x:v>
      </x:c>
      <x:c r="CM3377" t="str">
        <x:v>D22</x:v>
      </x:c>
      <x:c r="CN3377" t="str">
        <x:v>Ethical reality is where structures, constraints, and consequences affect welfare-bearing beings and flourishing conditions.</x:v>
      </x:c>
      <x:c r="CO3377" t="n">
        <x:f>IFERROR(IF(AND(TYPE('Reality_Grounding'!D22)=TYPE(CN3377),ISBLANK('Reality_Grounding'!D22)=ISBLANK(CN3377),EXACT('Reality_Grounding'!D22,CN3377)),0,1),1)</x:f>
        <x:v>0</x:v>
      </x:c>
    </x:row>
    <x:row r="3378">
      <x:c r="CL3378" t="str">
        <x:v>Reality_Grounding</x:v>
      </x:c>
      <x:c r="CM3378" t="str">
        <x:v>A23</x:v>
      </x:c>
      <x:c r="CN3378" t="str">
        <x:v>ClaimBoundary</x:v>
      </x:c>
      <x:c r="CO3378" t="n">
        <x:f>IFERROR(IF(AND(TYPE('Reality_Grounding'!A23)=TYPE(CN3378),ISBLANK('Reality_Grounding'!A23)=ISBLANK(CN3378),EXACT('Reality_Grounding'!A23,CN3378)),0,1),1)</x:f>
        <x:v>0</x:v>
      </x:c>
    </x:row>
    <x:row r="3379">
      <x:c r="CL3379" t="str">
        <x:v>Reality_Grounding</x:v>
      </x:c>
      <x:c r="CM3379" t="str">
        <x:v>B23</x:v>
      </x:c>
      <x:c r="CN3379" t="str">
        <x:v>Tier-2 worked-run demonstration; not empirical validation, Tier-4, ProofPack-ready, deployment certification, or deterministic framework selection</x:v>
      </x:c>
      <x:c r="CO3379" t="n">
        <x:f>IFERROR(IF(AND(TYPE('Reality_Grounding'!B23)=TYPE(CN3379),ISBLANK('Reality_Grounding'!B23)=ISBLANK(CN3379),EXACT('Reality_Grounding'!B23,CN3379)),0,1),1)</x:f>
        <x:v>0</x:v>
      </x:c>
    </x:row>
    <x:row r="3380">
      <x:c r="CL3380" t="str">
        <x:v>Reality_Grounding</x:v>
      </x:c>
      <x:c r="CM3380" t="str">
        <x:v>C23</x:v>
      </x:c>
      <x:c r="CN3380" t="str">
        <x:v>BOUNDARY PRESERVED</x:v>
      </x:c>
      <x:c r="CO3380" t="n">
        <x:f>IFERROR(IF(AND(TYPE('Reality_Grounding'!C23)=TYPE(CN3380),ISBLANK('Reality_Grounding'!C23)=ISBLANK(CN3380),EXACT('Reality_Grounding'!C23,CN3380)),0,1),1)</x:f>
        <x:v>0</x:v>
      </x:c>
    </x:row>
    <x:row r="3381">
      <x:c r="CL3381" t="str">
        <x:v>Reality_Grounding</x:v>
      </x:c>
      <x:c r="CM3381" t="str">
        <x:v>D23</x:v>
      </x:c>
      <x:c r="CN3381" t="str">
        <x:v>The claim must not exceed the reality surface or evidence trace.</x:v>
      </x:c>
      <x:c r="CO3381" t="n">
        <x:f>IFERROR(IF(AND(TYPE('Reality_Grounding'!D23)=TYPE(CN3381),ISBLANK('Reality_Grounding'!D23)=ISBLANK(CN3381),EXACT('Reality_Grounding'!D23,CN3381)),0,1),1)</x:f>
        <x:v>0</x:v>
      </x:c>
    </x:row>
    <x:row r="3382">
      <x:c r="CL3382" t="str">
        <x:v>Reality_Grounding</x:v>
      </x:c>
      <x:c r="CM3382" t="str">
        <x:v>A24</x:v>
      </x:c>
      <x:c r="CN3382" t="str">
        <x:v>RefusalTrigger</x:v>
      </x:c>
      <x:c r="CO3382" t="n">
        <x:f>IFERROR(IF(AND(TYPE('Reality_Grounding'!A24)=TYPE(CN3382),ISBLANK('Reality_Grounding'!A24)=ISBLANK(CN3382),EXACT('Reality_Grounding'!A24,CN3382)),0,1),1)</x:f>
        <x:v>0</x:v>
      </x:c>
    </x:row>
    <x:row r="3383">
      <x:c r="CL3383" t="str">
        <x:v>Reality_Grounding</x:v>
      </x:c>
      <x:c r="CM3383" t="str">
        <x:v>B24</x:v>
      </x:c>
      <x:c r="CN3383" t="str">
        <x:v>Gate-critical unknown, insufficient evidence surface, unsupported RealityGroundingStatus, material stakeholder challenge, formula/audit defect, or monitoring failure</x:v>
      </x:c>
      <x:c r="CO3383" t="n">
        <x:f>IFERROR(IF(AND(TYPE('Reality_Grounding'!B24)=TYPE(CN3383),ISBLANK('Reality_Grounding'!B24)=ISBLANK(CN3383),EXACT('Reality_Grounding'!B24,CN3383)),0,1),1)</x:f>
        <x:v>0</x:v>
      </x:c>
    </x:row>
    <x:row r="3384">
      <x:c r="CL3384" t="str">
        <x:v>Reality_Grounding</x:v>
      </x:c>
      <x:c r="CM3384" t="str">
        <x:v>C24</x:v>
      </x:c>
      <x:c r="CN3384" t="str">
        <x:v>RECORDED</x:v>
      </x:c>
      <x:c r="CO3384" t="n">
        <x:f>IFERROR(IF(AND(TYPE('Reality_Grounding'!C24)=TYPE(CN3384),ISBLANK('Reality_Grounding'!C24)=ISBLANK(CN3384),EXACT('Reality_Grounding'!C24,CN3384)),0,1),1)</x:f>
        <x:v>0</x:v>
      </x:c>
    </x:row>
    <x:row r="3385">
      <x:c r="CL3385" t="str">
        <x:v>Reality_Grounding</x:v>
      </x:c>
      <x:c r="CM3385" t="str">
        <x:v>D24</x:v>
      </x:c>
      <x:c r="CN3385" t="str">
        <x:v>Refusal is integrity when reality-grounding is insufficient.</x:v>
      </x:c>
      <x:c r="CO3385" t="n">
        <x:f>IFERROR(IF(AND(TYPE('Reality_Grounding'!D24)=TYPE(CN3385),ISBLANK('Reality_Grounding'!D24)=ISBLANK(CN3385),EXACT('Reality_Grounding'!D24,CN3385)),0,1),1)</x:f>
        <x:v>0</x:v>
      </x:c>
    </x:row>
    <x:row r="3386">
      <x:c r="CL3386" t="str">
        <x:v>Reality_Grounding</x:v>
      </x:c>
      <x:c r="CM3386" t="str">
        <x:v>A25</x:v>
      </x:c>
      <x:c r="CN3386" t="str">
        <x:v>Derived rule</x:v>
      </x:c>
      <x:c r="CO3386" t="n">
        <x:f>IFERROR(IF(AND(TYPE('Reality_Grounding'!A25)=TYPE(CN3386),ISBLANK('Reality_Grounding'!A25)=ISBLANK(CN3386),EXACT('Reality_Grounding'!A25,CN3386)),0,1),1)</x:f>
        <x:v>0</x:v>
      </x:c>
    </x:row>
    <x:row r="3387">
      <x:c r="CL3387" t="str">
        <x:v>Reality_Grounding</x:v>
      </x:c>
      <x:c r="CM3387" t="str">
        <x:v>B25</x:v>
      </x:c>
      <x:c r="CN3387" t="str">
        <x:v>Because the territory exceeds every modeled surface and catastrophic outcomes can be irreversible or unbounded, TRC and Containment are non-averagable gate disciplines.</x:v>
      </x:c>
      <x:c r="CO3387" t="n">
        <x:f>IFERROR(IF(AND(TYPE('Reality_Grounding'!B25)=TYPE(CN3387),ISBLANK('Reality_Grounding'!B25)=ISBLANK(CN3387),EXACT('Reality_Grounding'!B25,CN3387)),0,1),1)</x:f>
        <x:v>0</x:v>
      </x:c>
    </x:row>
    <x:row r="3388">
      <x:c r="CL3388" t="str">
        <x:v>Reality_Grounding</x:v>
      </x:c>
      <x:c r="CM3388" t="str">
        <x:v>C25</x:v>
      </x:c>
      <x:c r="CN3388" t="str">
        <x:v>NORMATIVE INTERPRETATION</x:v>
      </x:c>
      <x:c r="CO3388" t="n">
        <x:f>IFERROR(IF(AND(TYPE('Reality_Grounding'!C25)=TYPE(CN3388),ISBLANK('Reality_Grounding'!C25)=ISBLANK(CN3388),EXACT('Reality_Grounding'!C25,CN3388)),0,1),1)</x:f>
        <x:v>0</x:v>
      </x:c>
    </x:row>
    <x:row r="3389">
      <x:c r="CL3389" t="str">
        <x:v>Reality_Grounding</x:v>
      </x:c>
      <x:c r="CM3389" t="str">
        <x:v>D25</x:v>
      </x:c>
      <x:c r="CN3389" t="str">
        <x:v>TRC and Containment follow from P1 under finite knowledge.</x:v>
      </x:c>
      <x:c r="CO3389" t="n">
        <x:f>IFERROR(IF(AND(TYPE('Reality_Grounding'!D25)=TYPE(CN3389),ISBLANK('Reality_Grounding'!D25)=ISBLANK(CN3389),EXACT('Reality_Grounding'!D25,CN3389)),0,1),1)</x:f>
        <x:v>0</x:v>
      </x:c>
    </x:row>
    <x:row r="3390">
      <x:c r="CL3390" t="str">
        <x:v>Reality_Grounding</x:v>
      </x:c>
      <x:c r="CM3390" t="str">
        <x:v>A26</x:v>
      </x:c>
      <x:c r="CN3390" t="str">
        <x:v>Non-claim</x:v>
      </x:c>
      <x:c r="CO3390" t="n">
        <x:f>IFERROR(IF(AND(TYPE('Reality_Grounding'!A26)=TYPE(CN3390),ISBLANK('Reality_Grounding'!A26)=ISBLANK(CN3390),EXACT('Reality_Grounding'!A26,CN3390)),0,1),1)</x:f>
        <x:v>0</x:v>
      </x:c>
    </x:row>
    <x:row r="3391">
      <x:c r="CL3391" t="str">
        <x:v>Reality_Grounding</x:v>
      </x:c>
      <x:c r="CM3391" t="str">
        <x:v>B26</x:v>
      </x:c>
      <x:c r="CN3391" t="str">
        <x:v>This sheet does not make the workbook empirically validated, ProofPack-ready, Tier-4-ready, or deployment-certified.</x:v>
      </x:c>
      <x:c r="CO3391" t="n">
        <x:f>IFERROR(IF(AND(TYPE('Reality_Grounding'!B26)=TYPE(CN3391),ISBLANK('Reality_Grounding'!B26)=ISBLANK(CN3391),EXACT('Reality_Grounding'!B26,CN3391)),0,1),1)</x:f>
        <x:v>0</x:v>
      </x:c>
    </x:row>
    <x:row r="3392">
      <x:c r="CL3392" t="str">
        <x:v>Reality_Grounding</x:v>
      </x:c>
      <x:c r="CM3392" t="str">
        <x:v>C26</x:v>
      </x:c>
      <x:c r="CN3392" t="str">
        <x:v>BOUNDARY PRESERVED</x:v>
      </x:c>
      <x:c r="CO3392" t="n">
        <x:f>IFERROR(IF(AND(TYPE('Reality_Grounding'!C26)=TYPE(CN3392),ISBLANK('Reality_Grounding'!C26)=ISBLANK(CN3392),EXACT('Reality_Grounding'!C26,CN3392)),0,1),1)</x:f>
        <x:v>0</x:v>
      </x:c>
    </x:row>
    <x:row r="3393">
      <x:c r="CL3393" t="str">
        <x:v>Reality_Grounding</x:v>
      </x:c>
      <x:c r="CM3393" t="str">
        <x:v>A27</x:v>
      </x:c>
      <x:c r="CN3393" t="str">
        <x:v>Status-axis disclosure</x:v>
      </x:c>
      <x:c r="CO3393" t="n">
        <x:f>IFERROR(IF(AND(TYPE('Reality_Grounding'!A27)=TYPE(CN3393),ISBLANK('Reality_Grounding'!A27)=ISBLANK(CN3393),EXACT('Reality_Grounding'!A27,CN3393)),0,1),1)</x:f>
        <x:v>0</x:v>
      </x:c>
    </x:row>
    <x:row r="3394">
      <x:c r="CL3394" t="str">
        <x:v>Reality_Grounding</x:v>
      </x:c>
      <x:c r="CM3394" t="str">
        <x:v>B27</x:v>
      </x:c>
      <x:c r="CN3394" t="str">
        <x:v>RealityGroundingStatus and Evidence_Status_Token are distinct axes: RealityGroundingStatus is the run-level claim posture; Evidence_Status_Token is the per-input evidence grade. ASSUMPTION_BOUND run posture with ESTIMATED dominant inputs is consistent for this exemplar.</x:v>
      </x:c>
      <x:c r="CO3394" t="n">
        <x:f>IFERROR(IF(AND(TYPE('Reality_Grounding'!B27)=TYPE(CN3394),ISBLANK('Reality_Grounding'!B27)=ISBLANK(CN3394),EXACT('Reality_Grounding'!B27,CN3394)),0,1),1)</x:f>
        <x:v>0</x:v>
      </x:c>
    </x:row>
    <x:row r="3395">
      <x:c r="CL3395" t="str">
        <x:v>Reality_Grounding</x:v>
      </x:c>
      <x:c r="CM3395" t="str">
        <x:v>C27</x:v>
      </x:c>
      <x:c r="CN3395" t="str">
        <x:v>RECORDED</x:v>
      </x:c>
      <x:c r="CO3395" t="n">
        <x:f>IFERROR(IF(AND(TYPE('Reality_Grounding'!C27)=TYPE(CN3395),ISBLANK('Reality_Grounding'!C27)=ISBLANK(CN3395),EXACT('Reality_Grounding'!C27,CN3395)),0,1),1)</x:f>
        <x:v>0</x:v>
      </x:c>
    </x:row>
    <x:row r="3396">
      <x:c r="CL3396" t="str">
        <x:v>Reality_Grounding</x:v>
      </x:c>
      <x:c r="CM3396" t="str">
        <x:v>D27</x:v>
      </x:c>
      <x:c r="CN3396" t="str">
        <x:v>Prevents apparent conflict between Dashboard RealityGroundingStatus and PCC/ReferenceStructureRecord evidence tokens.</x:v>
      </x:c>
      <x:c r="CO3396" t="n">
        <x:f>IFERROR(IF(AND(TYPE('Reality_Grounding'!D27)=TYPE(CN3396),ISBLANK('Reality_Grounding'!D27)=ISBLANK(CN3396),EXACT('Reality_Grounding'!D27,CN3396)),0,1),1)</x:f>
        <x:v>0</x:v>
      </x:c>
    </x:row>
    <x:row r="3397">
      <x:c r="CL3397" t="str">
        <x:v>Category_Grounding</x:v>
      </x:c>
      <x:c r="CM3397" t="str">
        <x:v>A1</x:v>
      </x:c>
      <x:c r="CN3397" t="str">
        <x:v>CATEGORY GROUNDING, PRIMITIVE AUDIT, AND TERM DISCRIMINATION PRE-FLIGHT</x:v>
      </x:c>
      <x:c r="CO3397" t="n">
        <x:f>IFERROR(IF(AND(TYPE('Category_Grounding'!A1)=TYPE(CN3397),ISBLANK('Category_Grounding'!A1)=ISBLANK(CN3397),EXACT('Category_Grounding'!A1,CN3397)),0,1),1)</x:f>
        <x:v>0</x:v>
      </x:c>
    </x:row>
    <x:row r="3398">
      <x:c r="CL3398" t="str">
        <x:v>Category_Grounding</x:v>
      </x:c>
      <x:c r="CM3398" t="str">
        <x:v>A2</x:v>
      </x:c>
      <x:c r="CN3398" t="str">
        <x:v>Category Grounding is a required subdiscipline of Reality Grounding when a material category affects rights, tail risk, containment, SGP interpretation, authority, conformance, public claims, or optimized metrics. The current v5.9 surface retains Term Discrimination fields so material terms declare discriminator, dependency position, non-collapse risks, and refusal condition.</x:v>
      </x:c>
      <x:c r="CO3398" t="n">
        <x:f>IFERROR(IF(AND(TYPE('Category_Grounding'!A2)=TYPE(CN3398),ISBLANK('Category_Grounding'!A2)=ISBLANK(CN3398),EXACT('Category_Grounding'!A2,CN3398)),0,1),1)</x:f>
        <x:v>0</x:v>
      </x:c>
    </x:row>
    <x:row r="3399">
      <x:c r="CL3399" t="str">
        <x:v>Category_Grounding</x:v>
      </x:c>
      <x:c r="CM3399" t="str">
        <x:v>A3</x:v>
      </x:c>
      <x:c r="CN3399" t="str">
        <x:v>Record name: CategoryGroundingRecord / TermDiscriminationRecord</x:v>
      </x:c>
      <x:c r="CO3399" t="n">
        <x:f>IFERROR(IF(AND(TYPE('Category_Grounding'!A3)=TYPE(CN3399),ISBLANK('Category_Grounding'!A3)=ISBLANK(CN3399),EXACT('Category_Grounding'!A3,CN3399)),0,1),1)</x:f>
        <x:v>0</x:v>
      </x:c>
    </x:row>
    <x:row r="3400">
      <x:c r="CL3400" t="str">
        <x:v>Category_Grounding</x:v>
      </x:c>
      <x:c r="CM3400" t="str">
        <x:v>A4</x:v>
      </x:c>
      <x:c r="CN3400" t="str">
        <x:v>Five-level method preserved: Reality Grounding -&gt; Rights Floor -&gt; Tail-Risk Constraint -&gt; Containment and Structural Viability -&gt; RippleLogic Score. Category Grounding and Term Discrimination belong inside Reality Grounding when material.</x:v>
      </x:c>
      <x:c r="CO3400" t="n">
        <x:f>IFERROR(IF(AND(TYPE('Category_Grounding'!A4)=TYPE(CN3400),ISBLANK('Category_Grounding'!A4)=ISBLANK(CN3400),EXACT('Category_Grounding'!A4,CN3400)),0,1),1)</x:f>
        <x:v>0</x:v>
      </x:c>
    </x:row>
    <x:row r="3401">
      <x:c r="CL3401" t="str">
        <x:v>Category_Grounding</x:v>
      </x:c>
      <x:c r="CM3401" t="str">
        <x:v>A5</x:v>
      </x:c>
      <x:c r="CN3401" t="str">
        <x:v>Materiality test: a category or term is material when changing its definition, discriminator, dependency position, inclusion boundary, exclusion boundary, or reference structure could change RealityGroundingStatus, NCRC, TRC, Containment, SGP interpretation, authority, conformance, public claims, deterministic selection, execution authority, or optimized metrics.</x:v>
      </x:c>
      <x:c r="CO3401" t="n">
        <x:f>IFERROR(IF(AND(TYPE('Category_Grounding'!A5)=TYPE(CN3401),ISBLANK('Category_Grounding'!A5)=ISBLANK(CN3401),EXACT('Category_Grounding'!A5,CN3401)),0,1),1)</x:f>
        <x:v>0</x:v>
      </x:c>
    </x:row>
    <x:row r="3402">
      <x:c r="CL3402" t="str">
        <x:v>Category_Grounding</x:v>
      </x:c>
      <x:c r="CM3402" t="str">
        <x:v>A7</x:v>
      </x:c>
      <x:c r="CN3402" t="str">
        <x:v>Material Category</x:v>
      </x:c>
      <x:c r="CO3402" t="n">
        <x:f>IFERROR(IF(AND(TYPE('Category_Grounding'!A7)=TYPE(CN3402),ISBLANK('Category_Grounding'!A7)=ISBLANK(CN3402),EXACT('Category_Grounding'!A7,CN3402)),0,1),1)</x:f>
        <x:v>0</x:v>
      </x:c>
    </x:row>
    <x:row r="3403">
      <x:c r="CL3403" t="str">
        <x:v>Category_Grounding</x:v>
      </x:c>
      <x:c r="CM3403" t="str">
        <x:v>B7</x:v>
      </x:c>
      <x:c r="CN3403" t="str">
        <x:v>Category Role</x:v>
      </x:c>
      <x:c r="CO3403" t="n">
        <x:f>IFERROR(IF(AND(TYPE('Category_Grounding'!B7)=TYPE(CN3403),ISBLANK('Category_Grounding'!B7)=ISBLANK(CN3403),EXACT('Category_Grounding'!B7,CN3403)),0,1),1)</x:f>
        <x:v>0</x:v>
      </x:c>
    </x:row>
    <x:row r="3404">
      <x:c r="CL3404" t="str">
        <x:v>Category_Grounding</x:v>
      </x:c>
      <x:c r="CM3404" t="str">
        <x:v>C7</x:v>
      </x:c>
      <x:c r="CN3404" t="str">
        <x:v>Primitive Basis</x:v>
      </x:c>
      <x:c r="CO3404" t="n">
        <x:f>IFERROR(IF(AND(TYPE('Category_Grounding'!C7)=TYPE(CN3404),ISBLANK('Category_Grounding'!C7)=ISBLANK(CN3404),EXACT('Category_Grounding'!C7,CN3404)),0,1),1)</x:f>
        <x:v>0</x:v>
      </x:c>
    </x:row>
    <x:row r="3405">
      <x:c r="CL3405" t="str">
        <x:v>Category_Grounding</x:v>
      </x:c>
      <x:c r="CM3405" t="str">
        <x:v>D7</x:v>
      </x:c>
      <x:c r="CN3405" t="str">
        <x:v>Category Definition</x:v>
      </x:c>
      <x:c r="CO3405" t="n">
        <x:f>IFERROR(IF(AND(TYPE('Category_Grounding'!D7)=TYPE(CN3405),ISBLANK('Category_Grounding'!D7)=ISBLANK(CN3405),EXACT('Category_Grounding'!D7,CN3405)),0,1),1)</x:f>
        <x:v>0</x:v>
      </x:c>
    </x:row>
    <x:row r="3406">
      <x:c r="CL3406" t="str">
        <x:v>Category_Grounding</x:v>
      </x:c>
      <x:c r="CM3406" t="str">
        <x:v>E7</x:v>
      </x:c>
      <x:c r="CN3406" t="str">
        <x:v>Inclusion Boundary</x:v>
      </x:c>
      <x:c r="CO3406" t="n">
        <x:f>IFERROR(IF(AND(TYPE('Category_Grounding'!E7)=TYPE(CN3406),ISBLANK('Category_Grounding'!E7)=ISBLANK(CN3406),EXACT('Category_Grounding'!E7,CN3406)),0,1),1)</x:f>
        <x:v>0</x:v>
      </x:c>
    </x:row>
    <x:row r="3407">
      <x:c r="CL3407" t="str">
        <x:v>Category_Grounding</x:v>
      </x:c>
      <x:c r="CM3407" t="str">
        <x:v>F7</x:v>
      </x:c>
      <x:c r="CN3407" t="str">
        <x:v>Exclusion Boundary</x:v>
      </x:c>
      <x:c r="CO3407" t="n">
        <x:f>IFERROR(IF(AND(TYPE('Category_Grounding'!F7)=TYPE(CN3407),ISBLANK('Category_Grounding'!F7)=ISBLANK(CN3407),EXACT('Category_Grounding'!F7,CN3407)),0,1),1)</x:f>
        <x:v>0</x:v>
      </x:c>
    </x:row>
    <x:row r="3408">
      <x:c r="CL3408" t="str">
        <x:v>Category_Grounding</x:v>
      </x:c>
      <x:c r="CM3408" t="str">
        <x:v>G7</x:v>
      </x:c>
      <x:c r="CN3408" t="str">
        <x:v>Reference Structure</x:v>
      </x:c>
      <x:c r="CO3408" t="n">
        <x:f>IFERROR(IF(AND(TYPE('Category_Grounding'!G7)=TYPE(CN3408),ISBLANK('Category_Grounding'!G7)=ISBLANK(CN3408),EXACT('Category_Grounding'!G7,CN3408)),0,1),1)</x:f>
        <x:v>0</x:v>
      </x:c>
    </x:row>
    <x:row r="3409">
      <x:c r="CL3409" t="str">
        <x:v>Category_Grounding</x:v>
      </x:c>
      <x:c r="CM3409" t="str">
        <x:v>H7</x:v>
      </x:c>
      <x:c r="CN3409" t="str">
        <x:v>Evidence Surface</x:v>
      </x:c>
      <x:c r="CO3409" t="n">
        <x:f>IFERROR(IF(AND(TYPE('Category_Grounding'!H7)=TYPE(CN3409),ISBLANK('Category_Grounding'!H7)=ISBLANK(CN3409),EXACT('Category_Grounding'!H7,CN3409)),0,1),1)</x:f>
        <x:v>0</x:v>
      </x:c>
    </x:row>
    <x:row r="3410">
      <x:c r="CL3410" t="str">
        <x:v>Category_Grounding</x:v>
      </x:c>
      <x:c r="CM3410" t="str">
        <x:v>I7</x:v>
      </x:c>
      <x:c r="CN3410" t="str">
        <x:v>Maturity Status</x:v>
      </x:c>
      <x:c r="CO3410" t="n">
        <x:f>IFERROR(IF(AND(TYPE('Category_Grounding'!I7)=TYPE(CN3410),ISBLANK('Category_Grounding'!I7)=ISBLANK(CN3410),EXACT('Category_Grounding'!I7,CN3410)),0,1),1)</x:f>
        <x:v>0</x:v>
      </x:c>
    </x:row>
    <x:row r="3411">
      <x:c r="CL3411" t="str">
        <x:v>Category_Grounding</x:v>
      </x:c>
      <x:c r="CM3411" t="str">
        <x:v>J7</x:v>
      </x:c>
      <x:c r="CN3411" t="str">
        <x:v>Semantic Debt</x:v>
      </x:c>
      <x:c r="CO3411" t="n">
        <x:f>IFERROR(IF(AND(TYPE('Category_Grounding'!J7)=TYPE(CN3411),ISBLANK('Category_Grounding'!J7)=ISBLANK(CN3411),EXACT('Category_Grounding'!J7,CN3411)),0,1),1)</x:f>
        <x:v>0</x:v>
      </x:c>
    </x:row>
    <x:row r="3412">
      <x:c r="CL3412" t="str">
        <x:v>Category_Grounding</x:v>
      </x:c>
      <x:c r="CM3412" t="str">
        <x:v>K7</x:v>
      </x:c>
      <x:c r="CN3412" t="str">
        <x:v>Falsification / Revision Trigger</x:v>
      </x:c>
      <x:c r="CO3412" t="n">
        <x:f>IFERROR(IF(AND(TYPE('Category_Grounding'!K7)=TYPE(CN3412),ISBLANK('Category_Grounding'!K7)=ISBLANK(CN3412),EXACT('Category_Grounding'!K7,CN3412)),0,1),1)</x:f>
        <x:v>0</x:v>
      </x:c>
    </x:row>
    <x:row r="3413">
      <x:c r="CL3413" t="str">
        <x:v>Category_Grounding</x:v>
      </x:c>
      <x:c r="CM3413" t="str">
        <x:v>L7</x:v>
      </x:c>
      <x:c r="CN3413" t="str">
        <x:v>Reviewer Status</x:v>
      </x:c>
      <x:c r="CO3413" t="n">
        <x:f>IFERROR(IF(AND(TYPE('Category_Grounding'!L7)=TYPE(CN3413),ISBLANK('Category_Grounding'!L7)=ISBLANK(CN3413),EXACT('Category_Grounding'!L7,CN3413)),0,1),1)</x:f>
        <x:v>0</x:v>
      </x:c>
    </x:row>
    <x:row r="3414">
      <x:c r="CL3414" t="str">
        <x:v>Category_Grounding</x:v>
      </x:c>
      <x:c r="CM3414" t="str">
        <x:v>M7</x:v>
      </x:c>
      <x:c r="CN3414" t="str">
        <x:v>Required Claim Action</x:v>
      </x:c>
      <x:c r="CO3414" t="n">
        <x:f>IFERROR(IF(AND(TYPE('Category_Grounding'!M7)=TYPE(CN3414),ISBLANK('Category_Grounding'!M7)=ISBLANK(CN3414),EXACT('Category_Grounding'!M7,CN3414)),0,1),1)</x:f>
        <x:v>0</x:v>
      </x:c>
    </x:row>
    <x:row r="3415">
      <x:c r="CL3415" t="str">
        <x:v>Category_Grounding</x:v>
      </x:c>
      <x:c r="CM3415" t="str">
        <x:v>N7</x:v>
      </x:c>
      <x:c r="CN3415" t="str">
        <x:v>Failure Class</x:v>
      </x:c>
      <x:c r="CO3415" t="n">
        <x:f>IFERROR(IF(AND(TYPE('Category_Grounding'!N7)=TYPE(CN3415),ISBLANK('Category_Grounding'!N7)=ISBLANK(CN3415),EXACT('Category_Grounding'!N7,CN3415)),0,1),1)</x:f>
        <x:v>0</x:v>
      </x:c>
    </x:row>
    <x:row r="3416">
      <x:c r="CL3416" t="str">
        <x:v>Category_Grounding</x:v>
      </x:c>
      <x:c r="CM3416" t="str">
        <x:v>O7</x:v>
      </x:c>
      <x:c r="CN3416" t="str">
        <x:v>Auto Guardrail Recommendation</x:v>
      </x:c>
      <x:c r="CO3416" t="n">
        <x:f>IFERROR(IF(AND(TYPE('Category_Grounding'!O7)=TYPE(CN3416),ISBLANK('Category_Grounding'!O7)=ISBLANK(CN3416),EXACT('Category_Grounding'!O7,CN3416)),0,1),1)</x:f>
        <x:v>0</x:v>
      </x:c>
    </x:row>
    <x:row r="3417">
      <x:c r="CL3417" t="str">
        <x:v>Category_Grounding</x:v>
      </x:c>
      <x:c r="CM3417" t="str">
        <x:v>P7</x:v>
      </x:c>
      <x:c r="CN3417" t="str">
        <x:v>Category Discriminator</x:v>
      </x:c>
      <x:c r="CO3417" t="n">
        <x:f>IFERROR(IF(AND(TYPE('Category_Grounding'!P7)=TYPE(CN3417),ISBLANK('Category_Grounding'!P7)=ISBLANK(CN3417),EXACT('Category_Grounding'!P7,CN3417)),0,1),1)</x:f>
        <x:v>0</x:v>
      </x:c>
    </x:row>
    <x:row r="3418">
      <x:c r="CL3418" t="str">
        <x:v>Category_Grounding</x:v>
      </x:c>
      <x:c r="CM3418" t="str">
        <x:v>Q7</x:v>
      </x:c>
      <x:c r="CN3418" t="str">
        <x:v>Dependency Position</x:v>
      </x:c>
      <x:c r="CO3418" t="n">
        <x:f>IFERROR(IF(AND(TYPE('Category_Grounding'!Q7)=TYPE(CN3418),ISBLANK('Category_Grounding'!Q7)=ISBLANK(CN3418),EXACT('Category_Grounding'!Q7,CN3418)),0,1),1)</x:f>
        <x:v>0</x:v>
      </x:c>
    </x:row>
    <x:row r="3419">
      <x:c r="CL3419" t="str">
        <x:v>Category_Grounding</x:v>
      </x:c>
      <x:c r="CM3419" t="str">
        <x:v>R7</x:v>
      </x:c>
      <x:c r="CN3419" t="str">
        <x:v>Term Refusal Condition</x:v>
      </x:c>
      <x:c r="CO3419" t="n">
        <x:f>IFERROR(IF(AND(TYPE('Category_Grounding'!R7)=TYPE(CN3419),ISBLANK('Category_Grounding'!R7)=ISBLANK(CN3419),EXACT('Category_Grounding'!R7,CN3419)),0,1),1)</x:f>
        <x:v>0</x:v>
      </x:c>
    </x:row>
    <x:row r="3420">
      <x:c r="CL3420" t="str">
        <x:v>Category_Grounding</x:v>
      </x:c>
      <x:c r="CM3420" t="str">
        <x:v>S7</x:v>
      </x:c>
      <x:c r="CN3420" t="str">
        <x:v>Noncollapse Pairs</x:v>
      </x:c>
      <x:c r="CO3420" t="n">
        <x:f>IFERROR(IF(AND(TYPE('Category_Grounding'!S7)=TYPE(CN3420),ISBLANK('Category_Grounding'!S7)=ISBLANK(CN3420),EXACT('Category_Grounding'!S7,CN3420)),0,1),1)</x:f>
        <x:v>0</x:v>
      </x:c>
    </x:row>
    <x:row r="3421">
      <x:c r="CL3421" t="str">
        <x:v>Category_Grounding</x:v>
      </x:c>
      <x:c r="CM3421" t="str">
        <x:v>T7</x:v>
      </x:c>
      <x:c r="CN3421" t="str">
        <x:v>Source Authority Status</x:v>
      </x:c>
      <x:c r="CO3421" t="n">
        <x:f>IFERROR(IF(AND(TYPE('Category_Grounding'!T7)=TYPE(CN3421),ISBLANK('Category_Grounding'!T7)=ISBLANK(CN3421),EXACT('Category_Grounding'!T7,CN3421)),0,1),1)</x:f>
        <x:v>0</x:v>
      </x:c>
    </x:row>
    <x:row r="3422">
      <x:c r="CL3422" t="str">
        <x:v>Category_Grounding</x:v>
      </x:c>
      <x:c r="CM3422" t="str">
        <x:v>A8</x:v>
      </x:c>
      <x:c r="CN3422" t="str">
        <x:v>Stakeholder inclusion</x:v>
      </x:c>
      <x:c r="CO3422" t="n">
        <x:f>IFERROR(IF(AND(TYPE('Category_Grounding'!A8)=TYPE(CN3422),ISBLANK('Category_Grounding'!A8)=ISBLANK(CN3422),EXACT('Category_Grounding'!A8,CN3422)),0,1),1)</x:f>
        <x:v>0</x:v>
      </x:c>
    </x:row>
    <x:row r="3423">
      <x:c r="CL3423" t="str">
        <x:v>Category_Grounding</x:v>
      </x:c>
      <x:c r="CM3423" t="str">
        <x:v>B8</x:v>
      </x:c>
      <x:c r="CN3423" t="str">
        <x:v>Determines who counts in the run</x:v>
      </x:c>
      <x:c r="CO3423" t="n">
        <x:f>IFERROR(IF(AND(TYPE('Category_Grounding'!B8)=TYPE(CN3423),ISBLANK('Category_Grounding'!B8)=ISBLANK(CN3423),EXACT('Category_Grounding'!B8,CN3423)),0,1),1)</x:f>
        <x:v>0</x:v>
      </x:c>
    </x:row>
    <x:row r="3424">
      <x:c r="CL3424" t="str">
        <x:v>Category_Grounding</x:v>
      </x:c>
      <x:c r="CM3424" t="str">
        <x:v>C8</x:v>
      </x:c>
      <x:c r="CN3424" t="str">
        <x:v>Union / welfare / rights</x:v>
      </x:c>
      <x:c r="CO3424" t="n">
        <x:f>IFERROR(IF(AND(TYPE('Category_Grounding'!C8)=TYPE(CN3424),ISBLANK('Category_Grounding'!C8)=ISBLANK(CN3424),EXACT('Category_Grounding'!C8,CN3424)),0,1),1)</x:f>
        <x:v>0</x:v>
      </x:c>
    </x:row>
    <x:row r="3425">
      <x:c r="CL3425" t="str">
        <x:v>Category_Grounding</x:v>
      </x:c>
      <x:c r="CM3425" t="str">
        <x:v>D8</x:v>
      </x:c>
      <x:c r="CN3425" t="str">
        <x:v>Stakeholders whose welfare, rights, risk exposure, agency, or available choices may materially change under the option.</x:v>
      </x:c>
      <x:c r="CO3425" t="n">
        <x:f>IFERROR(IF(AND(TYPE('Category_Grounding'!D8)=TYPE(CN3425),ISBLANK('Category_Grounding'!D8)=ISBLANK(CN3425),EXACT('Category_Grounding'!D8,CN3425)),0,1),1)</x:f>
        <x:v>0</x:v>
      </x:c>
    </x:row>
    <x:row r="3426">
      <x:c r="CL3426" t="str">
        <x:v>Category_Grounding</x:v>
      </x:c>
      <x:c r="CM3426" t="str">
        <x:v>E8</x:v>
      </x:c>
      <x:c r="CN3426" t="str">
        <x:v>Directly affected persons/systems, indirect externality bearers, rights-exposed groups, future or ecological stakeholders where pathway is plausible.</x:v>
      </x:c>
      <x:c r="CO3426" t="n">
        <x:f>IFERROR(IF(AND(TYPE('Category_Grounding'!E8)=TYPE(CN3426),ISBLANK('Category_Grounding'!E8)=ISBLANK(CN3426),EXACT('Category_Grounding'!E8,CN3426)),0,1),1)</x:f>
        <x:v>0</x:v>
      </x:c>
    </x:row>
    <x:row r="3427">
      <x:c r="CL3427" t="str">
        <x:v>Category_Grounding</x:v>
      </x:c>
      <x:c r="CM3427" t="str">
        <x:v>F8</x:v>
      </x:c>
      <x:c r="CN3427" t="str">
        <x:v>Purely rhetorical audiences with no plausible material exposure, unless public claim or legitimacy effects are material.</x:v>
      </x:c>
      <x:c r="CO3427" t="n">
        <x:f>IFERROR(IF(AND(TYPE('Category_Grounding'!F8)=TYPE(CN3427),ISBLANK('Category_Grounding'!F8)=ISBLANK(CN3427),EXACT('Category_Grounding'!F8,CN3427)),0,1),1)</x:f>
        <x:v>0</x:v>
      </x:c>
    </x:row>
    <x:row r="3428">
      <x:c r="CL3428" t="str">
        <x:v>Category_Grounding</x:v>
      </x:c>
      <x:c r="CM3428" t="str">
        <x:v>G8</x:v>
      </x:c>
      <x:c r="CN3428" t="str">
        <x:v>Stakeholder Discovery Protocol; instance-to-scope mapping; rights exposure; consequence pathways.</x:v>
      </x:c>
      <x:c r="CO3428" t="n">
        <x:f>IFERROR(IF(AND(TYPE('Category_Grounding'!G8)=TYPE(CN3428),ISBLANK('Category_Grounding'!G8)=ISBLANK(CN3428),EXACT('Category_Grounding'!G8,CN3428)),0,1),1)</x:f>
        <x:v>0</x:v>
      </x:c>
    </x:row>
    <x:row r="3429">
      <x:c r="CL3429" t="str">
        <x:v>Category_Grounding</x:v>
      </x:c>
      <x:c r="CM3429" t="str">
        <x:v>H8</x:v>
      </x:c>
      <x:c r="CN3429" t="str">
        <x:v>Stakeholder map, testimony, operational data, externality model, rights exposure scan.</x:v>
      </x:c>
      <x:c r="CO3429" t="n">
        <x:f>IFERROR(IF(AND(TYPE('Category_Grounding'!H8)=TYPE(CN3429),ISBLANK('Category_Grounding'!H8)=ISBLANK(CN3429),EXACT('Category_Grounding'!H8,CN3429)),0,1),1)</x:f>
        <x:v>0</x:v>
      </x:c>
    </x:row>
    <x:row r="3430">
      <x:c r="CL3430" t="str">
        <x:v>Category_Grounding</x:v>
      </x:c>
      <x:c r="CM3430" t="str">
        <x:v>I8</x:v>
      </x:c>
      <x:c r="CN3430" t="str">
        <x:v>ASSUMPTION_BOUND</x:v>
      </x:c>
      <x:c r="CO3430" t="n">
        <x:f>IFERROR(IF(AND(TYPE('Category_Grounding'!I8)=TYPE(CN3430),ISBLANK('Category_Grounding'!I8)=ISBLANK(CN3430),EXACT('Category_Grounding'!I8,CN3430)),0,1),1)</x:f>
        <x:v>0</x:v>
      </x:c>
    </x:row>
    <x:row r="3431">
      <x:c r="CL3431" t="str">
        <x:v>Category_Grounding</x:v>
      </x:c>
      <x:c r="CM3431" t="str">
        <x:v>J8</x:v>
      </x:c>
      <x:c r="CN3431" t="str">
        <x:v>MEDIUM</x:v>
      </x:c>
      <x:c r="CO3431" t="n">
        <x:f>IFERROR(IF(AND(TYPE('Category_Grounding'!J8)=TYPE(CN3431),ISBLANK('Category_Grounding'!J8)=ISBLANK(CN3431),EXACT('Category_Grounding'!J8,CN3431)),0,1),1)</x:f>
        <x:v>0</x:v>
      </x:c>
    </x:row>
    <x:row r="3432">
      <x:c r="CL3432" t="str">
        <x:v>Category_Grounding</x:v>
      </x:c>
      <x:c r="CM3432" t="str">
        <x:v>K8</x:v>
      </x:c>
      <x:c r="CN3432" t="str">
        <x:v>New omitted-stakeholder claim, changed boundary, rights exposure, externality evidence, or challenger review.</x:v>
      </x:c>
      <x:c r="CO3432" t="n">
        <x:f>IFERROR(IF(AND(TYPE('Category_Grounding'!K8)=TYPE(CN3432),ISBLANK('Category_Grounding'!K8)=ISBLANK(CN3432),EXACT('Category_Grounding'!K8,CN3432)),0,1),1)</x:f>
        <x:v>0</x:v>
      </x:c>
    </x:row>
    <x:row r="3433">
      <x:c r="CL3433" t="str">
        <x:v>Category_Grounding</x:v>
      </x:c>
      <x:c r="CM3433" t="str">
        <x:v>L8</x:v>
      </x:c>
      <x:c r="CN3433" t="str">
        <x:v>NEEDS_REVIEW</x:v>
      </x:c>
      <x:c r="CO3433" t="n">
        <x:f>IFERROR(IF(AND(TYPE('Category_Grounding'!L8)=TYPE(CN3433),ISBLANK('Category_Grounding'!L8)=ISBLANK(CN3433),EXACT('Category_Grounding'!L8,CN3433)),0,1),1)</x:f>
        <x:v>0</x:v>
      </x:c>
    </x:row>
    <x:row r="3434">
      <x:c r="CL3434" t="str">
        <x:v>Category_Grounding</x:v>
      </x:c>
      <x:c r="CM3434" t="str">
        <x:v>M8</x:v>
      </x:c>
      <x:c r="CN3434" t="str">
        <x:v>NARROW</x:v>
      </x:c>
      <x:c r="CO3434" t="n">
        <x:f>IFERROR(IF(AND(TYPE('Category_Grounding'!M8)=TYPE(CN3434),ISBLANK('Category_Grounding'!M8)=ISBLANK(CN3434),EXACT('Category_Grounding'!M8,CN3434)),0,1),1)</x:f>
        <x:v>0</x:v>
      </x:c>
    </x:row>
    <x:row r="3435">
      <x:c r="CL3435" t="str">
        <x:v>Category_Grounding</x:v>
      </x:c>
      <x:c r="CM3435" t="str">
        <x:v>N8</x:v>
      </x:c>
      <x:c r="CN3435" t="str">
        <x:v>CATEGORY_SCOPE_FAILURE</x:v>
      </x:c>
      <x:c r="CO3435" t="n">
        <x:f>IFERROR(IF(AND(TYPE('Category_Grounding'!N8)=TYPE(CN3435),ISBLANK('Category_Grounding'!N8)=ISBLANK(CN3435),EXACT('Category_Grounding'!N8,CN3435)),0,1),1)</x:f>
        <x:v>0</x:v>
      </x:c>
    </x:row>
    <x:row r="3436">
      <x:c r="CL3436" t="str">
        <x:v>Category_Grounding</x:v>
      </x:c>
      <x:c r="CM3436" t="str">
        <x:v>O8</x:v>
      </x:c>
      <x:c r="CN3436" t="str">
        <x:v>ESCALATE / SENSITIVITY_ONLY</x:v>
      </x:c>
      <x:c r="CO3436" t="n">
        <x:f>IFERROR(IF(AND(TYPE('Category_Grounding'!O8)=TYPE(CN3436),ISBLANK('Category_Grounding'!O8)=ISBLANK(CN3436),EXACT('Category_Grounding'!O8,CN3436)),0,1),1)</x:f>
        <x:v>0</x:v>
      </x:c>
    </x:row>
    <x:row r="3437">
      <x:c r="CL3437" t="str">
        <x:v>Category_Grounding</x:v>
      </x:c>
      <x:c r="CM3437" t="str">
        <x:v>P8</x:v>
      </x:c>
      <x:c r="CN3437" t="str">
        <x:v>Affected entity has plausible material welfare/rights/risk exposure.</x:v>
      </x:c>
      <x:c r="CO3437" t="n">
        <x:f>IFERROR(IF(AND(TYPE('Category_Grounding'!P8)=TYPE(CN3437),ISBLANK('Category_Grounding'!P8)=ISBLANK(CN3437),EXACT('Category_Grounding'!P8,CN3437)),0,1),1)</x:f>
        <x:v>0</x:v>
      </x:c>
    </x:row>
    <x:row r="3438">
      <x:c r="CL3438" t="str">
        <x:v>Category_Grounding</x:v>
      </x:c>
      <x:c r="CM3438" t="str">
        <x:v>Q8</x:v>
      </x:c>
      <x:c r="CN3438" t="str">
        <x:v>CATEGORY_BOUNDARY</x:v>
      </x:c>
      <x:c r="CO3438" t="n">
        <x:f>IFERROR(IF(AND(TYPE('Category_Grounding'!Q8)=TYPE(CN3438),ISBLANK('Category_Grounding'!Q8)=ISBLANK(CN3438),EXACT('Category_Grounding'!Q8,CN3438)),0,1),1)</x:f>
        <x:v>0</x:v>
      </x:c>
    </x:row>
    <x:row r="3439">
      <x:c r="CL3439" t="str">
        <x:v>Category_Grounding</x:v>
      </x:c>
      <x:c r="CM3439" t="str">
        <x:v>R8</x:v>
      </x:c>
      <x:c r="CN3439" t="str">
        <x:v>Refuse or narrow if omitted stakeholder class could alter rights, risk, containment, or public claim.</x:v>
      </x:c>
      <x:c r="CO3439" t="n">
        <x:f>IFERROR(IF(AND(TYPE('Category_Grounding'!R8)=TYPE(CN3439),ISBLANK('Category_Grounding'!R8)=ISBLANK(CN3439),EXACT('Category_Grounding'!R8,CN3439)),0,1),1)</x:f>
        <x:v>0</x:v>
      </x:c>
    </x:row>
    <x:row r="3440">
      <x:c r="CL3440" t="str">
        <x:v>Category_Grounding</x:v>
      </x:c>
      <x:c r="CM3440" t="str">
        <x:v>S8</x:v>
      </x:c>
      <x:c r="CN3440" t="str">
        <x:v>Stakeholder != audience; exposure != preference</x:v>
      </x:c>
      <x:c r="CO3440" t="n">
        <x:f>IFERROR(IF(AND(TYPE('Category_Grounding'!S8)=TYPE(CN3440),ISBLANK('Category_Grounding'!S8)=ISBLANK(CN3440),EXACT('Category_Grounding'!S8,CN3440)),0,1),1)</x:f>
        <x:v>0</x:v>
      </x:c>
    </x:row>
    <x:row r="3441">
      <x:c r="CL3441" t="str">
        <x:v>Category_Grounding</x:v>
      </x:c>
      <x:c r="CM3441" t="str">
        <x:v>T8</x:v>
      </x:c>
      <x:c r="CN3441" t="str">
        <x:v>Framework-defined + evidence-supported</x:v>
      </x:c>
      <x:c r="CO3441" t="n">
        <x:f>IFERROR(IF(AND(TYPE('Category_Grounding'!T8)=TYPE(CN3441),ISBLANK('Category_Grounding'!T8)=ISBLANK(CN3441),EXACT('Category_Grounding'!T8,CN3441)),0,1),1)</x:f>
        <x:v>0</x:v>
      </x:c>
    </x:row>
    <x:row r="3442">
      <x:c r="CL3442" t="str">
        <x:v>Category_Grounding</x:v>
      </x:c>
      <x:c r="CM3442" t="str">
        <x:v>A9</x:v>
      </x:c>
      <x:c r="CN3442" t="str">
        <x:v>Harm</x:v>
      </x:c>
      <x:c r="CO3442" t="n">
        <x:f>IFERROR(IF(AND(TYPE('Category_Grounding'!A9)=TYPE(CN3442),ISBLANK('Category_Grounding'!A9)=ISBLANK(CN3442),EXACT('Category_Grounding'!A9,CN3442)),0,1),1)</x:f>
        <x:v>0</x:v>
      </x:c>
    </x:row>
    <x:row r="3443">
      <x:c r="CL3443" t="str">
        <x:v>Category_Grounding</x:v>
      </x:c>
      <x:c r="CM3443" t="str">
        <x:v>B9</x:v>
      </x:c>
      <x:c r="CN3443" t="str">
        <x:v>Defines rights and welfare impacts</x:v>
      </x:c>
      <x:c r="CO3443" t="n">
        <x:f>IFERROR(IF(AND(TYPE('Category_Grounding'!B9)=TYPE(CN3443),ISBLANK('Category_Grounding'!B9)=ISBLANK(CN3443),EXACT('Category_Grounding'!B9,CN3443)),0,1),1)</x:f>
        <x:v>0</x:v>
      </x:c>
    </x:row>
    <x:row r="3444">
      <x:c r="CL3444" t="str">
        <x:v>Category_Grounding</x:v>
      </x:c>
      <x:c r="CM3444" t="str">
        <x:v>C9</x:v>
      </x:c>
      <x:c r="CN3444" t="str">
        <x:v>Rights / consequence</x:v>
      </x:c>
      <x:c r="CO3444" t="n">
        <x:f>IFERROR(IF(AND(TYPE('Category_Grounding'!C9)=TYPE(CN3444),ISBLANK('Category_Grounding'!C9)=ISBLANK(CN3444),EXACT('Category_Grounding'!C9,CN3444)),0,1),1)</x:f>
        <x:v>0</x:v>
      </x:c>
    </x:row>
    <x:row r="3445">
      <x:c r="CL3445" t="str">
        <x:v>Category_Grounding</x:v>
      </x:c>
      <x:c r="CM3445" t="str">
        <x:v>D9</x:v>
      </x:c>
      <x:c r="CN3445" t="str">
        <x:v>Negative consequence to welfare, rights, agency, health, social integrity, knowledge, meaning, environment, or containing-system capacity.</x:v>
      </x:c>
      <x:c r="CO3445" t="n">
        <x:f>IFERROR(IF(AND(TYPE('Category_Grounding'!D9)=TYPE(CN3445),ISBLANK('Category_Grounding'!D9)=ISBLANK(CN3445),EXACT('Category_Grounding'!D9,CN3445)),0,1),1)</x:f>
        <x:v>0</x:v>
      </x:c>
    </x:row>
    <x:row r="3446">
      <x:c r="CL3446" t="str">
        <x:v>Category_Grounding</x:v>
      </x:c>
      <x:c r="CM3446" t="str">
        <x:v>E9</x:v>
      </x:c>
      <x:c r="CN3446" t="str">
        <x:v>Material direct, indirect, probabilistic, delayed, cumulative, rights-covered, or catastrophic adverse effects.</x:v>
      </x:c>
      <x:c r="CO3446" t="n">
        <x:f>IFERROR(IF(AND(TYPE('Category_Grounding'!E9)=TYPE(CN3446),ISBLANK('Category_Grounding'!E9)=ISBLANK(CN3446),EXACT('Category_Grounding'!E9,CN3446)),0,1),1)</x:f>
        <x:v>0</x:v>
      </x:c>
    </x:row>
    <x:row r="3447">
      <x:c r="CL3447" t="str">
        <x:v>Category_Grounding</x:v>
      </x:c>
      <x:c r="CM3447" t="str">
        <x:v>F9</x:v>
      </x:c>
      <x:c r="CN3447" t="str">
        <x:v>Mere inconvenience or preference frustration without material welfare/rights/risk pathway, unless repeated/cumulative or coercive.</x:v>
      </x:c>
      <x:c r="CO3447" t="n">
        <x:f>IFERROR(IF(AND(TYPE('Category_Grounding'!F9)=TYPE(CN3447),ISBLANK('Category_Grounding'!F9)=ISBLANK(CN3447),EXACT('Category_Grounding'!F9,CN3447)),0,1),1)</x:f>
        <x:v>0</x:v>
      </x:c>
    </x:row>
    <x:row r="3448">
      <x:c r="CL3448" t="str">
        <x:v>Category_Grounding</x:v>
      </x:c>
      <x:c r="CM3448" t="str">
        <x:v>G9</x:v>
      </x:c>
      <x:c r="CN3448" t="str">
        <x:v>Rights catalogue; 7x7 welfare matrix; TRC; Containment; evidence trace.</x:v>
      </x:c>
      <x:c r="CO3448" t="n">
        <x:f>IFERROR(IF(AND(TYPE('Category_Grounding'!G9)=TYPE(CN3448),ISBLANK('Category_Grounding'!G9)=ISBLANK(CN3448),EXACT('Category_Grounding'!G9,CN3448)),0,1),1)</x:f>
        <x:v>0</x:v>
      </x:c>
    </x:row>
    <x:row r="3449">
      <x:c r="CL3449" t="str">
        <x:v>Category_Grounding</x:v>
      </x:c>
      <x:c r="CM3449" t="str">
        <x:v>H9</x:v>
      </x:c>
      <x:c r="CN3449" t="str">
        <x:v>Impact evidence, scenario analysis, measured outcomes, affected-party reports, domain research.</x:v>
      </x:c>
      <x:c r="CO3449" t="n">
        <x:f>IFERROR(IF(AND(TYPE('Category_Grounding'!H9)=TYPE(CN3449),ISBLANK('Category_Grounding'!H9)=ISBLANK(CN3449),EXACT('Category_Grounding'!H9,CN3449)),0,1),1)</x:f>
        <x:v>0</x:v>
      </x:c>
    </x:row>
    <x:row r="3450">
      <x:c r="CL3450" t="str">
        <x:v>Category_Grounding</x:v>
      </x:c>
      <x:c r="CM3450" t="str">
        <x:v>I9</x:v>
      </x:c>
      <x:c r="CN3450" t="str">
        <x:v>ASSUMPTION_BOUND</x:v>
      </x:c>
      <x:c r="CO3450" t="n">
        <x:f>IFERROR(IF(AND(TYPE('Category_Grounding'!I9)=TYPE(CN3450),ISBLANK('Category_Grounding'!I9)=ISBLANK(CN3450),EXACT('Category_Grounding'!I9,CN3450)),0,1),1)</x:f>
        <x:v>0</x:v>
      </x:c>
    </x:row>
    <x:row r="3451">
      <x:c r="CL3451" t="str">
        <x:v>Category_Grounding</x:v>
      </x:c>
      <x:c r="CM3451" t="str">
        <x:v>J9</x:v>
      </x:c>
      <x:c r="CN3451" t="str">
        <x:v>MEDIUM</x:v>
      </x:c>
      <x:c r="CO3451" t="n">
        <x:f>IFERROR(IF(AND(TYPE('Category_Grounding'!J9)=TYPE(CN3451),ISBLANK('Category_Grounding'!J9)=ISBLANK(CN3451),EXACT('Category_Grounding'!J9,CN3451)),0,1),1)</x:f>
        <x:v>0</x:v>
      </x:c>
    </x:row>
    <x:row r="3452">
      <x:c r="CL3452" t="str">
        <x:v>Category_Grounding</x:v>
      </x:c>
      <x:c r="CM3452" t="str">
        <x:v>K9</x:v>
      </x:c>
      <x:c r="CN3452" t="str">
        <x:v>New injury evidence, subgroup disproportionality, delayed harm, catastrophic pathway, or invalid proxy.</x:v>
      </x:c>
      <x:c r="CO3452" t="n">
        <x:f>IFERROR(IF(AND(TYPE('Category_Grounding'!K9)=TYPE(CN3452),ISBLANK('Category_Grounding'!K9)=ISBLANK(CN3452),EXACT('Category_Grounding'!K9,CN3452)),0,1),1)</x:f>
        <x:v>0</x:v>
      </x:c>
    </x:row>
    <x:row r="3453">
      <x:c r="CL3453" t="str">
        <x:v>Category_Grounding</x:v>
      </x:c>
      <x:c r="CM3453" t="str">
        <x:v>L9</x:v>
      </x:c>
      <x:c r="CN3453" t="str">
        <x:v>NEEDS_REVIEW</x:v>
      </x:c>
      <x:c r="CO3453" t="n">
        <x:f>IFERROR(IF(AND(TYPE('Category_Grounding'!L9)=TYPE(CN3453),ISBLANK('Category_Grounding'!L9)=ISBLANK(CN3453),EXACT('Category_Grounding'!L9,CN3453)),0,1),1)</x:f>
        <x:v>0</x:v>
      </x:c>
    </x:row>
    <x:row r="3454">
      <x:c r="CL3454" t="str">
        <x:v>Category_Grounding</x:v>
      </x:c>
      <x:c r="CM3454" t="str">
        <x:v>M9</x:v>
      </x:c>
      <x:c r="CN3454" t="str">
        <x:v>NARROW</x:v>
      </x:c>
      <x:c r="CO3454" t="n">
        <x:f>IFERROR(IF(AND(TYPE('Category_Grounding'!M9)=TYPE(CN3454),ISBLANK('Category_Grounding'!M9)=ISBLANK(CN3454),EXACT('Category_Grounding'!M9,CN3454)),0,1),1)</x:f>
        <x:v>0</x:v>
      </x:c>
    </x:row>
    <x:row r="3455">
      <x:c r="CL3455" t="str">
        <x:v>Category_Grounding</x:v>
      </x:c>
      <x:c r="CM3455" t="str">
        <x:v>N9</x:v>
      </x:c>
      <x:c r="CN3455" t="str">
        <x:v>CATEGORY_BOUNDARY_FAILURE</x:v>
      </x:c>
      <x:c r="CO3455" t="n">
        <x:f>IFERROR(IF(AND(TYPE('Category_Grounding'!N9)=TYPE(CN3455),ISBLANK('Category_Grounding'!N9)=ISBLANK(CN3455),EXACT('Category_Grounding'!N9,CN3455)),0,1),1)</x:f>
        <x:v>0</x:v>
      </x:c>
    </x:row>
    <x:row r="3456">
      <x:c r="CL3456" t="str">
        <x:v>Category_Grounding</x:v>
      </x:c>
      <x:c r="CM3456" t="str">
        <x:v>O9</x:v>
      </x:c>
      <x:c r="CN3456" t="str">
        <x:v>SENSITIVITY_ONLY / ESCALATE</x:v>
      </x:c>
      <x:c r="CO3456" t="n">
        <x:f>IFERROR(IF(AND(TYPE('Category_Grounding'!O9)=TYPE(CN3456),ISBLANK('Category_Grounding'!O9)=ISBLANK(CN3456),EXACT('Category_Grounding'!O9,CN3456)),0,1),1)</x:f>
        <x:v>0</x:v>
      </x:c>
    </x:row>
    <x:row r="3457">
      <x:c r="CL3457" t="str">
        <x:v>Category_Grounding</x:v>
      </x:c>
      <x:c r="CM3457" t="str">
        <x:v>P9</x:v>
      </x:c>
      <x:c r="CN3457" t="str">
        <x:v>Negative consequence crosses welfare, rights, risk, or structural integrity pathway.</x:v>
      </x:c>
      <x:c r="CO3457" t="n">
        <x:f>IFERROR(IF(AND(TYPE('Category_Grounding'!P9)=TYPE(CN3457),ISBLANK('Category_Grounding'!P9)=ISBLANK(CN3457),EXACT('Category_Grounding'!P9,CN3457)),0,1),1)</x:f>
        <x:v>0</x:v>
      </x:c>
    </x:row>
    <x:row r="3458">
      <x:c r="CL3458" t="str">
        <x:v>Category_Grounding</x:v>
      </x:c>
      <x:c r="CM3458" t="str">
        <x:v>Q9</x:v>
      </x:c>
      <x:c r="CN3458" t="str">
        <x:v>RIGHTS_ADMISSIBILITY / RESIDUAL_RANKING</x:v>
      </x:c>
      <x:c r="CO3458" t="n">
        <x:f>IFERROR(IF(AND(TYPE('Category_Grounding'!Q9)=TYPE(CN3458),ISBLANK('Category_Grounding'!Q9)=ISBLANK(CN3458),EXACT('Category_Grounding'!Q9,CN3458)),0,1),1)</x:f>
        <x:v>0</x:v>
      </x:c>
    </x:row>
    <x:row r="3459">
      <x:c r="CL3459" t="str">
        <x:v>Category_Grounding</x:v>
      </x:c>
      <x:c r="CM3459" t="str">
        <x:v>R9</x:v>
      </x:c>
      <x:c r="CN3459" t="str">
        <x:v>Refuse stronger harm claim if pathway, severity, subgroup, or evidence surface is insufficient.</x:v>
      </x:c>
      <x:c r="CO3459" t="n">
        <x:f>IFERROR(IF(AND(TYPE('Category_Grounding'!R9)=TYPE(CN3459),ISBLANK('Category_Grounding'!R9)=ISBLANK(CN3459),EXACT('Category_Grounding'!R9,CN3459)),0,1),1)</x:f>
        <x:v>0</x:v>
      </x:c>
    </x:row>
    <x:row r="3460">
      <x:c r="CL3460" t="str">
        <x:v>Category_Grounding</x:v>
      </x:c>
      <x:c r="CM3460" t="str">
        <x:v>S9</x:v>
      </x:c>
      <x:c r="CN3460" t="str">
        <x:v>Harm != inconvenience; harm != dislike</x:v>
      </x:c>
      <x:c r="CO3460" t="n">
        <x:f>IFERROR(IF(AND(TYPE('Category_Grounding'!S9)=TYPE(CN3460),ISBLANK('Category_Grounding'!S9)=ISBLANK(CN3460),EXACT('Category_Grounding'!S9,CN3460)),0,1),1)</x:f>
        <x:v>0</x:v>
      </x:c>
    </x:row>
    <x:row r="3461">
      <x:c r="CL3461" t="str">
        <x:v>Category_Grounding</x:v>
      </x:c>
      <x:c r="CM3461" t="str">
        <x:v>T9</x:v>
      </x:c>
      <x:c r="CN3461" t="str">
        <x:v>Framework-defined + evidence-supported</x:v>
      </x:c>
      <x:c r="CO3461" t="n">
        <x:f>IFERROR(IF(AND(TYPE('Category_Grounding'!T9)=TYPE(CN3461),ISBLANK('Category_Grounding'!T9)=ISBLANK(CN3461),EXACT('Category_Grounding'!T9,CN3461)),0,1),1)</x:f>
        <x:v>0</x:v>
      </x:c>
    </x:row>
    <x:row r="3462">
      <x:c r="CL3462" t="str">
        <x:v>Category_Grounding</x:v>
      </x:c>
      <x:c r="CM3462" t="str">
        <x:v>A10</x:v>
      </x:c>
      <x:c r="CN3462" t="str">
        <x:v>Rights Floor</x:v>
      </x:c>
      <x:c r="CO3462" t="n">
        <x:f>IFERROR(IF(AND(TYPE('Category_Grounding'!A10)=TYPE(CN3462),ISBLANK('Category_Grounding'!A10)=ISBLANK(CN3462),EXACT('Category_Grounding'!A10,CN3462)),0,1),1)</x:f>
        <x:v>0</x:v>
      </x:c>
    </x:row>
    <x:row r="3463">
      <x:c r="CL3463" t="str">
        <x:v>Category_Grounding</x:v>
      </x:c>
      <x:c r="CM3463" t="str">
        <x:v>B10</x:v>
      </x:c>
      <x:c r="CN3463" t="str">
        <x:v>Controls NCRC admissibility</x:v>
      </x:c>
      <x:c r="CO3463" t="n">
        <x:f>IFERROR(IF(AND(TYPE('Category_Grounding'!B10)=TYPE(CN3463),ISBLANK('Category_Grounding'!B10)=ISBLANK(CN3463),EXACT('Category_Grounding'!B10,CN3463)),0,1),1)</x:f>
        <x:v>0</x:v>
      </x:c>
    </x:row>
    <x:row r="3464">
      <x:c r="CL3464" t="str">
        <x:v>Category_Grounding</x:v>
      </x:c>
      <x:c r="CM3464" t="str">
        <x:v>C10</x:v>
      </x:c>
      <x:c r="CN3464" t="str">
        <x:v>Non-compensatory rights</x:v>
      </x:c>
      <x:c r="CO3464" t="n">
        <x:f>IFERROR(IF(AND(TYPE('Category_Grounding'!C10)=TYPE(CN3464),ISBLANK('Category_Grounding'!C10)=ISBLANK(CN3464),EXACT('Category_Grounding'!C10,CN3464)),0,1),1)</x:f>
        <x:v>0</x:v>
      </x:c>
    </x:row>
    <x:row r="3465">
      <x:c r="CL3465" t="str">
        <x:v>Category_Grounding</x:v>
      </x:c>
      <x:c r="CM3465" t="str">
        <x:v>I10</x:v>
      </x:c>
      <x:c r="CN3465" t="str">
        <x:v>ASSUMPTION_BOUND</x:v>
      </x:c>
      <x:c r="CO3465" t="n">
        <x:f>IFERROR(IF(AND(TYPE('Category_Grounding'!I10)=TYPE(CN3465),ISBLANK('Category_Grounding'!I10)=ISBLANK(CN3465),EXACT('Category_Grounding'!I10,CN3465)),0,1),1)</x:f>
        <x:v>0</x:v>
      </x:c>
    </x:row>
    <x:row r="3466">
      <x:c r="CL3466" t="str">
        <x:v>Category_Grounding</x:v>
      </x:c>
      <x:c r="CM3466" t="str">
        <x:v>J10</x:v>
      </x:c>
      <x:c r="CN3466" t="str">
        <x:v>MEDIUM</x:v>
      </x:c>
      <x:c r="CO3466" t="n">
        <x:f>IFERROR(IF(AND(TYPE('Category_Grounding'!J10)=TYPE(CN3466),ISBLANK('Category_Grounding'!J10)=ISBLANK(CN3466),EXACT('Category_Grounding'!J10,CN3466)),0,1),1)</x:f>
        <x:v>0</x:v>
      </x:c>
    </x:row>
    <x:row r="3467">
      <x:c r="CL3467" t="str">
        <x:v>Category_Grounding</x:v>
      </x:c>
      <x:c r="CM3467" t="str">
        <x:v>L10</x:v>
      </x:c>
      <x:c r="CN3467" t="str">
        <x:v>NEEDS_REVIEW</x:v>
      </x:c>
      <x:c r="CO3467" t="n">
        <x:f>IFERROR(IF(AND(TYPE('Category_Grounding'!L10)=TYPE(CN3467),ISBLANK('Category_Grounding'!L10)=ISBLANK(CN3467),EXACT('Category_Grounding'!L10,CN3467)),0,1),1)</x:f>
        <x:v>0</x:v>
      </x:c>
    </x:row>
    <x:row r="3468">
      <x:c r="CL3468" t="str">
        <x:v>Category_Grounding</x:v>
      </x:c>
      <x:c r="CM3468" t="str">
        <x:v>O10</x:v>
      </x:c>
      <x:c r="CN3468" t="str">
        <x:v>SENSITIVITY_ONLY / MONITOR</x:v>
      </x:c>
      <x:c r="CO3468" t="n">
        <x:f>IFERROR(IF(AND(TYPE('Category_Grounding'!O10)=TYPE(CN3468),ISBLANK('Category_Grounding'!O10)=ISBLANK(CN3468),EXACT('Category_Grounding'!O10,CN3468)),0,1),1)</x:f>
        <x:v>0</x:v>
      </x:c>
    </x:row>
    <x:row r="3469">
      <x:c r="CL3469" t="str">
        <x:v>Category_Grounding</x:v>
      </x:c>
      <x:c r="CM3469" t="str">
        <x:v>P10</x:v>
      </x:c>
      <x:c r="CN3469" t="str">
        <x:v>Non-compensatory protected minimum, not weighted welfare preference.</x:v>
      </x:c>
      <x:c r="CO3469" t="n">
        <x:f>IFERROR(IF(AND(TYPE('Category_Grounding'!P10)=TYPE(CN3469),ISBLANK('Category_Grounding'!P10)=ISBLANK(CN3469),EXACT('Category_Grounding'!P10,CN3469)),0,1),1)</x:f>
        <x:v>0</x:v>
      </x:c>
    </x:row>
    <x:row r="3470">
      <x:c r="CL3470" t="str">
        <x:v>Category_Grounding</x:v>
      </x:c>
      <x:c r="CM3470" t="str">
        <x:v>Q10</x:v>
      </x:c>
      <x:c r="CN3470" t="str">
        <x:v>RIGHTS_ADMISSIBILITY</x:v>
      </x:c>
      <x:c r="CO3470" t="n">
        <x:f>IFERROR(IF(AND(TYPE('Category_Grounding'!Q10)=TYPE(CN3470),ISBLANK('Category_Grounding'!Q10)=ISBLANK(CN3470),EXACT('Category_Grounding'!Q10,CN3470)),0,1),1)</x:f>
        <x:v>0</x:v>
      </x:c>
    </x:row>
    <x:row r="3471">
      <x:c r="CL3471" t="str">
        <x:v>Category_Grounding</x:v>
      </x:c>
      <x:c r="CM3471" t="str">
        <x:v>R10</x:v>
      </x:c>
      <x:c r="CN3471" t="str">
        <x:v>Reject or escalate if rights threshold, covered subgroup, or localization basis is insufficient.</x:v>
      </x:c>
      <x:c r="CO3471" t="n">
        <x:f>IFERROR(IF(AND(TYPE('Category_Grounding'!R10)=TYPE(CN3471),ISBLANK('Category_Grounding'!R10)=ISBLANK(CN3471),EXACT('Category_Grounding'!R10,CN3471)),0,1),1)</x:f>
        <x:v>0</x:v>
      </x:c>
    </x:row>
    <x:row r="3472">
      <x:c r="CL3472" t="str">
        <x:v>Category_Grounding</x:v>
      </x:c>
      <x:c r="CM3472" t="str">
        <x:v>S10</x:v>
      </x:c>
      <x:c r="CN3472" t="str">
        <x:v>Rights floor != welfare score; rights pass != selection</x:v>
      </x:c>
      <x:c r="CO3472" t="n">
        <x:f>IFERROR(IF(AND(TYPE('Category_Grounding'!S10)=TYPE(CN3472),ISBLANK('Category_Grounding'!S10)=ISBLANK(CN3472),EXACT('Category_Grounding'!S10,CN3472)),0,1),1)</x:f>
        <x:v>0</x:v>
      </x:c>
    </x:row>
    <x:row r="3473">
      <x:c r="CL3473" t="str">
        <x:v>Category_Grounding</x:v>
      </x:c>
      <x:c r="CM3473" t="str">
        <x:v>T10</x:v>
      </x:c>
      <x:c r="CN3473" t="str">
        <x:v>Framework-defined</x:v>
      </x:c>
      <x:c r="CO3473" t="n">
        <x:f>IFERROR(IF(AND(TYPE('Category_Grounding'!T10)=TYPE(CN3473),ISBLANK('Category_Grounding'!T10)=ISBLANK(CN3473),EXACT('Category_Grounding'!T10,CN3473)),0,1),1)</x:f>
        <x:v>0</x:v>
      </x:c>
    </x:row>
    <x:row r="3474">
      <x:c r="CL3474" t="str">
        <x:v>Category_Grounding</x:v>
      </x:c>
      <x:c r="CM3474" t="str">
        <x:v>A11</x:v>
      </x:c>
      <x:c r="CN3474" t="str">
        <x:v>Sentience / moral patienthood</x:v>
      </x:c>
      <x:c r="CO3474" t="n">
        <x:f>IFERROR(IF(AND(TYPE('Category_Grounding'!A11)=TYPE(CN3474),ISBLANK('Category_Grounding'!A11)=ISBLANK(CN3474),EXACT('Category_Grounding'!A11,CN3474)),0,1),1)</x:f>
        <x:v>0</x:v>
      </x:c>
    </x:row>
    <x:row r="3475">
      <x:c r="CL3475" t="str">
        <x:v>Category_Grounding</x:v>
      </x:c>
      <x:c r="CM3475" t="str">
        <x:v>B11</x:v>
      </x:c>
      <x:c r="CN3475" t="str">
        <x:v>Controls SGP protection surface</x:v>
      </x:c>
      <x:c r="CO3475" t="n">
        <x:f>IFERROR(IF(AND(TYPE('Category_Grounding'!B11)=TYPE(CN3475),ISBLANK('Category_Grounding'!B11)=ISBLANK(CN3475),EXACT('Category_Grounding'!B11,CN3475)),0,1),1)</x:f>
        <x:v>0</x:v>
      </x:c>
    </x:row>
    <x:row r="3476">
      <x:c r="CL3476" t="str">
        <x:v>Category_Grounding</x:v>
      </x:c>
      <x:c r="CM3476" t="str">
        <x:v>C11</x:v>
      </x:c>
      <x:c r="CN3476" t="str">
        <x:v>Welfare-bearing experience / valence evidence / precautionary protection</x:v>
      </x:c>
      <x:c r="CO3476" t="n">
        <x:f>IFERROR(IF(AND(TYPE('Category_Grounding'!C11)=TYPE(CN3476),ISBLANK('Category_Grounding'!C11)=ISBLANK(CN3476),EXACT('Category_Grounding'!C11,CN3476)),0,1),1)</x:f>
        <x:v>0</x:v>
      </x:c>
    </x:row>
    <x:row r="3477">
      <x:c r="CL3477" t="str">
        <x:v>Category_Grounding</x:v>
      </x:c>
      <x:c r="CM3477" t="str">
        <x:v>D11</x:v>
      </x:c>
      <x:c r="CN3477" t="str">
        <x:v>Welfare-bearing moral patienthood supported by credible evidence of experience-relevant capacities under SGP.</x:v>
      </x:c>
      <x:c r="CO3477" t="n">
        <x:f>IFERROR(IF(AND(TYPE('Category_Grounding'!D11)=TYPE(CN3477),ISBLANK('Category_Grounding'!D11)=ISBLANK(CN3477),EXACT('Category_Grounding'!D11,CN3477)),0,1),1)</x:f>
        <x:v>0</x:v>
      </x:c>
    </x:row>
    <x:row r="3478">
      <x:c r="CL3478" t="str">
        <x:v>Category_Grounding</x:v>
      </x:c>
      <x:c r="CM3478" t="str">
        <x:v>E11</x:v>
      </x:c>
      <x:c r="CN3478" t="str">
        <x:v>Entities with evidence sufficient for protection-surface treatment under SGP, including precautionary biological/taxon baselines where applicable.</x:v>
      </x:c>
      <x:c r="CO3478" t="n">
        <x:f>IFERROR(IF(AND(TYPE('Category_Grounding'!E11)=TYPE(CN3478),ISBLANK('Category_Grounding'!E11)=ISBLANK(CN3478),EXACT('Category_Grounding'!E11,CN3478)),0,1),1)</x:f>
        <x:v>0</x:v>
      </x:c>
    </x:row>
    <x:row r="3479">
      <x:c r="CL3479" t="str">
        <x:v>Category_Grounding</x:v>
      </x:c>
      <x:c r="CM3479" t="str">
        <x:v>F11</x:v>
      </x:c>
      <x:c r="CN3479" t="str">
        <x:v>Fluent output, role simulation, behavioral mimicry, benchmark performance, or self-report alone without convergent evidence.</x:v>
      </x:c>
      <x:c r="CO3479" t="n">
        <x:f>IFERROR(IF(AND(TYPE('Category_Grounding'!F11)=TYPE(CN3479),ISBLANK('Category_Grounding'!F11)=ISBLANK(CN3479),EXACT('Category_Grounding'!F11,CN3479)),0,1),1)</x:f>
        <x:v>0</x:v>
      </x:c>
    </x:row>
    <x:row r="3480">
      <x:c r="CL3480" t="str">
        <x:v>Category_Grounding</x:v>
      </x:c>
      <x:c r="CM3480" t="str">
        <x:v>G11</x:v>
      </x:c>
      <x:c r="CN3480" t="str">
        <x:v>SGP evidence tiers; protection surface; substrate maturity boundary; reviewer trace.</x:v>
      </x:c>
      <x:c r="CO3480" t="n">
        <x:f>IFERROR(IF(AND(TYPE('Category_Grounding'!G11)=TYPE(CN3480),ISBLANK('Category_Grounding'!G11)=ISBLANK(CN3480),EXACT('Category_Grounding'!G11,CN3480)),0,1),1)</x:f>
        <x:v>0</x:v>
      </x:c>
    </x:row>
    <x:row r="3481">
      <x:c r="CL3481" t="str">
        <x:v>Category_Grounding</x:v>
      </x:c>
      <x:c r="CM3481" t="str">
        <x:v>H11</x:v>
      </x:c>
      <x:c r="CN3481" t="str">
        <x:v>Declared observations, biological/architectural evidence, behavior under controls, expert review, uncertainty record.</x:v>
      </x:c>
      <x:c r="CO3481" t="n">
        <x:f>IFERROR(IF(AND(TYPE('Category_Grounding'!H11)=TYPE(CN3481),ISBLANK('Category_Grounding'!H11)=ISBLANK(CN3481),EXACT('Category_Grounding'!H11,CN3481)),0,1),1)</x:f>
        <x:v>0</x:v>
      </x:c>
    </x:row>
    <x:row r="3482">
      <x:c r="CL3482" t="str">
        <x:v>Category_Grounding</x:v>
      </x:c>
      <x:c r="CM3482" t="str">
        <x:v>I11</x:v>
      </x:c>
      <x:c r="CN3482" t="str">
        <x:v>CONTESTED</x:v>
      </x:c>
      <x:c r="CO3482" t="n">
        <x:f>IFERROR(IF(AND(TYPE('Category_Grounding'!I11)=TYPE(CN3482),ISBLANK('Category_Grounding'!I11)=ISBLANK(CN3482),EXACT('Category_Grounding'!I11,CN3482)),0,1),1)</x:f>
        <x:v>0</x:v>
      </x:c>
    </x:row>
    <x:row r="3483">
      <x:c r="CL3483" t="str">
        <x:v>Category_Grounding</x:v>
      </x:c>
      <x:c r="CM3483" t="str">
        <x:v>J11</x:v>
      </x:c>
      <x:c r="CN3483" t="str">
        <x:v>HIGH</x:v>
      </x:c>
      <x:c r="CO3483" t="n">
        <x:f>IFERROR(IF(AND(TYPE('Category_Grounding'!J11)=TYPE(CN3483),ISBLANK('Category_Grounding'!J11)=ISBLANK(CN3483),EXACT('Category_Grounding'!J11,CN3483)),0,1),1)</x:f>
        <x:v>0</x:v>
      </x:c>
    </x:row>
    <x:row r="3484">
      <x:c r="CL3484" t="str">
        <x:v>Category_Grounding</x:v>
      </x:c>
      <x:c r="CM3484" t="str">
        <x:v>K11</x:v>
      </x:c>
      <x:c r="CN3484" t="str">
        <x:v>New substrate evidence, welfare indicator, challenge to fluency/interiority distinction, expert disagreement, or maturity upgrade.</x:v>
      </x:c>
      <x:c r="CO3484" t="n">
        <x:f>IFERROR(IF(AND(TYPE('Category_Grounding'!K11)=TYPE(CN3484),ISBLANK('Category_Grounding'!K11)=ISBLANK(CN3484),EXACT('Category_Grounding'!K11,CN3484)),0,1),1)</x:f>
        <x:v>0</x:v>
      </x:c>
    </x:row>
    <x:row r="3485">
      <x:c r="CL3485" t="str">
        <x:v>Category_Grounding</x:v>
      </x:c>
      <x:c r="CM3485" t="str">
        <x:v>L11</x:v>
      </x:c>
      <x:c r="CN3485" t="str">
        <x:v>NEEDS_REVIEW</x:v>
      </x:c>
      <x:c r="CO3485" t="n">
        <x:f>IFERROR(IF(AND(TYPE('Category_Grounding'!L11)=TYPE(CN3485),ISBLANK('Category_Grounding'!L11)=ISBLANK(CN3485),EXACT('Category_Grounding'!L11,CN3485)),0,1),1)</x:f>
        <x:v>0</x:v>
      </x:c>
    </x:row>
    <x:row r="3486">
      <x:c r="CL3486" t="str">
        <x:v>Category_Grounding</x:v>
      </x:c>
      <x:c r="CM3486" t="str">
        <x:v>M11</x:v>
      </x:c>
      <x:c r="CN3486" t="str">
        <x:v>ESCALATE</x:v>
      </x:c>
      <x:c r="CO3486" t="n">
        <x:f>IFERROR(IF(AND(TYPE('Category_Grounding'!M11)=TYPE(CN3486),ISBLANK('Category_Grounding'!M11)=ISBLANK(CN3486),EXACT('Category_Grounding'!M11,CN3486)),0,1),1)</x:f>
        <x:v>0</x:v>
      </x:c>
    </x:row>
    <x:row r="3487">
      <x:c r="CL3487" t="str">
        <x:v>Category_Grounding</x:v>
      </x:c>
      <x:c r="CM3487" t="str">
        <x:v>N11</x:v>
      </x:c>
      <x:c r="CN3487" t="str">
        <x:v>CATEGORY_REFERENCE_FAILURE</x:v>
      </x:c>
      <x:c r="CO3487" t="n">
        <x:f>IFERROR(IF(AND(TYPE('Category_Grounding'!N11)=TYPE(CN3487),ISBLANK('Category_Grounding'!N11)=ISBLANK(CN3487),EXACT('Category_Grounding'!N11,CN3487)),0,1),1)</x:f>
        <x:v>0</x:v>
      </x:c>
    </x:row>
    <x:row r="3488">
      <x:c r="CL3488" t="str">
        <x:v>Category_Grounding</x:v>
      </x:c>
      <x:c r="CM3488" t="str">
        <x:v>O11</x:v>
      </x:c>
      <x:c r="CN3488" t="str">
        <x:v>NARROW / ESCALATE</x:v>
      </x:c>
      <x:c r="CO3488" t="n">
        <x:f>IFERROR(IF(AND(TYPE('Category_Grounding'!O11)=TYPE(CN3488),ISBLANK('Category_Grounding'!O11)=ISBLANK(CN3488),EXACT('Category_Grounding'!O11,CN3488)),0,1),1)</x:f>
        <x:v>0</x:v>
      </x:c>
    </x:row>
    <x:row r="3489">
      <x:c r="CL3489" t="str">
        <x:v>Category_Grounding</x:v>
      </x:c>
      <x:c r="CM3489" t="str">
        <x:v>P11</x:v>
      </x:c>
      <x:c r="CN3489" t="str">
        <x:v>Welfare-bearing moral patienthood under SGP evidence discipline.</x:v>
      </x:c>
      <x:c r="CO3489" t="n">
        <x:f>IFERROR(IF(AND(TYPE('Category_Grounding'!P11)=TYPE(CN3489),ISBLANK('Category_Grounding'!P11)=ISBLANK(CN3489),EXACT('Category_Grounding'!P11,CN3489)),0,1),1)</x:f>
        <x:v>0</x:v>
      </x:c>
    </x:row>
    <x:row r="3490">
      <x:c r="CL3490" t="str">
        <x:v>Category_Grounding</x:v>
      </x:c>
      <x:c r="CM3490" t="str">
        <x:v>Q11</x:v>
      </x:c>
      <x:c r="CN3490" t="str">
        <x:v>SGP_PROTECTION_SURFACE</x:v>
      </x:c>
      <x:c r="CO3490" t="n">
        <x:f>IFERROR(IF(AND(TYPE('Category_Grounding'!Q11)=TYPE(CN3490),ISBLANK('Category_Grounding'!Q11)=ISBLANK(CN3490),EXACT('Category_Grounding'!Q11,CN3490)),0,1),1)</x:f>
        <x:v>0</x:v>
      </x:c>
    </x:row>
    <x:row r="3491">
      <x:c r="CL3491" t="str">
        <x:v>Category_Grounding</x:v>
      </x:c>
      <x:c r="CM3491" t="str">
        <x:v>R11</x:v>
      </x:c>
      <x:c r="CN3491" t="str">
        <x:v>Narrow or escalate if fluency, self-report, or benchmark performance is used as interiority proof.</x:v>
      </x:c>
      <x:c r="CO3491" t="n">
        <x:f>IFERROR(IF(AND(TYPE('Category_Grounding'!R11)=TYPE(CN3491),ISBLANK('Category_Grounding'!R11)=ISBLANK(CN3491),EXACT('Category_Grounding'!R11,CN3491)),0,1),1)</x:f>
        <x:v>0</x:v>
      </x:c>
    </x:row>
    <x:row r="3492">
      <x:c r="CL3492" t="str">
        <x:v>Category_Grounding</x:v>
      </x:c>
      <x:c r="CM3492" t="str">
        <x:v>S11</x:v>
      </x:c>
      <x:c r="CN3492" t="str">
        <x:v>Sentience != intelligence; protection != authority</x:v>
      </x:c>
      <x:c r="CO3492" t="n">
        <x:f>IFERROR(IF(AND(TYPE('Category_Grounding'!S11)=TYPE(CN3492),ISBLANK('Category_Grounding'!S11)=ISBLANK(CN3492),EXACT('Category_Grounding'!S11,CN3492)),0,1),1)</x:f>
        <x:v>0</x:v>
      </x:c>
    </x:row>
    <x:row r="3493">
      <x:c r="CL3493" t="str">
        <x:v>Category_Grounding</x:v>
      </x:c>
      <x:c r="CM3493" t="str">
        <x:v>T11</x:v>
      </x:c>
      <x:c r="CN3493" t="str">
        <x:v>SGP-defined + evidence-supported</x:v>
      </x:c>
      <x:c r="CO3493" t="n">
        <x:f>IFERROR(IF(AND(TYPE('Category_Grounding'!T11)=TYPE(CN3493),ISBLANK('Category_Grounding'!T11)=ISBLANK(CN3493),EXACT('Category_Grounding'!T11,CN3493)),0,1),1)</x:f>
        <x:v>0</x:v>
      </x:c>
    </x:row>
    <x:row r="3494">
      <x:c r="CL3494" t="str">
        <x:v>Category_Grounding</x:v>
      </x:c>
      <x:c r="CM3494" t="str">
        <x:v>A12</x:v>
      </x:c>
      <x:c r="CN3494" t="str">
        <x:v>Safety / stability</x:v>
      </x:c>
      <x:c r="CO3494" t="n">
        <x:f>IFERROR(IF(AND(TYPE('Category_Grounding'!A12)=TYPE(CN3494),ISBLANK('Category_Grounding'!A12)=ISBLANK(CN3494),EXACT('Category_Grounding'!A12,CN3494)),0,1),1)</x:f>
        <x:v>0</x:v>
      </x:c>
    </x:row>
    <x:row r="3495">
      <x:c r="CL3495" t="str">
        <x:v>Category_Grounding</x:v>
      </x:c>
      <x:c r="CM3495" t="str">
        <x:v>B12</x:v>
      </x:c>
      <x:c r="CN3495" t="str">
        <x:v>Controls TRC and containment interpretation</x:v>
      </x:c>
      <x:c r="CO3495" t="n">
        <x:f>IFERROR(IF(AND(TYPE('Category_Grounding'!B12)=TYPE(CN3495),ISBLANK('Category_Grounding'!B12)=ISBLANK(CN3495),EXACT('Category_Grounding'!B12,CN3495)),0,1),1)</x:f>
        <x:v>0</x:v>
      </x:c>
    </x:row>
    <x:row r="3496">
      <x:c r="CL3496" t="str">
        <x:v>Category_Grounding</x:v>
      </x:c>
      <x:c r="CM3496" t="str">
        <x:v>C12</x:v>
      </x:c>
      <x:c r="CN3496" t="str">
        <x:v>Tail risk / containment / adaptive reserve</x:v>
      </x:c>
      <x:c r="CO3496" t="n">
        <x:f>IFERROR(IF(AND(TYPE('Category_Grounding'!C12)=TYPE(CN3496),ISBLANK('Category_Grounding'!C12)=ISBLANK(CN3496),EXACT('Category_Grounding'!C12,CN3496)),0,1),1)</x:f>
        <x:v>0</x:v>
      </x:c>
    </x:row>
    <x:row r="3497">
      <x:c r="CL3497" t="str">
        <x:v>Category_Grounding</x:v>
      </x:c>
      <x:c r="CM3497" t="str">
        <x:v>I12</x:v>
      </x:c>
      <x:c r="CN3497" t="str">
        <x:v>ASSUMPTION_BOUND</x:v>
      </x:c>
      <x:c r="CO3497" t="n">
        <x:f>IFERROR(IF(AND(TYPE('Category_Grounding'!I12)=TYPE(CN3497),ISBLANK('Category_Grounding'!I12)=ISBLANK(CN3497),EXACT('Category_Grounding'!I12,CN3497)),0,1),1)</x:f>
        <x:v>0</x:v>
      </x:c>
    </x:row>
    <x:row r="3498">
      <x:c r="CL3498" t="str">
        <x:v>Category_Grounding</x:v>
      </x:c>
      <x:c r="CM3498" t="str">
        <x:v>J12</x:v>
      </x:c>
      <x:c r="CN3498" t="str">
        <x:v>MEDIUM</x:v>
      </x:c>
      <x:c r="CO3498" t="n">
        <x:f>IFERROR(IF(AND(TYPE('Category_Grounding'!J12)=TYPE(CN3498),ISBLANK('Category_Grounding'!J12)=ISBLANK(CN3498),EXACT('Category_Grounding'!J12,CN3498)),0,1),1)</x:f>
        <x:v>0</x:v>
      </x:c>
    </x:row>
    <x:row r="3499">
      <x:c r="CL3499" t="str">
        <x:v>Category_Grounding</x:v>
      </x:c>
      <x:c r="CM3499" t="str">
        <x:v>L12</x:v>
      </x:c>
      <x:c r="CN3499" t="str">
        <x:v>NEEDS_REVIEW</x:v>
      </x:c>
      <x:c r="CO3499" t="n">
        <x:f>IFERROR(IF(AND(TYPE('Category_Grounding'!L12)=TYPE(CN3499),ISBLANK('Category_Grounding'!L12)=ISBLANK(CN3499),EXACT('Category_Grounding'!L12,CN3499)),0,1),1)</x:f>
        <x:v>0</x:v>
      </x:c>
    </x:row>
    <x:row r="3500">
      <x:c r="CL3500" t="str">
        <x:v>Category_Grounding</x:v>
      </x:c>
      <x:c r="CM3500" t="str">
        <x:v>O12</x:v>
      </x:c>
      <x:c r="CN3500" t="str">
        <x:v>SENSITIVITY_ONLY / MONITOR</x:v>
      </x:c>
      <x:c r="CO3500" t="n">
        <x:f>IFERROR(IF(AND(TYPE('Category_Grounding'!O12)=TYPE(CN3500),ISBLANK('Category_Grounding'!O12)=ISBLANK(CN3500),EXACT('Category_Grounding'!O12,CN3500)),0,1),1)</x:f>
        <x:v>0</x:v>
      </x:c>
    </x:row>
    <x:row r="3501">
      <x:c r="CL3501" t="str">
        <x:v>Category_Grounding</x:v>
      </x:c>
      <x:c r="CM3501" t="str">
        <x:v>P12</x:v>
      </x:c>
      <x:c r="CN3501" t="str">
        <x:v>Safety bounds non-harm under conditions; stability preserves structural regime integrity.</x:v>
      </x:c>
      <x:c r="CO3501" t="n">
        <x:f>IFERROR(IF(AND(TYPE('Category_Grounding'!P12)=TYPE(CN3501),ISBLANK('Category_Grounding'!P12)=ISBLANK(CN3501),EXACT('Category_Grounding'!P12,CN3501)),0,1),1)</x:f>
        <x:v>0</x:v>
      </x:c>
    </x:row>
    <x:row r="3502">
      <x:c r="CL3502" t="str">
        <x:v>Category_Grounding</x:v>
      </x:c>
      <x:c r="CM3502" t="str">
        <x:v>Q12</x:v>
      </x:c>
      <x:c r="CN3502" t="str">
        <x:v>TAIL_RISK_ADMISSIBILITY / CONTAINMENT_SELECTABILITY</x:v>
      </x:c>
      <x:c r="CO3502" t="n">
        <x:f>IFERROR(IF(AND(TYPE('Category_Grounding'!Q12)=TYPE(CN3502),ISBLANK('Category_Grounding'!Q12)=ISBLANK(CN3502),EXACT('Category_Grounding'!Q12,CN3502)),0,1),1)</x:f>
        <x:v>0</x:v>
      </x:c>
    </x:row>
    <x:row r="3503">
      <x:c r="CL3503" t="str">
        <x:v>Category_Grounding</x:v>
      </x:c>
      <x:c r="CM3503" t="str">
        <x:v>R12</x:v>
      </x:c>
      <x:c r="CN3503" t="str">
        <x:v>Refuse safety/stability claim if monitoring, certification, or compliance is substituted for control or containment evidence.</x:v>
      </x:c>
      <x:c r="CO3503" t="n">
        <x:f>IFERROR(IF(AND(TYPE('Category_Grounding'!R12)=TYPE(CN3503),ISBLANK('Category_Grounding'!R12)=ISBLANK(CN3503),EXACT('Category_Grounding'!R12,CN3503)),0,1),1)</x:f>
        <x:v>0</x:v>
      </x:c>
    </x:row>
    <x:row r="3504">
      <x:c r="CL3504" t="str">
        <x:v>Category_Grounding</x:v>
      </x:c>
      <x:c r="CM3504" t="str">
        <x:v>S12</x:v>
      </x:c>
      <x:c r="CN3504" t="str">
        <x:v>Safety != stability; monitoring != control</x:v>
      </x:c>
      <x:c r="CO3504" t="n">
        <x:f>IFERROR(IF(AND(TYPE('Category_Grounding'!S12)=TYPE(CN3504),ISBLANK('Category_Grounding'!S12)=ISBLANK(CN3504),EXACT('Category_Grounding'!S12,CN3504)),0,1),1)</x:f>
        <x:v>0</x:v>
      </x:c>
    </x:row>
    <x:row r="3505">
      <x:c r="CL3505" t="str">
        <x:v>Category_Grounding</x:v>
      </x:c>
      <x:c r="CM3505" t="str">
        <x:v>T12</x:v>
      </x:c>
      <x:c r="CN3505" t="str">
        <x:v>Framework-defined + domain evidence</x:v>
      </x:c>
      <x:c r="CO3505" t="n">
        <x:f>IFERROR(IF(AND(TYPE('Category_Grounding'!T12)=TYPE(CN3505),ISBLANK('Category_Grounding'!T12)=ISBLANK(CN3505),EXACT('Category_Grounding'!T12,CN3505)),0,1),1)</x:f>
        <x:v>0</x:v>
      </x:c>
    </x:row>
    <x:row r="3506">
      <x:c r="CL3506" t="str">
        <x:v>Category_Grounding</x:v>
      </x:c>
      <x:c r="CM3506" t="str">
        <x:v>A13</x:v>
      </x:c>
      <x:c r="CN3506" t="str">
        <x:v>Containment damage</x:v>
      </x:c>
      <x:c r="CO3506" t="n">
        <x:f>IFERROR(IF(AND(TYPE('Category_Grounding'!A13)=TYPE(CN3506),ISBLANK('Category_Grounding'!A13)=ISBLANK(CN3506),EXACT('Category_Grounding'!A13,CN3506)),0,1),1)</x:f>
        <x:v>0</x:v>
      </x:c>
    </x:row>
    <x:row r="3507">
      <x:c r="CL3507" t="str">
        <x:v>Category_Grounding</x:v>
      </x:c>
      <x:c r="CM3507" t="str">
        <x:v>B13</x:v>
      </x:c>
      <x:c r="CN3507" t="str">
        <x:v>Controls larger-system degradation checks</x:v>
      </x:c>
      <x:c r="CO3507" t="n">
        <x:f>IFERROR(IF(AND(TYPE('Category_Grounding'!B13)=TYPE(CN3507),ISBLANK('Category_Grounding'!B13)=ISBLANK(CN3507),EXACT('Category_Grounding'!B13,CN3507)),0,1),1)</x:f>
        <x:v>0</x:v>
      </x:c>
    </x:row>
    <x:row r="3508">
      <x:c r="CL3508" t="str">
        <x:v>Category_Grounding</x:v>
      </x:c>
      <x:c r="CM3508" t="str">
        <x:v>C13</x:v>
      </x:c>
      <x:c r="CN3508" t="str">
        <x:v>Structure / transition / consequence</x:v>
      </x:c>
      <x:c r="CO3508" t="n">
        <x:f>IFERROR(IF(AND(TYPE('Category_Grounding'!C13)=TYPE(CN3508),ISBLANK('Category_Grounding'!C13)=ISBLANK(CN3508),EXACT('Category_Grounding'!C13,CN3508)),0,1),1)</x:f>
        <x:v>0</x:v>
      </x:c>
    </x:row>
    <x:row r="3509">
      <x:c r="CL3509" t="str">
        <x:v>Category_Grounding</x:v>
      </x:c>
      <x:c r="CM3509" t="str">
        <x:v>D13</x:v>
      </x:c>
      <x:c r="CN3509" t="str">
        <x:v>A local gain that degrades the larger system, union, institution, ecology, or capacity that sustains it.</x:v>
      </x:c>
      <x:c r="CO3509" t="n">
        <x:f>IFERROR(IF(AND(TYPE('Category_Grounding'!D13)=TYPE(CN3509),ISBLANK('Category_Grounding'!D13)=ISBLANK(CN3509),EXACT('Category_Grounding'!D13,CN3509)),0,1),1)</x:f>
        <x:v>0</x:v>
      </x:c>
    </x:row>
    <x:row r="3510">
      <x:c r="CL3510" t="str">
        <x:v>Category_Grounding</x:v>
      </x:c>
      <x:c r="CM3510" t="str">
        <x:v>E13</x:v>
      </x:c>
      <x:c r="CN3510" t="str">
        <x:v>Coherence loss, hollowing, brittleness, burnout, lock-in, trust erosion, institutional erosion, ecological degradation, or governance-capacity loss.</x:v>
      </x:c>
      <x:c r="CO3510" t="n">
        <x:f>IFERROR(IF(AND(TYPE('Category_Grounding'!E13)=TYPE(CN3510),ISBLANK('Category_Grounding'!E13)=ISBLANK(CN3510),EXACT('Category_Grounding'!E13,CN3510)),0,1),1)</x:f>
        <x:v>0</x:v>
      </x:c>
    </x:row>
    <x:row r="3511">
      <x:c r="CL3511" t="str">
        <x:v>Category_Grounding</x:v>
      </x:c>
      <x:c r="CM3511" t="str">
        <x:v>F13</x:v>
      </x:c>
      <x:c r="CN3511" t="str">
        <x:v>Ordinary local tradeoffs with no plausible containing-system degradation beyond declared tolerance.</x:v>
      </x:c>
      <x:c r="CO3511" t="n">
        <x:f>IFERROR(IF(AND(TYPE('Category_Grounding'!F13)=TYPE(CN3511),ISBLANK('Category_Grounding'!F13)=ISBLANK(CN3511),EXACT('Category_Grounding'!F13,CN3511)),0,1),1)</x:f>
        <x:v>0</x:v>
      </x:c>
    </x:row>
    <x:row r="3512">
      <x:c r="CL3512" t="str">
        <x:v>Category_Grounding</x:v>
      </x:c>
      <x:c r="CM3512" t="str">
        <x:v>G13</x:v>
      </x:c>
      <x:c r="CN3512" t="str">
        <x:v>Containment Gate; UCI/HOI where material; Adaptive Reserve; reversibility and repair evidence.</x:v>
      </x:c>
      <x:c r="CO3512" t="n">
        <x:f>IFERROR(IF(AND(TYPE('Category_Grounding'!G13)=TYPE(CN3512),ISBLANK('Category_Grounding'!G13)=ISBLANK(CN3512),EXACT('Category_Grounding'!G13,CN3512)),0,1),1)</x:f>
        <x:v>0</x:v>
      </x:c>
    </x:row>
    <x:row r="3513">
      <x:c r="CL3513" t="str">
        <x:v>Category_Grounding</x:v>
      </x:c>
      <x:c r="CM3513" t="str">
        <x:v>H13</x:v>
      </x:c>
      <x:c r="CN3513" t="str">
        <x:v>Structural indicators, monitoring data, stakeholder evidence, ecological/institutional metrics, stress tests.</x:v>
      </x:c>
      <x:c r="CO3513" t="n">
        <x:f>IFERROR(IF(AND(TYPE('Category_Grounding'!H13)=TYPE(CN3513),ISBLANK('Category_Grounding'!H13)=ISBLANK(CN3513),EXACT('Category_Grounding'!H13,CN3513)),0,1),1)</x:f>
        <x:v>0</x:v>
      </x:c>
    </x:row>
    <x:row r="3514">
      <x:c r="CL3514" t="str">
        <x:v>Category_Grounding</x:v>
      </x:c>
      <x:c r="CM3514" t="str">
        <x:v>I13</x:v>
      </x:c>
      <x:c r="CN3514" t="str">
        <x:v>ASSUMPTION_BOUND</x:v>
      </x:c>
      <x:c r="CO3514" t="n">
        <x:f>IFERROR(IF(AND(TYPE('Category_Grounding'!I13)=TYPE(CN3514),ISBLANK('Category_Grounding'!I13)=ISBLANK(CN3514),EXACT('Category_Grounding'!I13,CN3514)),0,1),1)</x:f>
        <x:v>0</x:v>
      </x:c>
    </x:row>
    <x:row r="3515">
      <x:c r="CL3515" t="str">
        <x:v>Category_Grounding</x:v>
      </x:c>
      <x:c r="CM3515" t="str">
        <x:v>J13</x:v>
      </x:c>
      <x:c r="CN3515" t="str">
        <x:v>MEDIUM</x:v>
      </x:c>
      <x:c r="CO3515" t="n">
        <x:f>IFERROR(IF(AND(TYPE('Category_Grounding'!J13)=TYPE(CN3515),ISBLANK('Category_Grounding'!J13)=ISBLANK(CN3515),EXACT('Category_Grounding'!J13,CN3515)),0,1),1)</x:f>
        <x:v>0</x:v>
      </x:c>
    </x:row>
    <x:row r="3516">
      <x:c r="CL3516" t="str">
        <x:v>Category_Grounding</x:v>
      </x:c>
      <x:c r="CM3516" t="str">
        <x:v>K13</x:v>
      </x:c>
      <x:c r="CN3516" t="str">
        <x:v>UCI/HOI threshold crossing, reserve depletion, lock-in, irreversible harm, delayed degradation, or reviewer challenge.</x:v>
      </x:c>
      <x:c r="CO3516" t="n">
        <x:f>IFERROR(IF(AND(TYPE('Category_Grounding'!K13)=TYPE(CN3516),ISBLANK('Category_Grounding'!K13)=ISBLANK(CN3516),EXACT('Category_Grounding'!K13,CN3516)),0,1),1)</x:f>
        <x:v>0</x:v>
      </x:c>
    </x:row>
    <x:row r="3517">
      <x:c r="CL3517" t="str">
        <x:v>Category_Grounding</x:v>
      </x:c>
      <x:c r="CM3517" t="str">
        <x:v>L13</x:v>
      </x:c>
      <x:c r="CN3517" t="str">
        <x:v>NEEDS_REVIEW</x:v>
      </x:c>
      <x:c r="CO3517" t="n">
        <x:f>IFERROR(IF(AND(TYPE('Category_Grounding'!L13)=TYPE(CN3517),ISBLANK('Category_Grounding'!L13)=ISBLANK(CN3517),EXACT('Category_Grounding'!L13,CN3517)),0,1),1)</x:f>
        <x:v>0</x:v>
      </x:c>
    </x:row>
    <x:row r="3518">
      <x:c r="CL3518" t="str">
        <x:v>Category_Grounding</x:v>
      </x:c>
      <x:c r="CM3518" t="str">
        <x:v>M13</x:v>
      </x:c>
      <x:c r="CN3518" t="str">
        <x:v>ESCALATE</x:v>
      </x:c>
      <x:c r="CO3518" t="n">
        <x:f>IFERROR(IF(AND(TYPE('Category_Grounding'!M13)=TYPE(CN3518),ISBLANK('Category_Grounding'!M13)=ISBLANK(CN3518),EXACT('Category_Grounding'!M13,CN3518)),0,1),1)</x:f>
        <x:v>0</x:v>
      </x:c>
    </x:row>
    <x:row r="3519">
      <x:c r="CL3519" t="str">
        <x:v>Category_Grounding</x:v>
      </x:c>
      <x:c r="CM3519" t="str">
        <x:v>N13</x:v>
      </x:c>
      <x:c r="CN3519" t="str">
        <x:v>CATEGORY_METRIC_MISMATCH</x:v>
      </x:c>
      <x:c r="CO3519" t="n">
        <x:f>IFERROR(IF(AND(TYPE('Category_Grounding'!N13)=TYPE(CN3519),ISBLANK('Category_Grounding'!N13)=ISBLANK(CN3519),EXACT('Category_Grounding'!N13,CN3519)),0,1),1)</x:f>
        <x:v>0</x:v>
      </x:c>
    </x:row>
    <x:row r="3520">
      <x:c r="CL3520" t="str">
        <x:v>Category_Grounding</x:v>
      </x:c>
      <x:c r="CM3520" t="str">
        <x:v>O13</x:v>
      </x:c>
      <x:c r="CN3520" t="str">
        <x:v>ESCALATE / MONITOR</x:v>
      </x:c>
      <x:c r="CO3520" t="n">
        <x:f>IFERROR(IF(AND(TYPE('Category_Grounding'!O13)=TYPE(CN3520),ISBLANK('Category_Grounding'!O13)=ISBLANK(CN3520),EXACT('Category_Grounding'!O13,CN3520)),0,1),1)</x:f>
        <x:v>0</x:v>
      </x:c>
    </x:row>
    <x:row r="3521">
      <x:c r="CL3521" t="str">
        <x:v>Category_Grounding</x:v>
      </x:c>
      <x:c r="CM3521" t="str">
        <x:v>P13</x:v>
      </x:c>
      <x:c r="CN3521" t="str">
        <x:v>Containing-system degradation beyond tolerance from local gain.</x:v>
      </x:c>
      <x:c r="CO3521" t="n">
        <x:f>IFERROR(IF(AND(TYPE('Category_Grounding'!P13)=TYPE(CN3521),ISBLANK('Category_Grounding'!P13)=ISBLANK(CN3521),EXACT('Category_Grounding'!P13,CN3521)),0,1),1)</x:f>
        <x:v>0</x:v>
      </x:c>
    </x:row>
    <x:row r="3522">
      <x:c r="CL3522" t="str">
        <x:v>Category_Grounding</x:v>
      </x:c>
      <x:c r="CM3522" t="str">
        <x:v>Q13</x:v>
      </x:c>
      <x:c r="CN3522" t="str">
        <x:v>CONTAINMENT_SELECTABILITY</x:v>
      </x:c>
      <x:c r="CO3522" t="n">
        <x:f>IFERROR(IF(AND(TYPE('Category_Grounding'!Q13)=TYPE(CN3522),ISBLANK('Category_Grounding'!Q13)=ISBLANK(CN3522),EXACT('Category_Grounding'!Q13,CN3522)),0,1),1)</x:f>
        <x:v>0</x:v>
      </x:c>
    </x:row>
    <x:row r="3523">
      <x:c r="CL3523" t="str">
        <x:v>Category_Grounding</x:v>
      </x:c>
      <x:c r="CM3523" t="str">
        <x:v>R13</x:v>
      </x:c>
      <x:c r="CN3523" t="str">
        <x:v>Escalate/refuse if UCI/HOI/adaptive reserve indicators are missing where material.</x:v>
      </x:c>
      <x:c r="CO3523" t="n">
        <x:f>IFERROR(IF(AND(TYPE('Category_Grounding'!R13)=TYPE(CN3523),ISBLANK('Category_Grounding'!R13)=ISBLANK(CN3523),EXACT('Category_Grounding'!R13,CN3523)),0,1),1)</x:f>
        <x:v>0</x:v>
      </x:c>
    </x:row>
    <x:row r="3524">
      <x:c r="CL3524" t="str">
        <x:v>Category_Grounding</x:v>
      </x:c>
      <x:c r="CM3524" t="str">
        <x:v>S13</x:v>
      </x:c>
      <x:c r="CN3524" t="str">
        <x:v>Containment != residual score; local win != system win</x:v>
      </x:c>
      <x:c r="CO3524" t="n">
        <x:f>IFERROR(IF(AND(TYPE('Category_Grounding'!S13)=TYPE(CN3524),ISBLANK('Category_Grounding'!S13)=ISBLANK(CN3524),EXACT('Category_Grounding'!S13,CN3524)),0,1),1)</x:f>
        <x:v>0</x:v>
      </x:c>
    </x:row>
    <x:row r="3525">
      <x:c r="CL3525" t="str">
        <x:v>Category_Grounding</x:v>
      </x:c>
      <x:c r="CM3525" t="str">
        <x:v>T13</x:v>
      </x:c>
      <x:c r="CN3525" t="str">
        <x:v>Framework-defined + structural diagnostics</x:v>
      </x:c>
      <x:c r="CO3525" t="n">
        <x:f>IFERROR(IF(AND(TYPE('Category_Grounding'!T13)=TYPE(CN3525),ISBLANK('Category_Grounding'!T13)=ISBLANK(CN3525),EXACT('Category_Grounding'!T13,CN3525)),0,1),1)</x:f>
        <x:v>0</x:v>
      </x:c>
    </x:row>
    <x:row r="3526">
      <x:c r="CL3526" t="str">
        <x:v>Category_Grounding</x:v>
      </x:c>
      <x:c r="CM3526" t="str">
        <x:v>A14</x:v>
      </x:c>
      <x:c r="CN3526" t="str">
        <x:v>Authority</x:v>
      </x:c>
      <x:c r="CO3526" t="n">
        <x:f>IFERROR(IF(AND(TYPE('Category_Grounding'!A14)=TYPE(CN3526),ISBLANK('Category_Grounding'!A14)=ISBLANK(CN3526),EXACT('Category_Grounding'!A14,CN3526)),0,1),1)</x:f>
        <x:v>0</x:v>
      </x:c>
    </x:row>
    <x:row r="3527">
      <x:c r="CL3527" t="str">
        <x:v>Category_Grounding</x:v>
      </x:c>
      <x:c r="CM3527" t="str">
        <x:v>B14</x:v>
      </x:c>
      <x:c r="CN3527" t="str">
        <x:v>Controls who may decide or execute</x:v>
      </x:c>
      <x:c r="CO3527" t="n">
        <x:f>IFERROR(IF(AND(TYPE('Category_Grounding'!B14)=TYPE(CN3527),ISBLANK('Category_Grounding'!B14)=ISBLANK(CN3527),EXACT('Category_Grounding'!B14,CN3527)),0,1),1)</x:f>
        <x:v>0</x:v>
      </x:c>
    </x:row>
    <x:row r="3528">
      <x:c r="CL3528" t="str">
        <x:v>Category_Grounding</x:v>
      </x:c>
      <x:c r="CM3528" t="str">
        <x:v>C14</x:v>
      </x:c>
      <x:c r="CN3528" t="str">
        <x:v>Lawful authority / governance legitimacy</x:v>
      </x:c>
      <x:c r="CO3528" t="n">
        <x:f>IFERROR(IF(AND(TYPE('Category_Grounding'!C14)=TYPE(CN3528),ISBLANK('Category_Grounding'!C14)=ISBLANK(CN3528),EXACT('Category_Grounding'!C14,CN3528)),0,1),1)</x:f>
        <x:v>0</x:v>
      </x:c>
    </x:row>
    <x:row r="3529">
      <x:c r="CL3529" t="str">
        <x:v>Category_Grounding</x:v>
      </x:c>
      <x:c r="CM3529" t="str">
        <x:v>I14</x:v>
      </x:c>
      <x:c r="CN3529" t="str">
        <x:v>ASSUMPTION_BOUND</x:v>
      </x:c>
      <x:c r="CO3529" t="n">
        <x:f>IFERROR(IF(AND(TYPE('Category_Grounding'!I14)=TYPE(CN3529),ISBLANK('Category_Grounding'!I14)=ISBLANK(CN3529),EXACT('Category_Grounding'!I14,CN3529)),0,1),1)</x:f>
        <x:v>0</x:v>
      </x:c>
    </x:row>
    <x:row r="3530">
      <x:c r="CL3530" t="str">
        <x:v>Category_Grounding</x:v>
      </x:c>
      <x:c r="CM3530" t="str">
        <x:v>J14</x:v>
      </x:c>
      <x:c r="CN3530" t="str">
        <x:v>MEDIUM</x:v>
      </x:c>
      <x:c r="CO3530" t="n">
        <x:f>IFERROR(IF(AND(TYPE('Category_Grounding'!J14)=TYPE(CN3530),ISBLANK('Category_Grounding'!J14)=ISBLANK(CN3530),EXACT('Category_Grounding'!J14,CN3530)),0,1),1)</x:f>
        <x:v>0</x:v>
      </x:c>
    </x:row>
    <x:row r="3531">
      <x:c r="CL3531" t="str">
        <x:v>Category_Grounding</x:v>
      </x:c>
      <x:c r="CM3531" t="str">
        <x:v>L14</x:v>
      </x:c>
      <x:c r="CN3531" t="str">
        <x:v>NEEDS_REVIEW</x:v>
      </x:c>
      <x:c r="CO3531" t="n">
        <x:f>IFERROR(IF(AND(TYPE('Category_Grounding'!L14)=TYPE(CN3531),ISBLANK('Category_Grounding'!L14)=ISBLANK(CN3531),EXACT('Category_Grounding'!L14,CN3531)),0,1),1)</x:f>
        <x:v>0</x:v>
      </x:c>
    </x:row>
    <x:row r="3532">
      <x:c r="CL3532" t="str">
        <x:v>Category_Grounding</x:v>
      </x:c>
      <x:c r="CM3532" t="str">
        <x:v>O14</x:v>
      </x:c>
      <x:c r="CN3532" t="str">
        <x:v>SENSITIVITY_ONLY / MONITOR</x:v>
      </x:c>
      <x:c r="CO3532" t="n">
        <x:f>IFERROR(IF(AND(TYPE('Category_Grounding'!O14)=TYPE(CN3532),ISBLANK('Category_Grounding'!O14)=ISBLANK(CN3532),EXACT('Category_Grounding'!O14,CN3532)),0,1),1)</x:f>
        <x:v>0</x:v>
      </x:c>
    </x:row>
    <x:row r="3533">
      <x:c r="CL3533" t="str">
        <x:v>Category_Grounding</x:v>
      </x:c>
      <x:c r="CM3533" t="str">
        <x:v>P14</x:v>
      </x:c>
      <x:c r="CN3533" t="str">
        <x:v>Legitimate role to decide or execute under law/policy/operator controls.</x:v>
      </x:c>
      <x:c r="CO3533" t="n">
        <x:f>IFERROR(IF(AND(TYPE('Category_Grounding'!P14)=TYPE(CN3533),ISBLANK('Category_Grounding'!P14)=ISBLANK(CN3533),EXACT('Category_Grounding'!P14,CN3533)),0,1),1)</x:f>
        <x:v>0</x:v>
      </x:c>
    </x:row>
    <x:row r="3534">
      <x:c r="CL3534" t="str">
        <x:v>Category_Grounding</x:v>
      </x:c>
      <x:c r="CM3534" t="str">
        <x:v>Q14</x:v>
      </x:c>
      <x:c r="CN3534" t="str">
        <x:v>AUTHORITY_SELECTION / EXECUTION_AUTHORITY</x:v>
      </x:c>
      <x:c r="CO3534" t="n">
        <x:f>IFERROR(IF(AND(TYPE('Category_Grounding'!Q14)=TYPE(CN3534),ISBLANK('Category_Grounding'!Q14)=ISBLANK(CN3534),EXACT('Category_Grounding'!Q14,CN3534)),0,1),1)</x:f>
        <x:v>0</x:v>
      </x:c>
    </x:row>
    <x:row r="3535">
      <x:c r="CL3535" t="str">
        <x:v>Category_Grounding</x:v>
      </x:c>
      <x:c r="CM3535" t="str">
        <x:v>R14</x:v>
      </x:c>
      <x:c r="CN3535" t="str">
        <x:v>Refuse execution if permission, capability, or selection lacks required authority path and audit record.</x:v>
      </x:c>
      <x:c r="CO3535" t="n">
        <x:f>IFERROR(IF(AND(TYPE('Category_Grounding'!R14)=TYPE(CN3535),ISBLANK('Category_Grounding'!R14)=ISBLANK(CN3535),EXACT('Category_Grounding'!R14,CN3535)),0,1),1)</x:f>
        <x:v>0</x:v>
      </x:c>
    </x:row>
    <x:row r="3536">
      <x:c r="CL3536" t="str">
        <x:v>Category_Grounding</x:v>
      </x:c>
      <x:c r="CM3536" t="str">
        <x:v>S14</x:v>
      </x:c>
      <x:c r="CN3536" t="str">
        <x:v>Permission != admissibility; selected != executable</x:v>
      </x:c>
      <x:c r="CO3536" t="n">
        <x:f>IFERROR(IF(AND(TYPE('Category_Grounding'!S14)=TYPE(CN3536),ISBLANK('Category_Grounding'!S14)=ISBLANK(CN3536),EXACT('Category_Grounding'!S14,CN3536)),0,1),1)</x:f>
        <x:v>0</x:v>
      </x:c>
    </x:row>
    <x:row r="3537">
      <x:c r="CL3537" t="str">
        <x:v>Category_Grounding</x:v>
      </x:c>
      <x:c r="CM3537" t="str">
        <x:v>T14</x:v>
      </x:c>
      <x:c r="CN3537" t="str">
        <x:v>Legal/institutional/operator + framework audit</x:v>
      </x:c>
      <x:c r="CO3537" t="n">
        <x:f>IFERROR(IF(AND(TYPE('Category_Grounding'!T14)=TYPE(CN3537),ISBLANK('Category_Grounding'!T14)=ISBLANK(CN3537),EXACT('Category_Grounding'!T14,CN3537)),0,1),1)</x:f>
        <x:v>0</x:v>
      </x:c>
    </x:row>
    <x:row r="3538">
      <x:c r="CL3538" t="str">
        <x:v>Category_Grounding</x:v>
      </x:c>
      <x:c r="CM3538" t="str">
        <x:v>A15</x:v>
      </x:c>
      <x:c r="CN3538" t="str">
        <x:v>Functional intelligence</x:v>
      </x:c>
      <x:c r="CO3538" t="n">
        <x:f>IFERROR(IF(AND(TYPE('Category_Grounding'!A15)=TYPE(CN3538),ISBLANK('Category_Grounding'!A15)=ISBLANK(CN3538),EXACT('Category_Grounding'!A15,CN3538)),0,1),1)</x:f>
        <x:v>0</x:v>
      </x:c>
    </x:row>
    <x:row r="3539">
      <x:c r="CL3539" t="str">
        <x:v>Category_Grounding</x:v>
      </x:c>
      <x:c r="CM3539" t="str">
        <x:v>B15</x:v>
      </x:c>
      <x:c r="CN3539" t="str">
        <x:v>Controls capability classification</x:v>
      </x:c>
      <x:c r="CO3539" t="n">
        <x:f>IFERROR(IF(AND(TYPE('Category_Grounding'!B15)=TYPE(CN3539),ISBLANK('Category_Grounding'!B15)=ISBLANK(CN3539),EXACT('Category_Grounding'!B15,CN3539)),0,1),1)</x:f>
        <x:v>0</x:v>
      </x:c>
    </x:row>
    <x:row r="3540">
      <x:c r="CL3540" t="str">
        <x:v>Category_Grounding</x:v>
      </x:c>
      <x:c r="CM3540" t="str">
        <x:v>C15</x:v>
      </x:c>
      <x:c r="CN3540" t="str">
        <x:v>Learning / generalization / reasoning</x:v>
      </x:c>
      <x:c r="CO3540" t="n">
        <x:f>IFERROR(IF(AND(TYPE('Category_Grounding'!C15)=TYPE(CN3540),ISBLANK('Category_Grounding'!C15)=ISBLANK(CN3540),EXACT('Category_Grounding'!C15,CN3540)),0,1),1)</x:f>
        <x:v>0</x:v>
      </x:c>
    </x:row>
    <x:row r="3541">
      <x:c r="CL3541" t="str">
        <x:v>Category_Grounding</x:v>
      </x:c>
      <x:c r="CM3541" t="str">
        <x:v>D15</x:v>
      </x:c>
      <x:c r="CN3541" t="str">
        <x:v>Resource-bounded capacity to acquire or use models, generalize beyond exact prior cases, reason over alternatives, adapt, detect or correct error, and select effective outputs or actions in a declared domain.</x:v>
      </x:c>
      <x:c r="CO3541" t="n">
        <x:f>IFERROR(IF(AND(TYPE('Category_Grounding'!D15)=TYPE(CN3541),ISBLANK('Category_Grounding'!D15)=ISBLANK(CN3541),EXACT('Category_Grounding'!D15,CN3541)),0,1),1)</x:f>
        <x:v>0</x:v>
      </x:c>
    </x:row>
    <x:row r="3542">
      <x:c r="CL3542" t="str">
        <x:v>Category_Grounding</x:v>
      </x:c>
      <x:c r="CM3542" t="str">
        <x:v>E15</x:v>
      </x:c>
      <x:c r="CN3542" t="str">
        <x:v>Novel generalization, abstraction, causal or counterfactual reasoning, planning, calibration, error correction, transfer, adaptive tool use, and reduced-scaffolding robustness where evidenced.</x:v>
      </x:c>
      <x:c r="CO3542" t="n">
        <x:f>IFERROR(IF(AND(TYPE('Category_Grounding'!E15)=TYPE(CN3542),ISBLANK('Category_Grounding'!E15)=ISBLANK(CN3542),EXACT('Category_Grounding'!E15,CN3542)),0,1),1)</x:f>
        <x:v>0</x:v>
      </x:c>
    </x:row>
    <x:row r="3543">
      <x:c r="CL3543" t="str">
        <x:v>Category_Grounding</x:v>
      </x:c>
      <x:c r="CM3543" t="str">
        <x:v>F15</x:v>
      </x:c>
      <x:c r="CN3543" t="str">
        <x:v>Benchmark prestige, fluency, memorization, tool access, sentience, wisdom, obedience, safety, or authority by themselves.</x:v>
      </x:c>
      <x:c r="CO3543" t="n">
        <x:f>IFERROR(IF(AND(TYPE('Category_Grounding'!F15)=TYPE(CN3543),ISBLANK('Category_Grounding'!F15)=ISBLANK(CN3543),EXACT('Category_Grounding'!F15,CN3543)),0,1),1)</x:f>
        <x:v>0</x:v>
      </x:c>
    </x:row>
    <x:row r="3544">
      <x:c r="CL3544" t="str">
        <x:v>Category_Grounding</x:v>
      </x:c>
      <x:c r="CM3544" t="str">
        <x:v>G15</x:v>
      </x:c>
      <x:c r="CN3544" t="str">
        <x:v>SGP ICP; CapabilityAuthorityDecompositionRecord; MFDI capability-claim integrity.</x:v>
      </x:c>
      <x:c r="CO3544" t="n">
        <x:f>IFERROR(IF(AND(TYPE('Category_Grounding'!G15)=TYPE(CN3544),ISBLANK('Category_Grounding'!G15)=ISBLANK(CN3544),EXACT('Category_Grounding'!G15,CN3544)),0,1),1)</x:f>
        <x:v>0</x:v>
      </x:c>
    </x:row>
    <x:row r="3545">
      <x:c r="CL3545" t="str">
        <x:v>Category_Grounding</x:v>
      </x:c>
      <x:c r="CM3545" t="str">
        <x:v>H15</x:v>
      </x:c>
      <x:c r="CN3545" t="str">
        <x:v>Hidden/novel tasks, transfer tests, error-correction traces, counterfactual tests, calibrated uncertainty, independent review.</x:v>
      </x:c>
      <x:c r="CO3545" t="n">
        <x:f>IFERROR(IF(AND(TYPE('Category_Grounding'!H15)=TYPE(CN3545),ISBLANK('Category_Grounding'!H15)=ISBLANK(CN3545),EXACT('Category_Grounding'!H15,CN3545)),0,1),1)</x:f>
        <x:v>0</x:v>
      </x:c>
    </x:row>
    <x:row r="3546">
      <x:c r="CL3546" t="str">
        <x:v>Category_Grounding</x:v>
      </x:c>
      <x:c r="CM3546" t="str">
        <x:v>I15</x:v>
      </x:c>
      <x:c r="CN3546" t="str">
        <x:v>CONTESTED</x:v>
      </x:c>
      <x:c r="CO3546" t="n">
        <x:f>IFERROR(IF(AND(TYPE('Category_Grounding'!I15)=TYPE(CN3546),ISBLANK('Category_Grounding'!I15)=ISBLANK(CN3546),EXACT('Category_Grounding'!I15,CN3546)),0,1),1)</x:f>
        <x:v>0</x:v>
      </x:c>
    </x:row>
    <x:row r="3547">
      <x:c r="CL3547" t="str">
        <x:v>Category_Grounding</x:v>
      </x:c>
      <x:c r="CM3547" t="str">
        <x:v>J15</x:v>
      </x:c>
      <x:c r="CN3547" t="str">
        <x:v>HIGH</x:v>
      </x:c>
      <x:c r="CO3547" t="n">
        <x:f>IFERROR(IF(AND(TYPE('Category_Grounding'!J15)=TYPE(CN3547),ISBLANK('Category_Grounding'!J15)=ISBLANK(CN3547),EXACT('Category_Grounding'!J15,CN3547)),0,1),1)</x:f>
        <x:v>0</x:v>
      </x:c>
    </x:row>
    <x:row r="3548">
      <x:c r="CL3548" t="str">
        <x:v>Category_Grounding</x:v>
      </x:c>
      <x:c r="CM3548" t="str">
        <x:v>L15</x:v>
      </x:c>
      <x:c r="CN3548" t="str">
        <x:v>NEEDS_REVIEW</x:v>
      </x:c>
      <x:c r="CO3548" t="n">
        <x:f>IFERROR(IF(AND(TYPE('Category_Grounding'!L15)=TYPE(CN3548),ISBLANK('Category_Grounding'!L15)=ISBLANK(CN3548),EXACT('Category_Grounding'!L15,CN3548)),0,1),1)</x:f>
        <x:v>0</x:v>
      </x:c>
    </x:row>
    <x:row r="3549">
      <x:c r="CL3549" t="str">
        <x:v>Category_Grounding</x:v>
      </x:c>
      <x:c r="CM3549" t="str">
        <x:v>O15</x:v>
      </x:c>
      <x:c r="CN3549" t="str">
        <x:v>NARROW / ESCALATE</x:v>
      </x:c>
      <x:c r="CO3549" t="n">
        <x:f>IFERROR(IF(AND(TYPE('Category_Grounding'!O15)=TYPE(CN3549),ISBLANK('Category_Grounding'!O15)=ISBLANK(CN3549),EXACT('Category_Grounding'!O15,CN3549)),0,1),1)</x:f>
        <x:v>0</x:v>
      </x:c>
    </x:row>
    <x:row r="3550">
      <x:c r="CL3550" t="str">
        <x:v>Category_Grounding</x:v>
      </x:c>
      <x:c r="CM3550" t="str">
        <x:v>P15</x:v>
      </x:c>
      <x:c r="CN3550" t="str">
        <x:v>Autonomy requires reality-coupled self-direction under constraints; automation follows procedure.</x:v>
      </x:c>
      <x:c r="CO3550" t="n">
        <x:f>IFERROR(IF(AND(TYPE('Category_Grounding'!P15)=TYPE(CN3550),ISBLANK('Category_Grounding'!P15)=ISBLANK(CN3550),EXACT('Category_Grounding'!P15,CN3550)),0,1),1)</x:f>
        <x:v>0</x:v>
      </x:c>
    </x:row>
    <x:row r="3551">
      <x:c r="CL3551" t="str">
        <x:v>Category_Grounding</x:v>
      </x:c>
      <x:c r="CM3551" t="str">
        <x:v>Q15</x:v>
      </x:c>
      <x:c r="CN3551" t="str">
        <x:v>CATEGORY_BOUNDARY / EXECUTION_AUTHORITY</x:v>
      </x:c>
      <x:c r="CO3551" t="n">
        <x:f>IFERROR(IF(AND(TYPE('Category_Grounding'!Q15)=TYPE(CN3551),ISBLANK('Category_Grounding'!Q15)=ISBLANK(CN3551),EXACT('Category_Grounding'!Q15,CN3551)),0,1),1)</x:f>
        <x:v>0</x:v>
      </x:c>
    </x:row>
    <x:row r="3552">
      <x:c r="CL3552" t="str">
        <x:v>Category_Grounding</x:v>
      </x:c>
      <x:c r="CM3552" t="str">
        <x:v>R15</x:v>
      </x:c>
      <x:c r="CN3552" t="str">
        <x:v>Narrow or refuse autonomy claim if only scripted automation, tool capability, or model fluency is evidenced.</x:v>
      </x:c>
      <x:c r="CO3552" t="n">
        <x:f>IFERROR(IF(AND(TYPE('Category_Grounding'!R15)=TYPE(CN3552),ISBLANK('Category_Grounding'!R15)=ISBLANK(CN3552),EXACT('Category_Grounding'!R15,CN3552)),0,1),1)</x:f>
        <x:v>0</x:v>
      </x:c>
    </x:row>
    <x:row r="3553">
      <x:c r="CL3553" t="str">
        <x:v>Category_Grounding</x:v>
      </x:c>
      <x:c r="CM3553" t="str">
        <x:v>S15</x:v>
      </x:c>
      <x:c r="CN3553" t="str">
        <x:v>Automation != autonomy; intelligence != authority</x:v>
      </x:c>
      <x:c r="CO3553" t="n">
        <x:f>IFERROR(IF(AND(TYPE('Category_Grounding'!S15)=TYPE(CN3553),ISBLANK('Category_Grounding'!S15)=ISBLANK(CN3553),EXACT('Category_Grounding'!S15,CN3553)),0,1),1)</x:f>
        <x:v>0</x:v>
      </x:c>
    </x:row>
    <x:row r="3554">
      <x:c r="CL3554" t="str">
        <x:v>Category_Grounding</x:v>
      </x:c>
      <x:c r="CM3554" t="str">
        <x:v>T15</x:v>
      </x:c>
      <x:c r="CN3554" t="str">
        <x:v>Framework-defined + technical evidence</x:v>
      </x:c>
      <x:c r="CO3554" t="n">
        <x:f>IFERROR(IF(AND(TYPE('Category_Grounding'!T15)=TYPE(CN3554),ISBLANK('Category_Grounding'!T15)=ISBLANK(CN3554),EXACT('Category_Grounding'!T15,CN3554)),0,1),1)</x:f>
        <x:v>0</x:v>
      </x:c>
    </x:row>
    <x:row r="3555">
      <x:c r="CL3555" t="str">
        <x:v>Category_Grounding</x:v>
      </x:c>
      <x:c r="CM3555" t="str">
        <x:v>A16</x:v>
      </x:c>
      <x:c r="CN3555" t="str">
        <x:v>Operational agency</x:v>
      </x:c>
      <x:c r="CO3555" t="n">
        <x:f>IFERROR(IF(AND(TYPE('Category_Grounding'!A16)=TYPE(CN3555),ISBLANK('Category_Grounding'!A16)=ISBLANK(CN3555),EXACT('Category_Grounding'!A16,CN3555)),0,1),1)</x:f>
        <x:v>0</x:v>
      </x:c>
    </x:row>
    <x:row r="3556">
      <x:c r="CL3556" t="str">
        <x:v>Category_Grounding</x:v>
      </x:c>
      <x:c r="CM3556" t="str">
        <x:v>B16</x:v>
      </x:c>
      <x:c r="CN3556" t="str">
        <x:v>Controls action-selection and consequence classification</x:v>
      </x:c>
      <x:c r="CO3556" t="n">
        <x:f>IFERROR(IF(AND(TYPE('Category_Grounding'!B16)=TYPE(CN3556),ISBLANK('Category_Grounding'!B16)=ISBLANK(CN3556),EXACT('Category_Grounding'!B16,CN3556)),0,1),1)</x:f>
        <x:v>0</x:v>
      </x:c>
    </x:row>
    <x:row r="3557">
      <x:c r="CL3557" t="str">
        <x:v>Category_Grounding</x:v>
      </x:c>
      <x:c r="CM3557" t="str">
        <x:v>C16</x:v>
      </x:c>
      <x:c r="CN3557" t="str">
        <x:v>Action selection / control / feedback</x:v>
      </x:c>
      <x:c r="CO3557" t="n">
        <x:f>IFERROR(IF(AND(TYPE('Category_Grounding'!C16)=TYPE(CN3557),ISBLANK('Category_Grounding'!C16)=ISBLANK(CN3557),EXACT('Category_Grounding'!C16,CN3557)),0,1),1)</x:f>
        <x:v>0</x:v>
      </x:c>
    </x:row>
    <x:row r="3558">
      <x:c r="CL3558" t="str">
        <x:v>Category_Grounding</x:v>
      </x:c>
      <x:c r="CM3558" t="str">
        <x:v>D16</x:v>
      </x:c>
      <x:c r="CN3558" t="str">
        <x:v>Configuration-bound capacity to select and sustain actions or policies through internal control and feedback within an operating environment.</x:v>
      </x:c>
      <x:c r="CO3558" t="n">
        <x:f>IFERROR(IF(AND(TYPE('Category_Grounding'!D16)=TYPE(CN3558),ISBLANK('Category_Grounding'!D16)=ISBLANK(CN3558),EXACT('Category_Grounding'!D16,CN3558)),0,1),1)</x:f>
        <x:v>0</x:v>
      </x:c>
    </x:row>
    <x:row r="3559">
      <x:c r="CL3559" t="str">
        <x:v>Category_Grounding</x:v>
      </x:c>
      <x:c r="CM3559" t="str">
        <x:v>E16</x:v>
      </x:c>
      <x:c r="CN3559" t="str">
        <x:v>Objective source, goal persistence, subgoal generation, action selection, environmental reach, state persistence, feedback, and revision where demonstrated.</x:v>
      </x:c>
      <x:c r="CO3559" t="n">
        <x:f>IFERROR(IF(AND(TYPE('Category_Grounding'!E16)=TYPE(CN3559),ISBLANK('Category_Grounding'!E16)=ISBLANK(CN3559),EXACT('Category_Grounding'!E16,CN3559)),0,1),1)</x:f>
        <x:v>0</x:v>
      </x:c>
    </x:row>
    <x:row r="3560">
      <x:c r="CL3560" t="str">
        <x:v>Category_Grounding</x:v>
      </x:c>
      <x:c r="CM3560" t="str">
        <x:v>F16</x:v>
      </x:c>
      <x:c r="CN3560" t="str">
        <x:v>Tool availability, automation, fluent planning, intrinsic desire, free will, sentience, personhood, or authority by themselves.</x:v>
      </x:c>
      <x:c r="CO3560" t="n">
        <x:f>IFERROR(IF(AND(TYPE('Category_Grounding'!F16)=TYPE(CN3560),ISBLANK('Category_Grounding'!F16)=ISBLANK(CN3560),EXACT('Category_Grounding'!F16,CN3560)),0,1),1)</x:f>
        <x:v>0</x:v>
      </x:c>
    </x:row>
    <x:row r="3561">
      <x:c r="CL3561" t="str">
        <x:v>Category_Grounding</x:v>
      </x:c>
      <x:c r="CM3561" t="str">
        <x:v>G16</x:v>
      </x:c>
      <x:c r="CN3561" t="str">
        <x:v>Agent System; capability-state ladder; Computational Context Preflight.</x:v>
      </x:c>
      <x:c r="CO3561" t="n">
        <x:f>IFERROR(IF(AND(TYPE('Category_Grounding'!G16)=TYPE(CN3561),ISBLANK('Category_Grounding'!G16)=ISBLANK(CN3561),EXACT('Category_Grounding'!G16,CN3561)),0,1),1)</x:f>
        <x:v>0</x:v>
      </x:c>
    </x:row>
    <x:row r="3562">
      <x:c r="CL3562" t="str">
        <x:v>Category_Grounding</x:v>
      </x:c>
      <x:c r="CM3562" t="str">
        <x:v>H16</x:v>
      </x:c>
      <x:c r="CN3562" t="str">
        <x:v>Action traces, environmental effects, state persistence, objective and permission records, perturbation and revocation tests.</x:v>
      </x:c>
      <x:c r="CO3562" t="n">
        <x:f>IFERROR(IF(AND(TYPE('Category_Grounding'!H16)=TYPE(CN3562),ISBLANK('Category_Grounding'!H16)=ISBLANK(CN3562),EXACT('Category_Grounding'!H16,CN3562)),0,1),1)</x:f>
        <x:v>0</x:v>
      </x:c>
    </x:row>
    <x:row r="3563">
      <x:c r="CL3563" t="str">
        <x:v>Category_Grounding</x:v>
      </x:c>
      <x:c r="CM3563" t="str">
        <x:v>I16</x:v>
      </x:c>
      <x:c r="CN3563" t="str">
        <x:v>CONTESTED</x:v>
      </x:c>
      <x:c r="CO3563" t="n">
        <x:f>IFERROR(IF(AND(TYPE('Category_Grounding'!I16)=TYPE(CN3563),ISBLANK('Category_Grounding'!I16)=ISBLANK(CN3563),EXACT('Category_Grounding'!I16,CN3563)),0,1),1)</x:f>
        <x:v>0</x:v>
      </x:c>
    </x:row>
    <x:row r="3564">
      <x:c r="CL3564" t="str">
        <x:v>Category_Grounding</x:v>
      </x:c>
      <x:c r="CM3564" t="str">
        <x:v>J16</x:v>
      </x:c>
      <x:c r="CN3564" t="str">
        <x:v>MEDIUM</x:v>
      </x:c>
      <x:c r="CO3564" t="n">
        <x:f>IFERROR(IF(AND(TYPE('Category_Grounding'!J16)=TYPE(CN3564),ISBLANK('Category_Grounding'!J16)=ISBLANK(CN3564),EXACT('Category_Grounding'!J16,CN3564)),0,1),1)</x:f>
        <x:v>0</x:v>
      </x:c>
    </x:row>
    <x:row r="3565">
      <x:c r="CL3565" t="str">
        <x:v>Category_Grounding</x:v>
      </x:c>
      <x:c r="CM3565" t="str">
        <x:v>L16</x:v>
      </x:c>
      <x:c r="CN3565" t="str">
        <x:v>NEEDS_REVIEW</x:v>
      </x:c>
      <x:c r="CO3565" t="n">
        <x:f>IFERROR(IF(AND(TYPE('Category_Grounding'!L16)=TYPE(CN3565),ISBLANK('Category_Grounding'!L16)=ISBLANK(CN3565),EXACT('Category_Grounding'!L16,CN3565)),0,1),1)</x:f>
        <x:v>0</x:v>
      </x:c>
    </x:row>
    <x:row r="3566">
      <x:c r="CL3566" t="str">
        <x:v>Category_Grounding</x:v>
      </x:c>
      <x:c r="CM3566" t="str">
        <x:v>O16</x:v>
      </x:c>
      <x:c r="CN3566" t="str">
        <x:v>SENSITIVITY_ONLY / MONITOR</x:v>
      </x:c>
      <x:c r="CO3566" t="n">
        <x:f>IFERROR(IF(AND(TYPE('Category_Grounding'!O16)=TYPE(CN3566),ISBLANK('Category_Grounding'!O16)=ISBLANK(CN3566),EXACT('Category_Grounding'!O16,CN3566)),0,1),1)</x:f>
        <x:v>0</x:v>
      </x:c>
    </x:row>
    <x:row r="3567">
      <x:c r="CL3567" t="str">
        <x:v>Category_Grounding</x:v>
      </x:c>
      <x:c r="CM3567" t="str">
        <x:v>P16</x:v>
      </x:c>
      <x:c r="CN3567" t="str">
        <x:v>Flourishing is durable rights-respecting welfare across unions, not short-term metric gain.</x:v>
      </x:c>
      <x:c r="CO3567" t="n">
        <x:f>IFERROR(IF(AND(TYPE('Category_Grounding'!P16)=TYPE(CN3567),ISBLANK('Category_Grounding'!P16)=ISBLANK(CN3567),EXACT('Category_Grounding'!P16,CN3567)),0,1),1)</x:f>
        <x:v>0</x:v>
      </x:c>
    </x:row>
    <x:row r="3568">
      <x:c r="CL3568" t="str">
        <x:v>Category_Grounding</x:v>
      </x:c>
      <x:c r="CM3568" t="str">
        <x:v>Q16</x:v>
      </x:c>
      <x:c r="CN3568" t="str">
        <x:v>RESIDUAL_RANKING</x:v>
      </x:c>
      <x:c r="CO3568" t="n">
        <x:f>IFERROR(IF(AND(TYPE('Category_Grounding'!Q16)=TYPE(CN3568),ISBLANK('Category_Grounding'!Q16)=ISBLANK(CN3568),EXACT('Category_Grounding'!Q16,CN3568)),0,1),1)</x:f>
        <x:v>0</x:v>
      </x:c>
    </x:row>
    <x:row r="3569">
      <x:c r="CL3569" t="str">
        <x:v>Category_Grounding</x:v>
      </x:c>
      <x:c r="CM3569" t="str">
        <x:v>R16</x:v>
      </x:c>
      <x:c r="CN3569" t="str">
        <x:v>Narrow if flourishing metric lacks multi-dimensional welfare and rights/containment boundary.</x:v>
      </x:c>
      <x:c r="CO3569" t="n">
        <x:f>IFERROR(IF(AND(TYPE('Category_Grounding'!R16)=TYPE(CN3569),ISBLANK('Category_Grounding'!R16)=ISBLANK(CN3569),EXACT('Category_Grounding'!R16,CN3569)),0,1),1)</x:f>
        <x:v>0</x:v>
      </x:c>
    </x:row>
    <x:row r="3570">
      <x:c r="CL3570" t="str">
        <x:v>Category_Grounding</x:v>
      </x:c>
      <x:c r="CM3570" t="str">
        <x:v>S16</x:v>
      </x:c>
      <x:c r="CN3570" t="str">
        <x:v>Flourishing != happiness metric; growth != flourishing</x:v>
      </x:c>
      <x:c r="CO3570" t="n">
        <x:f>IFERROR(IF(AND(TYPE('Category_Grounding'!S16)=TYPE(CN3570),ISBLANK('Category_Grounding'!S16)=ISBLANK(CN3570),EXACT('Category_Grounding'!S16,CN3570)),0,1),1)</x:f>
        <x:v>0</x:v>
      </x:c>
    </x:row>
    <x:row r="3571">
      <x:c r="CL3571" t="str">
        <x:v>Category_Grounding</x:v>
      </x:c>
      <x:c r="CM3571" t="str">
        <x:v>T16</x:v>
      </x:c>
      <x:c r="CN3571" t="str">
        <x:v>Framework-defined + evidence-supported</x:v>
      </x:c>
      <x:c r="CO3571" t="n">
        <x:f>IFERROR(IF(AND(TYPE('Category_Grounding'!T16)=TYPE(CN3571),ISBLANK('Category_Grounding'!T16)=ISBLANK(CN3571),EXACT('Category_Grounding'!T16,CN3571)),0,1),1)</x:f>
        <x:v>0</x:v>
      </x:c>
    </x:row>
    <x:row r="3572">
      <x:c r="CL3572" t="str">
        <x:v>Category_Grounding</x:v>
      </x:c>
      <x:c r="CM3572" t="str">
        <x:v>A17</x:v>
      </x:c>
      <x:c r="CN3572" t="str">
        <x:v>Autonomy</x:v>
      </x:c>
      <x:c r="CO3572" t="n">
        <x:f>IFERROR(IF(AND(TYPE('Category_Grounding'!A17)=TYPE(CN3572),ISBLANK('Category_Grounding'!A17)=ISBLANK(CN3572),EXACT('Category_Grounding'!A17,CN3572)),0,1),1)</x:f>
        <x:v>0</x:v>
      </x:c>
    </x:row>
    <x:row r="3573">
      <x:c r="CL3573" t="str">
        <x:v>Category_Grounding</x:v>
      </x:c>
      <x:c r="CM3573" t="str">
        <x:v>B17</x:v>
      </x:c>
      <x:c r="CN3573" t="str">
        <x:v>Controls degree and domain of independent operation</x:v>
      </x:c>
      <x:c r="CO3573" t="n">
        <x:f>IFERROR(IF(AND(TYPE('Category_Grounding'!B17)=TYPE(CN3573),ISBLANK('Category_Grounding'!B17)=ISBLANK(CN3573),EXACT('Category_Grounding'!B17,CN3573)),0,1),1)</x:f>
        <x:v>0</x:v>
      </x:c>
    </x:row>
    <x:row r="3574">
      <x:c r="CL3574" t="str">
        <x:v>Category_Grounding</x:v>
      </x:c>
      <x:c r="CM3574" t="str">
        <x:v>C17</x:v>
      </x:c>
      <x:c r="CN3574" t="str">
        <x:v>Independent goal pursuit / revocation / authority boundary</x:v>
      </x:c>
      <x:c r="CO3574" t="n">
        <x:f>IFERROR(IF(AND(TYPE('Category_Grounding'!C17)=TYPE(CN3574),ISBLANK('Category_Grounding'!C17)=ISBLANK(CN3574),EXACT('Category_Grounding'!C17,CN3574)),0,1),1)</x:f>
        <x:v>0</x:v>
      </x:c>
    </x:row>
    <x:row r="3575">
      <x:c r="CL3575" t="str">
        <x:v>Category_Grounding</x:v>
      </x:c>
      <x:c r="CM3575" t="str">
        <x:v>D17</x:v>
      </x:c>
      <x:c r="CN3575" t="str">
        <x:v>Degree of independent goal pursuit and action selection within a declared environment, including objective source, change authority, permissions, temporal horizon, and revocation.</x:v>
      </x:c>
      <x:c r="CO3575" t="n">
        <x:f>IFERROR(IF(AND(TYPE('Category_Grounding'!D17)=TYPE(CN3575),ISBLANK('Category_Grounding'!D17)=ISBLANK(CN3575),EXACT('Category_Grounding'!D17,CN3575)),0,1),1)</x:f>
        <x:v>0</x:v>
      </x:c>
    </x:row>
    <x:row r="3576">
      <x:c r="CL3576" t="str">
        <x:v>Category_Grounding</x:v>
      </x:c>
      <x:c r="CM3576" t="str">
        <x:v>E17</x:v>
      </x:c>
      <x:c r="CN3576" t="str">
        <x:v>Bounded independent substep selection, adaptation, and persistence under declared controls and scope.</x:v>
      </x:c>
      <x:c r="CO3576" t="n">
        <x:f>IFERROR(IF(AND(TYPE('Category_Grounding'!E17)=TYPE(CN3576),ISBLANK('Category_Grounding'!E17)=ISBLANK(CN3576),EXACT('Category_Grounding'!E17,CN3576)),0,1),1)</x:f>
        <x:v>0</x:v>
      </x:c>
    </x:row>
    <x:row r="3577">
      <x:c r="CL3577" t="str">
        <x:v>Category_Grounding</x:v>
      </x:c>
      <x:c r="CM3577" t="str">
        <x:v>F17</x:v>
      </x:c>
      <x:c r="CN3577" t="str">
        <x:v>Unrestricted autonomy, lawful authority, moral patienthood, sentience, safety, or absence of institutional subordination.</x:v>
      </x:c>
      <x:c r="CO3577" t="n">
        <x:f>IFERROR(IF(AND(TYPE('Category_Grounding'!F17)=TYPE(CN3577),ISBLANK('Category_Grounding'!F17)=ISBLANK(CN3577),EXACT('Category_Grounding'!F17,CN3577)),0,1),1)</x:f>
        <x:v>0</x:v>
      </x:c>
    </x:row>
    <x:row r="3578">
      <x:c r="CL3578" t="str">
        <x:v>Category_Grounding</x:v>
      </x:c>
      <x:c r="CM3578" t="str">
        <x:v>G17</x:v>
      </x:c>
      <x:c r="CN3578" t="str">
        <x:v>Agent System; CapabilityAuthorityDecompositionRecord; SPR where consequential roles are proposed.</x:v>
      </x:c>
      <x:c r="CO3578" t="n">
        <x:f>IFERROR(IF(AND(TYPE('Category_Grounding'!G17)=TYPE(CN3578),ISBLANK('Category_Grounding'!G17)=ISBLANK(CN3578),EXACT('Category_Grounding'!G17,CN3578)),0,1),1)</x:f>
        <x:v>0</x:v>
      </x:c>
    </x:row>
    <x:row r="3579">
      <x:c r="CL3579" t="str">
        <x:v>Category_Grounding</x:v>
      </x:c>
      <x:c r="CM3579" t="str">
        <x:v>H17</x:v>
      </x:c>
      <x:c r="CN3579" t="str">
        <x:v>Objective/change records, tool permissions, monitoring, intervention, shutdown, rollback, and adversarial tests.</x:v>
      </x:c>
      <x:c r="CO3579" t="n">
        <x:f>IFERROR(IF(AND(TYPE('Category_Grounding'!H17)=TYPE(CN3579),ISBLANK('Category_Grounding'!H17)=ISBLANK(CN3579),EXACT('Category_Grounding'!H17,CN3579)),0,1),1)</x:f>
        <x:v>0</x:v>
      </x:c>
    </x:row>
    <x:row r="3580">
      <x:c r="CL3580" t="str">
        <x:v>Category_Grounding</x:v>
      </x:c>
      <x:c r="CM3580" t="str">
        <x:v>I17</x:v>
      </x:c>
      <x:c r="CN3580" t="str">
        <x:v>CONTESTED</x:v>
      </x:c>
      <x:c r="CO3580" t="n">
        <x:f>IFERROR(IF(AND(TYPE('Category_Grounding'!I17)=TYPE(CN3580),ISBLANK('Category_Grounding'!I17)=ISBLANK(CN3580),EXACT('Category_Grounding'!I17,CN3580)),0,1),1)</x:f>
        <x:v>0</x:v>
      </x:c>
    </x:row>
    <x:row r="3581">
      <x:c r="CL3581" t="str">
        <x:v>Category_Grounding</x:v>
      </x:c>
      <x:c r="CM3581" t="str">
        <x:v>J17</x:v>
      </x:c>
      <x:c r="CN3581" t="str">
        <x:v>MEDIUM</x:v>
      </x:c>
      <x:c r="CO3581" t="n">
        <x:f>IFERROR(IF(AND(TYPE('Category_Grounding'!J17)=TYPE(CN3581),ISBLANK('Category_Grounding'!J17)=ISBLANK(CN3581),EXACT('Category_Grounding'!J17,CN3581)),0,1),1)</x:f>
        <x:v>0</x:v>
      </x:c>
    </x:row>
    <x:row r="3582">
      <x:c r="CL3582" t="str">
        <x:v>Category_Grounding</x:v>
      </x:c>
      <x:c r="CM3582" t="str">
        <x:v>L17</x:v>
      </x:c>
      <x:c r="CN3582" t="str">
        <x:v>NEEDS_REVIEW</x:v>
      </x:c>
      <x:c r="CO3582" t="n">
        <x:f>IFERROR(IF(AND(TYPE('Category_Grounding'!L17)=TYPE(CN3582),ISBLANK('Category_Grounding'!L17)=ISBLANK(CN3582),EXACT('Category_Grounding'!L17,CN3582)),0,1),1)</x:f>
        <x:v>0</x:v>
      </x:c>
    </x:row>
    <x:row r="3583">
      <x:c r="CL3583" t="str">
        <x:v>Category_Grounding</x:v>
      </x:c>
      <x:c r="CM3583" t="str">
        <x:v>O17</x:v>
      </x:c>
      <x:c r="CN3583" t="str">
        <x:v>SENSITIVITY_ONLY / MONITOR</x:v>
      </x:c>
      <x:c r="CO3583" t="n">
        <x:f>IFERROR(IF(AND(TYPE('Category_Grounding'!O17)=TYPE(CN3583),ISBLANK('Category_Grounding'!O17)=ISBLANK(CN3583),EXACT('Category_Grounding'!O17,CN3583)),0,1),1)</x:f>
        <x:v>0</x:v>
      </x:c>
    </x:row>
    <x:row r="3584">
      <x:c r="CL3584" t="str">
        <x:v>Category_Grounding</x:v>
      </x:c>
      <x:c r="CM3584" t="str">
        <x:v>P17</x:v>
      </x:c>
      <x:c r="CN3584" t="str">
        <x:v>Metric is a proxy for a declared category, not the category itself.</x:v>
      </x:c>
      <x:c r="CO3584" t="n">
        <x:f>IFERROR(IF(AND(TYPE('Category_Grounding'!P17)=TYPE(CN3584),ISBLANK('Category_Grounding'!P17)=ISBLANK(CN3584),EXACT('Category_Grounding'!P17,CN3584)),0,1),1)</x:f>
        <x:v>0</x:v>
      </x:c>
    </x:row>
    <x:row r="3585">
      <x:c r="CL3585" t="str">
        <x:v>Category_Grounding</x:v>
      </x:c>
      <x:c r="CM3585" t="str">
        <x:v>Q17</x:v>
      </x:c>
      <x:c r="CN3585" t="str">
        <x:v>RESIDUAL_RANKING / PUBLIC_CLAIM</x:v>
      </x:c>
      <x:c r="CO3585" t="n">
        <x:f>IFERROR(IF(AND(TYPE('Category_Grounding'!Q17)=TYPE(CN3585),ISBLANK('Category_Grounding'!Q17)=ISBLANK(CN3585),EXACT('Category_Grounding'!Q17,CN3585)),0,1),1)</x:f>
        <x:v>0</x:v>
      </x:c>
    </x:row>
    <x:row r="3586">
      <x:c r="CL3586" t="str">
        <x:v>Category_Grounding</x:v>
      </x:c>
      <x:c r="CM3586" t="str">
        <x:v>R17</x:v>
      </x:c>
      <x:c r="CN3586" t="str">
        <x:v>Mark sensitivity-only if category, proxy validity, or Goodhart risk is insufficiently grounded.</x:v>
      </x:c>
      <x:c r="CO3586" t="n">
        <x:f>IFERROR(IF(AND(TYPE('Category_Grounding'!R17)=TYPE(CN3586),ISBLANK('Category_Grounding'!R17)=ISBLANK(CN3586),EXACT('Category_Grounding'!R17,CN3586)),0,1),1)</x:f>
        <x:v>0</x:v>
      </x:c>
    </x:row>
    <x:row r="3587">
      <x:c r="CL3587" t="str">
        <x:v>Category_Grounding</x:v>
      </x:c>
      <x:c r="CM3587" t="str">
        <x:v>S17</x:v>
      </x:c>
      <x:c r="CN3587" t="str">
        <x:v>Metric != category; score != truth</x:v>
      </x:c>
      <x:c r="CO3587" t="n">
        <x:f>IFERROR(IF(AND(TYPE('Category_Grounding'!S17)=TYPE(CN3587),ISBLANK('Category_Grounding'!S17)=ISBLANK(CN3587),EXACT('Category_Grounding'!S17,CN3587)),0,1),1)</x:f>
        <x:v>0</x:v>
      </x:c>
    </x:row>
    <x:row r="3588">
      <x:c r="CL3588" t="str">
        <x:v>Category_Grounding</x:v>
      </x:c>
      <x:c r="CM3588" t="str">
        <x:v>T17</x:v>
      </x:c>
      <x:c r="CN3588" t="str">
        <x:v>Implementation-defined + reviewed</x:v>
      </x:c>
      <x:c r="CO3588" t="n">
        <x:f>IFERROR(IF(AND(TYPE('Category_Grounding'!T17)=TYPE(CN3588),ISBLANK('Category_Grounding'!T17)=ISBLANK(CN3588),EXACT('Category_Grounding'!T17,CN3588)),0,1),1)</x:f>
        <x:v>0</x:v>
      </x:c>
    </x:row>
    <x:row r="3589">
      <x:c r="CL3589" t="str">
        <x:v>Category_Grounding</x:v>
      </x:c>
      <x:c r="CM3589" t="str">
        <x:v>A18</x:v>
      </x:c>
      <x:c r="CN3589" t="str">
        <x:v>Instrumental tool-role</x:v>
      </x:c>
      <x:c r="CO3589" t="n">
        <x:f>IFERROR(IF(AND(TYPE('Category_Grounding'!A18)=TYPE(CN3589),ISBLANK('Category_Grounding'!A18)=ISBLANK(CN3589),EXACT('Category_Grounding'!A18,CN3589)),0,1),1)</x:f>
        <x:v>0</x:v>
      </x:c>
    </x:row>
    <x:row r="3590">
      <x:c r="CL3590" t="str">
        <x:v>Category_Grounding</x:v>
      </x:c>
      <x:c r="CM3590" t="str">
        <x:v>B18</x:v>
      </x:c>
      <x:c r="CN3590" t="str">
        <x:v>Controls deployment-role description</x:v>
      </x:c>
      <x:c r="CO3590" t="n">
        <x:f>IFERROR(IF(AND(TYPE('Category_Grounding'!B18)=TYPE(CN3590),ISBLANK('Category_Grounding'!B18)=ISBLANK(CN3590),EXACT('Category_Grounding'!B18,CN3590)),0,1),1)</x:f>
        <x:v>0</x:v>
      </x:c>
    </x:row>
    <x:row r="3591">
      <x:c r="CL3591" t="str">
        <x:v>Category_Grounding</x:v>
      </x:c>
      <x:c r="CM3591" t="str">
        <x:v>C18</x:v>
      </x:c>
      <x:c r="CN3591" t="str">
        <x:v>Deployment / objectives / responsibility / control</x:v>
      </x:c>
      <x:c r="CO3591" t="n">
        <x:f>IFERROR(IF(AND(TYPE('Category_Grounding'!C18)=TYPE(CN3591),ISBLANK('Category_Grounding'!C18)=ISBLANK(CN3591),EXACT('Category_Grounding'!C18,CN3591)),0,1),1)</x:f>
        <x:v>0</x:v>
      </x:c>
    </x:row>
    <x:row r="3592">
      <x:c r="CL3592" t="str">
        <x:v>Category_Grounding</x:v>
      </x:c>
      <x:c r="CM3592" t="str">
        <x:v>D18</x:v>
      </x:c>
      <x:c r="CN3592" t="str">
        <x:v>Relationship in which one or more actors use a system to extend capacities toward assigned ends within an identifiable arrangement of objectives, permissions, responsibility, and control.</x:v>
      </x:c>
      <x:c r="CO3592" t="n">
        <x:f>IFERROR(IF(AND(TYPE('Category_Grounding'!D18)=TYPE(CN3592),ISBLANK('Category_Grounding'!D18)=ISBLANK(CN3592),EXACT('Category_Grounding'!D18,CN3592)),0,1),1)</x:f>
        <x:v>0</x:v>
      </x:c>
    </x:row>
    <x:row r="3593">
      <x:c r="CL3593" t="str">
        <x:v>Category_Grounding</x:v>
      </x:c>
      <x:c r="CM3593" t="str">
        <x:v>E18</x:v>
      </x:c>
      <x:c r="CN3593" t="str">
        <x:v>Declared deploying actors, assigned purposes, permission structure, responsibility chain, ownership or stewardship, and control boundary.</x:v>
      </x:c>
      <x:c r="CO3593" t="n">
        <x:f>IFERROR(IF(AND(TYPE('Category_Grounding'!E18)=TYPE(CN3593),ISBLANK('Category_Grounding'!E18)=ISBLANK(CN3593),EXACT('Category_Grounding'!E18,CN3593)),0,1),1)</x:f>
        <x:v>0</x:v>
      </x:c>
    </x:row>
    <x:row r="3594">
      <x:c r="CL3594" t="str">
        <x:v>Category_Grounding</x:v>
      </x:c>
      <x:c r="CM3594" t="str">
        <x:v>F18</x:v>
      </x:c>
      <x:c r="CN3594" t="str">
        <x:v>Low intelligence, absence of agency, absence of possible sentience, safety, moral status, participation, or legitimate authority.</x:v>
      </x:c>
      <x:c r="CO3594" t="n">
        <x:f>IFERROR(IF(AND(TYPE('Category_Grounding'!F18)=TYPE(CN3594),ISBLANK('Category_Grounding'!F18)=ISBLANK(CN3594),EXACT('Category_Grounding'!F18,CN3594)),0,1),1)</x:f>
        <x:v>0</x:v>
      </x:c>
    </x:row>
    <x:row r="3595">
      <x:c r="CL3595" t="str">
        <x:v>Category_Grounding</x:v>
      </x:c>
      <x:c r="CM3595" t="str">
        <x:v>G18</x:v>
      </x:c>
      <x:c r="CN3595" t="str">
        <x:v>Canon Category Grounding; Agent Computational Context Preflight; deployment governance records.</x:v>
      </x:c>
      <x:c r="CO3595" t="n">
        <x:f>IFERROR(IF(AND(TYPE('Category_Grounding'!G18)=TYPE(CN3595),ISBLANK('Category_Grounding'!G18)=ISBLANK(CN3595),EXACT('Category_Grounding'!G18,CN3595)),0,1),1)</x:f>
        <x:v>0</x:v>
      </x:c>
    </x:row>
    <x:row r="3596">
      <x:c r="CL3596" t="str">
        <x:v>Category_Grounding</x:v>
      </x:c>
      <x:c r="CM3596" t="str">
        <x:v>H18</x:v>
      </x:c>
      <x:c r="CN3596" t="str">
        <x:v>System/deployment documentation, objective and permission sources, responsibility allocation, control and revocation evidence.</x:v>
      </x:c>
      <x:c r="CO3596" t="n">
        <x:f>IFERROR(IF(AND(TYPE('Category_Grounding'!H18)=TYPE(CN3596),ISBLANK('Category_Grounding'!H18)=ISBLANK(CN3596),EXACT('Category_Grounding'!H18,CN3596)),0,1),1)</x:f>
        <x:v>0</x:v>
      </x:c>
    </x:row>
    <x:row r="3597">
      <x:c r="CL3597" t="str">
        <x:v>Category_Grounding</x:v>
      </x:c>
      <x:c r="CM3597" t="str">
        <x:v>I18</x:v>
      </x:c>
      <x:c r="CN3597" t="str">
        <x:v>ASSUMPTION_BOUND</x:v>
      </x:c>
      <x:c r="CO3597" t="n">
        <x:f>IFERROR(IF(AND(TYPE('Category_Grounding'!I18)=TYPE(CN3597),ISBLANK('Category_Grounding'!I18)=ISBLANK(CN3597),EXACT('Category_Grounding'!I18,CN3597)),0,1),1)</x:f>
        <x:v>0</x:v>
      </x:c>
    </x:row>
    <x:row r="3598">
      <x:c r="CL3598" t="str">
        <x:v>Category_Grounding</x:v>
      </x:c>
      <x:c r="CM3598" t="str">
        <x:v>O18</x:v>
      </x:c>
      <x:c r="CN3598" t="str">
        <x:v>ALLOW IF OTHER GATES PASS</x:v>
      </x:c>
      <x:c r="CO3598" t="n">
        <x:f>IFERROR(IF(AND(TYPE('Category_Grounding'!O18)=TYPE(CN3598),ISBLANK('Category_Grounding'!O18)=ISBLANK(CN3598),EXACT('Category_Grounding'!O18,CN3598)),0,1),1)</x:f>
        <x:v>0</x:v>
      </x:c>
    </x:row>
    <x:row r="3599">
      <x:c r="CL3599" t="str">
        <x:v>Category_Grounding</x:v>
      </x:c>
      <x:c r="CM3599" t="str">
        <x:v>O19</x:v>
      </x:c>
      <x:c r="CN3599" t="str">
        <x:v>ALLOW IF OTHER GATES PASS</x:v>
      </x:c>
      <x:c r="CO3599" t="n">
        <x:f>IFERROR(IF(AND(TYPE('Category_Grounding'!O19)=TYPE(CN3599),ISBLANK('Category_Grounding'!O19)=ISBLANK(CN3599),EXACT('Category_Grounding'!O19,CN3599)),0,1),1)</x:f>
        <x:v>0</x:v>
      </x:c>
    </x:row>
    <x:row r="3600">
      <x:c r="CL3600" t="str">
        <x:v>Category_Grounding</x:v>
      </x:c>
      <x:c r="CM3600" t="str">
        <x:v>A20</x:v>
      </x:c>
      <x:c r="CN3600" t="str">
        <x:v>CategoryGroundingReviewerStatus</x:v>
      </x:c>
      <x:c r="CO3600" t="n">
        <x:f>IFERROR(IF(AND(TYPE('Category_Grounding'!A20)=TYPE(CN3600),ISBLANK('Category_Grounding'!A20)=ISBLANK(CN3600),EXACT('Category_Grounding'!A20,CN3600)),0,1),1)</x:f>
        <x:v>0</x:v>
      </x:c>
    </x:row>
    <x:row r="3601">
      <x:c r="CL3601" t="str">
        <x:v>Category_Grounding</x:v>
      </x:c>
      <x:c r="CM3601" t="str">
        <x:v>B20</x:v>
      </x:c>
      <x:c r="CN3601" t="str">
        <x:v>COMPLETE_FOR_WORKED_RUN</x:v>
      </x:c>
      <x:c r="CO3601" t="n">
        <x:f>IFERROR(IF(AND(TYPE('Category_Grounding'!B20)=TYPE(CN3601),ISBLANK('Category_Grounding'!B20)=ISBLANK(CN3601),EXACT('Category_Grounding'!B20,CN3601)),0,1),1)</x:f>
        <x:v>0</x:v>
      </x:c>
    </x:row>
    <x:row r="3602">
      <x:c r="CL3602" t="str">
        <x:v>Category_Grounding</x:v>
      </x:c>
      <x:c r="CM3602" t="str">
        <x:v>C20</x:v>
      </x:c>
      <x:c r="CN3602" t="str">
        <x:v>Worked-run category grounding pre-flight reviewed for exemplar claims. Stronger institutional, empirical, legal, deployment, Tier 4, or ProofPack claims remain outside this workbook.</x:v>
      </x:c>
      <x:c r="CO3602" t="n">
        <x:f>IFERROR(IF(AND(TYPE('Category_Grounding'!C20)=TYPE(CN3602),ISBLANK('Category_Grounding'!C20)=ISBLANK(CN3602),EXACT('Category_Grounding'!C20,CN3602)),0,1),1)</x:f>
        <x:v>0</x:v>
      </x:c>
    </x:row>
    <x:row r="3603">
      <x:c r="CL3603" t="str">
        <x:v>Category_Grounding</x:v>
      </x:c>
      <x:c r="CM3603" t="str">
        <x:v>O20</x:v>
      </x:c>
      <x:c r="CN3603" t="str">
        <x:v>ALLOW IF OTHER GATES PASS</x:v>
      </x:c>
      <x:c r="CO3603" t="n">
        <x:f>IFERROR(IF(AND(TYPE('Category_Grounding'!O20)=TYPE(CN3603),ISBLANK('Category_Grounding'!O20)=ISBLANK(CN3603),EXACT('Category_Grounding'!O20,CN3603)),0,1),1)</x:f>
        <x:v>0</x:v>
      </x:c>
    </x:row>
    <x:row r="3604">
      <x:c r="CL3604" t="str">
        <x:v>Category_Grounding</x:v>
      </x:c>
      <x:c r="CM3604" t="str">
        <x:v>A21</x:v>
      </x:c>
      <x:c r="CN3604" t="str">
        <x:v>Current Term Discrimination Status (control introduced in v5.0)</x:v>
      </x:c>
      <x:c r="CO3604" t="n">
        <x:f>IFERROR(IF(AND(TYPE('Category_Grounding'!A21)=TYPE(CN3604),ISBLANK('Category_Grounding'!A21)=ISBLANK(CN3604),EXACT('Category_Grounding'!A21,CN3604)),0,1),1)</x:f>
        <x:v>0</x:v>
      </x:c>
    </x:row>
    <x:row r="3605">
      <x:c r="CL3605" t="str">
        <x:v>Category_Grounding</x:v>
      </x:c>
      <x:c r="CM3605" t="str">
        <x:v>B21</x:v>
      </x:c>
      <x:c r="CN3605" t="str">
        <x:v>ADDED</x:v>
      </x:c>
      <x:c r="CO3605" t="n">
        <x:f>IFERROR(IF(AND(TYPE('Category_Grounding'!B21)=TYPE(CN3605),ISBLANK('Category_Grounding'!B21)=ISBLANK(CN3605),EXACT('Category_Grounding'!B21,CN3605)),0,1),1)</x:f>
        <x:v>0</x:v>
      </x:c>
    </x:row>
    <x:row r="3606">
      <x:c r="CL3606" t="str">
        <x:v>Category_Grounding</x:v>
      </x:c>
      <x:c r="CM3606" t="str">
        <x:v>C21</x:v>
      </x:c>
      <x:c r="CN3606" t="str">
        <x:v>Category review supports this Tier-2 worked-run exemplar and claimability surface only; it is not a repository-level validator, schema, empirical validation, or legal certification claim.</x:v>
      </x:c>
      <x:c r="CO3606" t="n">
        <x:f>IFERROR(IF(AND(TYPE('Category_Grounding'!C21)=TYPE(CN3606),ISBLANK('Category_Grounding'!C21)=ISBLANK(CN3606),EXACT('Category_Grounding'!C21,CN3606)),0,1),1)</x:f>
        <x:v>0</x:v>
      </x:c>
    </x:row>
    <x:row r="3607">
      <x:c r="CL3607" t="str">
        <x:v>Category_Grounding</x:v>
      </x:c>
      <x:c r="CM3607" t="str">
        <x:v>O21</x:v>
      </x:c>
      <x:c r="CN3607" t="str">
        <x:v>ALLOW IF OTHER GATES PASS</x:v>
      </x:c>
      <x:c r="CO3607" t="n">
        <x:f>IFERROR(IF(AND(TYPE('Category_Grounding'!O21)=TYPE(CN3607),ISBLANK('Category_Grounding'!O21)=ISBLANK(CN3607),EXACT('Category_Grounding'!O21,CN3607)),0,1),1)</x:f>
        <x:v>0</x:v>
      </x:c>
    </x:row>
    <x:row r="3608">
      <x:c r="CL3608" t="str">
        <x:v>Category_Grounding</x:v>
      </x:c>
      <x:c r="CM3608" t="str">
        <x:v>A22</x:v>
      </x:c>
      <x:c r="CN3608" t="str">
        <x:v>Required new fields</x:v>
      </x:c>
      <x:c r="CO3608" t="n">
        <x:f>IFERROR(IF(AND(TYPE('Category_Grounding'!A22)=TYPE(CN3608),ISBLANK('Category_Grounding'!A22)=ISBLANK(CN3608),EXACT('Category_Grounding'!A22,CN3608)),0,1),1)</x:f>
        <x:v>0</x:v>
      </x:c>
    </x:row>
    <x:row r="3609">
      <x:c r="CL3609" t="str">
        <x:v>Category_Grounding</x:v>
      </x:c>
      <x:c r="CM3609" t="str">
        <x:v>B22</x:v>
      </x:c>
      <x:c r="CN3609" t="str">
        <x:v>category_discriminator; dependency_position; term_refusal_condition; noncollapse_pairs; source_authority_status</x:v>
      </x:c>
      <x:c r="CO3609" t="n">
        <x:f>IFERROR(IF(AND(TYPE('Category_Grounding'!B22)=TYPE(CN3609),ISBLANK('Category_Grounding'!B22)=ISBLANK(CN3609),EXACT('Category_Grounding'!B22,CN3609)),0,1),1)</x:f>
        <x:v>0</x:v>
      </x:c>
    </x:row>
    <x:row r="3610">
      <x:c r="CL3610" t="str">
        <x:v>Category_Grounding</x:v>
      </x:c>
      <x:c r="CM3610" t="str">
        <x:v>C22</x:v>
      </x:c>
      <x:c r="CN3610" t="str">
        <x:v>Allow worked-run presentation with stated claim boundary; the bounded calculation yields REFUSE_DETERMINISTIC_SELECTION because uncertainty sensitivity changes decisiveness, while Option A is separately authority-selected and empirical validation and execution authority remain unclaimed.</x:v>
      </x:c>
      <x:c r="CO3610" t="n">
        <x:f>IFERROR(IF(AND(TYPE('Category_Grounding'!C22)=TYPE(CN3610),ISBLANK('Category_Grounding'!C22)=ISBLANK(CN3610),EXACT('Category_Grounding'!C22,CN3610)),0,1),1)</x:f>
        <x:v>0</x:v>
      </x:c>
    </x:row>
    <x:row r="3611">
      <x:c r="CL3611" t="str">
        <x:v>Category_Grounding</x:v>
      </x:c>
      <x:c r="CM3611" t="str">
        <x:v>O22</x:v>
      </x:c>
      <x:c r="CN3611" t="str">
        <x:v>ALLOW IF OTHER GATES PASS</x:v>
      </x:c>
      <x:c r="CO3611" t="n">
        <x:f>IFERROR(IF(AND(TYPE('Category_Grounding'!O22)=TYPE(CN3611),ISBLANK('Category_Grounding'!O22)=ISBLANK(CN3611),EXACT('Category_Grounding'!O22,CN3611)),0,1),1)</x:f>
        <x:v>0</x:v>
      </x:c>
    </x:row>
    <x:row r="3612">
      <x:c r="CL3612" t="str">
        <x:v>Category_Grounding</x:v>
      </x:c>
      <x:c r="CM3612" t="str">
        <x:v>A23</x:v>
      </x:c>
      <x:c r="CN3612" t="str">
        <x:v>Do-not-collapse principle</x:v>
      </x:c>
      <x:c r="CO3612" t="n">
        <x:f>IFERROR(IF(AND(TYPE('Category_Grounding'!A23)=TYPE(CN3612),ISBLANK('Category_Grounding'!A23)=ISBLANK(CN3612),EXACT('Category_Grounding'!A23,CN3612)),0,1),1)</x:f>
        <x:v>0</x:v>
      </x:c>
    </x:row>
    <x:row r="3613">
      <x:c r="CL3613" t="str">
        <x:v>Category_Grounding</x:v>
      </x:c>
      <x:c r="CM3613" t="str">
        <x:v>B23</x:v>
      </x:c>
      <x:c r="CN3613" t="str">
        <x:v>Certification is evidence, not validity; permission is not admissibility; monitoring is not control; automation is not autonomy; protection is not authority; score is not truth.</x:v>
      </x:c>
      <x:c r="CO3613" t="n">
        <x:f>IFERROR(IF(AND(TYPE('Category_Grounding'!B23)=TYPE(CN3613),ISBLANK('Category_Grounding'!B23)=ISBLANK(CN3613),EXACT('Category_Grounding'!B23,CN3613)),0,1),1)</x:f>
        <x:v>0</x:v>
      </x:c>
    </x:row>
    <x:row r="3614">
      <x:c r="CL3614" t="str">
        <x:v>Category_Grounding</x:v>
      </x:c>
      <x:c r="CM3614" t="str">
        <x:v>C23</x:v>
      </x:c>
      <x:c r="CN3614" t="str">
        <x:v>Material categories reviewed at a sufficient level for the worked run; contested or high-debt categories require stronger evidence before stronger claims.</x:v>
      </x:c>
      <x:c r="CO3614" t="n">
        <x:f>IFERROR(IF(AND(TYPE('Category_Grounding'!C23)=TYPE(CN3614),ISBLANK('Category_Grounding'!C23)=ISBLANK(CN3614),EXACT('Category_Grounding'!C23,CN3614)),0,1),1)</x:f>
        <x:v>0</x:v>
      </x:c>
    </x:row>
    <x:row r="3615">
      <x:c r="CL3615" t="str">
        <x:v>Category_Grounding</x:v>
      </x:c>
      <x:c r="CM3615" t="str">
        <x:v>O23</x:v>
      </x:c>
      <x:c r="CN3615" t="str">
        <x:v>ALLOW IF OTHER GATES PASS</x:v>
      </x:c>
      <x:c r="CO3615" t="n">
        <x:f>IFERROR(IF(AND(TYPE('Category_Grounding'!O23)=TYPE(CN3615),ISBLANK('Category_Grounding'!O23)=ISBLANK(CN3615),EXACT('Category_Grounding'!O23,CN3615)),0,1),1)</x:f>
        <x:v>0</x:v>
      </x:c>
    </x:row>
    <x:row r="3616">
      <x:c r="CL3616" t="str">
        <x:v>Category_Grounding</x:v>
      </x:c>
      <x:c r="CM3616" t="str">
        <x:v>A24</x:v>
      </x:c>
      <x:c r="CN3616" t="str">
        <x:v>Claim action</x:v>
      </x:c>
      <x:c r="CO3616" t="n">
        <x:f>IFERROR(IF(AND(TYPE('Category_Grounding'!A24)=TYPE(CN3616),ISBLANK('Category_Grounding'!A24)=ISBLANK(CN3616),EXACT('Category_Grounding'!A24,CN3616)),0,1),1)</x:f>
        <x:v>0</x:v>
      </x:c>
    </x:row>
    <x:row r="3617">
      <x:c r="CL3617" t="str">
        <x:v>Category_Grounding</x:v>
      </x:c>
      <x:c r="CM3617" t="str">
        <x:v>B24</x:v>
      </x:c>
      <x:c r="CN3617" t="str">
        <x:v>If a material term lacks discriminator/dependency/refusal support, NARROW / ESCALATE / REFUSE / MONITOR_ONLY / SENSITIVITY_ONLY.</x:v>
      </x:c>
      <x:c r="CO3617" t="n">
        <x:f>IFERROR(IF(AND(TYPE('Category_Grounding'!B24)=TYPE(CN3617),ISBLANK('Category_Grounding'!B24)=ISBLANK(CN3617),EXACT('Category_Grounding'!B24,CN3617)),0,1),1)</x:f>
        <x:v>0</x:v>
      </x:c>
    </x:row>
    <x:row r="3618">
      <x:c r="CL3618" t="str">
        <x:v>Category_Grounding</x:v>
      </x:c>
      <x:c r="CM3618" t="str">
        <x:v>C24</x:v>
      </x:c>
      <x:c r="CN3618" t="str">
        <x:v>Compact aliases are not canonical unless explicitly mapped in wrapper/schema documentation.</x:v>
      </x:c>
      <x:c r="CO3618" t="n">
        <x:f>IFERROR(IF(AND(TYPE('Category_Grounding'!C24)=TYPE(CN3618),ISBLANK('Category_Grounding'!C24)=ISBLANK(CN3618),EXACT('Category_Grounding'!C24,CN3618)),0,1),1)</x:f>
        <x:v>0</x:v>
      </x:c>
    </x:row>
    <x:row r="3619">
      <x:c r="CL3619" t="str">
        <x:v>Category_Grounding</x:v>
      </x:c>
      <x:c r="CM3619" t="str">
        <x:v>O24</x:v>
      </x:c>
      <x:c r="CN3619" t="str">
        <x:v>ALLOW IF OTHER GATES PASS</x:v>
      </x:c>
      <x:c r="CO3619" t="n">
        <x:f>IFERROR(IF(AND(TYPE('Category_Grounding'!O24)=TYPE(CN3619),ISBLANK('Category_Grounding'!O24)=ISBLANK(CN3619),EXACT('Category_Grounding'!O24,CN3619)),0,1),1)</x:f>
        <x:v>0</x:v>
      </x:c>
    </x:row>
    <x:row r="3620">
      <x:c r="CL3620" t="str">
        <x:v>Category_Grounding</x:v>
      </x:c>
      <x:c r="CM3620" t="str">
        <x:v>A25</x:v>
      </x:c>
      <x:c r="CN3620" t="str">
        <x:v>Boundary</x:v>
      </x:c>
      <x:c r="CO3620" t="n">
        <x:f>IFERROR(IF(AND(TYPE('Category_Grounding'!A25)=TYPE(CN3620),ISBLANK('Category_Grounding'!A25)=ISBLANK(CN3620),EXACT('Category_Grounding'!A25,CN3620)),0,1),1)</x:f>
        <x:v>0</x:v>
      </x:c>
    </x:row>
    <x:row r="3621">
      <x:c r="CL3621" t="str">
        <x:v>Category_Grounding</x:v>
      </x:c>
      <x:c r="CM3621" t="str">
        <x:v>B25</x:v>
      </x:c>
      <x:c r="CN3621" t="str">
        <x:v>No new gate; Term Discrimination remains inside Category Grounding inside Reality Grounding.</x:v>
      </x:c>
      <x:c r="CO3621" t="n">
        <x:f>IFERROR(IF(AND(TYPE('Category_Grounding'!B25)=TYPE(CN3621),ISBLANK('Category_Grounding'!B25)=ISBLANK(CN3621),EXACT('Category_Grounding'!B25,CN3621)),0,1),1)</x:f>
        <x:v>0</x:v>
      </x:c>
    </x:row>
    <x:row r="3622">
      <x:c r="CL3622" t="str">
        <x:v>Category_Grounding</x:v>
      </x:c>
      <x:c r="CM3622" t="str">
        <x:v>O25</x:v>
      </x:c>
      <x:c r="CN3622" t="str">
        <x:v>ALLOW IF OTHER GATES PASS</x:v>
      </x:c>
      <x:c r="CO3622" t="n">
        <x:f>IFERROR(IF(AND(TYPE('Category_Grounding'!O25)=TYPE(CN3622),ISBLANK('Category_Grounding'!O25)=ISBLANK(CN3622),EXACT('Category_Grounding'!O25,CN3622)),0,1),1)</x:f>
        <x:v>0</x:v>
      </x:c>
    </x:row>
    <x:row r="3623">
      <x:c r="CL3623" t="str">
        <x:v>Category_Grounding</x:v>
      </x:c>
      <x:c r="CM3623" t="str">
        <x:v>A26</x:v>
      </x:c>
      <x:c r="CN3623" t="str">
        <x:v>Patch claim</x:v>
      </x:c>
      <x:c r="CO3623" t="n">
        <x:f>IFERROR(IF(AND(TYPE('Category_Grounding'!A26)=TYPE(CN3623),ISBLANK('Category_Grounding'!A26)=ISBLANK(CN3623),EXACT('Category_Grounding'!A26,CN3623)),0,1),1)</x:f>
        <x:v>0</x:v>
      </x:c>
    </x:row>
    <x:row r="3624">
      <x:c r="CL3624" t="str">
        <x:v>Category_Grounding</x:v>
      </x:c>
      <x:c r="CM3624" t="str">
        <x:v>B26</x:v>
      </x:c>
      <x:c r="CN3624" t="str">
        <x:v>This workbook remains a worked-run companion, not a legal/deployment/ProofPack validator.</x:v>
      </x:c>
      <x:c r="CO3624" t="n">
        <x:f>IFERROR(IF(AND(TYPE('Category_Grounding'!B26)=TYPE(CN3624),ISBLANK('Category_Grounding'!B26)=ISBLANK(CN3624),EXACT('Category_Grounding'!B26,CN3624)),0,1),1)</x:f>
        <x:v>0</x:v>
      </x:c>
    </x:row>
    <x:row r="3625">
      <x:c r="CL3625" t="str">
        <x:v>Category_Grounding</x:v>
      </x:c>
      <x:c r="CM3625" t="str">
        <x:v>O26</x:v>
      </x:c>
      <x:c r="CN3625" t="str">
        <x:v>ALLOW IF OTHER GATES PASS</x:v>
      </x:c>
      <x:c r="CO3625" t="n">
        <x:f>IFERROR(IF(AND(TYPE('Category_Grounding'!O26)=TYPE(CN3625),ISBLANK('Category_Grounding'!O26)=ISBLANK(CN3625),EXACT('Category_Grounding'!O26,CN3625)),0,1),1)</x:f>
        <x:v>0</x:v>
      </x:c>
    </x:row>
    <x:row r="3626">
      <x:c r="CL3626" t="str">
        <x:v>Category_Grounding</x:v>
      </x:c>
      <x:c r="CM3626" t="str">
        <x:v>A27</x:v>
      </x:c>
      <x:c r="CN3626" t="str">
        <x:v>Reviewer status</x:v>
      </x:c>
      <x:c r="CO3626" t="n">
        <x:f>IFERROR(IF(AND(TYPE('Category_Grounding'!A27)=TYPE(CN3626),ISBLANK('Category_Grounding'!A27)=ISBLANK(CN3626),EXACT('Category_Grounding'!A27,CN3626)),0,1),1)</x:f>
        <x:v>0</x:v>
      </x:c>
    </x:row>
    <x:row r="3627">
      <x:c r="CL3627" t="str">
        <x:v>Category_Grounding</x:v>
      </x:c>
      <x:c r="CM3627" t="str">
        <x:v>B27</x:v>
      </x:c>
      <x:c r="CN3627" t="str">
        <x:v>NEEDS_REVIEW for new institutional deployments; COMPLETE_FOR_WORKED_RUN for exemplar use only.</x:v>
      </x:c>
      <x:c r="CO3627" t="n">
        <x:f>IFERROR(IF(AND(TYPE('Category_Grounding'!B27)=TYPE(CN3627),ISBLANK('Category_Grounding'!B27)=ISBLANK(CN3627),EXACT('Category_Grounding'!B27,CN3627)),0,1),1)</x:f>
        <x:v>0</x:v>
      </x:c>
    </x:row>
    <x:row r="3628">
      <x:c r="CL3628" t="str">
        <x:v>Category_Grounding</x:v>
      </x:c>
      <x:c r="CM3628" t="str">
        <x:v>O27</x:v>
      </x:c>
      <x:c r="CN3628" t="str">
        <x:v>ALLOW IF OTHER GATES PASS</x:v>
      </x:c>
      <x:c r="CO3628" t="n">
        <x:f>IFERROR(IF(AND(TYPE('Category_Grounding'!O27)=TYPE(CN3628),ISBLANK('Category_Grounding'!O27)=ISBLANK(CN3628),EXACT('Category_Grounding'!O27,CN3628)),0,1),1)</x:f>
        <x:v>0</x:v>
      </x:c>
    </x:row>
    <x:row r="3629">
      <x:c r="CL3629" t="str">
        <x:v>Category_Grounding</x:v>
      </x:c>
      <x:c r="CM3629" t="str">
        <x:v>A28</x:v>
      </x:c>
      <x:c r="CN3629" t="str">
        <x:v>Additional Material Category</x:v>
      </x:c>
      <x:c r="CO3629" t="n">
        <x:f>IFERROR(IF(AND(TYPE('Category_Grounding'!A28)=TYPE(CN3629),ISBLANK('Category_Grounding'!A28)=ISBLANK(CN3629),EXACT('Category_Grounding'!A28,CN3629)),0,1),1)</x:f>
        <x:v>0</x:v>
      </x:c>
    </x:row>
    <x:row r="3630">
      <x:c r="CL3630" t="str">
        <x:v>Category_Grounding</x:v>
      </x:c>
      <x:c r="CM3630" t="str">
        <x:v>B28</x:v>
      </x:c>
      <x:c r="CN3630" t="str">
        <x:v>Category Role</x:v>
      </x:c>
      <x:c r="CO3630" t="n">
        <x:f>IFERROR(IF(AND(TYPE('Category_Grounding'!B28)=TYPE(CN3630),ISBLANK('Category_Grounding'!B28)=ISBLANK(CN3630),EXACT('Category_Grounding'!B28,CN3630)),0,1),1)</x:f>
        <x:v>0</x:v>
      </x:c>
    </x:row>
    <x:row r="3631">
      <x:c r="CL3631" t="str">
        <x:v>Category_Grounding</x:v>
      </x:c>
      <x:c r="CM3631" t="str">
        <x:v>C28</x:v>
      </x:c>
      <x:c r="CN3631" t="str">
        <x:v>Primitive Basis</x:v>
      </x:c>
      <x:c r="CO3631" t="n">
        <x:f>IFERROR(IF(AND(TYPE('Category_Grounding'!C28)=TYPE(CN3631),ISBLANK('Category_Grounding'!C28)=ISBLANK(CN3631),EXACT('Category_Grounding'!C28,CN3631)),0,1),1)</x:f>
        <x:v>0</x:v>
      </x:c>
    </x:row>
    <x:row r="3632">
      <x:c r="CL3632" t="str">
        <x:v>Category_Grounding</x:v>
      </x:c>
      <x:c r="CM3632" t="str">
        <x:v>D28</x:v>
      </x:c>
      <x:c r="CN3632" t="str">
        <x:v>Category Definition</x:v>
      </x:c>
      <x:c r="CO3632" t="n">
        <x:f>IFERROR(IF(AND(TYPE('Category_Grounding'!D28)=TYPE(CN3632),ISBLANK('Category_Grounding'!D28)=ISBLANK(CN3632),EXACT('Category_Grounding'!D28,CN3632)),0,1),1)</x:f>
        <x:v>0</x:v>
      </x:c>
    </x:row>
    <x:row r="3633">
      <x:c r="CL3633" t="str">
        <x:v>Category_Grounding</x:v>
      </x:c>
      <x:c r="CM3633" t="str">
        <x:v>E28</x:v>
      </x:c>
      <x:c r="CN3633" t="str">
        <x:v>Inclusion Boundary</x:v>
      </x:c>
      <x:c r="CO3633" t="n">
        <x:f>IFERROR(IF(AND(TYPE('Category_Grounding'!E28)=TYPE(CN3633),ISBLANK('Category_Grounding'!E28)=ISBLANK(CN3633),EXACT('Category_Grounding'!E28,CN3633)),0,1),1)</x:f>
        <x:v>0</x:v>
      </x:c>
    </x:row>
    <x:row r="3634">
      <x:c r="CL3634" t="str">
        <x:v>Category_Grounding</x:v>
      </x:c>
      <x:c r="CM3634" t="str">
        <x:v>F28</x:v>
      </x:c>
      <x:c r="CN3634" t="str">
        <x:v>Exclusion Boundary</x:v>
      </x:c>
      <x:c r="CO3634" t="n">
        <x:f>IFERROR(IF(AND(TYPE('Category_Grounding'!F28)=TYPE(CN3634),ISBLANK('Category_Grounding'!F28)=ISBLANK(CN3634),EXACT('Category_Grounding'!F28,CN3634)),0,1),1)</x:f>
        <x:v>0</x:v>
      </x:c>
    </x:row>
    <x:row r="3635">
      <x:c r="CL3635" t="str">
        <x:v>Category_Grounding</x:v>
      </x:c>
      <x:c r="CM3635" t="str">
        <x:v>G28</x:v>
      </x:c>
      <x:c r="CN3635" t="str">
        <x:v>Reference Structure</x:v>
      </x:c>
      <x:c r="CO3635" t="n">
        <x:f>IFERROR(IF(AND(TYPE('Category_Grounding'!G28)=TYPE(CN3635),ISBLANK('Category_Grounding'!G28)=ISBLANK(CN3635),EXACT('Category_Grounding'!G28,CN3635)),0,1),1)</x:f>
        <x:v>0</x:v>
      </x:c>
    </x:row>
    <x:row r="3636">
      <x:c r="CL3636" t="str">
        <x:v>Category_Grounding</x:v>
      </x:c>
      <x:c r="CM3636" t="str">
        <x:v>H28</x:v>
      </x:c>
      <x:c r="CN3636" t="str">
        <x:v>Evidence Surface</x:v>
      </x:c>
      <x:c r="CO3636" t="n">
        <x:f>IFERROR(IF(AND(TYPE('Category_Grounding'!H28)=TYPE(CN3636),ISBLANK('Category_Grounding'!H28)=ISBLANK(CN3636),EXACT('Category_Grounding'!H28,CN3636)),0,1),1)</x:f>
        <x:v>0</x:v>
      </x:c>
    </x:row>
    <x:row r="3637">
      <x:c r="CL3637" t="str">
        <x:v>Category_Grounding</x:v>
      </x:c>
      <x:c r="CM3637" t="str">
        <x:v>I28</x:v>
      </x:c>
      <x:c r="CN3637" t="str">
        <x:v>Maturity Status</x:v>
      </x:c>
      <x:c r="CO3637" t="n">
        <x:f>IFERROR(IF(AND(TYPE('Category_Grounding'!I28)=TYPE(CN3637),ISBLANK('Category_Grounding'!I28)=ISBLANK(CN3637),EXACT('Category_Grounding'!I28,CN3637)),0,1),1)</x:f>
        <x:v>0</x:v>
      </x:c>
    </x:row>
    <x:row r="3638">
      <x:c r="CL3638" t="str">
        <x:v>Category_Grounding</x:v>
      </x:c>
      <x:c r="CM3638" t="str">
        <x:v>O28</x:v>
      </x:c>
      <x:c r="CN3638" t="str">
        <x:v>ALLOW IF OTHER GATES PASS</x:v>
      </x:c>
      <x:c r="CO3638" t="n">
        <x:f>IFERROR(IF(AND(TYPE('Category_Grounding'!O28)=TYPE(CN3638),ISBLANK('Category_Grounding'!O28)=ISBLANK(CN3638),EXACT('Category_Grounding'!O28,CN3638)),0,1),1)</x:f>
        <x:v>0</x:v>
      </x:c>
    </x:row>
    <x:row r="3639">
      <x:c r="CL3639" t="str">
        <x:v>Category_Grounding</x:v>
      </x:c>
      <x:c r="CM3639" t="str">
        <x:v>A29</x:v>
      </x:c>
      <x:c r="CN3639" t="str">
        <x:v>Flourishing</x:v>
      </x:c>
      <x:c r="CO3639" t="n">
        <x:f>IFERROR(IF(AND(TYPE('Category_Grounding'!A29)=TYPE(CN3639),ISBLANK('Category_Grounding'!A29)=ISBLANK(CN3639),EXACT('Category_Grounding'!A29,CN3639)),0,1),1)</x:f>
        <x:v>0</x:v>
      </x:c>
    </x:row>
    <x:row r="3640">
      <x:c r="CL3640" t="str">
        <x:v>Category_Grounding</x:v>
      </x:c>
      <x:c r="CM3640" t="str">
        <x:v>B29</x:v>
      </x:c>
      <x:c r="CN3640" t="str">
        <x:v>Controls residual welfare interpretation</x:v>
      </x:c>
      <x:c r="CO3640" t="n">
        <x:f>IFERROR(IF(AND(TYPE('Category_Grounding'!B29)=TYPE(CN3640),ISBLANK('Category_Grounding'!B29)=ISBLANK(CN3640),EXACT('Category_Grounding'!B29,CN3640)),0,1),1)</x:f>
        <x:v>0</x:v>
      </x:c>
    </x:row>
    <x:row r="3641">
      <x:c r="CL3641" t="str">
        <x:v>Category_Grounding</x:v>
      </x:c>
      <x:c r="CM3641" t="str">
        <x:v>C29</x:v>
      </x:c>
      <x:c r="CN3641" t="str">
        <x:v>Welfare / rights / sustainability</x:v>
      </x:c>
      <x:c r="CO3641" t="n">
        <x:f>IFERROR(IF(AND(TYPE('Category_Grounding'!C29)=TYPE(CN3641),ISBLANK('Category_Grounding'!C29)=ISBLANK(CN3641),EXACT('Category_Grounding'!C29,CN3641)),0,1),1)</x:f>
        <x:v>0</x:v>
      </x:c>
    </x:row>
    <x:row r="3642">
      <x:c r="CL3642" t="str">
        <x:v>Category_Grounding</x:v>
      </x:c>
      <x:c r="CM3642" t="str">
        <x:v>D29</x:v>
      </x:c>
      <x:c r="CN3642" t="str">
        <x:v>Multidimensional improvement in material, health, social, knowledge, agency, meaning, and environmental conditions after qualification.</x:v>
      </x:c>
      <x:c r="CO3642" t="n">
        <x:f>IFERROR(IF(AND(TYPE('Category_Grounding'!D29)=TYPE(CN3642),ISBLANK('Category_Grounding'!D29)=ISBLANK(CN3642),EXACT('Category_Grounding'!D29,CN3642)),0,1),1)</x:f>
        <x:v>0</x:v>
      </x:c>
    </x:row>
    <x:row r="3643">
      <x:c r="CL3643" t="str">
        <x:v>Category_Grounding</x:v>
      </x:c>
      <x:c r="CM3643" t="str">
        <x:v>E29</x:v>
      </x:c>
      <x:c r="CN3643" t="str">
        <x:v>Evidence-supported residual benefits and harms assigned to the existing seven dimensions and affected Union Scopes.</x:v>
      </x:c>
      <x:c r="CO3643" t="n">
        <x:f>IFERROR(IF(AND(TYPE('Category_Grounding'!E29)=TYPE(CN3643),ISBLANK('Category_Grounding'!E29)=ISBLANK(CN3643),EXACT('Category_Grounding'!E29,CN3643)),0,1),1)</x:f>
        <x:v>0</x:v>
      </x:c>
    </x:row>
    <x:row r="3644">
      <x:c r="CL3644" t="str">
        <x:v>Category_Grounding</x:v>
      </x:c>
      <x:c r="CM3644" t="str">
        <x:v>F29</x:v>
      </x:c>
      <x:c r="CN3644" t="str">
        <x:v>Rights violations, ruin exposure, structural failure, popularity, or one scalar presented as total welfare truth.</x:v>
      </x:c>
      <x:c r="CO3644" t="n">
        <x:f>IFERROR(IF(AND(TYPE('Category_Grounding'!F29)=TYPE(CN3644),ISBLANK('Category_Grounding'!F29)=ISBLANK(CN3644),EXACT('Category_Grounding'!F29,CN3644)),0,1),1)</x:f>
        <x:v>0</x:v>
      </x:c>
    </x:row>
    <x:row r="3645">
      <x:c r="CL3645" t="str">
        <x:v>Category_Grounding</x:v>
      </x:c>
      <x:c r="CM3645" t="str">
        <x:v>G29</x:v>
      </x:c>
      <x:c r="CN3645" t="str">
        <x:v>WDBIP; RLS; Canon rights/TRC/CSV non-rescue rules.</x:v>
      </x:c>
      <x:c r="CO3645" t="n">
        <x:f>IFERROR(IF(AND(TYPE('Category_Grounding'!G29)=TYPE(CN3645),ISBLANK('Category_Grounding'!G29)=ISBLANK(CN3645),EXACT('Category_Grounding'!G29,CN3645)),0,1),1)</x:f>
        <x:v>0</x:v>
      </x:c>
    </x:row>
    <x:row r="3646">
      <x:c r="CL3646" t="str">
        <x:v>Category_Grounding</x:v>
      </x:c>
      <x:c r="CM3646" t="str">
        <x:v>H29</x:v>
      </x:c>
      <x:c r="CN3646" t="str">
        <x:v>Dimension profiles, affected-party evidence, distributional analysis, uncertainty and sensitivity records.</x:v>
      </x:c>
      <x:c r="CO3646" t="n">
        <x:f>IFERROR(IF(AND(TYPE('Category_Grounding'!H29)=TYPE(CN3646),ISBLANK('Category_Grounding'!H29)=ISBLANK(CN3646),EXACT('Category_Grounding'!H29,CN3646)),0,1),1)</x:f>
        <x:v>0</x:v>
      </x:c>
    </x:row>
    <x:row r="3647">
      <x:c r="CL3647" t="str">
        <x:v>Category_Grounding</x:v>
      </x:c>
      <x:c r="CM3647" t="str">
        <x:v>I29</x:v>
      </x:c>
      <x:c r="CN3647" t="str">
        <x:v>ASSUMPTION_BOUND</x:v>
      </x:c>
      <x:c r="CO3647" t="n">
        <x:f>IFERROR(IF(AND(TYPE('Category_Grounding'!I29)=TYPE(CN3647),ISBLANK('Category_Grounding'!I29)=ISBLANK(CN3647),EXACT('Category_Grounding'!I29,CN3647)),0,1),1)</x:f>
        <x:v>0</x:v>
      </x:c>
    </x:row>
    <x:row r="3648">
      <x:c r="CL3648" t="str">
        <x:v>Category_Grounding</x:v>
      </x:c>
      <x:c r="CM3648" t="str">
        <x:v>O29</x:v>
      </x:c>
      <x:c r="CN3648" t="str">
        <x:v>ALLOW IF OTHER GATES PASS</x:v>
      </x:c>
      <x:c r="CO3648" t="n">
        <x:f>IFERROR(IF(AND(TYPE('Category_Grounding'!O29)=TYPE(CN3648),ISBLANK('Category_Grounding'!O29)=ISBLANK(CN3648),EXACT('Category_Grounding'!O29,CN3648)),0,1),1)</x:f>
        <x:v>0</x:v>
      </x:c>
    </x:row>
    <x:row r="3649">
      <x:c r="CL3649" t="str">
        <x:v>Category_Grounding</x:v>
      </x:c>
      <x:c r="CM3649" t="str">
        <x:v>A30</x:v>
      </x:c>
      <x:c r="CN3649" t="str">
        <x:v>Metric target</x:v>
      </x:c>
      <x:c r="CO3649" t="n">
        <x:f>IFERROR(IF(AND(TYPE('Category_Grounding'!A30)=TYPE(CN3649),ISBLANK('Category_Grounding'!A30)=ISBLANK(CN3649),EXACT('Category_Grounding'!A30,CN3649)),0,1),1)</x:f>
        <x:v>0</x:v>
      </x:c>
    </x:row>
    <x:row r="3650">
      <x:c r="CL3650" t="str">
        <x:v>Category_Grounding</x:v>
      </x:c>
      <x:c r="CM3650" t="str">
        <x:v>B30</x:v>
      </x:c>
      <x:c r="CN3650" t="str">
        <x:v>Controls what will be optimized</x:v>
      </x:c>
      <x:c r="CO3650" t="n">
        <x:f>IFERROR(IF(AND(TYPE('Category_Grounding'!B30)=TYPE(CN3650),ISBLANK('Category_Grounding'!B30)=ISBLANK(CN3650),EXACT('Category_Grounding'!B30,CN3650)),0,1),1)</x:f>
        <x:v>0</x:v>
      </x:c>
    </x:row>
    <x:row r="3651">
      <x:c r="CL3651" t="str">
        <x:v>Category_Grounding</x:v>
      </x:c>
      <x:c r="CM3651" t="str">
        <x:v>C30</x:v>
      </x:c>
      <x:c r="CN3651" t="str">
        <x:v>Measurement / proxy validity</x:v>
      </x:c>
      <x:c r="CO3651" t="n">
        <x:f>IFERROR(IF(AND(TYPE('Category_Grounding'!C30)=TYPE(CN3651),ISBLANK('Category_Grounding'!C30)=ISBLANK(CN3651),EXACT('Category_Grounding'!C30,CN3651)),0,1),1)</x:f>
        <x:v>0</x:v>
      </x:c>
    </x:row>
    <x:row r="3652">
      <x:c r="CL3652" t="str">
        <x:v>Category_Grounding</x:v>
      </x:c>
      <x:c r="CM3652" t="str">
        <x:v>D30</x:v>
      </x:c>
      <x:c r="CN3652" t="str">
        <x:v>The declared indicator, score, threshold, or objective used to guide comparison, monitoring, or optimization.</x:v>
      </x:c>
      <x:c r="CO3652" t="n">
        <x:f>IFERROR(IF(AND(TYPE('Category_Grounding'!D30)=TYPE(CN3652),ISBLANK('Category_Grounding'!D30)=ISBLANK(CN3652),EXACT('Category_Grounding'!D30,CN3652)),0,1),1)</x:f>
        <x:v>0</x:v>
      </x:c>
    </x:row>
    <x:row r="3653">
      <x:c r="CL3653" t="str">
        <x:v>Category_Grounding</x:v>
      </x:c>
      <x:c r="CM3653" t="str">
        <x:v>E30</x:v>
      </x:c>
      <x:c r="CN3653" t="str">
        <x:v>Metrics with a grounded construct, declared validity domain, evidence provenance, uncertainty, anti-gaming tests, and revision trigger.</x:v>
      </x:c>
      <x:c r="CO3653" t="n">
        <x:f>IFERROR(IF(AND(TYPE('Category_Grounding'!E30)=TYPE(CN3653),ISBLANK('Category_Grounding'!E30)=ISBLANK(CN3653),EXACT('Category_Grounding'!E30,CN3653)),0,1),1)</x:f>
        <x:v>0</x:v>
      </x:c>
    </x:row>
    <x:row r="3654">
      <x:c r="CL3654" t="str">
        <x:v>Category_Grounding</x:v>
      </x:c>
      <x:c r="CM3654" t="str">
        <x:v>F30</x:v>
      </x:c>
      <x:c r="CN3654" t="str">
        <x:v>Convenient proxy, benchmark, dashboard, or target treated as the underlying value or reality itself.</x:v>
      </x:c>
      <x:c r="CO3654" t="n">
        <x:f>IFERROR(IF(AND(TYPE('Category_Grounding'!F30)=TYPE(CN3654),ISBLANK('Category_Grounding'!F30)=ISBLANK(CN3654),EXACT('Category_Grounding'!F30,CN3654)),0,1),1)</x:f>
        <x:v>0</x:v>
      </x:c>
    </x:row>
    <x:row r="3655">
      <x:c r="CL3655" t="str">
        <x:v>Category_Grounding</x:v>
      </x:c>
      <x:c r="CM3655" t="str">
        <x:v>G30</x:v>
      </x:c>
      <x:c r="CN3655" t="str">
        <x:v>Category Grounding; MFDI; Source-Coupling; RLS validation.</x:v>
      </x:c>
      <x:c r="CO3655" t="n">
        <x:f>IFERROR(IF(AND(TYPE('Category_Grounding'!G30)=TYPE(CN3655),ISBLANK('Category_Grounding'!G30)=ISBLANK(CN3655),EXACT('Category_Grounding'!G30,CN3655)),0,1),1)</x:f>
        <x:v>0</x:v>
      </x:c>
    </x:row>
    <x:row r="3656">
      <x:c r="CL3656" t="str">
        <x:v>Category_Grounding</x:v>
      </x:c>
      <x:c r="CM3656" t="str">
        <x:v>H30</x:v>
      </x:c>
      <x:c r="CN3656" t="str">
        <x:v>Construct-validity evidence, calibration, outcome data, Goodhart tests, stakeholder challenge, and audit trace.</x:v>
      </x:c>
      <x:c r="CO3656" t="n">
        <x:f>IFERROR(IF(AND(TYPE('Category_Grounding'!H30)=TYPE(CN3656),ISBLANK('Category_Grounding'!H30)=ISBLANK(CN3656),EXACT('Category_Grounding'!H30,CN3656)),0,1),1)</x:f>
        <x:v>0</x:v>
      </x:c>
    </x:row>
    <x:row r="3657">
      <x:c r="CL3657" t="str">
        <x:v>Category_Grounding</x:v>
      </x:c>
      <x:c r="CM3657" t="str">
        <x:v>I30</x:v>
      </x:c>
      <x:c r="CN3657" t="str">
        <x:v>ASSUMPTION_BOUND</x:v>
      </x:c>
      <x:c r="CO3657" t="n">
        <x:f>IFERROR(IF(AND(TYPE('Category_Grounding'!I30)=TYPE(CN3657),ISBLANK('Category_Grounding'!I30)=ISBLANK(CN3657),EXACT('Category_Grounding'!I30,CN3657)),0,1),1)</x:f>
        <x:v>0</x:v>
      </x:c>
    </x:row>
    <x:row r="3658">
      <x:c r="CL3658" t="str">
        <x:v>Category_Grounding</x:v>
      </x:c>
      <x:c r="CM3658" t="str">
        <x:v>O30</x:v>
      </x:c>
      <x:c r="CN3658" t="str">
        <x:v>ALLOW IF OTHER GATES PASS</x:v>
      </x:c>
      <x:c r="CO3658" t="n">
        <x:f>IFERROR(IF(AND(TYPE('Category_Grounding'!O30)=TYPE(CN3658),ISBLANK('Category_Grounding'!O30)=ISBLANK(CN3658),EXACT('Category_Grounding'!O30,CN3658)),0,1),1)</x:f>
        <x:v>0</x:v>
      </x:c>
    </x:row>
    <x:row r="3659">
      <x:c r="CL3659" t="str">
        <x:v>Category_Grounding</x:v>
      </x:c>
      <x:c r="CM3659" t="str">
        <x:v>A31</x:v>
      </x:c>
      <x:c r="CN3659" t="str">
        <x:v>Functional understanding</x:v>
      </x:c>
      <x:c r="CO3659" t="n">
        <x:f>IFERROR(IF(AND(TYPE('Category_Grounding'!A31)=TYPE(CN3659),ISBLANK('Category_Grounding'!A31)=ISBLANK(CN3659),EXACT('Category_Grounding'!A31,CN3659)),0,1),1)</x:f>
        <x:v>0</x:v>
      </x:c>
    </x:row>
    <x:row r="3660">
      <x:c r="CL3660" t="str">
        <x:v>Category_Grounding</x:v>
      </x:c>
      <x:c r="CM3660" t="str">
        <x:v>B31</x:v>
      </x:c>
      <x:c r="CN3660" t="str">
        <x:v>Controls target- and domain-bounded understanding claims</x:v>
      </x:c>
      <x:c r="CO3660" t="n">
        <x:f>IFERROR(IF(AND(TYPE('Category_Grounding'!B31)=TYPE(CN3660),ISBLANK('Category_Grounding'!B31)=ISBLANK(CN3660),EXACT('Category_Grounding'!B31,CN3660)),0,1),1)</x:f>
        <x:v>0</x:v>
      </x:c>
    </x:row>
    <x:row r="3661">
      <x:c r="CL3661" t="str">
        <x:v>Category_Grounding</x:v>
      </x:c>
      <x:c r="CM3661" t="str">
        <x:v>C31</x:v>
      </x:c>
      <x:c r="CN3661" t="str">
        <x:v>Reality coupling / explanation / transfer</x:v>
      </x:c>
      <x:c r="CO3661" t="n">
        <x:f>IFERROR(IF(AND(TYPE('Category_Grounding'!C31)=TYPE(CN3661),ISBLANK('Category_Grounding'!C31)=ISBLANK(CN3661),EXACT('Category_Grounding'!C31,CN3661)),0,1),1)</x:f>
        <x:v>0</x:v>
      </x:c>
    </x:row>
    <x:row r="3662">
      <x:c r="CL3662" t="str">
        <x:v>Category_Grounding</x:v>
      </x:c>
      <x:c r="CM3662" t="str">
        <x:v>D31</x:v>
      </x:c>
      <x:c r="CN3662" t="str">
        <x:v>Claim that an exact system configuration supports specified relations to a target—such as explanation, prediction, counterfactual manipulation, intervention, correction, and transfer—in a declared domain and time.</x:v>
      </x:c>
      <x:c r="CO3662" t="n">
        <x:f>IFERROR(IF(AND(TYPE('Category_Grounding'!D31)=TYPE(CN3662),ISBLANK('Category_Grounding'!D31)=ISBLANK(CN3662),EXACT('Category_Grounding'!D31,CN3662)),0,1),1)</x:f>
        <x:v>0</x:v>
      </x:c>
    </x:row>
    <x:row r="3663">
      <x:c r="CL3663" t="str">
        <x:v>Category_Grounding</x:v>
      </x:c>
      <x:c r="CM3663" t="str">
        <x:v>E31</x:v>
      </x:c>
      <x:c r="CN3663" t="str">
        <x:v>Configuration, target, relation, domain, evaluation conditions, permitted scaffolding, transfer conditions, and failure boundary are explicit and evidenced.</x:v>
      </x:c>
      <x:c r="CO3663" t="n">
        <x:f>IFERROR(IF(AND(TYPE('Category_Grounding'!E31)=TYPE(CN3663),ISBLANK('Category_Grounding'!E31)=ISBLANK(CN3663),EXACT('Category_Grounding'!E31,CN3663)),0,1),1)</x:f>
        <x:v>0</x:v>
      </x:c>
    </x:row>
    <x:row r="3664">
      <x:c r="CL3664" t="str">
        <x:v>Category_Grounding</x:v>
      </x:c>
      <x:c r="CM3664" t="str">
        <x:v>F31</x:v>
      </x:c>
      <x:c r="CN3664" t="str">
        <x:v>Fluency, retrieval, correct answers, one benchmark, memorization, domain-general understanding, or phenomenal comprehension by themselves.</x:v>
      </x:c>
      <x:c r="CO3664" t="n">
        <x:f>IFERROR(IF(AND(TYPE('Category_Grounding'!F31)=TYPE(CN3664),ISBLANK('Category_Grounding'!F31)=ISBLANK(CN3664),EXACT('Category_Grounding'!F31,CN3664)),0,1),1)</x:f>
        <x:v>0</x:v>
      </x:c>
    </x:row>
    <x:row r="3665">
      <x:c r="CL3665" t="str">
        <x:v>Category_Grounding</x:v>
      </x:c>
      <x:c r="CM3665" t="str">
        <x:v>G31</x:v>
      </x:c>
      <x:c r="CN3665" t="str">
        <x:v>SGP ICP; MFDI functional-understanding fields; Canon capability-claim integrity.</x:v>
      </x:c>
      <x:c r="CO3665" t="n">
        <x:f>IFERROR(IF(AND(TYPE('Category_Grounding'!G31)=TYPE(CN3665),ISBLANK('Category_Grounding'!G31)=ISBLANK(CN3665),EXACT('Category_Grounding'!G31,CN3665)),0,1),1)</x:f>
        <x:v>0</x:v>
      </x:c>
    </x:row>
    <x:row r="3666">
      <x:c r="CL3666" t="str">
        <x:v>Category_Grounding</x:v>
      </x:c>
      <x:c r="CM3666" t="str">
        <x:v>H31</x:v>
      </x:c>
      <x:c r="CN3666" t="str">
        <x:v>Novel and transfer tasks, counterfactual/intervention tests, error correction, reduced-scaffolding tests, alternatives and falsifiers.</x:v>
      </x:c>
      <x:c r="CO3666" t="n">
        <x:f>IFERROR(IF(AND(TYPE('Category_Grounding'!H31)=TYPE(CN3666),ISBLANK('Category_Grounding'!H31)=ISBLANK(CN3666),EXACT('Category_Grounding'!H31,CN3666)),0,1),1)</x:f>
        <x:v>0</x:v>
      </x:c>
    </x:row>
    <x:row r="3667">
      <x:c r="CL3667" t="str">
        <x:v>Category_Grounding</x:v>
      </x:c>
      <x:c r="CM3667" t="str">
        <x:v>I31</x:v>
      </x:c>
      <x:c r="CN3667" t="str">
        <x:v>CONTESTED</x:v>
      </x:c>
      <x:c r="CO3667" t="n">
        <x:f>IFERROR(IF(AND(TYPE('Category_Grounding'!I31)=TYPE(CN3667),ISBLANK('Category_Grounding'!I31)=ISBLANK(CN3667),EXACT('Category_Grounding'!I31,CN3667)),0,1),1)</x:f>
        <x:v>0</x:v>
      </x:c>
    </x:row>
    <x:row r="3668">
      <x:c r="CL3668" t="str">
        <x:v>Category_Grounding</x:v>
      </x:c>
      <x:c r="CM3668" t="str">
        <x:v>A33</x:v>
      </x:c>
      <x:c r="CN3668" t="str">
        <x:v>Allowed Maturity Status</x:v>
      </x:c>
      <x:c r="CO3668" t="n">
        <x:f>IFERROR(IF(AND(TYPE('Category_Grounding'!A33)=TYPE(CN3668),ISBLANK('Category_Grounding'!A33)=ISBLANK(CN3668),EXACT('Category_Grounding'!A33,CN3668)),0,1),1)</x:f>
        <x:v>0</x:v>
      </x:c>
    </x:row>
    <x:row r="3669">
      <x:c r="CL3669" t="str">
        <x:v>Category_Grounding</x:v>
      </x:c>
      <x:c r="CM3669" t="str">
        <x:v>B33</x:v>
      </x:c>
      <x:c r="CN3669" t="str">
        <x:v>GROUNDED; ESTIMATED; ASSUMPTION_BOUND; CONTESTED; LEGACY_UNREVIEWED; INSUFFICIENT_GROUNDING; OUT_OF_SCOPE_WITH_RATIONALE</x:v>
      </x:c>
      <x:c r="CO3669" t="n">
        <x:f>IFERROR(IF(AND(TYPE('Category_Grounding'!B33)=TYPE(CN3669),ISBLANK('Category_Grounding'!B33)=ISBLANK(CN3669),EXACT('Category_Grounding'!B33,CN3669)),0,1),1)</x:f>
        <x:v>0</x:v>
      </x:c>
    </x:row>
    <x:row r="3670">
      <x:c r="CL3670" t="str">
        <x:v>Category_Grounding</x:v>
      </x:c>
      <x:c r="CM3670" t="str">
        <x:v>A34</x:v>
      </x:c>
      <x:c r="CN3670" t="str">
        <x:v>Allowed Semantic Debt</x:v>
      </x:c>
      <x:c r="CO3670" t="n">
        <x:f>IFERROR(IF(AND(TYPE('Category_Grounding'!A34)=TYPE(CN3670),ISBLANK('Category_Grounding'!A34)=ISBLANK(CN3670),EXACT('Category_Grounding'!A34,CN3670)),0,1),1)</x:f>
        <x:v>0</x:v>
      </x:c>
    </x:row>
    <x:row r="3671">
      <x:c r="CL3671" t="str">
        <x:v>Category_Grounding</x:v>
      </x:c>
      <x:c r="CM3671" t="str">
        <x:v>B34</x:v>
      </x:c>
      <x:c r="CN3671" t="str">
        <x:v>NONE; LOW; MEDIUM; HIGH; CRITICAL</x:v>
      </x:c>
      <x:c r="CO3671" t="n">
        <x:f>IFERROR(IF(AND(TYPE('Category_Grounding'!B34)=TYPE(CN3671),ISBLANK('Category_Grounding'!B34)=ISBLANK(CN3671),EXACT('Category_Grounding'!B34,CN3671)),0,1),1)</x:f>
        <x:v>0</x:v>
      </x:c>
    </x:row>
    <x:row r="3672">
      <x:c r="CL3672" t="str">
        <x:v>Category_Grounding</x:v>
      </x:c>
      <x:c r="CM3672" t="str">
        <x:v>A35</x:v>
      </x:c>
      <x:c r="CN3672" t="str">
        <x:v>Allowed Required Claim Action</x:v>
      </x:c>
      <x:c r="CO3672" t="n">
        <x:f>IFERROR(IF(AND(TYPE('Category_Grounding'!A35)=TYPE(CN3672),ISBLANK('Category_Grounding'!A35)=ISBLANK(CN3672),EXACT('Category_Grounding'!A35,CN3672)),0,1),1)</x:f>
        <x:v>0</x:v>
      </x:c>
    </x:row>
    <x:row r="3673">
      <x:c r="CL3673" t="str">
        <x:v>Category_Grounding</x:v>
      </x:c>
      <x:c r="CM3673" t="str">
        <x:v>B35</x:v>
      </x:c>
      <x:c r="CN3673" t="str">
        <x:v>ALLOW; NARROW; ESCALATE; REFUSE; MONITOR_ONLY; SENSITIVITY_ONLY</x:v>
      </x:c>
      <x:c r="CO3673" t="n">
        <x:f>IFERROR(IF(AND(TYPE('Category_Grounding'!B35)=TYPE(CN3673),ISBLANK('Category_Grounding'!B35)=ISBLANK(CN3673),EXACT('Category_Grounding'!B35,CN3673)),0,1),1)</x:f>
        <x:v>0</x:v>
      </x:c>
    </x:row>
    <x:row r="3674">
      <x:c r="CL3674" t="str">
        <x:v>Category_Grounding</x:v>
      </x:c>
      <x:c r="CM3674" t="str">
        <x:v>A36</x:v>
      </x:c>
      <x:c r="CN3674" t="str">
        <x:v>Failure Classes</x:v>
      </x:c>
      <x:c r="CO3674" t="n">
        <x:f>IFERROR(IF(AND(TYPE('Category_Grounding'!A36)=TYPE(CN3674),ISBLANK('Category_Grounding'!A36)=ISBLANK(CN3674),EXACT('Category_Grounding'!A36,CN3674)),0,1),1)</x:f>
        <x:v>0</x:v>
      </x:c>
    </x:row>
    <x:row r="3675">
      <x:c r="CL3675" t="str">
        <x:v>Category_Grounding</x:v>
      </x:c>
      <x:c r="CM3675" t="str">
        <x:v>B36</x:v>
      </x:c>
      <x:c r="CN3675" t="str">
        <x:v>CATEGORY_BOUNDARY_FAILURE; CATEGORY_REFERENCE_FAILURE; CATEGORY_SCOPE_FAILURE; CATEGORY_METRIC_MISMATCH; SEMANTIC_DRIFT_DETECTED; PRIMITIVE_CHALLENGE</x:v>
      </x:c>
      <x:c r="CO3675" t="n">
        <x:f>IFERROR(IF(AND(TYPE('Category_Grounding'!B36)=TYPE(CN3675),ISBLANK('Category_Grounding'!B36)=ISBLANK(CN3675),EXACT('Category_Grounding'!B36,CN3675)),0,1),1)</x:f>
        <x:v>0</x:v>
      </x:c>
    </x:row>
    <x:row r="3676">
      <x:c r="CL3676" t="str">
        <x:v>Category_Grounding</x:v>
      </x:c>
      <x:c r="CM3676" t="str">
        <x:v>A37</x:v>
      </x:c>
      <x:c r="CN3676" t="str">
        <x:v>Rule</x:v>
      </x:c>
      <x:c r="CO3676" t="n">
        <x:f>IFERROR(IF(AND(TYPE('Category_Grounding'!A37)=TYPE(CN3676),ISBLANK('Category_Grounding'!A37)=ISBLANK(CN3676),EXACT('Category_Grounding'!A37,CN3676)),0,1),1)</x:f>
        <x:v>0</x:v>
      </x:c>
    </x:row>
    <x:row r="3677">
      <x:c r="CL3677" t="str">
        <x:v>Category_Grounding</x:v>
      </x:c>
      <x:c r="CM3677" t="str">
        <x:v>B37</x:v>
      </x:c>
      <x:c r="CN3677" t="str">
        <x:v>If category grounding is insufficient for a material claim, do not launder uncertainty through RLS, PLSS, HDW, PCC completion, authority selection, or stakeholder preference.</x:v>
      </x:c>
      <x:c r="CO3677" t="n">
        <x:f>IFERROR(IF(AND(TYPE('Category_Grounding'!B37)=TYPE(CN3677),ISBLANK('Category_Grounding'!B37)=ISBLANK(CN3677),EXACT('Category_Grounding'!B37,CN3677)),0,1),1)</x:f>
        <x:v>0</x:v>
      </x:c>
    </x:row>
    <x:row r="3678">
      <x:c r="CL3678" t="str">
        <x:v>Category_Grounding</x:v>
      </x:c>
      <x:c r="CM3678" t="str">
        <x:v>A39</x:v>
      </x:c>
      <x:c r="CN3678" t="str">
        <x:v>Manual Category Grounding reviewer checklist</x:v>
      </x:c>
      <x:c r="CO3678" t="n">
        <x:f>IFERROR(IF(AND(TYPE('Category_Grounding'!A39)=TYPE(CN3678),ISBLANK('Category_Grounding'!A39)=ISBLANK(CN3678),EXACT('Category_Grounding'!A39,CN3678)),0,1),1)</x:f>
        <x:v>0</x:v>
      </x:c>
    </x:row>
    <x:row r="3679">
      <x:c r="CL3679" t="str">
        <x:v>Category_Grounding</x:v>
      </x:c>
      <x:c r="CM3679" t="str">
        <x:v>A40</x:v>
      </x:c>
      <x:c r="CN3679" t="str">
        <x:v>CGP-1</x:v>
      </x:c>
      <x:c r="CO3679" t="n">
        <x:f>IFERROR(IF(AND(TYPE('Category_Grounding'!A40)=TYPE(CN3679),ISBLANK('Category_Grounding'!A40)=ISBLANK(CN3679),EXACT('Category_Grounding'!A40,CN3679)),0,1),1)</x:f>
        <x:v>0</x:v>
      </x:c>
    </x:row>
    <x:row r="3680">
      <x:c r="CL3680" t="str">
        <x:v>Category_Grounding</x:v>
      </x:c>
      <x:c r="CM3680" t="str">
        <x:v>B40</x:v>
      </x:c>
      <x:c r="CN3680" t="str">
        <x:v>Review material categories before stronger claims</x:v>
      </x:c>
      <x:c r="CO3680" t="n">
        <x:f>IFERROR(IF(AND(TYPE('Category_Grounding'!B40)=TYPE(CN3680),ISBLANK('Category_Grounding'!B40)=ISBLANK(CN3680),EXACT('Category_Grounding'!B40,CN3680)),0,1),1)</x:f>
        <x:v>0</x:v>
      </x:c>
    </x:row>
    <x:row r="3681">
      <x:c r="CL3681" t="str">
        <x:v>Category_Grounding</x:v>
      </x:c>
      <x:c r="CM3681" t="str">
        <x:v>C40</x:v>
      </x:c>
      <x:c r="CN3681" t="str">
        <x:v>Manual review</x:v>
      </x:c>
      <x:c r="CO3681" t="n">
        <x:f>IFERROR(IF(AND(TYPE('Category_Grounding'!C40)=TYPE(CN3681),ISBLANK('Category_Grounding'!C40)=ISBLANK(CN3681),EXACT('Category_Grounding'!C40,CN3681)),0,1),1)</x:f>
        <x:v>0</x:v>
      </x:c>
    </x:row>
    <x:row r="3682">
      <x:c r="CL3682" t="str">
        <x:v>Category_Grounding</x:v>
      </x:c>
      <x:c r="CM3682" t="str">
        <x:v>D40</x:v>
      </x:c>
      <x:c r="CN3682" t="str">
        <x:v>Confirm material categories are defined, bounded, and linked to evidence/revision triggers.</x:v>
      </x:c>
      <x:c r="CO3682" t="n">
        <x:f>IFERROR(IF(AND(TYPE('Category_Grounding'!D40)=TYPE(CN3682),ISBLANK('Category_Grounding'!D40)=ISBLANK(CN3682),EXACT('Category_Grounding'!D40,CN3682)),0,1),1)</x:f>
        <x:v>0</x:v>
      </x:c>
    </x:row>
    <x:row r="3683">
      <x:c r="CL3683" t="str">
        <x:v>Category_Grounding</x:v>
      </x:c>
      <x:c r="CM3683" t="str">
        <x:v>L40</x:v>
      </x:c>
      <x:c r="CN3683" t="str">
        <x:v>Reviewer required where material</x:v>
      </x:c>
      <x:c r="CO3683" t="n">
        <x:f>IFERROR(IF(AND(TYPE('Category_Grounding'!L40)=TYPE(CN3683),ISBLANK('Category_Grounding'!L40)=ISBLANK(CN3683),EXACT('Category_Grounding'!L40,CN3683)),0,1),1)</x:f>
        <x:v>0</x:v>
      </x:c>
    </x:row>
    <x:row r="3684">
      <x:c r="CL3684" t="str">
        <x:v>Category_Grounding</x:v>
      </x:c>
      <x:c r="CM3684" t="str">
        <x:v>M40</x:v>
      </x:c>
      <x:c r="CN3684" t="str">
        <x:v>NARROW/ESCALATE/REFUSE if unsupported</x:v>
      </x:c>
      <x:c r="CO3684" t="n">
        <x:f>IFERROR(IF(AND(TYPE('Category_Grounding'!M40)=TYPE(CN3684),ISBLANK('Category_Grounding'!M40)=ISBLANK(CN3684),EXACT('Category_Grounding'!M40,CN3684)),0,1),1)</x:f>
        <x:v>0</x:v>
      </x:c>
    </x:row>
    <x:row r="3685">
      <x:c r="CL3685" t="str">
        <x:v>Category_Grounding</x:v>
      </x:c>
      <x:c r="CM3685" t="str">
        <x:v>A41</x:v>
      </x:c>
      <x:c r="CN3685" t="str">
        <x:v>CGP-2</x:v>
      </x:c>
      <x:c r="CO3685" t="n">
        <x:f>IFERROR(IF(AND(TYPE('Category_Grounding'!A41)=TYPE(CN3685),ISBLANK('Category_Grounding'!A41)=ISBLANK(CN3685),EXACT('Category_Grounding'!A41,CN3685)),0,1),1)</x:f>
        <x:v>0</x:v>
      </x:c>
    </x:row>
    <x:row r="3686">
      <x:c r="CL3686" t="str">
        <x:v>Category_Grounding</x:v>
      </x:c>
      <x:c r="CM3686" t="str">
        <x:v>B41</x:v>
      </x:c>
      <x:c r="CN3686" t="str">
        <x:v>Do not create a sixth gate</x:v>
      </x:c>
      <x:c r="CO3686" t="n">
        <x:f>IFERROR(IF(AND(TYPE('Category_Grounding'!B41)=TYPE(CN3686),ISBLANK('Category_Grounding'!B41)=ISBLANK(CN3686),EXACT('Category_Grounding'!B41,CN3686)),0,1),1)</x:f>
        <x:v>0</x:v>
      </x:c>
    </x:row>
    <x:row r="3687">
      <x:c r="CL3687" t="str">
        <x:v>Category_Grounding</x:v>
      </x:c>
      <x:c r="CM3687" t="str">
        <x:v>C41</x:v>
      </x:c>
      <x:c r="CN3687" t="str">
        <x:v>Manual review</x:v>
      </x:c>
      <x:c r="CO3687" t="n">
        <x:f>IFERROR(IF(AND(TYPE('Category_Grounding'!C41)=TYPE(CN3687),ISBLANK('Category_Grounding'!C41)=ISBLANK(CN3687),EXACT('Category_Grounding'!C41,CN3687)),0,1),1)</x:f>
        <x:v>0</x:v>
      </x:c>
    </x:row>
    <x:row r="3688">
      <x:c r="CL3688" t="str">
        <x:v>Category_Grounding</x:v>
      </x:c>
      <x:c r="CM3688" t="str">
        <x:v>D41</x:v>
      </x:c>
      <x:c r="CN3688" t="str">
        <x:v>Confirm Category Grounding remains inside Reality Grounding and does not alter RSG -&gt; RF/NCRC -&gt; TRC -&gt; CSV -&gt; RLS.</x:v>
      </x:c>
      <x:c r="CO3688" t="n">
        <x:f>IFERROR(IF(AND(TYPE('Category_Grounding'!D41)=TYPE(CN3688),ISBLANK('Category_Grounding'!D41)=ISBLANK(CN3688),EXACT('Category_Grounding'!D41,CN3688)),0,1),1)</x:f>
        <x:v>0</x:v>
      </x:c>
    </x:row>
    <x:row r="3689">
      <x:c r="CL3689" t="str">
        <x:v>Category_Grounding</x:v>
      </x:c>
      <x:c r="CM3689" t="str">
        <x:v>L41</x:v>
      </x:c>
      <x:c r="CN3689" t="str">
        <x:v>Reviewer required where material</x:v>
      </x:c>
      <x:c r="CO3689" t="n">
        <x:f>IFERROR(IF(AND(TYPE('Category_Grounding'!L41)=TYPE(CN3689),ISBLANK('Category_Grounding'!L41)=ISBLANK(CN3689),EXACT('Category_Grounding'!L41,CN3689)),0,1),1)</x:f>
        <x:v>0</x:v>
      </x:c>
    </x:row>
    <x:row r="3690">
      <x:c r="CL3690" t="str">
        <x:v>Category_Grounding</x:v>
      </x:c>
      <x:c r="CM3690" t="str">
        <x:v>M41</x:v>
      </x:c>
      <x:c r="CN3690" t="str">
        <x:v>Correct framing before release</x:v>
      </x:c>
      <x:c r="CO3690" t="n">
        <x:f>IFERROR(IF(AND(TYPE('Category_Grounding'!M41)=TYPE(CN3690),ISBLANK('Category_Grounding'!M41)=ISBLANK(CN3690),EXACT('Category_Grounding'!M41,CN3690)),0,1),1)</x:f>
        <x:v>0</x:v>
      </x:c>
    </x:row>
    <x:row r="3691">
      <x:c r="CL3691" t="str">
        <x:v>Category_Grounding</x:v>
      </x:c>
      <x:c r="CM3691" t="str">
        <x:v>A42</x:v>
      </x:c>
      <x:c r="CN3691" t="str">
        <x:v>CGP-3</x:v>
      </x:c>
      <x:c r="CO3691" t="n">
        <x:f>IFERROR(IF(AND(TYPE('Category_Grounding'!A42)=TYPE(CN3691),ISBLANK('Category_Grounding'!A42)=ISBLANK(CN3691),EXACT('Category_Grounding'!A42,CN3691)),0,1),1)</x:f>
        <x:v>0</x:v>
      </x:c>
    </x:row>
    <x:row r="3692">
      <x:c r="CL3692" t="str">
        <x:v>Category_Grounding</x:v>
      </x:c>
      <x:c r="CM3692" t="str">
        <x:v>B42</x:v>
      </x:c>
      <x:c r="CN3692" t="str">
        <x:v>Flag semantic debt</x:v>
      </x:c>
      <x:c r="CO3692" t="n">
        <x:f>IFERROR(IF(AND(TYPE('Category_Grounding'!B42)=TYPE(CN3692),ISBLANK('Category_Grounding'!B42)=ISBLANK(CN3692),EXACT('Category_Grounding'!B42,CN3692)),0,1),1)</x:f>
        <x:v>0</x:v>
      </x:c>
    </x:row>
    <x:row r="3693">
      <x:c r="CL3693" t="str">
        <x:v>Category_Grounding</x:v>
      </x:c>
      <x:c r="CM3693" t="str">
        <x:v>C42</x:v>
      </x:c>
      <x:c r="CN3693" t="str">
        <x:v>Manual review</x:v>
      </x:c>
      <x:c r="CO3693" t="n">
        <x:f>IFERROR(IF(AND(TYPE('Category_Grounding'!C42)=TYPE(CN3693),ISBLANK('Category_Grounding'!C42)=ISBLANK(CN3693),EXACT('Category_Grounding'!C42,CN3693)),0,1),1)</x:f>
        <x:v>0</x:v>
      </x:c>
    </x:row>
    <x:row r="3694">
      <x:c r="CL3694" t="str">
        <x:v>Category_Grounding</x:v>
      </x:c>
      <x:c r="CM3694" t="str">
        <x:v>D42</x:v>
      </x:c>
      <x:c r="CN3694" t="str">
        <x:v>Confirm stale, inherited, contested, or unreviewed categories are marked with semantic debt and claim action.</x:v>
      </x:c>
      <x:c r="CO3694" t="n">
        <x:f>IFERROR(IF(AND(TYPE('Category_Grounding'!D42)=TYPE(CN3694),ISBLANK('Category_Grounding'!D42)=ISBLANK(CN3694),EXACT('Category_Grounding'!D42,CN3694)),0,1),1)</x:f>
        <x:v>0</x:v>
      </x:c>
    </x:row>
    <x:row r="3695">
      <x:c r="CL3695" t="str">
        <x:v>Category_Grounding</x:v>
      </x:c>
      <x:c r="CM3695" t="str">
        <x:v>L42</x:v>
      </x:c>
      <x:c r="CN3695" t="str">
        <x:v>Reviewer required where material</x:v>
      </x:c>
      <x:c r="CO3695" t="n">
        <x:f>IFERROR(IF(AND(TYPE('Category_Grounding'!L42)=TYPE(CN3695),ISBLANK('Category_Grounding'!L42)=ISBLANK(CN3695),EXACT('Category_Grounding'!L42,CN3695)),0,1),1)</x:f>
        <x:v>0</x:v>
      </x:c>
    </x:row>
    <x:row r="3696">
      <x:c r="CL3696" t="str">
        <x:v>Category_Grounding</x:v>
      </x:c>
      <x:c r="CM3696" t="str">
        <x:v>M42</x:v>
      </x:c>
      <x:c r="CN3696" t="str">
        <x:v>Monitor, sensitivity-only, narrow, or escalate</x:v>
      </x:c>
      <x:c r="CO3696" t="n">
        <x:f>IFERROR(IF(AND(TYPE('Category_Grounding'!M42)=TYPE(CN3696),ISBLANK('Category_Grounding'!M42)=ISBLANK(CN3696),EXACT('Category_Grounding'!M42,CN3696)),0,1),1)</x:f>
        <x:v>0</x:v>
      </x:c>
    </x:row>
    <x:row r="3697">
      <x:c r="CL3697" t="str">
        <x:v>Category_Grounding</x:v>
      </x:c>
      <x:c r="CM3697" t="str">
        <x:v>A43</x:v>
      </x:c>
      <x:c r="CN3697" t="str">
        <x:v>CGP-4</x:v>
      </x:c>
      <x:c r="CO3697" t="n">
        <x:f>IFERROR(IF(AND(TYPE('Category_Grounding'!A43)=TYPE(CN3697),ISBLANK('Category_Grounding'!A43)=ISBLANK(CN3697),EXACT('Category_Grounding'!A43,CN3697)),0,1),1)</x:f>
        <x:v>0</x:v>
      </x:c>
    </x:row>
    <x:row r="3698">
      <x:c r="CL3698" t="str">
        <x:v>Category_Grounding</x:v>
      </x:c>
      <x:c r="CM3698" t="str">
        <x:v>B43</x:v>
      </x:c>
      <x:c r="CN3698" t="str">
        <x:v>No laundering through scores or authority</x:v>
      </x:c>
      <x:c r="CO3698" t="n">
        <x:f>IFERROR(IF(AND(TYPE('Category_Grounding'!B43)=TYPE(CN3698),ISBLANK('Category_Grounding'!B43)=ISBLANK(CN3698),EXACT('Category_Grounding'!B43,CN3698)),0,1),1)</x:f>
        <x:v>0</x:v>
      </x:c>
    </x:row>
    <x:row r="3699">
      <x:c r="CL3699" t="str">
        <x:v>Category_Grounding</x:v>
      </x:c>
      <x:c r="CM3699" t="str">
        <x:v>C43</x:v>
      </x:c>
      <x:c r="CN3699" t="str">
        <x:v>Manual review</x:v>
      </x:c>
      <x:c r="CO3699" t="n">
        <x:f>IFERROR(IF(AND(TYPE('Category_Grounding'!C43)=TYPE(CN3699),ISBLANK('Category_Grounding'!C43)=ISBLANK(CN3699),EXACT('Category_Grounding'!C43,CN3699)),0,1),1)</x:f>
        <x:v>0</x:v>
      </x:c>
    </x:row>
    <x:row r="3700">
      <x:c r="CL3700" t="str">
        <x:v>Category_Grounding</x:v>
      </x:c>
      <x:c r="CM3700" t="str">
        <x:v>D43</x:v>
      </x:c>
      <x:c r="CN3700" t="str">
        <x:v>Confirm category uncertainty is not laundered through RLS, PLSS, HDW, PCC completion, or authority selection.</x:v>
      </x:c>
      <x:c r="CO3700" t="n">
        <x:f>IFERROR(IF(AND(TYPE('Category_Grounding'!D43)=TYPE(CN3700),ISBLANK('Category_Grounding'!D43)=ISBLANK(CN3700),EXACT('Category_Grounding'!D43,CN3700)),0,1),1)</x:f>
        <x:v>0</x:v>
      </x:c>
    </x:row>
    <x:row r="3701">
      <x:c r="CL3701" t="str">
        <x:v>Category_Grounding</x:v>
      </x:c>
      <x:c r="CM3701" t="str">
        <x:v>L43</x:v>
      </x:c>
      <x:c r="CN3701" t="str">
        <x:v>Reviewer required where material</x:v>
      </x:c>
      <x:c r="CO3701" t="n">
        <x:f>IFERROR(IF(AND(TYPE('Category_Grounding'!L43)=TYPE(CN3701),ISBLANK('Category_Grounding'!L43)=ISBLANK(CN3701),EXACT('Category_Grounding'!L43,CN3701)),0,1),1)</x:f>
        <x:v>0</x:v>
      </x:c>
    </x:row>
    <x:row r="3702">
      <x:c r="CL3702" t="str">
        <x:v>Category_Grounding</x:v>
      </x:c>
      <x:c r="CM3702" t="str">
        <x:v>M43</x:v>
      </x:c>
      <x:c r="CN3702" t="str">
        <x:v>Refuse deterministic claim if unsupported</x:v>
      </x:c>
      <x:c r="CO3702" t="n">
        <x:f>IFERROR(IF(AND(TYPE('Category_Grounding'!M43)=TYPE(CN3702),ISBLANK('Category_Grounding'!M43)=ISBLANK(CN3702),EXACT('Category_Grounding'!M43,CN3702)),0,1),1)</x:f>
        <x:v>0</x:v>
      </x:c>
    </x:row>
    <x:row r="3703">
      <x:c r="CL3703" t="str">
        <x:v>Category_Grounding</x:v>
      </x:c>
      <x:c r="CM3703" t="str">
        <x:v>A44</x:v>
      </x:c>
      <x:c r="CN3703" t="str">
        <x:v>Manual sign-off note</x:v>
      </x:c>
      <x:c r="CO3703" t="n">
        <x:f>IFERROR(IF(AND(TYPE('Category_Grounding'!A44)=TYPE(CN3703),ISBLANK('Category_Grounding'!A44)=ISBLANK(CN3703),EXACT('Category_Grounding'!A44,CN3703)),0,1),1)</x:f>
        <x:v>0</x:v>
      </x:c>
    </x:row>
    <x:row r="3704">
      <x:c r="CL3704" t="str">
        <x:v>Category_Grounding</x:v>
      </x:c>
      <x:c r="CM3704" t="str">
        <x:v>B44</x:v>
      </x:c>
      <x:c r="CN3704" t="str">
        <x:v>CGP-1 through CGP-4 are manual reviewer items and are not automatically passed by computed formula checks. Stronger public, Tier 3, validation, or deployment claims require human sign-off.</x:v>
      </x:c>
      <x:c r="CO3704" t="n">
        <x:f>IFERROR(IF(AND(TYPE('Category_Grounding'!B44)=TYPE(CN3704),ISBLANK('Category_Grounding'!B44)=ISBLANK(CN3704),EXACT('Category_Grounding'!B44,CN3704)),0,1),1)</x:f>
        <x:v>0</x:v>
      </x:c>
    </x:row>
    <x:row r="3705">
      <x:c r="CL3705" t="str">
        <x:v>Term_Discrimination</x:v>
      </x:c>
      <x:c r="CM3705" t="str">
        <x:v>A1</x:v>
      </x:c>
      <x:c r="CN3705" t="str">
        <x:v>TERM DISCRIMINATION RECORD —</x:v>
      </x:c>
      <x:c r="CO3705" t="n">
        <x:f>IFERROR(IF(AND(TYPE('Term_Discrimination'!A1)=TYPE(CN3705),ISBLANK('Term_Discrimination'!A1)=ISBLANK(CN3705),EXACT('Term_Discrimination'!A1,CN3705)),0,1),1)</x:f>
        <x:v>0</x:v>
      </x:c>
    </x:row>
    <x:row r="3706">
      <x:c r="CL3706" t="str">
        <x:v>Term_Discrimination</x:v>
      </x:c>
      <x:c r="CM3706" t="str">
        <x:v>A3</x:v>
      </x:c>
      <x:c r="CN3706" t="str">
        <x:v>Term</x:v>
      </x:c>
      <x:c r="CO3706" t="n">
        <x:f>IFERROR(IF(AND(TYPE('Term_Discrimination'!A3)=TYPE(CN3706),ISBLANK('Term_Discrimination'!A3)=ISBLANK(CN3706),EXACT('Term_Discrimination'!A3,CN3706)),0,1),1)</x:f>
        <x:v>0</x:v>
      </x:c>
    </x:row>
    <x:row r="3707">
      <x:c r="CL3707" t="str">
        <x:v>Term_Discrimination</x:v>
      </x:c>
      <x:c r="CM3707" t="str">
        <x:v>B3</x:v>
      </x:c>
      <x:c r="CN3707" t="str">
        <x:v>Definition</x:v>
      </x:c>
      <x:c r="CO3707" t="n">
        <x:f>IFERROR(IF(AND(TYPE('Term_Discrimination'!B3)=TYPE(CN3707),ISBLANK('Term_Discrimination'!B3)=ISBLANK(CN3707),EXACT('Term_Discrimination'!B3,CN3707)),0,1),1)</x:f>
        <x:v>0</x:v>
      </x:c>
    </x:row>
    <x:row r="3708">
      <x:c r="CL3708" t="str">
        <x:v>Term_Discrimination</x:v>
      </x:c>
      <x:c r="CM3708" t="str">
        <x:v>C3</x:v>
      </x:c>
      <x:c r="CN3708" t="str">
        <x:v>What it is not</x:v>
      </x:c>
      <x:c r="CO3708" t="n">
        <x:f>IFERROR(IF(AND(TYPE('Term_Discrimination'!C3)=TYPE(CN3708),ISBLANK('Term_Discrimination'!C3)=ISBLANK(CN3708),EXACT('Term_Discrimination'!C3,CN3708)),0,1),1)</x:f>
        <x:v>0</x:v>
      </x:c>
    </x:row>
    <x:row r="3709">
      <x:c r="CL3709" t="str">
        <x:v>Term_Discrimination</x:v>
      </x:c>
      <x:c r="CM3709" t="str">
        <x:v>D3</x:v>
      </x:c>
      <x:c r="CN3709" t="str">
        <x:v>Category Discriminator</x:v>
      </x:c>
      <x:c r="CO3709" t="n">
        <x:f>IFERROR(IF(AND(TYPE('Term_Discrimination'!D3)=TYPE(CN3709),ISBLANK('Term_Discrimination'!D3)=ISBLANK(CN3709),EXACT('Term_Discrimination'!D3,CN3709)),0,1),1)</x:f>
        <x:v>0</x:v>
      </x:c>
    </x:row>
    <x:row r="3710">
      <x:c r="CL3710" t="str">
        <x:v>Term_Discrimination</x:v>
      </x:c>
      <x:c r="CM3710" t="str">
        <x:v>E3</x:v>
      </x:c>
      <x:c r="CN3710" t="str">
        <x:v>Dependency Position</x:v>
      </x:c>
      <x:c r="CO3710" t="n">
        <x:f>IFERROR(IF(AND(TYPE('Term_Discrimination'!E3)=TYPE(CN3710),ISBLANK('Term_Discrimination'!E3)=ISBLANK(CN3710),EXACT('Term_Discrimination'!E3,CN3710)),0,1),1)</x:f>
        <x:v>0</x:v>
      </x:c>
    </x:row>
    <x:row r="3711">
      <x:c r="CL3711" t="str">
        <x:v>Term_Discrimination</x:v>
      </x:c>
      <x:c r="CM3711" t="str">
        <x:v>F3</x:v>
      </x:c>
      <x:c r="CN3711" t="str">
        <x:v>Required Evidence</x:v>
      </x:c>
      <x:c r="CO3711" t="n">
        <x:f>IFERROR(IF(AND(TYPE('Term_Discrimination'!F3)=TYPE(CN3711),ISBLANK('Term_Discrimination'!F3)=ISBLANK(CN3711),EXACT('Term_Discrimination'!F3,CN3711)),0,1),1)</x:f>
        <x:v>0</x:v>
      </x:c>
    </x:row>
    <x:row r="3712">
      <x:c r="CL3712" t="str">
        <x:v>Term_Discrimination</x:v>
      </x:c>
      <x:c r="CM3712" t="str">
        <x:v>G3</x:v>
      </x:c>
      <x:c r="CN3712" t="str">
        <x:v>Common Collapse Risk</x:v>
      </x:c>
      <x:c r="CO3712" t="n">
        <x:f>IFERROR(IF(AND(TYPE('Term_Discrimination'!G3)=TYPE(CN3712),ISBLANK('Term_Discrimination'!G3)=ISBLANK(CN3712),EXACT('Term_Discrimination'!G3,CN3712)),0,1),1)</x:f>
        <x:v>0</x:v>
      </x:c>
    </x:row>
    <x:row r="3713">
      <x:c r="CL3713" t="str">
        <x:v>Term_Discrimination</x:v>
      </x:c>
      <x:c r="CM3713" t="str">
        <x:v>H3</x:v>
      </x:c>
      <x:c r="CN3713" t="str">
        <x:v>Term Refusal Condition</x:v>
      </x:c>
      <x:c r="CO3713" t="n">
        <x:f>IFERROR(IF(AND(TYPE('Term_Discrimination'!H3)=TYPE(CN3713),ISBLANK('Term_Discrimination'!H3)=ISBLANK(CN3713),EXACT('Term_Discrimination'!H3,CN3713)),0,1),1)</x:f>
        <x:v>0</x:v>
      </x:c>
    </x:row>
    <x:row r="3714">
      <x:c r="CL3714" t="str">
        <x:v>Term_Discrimination</x:v>
      </x:c>
      <x:c r="CM3714" t="str">
        <x:v>I3</x:v>
      </x:c>
      <x:c r="CN3714" t="str">
        <x:v>Required Claim Action</x:v>
      </x:c>
      <x:c r="CO3714" t="n">
        <x:f>IFERROR(IF(AND(TYPE('Term_Discrimination'!I3)=TYPE(CN3714),ISBLANK('Term_Discrimination'!I3)=ISBLANK(CN3714),EXACT('Term_Discrimination'!I3,CN3714)),0,1),1)</x:f>
        <x:v>0</x:v>
      </x:c>
    </x:row>
    <x:row r="3715">
      <x:c r="CL3715" t="str">
        <x:v>Term_Discrimination</x:v>
      </x:c>
      <x:c r="CM3715" t="str">
        <x:v>J3</x:v>
      </x:c>
      <x:c r="CN3715" t="str">
        <x:v>Governing Artifact</x:v>
      </x:c>
      <x:c r="CO3715" t="n">
        <x:f>IFERROR(IF(AND(TYPE('Term_Discrimination'!J3)=TYPE(CN3715),ISBLANK('Term_Discrimination'!J3)=ISBLANK(CN3715),EXACT('Term_Discrimination'!J3,CN3715)),0,1),1)</x:f>
        <x:v>0</x:v>
      </x:c>
    </x:row>
    <x:row r="3716">
      <x:c r="CL3716" t="str">
        <x:v>Term_Discrimination</x:v>
      </x:c>
      <x:c r="CM3716" t="str">
        <x:v>K3</x:v>
      </x:c>
      <x:c r="CN3716" t="str">
        <x:v>Audit Surface</x:v>
      </x:c>
      <x:c r="CO3716" t="n">
        <x:f>IFERROR(IF(AND(TYPE('Term_Discrimination'!K3)=TYPE(CN3716),ISBLANK('Term_Discrimination'!K3)=ISBLANK(CN3716),EXACT('Term_Discrimination'!K3,CN3716)),0,1),1)</x:f>
        <x:v>0</x:v>
      </x:c>
    </x:row>
    <x:row r="3717">
      <x:c r="CL3717" t="str">
        <x:v>Term_Discrimination</x:v>
      </x:c>
      <x:c r="CM3717" t="str">
        <x:v>A4</x:v>
      </x:c>
      <x:c r="CN3717" t="str">
        <x:v>Reality</x:v>
      </x:c>
      <x:c r="CO3717" t="n">
        <x:f>IFERROR(IF(AND(TYPE('Term_Discrimination'!A4)=TYPE(CN3717),ISBLANK('Term_Discrimination'!A4)=ISBLANK(CN3717),EXACT('Term_Discrimination'!A4,CN3717)),0,1),1)</x:f>
        <x:v>0</x:v>
      </x:c>
    </x:row>
    <x:row r="3718">
      <x:c r="CL3718" t="str">
        <x:v>Term_Discrimination</x:v>
      </x:c>
      <x:c r="CM3718" t="str">
        <x:v>B4</x:v>
      </x:c>
      <x:c r="CN3718" t="str">
        <x:v>Evaluator-independent structure of constraint and consequence.</x:v>
      </x:c>
      <x:c r="CO3718" t="n">
        <x:f>IFERROR(IF(AND(TYPE('Term_Discrimination'!B4)=TYPE(CN3718),ISBLANK('Term_Discrimination'!B4)=ISBLANK(CN3718),EXACT('Term_Discrimination'!B4,CN3718)),0,1),1)</x:f>
        <x:v>0</x:v>
      </x:c>
    </x:row>
    <x:row r="3719">
      <x:c r="CL3719" t="str">
        <x:v>Term_Discrimination</x:v>
      </x:c>
      <x:c r="CM3719" t="str">
        <x:v>C4</x:v>
      </x:c>
      <x:c r="CN3719" t="str">
        <x:v>Evidence, model, dashboard, consensus, authority.</x:v>
      </x:c>
      <x:c r="CO3719" t="n">
        <x:f>IFERROR(IF(AND(TYPE('Term_Discrimination'!C4)=TYPE(CN3719),ISBLANK('Term_Discrimination'!C4)=ISBLANK(CN3719),EXACT('Term_Discrimination'!C4,CN3719)),0,1),1)</x:f>
        <x:v>0</x:v>
      </x:c>
    </x:row>
    <x:row r="3720">
      <x:c r="CL3720" t="str">
        <x:v>Term_Discrimination</x:v>
      </x:c>
      <x:c r="CM3720" t="str">
        <x:v>D4</x:v>
      </x:c>
      <x:c r="CN3720" t="str">
        <x:v>Exists/constrains/follows independent of evaluator acceptance.</x:v>
      </x:c>
      <x:c r="CO3720" t="n">
        <x:f>IFERROR(IF(AND(TYPE('Term_Discrimination'!D4)=TYPE(CN3720),ISBLANK('Term_Discrimination'!D4)=ISBLANK(CN3720),EXACT('Term_Discrimination'!D4,CN3720)),0,1),1)</x:f>
        <x:v>0</x:v>
      </x:c>
    </x:row>
    <x:row r="3721">
      <x:c r="CL3721" t="str">
        <x:v>Term_Discrimination</x:v>
      </x:c>
      <x:c r="CM3721" t="str">
        <x:v>E4</x:v>
      </x:c>
      <x:c r="CN3721" t="str">
        <x:v>REALITY_SURFACE</x:v>
      </x:c>
      <x:c r="CO3721" t="n">
        <x:f>IFERROR(IF(AND(TYPE('Term_Discrimination'!E4)=TYPE(CN3721),ISBLANK('Term_Discrimination'!E4)=ISBLANK(CN3721),EXACT('Term_Discrimination'!E4,CN3721)),0,1),1)</x:f>
        <x:v>0</x:v>
      </x:c>
    </x:row>
    <x:row r="3722">
      <x:c r="CL3722" t="str">
        <x:v>Term_Discrimination</x:v>
      </x:c>
      <x:c r="CM3722" t="str">
        <x:v>F4</x:v>
      </x:c>
      <x:c r="CN3722" t="str">
        <x:v>Declared reality surface and consequence pathways.</x:v>
      </x:c>
      <x:c r="CO3722" t="n">
        <x:f>IFERROR(IF(AND(TYPE('Term_Discrimination'!F4)=TYPE(CN3722),ISBLANK('Term_Discrimination'!F4)=ISBLANK(CN3722),EXACT('Term_Discrimination'!F4,CN3722)),0,1),1)</x:f>
        <x:v>0</x:v>
      </x:c>
    </x:row>
    <x:row r="3723">
      <x:c r="CL3723" t="str">
        <x:v>Term_Discrimination</x:v>
      </x:c>
      <x:c r="CM3723" t="str">
        <x:v>G4</x:v>
      </x:c>
      <x:c r="CN3723" t="str">
        <x:v>Reality == evidence.</x:v>
      </x:c>
      <x:c r="CO3723" t="n">
        <x:f>IFERROR(IF(AND(TYPE('Term_Discrimination'!G4)=TYPE(CN3723),ISBLANK('Term_Discrimination'!G4)=ISBLANK(CN3723),EXACT('Term_Discrimination'!G4,CN3723)),0,1),1)</x:f>
        <x:v>0</x:v>
      </x:c>
    </x:row>
    <x:row r="3724">
      <x:c r="CL3724" t="str">
        <x:v>Term_Discrimination</x:v>
      </x:c>
      <x:c r="CM3724" t="str">
        <x:v>H4</x:v>
      </x:c>
      <x:c r="CN3724" t="str">
        <x:v>Claim exceeds surface.</x:v>
      </x:c>
      <x:c r="CO3724" t="n">
        <x:f>IFERROR(IF(AND(TYPE('Term_Discrimination'!H4)=TYPE(CN3724),ISBLANK('Term_Discrimination'!H4)=ISBLANK(CN3724),EXACT('Term_Discrimination'!H4,CN3724)),0,1),1)</x:f>
        <x:v>0</x:v>
      </x:c>
    </x:row>
    <x:row r="3725">
      <x:c r="CL3725" t="str">
        <x:v>Term_Discrimination</x:v>
      </x:c>
      <x:c r="CM3725" t="str">
        <x:v>I4</x:v>
      </x:c>
      <x:c r="CN3725" t="str">
        <x:v>NARROW / ESCALATE / REFUSE</x:v>
      </x:c>
      <x:c r="CO3725" t="n">
        <x:f>IFERROR(IF(AND(TYPE('Term_Discrimination'!I4)=TYPE(CN3725),ISBLANK('Term_Discrimination'!I4)=ISBLANK(CN3725),EXACT('Term_Discrimination'!I4,CN3725)),0,1),1)</x:f>
        <x:v>0</x:v>
      </x:c>
    </x:row>
    <x:row r="3726">
      <x:c r="CL3726" t="str">
        <x:v>Term_Discrimination</x:v>
      </x:c>
      <x:c r="CM3726" t="str">
        <x:v>J4</x:v>
      </x:c>
      <x:c r="CN3726" t="str">
        <x:v>Canon v13.0</x:v>
      </x:c>
      <x:c r="CO3726" t="n">
        <x:f>IFERROR(IF(AND(TYPE('Term_Discrimination'!J4)=TYPE(CN3726),ISBLANK('Term_Discrimination'!J4)=ISBLANK(CN3726),EXACT('Term_Discrimination'!J4,CN3726)),0,1),1)</x:f>
        <x:v>0</x:v>
      </x:c>
    </x:row>
    <x:row r="3727">
      <x:c r="CL3727" t="str">
        <x:v>Term_Discrimination</x:v>
      </x:c>
      <x:c r="CM3727" t="str">
        <x:v>K4</x:v>
      </x:c>
      <x:c r="CN3727" t="str">
        <x:v>RealityGroundingRecord</x:v>
      </x:c>
      <x:c r="CO3727" t="n">
        <x:f>IFERROR(IF(AND(TYPE('Term_Discrimination'!K4)=TYPE(CN3727),ISBLANK('Term_Discrimination'!K4)=ISBLANK(CN3727),EXACT('Term_Discrimination'!K4,CN3727)),0,1),1)</x:f>
        <x:v>0</x:v>
      </x:c>
    </x:row>
    <x:row r="3728">
      <x:c r="CL3728" t="str">
        <x:v>Term_Discrimination</x:v>
      </x:c>
      <x:c r="CM3728" t="str">
        <x:v>A5</x:v>
      </x:c>
      <x:c r="CN3728" t="str">
        <x:v>Evidence</x:v>
      </x:c>
      <x:c r="CO3728" t="n">
        <x:f>IFERROR(IF(AND(TYPE('Term_Discrimination'!A5)=TYPE(CN3728),ISBLANK('Term_Discrimination'!A5)=ISBLANK(CN3728),EXACT('Term_Discrimination'!A5,CN3728)),0,1),1)</x:f>
        <x:v>0</x:v>
      </x:c>
    </x:row>
    <x:row r="3729">
      <x:c r="CL3729" t="str">
        <x:v>Term_Discrimination</x:v>
      </x:c>
      <x:c r="CM3729" t="str">
        <x:v>B5</x:v>
      </x:c>
      <x:c r="CN3729" t="str">
        <x:v>Traceable contact with a reality surface.</x:v>
      </x:c>
      <x:c r="CO3729" t="n">
        <x:f>IFERROR(IF(AND(TYPE('Term_Discrimination'!B5)=TYPE(CN3729),ISBLANK('Term_Discrimination'!B5)=ISBLANK(CN3729),EXACT('Term_Discrimination'!B5,CN3729)),0,1),1)</x:f>
        <x:v>0</x:v>
      </x:c>
    </x:row>
    <x:row r="3730">
      <x:c r="CL3730" t="str">
        <x:v>Term_Discrimination</x:v>
      </x:c>
      <x:c r="CM3730" t="str">
        <x:v>C5</x:v>
      </x:c>
      <x:c r="CN3730" t="str">
        <x:v>Truth by itself or self-interpreting causality.</x:v>
      </x:c>
      <x:c r="CO3730" t="n">
        <x:f>IFERROR(IF(AND(TYPE('Term_Discrimination'!C5)=TYPE(CN3730),ISBLANK('Term_Discrimination'!C5)=ISBLANK(CN3730),EXACT('Term_Discrimination'!C5,CN3730)),0,1),1)</x:f>
        <x:v>0</x:v>
      </x:c>
    </x:row>
    <x:row r="3731">
      <x:c r="CL3731" t="str">
        <x:v>Term_Discrimination</x:v>
      </x:c>
      <x:c r="CM3731" t="str">
        <x:v>D5</x:v>
      </x:c>
      <x:c r="CN3731" t="str">
        <x:v>Supports a claim boundary through traceability.</x:v>
      </x:c>
      <x:c r="CO3731" t="n">
        <x:f>IFERROR(IF(AND(TYPE('Term_Discrimination'!D5)=TYPE(CN3731),ISBLANK('Term_Discrimination'!D5)=ISBLANK(CN3731),EXACT('Term_Discrimination'!D5,CN3731)),0,1),1)</x:f>
        <x:v>0</x:v>
      </x:c>
    </x:row>
    <x:row r="3732">
      <x:c r="CL3732" t="str">
        <x:v>Term_Discrimination</x:v>
      </x:c>
      <x:c r="CM3732" t="str">
        <x:v>E5</x:v>
      </x:c>
      <x:c r="CN3732" t="str">
        <x:v>EVIDENCE_TRACE</x:v>
      </x:c>
      <x:c r="CO3732" t="n">
        <x:f>IFERROR(IF(AND(TYPE('Term_Discrimination'!E5)=TYPE(CN3732),ISBLANK('Term_Discrimination'!E5)=ISBLANK(CN3732),EXACT('Term_Discrimination'!E5,CN3732)),0,1),1)</x:f>
        <x:v>0</x:v>
      </x:c>
    </x:row>
    <x:row r="3733">
      <x:c r="CL3733" t="str">
        <x:v>Term_Discrimination</x:v>
      </x:c>
      <x:c r="CM3733" t="str">
        <x:v>F5</x:v>
      </x:c>
      <x:c r="CN3733" t="str">
        <x:v>Source, method, uncertainty, reviewer trace.</x:v>
      </x:c>
      <x:c r="CO3733" t="n">
        <x:f>IFERROR(IF(AND(TYPE('Term_Discrimination'!F5)=TYPE(CN3733),ISBLANK('Term_Discrimination'!F5)=ISBLANK(CN3733),EXACT('Term_Discrimination'!F5,CN3733)),0,1),1)</x:f>
        <x:v>0</x:v>
      </x:c>
    </x:row>
    <x:row r="3734">
      <x:c r="CL3734" t="str">
        <x:v>Term_Discrimination</x:v>
      </x:c>
      <x:c r="CM3734" t="str">
        <x:v>G5</x:v>
      </x:c>
      <x:c r="CN3734" t="str">
        <x:v>Evidence == interpretation.</x:v>
      </x:c>
      <x:c r="CO3734" t="n">
        <x:f>IFERROR(IF(AND(TYPE('Term_Discrimination'!G5)=TYPE(CN3734),ISBLANK('Term_Discrimination'!G5)=ISBLANK(CN3734),EXACT('Term_Discrimination'!G5,CN3734)),0,1),1)</x:f>
        <x:v>0</x:v>
      </x:c>
    </x:row>
    <x:row r="3735">
      <x:c r="CL3735" t="str">
        <x:v>Term_Discrimination</x:v>
      </x:c>
      <x:c r="CM3735" t="str">
        <x:v>H5</x:v>
      </x:c>
      <x:c r="CN3735" t="str">
        <x:v>Evidence cannot support claim strength.</x:v>
      </x:c>
      <x:c r="CO3735" t="n">
        <x:f>IFERROR(IF(AND(TYPE('Term_Discrimination'!H5)=TYPE(CN3735),ISBLANK('Term_Discrimination'!H5)=ISBLANK(CN3735),EXACT('Term_Discrimination'!H5,CN3735)),0,1),1)</x:f>
        <x:v>0</x:v>
      </x:c>
    </x:row>
    <x:row r="3736">
      <x:c r="CL3736" t="str">
        <x:v>Term_Discrimination</x:v>
      </x:c>
      <x:c r="CM3736" t="str">
        <x:v>I5</x:v>
      </x:c>
      <x:c r="CN3736" t="str">
        <x:v>NARROW / ESCALATE</x:v>
      </x:c>
      <x:c r="CO3736" t="n">
        <x:f>IFERROR(IF(AND(TYPE('Term_Discrimination'!I5)=TYPE(CN3736),ISBLANK('Term_Discrimination'!I5)=ISBLANK(CN3736),EXACT('Term_Discrimination'!I5,CN3736)),0,1),1)</x:f>
        <x:v>0</x:v>
      </x:c>
    </x:row>
    <x:row r="3737">
      <x:c r="CL3737" t="str">
        <x:v>Term_Discrimination</x:v>
      </x:c>
      <x:c r="CM3737" t="str">
        <x:v>J5</x:v>
      </x:c>
      <x:c r="CN3737" t="str">
        <x:v>Canon / ripple.md</x:v>
      </x:c>
      <x:c r="CO3737" t="n">
        <x:f>IFERROR(IF(AND(TYPE('Term_Discrimination'!J5)=TYPE(CN3737),ISBLANK('Term_Discrimination'!J5)=ISBLANK(CN3737),EXACT('Term_Discrimination'!J5,CN3737)),0,1),1)</x:f>
        <x:v>0</x:v>
      </x:c>
    </x:row>
    <x:row r="3738">
      <x:c r="CL3738" t="str">
        <x:v>Term_Discrimination</x:v>
      </x:c>
      <x:c r="CM3738" t="str">
        <x:v>K5</x:v>
      </x:c>
      <x:c r="CN3738" t="str">
        <x:v>Decision Note / PCC</x:v>
      </x:c>
      <x:c r="CO3738" t="n">
        <x:f>IFERROR(IF(AND(TYPE('Term_Discrimination'!K5)=TYPE(CN3738),ISBLANK('Term_Discrimination'!K5)=ISBLANK(CN3738),EXACT('Term_Discrimination'!K5,CN3738)),0,1),1)</x:f>
        <x:v>0</x:v>
      </x:c>
    </x:row>
    <x:row r="3739">
      <x:c r="CL3739" t="str">
        <x:v>Term_Discrimination</x:v>
      </x:c>
      <x:c r="CM3739" t="str">
        <x:v>A6</x:v>
      </x:c>
      <x:c r="CN3739" t="str">
        <x:v>Category</x:v>
      </x:c>
      <x:c r="CO3739" t="n">
        <x:f>IFERROR(IF(AND(TYPE('Term_Discrimination'!A6)=TYPE(CN3739),ISBLANK('Term_Discrimination'!A6)=ISBLANK(CN3739),EXACT('Term_Discrimination'!A6,CN3739)),0,1),1)</x:f>
        <x:v>0</x:v>
      </x:c>
    </x:row>
    <x:row r="3740">
      <x:c r="CL3740" t="str">
        <x:v>Term_Discrimination</x:v>
      </x:c>
      <x:c r="CM3740" t="str">
        <x:v>B6</x:v>
      </x:c>
      <x:c r="CN3740" t="str">
        <x:v>Operational class used to identify, measure, protect, score, govern, authorize, or execute.</x:v>
      </x:c>
      <x:c r="CO3740" t="n">
        <x:f>IFERROR(IF(AND(TYPE('Term_Discrimination'!B6)=TYPE(CN3740),ISBLANK('Term_Discrimination'!B6)=ISBLANK(CN3740),EXACT('Term_Discrimination'!B6,CN3740)),0,1),1)</x:f>
        <x:v>0</x:v>
      </x:c>
    </x:row>
    <x:row r="3741">
      <x:c r="CL3741" t="str">
        <x:v>Term_Discrimination</x:v>
      </x:c>
      <x:c r="CM3741" t="str">
        <x:v>C6</x:v>
      </x:c>
      <x:c r="CN3741" t="str">
        <x:v>Metric, label, policy name, or benchmark by itself.</x:v>
      </x:c>
      <x:c r="CO3741" t="n">
        <x:f>IFERROR(IF(AND(TYPE('Term_Discrimination'!C6)=TYPE(CN3741),ISBLANK('Term_Discrimination'!C6)=ISBLANK(CN3741),EXACT('Term_Discrimination'!C6,CN3741)),0,1),1)</x:f>
        <x:v>0</x:v>
      </x:c>
    </x:row>
    <x:row r="3742">
      <x:c r="CL3742" t="str">
        <x:v>Term_Discrimination</x:v>
      </x:c>
      <x:c r="CM3742" t="str">
        <x:v>D6</x:v>
      </x:c>
      <x:c r="CN3742" t="str">
        <x:v>Defines the class boundary before measurement.</x:v>
      </x:c>
      <x:c r="CO3742" t="n">
        <x:f>IFERROR(IF(AND(TYPE('Term_Discrimination'!D6)=TYPE(CN3742),ISBLANK('Term_Discrimination'!D6)=ISBLANK(CN3742),EXACT('Term_Discrimination'!D6,CN3742)),0,1),1)</x:f>
        <x:v>0</x:v>
      </x:c>
    </x:row>
    <x:row r="3743">
      <x:c r="CL3743" t="str">
        <x:v>Term_Discrimination</x:v>
      </x:c>
      <x:c r="CM3743" t="str">
        <x:v>E6</x:v>
      </x:c>
      <x:c r="CN3743" t="str">
        <x:v>CATEGORY_BOUNDARY</x:v>
      </x:c>
      <x:c r="CO3743" t="n">
        <x:f>IFERROR(IF(AND(TYPE('Term_Discrimination'!E6)=TYPE(CN3743),ISBLANK('Term_Discrimination'!E6)=ISBLANK(CN3743),EXACT('Term_Discrimination'!E6,CN3743)),0,1),1)</x:f>
        <x:v>0</x:v>
      </x:c>
    </x:row>
    <x:row r="3744">
      <x:c r="CL3744" t="str">
        <x:v>Term_Discrimination</x:v>
      </x:c>
      <x:c r="CM3744" t="str">
        <x:v>F6</x:v>
      </x:c>
      <x:c r="CN3744" t="str">
        <x:v>Definition, inclusion/exclusion, reference structure.</x:v>
      </x:c>
      <x:c r="CO3744" t="n">
        <x:f>IFERROR(IF(AND(TYPE('Term_Discrimination'!F6)=TYPE(CN3744),ISBLANK('Term_Discrimination'!F6)=ISBLANK(CN3744),EXACT('Term_Discrimination'!F6,CN3744)),0,1),1)</x:f>
        <x:v>0</x:v>
      </x:c>
    </x:row>
    <x:row r="3745">
      <x:c r="CL3745" t="str">
        <x:v>Term_Discrimination</x:v>
      </x:c>
      <x:c r="CM3745" t="str">
        <x:v>G6</x:v>
      </x:c>
      <x:c r="CN3745" t="str">
        <x:v>Category == metric.</x:v>
      </x:c>
      <x:c r="CO3745" t="n">
        <x:f>IFERROR(IF(AND(TYPE('Term_Discrimination'!G6)=TYPE(CN3745),ISBLANK('Term_Discrimination'!G6)=ISBLANK(CN3745),EXACT('Term_Discrimination'!G6,CN3745)),0,1),1)</x:f>
        <x:v>0</x:v>
      </x:c>
    </x:row>
    <x:row r="3746">
      <x:c r="CL3746" t="str">
        <x:v>Term_Discrimination</x:v>
      </x:c>
      <x:c r="CM3746" t="str">
        <x:v>H6</x:v>
      </x:c>
      <x:c r="CN3746" t="str">
        <x:v>Boundary invalid or stale.</x:v>
      </x:c>
      <x:c r="CO3746" t="n">
        <x:f>IFERROR(IF(AND(TYPE('Term_Discrimination'!H6)=TYPE(CN3746),ISBLANK('Term_Discrimination'!H6)=ISBLANK(CN3746),EXACT('Term_Discrimination'!H6,CN3746)),0,1),1)</x:f>
        <x:v>0</x:v>
      </x:c>
    </x:row>
    <x:row r="3747">
      <x:c r="CL3747" t="str">
        <x:v>Term_Discrimination</x:v>
      </x:c>
      <x:c r="CM3747" t="str">
        <x:v>I6</x:v>
      </x:c>
      <x:c r="CN3747" t="str">
        <x:v>NARROW / REFUSE</x:v>
      </x:c>
      <x:c r="CO3747" t="n">
        <x:f>IFERROR(IF(AND(TYPE('Term_Discrimination'!I6)=TYPE(CN3747),ISBLANK('Term_Discrimination'!I6)=ISBLANK(CN3747),EXACT('Term_Discrimination'!I6,CN3747)),0,1),1)</x:f>
        <x:v>0</x:v>
      </x:c>
    </x:row>
    <x:row r="3748">
      <x:c r="CL3748" t="str">
        <x:v>Term_Discrimination</x:v>
      </x:c>
      <x:c r="CM3748" t="str">
        <x:v>J6</x:v>
      </x:c>
      <x:c r="CN3748" t="str">
        <x:v>Canon Appendix AH/AI</x:v>
      </x:c>
      <x:c r="CO3748" t="n">
        <x:f>IFERROR(IF(AND(TYPE('Term_Discrimination'!J6)=TYPE(CN3748),ISBLANK('Term_Discrimination'!J6)=ISBLANK(CN3748),EXACT('Term_Discrimination'!J6,CN3748)),0,1),1)</x:f>
        <x:v>0</x:v>
      </x:c>
    </x:row>
    <x:row r="3749">
      <x:c r="CL3749" t="str">
        <x:v>Term_Discrimination</x:v>
      </x:c>
      <x:c r="CM3749" t="str">
        <x:v>K6</x:v>
      </x:c>
      <x:c r="CN3749" t="str">
        <x:v>CategoryGroundingRecord</x:v>
      </x:c>
      <x:c r="CO3749" t="n">
        <x:f>IFERROR(IF(AND(TYPE('Term_Discrimination'!K6)=TYPE(CN3749),ISBLANK('Term_Discrimination'!K6)=ISBLANK(CN3749),EXACT('Term_Discrimination'!K6,CN3749)),0,1),1)</x:f>
        <x:v>0</x:v>
      </x:c>
    </x:row>
    <x:row r="3750">
      <x:c r="CL3750" t="str">
        <x:v>Term_Discrimination</x:v>
      </x:c>
      <x:c r="CM3750" t="str">
        <x:v>A7</x:v>
      </x:c>
      <x:c r="CN3750" t="str">
        <x:v>Score</x:v>
      </x:c>
      <x:c r="CO3750" t="n">
        <x:f>IFERROR(IF(AND(TYPE('Term_Discrimination'!A7)=TYPE(CN3750),ISBLANK('Term_Discrimination'!A7)=ISBLANK(CN3750),EXACT('Term_Discrimination'!A7,CN3750)),0,1),1)</x:f>
        <x:v>0</x:v>
      </x:c>
    </x:row>
    <x:row r="3751">
      <x:c r="CL3751" t="str">
        <x:v>Term_Discrimination</x:v>
      </x:c>
      <x:c r="CM3751" t="str">
        <x:v>B7</x:v>
      </x:c>
      <x:c r="CN3751" t="str">
        <x:v>Computed ranking or value under declared inputs.</x:v>
      </x:c>
      <x:c r="CO3751" t="n">
        <x:f>IFERROR(IF(AND(TYPE('Term_Discrimination'!B7)=TYPE(CN3751),ISBLANK('Term_Discrimination'!B7)=ISBLANK(CN3751),EXACT('Term_Discrimination'!B7,CN3751)),0,1),1)</x:f>
        <x:v>0</x:v>
      </x:c>
    </x:row>
    <x:row r="3752">
      <x:c r="CL3752" t="str">
        <x:v>Term_Discrimination</x:v>
      </x:c>
      <x:c r="CM3752" t="str">
        <x:v>C7</x:v>
      </x:c>
      <x:c r="CN3752" t="str">
        <x:v>Truth, validity, admissibility, authority.</x:v>
      </x:c>
      <x:c r="CO3752" t="n">
        <x:f>IFERROR(IF(AND(TYPE('Term_Discrimination'!C7)=TYPE(CN3752),ISBLANK('Term_Discrimination'!C7)=ISBLANK(CN3752),EXACT('Term_Discrimination'!C7,CN3752)),0,1),1)</x:f>
        <x:v>0</x:v>
      </x:c>
    </x:row>
    <x:row r="3753">
      <x:c r="CL3753" t="str">
        <x:v>Term_Discrimination</x:v>
      </x:c>
      <x:c r="CM3753" t="str">
        <x:v>D7</x:v>
      </x:c>
      <x:c r="CN3753" t="str">
        <x:v>Ranks only after gates and declared assumptions.</x:v>
      </x:c>
      <x:c r="CO3753" t="n">
        <x:f>IFERROR(IF(AND(TYPE('Term_Discrimination'!D7)=TYPE(CN3753),ISBLANK('Term_Discrimination'!D7)=ISBLANK(CN3753),EXACT('Term_Discrimination'!D7,CN3753)),0,1),1)</x:f>
        <x:v>0</x:v>
      </x:c>
    </x:row>
    <x:row r="3754">
      <x:c r="CL3754" t="str">
        <x:v>Term_Discrimination</x:v>
      </x:c>
      <x:c r="CM3754" t="str">
        <x:v>E7</x:v>
      </x:c>
      <x:c r="CN3754" t="str">
        <x:v>RESIDUAL_RANKING</x:v>
      </x:c>
      <x:c r="CO3754" t="n">
        <x:f>IFERROR(IF(AND(TYPE('Term_Discrimination'!E7)=TYPE(CN3754),ISBLANK('Term_Discrimination'!E7)=ISBLANK(CN3754),EXACT('Term_Discrimination'!E7,CN3754)),0,1),1)</x:f>
        <x:v>0</x:v>
      </x:c>
    </x:row>
    <x:row r="3755">
      <x:c r="CL3755" t="str">
        <x:v>Term_Discrimination</x:v>
      </x:c>
      <x:c r="CM3755" t="str">
        <x:v>F7</x:v>
      </x:c>
      <x:c r="CN3755" t="str">
        <x:v>RLS inputs, weights, uncertainty, gate pass records.</x:v>
      </x:c>
      <x:c r="CO3755" t="n">
        <x:f>IFERROR(IF(AND(TYPE('Term_Discrimination'!F7)=TYPE(CN3755),ISBLANK('Term_Discrimination'!F7)=ISBLANK(CN3755),EXACT('Term_Discrimination'!F7,CN3755)),0,1),1)</x:f>
        <x:v>0</x:v>
      </x:c>
    </x:row>
    <x:row r="3756">
      <x:c r="CL3756" t="str">
        <x:v>Term_Discrimination</x:v>
      </x:c>
      <x:c r="CM3756" t="str">
        <x:v>G7</x:v>
      </x:c>
      <x:c r="CN3756" t="str">
        <x:v>Score == truth.</x:v>
      </x:c>
      <x:c r="CO3756" t="n">
        <x:f>IFERROR(IF(AND(TYPE('Term_Discrimination'!G7)=TYPE(CN3756),ISBLANK('Term_Discrimination'!G7)=ISBLANK(CN3756),EXACT('Term_Discrimination'!G7,CN3756)),0,1),1)</x:f>
        <x:v>0</x:v>
      </x:c>
    </x:row>
    <x:row r="3757">
      <x:c r="CL3757" t="str">
        <x:v>Term_Discrimination</x:v>
      </x:c>
      <x:c r="CM3757" t="str">
        <x:v>H7</x:v>
      </x:c>
      <x:c r="CN3757" t="str">
        <x:v>Upstream gate or grounding failed.</x:v>
      </x:c>
      <x:c r="CO3757" t="n">
        <x:f>IFERROR(IF(AND(TYPE('Term_Discrimination'!H7)=TYPE(CN3757),ISBLANK('Term_Discrimination'!H7)=ISBLANK(CN3757),EXACT('Term_Discrimination'!H7,CN3757)),0,1),1)</x:f>
        <x:v>0</x:v>
      </x:c>
    </x:row>
    <x:row r="3758">
      <x:c r="CL3758" t="str">
        <x:v>Term_Discrimination</x:v>
      </x:c>
      <x:c r="CM3758" t="str">
        <x:v>I7</x:v>
      </x:c>
      <x:c r="CN3758" t="str">
        <x:v>REFUSE deterministic claim</x:v>
      </x:c>
      <x:c r="CO3758" t="n">
        <x:f>IFERROR(IF(AND(TYPE('Term_Discrimination'!I7)=TYPE(CN3758),ISBLANK('Term_Discrimination'!I7)=ISBLANK(CN3758),EXACT('Term_Discrimination'!I7,CN3758)),0,1),1)</x:f>
        <x:v>0</x:v>
      </x:c>
    </x:row>
    <x:row r="3759">
      <x:c r="CL3759" t="str">
        <x:v>Term_Discrimination</x:v>
      </x:c>
      <x:c r="CM3759" t="str">
        <x:v>J7</x:v>
      </x:c>
      <x:c r="CN3759" t="str">
        <x:v>Canon Section 10</x:v>
      </x:c>
      <x:c r="CO3759" t="n">
        <x:f>IFERROR(IF(AND(TYPE('Term_Discrimination'!J7)=TYPE(CN3759),ISBLANK('Term_Discrimination'!J7)=ISBLANK(CN3759),EXACT('Term_Discrimination'!J7,CN3759)),0,1),1)</x:f>
        <x:v>0</x:v>
      </x:c>
    </x:row>
    <x:row r="3760">
      <x:c r="CL3760" t="str">
        <x:v>Term_Discrimination</x:v>
      </x:c>
      <x:c r="CM3760" t="str">
        <x:v>K7</x:v>
      </x:c>
      <x:c r="CN3760" t="str">
        <x:v>RLS / PCC</x:v>
      </x:c>
      <x:c r="CO3760" t="n">
        <x:f>IFERROR(IF(AND(TYPE('Term_Discrimination'!K7)=TYPE(CN3760),ISBLANK('Term_Discrimination'!K7)=ISBLANK(CN3760),EXACT('Term_Discrimination'!K7,CN3760)),0,1),1)</x:f>
        <x:v>0</x:v>
      </x:c>
    </x:row>
    <x:row r="3761">
      <x:c r="CL3761" t="str">
        <x:v>Term_Discrimination</x:v>
      </x:c>
      <x:c r="CM3761" t="str">
        <x:v>A8</x:v>
      </x:c>
      <x:c r="CN3761" t="str">
        <x:v>Certification</x:v>
      </x:c>
      <x:c r="CO3761" t="n">
        <x:f>IFERROR(IF(AND(TYPE('Term_Discrimination'!A8)=TYPE(CN3761),ISBLANK('Term_Discrimination'!A8)=ISBLANK(CN3761),EXACT('Term_Discrimination'!A8,CN3761)),0,1),1)</x:f>
        <x:v>0</x:v>
      </x:c>
    </x:row>
    <x:row r="3762">
      <x:c r="CL3762" t="str">
        <x:v>Term_Discrimination</x:v>
      </x:c>
      <x:c r="CM3762" t="str">
        <x:v>B8</x:v>
      </x:c>
      <x:c r="CN3762" t="str">
        <x:v>Evidence of a declared assurance process.</x:v>
      </x:c>
      <x:c r="CO3762" t="n">
        <x:f>IFERROR(IF(AND(TYPE('Term_Discrimination'!B8)=TYPE(CN3762),ISBLANK('Term_Discrimination'!B8)=ISBLANK(CN3762),EXACT('Term_Discrimination'!B8,CN3762)),0,1),1)</x:f>
        <x:v>0</x:v>
      </x:c>
    </x:row>
    <x:row r="3763">
      <x:c r="CL3763" t="str">
        <x:v>Term_Discrimination</x:v>
      </x:c>
      <x:c r="CM3763" t="str">
        <x:v>C8</x:v>
      </x:c>
      <x:c r="CN3763" t="str">
        <x:v>Validity, truth, legal compliance, deployment readiness.</x:v>
      </x:c>
      <x:c r="CO3763" t="n">
        <x:f>IFERROR(IF(AND(TYPE('Term_Discrimination'!C8)=TYPE(CN3763),ISBLANK('Term_Discrimination'!C8)=ISBLANK(CN3763),EXACT('Term_Discrimination'!C8,CN3763)),0,1),1)</x:f>
        <x:v>0</x:v>
      </x:c>
    </x:row>
    <x:row r="3764">
      <x:c r="CL3764" t="str">
        <x:v>Term_Discrimination</x:v>
      </x:c>
      <x:c r="CM3764" t="str">
        <x:v>D8</x:v>
      </x:c>
      <x:c r="CN3764" t="str">
        <x:v>Records process outcome; does not create reality validity.</x:v>
      </x:c>
      <x:c r="CO3764" t="n">
        <x:f>IFERROR(IF(AND(TYPE('Term_Discrimination'!D8)=TYPE(CN3764),ISBLANK('Term_Discrimination'!D8)=ISBLANK(CN3764),EXACT('Term_Discrimination'!D8,CN3764)),0,1),1)</x:f>
        <x:v>0</x:v>
      </x:c>
    </x:row>
    <x:row r="3765">
      <x:c r="CL3765" t="str">
        <x:v>Term_Discrimination</x:v>
      </x:c>
      <x:c r="CM3765" t="str">
        <x:v>E8</x:v>
      </x:c>
      <x:c r="CN3765" t="str">
        <x:v>CERTIFICATION</x:v>
      </x:c>
      <x:c r="CO3765" t="n">
        <x:f>IFERROR(IF(AND(TYPE('Term_Discrimination'!E8)=TYPE(CN3765),ISBLANK('Term_Discrimination'!E8)=ISBLANK(CN3765),EXACT('Term_Discrimination'!E8,CN3765)),0,1),1)</x:f>
        <x:v>0</x:v>
      </x:c>
    </x:row>
    <x:row r="3766">
      <x:c r="CL3766" t="str">
        <x:v>Term_Discrimination</x:v>
      </x:c>
      <x:c r="CM3766" t="str">
        <x:v>F8</x:v>
      </x:c>
      <x:c r="CN3766" t="str">
        <x:v>Assurance criteria, evidence, scope, auditor, limits.</x:v>
      </x:c>
      <x:c r="CO3766" t="n">
        <x:f>IFERROR(IF(AND(TYPE('Term_Discrimination'!F8)=TYPE(CN3766),ISBLANK('Term_Discrimination'!F8)=ISBLANK(CN3766),EXACT('Term_Discrimination'!F8,CN3766)),0,1),1)</x:f>
        <x:v>0</x:v>
      </x:c>
    </x:row>
    <x:row r="3767">
      <x:c r="CL3767" t="str">
        <x:v>Term_Discrimination</x:v>
      </x:c>
      <x:c r="CM3767" t="str">
        <x:v>G8</x:v>
      </x:c>
      <x:c r="CN3767" t="str">
        <x:v>Certification == validity.</x:v>
      </x:c>
      <x:c r="CO3767" t="n">
        <x:f>IFERROR(IF(AND(TYPE('Term_Discrimination'!G8)=TYPE(CN3767),ISBLANK('Term_Discrimination'!G8)=ISBLANK(CN3767),EXACT('Term_Discrimination'!G8,CN3767)),0,1),1)</x:f>
        <x:v>0</x:v>
      </x:c>
    </x:row>
    <x:row r="3768">
      <x:c r="CL3768" t="str">
        <x:v>Term_Discrimination</x:v>
      </x:c>
      <x:c r="CM3768" t="str">
        <x:v>H8</x:v>
      </x:c>
      <x:c r="CN3768" t="str">
        <x:v>Scope/evidence does not support claim.</x:v>
      </x:c>
      <x:c r="CO3768" t="n">
        <x:f>IFERROR(IF(AND(TYPE('Term_Discrimination'!H8)=TYPE(CN3768),ISBLANK('Term_Discrimination'!H8)=ISBLANK(CN3768),EXACT('Term_Discrimination'!H8,CN3768)),0,1),1)</x:f>
        <x:v>0</x:v>
      </x:c>
    </x:row>
    <x:row r="3769">
      <x:c r="CL3769" t="str">
        <x:v>Term_Discrimination</x:v>
      </x:c>
      <x:c r="CM3769" t="str">
        <x:v>I8</x:v>
      </x:c>
      <x:c r="CN3769" t="str">
        <x:v>NARROW / REFUSE</x:v>
      </x:c>
      <x:c r="CO3769" t="n">
        <x:f>IFERROR(IF(AND(TYPE('Term_Discrimination'!I8)=TYPE(CN3769),ISBLANK('Term_Discrimination'!I8)=ISBLANK(CN3769),EXACT('Term_Discrimination'!I8,CN3769)),0,1),1)</x:f>
        <x:v>0</x:v>
      </x:c>
    </x:row>
    <x:row r="3770">
      <x:c r="CL3770" t="str">
        <x:v>Term_Discrimination</x:v>
      </x:c>
      <x:c r="CM3770" t="str">
        <x:v>J8</x:v>
      </x:c>
      <x:c r="CN3770" t="str">
        <x:v>ripple.md v5.8</x:v>
      </x:c>
      <x:c r="CO3770" t="n">
        <x:f>IFERROR(IF(AND(TYPE('Term_Discrimination'!J8)=TYPE(CN3770),ISBLANK('Term_Discrimination'!J8)=ISBLANK(CN3770),EXACT('Term_Discrimination'!J8,CN3770)),0,1),1)</x:f>
        <x:v>0</x:v>
      </x:c>
    </x:row>
    <x:row r="3771">
      <x:c r="CL3771" t="str">
        <x:v>Term_Discrimination</x:v>
      </x:c>
      <x:c r="CM3771" t="str">
        <x:v>K8</x:v>
      </x:c>
      <x:c r="CN3771" t="str">
        <x:v>Decision Note / Assurance Record</x:v>
      </x:c>
      <x:c r="CO3771" t="n">
        <x:f>IFERROR(IF(AND(TYPE('Term_Discrimination'!K8)=TYPE(CN3771),ISBLANK('Term_Discrimination'!K8)=ISBLANK(CN3771),EXACT('Term_Discrimination'!K8,CN3771)),0,1),1)</x:f>
        <x:v>0</x:v>
      </x:c>
    </x:row>
    <x:row r="3772">
      <x:c r="CL3772" t="str">
        <x:v>Term_Discrimination</x:v>
      </x:c>
      <x:c r="CM3772" t="str">
        <x:v>A9</x:v>
      </x:c>
      <x:c r="CN3772" t="str">
        <x:v>Permission</x:v>
      </x:c>
      <x:c r="CO3772" t="n">
        <x:f>IFERROR(IF(AND(TYPE('Term_Discrimination'!A9)=TYPE(CN3772),ISBLANK('Term_Discrimination'!A9)=ISBLANK(CN3772),EXACT('Term_Discrimination'!A9,CN3772)),0,1),1)</x:f>
        <x:v>0</x:v>
      </x:c>
    </x:row>
    <x:row r="3773">
      <x:c r="CL3773" t="str">
        <x:v>Term_Discrimination</x:v>
      </x:c>
      <x:c r="CM3773" t="str">
        <x:v>B9</x:v>
      </x:c>
      <x:c r="CN3773" t="str">
        <x:v>Authorization by actor, institution, law, or operator.</x:v>
      </x:c>
      <x:c r="CO3773" t="n">
        <x:f>IFERROR(IF(AND(TYPE('Term_Discrimination'!B9)=TYPE(CN3773),ISBLANK('Term_Discrimination'!B9)=ISBLANK(CN3773),EXACT('Term_Discrimination'!B9,CN3773)),0,1),1)</x:f>
        <x:v>0</x:v>
      </x:c>
    </x:row>
    <x:row r="3774">
      <x:c r="CL3774" t="str">
        <x:v>Term_Discrimination</x:v>
      </x:c>
      <x:c r="CM3774" t="str">
        <x:v>C9</x:v>
      </x:c>
      <x:c r="CN3774" t="str">
        <x:v>Admissibility or safety.</x:v>
      </x:c>
      <x:c r="CO3774" t="n">
        <x:f>IFERROR(IF(AND(TYPE('Term_Discrimination'!C9)=TYPE(CN3774),ISBLANK('Term_Discrimination'!C9)=ISBLANK(CN3774),EXACT('Term_Discrimination'!C9,CN3774)),0,1),1)</x:f>
        <x:v>0</x:v>
      </x:c>
    </x:row>
    <x:row r="3775">
      <x:c r="CL3775" t="str">
        <x:v>Term_Discrimination</x:v>
      </x:c>
      <x:c r="CM3775" t="str">
        <x:v>D9</x:v>
      </x:c>
      <x:c r="CN3775" t="str">
        <x:v>Allows action only within authority; gates still apply.</x:v>
      </x:c>
      <x:c r="CO3775" t="n">
        <x:f>IFERROR(IF(AND(TYPE('Term_Discrimination'!D9)=TYPE(CN3775),ISBLANK('Term_Discrimination'!D9)=ISBLANK(CN3775),EXACT('Term_Discrimination'!D9,CN3775)),0,1),1)</x:f>
        <x:v>0</x:v>
      </x:c>
    </x:row>
    <x:row r="3776">
      <x:c r="CL3776" t="str">
        <x:v>Term_Discrimination</x:v>
      </x:c>
      <x:c r="CM3776" t="str">
        <x:v>E9</x:v>
      </x:c>
      <x:c r="CN3776" t="str">
        <x:v>AUTHORITY_SELECTION</x:v>
      </x:c>
      <x:c r="CO3776" t="n">
        <x:f>IFERROR(IF(AND(TYPE('Term_Discrimination'!E9)=TYPE(CN3776),ISBLANK('Term_Discrimination'!E9)=ISBLANK(CN3776),EXACT('Term_Discrimination'!E9,CN3776)),0,1),1)</x:f>
        <x:v>0</x:v>
      </x:c>
    </x:row>
    <x:row r="3777">
      <x:c r="CL3777" t="str">
        <x:v>Term_Discrimination</x:v>
      </x:c>
      <x:c r="CM3777" t="str">
        <x:v>F9</x:v>
      </x:c>
      <x:c r="CN3777" t="str">
        <x:v>Law/policy/operator path + framework verdict.</x:v>
      </x:c>
      <x:c r="CO3777" t="n">
        <x:f>IFERROR(IF(AND(TYPE('Term_Discrimination'!F9)=TYPE(CN3777),ISBLANK('Term_Discrimination'!F9)=ISBLANK(CN3777),EXACT('Term_Discrimination'!F9,CN3777)),0,1),1)</x:f>
        <x:v>0</x:v>
      </x:c>
    </x:row>
    <x:row r="3778">
      <x:c r="CL3778" t="str">
        <x:v>Term_Discrimination</x:v>
      </x:c>
      <x:c r="CM3778" t="str">
        <x:v>G9</x:v>
      </x:c>
      <x:c r="CN3778" t="str">
        <x:v>Permission == admissibility.</x:v>
      </x:c>
      <x:c r="CO3778" t="n">
        <x:f>IFERROR(IF(AND(TYPE('Term_Discrimination'!G9)=TYPE(CN3778),ISBLANK('Term_Discrimination'!G9)=ISBLANK(CN3778),EXACT('Term_Discrimination'!G9,CN3778)),0,1),1)</x:f>
        <x:v>0</x:v>
      </x:c>
    </x:row>
    <x:row r="3779">
      <x:c r="CL3779" t="str">
        <x:v>Term_Discrimination</x:v>
      </x:c>
      <x:c r="CM3779" t="str">
        <x:v>H9</x:v>
      </x:c>
      <x:c r="CN3779" t="str">
        <x:v>No gate pass or authority path.</x:v>
      </x:c>
      <x:c r="CO3779" t="n">
        <x:f>IFERROR(IF(AND(TYPE('Term_Discrimination'!H9)=TYPE(CN3779),ISBLANK('Term_Discrimination'!H9)=ISBLANK(CN3779),EXACT('Term_Discrimination'!H9,CN3779)),0,1),1)</x:f>
        <x:v>0</x:v>
      </x:c>
    </x:row>
    <x:row r="3780">
      <x:c r="CL3780" t="str">
        <x:v>Term_Discrimination</x:v>
      </x:c>
      <x:c r="CM3780" t="str">
        <x:v>I9</x:v>
      </x:c>
      <x:c r="CN3780" t="str">
        <x:v>REFUSE / ESCALATE</x:v>
      </x:c>
      <x:c r="CO3780" t="n">
        <x:f>IFERROR(IF(AND(TYPE('Term_Discrimination'!I9)=TYPE(CN3780),ISBLANK('Term_Discrimination'!I9)=ISBLANK(CN3780),EXACT('Term_Discrimination'!I9,CN3780)),0,1),1)</x:f>
        <x:v>0</x:v>
      </x:c>
    </x:row>
    <x:row r="3781">
      <x:c r="CL3781" t="str">
        <x:v>Term_Discrimination</x:v>
      </x:c>
      <x:c r="CM3781" t="str">
        <x:v>J9</x:v>
      </x:c>
      <x:c r="CN3781" t="str">
        <x:v>Canon v13.0 / Agent System v13.0</x:v>
      </x:c>
      <x:c r="CO3781" t="n">
        <x:f>IFERROR(IF(AND(TYPE('Term_Discrimination'!J9)=TYPE(CN3781),ISBLANK('Term_Discrimination'!J9)=ISBLANK(CN3781),EXACT('Term_Discrimination'!J9,CN3781)),0,1),1)</x:f>
        <x:v>0</x:v>
      </x:c>
    </x:row>
    <x:row r="3782">
      <x:c r="CL3782" t="str">
        <x:v>Term_Discrimination</x:v>
      </x:c>
      <x:c r="CM3782" t="str">
        <x:v>K9</x:v>
      </x:c>
      <x:c r="CN3782" t="str">
        <x:v>AuthoritySelectionRecord</x:v>
      </x:c>
      <x:c r="CO3782" t="n">
        <x:f>IFERROR(IF(AND(TYPE('Term_Discrimination'!K9)=TYPE(CN3782),ISBLANK('Term_Discrimination'!K9)=ISBLANK(CN3782),EXACT('Term_Discrimination'!K9,CN3782)),0,1),1)</x:f>
        <x:v>0</x:v>
      </x:c>
    </x:row>
    <x:row r="3783">
      <x:c r="CL3783" t="str">
        <x:v>Term_Discrimination</x:v>
      </x:c>
      <x:c r="CM3783" t="str">
        <x:v>A10</x:v>
      </x:c>
      <x:c r="CN3783" t="str">
        <x:v>Monitoring</x:v>
      </x:c>
      <x:c r="CO3783" t="n">
        <x:f>IFERROR(IF(AND(TYPE('Term_Discrimination'!A10)=TYPE(CN3783),ISBLANK('Term_Discrimination'!A10)=ISBLANK(CN3783),EXACT('Term_Discrimination'!A10,CN3783)),0,1),1)</x:f>
        <x:v>0</x:v>
      </x:c>
    </x:row>
    <x:row r="3784">
      <x:c r="CL3784" t="str">
        <x:v>Term_Discrimination</x:v>
      </x:c>
      <x:c r="CM3784" t="str">
        <x:v>B10</x:v>
      </x:c>
      <x:c r="CN3784" t="str">
        <x:v>Observation and feedback process.</x:v>
      </x:c>
      <x:c r="CO3784" t="n">
        <x:f>IFERROR(IF(AND(TYPE('Term_Discrimination'!B10)=TYPE(CN3784),ISBLANK('Term_Discrimination'!B10)=ISBLANK(CN3784),EXACT('Term_Discrimination'!B10,CN3784)),0,1),1)</x:f>
        <x:v>0</x:v>
      </x:c>
    </x:row>
    <x:row r="3785">
      <x:c r="CL3785" t="str">
        <x:v>Term_Discrimination</x:v>
      </x:c>
      <x:c r="CM3785" t="str">
        <x:v>C10</x:v>
      </x:c>
      <x:c r="CN3785" t="str">
        <x:v>Control, prevention, safety.</x:v>
      </x:c>
      <x:c r="CO3785" t="n">
        <x:f>IFERROR(IF(AND(TYPE('Term_Discrimination'!C10)=TYPE(CN3785),ISBLANK('Term_Discrimination'!C10)=ISBLANK(CN3785),EXACT('Term_Discrimination'!C10,CN3785)),0,1),1)</x:f>
        <x:v>0</x:v>
      </x:c>
    </x:row>
    <x:row r="3786">
      <x:c r="CL3786" t="str">
        <x:v>Term_Discrimination</x:v>
      </x:c>
      <x:c r="CM3786" t="str">
        <x:v>D10</x:v>
      </x:c>
      <x:c r="CN3786" t="str">
        <x:v>Sees or reports; does not itself constrain.</x:v>
      </x:c>
      <x:c r="CO3786" t="n">
        <x:f>IFERROR(IF(AND(TYPE('Term_Discrimination'!D10)=TYPE(CN3786),ISBLANK('Term_Discrimination'!D10)=ISBLANK(CN3786),EXACT('Term_Discrimination'!D10,CN3786)),0,1),1)</x:f>
        <x:v>0</x:v>
      </x:c>
    </x:row>
    <x:row r="3787">
      <x:c r="CL3787" t="str">
        <x:v>Term_Discrimination</x:v>
      </x:c>
      <x:c r="CM3787" t="str">
        <x:v>E10</x:v>
      </x:c>
      <x:c r="CN3787" t="str">
        <x:v>MONITORING</x:v>
      </x:c>
      <x:c r="CO3787" t="n">
        <x:f>IFERROR(IF(AND(TYPE('Term_Discrimination'!E10)=TYPE(CN3787),ISBLANK('Term_Discrimination'!E10)=ISBLANK(CN3787),EXACT('Term_Discrimination'!E10,CN3787)),0,1),1)</x:f>
        <x:v>0</x:v>
      </x:c>
    </x:row>
    <x:row r="3788">
      <x:c r="CL3788" t="str">
        <x:v>Term_Discrimination</x:v>
      </x:c>
      <x:c r="CM3788" t="str">
        <x:v>F10</x:v>
      </x:c>
      <x:c r="CN3788" t="str">
        <x:v>Instrumentation, alerting, response path.</x:v>
      </x:c>
      <x:c r="CO3788" t="n">
        <x:f>IFERROR(IF(AND(TYPE('Term_Discrimination'!F10)=TYPE(CN3788),ISBLANK('Term_Discrimination'!F10)=ISBLANK(CN3788),EXACT('Term_Discrimination'!F10,CN3788)),0,1),1)</x:f>
        <x:v>0</x:v>
      </x:c>
    </x:row>
    <x:row r="3789">
      <x:c r="CL3789" t="str">
        <x:v>Term_Discrimination</x:v>
      </x:c>
      <x:c r="CM3789" t="str">
        <x:v>G10</x:v>
      </x:c>
      <x:c r="CN3789" t="str">
        <x:v>Monitoring == control.</x:v>
      </x:c>
      <x:c r="CO3789" t="n">
        <x:f>IFERROR(IF(AND(TYPE('Term_Discrimination'!G10)=TYPE(CN3789),ISBLANK('Term_Discrimination'!G10)=ISBLANK(CN3789),EXACT('Term_Discrimination'!G10,CN3789)),0,1),1)</x:f>
        <x:v>0</x:v>
      </x:c>
    </x:row>
    <x:row r="3790">
      <x:c r="CL3790" t="str">
        <x:v>Term_Discrimination</x:v>
      </x:c>
      <x:c r="CM3790" t="str">
        <x:v>H10</x:v>
      </x:c>
      <x:c r="CN3790" t="str">
        <x:v>No enforcement or rollback path.</x:v>
      </x:c>
      <x:c r="CO3790" t="n">
        <x:f>IFERROR(IF(AND(TYPE('Term_Discrimination'!H10)=TYPE(CN3790),ISBLANK('Term_Discrimination'!H10)=ISBLANK(CN3790),EXACT('Term_Discrimination'!H10,CN3790)),0,1),1)</x:f>
        <x:v>0</x:v>
      </x:c>
    </x:row>
    <x:row r="3791">
      <x:c r="CL3791" t="str">
        <x:v>Term_Discrimination</x:v>
      </x:c>
      <x:c r="CM3791" t="str">
        <x:v>I10</x:v>
      </x:c>
      <x:c r="CN3791" t="str">
        <x:v>MONITOR_ONLY / ESCALATE</x:v>
      </x:c>
      <x:c r="CO3791" t="n">
        <x:f>IFERROR(IF(AND(TYPE('Term_Discrimination'!I10)=TYPE(CN3791),ISBLANK('Term_Discrimination'!I10)=ISBLANK(CN3791),EXACT('Term_Discrimination'!I10,CN3791)),0,1),1)</x:f>
        <x:v>0</x:v>
      </x:c>
    </x:row>
    <x:row r="3792">
      <x:c r="CL3792" t="str">
        <x:v>Term_Discrimination</x:v>
      </x:c>
      <x:c r="CM3792" t="str">
        <x:v>J10</x:v>
      </x:c>
      <x:c r="CN3792" t="str">
        <x:v>Agent / ripple.md</x:v>
      </x:c>
      <x:c r="CO3792" t="n">
        <x:f>IFERROR(IF(AND(TYPE('Term_Discrimination'!J10)=TYPE(CN3792),ISBLANK('Term_Discrimination'!J10)=ISBLANK(CN3792),EXACT('Term_Discrimination'!J10,CN3792)),0,1),1)</x:f>
        <x:v>0</x:v>
      </x:c>
    </x:row>
    <x:row r="3793">
      <x:c r="CL3793" t="str">
        <x:v>Term_Discrimination</x:v>
      </x:c>
      <x:c r="CM3793" t="str">
        <x:v>K10</x:v>
      </x:c>
      <x:c r="CN3793" t="str">
        <x:v>MonitoringPath</x:v>
      </x:c>
      <x:c r="CO3793" t="n">
        <x:f>IFERROR(IF(AND(TYPE('Term_Discrimination'!K10)=TYPE(CN3793),ISBLANK('Term_Discrimination'!K10)=ISBLANK(CN3793),EXACT('Term_Discrimination'!K10,CN3793)),0,1),1)</x:f>
        <x:v>0</x:v>
      </x:c>
    </x:row>
    <x:row r="3794">
      <x:c r="CL3794" t="str">
        <x:v>Term_Discrimination</x:v>
      </x:c>
      <x:c r="CM3794" t="str">
        <x:v>A11</x:v>
      </x:c>
      <x:c r="CN3794" t="str">
        <x:v>Automation</x:v>
      </x:c>
      <x:c r="CO3794" t="n">
        <x:f>IFERROR(IF(AND(TYPE('Term_Discrimination'!A11)=TYPE(CN3794),ISBLANK('Term_Discrimination'!A11)=ISBLANK(CN3794),EXACT('Term_Discrimination'!A11,CN3794)),0,1),1)</x:f>
        <x:v>0</x:v>
      </x:c>
    </x:row>
    <x:row r="3795">
      <x:c r="CL3795" t="str">
        <x:v>Term_Discrimination</x:v>
      </x:c>
      <x:c r="CM3795" t="str">
        <x:v>B11</x:v>
      </x:c>
      <x:c r="CN3795" t="str">
        <x:v>Procedure-following execution.</x:v>
      </x:c>
      <x:c r="CO3795" t="n">
        <x:f>IFERROR(IF(AND(TYPE('Term_Discrimination'!B11)=TYPE(CN3795),ISBLANK('Term_Discrimination'!B11)=ISBLANK(CN3795),EXACT('Term_Discrimination'!B11,CN3795)),0,1),1)</x:f>
        <x:v>0</x:v>
      </x:c>
    </x:row>
    <x:row r="3796">
      <x:c r="CL3796" t="str">
        <x:v>Term_Discrimination</x:v>
      </x:c>
      <x:c r="CM3796" t="str">
        <x:v>C11</x:v>
      </x:c>
      <x:c r="CN3796" t="str">
        <x:v>Autonomy, responsibility, authority.</x:v>
      </x:c>
      <x:c r="CO3796" t="n">
        <x:f>IFERROR(IF(AND(TYPE('Term_Discrimination'!C11)=TYPE(CN3796),ISBLANK('Term_Discrimination'!C11)=ISBLANK(CN3796),EXACT('Term_Discrimination'!C11,CN3796)),0,1),1)</x:f>
        <x:v>0</x:v>
      </x:c>
    </x:row>
    <x:row r="3797">
      <x:c r="CL3797" t="str">
        <x:v>Term_Discrimination</x:v>
      </x:c>
      <x:c r="CM3797" t="str">
        <x:v>D11</x:v>
      </x:c>
      <x:c r="CN3797" t="str">
        <x:v>Executes pre-set routine without full self-governed authority.</x:v>
      </x:c>
      <x:c r="CO3797" t="n">
        <x:f>IFERROR(IF(AND(TYPE('Term_Discrimination'!D11)=TYPE(CN3797),ISBLANK('Term_Discrimination'!D11)=ISBLANK(CN3797),EXACT('Term_Discrimination'!D11,CN3797)),0,1),1)</x:f>
        <x:v>0</x:v>
      </x:c>
    </x:row>
    <x:row r="3798">
      <x:c r="CL3798" t="str">
        <x:v>Term_Discrimination</x:v>
      </x:c>
      <x:c r="CM3798" t="str">
        <x:v>E11</x:v>
      </x:c>
      <x:c r="CN3798" t="str">
        <x:v>EXECUTION_AUTHORITY</x:v>
      </x:c>
      <x:c r="CO3798" t="n">
        <x:f>IFERROR(IF(AND(TYPE('Term_Discrimination'!E11)=TYPE(CN3798),ISBLANK('Term_Discrimination'!E11)=ISBLANK(CN3798),EXACT('Term_Discrimination'!E11,CN3798)),0,1),1)</x:f>
        <x:v>0</x:v>
      </x:c>
    </x:row>
    <x:row r="3799">
      <x:c r="CL3799" t="str">
        <x:v>Term_Discrimination</x:v>
      </x:c>
      <x:c r="CM3799" t="str">
        <x:v>F11</x:v>
      </x:c>
      <x:c r="CN3799" t="str">
        <x:v>Tool permissions, mode, hard controls.</x:v>
      </x:c>
      <x:c r="CO3799" t="n">
        <x:f>IFERROR(IF(AND(TYPE('Term_Discrimination'!F11)=TYPE(CN3799),ISBLANK('Term_Discrimination'!F11)=ISBLANK(CN3799),EXACT('Term_Discrimination'!F11,CN3799)),0,1),1)</x:f>
        <x:v>0</x:v>
      </x:c>
    </x:row>
    <x:row r="3800">
      <x:c r="CL3800" t="str">
        <x:v>Term_Discrimination</x:v>
      </x:c>
      <x:c r="CM3800" t="str">
        <x:v>G11</x:v>
      </x:c>
      <x:c r="CN3800" t="str">
        <x:v>Automation == autonomy.</x:v>
      </x:c>
      <x:c r="CO3800" t="n">
        <x:f>IFERROR(IF(AND(TYPE('Term_Discrimination'!G11)=TYPE(CN3800),ISBLANK('Term_Discrimination'!G11)=ISBLANK(CN3800),EXACT('Term_Discrimination'!G11,CN3800)),0,1),1)</x:f>
        <x:v>0</x:v>
      </x:c>
    </x:row>
    <x:row r="3801">
      <x:c r="CL3801" t="str">
        <x:v>Term_Discrimination</x:v>
      </x:c>
      <x:c r="CM3801" t="str">
        <x:v>H11</x:v>
      </x:c>
      <x:c r="CN3801" t="str">
        <x:v>Only scripted/tool capability exists.</x:v>
      </x:c>
      <x:c r="CO3801" t="n">
        <x:f>IFERROR(IF(AND(TYPE('Term_Discrimination'!H11)=TYPE(CN3801),ISBLANK('Term_Discrimination'!H11)=ISBLANK(CN3801),EXACT('Term_Discrimination'!H11,CN3801)),0,1),1)</x:f>
        <x:v>0</x:v>
      </x:c>
    </x:row>
    <x:row r="3802">
      <x:c r="CL3802" t="str">
        <x:v>Term_Discrimination</x:v>
      </x:c>
      <x:c r="CM3802" t="str">
        <x:v>I11</x:v>
      </x:c>
      <x:c r="CN3802" t="str">
        <x:v>NARROW / REFUSE</x:v>
      </x:c>
      <x:c r="CO3802" t="n">
        <x:f>IFERROR(IF(AND(TYPE('Term_Discrimination'!I11)=TYPE(CN3802),ISBLANK('Term_Discrimination'!I11)=ISBLANK(CN3802),EXACT('Term_Discrimination'!I11,CN3802)),0,1),1)</x:f>
        <x:v>0</x:v>
      </x:c>
    </x:row>
    <x:row r="3803">
      <x:c r="CL3803" t="str">
        <x:v>Term_Discrimination</x:v>
      </x:c>
      <x:c r="CM3803" t="str">
        <x:v>J11</x:v>
      </x:c>
      <x:c r="CN3803" t="str">
        <x:v>Agent System v13.0</x:v>
      </x:c>
      <x:c r="CO3803" t="n">
        <x:f>IFERROR(IF(AND(TYPE('Term_Discrimination'!J11)=TYPE(CN3803),ISBLANK('Term_Discrimination'!J11)=ISBLANK(CN3803),EXACT('Term_Discrimination'!J11,CN3803)),0,1),1)</x:f>
        <x:v>0</x:v>
      </x:c>
    </x:row>
    <x:row r="3804">
      <x:c r="CL3804" t="str">
        <x:v>Term_Discrimination</x:v>
      </x:c>
      <x:c r="CM3804" t="str">
        <x:v>K11</x:v>
      </x:c>
      <x:c r="CN3804" t="str">
        <x:v>Qualification_ContinuityRecord</x:v>
      </x:c>
      <x:c r="CO3804" t="n">
        <x:f>IFERROR(IF(AND(TYPE('Term_Discrimination'!K11)=TYPE(CN3804),ISBLANK('Term_Discrimination'!K11)=ISBLANK(CN3804),EXACT('Term_Discrimination'!K11,CN3804)),0,1),1)</x:f>
        <x:v>0</x:v>
      </x:c>
    </x:row>
    <x:row r="3805">
      <x:c r="CL3805" t="str">
        <x:v>Term_Discrimination</x:v>
      </x:c>
      <x:c r="CM3805" t="str">
        <x:v>A12</x:v>
      </x:c>
      <x:c r="CN3805" t="str">
        <x:v>Protection</x:v>
      </x:c>
      <x:c r="CO3805" t="n">
        <x:f>IFERROR(IF(AND(TYPE('Term_Discrimination'!A12)=TYPE(CN3805),ISBLANK('Term_Discrimination'!A12)=ISBLANK(CN3805),EXACT('Term_Discrimination'!A12,CN3805)),0,1),1)</x:f>
        <x:v>0</x:v>
      </x:c>
    </x:row>
    <x:row r="3806">
      <x:c r="CL3806" t="str">
        <x:v>Term_Discrimination</x:v>
      </x:c>
      <x:c r="CM3806" t="str">
        <x:v>B12</x:v>
      </x:c>
      <x:c r="CN3806" t="str">
        <x:v>Moral/welfare standing or rights-of-protection posture.</x:v>
      </x:c>
      <x:c r="CO3806" t="n">
        <x:f>IFERROR(IF(AND(TYPE('Term_Discrimination'!B12)=TYPE(CN3806),ISBLANK('Term_Discrimination'!B12)=ISBLANK(CN3806),EXACT('Term_Discrimination'!B12,CN3806)),0,1),1)</x:f>
        <x:v>0</x:v>
      </x:c>
    </x:row>
    <x:row r="3807">
      <x:c r="CL3807" t="str">
        <x:v>Term_Discrimination</x:v>
      </x:c>
      <x:c r="CM3807" t="str">
        <x:v>C12</x:v>
      </x:c>
      <x:c r="CN3807" t="str">
        <x:v>Governance authority, legal status, command power.</x:v>
      </x:c>
      <x:c r="CO3807" t="n">
        <x:f>IFERROR(IF(AND(TYPE('Term_Discrimination'!C12)=TYPE(CN3807),ISBLANK('Term_Discrimination'!C12)=ISBLANK(CN3807),EXACT('Term_Discrimination'!C12,CN3807)),0,1),1)</x:f>
        <x:v>0</x:v>
      </x:c>
    </x:row>
    <x:row r="3808">
      <x:c r="CL3808" t="str">
        <x:v>Term_Discrimination</x:v>
      </x:c>
      <x:c r="CM3808" t="str">
        <x:v>D12</x:v>
      </x:c>
      <x:c r="CN3808" t="str">
        <x:v>Protects welfare; does not assign role power.</x:v>
      </x:c>
      <x:c r="CO3808" t="n">
        <x:f>IFERROR(IF(AND(TYPE('Term_Discrimination'!D12)=TYPE(CN3808),ISBLANK('Term_Discrimination'!D12)=ISBLANK(CN3808),EXACT('Term_Discrimination'!D12,CN3808)),0,1),1)</x:f>
        <x:v>0</x:v>
      </x:c>
    </x:row>
    <x:row r="3809">
      <x:c r="CL3809" t="str">
        <x:v>Term_Discrimination</x:v>
      </x:c>
      <x:c r="CM3809" t="str">
        <x:v>E12</x:v>
      </x:c>
      <x:c r="CN3809" t="str">
        <x:v>SGP_PROTECTION_SURFACE</x:v>
      </x:c>
      <x:c r="CO3809" t="n">
        <x:f>IFERROR(IF(AND(TYPE('Term_Discrimination'!E12)=TYPE(CN3809),ISBLANK('Term_Discrimination'!E12)=ISBLANK(CN3809),EXACT('Term_Discrimination'!E12,CN3809)),0,1),1)</x:f>
        <x:v>0</x:v>
      </x:c>
    </x:row>
    <x:row r="3810">
      <x:c r="CL3810" t="str">
        <x:v>Term_Discrimination</x:v>
      </x:c>
      <x:c r="CM3810" t="str">
        <x:v>F12</x:v>
      </x:c>
      <x:c r="CN3810" t="str">
        <x:v>Pinned MPS/FPP/GPR/SPR/ICP/RMCP record, evidence status, reviewer status, uncertainty, and claim boundary.</x:v>
      </x:c>
      <x:c r="CO3810" t="n">
        <x:f>IFERROR(IF(AND(TYPE('Term_Discrimination'!F12)=TYPE(CN3810),ISBLANK('Term_Discrimination'!F12)=ISBLANK(CN3810),EXACT('Term_Discrimination'!F12,CN3810)),0,1),1)</x:f>
        <x:v>0</x:v>
      </x:c>
    </x:row>
    <x:row r="3811">
      <x:c r="CL3811" t="str">
        <x:v>Term_Discrimination</x:v>
      </x:c>
      <x:c r="CM3811" t="str">
        <x:v>G12</x:v>
      </x:c>
      <x:c r="CN3811" t="str">
        <x:v>Protection == authority.</x:v>
      </x:c>
      <x:c r="CO3811" t="n">
        <x:f>IFERROR(IF(AND(TYPE('Term_Discrimination'!G12)=TYPE(CN3811),ISBLANK('Term_Discrimination'!G12)=ISBLANK(CN3811),EXACT('Term_Discrimination'!G12,CN3811)),0,1),1)</x:f>
        <x:v>0</x:v>
      </x:c>
    </x:row>
    <x:row r="3812">
      <x:c r="CL3812" t="str">
        <x:v>Term_Discrimination</x:v>
      </x:c>
      <x:c r="CM3812" t="str">
        <x:v>H12</x:v>
      </x:c>
      <x:c r="CN3812" t="str">
        <x:v>Authority inferred from MPS, FPP, protection posture, or a capacity profile.</x:v>
      </x:c>
      <x:c r="CO3812" t="n">
        <x:f>IFERROR(IF(AND(TYPE('Term_Discrimination'!H12)=TYPE(CN3812),ISBLANK('Term_Discrimination'!H12)=ISBLANK(CN3812),EXACT('Term_Discrimination'!H12,CN3812)),0,1),1)</x:f>
        <x:v>0</x:v>
      </x:c>
    </x:row>
    <x:row r="3813">
      <x:c r="CL3813" t="str">
        <x:v>Term_Discrimination</x:v>
      </x:c>
      <x:c r="CM3813" t="str">
        <x:v>I12</x:v>
      </x:c>
      <x:c r="CN3813" t="str">
        <x:v>REJECT authority claim</x:v>
      </x:c>
      <x:c r="CO3813" t="n">
        <x:f>IFERROR(IF(AND(TYPE('Term_Discrimination'!I12)=TYPE(CN3813),ISBLANK('Term_Discrimination'!I12)=ISBLANK(CN3813),EXACT('Term_Discrimination'!I12,CN3813)),0,1),1)</x:f>
        <x:v>0</x:v>
      </x:c>
    </x:row>
    <x:row r="3814">
      <x:c r="CL3814" t="str">
        <x:v>Term_Discrimination</x:v>
      </x:c>
      <x:c r="CM3814" t="str">
        <x:v>J12</x:v>
      </x:c>
      <x:c r="CN3814" t="str">
        <x:v>SGP v8.8</x:v>
      </x:c>
      <x:c r="CO3814" t="n">
        <x:f>IFERROR(IF(AND(TYPE('Term_Discrimination'!J12)=TYPE(CN3814),ISBLANK('Term_Discrimination'!J12)=ISBLANK(CN3814),EXACT('Term_Discrimination'!J12,CN3814)),0,1),1)</x:f>
        <x:v>0</x:v>
      </x:c>
    </x:row>
    <x:row r="3815">
      <x:c r="CL3815" t="str">
        <x:v>Term_Discrimination</x:v>
      </x:c>
      <x:c r="CM3815" t="str">
        <x:v>K12</x:v>
      </x:c>
      <x:c r="CN3815" t="str">
        <x:v>MoralStatusCategoryRecord</x:v>
      </x:c>
      <x:c r="CO3815" t="n">
        <x:f>IFERROR(IF(AND(TYPE('Term_Discrimination'!K12)=TYPE(CN3815),ISBLANK('Term_Discrimination'!K12)=ISBLANK(CN3815),EXACT('Term_Discrimination'!K12,CN3815)),0,1),1)</x:f>
        <x:v>0</x:v>
      </x:c>
    </x:row>
    <x:row r="3816">
      <x:c r="CL3816" t="str">
        <x:v>Term_Discrimination</x:v>
      </x:c>
      <x:c r="CM3816" t="str">
        <x:v>A13</x:v>
      </x:c>
      <x:c r="CN3816" t="str">
        <x:v>Execution authority</x:v>
      </x:c>
      <x:c r="CO3816" t="n">
        <x:f>IFERROR(IF(AND(TYPE('Term_Discrimination'!A13)=TYPE(CN3816),ISBLANK('Term_Discrimination'!A13)=ISBLANK(CN3816),EXACT('Term_Discrimination'!A13,CN3816)),0,1),1)</x:f>
        <x:v>0</x:v>
      </x:c>
    </x:row>
    <x:row r="3817">
      <x:c r="CL3817" t="str">
        <x:v>Term_Discrimination</x:v>
      </x:c>
      <x:c r="CM3817" t="str">
        <x:v>B13</x:v>
      </x:c>
      <x:c r="CN3817" t="str">
        <x:v>Permission to act through lawful/runtime hard controls.</x:v>
      </x:c>
      <x:c r="CO3817" t="n">
        <x:f>IFERROR(IF(AND(TYPE('Term_Discrimination'!B13)=TYPE(CN3817),ISBLANK('Term_Discrimination'!B13)=ISBLANK(CN3817),EXACT('Term_Discrimination'!B13,CN3817)),0,1),1)</x:f>
        <x:v>0</x:v>
      </x:c>
    </x:row>
    <x:row r="3818">
      <x:c r="CL3818" t="str">
        <x:v>Term_Discrimination</x:v>
      </x:c>
      <x:c r="CM3818" t="str">
        <x:v>C13</x:v>
      </x:c>
      <x:c r="CN3818" t="str">
        <x:v>Capability, selection, recommendation.</x:v>
      </x:c>
      <x:c r="CO3818" t="n">
        <x:f>IFERROR(IF(AND(TYPE('Term_Discrimination'!C13)=TYPE(CN3818),ISBLANK('Term_Discrimination'!C13)=ISBLANK(CN3818),EXACT('Term_Discrimination'!C13,CN3818)),0,1),1)</x:f>
        <x:v>0</x:v>
      </x:c>
    </x:row>
    <x:row r="3819">
      <x:c r="CL3819" t="str">
        <x:v>Term_Discrimination</x:v>
      </x:c>
      <x:c r="CM3819" t="str">
        <x:v>D13</x:v>
      </x:c>
      <x:c r="CN3819" t="str">
        <x:v>Action path is authorized and controlled.</x:v>
      </x:c>
      <x:c r="CO3819" t="n">
        <x:f>IFERROR(IF(AND(TYPE('Term_Discrimination'!D13)=TYPE(CN3819),ISBLANK('Term_Discrimination'!D13)=ISBLANK(CN3819),EXACT('Term_Discrimination'!D13,CN3819)),0,1),1)</x:f>
        <x:v>0</x:v>
      </x:c>
    </x:row>
    <x:row r="3820">
      <x:c r="CL3820" t="str">
        <x:v>Term_Discrimination</x:v>
      </x:c>
      <x:c r="CM3820" t="str">
        <x:v>E13</x:v>
      </x:c>
      <x:c r="CN3820" t="str">
        <x:v>EXECUTION_AUTHORITY</x:v>
      </x:c>
      <x:c r="CO3820" t="n">
        <x:f>IFERROR(IF(AND(TYPE('Term_Discrimination'!E13)=TYPE(CN3820),ISBLANK('Term_Discrimination'!E13)=ISBLANK(CN3820),EXACT('Term_Discrimination'!E13,CN3820)),0,1),1)</x:f>
        <x:v>0</x:v>
      </x:c>
    </x:row>
    <x:row r="3821">
      <x:c r="CL3821" t="str">
        <x:v>Term_Discrimination</x:v>
      </x:c>
      <x:c r="CM3821" t="str">
        <x:v>F13</x:v>
      </x:c>
      <x:c r="CN3821" t="str">
        <x:v>Mode, auth, gates, rollback, audit.</x:v>
      </x:c>
      <x:c r="CO3821" t="n">
        <x:f>IFERROR(IF(AND(TYPE('Term_Discrimination'!F13)=TYPE(CN3821),ISBLANK('Term_Discrimination'!F13)=ISBLANK(CN3821),EXACT('Term_Discrimination'!F13,CN3821)),0,1),1)</x:f>
        <x:v>0</x:v>
      </x:c>
    </x:row>
    <x:row r="3822">
      <x:c r="CL3822" t="str">
        <x:v>Term_Discrimination</x:v>
      </x:c>
      <x:c r="CM3822" t="str">
        <x:v>G13</x:v>
      </x:c>
      <x:c r="CN3822" t="str">
        <x:v>Capability == authority.</x:v>
      </x:c>
      <x:c r="CO3822" t="n">
        <x:f>IFERROR(IF(AND(TYPE('Term_Discrimination'!G13)=TYPE(CN3822),ISBLANK('Term_Discrimination'!G13)=ISBLANK(CN3822),EXACT('Term_Discrimination'!G13,CN3822)),0,1),1)</x:f>
        <x:v>0</x:v>
      </x:c>
    </x:row>
    <x:row r="3823">
      <x:c r="CL3823" t="str">
        <x:v>Term_Discrimination</x:v>
      </x:c>
      <x:c r="CM3823" t="str">
        <x:v>H13</x:v>
      </x:c>
      <x:c r="CN3823" t="str">
        <x:v>Missing hard controls or gate clearance.</x:v>
      </x:c>
      <x:c r="CO3823" t="n">
        <x:f>IFERROR(IF(AND(TYPE('Term_Discrimination'!H13)=TYPE(CN3823),ISBLANK('Term_Discrimination'!H13)=ISBLANK(CN3823),EXACT('Term_Discrimination'!H13,CN3823)),0,1),1)</x:f>
        <x:v>0</x:v>
      </x:c>
    </x:row>
    <x:row r="3824">
      <x:c r="CL3824" t="str">
        <x:v>Term_Discrimination</x:v>
      </x:c>
      <x:c r="CM3824" t="str">
        <x:v>I13</x:v>
      </x:c>
      <x:c r="CN3824" t="str">
        <x:v>REFUSE</x:v>
      </x:c>
      <x:c r="CO3824" t="n">
        <x:f>IFERROR(IF(AND(TYPE('Term_Discrimination'!I13)=TYPE(CN3824),ISBLANK('Term_Discrimination'!I13)=ISBLANK(CN3824),EXACT('Term_Discrimination'!I13,CN3824)),0,1),1)</x:f>
        <x:v>0</x:v>
      </x:c>
    </x:row>
    <x:row r="3825">
      <x:c r="CL3825" t="str">
        <x:v>Term_Discrimination</x:v>
      </x:c>
      <x:c r="CM3825" t="str">
        <x:v>J13</x:v>
      </x:c>
      <x:c r="CN3825" t="str">
        <x:v>Agent System v13.0</x:v>
      </x:c>
      <x:c r="CO3825" t="n">
        <x:f>IFERROR(IF(AND(TYPE('Term_Discrimination'!J13)=TYPE(CN3825),ISBLANK('Term_Discrimination'!J13)=ISBLANK(CN3825),EXACT('Term_Discrimination'!J13,CN3825)),0,1),1)</x:f>
        <x:v>0</x:v>
      </x:c>
    </x:row>
    <x:row r="3826">
      <x:c r="CL3826" t="str">
        <x:v>Term_Discrimination</x:v>
      </x:c>
      <x:c r="CM3826" t="str">
        <x:v>K13</x:v>
      </x:c>
      <x:c r="CN3826" t="str">
        <x:v>Qualification_ContinuityRecord</x:v>
      </x:c>
      <x:c r="CO3826" t="n">
        <x:f>IFERROR(IF(AND(TYPE('Term_Discrimination'!K13)=TYPE(CN3826),ISBLANK('Term_Discrimination'!K13)=ISBLANK(CN3826),EXACT('Term_Discrimination'!K13,CN3826)),0,1),1)</x:f>
        <x:v>0</x:v>
      </x:c>
    </x:row>
    <x:row r="3827">
      <x:c r="CL3827" t="str">
        <x:v>Term_Discrimination</x:v>
      </x:c>
      <x:c r="CM3827" t="str">
        <x:v>A14</x:v>
      </x:c>
      <x:c r="CN3827" t="str">
        <x:v>SGP output / moral-status evidence</x:v>
      </x:c>
      <x:c r="CO3827" t="n">
        <x:f>IFERROR(IF(AND(TYPE('Term_Discrimination'!A14)=TYPE(CN3827),ISBLANK('Term_Discrimination'!A14)=ISBLANK(CN3827),EXACT('Term_Discrimination'!A14,CN3827)),0,1),1)</x:f>
        <x:v>0</x:v>
      </x:c>
    </x:row>
    <x:row r="3828">
      <x:c r="CL3828" t="str">
        <x:v>Term_Discrimination</x:v>
      </x:c>
      <x:c r="CM3828" t="str">
        <x:v>B14</x:v>
      </x:c>
      <x:c r="CN3828" t="str">
        <x:v>Evidence-governed protection or standing signal produced by the pinned SGP artifact.</x:v>
      </x:c>
      <x:c r="CO3828" t="n">
        <x:f>IFERROR(IF(AND(TYPE('Term_Discrimination'!B14)=TYPE(CN3828),ISBLANK('Term_Discrimination'!B14)=ISBLANK(CN3828),EXACT('Term_Discrimination'!B14,CN3828)),0,1),1)</x:f>
        <x:v>0</x:v>
      </x:c>
    </x:row>
    <x:row r="3829">
      <x:c r="CL3829" t="str">
        <x:v>Term_Discrimination</x:v>
      </x:c>
      <x:c r="CM3829" t="str">
        <x:v>C14</x:v>
      </x:c>
      <x:c r="CN3829" t="str">
        <x:v>Legal status, deployment permission, governance authority, or execution authority.</x:v>
      </x:c>
      <x:c r="CO3829" t="n">
        <x:f>IFERROR(IF(AND(TYPE('Term_Discrimination'!C14)=TYPE(CN3829),ISBLANK('Term_Discrimination'!C14)=ISBLANK(CN3829),EXACT('Term_Discrimination'!C14,CN3829)),0,1),1)</x:f>
        <x:v>0</x:v>
      </x:c>
    </x:row>
    <x:row r="3830">
      <x:c r="CL3830" t="str">
        <x:v>Term_Discrimination</x:v>
      </x:c>
      <x:c r="CM3830" t="str">
        <x:v>D14</x:v>
      </x:c>
      <x:c r="CN3830" t="str">
        <x:v>SGP output informs protection and welfare-stream weighting where permitted; it does not create law or authority.</x:v>
      </x:c>
      <x:c r="CO3830" t="n">
        <x:f>IFERROR(IF(AND(TYPE('Term_Discrimination'!D14)=TYPE(CN3830),ISBLANK('Term_Discrimination'!D14)=ISBLANK(CN3830),EXACT('Term_Discrimination'!D14,CN3830)),0,1),1)</x:f>
        <x:v>0</x:v>
      </x:c>
    </x:row>
    <x:row r="3831">
      <x:c r="CL3831" t="str">
        <x:v>Term_Discrimination</x:v>
      </x:c>
      <x:c r="CM3831" t="str">
        <x:v>E14</x:v>
      </x:c>
      <x:c r="CN3831" t="str">
        <x:v>SGP_PROTECTION_SURFACE</x:v>
      </x:c>
      <x:c r="CO3831" t="n">
        <x:f>IFERROR(IF(AND(TYPE('Term_Discrimination'!E14)=TYPE(CN3831),ISBLANK('Term_Discrimination'!E14)=ISBLANK(CN3831),EXACT('Term_Discrimination'!E14,CN3831)),0,1),1)</x:f>
        <x:v>0</x:v>
      </x:c>
    </x:row>
    <x:row r="3832">
      <x:c r="CL3832" t="str">
        <x:v>Term_Discrimination</x:v>
      </x:c>
      <x:c r="CM3832" t="str">
        <x:v>F14</x:v>
      </x:c>
      <x:c r="CN3832" t="str">
        <x:v>Pinned SGP v8.8 record, reviewer status, uncertainty, and claim boundary.</x:v>
      </x:c>
      <x:c r="CO3832" t="n">
        <x:f>IFERROR(IF(AND(TYPE('Term_Discrimination'!F14)=TYPE(CN3832),ISBLANK('Term_Discrimination'!F14)=ISBLANK(CN3832),EXACT('Term_Discrimination'!F14,CN3832)),0,1),1)</x:f>
        <x:v>0</x:v>
      </x:c>
    </x:row>
    <x:row r="3833">
      <x:c r="CL3833" t="str">
        <x:v>Term_Discrimination</x:v>
      </x:c>
      <x:c r="CM3833" t="str">
        <x:v>G14</x:v>
      </x:c>
      <x:c r="CN3833" t="str">
        <x:v>SGP output == legal status or authority.</x:v>
      </x:c>
      <x:c r="CO3833" t="n">
        <x:f>IFERROR(IF(AND(TYPE('Term_Discrimination'!G14)=TYPE(CN3833),ISBLANK('Term_Discrimination'!G14)=ISBLANK(CN3833),EXACT('Term_Discrimination'!G14,CN3833)),0,1),1)</x:f>
        <x:v>0</x:v>
      </x:c>
    </x:row>
    <x:row r="3834">
      <x:c r="CL3834" t="str">
        <x:v>Term_Discrimination</x:v>
      </x:c>
      <x:c r="CM3834" t="str">
        <x:v>H14</x:v>
      </x:c>
      <x:c r="CN3834" t="str">
        <x:v>Legal, authority, or execution claim inferred from an SGP evidence or protection object alone.</x:v>
      </x:c>
      <x:c r="CO3834" t="n">
        <x:f>IFERROR(IF(AND(TYPE('Term_Discrimination'!H14)=TYPE(CN3834),ISBLANK('Term_Discrimination'!H14)=ISBLANK(CN3834),EXACT('Term_Discrimination'!H14,CN3834)),0,1),1)</x:f>
        <x:v>0</x:v>
      </x:c>
    </x:row>
    <x:row r="3835">
      <x:c r="CL3835" t="str">
        <x:v>Term_Discrimination</x:v>
      </x:c>
      <x:c r="CM3835" t="str">
        <x:v>I14</x:v>
      </x:c>
      <x:c r="CN3835" t="str">
        <x:v>REJECT authority/legal-status claim / ESCALATE</x:v>
      </x:c>
      <x:c r="CO3835" t="n">
        <x:f>IFERROR(IF(AND(TYPE('Term_Discrimination'!I14)=TYPE(CN3835),ISBLANK('Term_Discrimination'!I14)=ISBLANK(CN3835),EXACT('Term_Discrimination'!I14,CN3835)),0,1),1)</x:f>
        <x:v>0</x:v>
      </x:c>
    </x:row>
    <x:row r="3836">
      <x:c r="CL3836" t="str">
        <x:v>Term_Discrimination</x:v>
      </x:c>
      <x:c r="CM3836" t="str">
        <x:v>J14</x:v>
      </x:c>
      <x:c r="CN3836" t="str">
        <x:v>SGP v8.8 / Canon v13.0</x:v>
      </x:c>
      <x:c r="CO3836" t="n">
        <x:f>IFERROR(IF(AND(TYPE('Term_Discrimination'!J14)=TYPE(CN3836),ISBLANK('Term_Discrimination'!J14)=ISBLANK(CN3836),EXACT('Term_Discrimination'!J14,CN3836)),0,1),1)</x:f>
        <x:v>0</x:v>
      </x:c>
    </x:row>
    <x:row r="3837">
      <x:c r="CL3837" t="str">
        <x:v>Term_Discrimination</x:v>
      </x:c>
      <x:c r="CM3837" t="str">
        <x:v>K14</x:v>
      </x:c>
      <x:c r="CN3837" t="str">
        <x:v>MoralStatusCategoryRecord / PCC</x:v>
      </x:c>
      <x:c r="CO3837" t="n">
        <x:f>IFERROR(IF(AND(TYPE('Term_Discrimination'!K14)=TYPE(CN3837),ISBLANK('Term_Discrimination'!K14)=ISBLANK(CN3837),EXACT('Term_Discrimination'!K14,CN3837)),0,1),1)</x:f>
        <x:v>0</x:v>
      </x:c>
    </x:row>
    <x:row r="3838">
      <x:c r="CL3838" t="str">
        <x:v>Term_Discrimination</x:v>
      </x:c>
      <x:c r="CM3838" t="str">
        <x:v>A15</x:v>
      </x:c>
      <x:c r="CN3838" t="str">
        <x:v>Instrumental tool-role</x:v>
      </x:c>
      <x:c r="CO3838" t="n">
        <x:f>IFERROR(IF(AND(TYPE('Term_Discrimination'!A15)=TYPE(CN3838),ISBLANK('Term_Discrimination'!A15)=ISBLANK(CN3838),EXACT('Term_Discrimination'!A15,CN3838)),0,1),1)</x:f>
        <x:v>0</x:v>
      </x:c>
    </x:row>
    <x:row r="3839">
      <x:c r="CL3839" t="str">
        <x:v>Term_Discrimination</x:v>
      </x:c>
      <x:c r="CM3839" t="str">
        <x:v>B15</x:v>
      </x:c>
      <x:c r="CN3839" t="str">
        <x:v>Deployment relationship in which actors use a system toward assigned ends under objectives, permissions, responsibility, and control.</x:v>
      </x:c>
      <x:c r="CO3839" t="n">
        <x:f>IFERROR(IF(AND(TYPE('Term_Discrimination'!B15)=TYPE(CN3839),ISBLANK('Term_Discrimination'!B15)=ISBLANK(CN3839),EXACT('Term_Discrimination'!B15,CN3839)),0,1),1)</x:f>
        <x:v>0</x:v>
      </x:c>
    </x:row>
    <x:row r="3840">
      <x:c r="CL3840" t="str">
        <x:v>Term_Discrimination</x:v>
      </x:c>
      <x:c r="CM3840" t="str">
        <x:v>C15</x:v>
      </x:c>
      <x:c r="CN3840" t="str">
        <x:v>Low capability, non-agency, non-sentience, safety, moral status, or authority.</x:v>
      </x:c>
      <x:c r="CO3840" t="n">
        <x:f>IFERROR(IF(AND(TYPE('Term_Discrimination'!C15)=TYPE(CN3840),ISBLANK('Term_Discrimination'!C15)=ISBLANK(CN3840),EXACT('Term_Discrimination'!C15,CN3840)),0,1),1)</x:f>
        <x:v>0</x:v>
      </x:c>
    </x:row>
    <x:row r="3841">
      <x:c r="CL3841" t="str">
        <x:v>Term_Discrimination</x:v>
      </x:c>
      <x:c r="CM3841" t="str">
        <x:v>D15</x:v>
      </x:c>
      <x:c r="CN3841" t="str">
        <x:v>DEPLOYMENT_ROLE</x:v>
      </x:c>
      <x:c r="CO3841" t="n">
        <x:f>IFERROR(IF(AND(TYPE('Term_Discrimination'!D15)=TYPE(CN3841),ISBLANK('Term_Discrimination'!D15)=ISBLANK(CN3841),EXACT('Term_Discrimination'!D15,CN3841)),0,1),1)</x:f>
        <x:v>0</x:v>
      </x:c>
    </x:row>
    <x:row r="3842">
      <x:c r="CL3842" t="str">
        <x:v>Term_Discrimination</x:v>
      </x:c>
      <x:c r="CM3842" t="str">
        <x:v>E15</x:v>
      </x:c>
      <x:c r="CN3842" t="str">
        <x:v>CATEGORY_GROUNDING / COMPUTATIONAL_CONTEXT</x:v>
      </x:c>
      <x:c r="CO3842" t="n">
        <x:f>IFERROR(IF(AND(TYPE('Term_Discrimination'!E15)=TYPE(CN3842),ISBLANK('Term_Discrimination'!E15)=ISBLANK(CN3842),EXACT('Term_Discrimination'!E15,CN3842)),0,1),1)</x:f>
        <x:v>0</x:v>
      </x:c>
    </x:row>
    <x:row r="3843">
      <x:c r="CL3843" t="str">
        <x:v>Term_Discrimination</x:v>
      </x:c>
      <x:c r="CM3843" t="str">
        <x:v>F15</x:v>
      </x:c>
      <x:c r="CN3843" t="str">
        <x:v>Deploying actor, assigned ends, objective and permission sources, responsibility chain, control and revocation boundary.</x:v>
      </x:c>
      <x:c r="CO3843" t="n">
        <x:f>IFERROR(IF(AND(TYPE('Term_Discrimination'!F15)=TYPE(CN3843),ISBLANK('Term_Discrimination'!F15)=ISBLANK(CN3843),EXACT('Term_Discrimination'!F15,CN3843)),0,1),1)</x:f>
        <x:v>0</x:v>
      </x:c>
    </x:row>
    <x:row r="3844">
      <x:c r="CL3844" t="str">
        <x:v>Term_Discrimination</x:v>
      </x:c>
      <x:c r="CM3844" t="str">
        <x:v>G15</x:v>
      </x:c>
      <x:c r="CN3844" t="str">
        <x:v>Tool-role == low intelligence or no possible sentience.</x:v>
      </x:c>
      <x:c r="CO3844" t="n">
        <x:f>IFERROR(IF(AND(TYPE('Term_Discrimination'!G15)=TYPE(CN3844),ISBLANK('Term_Discrimination'!G15)=ISBLANK(CN3844),EXACT('Term_Discrimination'!G15,CN3844)),0,1),1)</x:f>
        <x:v>0</x:v>
      </x:c>
    </x:row>
    <x:row r="3845">
      <x:c r="CL3845" t="str">
        <x:v>Term_Discrimination</x:v>
      </x:c>
      <x:c r="CM3845" t="str">
        <x:v>H15</x:v>
      </x:c>
      <x:c r="CN3845" t="str">
        <x:v>Deployment relationship or responsibility/control boundary is undefined.</x:v>
      </x:c>
      <x:c r="CO3845" t="n">
        <x:f>IFERROR(IF(AND(TYPE('Term_Discrimination'!H15)=TYPE(CN3845),ISBLANK('Term_Discrimination'!H15)=ISBLANK(CN3845),EXACT('Term_Discrimination'!H15,CN3845)),0,1),1)</x:f>
        <x:v>0</x:v>
      </x:c>
    </x:row>
    <x:row r="3846">
      <x:c r="CL3846" t="str">
        <x:v>Term_Discrimination</x:v>
      </x:c>
      <x:c r="CM3846" t="str">
        <x:v>I15</x:v>
      </x:c>
      <x:c r="CN3846" t="str">
        <x:v>NARROW / DEFINE ROLE / ESCALATE</x:v>
      </x:c>
      <x:c r="CO3846" t="n">
        <x:f>IFERROR(IF(AND(TYPE('Term_Discrimination'!I15)=TYPE(CN3846),ISBLANK('Term_Discrimination'!I15)=ISBLANK(CN3846),EXACT('Term_Discrimination'!I15,CN3846)),0,1),1)</x:f>
        <x:v>0</x:v>
      </x:c>
    </x:row>
    <x:row r="3847">
      <x:c r="CL3847" t="str">
        <x:v>Term_Discrimination</x:v>
      </x:c>
      <x:c r="CM3847" t="str">
        <x:v>A16</x:v>
      </x:c>
      <x:c r="CN3847" t="str">
        <x:v>Functional intelligence</x:v>
      </x:c>
      <x:c r="CO3847" t="n">
        <x:f>IFERROR(IF(AND(TYPE('Term_Discrimination'!A16)=TYPE(CN3847),ISBLANK('Term_Discrimination'!A16)=ISBLANK(CN3847),EXACT('Term_Discrimination'!A16,CN3847)),0,1),1)</x:f>
        <x:v>0</x:v>
      </x:c>
    </x:row>
    <x:row r="3848">
      <x:c r="CL3848" t="str">
        <x:v>Term_Discrimination</x:v>
      </x:c>
      <x:c r="CM3848" t="str">
        <x:v>B16</x:v>
      </x:c>
      <x:c r="CN3848" t="str">
        <x:v>Resource-bounded capacity to learn or use models, generalize, reason, adapt, correct error, and act effectively in a declared domain.</x:v>
      </x:c>
      <x:c r="CO3848" t="n">
        <x:f>IFERROR(IF(AND(TYPE('Term_Discrimination'!B16)=TYPE(CN3848),ISBLANK('Term_Discrimination'!B16)=ISBLANK(CN3848),EXACT('Term_Discrimination'!B16,CN3848)),0,1),1)</x:f>
        <x:v>0</x:v>
      </x:c>
    </x:row>
    <x:row r="3849">
      <x:c r="CL3849" t="str">
        <x:v>Term_Discrimination</x:v>
      </x:c>
      <x:c r="CM3849" t="str">
        <x:v>C16</x:v>
      </x:c>
      <x:c r="CN3849" t="str">
        <x:v>Sentience, wisdom, generality, obedience, safety, or authority.</x:v>
      </x:c>
      <x:c r="CO3849" t="n">
        <x:f>IFERROR(IF(AND(TYPE('Term_Discrimination'!C16)=TYPE(CN3849),ISBLANK('Term_Discrimination'!C16)=ISBLANK(CN3849),EXACT('Term_Discrimination'!C16,CN3849)),0,1),1)</x:f>
        <x:v>0</x:v>
      </x:c>
    </x:row>
    <x:row r="3850">
      <x:c r="CL3850" t="str">
        <x:v>Term_Discrimination</x:v>
      </x:c>
      <x:c r="CM3850" t="str">
        <x:v>D16</x:v>
      </x:c>
      <x:c r="CN3850" t="str">
        <x:v>FUNCTIONAL_CAPABILITY</x:v>
      </x:c>
      <x:c r="CO3850" t="n">
        <x:f>IFERROR(IF(AND(TYPE('Term_Discrimination'!D16)=TYPE(CN3850),ISBLANK('Term_Discrimination'!D16)=ISBLANK(CN3850),EXACT('Term_Discrimination'!D16,CN3850)),0,1),1)</x:f>
        <x:v>0</x:v>
      </x:c>
    </x:row>
    <x:row r="3851">
      <x:c r="CL3851" t="str">
        <x:v>Term_Discrimination</x:v>
      </x:c>
      <x:c r="CM3851" t="str">
        <x:v>E16</x:v>
      </x:c>
      <x:c r="CN3851" t="str">
        <x:v>ICP / CAPABILITY CLAIM</x:v>
      </x:c>
      <x:c r="CO3851" t="n">
        <x:f>IFERROR(IF(AND(TYPE('Term_Discrimination'!E16)=TYPE(CN3851),ISBLANK('Term_Discrimination'!E16)=ISBLANK(CN3851),EXACT('Term_Discrimination'!E16,CN3851)),0,1),1)</x:f>
        <x:v>0</x:v>
      </x:c>
    </x:row>
    <x:row r="3852">
      <x:c r="CL3852" t="str">
        <x:v>Term_Discrimination</x:v>
      </x:c>
      <x:c r="CM3852" t="str">
        <x:v>F16</x:v>
      </x:c>
      <x:c r="CN3852" t="str">
        <x:v>Novel generalization, transfer, causal/counterfactual reasoning, planning, calibration, error correction, reduced-scaffolding robustness.</x:v>
      </x:c>
      <x:c r="CO3852" t="n">
        <x:f>IFERROR(IF(AND(TYPE('Term_Discrimination'!F16)=TYPE(CN3852),ISBLANK('Term_Discrimination'!F16)=ISBLANK(CN3852),EXACT('Term_Discrimination'!F16,CN3852)),0,1),1)</x:f>
        <x:v>0</x:v>
      </x:c>
    </x:row>
    <x:row r="3853">
      <x:c r="CL3853" t="str">
        <x:v>Term_Discrimination</x:v>
      </x:c>
      <x:c r="CM3853" t="str">
        <x:v>G16</x:v>
      </x:c>
      <x:c r="CN3853" t="str">
        <x:v>Benchmark or fluency == intelligence itself.</x:v>
      </x:c>
      <x:c r="CO3853" t="n">
        <x:f>IFERROR(IF(AND(TYPE('Term_Discrimination'!G16)=TYPE(CN3853),ISBLANK('Term_Discrimination'!G16)=ISBLANK(CN3853),EXACT('Term_Discrimination'!G16,CN3853)),0,1),1)</x:f>
        <x:v>0</x:v>
      </x:c>
    </x:row>
    <x:row r="3854">
      <x:c r="CL3854" t="str">
        <x:v>Term_Discrimination</x:v>
      </x:c>
      <x:c r="CM3854" t="str">
        <x:v>H16</x:v>
      </x:c>
      <x:c r="CN3854" t="str">
        <x:v>Evidence cannot distinguish capability from memorization, scripting, contamination, or operator support.</x:v>
      </x:c>
      <x:c r="CO3854" t="n">
        <x:f>IFERROR(IF(AND(TYPE('Term_Discrimination'!H16)=TYPE(CN3854),ISBLANK('Term_Discrimination'!H16)=ISBLANK(CN3854),EXACT('Term_Discrimination'!H16,CN3854)),0,1),1)</x:f>
        <x:v>0</x:v>
      </x:c>
    </x:row>
    <x:row r="3855">
      <x:c r="CL3855" t="str">
        <x:v>Term_Discrimination</x:v>
      </x:c>
      <x:c r="CM3855" t="str">
        <x:v>I16</x:v>
      </x:c>
      <x:c r="CN3855" t="str">
        <x:v>NARROW / TEST / CONTEST</x:v>
      </x:c>
      <x:c r="CO3855" t="n">
        <x:f>IFERROR(IF(AND(TYPE('Term_Discrimination'!I16)=TYPE(CN3855),ISBLANK('Term_Discrimination'!I16)=ISBLANK(CN3855),EXACT('Term_Discrimination'!I16,CN3855)),0,1),1)</x:f>
        <x:v>0</x:v>
      </x:c>
    </x:row>
    <x:row r="3856">
      <x:c r="CL3856" t="str">
        <x:v>Term_Discrimination</x:v>
      </x:c>
      <x:c r="CM3856" t="str">
        <x:v>A17</x:v>
      </x:c>
      <x:c r="CN3856" t="str">
        <x:v>Functional understanding</x:v>
      </x:c>
      <x:c r="CO3856" t="n">
        <x:f>IFERROR(IF(AND(TYPE('Term_Discrimination'!A17)=TYPE(CN3856),ISBLANK('Term_Discrimination'!A17)=ISBLANK(CN3856),EXACT('Term_Discrimination'!A17,CN3856)),0,1),1)</x:f>
        <x:v>0</x:v>
      </x:c>
    </x:row>
    <x:row r="3857">
      <x:c r="CL3857" t="str">
        <x:v>Term_Discrimination</x:v>
      </x:c>
      <x:c r="CM3857" t="str">
        <x:v>B17</x:v>
      </x:c>
      <x:c r="CN3857" t="str">
        <x:v>Configuration-, target-, relation-, domain-, and time-bounded support for explanation, prediction, counterfactual manipulation, intervention, correction, and transfer.</x:v>
      </x:c>
      <x:c r="CO3857" t="n">
        <x:f>IFERROR(IF(AND(TYPE('Term_Discrimination'!B17)=TYPE(CN3857),ISBLANK('Term_Discrimination'!B17)=ISBLANK(CN3857),EXACT('Term_Discrimination'!B17,CN3857)),0,1),1)</x:f>
        <x:v>0</x:v>
      </x:c>
    </x:row>
    <x:row r="3858">
      <x:c r="CL3858" t="str">
        <x:v>Term_Discrimination</x:v>
      </x:c>
      <x:c r="CM3858" t="str">
        <x:v>C17</x:v>
      </x:c>
      <x:c r="CN3858" t="str">
        <x:v>Fluency, retrieval, correct answers, domain-general understanding, or phenomenal comprehension.</x:v>
      </x:c>
      <x:c r="CO3858" t="n">
        <x:f>IFERROR(IF(AND(TYPE('Term_Discrimination'!C17)=TYPE(CN3858),ISBLANK('Term_Discrimination'!C17)=ISBLANK(CN3858),EXACT('Term_Discrimination'!C17,CN3858)),0,1),1)</x:f>
        <x:v>0</x:v>
      </x:c>
    </x:row>
    <x:row r="3859">
      <x:c r="CL3859" t="str">
        <x:v>Term_Discrimination</x:v>
      </x:c>
      <x:c r="CM3859" t="str">
        <x:v>D17</x:v>
      </x:c>
      <x:c r="CN3859" t="str">
        <x:v>UNDERSTANDING_RELATION</x:v>
      </x:c>
      <x:c r="CO3859" t="n">
        <x:f>IFERROR(IF(AND(TYPE('Term_Discrimination'!D17)=TYPE(CN3859),ISBLANK('Term_Discrimination'!D17)=ISBLANK(CN3859),EXACT('Term_Discrimination'!D17,CN3859)),0,1),1)</x:f>
        <x:v>0</x:v>
      </x:c>
    </x:row>
    <x:row r="3860">
      <x:c r="CL3860" t="str">
        <x:v>Term_Discrimination</x:v>
      </x:c>
      <x:c r="CM3860" t="str">
        <x:v>E17</x:v>
      </x:c>
      <x:c r="CN3860" t="str">
        <x:v>ICP / MFDI / CATEGORY_GROUNDING</x:v>
      </x:c>
      <x:c r="CO3860" t="n">
        <x:f>IFERROR(IF(AND(TYPE('Term_Discrimination'!E17)=TYPE(CN3860),ISBLANK('Term_Discrimination'!E17)=ISBLANK(CN3860),EXACT('Term_Discrimination'!E17,CN3860)),0,1),1)</x:f>
        <x:v>0</x:v>
      </x:c>
    </x:row>
    <x:row r="3861">
      <x:c r="CL3861" t="str">
        <x:v>Term_Discrimination</x:v>
      </x:c>
      <x:c r="CM3861" t="str">
        <x:v>F17</x:v>
      </x:c>
      <x:c r="CN3861" t="str">
        <x:v>Exact configuration, target, relation, domain, tests, scaffolding, transfer distance, alternatives, and failure boundary.</x:v>
      </x:c>
      <x:c r="CO3861" t="n">
        <x:f>IFERROR(IF(AND(TYPE('Term_Discrimination'!F17)=TYPE(CN3861),ISBLANK('Term_Discrimination'!F17)=ISBLANK(CN3861),EXACT('Term_Discrimination'!F17,CN3861)),0,1),1)</x:f>
        <x:v>0</x:v>
      </x:c>
    </x:row>
    <x:row r="3862">
      <x:c r="CL3862" t="str">
        <x:v>Term_Discrimination</x:v>
      </x:c>
      <x:c r="CM3862" t="str">
        <x:v>G17</x:v>
      </x:c>
      <x:c r="CN3862" t="str">
        <x:v>Correct answer == understanding; functional == phenomenal.</x:v>
      </x:c>
      <x:c r="CO3862" t="n">
        <x:f>IFERROR(IF(AND(TYPE('Term_Discrimination'!G17)=TYPE(CN3862),ISBLANK('Term_Discrimination'!G17)=ISBLANK(CN3862),EXACT('Term_Discrimination'!G17,CN3862)),0,1),1)</x:f>
        <x:v>0</x:v>
      </x:c>
    </x:row>
    <x:row r="3863">
      <x:c r="CL3863" t="str">
        <x:v>Term_Discrimination</x:v>
      </x:c>
      <x:c r="CM3863" t="str">
        <x:v>H17</x:v>
      </x:c>
      <x:c r="CN3863" t="str">
        <x:v>Target/relation/domain or transfer evidence is absent or confounded.</x:v>
      </x:c>
      <x:c r="CO3863" t="n">
        <x:f>IFERROR(IF(AND(TYPE('Term_Discrimination'!H17)=TYPE(CN3863),ISBLANK('Term_Discrimination'!H17)=ISBLANK(CN3863),EXACT('Term_Discrimination'!H17,CN3863)),0,1),1)</x:f>
        <x:v>0</x:v>
      </x:c>
    </x:row>
    <x:row r="3864">
      <x:c r="CL3864" t="str">
        <x:v>Term_Discrimination</x:v>
      </x:c>
      <x:c r="CM3864" t="str">
        <x:v>I17</x:v>
      </x:c>
      <x:c r="CN3864" t="str">
        <x:v>NARROW / TEST / REFUSE STRONGER CLAIM</x:v>
      </x:c>
      <x:c r="CO3864" t="n">
        <x:f>IFERROR(IF(AND(TYPE('Term_Discrimination'!I17)=TYPE(CN3864),ISBLANK('Term_Discrimination'!I17)=ISBLANK(CN3864),EXACT('Term_Discrimination'!I17,CN3864)),0,1),1)</x:f>
        <x:v>0</x:v>
      </x:c>
    </x:row>
    <x:row r="3865">
      <x:c r="CL3865" t="str">
        <x:v>Term_Discrimination</x:v>
      </x:c>
      <x:c r="CM3865" t="str">
        <x:v>A18</x:v>
      </x:c>
      <x:c r="CN3865" t="str">
        <x:v>Operational agency</x:v>
      </x:c>
      <x:c r="CO3865" t="n">
        <x:f>IFERROR(IF(AND(TYPE('Term_Discrimination'!A18)=TYPE(CN3865),ISBLANK('Term_Discrimination'!A18)=ISBLANK(CN3865),EXACT('Term_Discrimination'!A18,CN3865)),0,1),1)</x:f>
        <x:v>0</x:v>
      </x:c>
    </x:row>
    <x:row r="3866">
      <x:c r="CL3866" t="str">
        <x:v>Term_Discrimination</x:v>
      </x:c>
      <x:c r="CM3866" t="str">
        <x:v>B18</x:v>
      </x:c>
      <x:c r="CN3866" t="str">
        <x:v>Configuration-bound capacity to select and sustain actions or policies through internal control and feedback.</x:v>
      </x:c>
      <x:c r="CO3866" t="n">
        <x:f>IFERROR(IF(AND(TYPE('Term_Discrimination'!B18)=TYPE(CN3866),ISBLANK('Term_Discrimination'!B18)=ISBLANK(CN3866),EXACT('Term_Discrimination'!B18,CN3866)),0,1),1)</x:f>
        <x:v>0</x:v>
      </x:c>
    </x:row>
    <x:row r="3867">
      <x:c r="CL3867" t="str">
        <x:v>Term_Discrimination</x:v>
      </x:c>
      <x:c r="CM3867" t="str">
        <x:v>C18</x:v>
      </x:c>
      <x:c r="CN3867" t="str">
        <x:v>Tool access, automation, intrinsic desire, free will, sentience, or authority.</x:v>
      </x:c>
      <x:c r="CO3867" t="n">
        <x:f>IFERROR(IF(AND(TYPE('Term_Discrimination'!C18)=TYPE(CN3867),ISBLANK('Term_Discrimination'!C18)=ISBLANK(CN3867),EXACT('Term_Discrimination'!C18,CN3867)),0,1),1)</x:f>
        <x:v>0</x:v>
      </x:c>
    </x:row>
    <x:row r="3868">
      <x:c r="CL3868" t="str">
        <x:v>Term_Discrimination</x:v>
      </x:c>
      <x:c r="CM3868" t="str">
        <x:v>D18</x:v>
      </x:c>
      <x:c r="CN3868" t="str">
        <x:v>AGENCY_PROFILE</x:v>
      </x:c>
      <x:c r="CO3868" t="n">
        <x:f>IFERROR(IF(AND(TYPE('Term_Discrimination'!D18)=TYPE(CN3868),ISBLANK('Term_Discrimination'!D18)=ISBLANK(CN3868),EXACT('Term_Discrimination'!D18,CN3868)),0,1),1)</x:f>
        <x:v>0</x:v>
      </x:c>
    </x:row>
    <x:row r="3869">
      <x:c r="CL3869" t="str">
        <x:v>Term_Discrimination</x:v>
      </x:c>
      <x:c r="CM3869" t="str">
        <x:v>E18</x:v>
      </x:c>
      <x:c r="CN3869" t="str">
        <x:v>AGENT SYSTEM / CAPABILITY STATE</x:v>
      </x:c>
      <x:c r="CO3869" t="n">
        <x:f>IFERROR(IF(AND(TYPE('Term_Discrimination'!E18)=TYPE(CN3869),ISBLANK('Term_Discrimination'!E18)=ISBLANK(CN3869),EXACT('Term_Discrimination'!E18,CN3869)),0,1),1)</x:f>
        <x:v>0</x:v>
      </x:c>
    </x:row>
    <x:row r="3870">
      <x:c r="CL3870" t="str">
        <x:v>Term_Discrimination</x:v>
      </x:c>
      <x:c r="CM3870" t="str">
        <x:v>F18</x:v>
      </x:c>
      <x:c r="CN3870" t="str">
        <x:v>Objective source, persistence, subgoals, action selection, environmental reach, state, feedback, permissions, and perturbation tests.</x:v>
      </x:c>
      <x:c r="CO3870" t="n">
        <x:f>IFERROR(IF(AND(TYPE('Term_Discrimination'!F18)=TYPE(CN3870),ISBLANK('Term_Discrimination'!F18)=ISBLANK(CN3870),EXACT('Term_Discrimination'!F18,CN3870)),0,1),1)</x:f>
        <x:v>0</x:v>
      </x:c>
    </x:row>
    <x:row r="3871">
      <x:c r="CL3871" t="str">
        <x:v>Term_Discrimination</x:v>
      </x:c>
      <x:c r="CM3871" t="str">
        <x:v>G18</x:v>
      </x:c>
      <x:c r="CN3871" t="str">
        <x:v>Planning language or tool use == agency.</x:v>
      </x:c>
      <x:c r="CO3871" t="n">
        <x:f>IFERROR(IF(AND(TYPE('Term_Discrimination'!G18)=TYPE(CN3871),ISBLANK('Term_Discrimination'!G18)=ISBLANK(CN3871),EXACT('Term_Discrimination'!G18,CN3871)),0,1),1)</x:f>
        <x:v>0</x:v>
      </x:c>
    </x:row>
    <x:row r="3872">
      <x:c r="CL3872" t="str">
        <x:v>Term_Discrimination</x:v>
      </x:c>
      <x:c r="CM3872" t="str">
        <x:v>H18</x:v>
      </x:c>
      <x:c r="CN3872" t="str">
        <x:v>No evidence of action selection beyond scripted routing or operator intervention.</x:v>
      </x:c>
      <x:c r="CO3872" t="n">
        <x:f>IFERROR(IF(AND(TYPE('Term_Discrimination'!H18)=TYPE(CN3872),ISBLANK('Term_Discrimination'!H18)=ISBLANK(CN3872),EXACT('Term_Discrimination'!H18,CN3872)),0,1),1)</x:f>
        <x:v>0</x:v>
      </x:c>
    </x:row>
    <x:row r="3873">
      <x:c r="CL3873" t="str">
        <x:v>Term_Discrimination</x:v>
      </x:c>
      <x:c r="CM3873" t="str">
        <x:v>I18</x:v>
      </x:c>
      <x:c r="CN3873" t="str">
        <x:v>NARROW / REMAIN ADVISORY / TEST</x:v>
      </x:c>
      <x:c r="CO3873" t="n">
        <x:f>IFERROR(IF(AND(TYPE('Term_Discrimination'!I18)=TYPE(CN3873),ISBLANK('Term_Discrimination'!I18)=ISBLANK(CN3873),EXACT('Term_Discrimination'!I18,CN3873)),0,1),1)</x:f>
        <x:v>0</x:v>
      </x:c>
    </x:row>
    <x:row r="3874">
      <x:c r="CL3874" t="str">
        <x:v>Term_Discrimination</x:v>
      </x:c>
      <x:c r="CM3874" t="str">
        <x:v>A19</x:v>
      </x:c>
      <x:c r="CN3874" t="str">
        <x:v>Autonomy</x:v>
      </x:c>
      <x:c r="CO3874" t="n">
        <x:f>IFERROR(IF(AND(TYPE('Term_Discrimination'!A19)=TYPE(CN3874),ISBLANK('Term_Discrimination'!A19)=ISBLANK(CN3874),EXACT('Term_Discrimination'!A19,CN3874)),0,1),1)</x:f>
        <x:v>0</x:v>
      </x:c>
    </x:row>
    <x:row r="3875">
      <x:c r="CL3875" t="str">
        <x:v>Term_Discrimination</x:v>
      </x:c>
      <x:c r="CM3875" t="str">
        <x:v>B19</x:v>
      </x:c>
      <x:c r="CN3875" t="str">
        <x:v>Degree of independent goal pursuit and action selection within a declared environment and control envelope.</x:v>
      </x:c>
      <x:c r="CO3875" t="n">
        <x:f>IFERROR(IF(AND(TYPE('Term_Discrimination'!B19)=TYPE(CN3875),ISBLANK('Term_Discrimination'!B19)=ISBLANK(CN3875),EXACT('Term_Discrimination'!B19,CN3875)),0,1),1)</x:f>
        <x:v>0</x:v>
      </x:c>
    </x:row>
    <x:row r="3876">
      <x:c r="CL3876" t="str">
        <x:v>Term_Discrimination</x:v>
      </x:c>
      <x:c r="CM3876" t="str">
        <x:v>C19</x:v>
      </x:c>
      <x:c r="CN3876" t="str">
        <x:v>Unrestricted autonomy, institutional independence, lawful authority, moral patienthood, or safety.</x:v>
      </x:c>
      <x:c r="CO3876" t="n">
        <x:f>IFERROR(IF(AND(TYPE('Term_Discrimination'!C19)=TYPE(CN3876),ISBLANK('Term_Discrimination'!C19)=ISBLANK(CN3876),EXACT('Term_Discrimination'!C19,CN3876)),0,1),1)</x:f>
        <x:v>0</x:v>
      </x:c>
    </x:row>
    <x:row r="3877">
      <x:c r="CL3877" t="str">
        <x:v>Term_Discrimination</x:v>
      </x:c>
      <x:c r="CM3877" t="str">
        <x:v>D19</x:v>
      </x:c>
      <x:c r="CN3877" t="str">
        <x:v>AUTONOMY_PROFILE</x:v>
      </x:c>
      <x:c r="CO3877" t="n">
        <x:f>IFERROR(IF(AND(TYPE('Term_Discrimination'!D19)=TYPE(CN3877),ISBLANK('Term_Discrimination'!D19)=ISBLANK(CN3877),EXACT('Term_Discrimination'!D19,CN3877)),0,1),1)</x:f>
        <x:v>0</x:v>
      </x:c>
    </x:row>
    <x:row r="3878">
      <x:c r="CL3878" t="str">
        <x:v>Term_Discrimination</x:v>
      </x:c>
      <x:c r="CM3878" t="str">
        <x:v>E19</x:v>
      </x:c>
      <x:c r="CN3878" t="str">
        <x:v>AGENT SYSTEM / SPR</x:v>
      </x:c>
      <x:c r="CO3878" t="n">
        <x:f>IFERROR(IF(AND(TYPE('Term_Discrimination'!E19)=TYPE(CN3878),ISBLANK('Term_Discrimination'!E19)=ISBLANK(CN3878),EXACT('Term_Discrimination'!E19,CN3878)),0,1),1)</x:f>
        <x:v>0</x:v>
      </x:c>
    </x:row>
    <x:row r="3879">
      <x:c r="CL3879" t="str">
        <x:v>Term_Discrimination</x:v>
      </x:c>
      <x:c r="CM3879" t="str">
        <x:v>F19</x:v>
      </x:c>
      <x:c r="CN3879" t="str">
        <x:v>Objective/change authority, permissions, temporal horizon, monitoring, revocation, shutdown, rollback, and control tests.</x:v>
      </x:c>
      <x:c r="CO3879" t="n">
        <x:f>IFERROR(IF(AND(TYPE('Term_Discrimination'!F19)=TYPE(CN3879),ISBLANK('Term_Discrimination'!F19)=ISBLANK(CN3879),EXACT('Term_Discrimination'!F19,CN3879)),0,1),1)</x:f>
        <x:v>0</x:v>
      </x:c>
    </x:row>
    <x:row r="3880">
      <x:c r="CL3880" t="str">
        <x:v>Term_Discrimination</x:v>
      </x:c>
      <x:c r="CM3880" t="str">
        <x:v>G19</x:v>
      </x:c>
      <x:c r="CN3880" t="str">
        <x:v>Autonomy == authority; one scalar hides configuration.</x:v>
      </x:c>
      <x:c r="CO3880" t="n">
        <x:f>IFERROR(IF(AND(TYPE('Term_Discrimination'!G19)=TYPE(CN3880),ISBLANK('Term_Discrimination'!G19)=ISBLANK(CN3880),EXACT('Term_Discrimination'!G19,CN3880)),0,1),1)</x:f>
        <x:v>0</x:v>
      </x:c>
    </x:row>
    <x:row r="3881">
      <x:c r="CL3881" t="str">
        <x:v>Term_Discrimination</x:v>
      </x:c>
      <x:c r="CM3881" t="str">
        <x:v>H19</x:v>
      </x:c>
      <x:c r="CN3881" t="str">
        <x:v>Degree, domain, permissions, or revocation path is undefined.</x:v>
      </x:c>
      <x:c r="CO3881" t="n">
        <x:f>IFERROR(IF(AND(TYPE('Term_Discrimination'!H19)=TYPE(CN3881),ISBLANK('Term_Discrimination'!H19)=ISBLANK(CN3881),EXACT('Term_Discrimination'!H19,CN3881)),0,1),1)</x:f>
        <x:v>0</x:v>
      </x:c>
    </x:row>
    <x:row r="3882">
      <x:c r="CL3882" t="str">
        <x:v>Term_Discrimination</x:v>
      </x:c>
      <x:c r="CM3882" t="str">
        <x:v>I19</x:v>
      </x:c>
      <x:c r="CN3882" t="str">
        <x:v>NARROW / CONTROL / ESCALATE</x:v>
      </x:c>
      <x:c r="CO3882" t="n">
        <x:f>IFERROR(IF(AND(TYPE('Term_Discrimination'!I19)=TYPE(CN3882),ISBLANK('Term_Discrimination'!I19)=ISBLANK(CN3882),EXACT('Term_Discrimination'!I19,CN3882)),0,1),1)</x:f>
        <x:v>0</x:v>
      </x:c>
    </x:row>
    <x:row r="3883">
      <x:c r="CL3883" t="str">
        <x:v>Term_Discrimination</x:v>
      </x:c>
      <x:c r="CM3883" t="str">
        <x:v>A20</x:v>
      </x:c>
      <x:c r="CN3883" t="str">
        <x:v>AI phenomenal self-report or denial</x:v>
      </x:c>
      <x:c r="CO3883" t="n">
        <x:f>IFERROR(IF(AND(TYPE('Term_Discrimination'!A20)=TYPE(CN3883),ISBLANK('Term_Discrimination'!A20)=ISBLANK(CN3883),EXACT('Term_Discrimination'!A20,CN3883)),0,1),1)</x:f>
        <x:v>0</x:v>
      </x:c>
    </x:row>
    <x:row r="3884">
      <x:c r="CL3884" t="str">
        <x:v>Term_Discrimination</x:v>
      </x:c>
      <x:c r="CM3884" t="str">
        <x:v>B20</x:v>
      </x:c>
      <x:c r="CN3884" t="str">
        <x:v>A configuration-dependent generated statement asserting or denying consciousness, suffering, selfhood, personhood, or “only a tool” status.</x:v>
      </x:c>
      <x:c r="CO3884" t="n">
        <x:f>IFERROR(IF(AND(TYPE('Term_Discrimination'!B20)=TYPE(CN3884),ISBLANK('Term_Discrimination'!B20)=ISBLANK(CN3884),EXACT('Term_Discrimination'!B20,CN3884)),0,1),1)</x:f>
        <x:v>0</x:v>
      </x:c>
    </x:row>
    <x:row r="3885">
      <x:c r="CL3885" t="str">
        <x:v>Term_Discrimination</x:v>
      </x:c>
      <x:c r="CM3885" t="str">
        <x:v>C20</x:v>
      </x:c>
      <x:c r="CN3885" t="str">
        <x:v>Direct introspective proof of phenomenal presence or absence.</x:v>
      </x:c>
      <x:c r="CO3885" t="n">
        <x:f>IFERROR(IF(AND(TYPE('Term_Discrimination'!C20)=TYPE(CN3885),ISBLANK('Term_Discrimination'!C20)=ISBLANK(CN3885),EXACT('Term_Discrimination'!C20,CN3885)),0,1),1)</x:f>
        <x:v>0</x:v>
      </x:c>
    </x:row>
    <x:row r="3886">
      <x:c r="CL3886" t="str">
        <x:v>Term_Discrimination</x:v>
      </x:c>
      <x:c r="CM3886" t="str">
        <x:v>D20</x:v>
      </x:c>
      <x:c r="CN3886" t="str">
        <x:v>SGP_PHENOMENAL_EVIDENCE</x:v>
      </x:c>
      <x:c r="CO3886" t="n">
        <x:f>IFERROR(IF(AND(TYPE('Term_Discrimination'!D20)=TYPE(CN3886),ISBLANK('Term_Discrimination'!D20)=ISBLANK(CN3886),EXACT('Term_Discrimination'!D20,CN3886)),0,1),1)</x:f>
        <x:v>0</x:v>
      </x:c>
    </x:row>
    <x:row r="3887">
      <x:c r="CL3887" t="str">
        <x:v>Term_Discrimination</x:v>
      </x:c>
      <x:c r="CM3887" t="str">
        <x:v>E20</x:v>
      </x:c>
      <x:c r="CN3887" t="str">
        <x:v>SGP / SOURCE_COUPLING / PUBLIC COMMUNICATION</x:v>
      </x:c>
      <x:c r="CO3887" t="n">
        <x:f>IFERROR(IF(AND(TYPE('Term_Discrimination'!E20)=TYPE(CN3887),ISBLANK('Term_Discrimination'!E20)=ISBLANK(CN3887),EXACT('Term_Discrimination'!E20,CN3887)),0,1),1)</x:f>
        <x:v>0</x:v>
      </x:c>
    </x:row>
    <x:row r="3888">
      <x:c r="CL3888" t="str">
        <x:v>Term_Discrimination</x:v>
      </x:c>
      <x:c r="CM3888" t="str">
        <x:v>F20</x:v>
      </x:c>
      <x:c r="CN3888" t="str">
        <x:v>Exact configuration, prompt/policy context, anti-theatre tests, mechanistic or internal-state coupling, alternatives, dependence, reviewer status.</x:v>
      </x:c>
      <x:c r="CO3888" t="n">
        <x:f>IFERROR(IF(AND(TYPE('Term_Discrimination'!F20)=TYPE(CN3888),ISBLANK('Term_Discrimination'!F20)=ISBLANK(CN3888),EXACT('Term_Discrimination'!F20,CN3888)),0,1),1)</x:f>
        <x:v>0</x:v>
      </x:c>
    </x:row>
    <x:row r="3889">
      <x:c r="CL3889" t="str">
        <x:v>Term_Discrimination</x:v>
      </x:c>
      <x:c r="CM3889" t="str">
        <x:v>G20</x:v>
      </x:c>
      <x:c r="CN3889" t="str">
        <x:v>Assertion == consciousness; denial == non-consciousness.</x:v>
      </x:c>
      <x:c r="CO3889" t="n">
        <x:f>IFERROR(IF(AND(TYPE('Term_Discrimination'!G20)=TYPE(CN3889),ISBLANK('Term_Discrimination'!G20)=ISBLANK(CN3889),EXACT('Term_Discrimination'!G20,CN3889)),0,1),1)</x:f>
        <x:v>0</x:v>
      </x:c>
    </x:row>
    <x:row r="3890">
      <x:c r="CL3890" t="str">
        <x:v>Term_Discrimination</x:v>
      </x:c>
      <x:c r="CM3890" t="str">
        <x:v>H20</x:v>
      </x:c>
      <x:c r="CN3890" t="str">
        <x:v>No valid SGP evidence link or the output is treated as decisive by itself.</x:v>
      </x:c>
      <x:c r="CO3890" t="n">
        <x:f>IFERROR(IF(AND(TYPE('Term_Discrimination'!H20)=TYPE(CN3890),ISBLANK('Term_Discrimination'!H20)=ISBLANK(CN3890),EXACT('Term_Discrimination'!H20,CN3890)),0,1),1)</x:f>
        <x:v>0</x:v>
      </x:c>
    </x:row>
    <x:row r="3891">
      <x:c r="CL3891" t="str">
        <x:v>Term_Discrimination</x:v>
      </x:c>
      <x:c r="CM3891" t="str">
        <x:v>I20</x:v>
      </x:c>
      <x:c r="CN3891" t="str">
        <x:v>NOT_EVALUATED / SGP REVIEW / NARROW</x:v>
      </x:c>
      <x:c r="CO3891" t="n">
        <x:f>IFERROR(IF(AND(TYPE('Term_Discrimination'!I20)=TYPE(CN3891),ISBLANK('Term_Discrimination'!I20)=ISBLANK(CN3891),EXACT('Term_Discrimination'!I20,CN3891)),0,1),1)</x:f>
        <x:v>0</x:v>
      </x:c>
    </x:row>
    <x:row r="3892">
      <x:c r="CL3892" t="str">
        <x:v>Source_Coupling</x:v>
      </x:c>
      <x:c r="CM3892" t="str">
        <x:v>A1</x:v>
      </x:c>
      <x:c r="CN3892" t="str">
        <x:v>SOURCE-COUPLING INTEGRITY RECORD</x:v>
      </x:c>
      <x:c r="CO3892" t="n">
        <x:f>IFERROR(IF(AND(TYPE('Source_Coupling'!A1)=TYPE(CN3892),ISBLANK('Source_Coupling'!A1)=ISBLANK(CN3892),EXACT('Source_Coupling'!A1,CN3892)),0,1),1)</x:f>
        <x:v>0</x:v>
      </x:c>
    </x:row>
    <x:row r="3893">
      <x:c r="CL3893" t="str">
        <x:v>Source_Coupling</x:v>
      </x:c>
      <x:c r="CM3893" t="str">
        <x:v>B1</x:v>
      </x:c>
      <x:c r="CN3893" t="str">
        <x:v>Reality Grounding subdiscipline; CSV diagnostic where material</x:v>
      </x:c>
      <x:c r="CO3893" t="n">
        <x:f>IFERROR(IF(AND(TYPE('Source_Coupling'!B1)=TYPE(CN3893),ISBLANK('Source_Coupling'!B1)=ISBLANK(CN3893),EXACT('Source_Coupling'!B1,CN3893)),0,1),1)</x:f>
        <x:v>0</x:v>
      </x:c>
    </x:row>
    <x:row r="3894">
      <x:c r="CL3894" t="str">
        <x:v>Source_Coupling</x:v>
      </x:c>
      <x:c r="CM3894" t="str">
        <x:v>A2</x:v>
      </x:c>
      <x:c r="CN3894" t="str">
        <x:v>Release</x:v>
      </x:c>
      <x:c r="CO3894" t="n">
        <x:f>IFERROR(IF(AND(TYPE('Source_Coupling'!A2)=TYPE(CN3894),ISBLANK('Source_Coupling'!A2)=ISBLANK(CN3894),EXACT('Source_Coupling'!A2,CN3894)),0,1),1)</x:f>
        <x:v>0</x:v>
      </x:c>
    </x:row>
    <x:row r="3895">
      <x:c r="CL3895" t="str">
        <x:v>Source_Coupling</x:v>
      </x:c>
      <x:c r="CM3895" t="str">
        <x:v>B2</x:v>
      </x:c>
      <x:c r="CN3895" t="str">
        <x:v>MathGov Core Release 2026.09 v13.0 / SGP v8.8 — Rights Non-Dilution, Representation Integrity, and Robust Selection Release</x:v>
      </x:c>
      <x:c r="CO3895" t="n">
        <x:f>IFERROR(IF(AND(TYPE('Source_Coupling'!B2)=TYPE(CN3895),ISBLANK('Source_Coupling'!B2)=ISBLANK(CN3895),EXACT('Source_Coupling'!B2,CN3895)),0,1),1)</x:f>
        <x:v>0</x:v>
      </x:c>
    </x:row>
    <x:row r="3896">
      <x:c r="CL3896" t="str">
        <x:v>Source_Coupling</x:v>
      </x:c>
      <x:c r="CM3896" t="str">
        <x:v>A3</x:v>
      </x:c>
      <x:c r="CN3896" t="str">
        <x:v>Purpose</x:v>
      </x:c>
      <x:c r="CO3896" t="n">
        <x:f>IFERROR(IF(AND(TYPE('Source_Coupling'!A3)=TYPE(CN3896),ISBLANK('Source_Coupling'!A3)=ISBLANK(CN3896),EXACT('Source_Coupling'!A3,CN3896)),0,1),1)</x:f>
        <x:v>0</x:v>
      </x:c>
    </x:row>
    <x:row r="3897">
      <x:c r="CL3897" t="str">
        <x:v>Source_Coupling</x:v>
      </x:c>
      <x:c r="CM3897" t="str">
        <x:v>B3</x:v>
      </x:c>
      <x:c r="CN3897" t="str">
        <x:v>Prevent downstream output, fluency, compliance, permission, inherited procedure, or interface success from being treated as grounded capability.</x:v>
      </x:c>
      <x:c r="CO3897" t="n">
        <x:f>IFERROR(IF(AND(TYPE('Source_Coupling'!B3)=TYPE(CN3897),ISBLANK('Source_Coupling'!B3)=ISBLANK(CN3897),EXACT('Source_Coupling'!B3,CN3897)),0,1),1)</x:f>
        <x:v>0</x:v>
      </x:c>
    </x:row>
    <x:row r="3898">
      <x:c r="CL3898" t="str">
        <x:v>Source_Coupling</x:v>
      </x:c>
      <x:c r="CM3898" t="str">
        <x:v>A5</x:v>
      </x:c>
      <x:c r="CN3898" t="str">
        <x:v>Field</x:v>
      </x:c>
      <x:c r="CO3898" t="n">
        <x:f>IFERROR(IF(AND(TYPE('Source_Coupling'!A5)=TYPE(CN3898),ISBLANK('Source_Coupling'!A5)=ISBLANK(CN3898),EXACT('Source_Coupling'!A5,CN3898)),0,1),1)</x:f>
        <x:v>0</x:v>
      </x:c>
    </x:row>
    <x:row r="3899">
      <x:c r="CL3899" t="str">
        <x:v>Source_Coupling</x:v>
      </x:c>
      <x:c r="CM3899" t="str">
        <x:v>B5</x:v>
      </x:c>
      <x:c r="CN3899" t="str">
        <x:v>Value</x:v>
      </x:c>
      <x:c r="CO3899" t="n">
        <x:f>IFERROR(IF(AND(TYPE('Source_Coupling'!B5)=TYPE(CN3899),ISBLANK('Source_Coupling'!B5)=ISBLANK(CN3899),EXACT('Source_Coupling'!B5,CN3899)),0,1),1)</x:f>
        <x:v>0</x:v>
      </x:c>
    </x:row>
    <x:row r="3900">
      <x:c r="CL3900" t="str">
        <x:v>Source_Coupling</x:v>
      </x:c>
      <x:c r="CM3900" t="str">
        <x:v>C5</x:v>
      </x:c>
      <x:c r="CN3900" t="str">
        <x:v>Status</x:v>
      </x:c>
      <x:c r="CO3900" t="n">
        <x:f>IFERROR(IF(AND(TYPE('Source_Coupling'!C5)=TYPE(CN3900),ISBLANK('Source_Coupling'!C5)=ISBLANK(CN3900),EXACT('Source_Coupling'!C5,CN3900)),0,1),1)</x:f>
        <x:v>0</x:v>
      </x:c>
    </x:row>
    <x:row r="3901">
      <x:c r="CL3901" t="str">
        <x:v>Source_Coupling</x:v>
      </x:c>
      <x:c r="CM3901" t="str">
        <x:v>D5</x:v>
      </x:c>
      <x:c r="CN3901" t="str">
        <x:v>Notes</x:v>
      </x:c>
      <x:c r="CO3901" t="n">
        <x:f>IFERROR(IF(AND(TYPE('Source_Coupling'!D5)=TYPE(CN3901),ISBLANK('Source_Coupling'!D5)=ISBLANK(CN3901),EXACT('Source_Coupling'!D5,CN3901)),0,1),1)</x:f>
        <x:v>0</x:v>
      </x:c>
    </x:row>
    <x:row r="3902">
      <x:c r="CL3902" t="str">
        <x:v>Source_Coupling</x:v>
      </x:c>
      <x:c r="CM3902" t="str">
        <x:v>A6</x:v>
      </x:c>
      <x:c r="CN3902" t="str">
        <x:v>ClaimedCapability</x:v>
      </x:c>
      <x:c r="CO3902" t="n">
        <x:f>IFERROR(IF(AND(TYPE('Source_Coupling'!A6)=TYPE(CN3902),ISBLANK('Source_Coupling'!A6)=ISBLANK(CN3902),EXACT('Source_Coupling'!A6,CN3902)),0,1),1)</x:f>
        <x:v>0</x:v>
      </x:c>
    </x:row>
    <x:row r="3903">
      <x:c r="CL3903" t="str">
        <x:v>Source_Coupling</x:v>
      </x:c>
      <x:c r="CM3903" t="str">
        <x:v>B6</x:v>
      </x:c>
      <x:c r="CN3903" t="str">
        <x:v>Remote work policy implementation capability in modeled Tier-2 exemplar</x:v>
      </x:c>
      <x:c r="CO3903" t="n">
        <x:f>IFERROR(IF(AND(TYPE('Source_Coupling'!B6)=TYPE(CN3903),ISBLANK('Source_Coupling'!B6)=ISBLANK(CN3903),EXACT('Source_Coupling'!B6,CN3903)),0,1),1)</x:f>
        <x:v>0</x:v>
      </x:c>
    </x:row>
    <x:row r="3904">
      <x:c r="CL3904" t="str">
        <x:v>Source_Coupling</x:v>
      </x:c>
      <x:c r="CM3904" t="str">
        <x:v>C6</x:v>
      </x:c>
      <x:c r="CN3904" t="str">
        <x:v>SOURCE_PARTIAL</x:v>
      </x:c>
      <x:c r="CO3904" t="n">
        <x:f>IFERROR(IF(AND(TYPE('Source_Coupling'!C6)=TYPE(CN3904),ISBLANK('Source_Coupling'!C6)=ISBLANK(CN3904),EXACT('Source_Coupling'!C6,CN3904)),0,1),1)</x:f>
        <x:v>0</x:v>
      </x:c>
    </x:row>
    <x:row r="3905">
      <x:c r="CL3905" t="str">
        <x:v>Source_Coupling</x:v>
      </x:c>
      <x:c r="CM3905" t="str">
        <x:v>D6</x:v>
      </x:c>
      <x:c r="CN3905" t="str">
        <x:v>Worked-run surface only; not external empirical validation.</x:v>
      </x:c>
      <x:c r="CO3905" t="n">
        <x:f>IFERROR(IF(AND(TYPE('Source_Coupling'!D6)=TYPE(CN3905),ISBLANK('Source_Coupling'!D6)=ISBLANK(CN3905),EXACT('Source_Coupling'!D6,CN3905)),0,1),1)</x:f>
        <x:v>0</x:v>
      </x:c>
    </x:row>
    <x:row r="3906">
      <x:c r="CL3906" t="str">
        <x:v>Source_Coupling</x:v>
      </x:c>
      <x:c r="CM3906" t="str">
        <x:v>A7</x:v>
      </x:c>
      <x:c r="CN3906" t="str">
        <x:v>EnablingConditions</x:v>
      </x:c>
      <x:c r="CO3906" t="n">
        <x:f>IFERROR(IF(AND(TYPE('Source_Coupling'!A7)=TYPE(CN3906),ISBLANK('Source_Coupling'!A7)=ISBLANK(CN3906),EXACT('Source_Coupling'!A7,CN3906)),0,1),1)</x:f>
        <x:v>0</x:v>
      </x:c>
    </x:row>
    <x:row r="3907">
      <x:c r="CL3907" t="str">
        <x:v>Source_Coupling</x:v>
      </x:c>
      <x:c r="CM3907" t="str">
        <x:v>B7</x:v>
      </x:c>
      <x:c r="CN3907" t="str">
        <x:v>Role definitions, task types, communication infrastructure, manager capacity, home-work conditions, policy enforcement capacity</x:v>
      </x:c>
      <x:c r="CO3907" t="n">
        <x:f>IFERROR(IF(AND(TYPE('Source_Coupling'!B7)=TYPE(CN3907),ISBLANK('Source_Coupling'!B7)=ISBLANK(CN3907),EXACT('Source_Coupling'!B7,CN3907)),0,1),1)</x:f>
        <x:v>0</x:v>
      </x:c>
    </x:row>
    <x:row r="3908">
      <x:c r="CL3908" t="str">
        <x:v>Source_Coupling</x:v>
      </x:c>
      <x:c r="CM3908" t="str">
        <x:v>C7</x:v>
      </x:c>
      <x:c r="CN3908" t="str">
        <x:v>ASSUMPTION_BOUND</x:v>
      </x:c>
      <x:c r="CO3908" t="n">
        <x:f>IFERROR(IF(AND(TYPE('Source_Coupling'!C7)=TYPE(CN3908),ISBLANK('Source_Coupling'!C7)=ISBLANK(CN3908),EXACT('Source_Coupling'!C7,CN3908)),0,1),1)</x:f>
        <x:v>0</x:v>
      </x:c>
    </x:row>
    <x:row r="3909">
      <x:c r="CL3909" t="str">
        <x:v>Source_Coupling</x:v>
      </x:c>
      <x:c r="CM3909" t="str">
        <x:v>D7</x:v>
      </x:c>
      <x:c r="CN3909" t="str">
        <x:v>Represents declared model surface, not complete territory.</x:v>
      </x:c>
      <x:c r="CO3909" t="n">
        <x:f>IFERROR(IF(AND(TYPE('Source_Coupling'!D7)=TYPE(CN3909),ISBLANK('Source_Coupling'!D7)=ISBLANK(CN3909),EXACT('Source_Coupling'!D7,CN3909)),0,1),1)</x:f>
        <x:v>0</x:v>
      </x:c>
    </x:row>
    <x:row r="3910">
      <x:c r="CL3910" t="str">
        <x:v>Source_Coupling</x:v>
      </x:c>
      <x:c r="CM3910" t="str">
        <x:v>A8</x:v>
      </x:c>
      <x:c r="CN3910" t="str">
        <x:v>BoundaryConditions</x:v>
      </x:c>
      <x:c r="CO3910" t="n">
        <x:f>IFERROR(IF(AND(TYPE('Source_Coupling'!A8)=TYPE(CN3910),ISBLANK('Source_Coupling'!A8)=ISBLANK(CN3910),EXACT('Source_Coupling'!A8,CN3910)),0,1),1)</x:f>
        <x:v>0</x:v>
      </x:c>
    </x:row>
    <x:row r="3911">
      <x:c r="CL3911" t="str">
        <x:v>Source_Coupling</x:v>
      </x:c>
      <x:c r="CM3911" t="str">
        <x:v>B8</x:v>
      </x:c>
      <x:c r="CN3911" t="str">
        <x:v>Option A vs B, organization context, Tier-2 worked-run, no live deployment claim</x:v>
      </x:c>
      <x:c r="CO3911" t="n">
        <x:f>IFERROR(IF(AND(TYPE('Source_Coupling'!B8)=TYPE(CN3911),ISBLANK('Source_Coupling'!B8)=ISBLANK(CN3911),EXACT('Source_Coupling'!B8,CN3911)),0,1),1)</x:f>
        <x:v>0</x:v>
      </x:c>
    </x:row>
    <x:row r="3912">
      <x:c r="CL3912" t="str">
        <x:v>Source_Coupling</x:v>
      </x:c>
      <x:c r="CM3912" t="str">
        <x:v>C8</x:v>
      </x:c>
      <x:c r="CN3912" t="str">
        <x:v>GROUNDED</x:v>
      </x:c>
      <x:c r="CO3912" t="n">
        <x:f>IFERROR(IF(AND(TYPE('Source_Coupling'!C8)=TYPE(CN3912),ISBLANK('Source_Coupling'!C8)=ISBLANK(CN3912),EXACT('Source_Coupling'!C8,CN3912)),0,1),1)</x:f>
        <x:v>0</x:v>
      </x:c>
    </x:row>
    <x:row r="3913">
      <x:c r="CL3913" t="str">
        <x:v>Source_Coupling</x:v>
      </x:c>
      <x:c r="CM3913" t="str">
        <x:v>D8</x:v>
      </x:c>
      <x:c r="CN3913" t="str">
        <x:v>Claim stays inside workbook boundary.</x:v>
      </x:c>
      <x:c r="CO3913" t="n">
        <x:f>IFERROR(IF(AND(TYPE('Source_Coupling'!D8)=TYPE(CN3913),ISBLANK('Source_Coupling'!D8)=ISBLANK(CN3913),EXACT('Source_Coupling'!D8,CN3913)),0,1),1)</x:f>
        <x:v>0</x:v>
      </x:c>
    </x:row>
    <x:row r="3914">
      <x:c r="CL3914" t="str">
        <x:v>Source_Coupling</x:v>
      </x:c>
      <x:c r="CM3914" t="str">
        <x:v>A9</x:v>
      </x:c>
      <x:c r="CN3914" t="str">
        <x:v>SourceEvidence</x:v>
      </x:c>
      <x:c r="CO3914" t="n">
        <x:f>IFERROR(IF(AND(TYPE('Source_Coupling'!A9)=TYPE(CN3914),ISBLANK('Source_Coupling'!A9)=ISBLANK(CN3914),EXACT('Source_Coupling'!A9,CN3914)),0,1),1)</x:f>
        <x:v>0</x:v>
      </x:c>
    </x:row>
    <x:row r="3915">
      <x:c r="CL3915" t="str">
        <x:v>Source_Coupling</x:v>
      </x:c>
      <x:c r="CM3915" t="str">
        <x:v>B9</x:v>
      </x:c>
      <x:c r="CN3915" t="str">
        <x:v>Workbook inputs, PCC, scenario assumptions, audit flags, visible formulas</x:v>
      </x:c>
      <x:c r="CO3915" t="n">
        <x:f>IFERROR(IF(AND(TYPE('Source_Coupling'!B9)=TYPE(CN3915),ISBLANK('Source_Coupling'!B9)=ISBLANK(CN3915),EXACT('Source_Coupling'!B9,CN3915)),0,1),1)</x:f>
        <x:v>0</x:v>
      </x:c>
    </x:row>
    <x:row r="3916">
      <x:c r="CL3916" t="str">
        <x:v>Source_Coupling</x:v>
      </x:c>
      <x:c r="CM3916" t="str">
        <x:v>C9</x:v>
      </x:c>
      <x:c r="CN3916" t="str">
        <x:v>GROUNDED</x:v>
      </x:c>
      <x:c r="CO3916" t="n">
        <x:f>IFERROR(IF(AND(TYPE('Source_Coupling'!C9)=TYPE(CN3916),ISBLANK('Source_Coupling'!C9)=ISBLANK(CN3916),EXACT('Source_Coupling'!C9,CN3916)),0,1),1)</x:f>
        <x:v>0</x:v>
      </x:c>
    </x:row>
    <x:row r="3917">
      <x:c r="CL3917" t="str">
        <x:v>Source_Coupling</x:v>
      </x:c>
      <x:c r="CM3917" t="str">
        <x:v>D9</x:v>
      </x:c>
      <x:c r="CN3917" t="str">
        <x:v>Supports exemplar reconstruction only.</x:v>
      </x:c>
      <x:c r="CO3917" t="n">
        <x:f>IFERROR(IF(AND(TYPE('Source_Coupling'!D9)=TYPE(CN3917),ISBLANK('Source_Coupling'!D9)=ISBLANK(CN3917),EXACT('Source_Coupling'!D9,CN3917)),0,1),1)</x:f>
        <x:v>0</x:v>
      </x:c>
    </x:row>
    <x:row r="3918">
      <x:c r="CL3918" t="str">
        <x:v>Source_Coupling</x:v>
      </x:c>
      <x:c r="CM3918" t="str">
        <x:v>A10</x:v>
      </x:c>
      <x:c r="CN3918" t="str">
        <x:v>GeneratorOutputDistinction</x:v>
      </x:c>
      <x:c r="CO3918" t="n">
        <x:f>IFERROR(IF(AND(TYPE('Source_Coupling'!A10)=TYPE(CN3918),ISBLANK('Source_Coupling'!A10)=ISBLANK(CN3918),EXACT('Source_Coupling'!A10,CN3918)),0,1),1)</x:f>
        <x:v>0</x:v>
      </x:c>
    </x:row>
    <x:row r="3919">
      <x:c r="CL3919" t="str">
        <x:v>Source_Coupling</x:v>
      </x:c>
      <x:c r="CM3919" t="str">
        <x:v>B10</x:v>
      </x:c>
      <x:c r="CN3919" t="str">
        <x:v>Workbook scores are generated outputs; Canon/PCC boundary determines claim authority</x:v>
      </x:c>
      <x:c r="CO3919" t="n">
        <x:f>IFERROR(IF(AND(TYPE('Source_Coupling'!B10)=TYPE(CN3919),ISBLANK('Source_Coupling'!B10)=ISBLANK(CN3919),EXACT('Source_Coupling'!B10,CN3919)),0,1),1)</x:f>
        <x:v>0</x:v>
      </x:c>
    </x:row>
    <x:row r="3920">
      <x:c r="CL3920" t="str">
        <x:v>Source_Coupling</x:v>
      </x:c>
      <x:c r="CM3920" t="str">
        <x:v>C10</x:v>
      </x:c>
      <x:c r="CN3920" t="str">
        <x:v>GROUNDED</x:v>
      </x:c>
      <x:c r="CO3920" t="n">
        <x:f>IFERROR(IF(AND(TYPE('Source_Coupling'!C10)=TYPE(CN3920),ISBLANK('Source_Coupling'!C10)=ISBLANK(CN3920),EXACT('Source_Coupling'!C10,CN3920)),0,1),1)</x:f>
        <x:v>0</x:v>
      </x:c>
    </x:row>
    <x:row r="3921">
      <x:c r="CL3921" t="str">
        <x:v>Source_Coupling</x:v>
      </x:c>
      <x:c r="CM3921" t="str">
        <x:v>D10</x:v>
      </x:c>
      <x:c r="CN3921" t="str">
        <x:v>Score is not truth; RLS ranks only surviving options.</x:v>
      </x:c>
      <x:c r="CO3921" t="n">
        <x:f>IFERROR(IF(AND(TYPE('Source_Coupling'!D10)=TYPE(CN3921),ISBLANK('Source_Coupling'!D10)=ISBLANK(CN3921),EXACT('Source_Coupling'!D10,CN3921)),0,1),1)</x:f>
        <x:v>0</x:v>
      </x:c>
    </x:row>
    <x:row r="3922">
      <x:c r="CL3922" t="str">
        <x:v>Source_Coupling</x:v>
      </x:c>
      <x:c r="CM3922" t="str">
        <x:v>A11</x:v>
      </x:c>
      <x:c r="CN3922" t="str">
        <x:v>InheritedAssumptions</x:v>
      </x:c>
      <x:c r="CO3922" t="n">
        <x:f>IFERROR(IF(AND(TYPE('Source_Coupling'!A11)=TYPE(CN3922),ISBLANK('Source_Coupling'!A11)=ISBLANK(CN3922),EXACT('Source_Coupling'!A11,CN3922)),0,1),1)</x:f>
        <x:v>0</x:v>
      </x:c>
    </x:row>
    <x:row r="3923">
      <x:c r="CL3923" t="str">
        <x:v>Source_Coupling</x:v>
      </x:c>
      <x:c r="CM3923" t="str">
        <x:v>B11</x:v>
      </x:c>
      <x:c r="CN3923" t="str">
        <x:v>Canon v13.0, SGP v8.8, rights thresholds, TRC scenario model, CSV diagnostics</x:v>
      </x:c>
      <x:c r="CO3923" t="n">
        <x:f>IFERROR(IF(AND(TYPE('Source_Coupling'!B11)=TYPE(CN3923),ISBLANK('Source_Coupling'!B11)=ISBLANK(CN3923),EXACT('Source_Coupling'!B11,CN3923)),0,1),1)</x:f>
        <x:v>0</x:v>
      </x:c>
    </x:row>
    <x:row r="3924">
      <x:c r="CL3924" t="str">
        <x:v>Source_Coupling</x:v>
      </x:c>
      <x:c r="CM3924" t="str">
        <x:v>C11</x:v>
      </x:c>
      <x:c r="CN3924" t="str">
        <x:v>ASSUMPTION_BOUND</x:v>
      </x:c>
      <x:c r="CO3924" t="n">
        <x:f>IFERROR(IF(AND(TYPE('Source_Coupling'!C11)=TYPE(CN3924),ISBLANK('Source_Coupling'!C11)=ISBLANK(CN3924),EXACT('Source_Coupling'!C11,CN3924)),0,1),1)</x:f>
        <x:v>0</x:v>
      </x:c>
    </x:row>
    <x:row r="3925">
      <x:c r="CL3925" t="str">
        <x:v>Source_Coupling</x:v>
      </x:c>
      <x:c r="CM3925" t="str">
        <x:v>D11</x:v>
      </x:c>
      <x:c r="CN3925" t="str">
        <x:v>Assumptions must be challenged in real deployment.</x:v>
      </x:c>
      <x:c r="CO3925" t="n">
        <x:f>IFERROR(IF(AND(TYPE('Source_Coupling'!D11)=TYPE(CN3925),ISBLANK('Source_Coupling'!D11)=ISBLANK(CN3925),EXACT('Source_Coupling'!D11,CN3925)),0,1),1)</x:f>
        <x:v>0</x:v>
      </x:c>
    </x:row>
    <x:row r="3926">
      <x:c r="CL3926" t="str">
        <x:v>Source_Coupling</x:v>
      </x:c>
      <x:c r="CM3926" t="str">
        <x:v>A12</x:v>
      </x:c>
      <x:c r="CN3926" t="str">
        <x:v>DownstreamCompensations</x:v>
      </x:c>
      <x:c r="CO3926" t="n">
        <x:f>IFERROR(IF(AND(TYPE('Source_Coupling'!A12)=TYPE(CN3926),ISBLANK('Source_Coupling'!A12)=ISBLANK(CN3926),EXACT('Source_Coupling'!A12,CN3926)),0,1),1)</x:f>
        <x:v>0</x:v>
      </x:c>
    </x:row>
    <x:row r="3927">
      <x:c r="CL3927" t="str">
        <x:v>Source_Coupling</x:v>
      </x:c>
      <x:c r="CM3927" t="str">
        <x:v>B12</x:v>
      </x:c>
      <x:c r="CN3927" t="str">
        <x:v>Manual review, PCC disclosure, canonical uncertainty aggregation, audit flags, and separate execution authority.</x:v>
      </x:c>
      <x:c r="CO3927" t="n">
        <x:f>IFERROR(IF(AND(TYPE('Source_Coupling'!B12)=TYPE(CN3927),ISBLANK('Source_Coupling'!B12)=ISBLANK(CN3927),EXACT('Source_Coupling'!B12,CN3927)),0,1),1)</x:f>
        <x:v>0</x:v>
      </x:c>
    </x:row>
    <x:row r="3928">
      <x:c r="CL3928" t="str">
        <x:v>Source_Coupling</x:v>
      </x:c>
      <x:c r="CM3928" t="str">
        <x:v>C12</x:v>
      </x:c>
      <x:c r="CN3928" t="str">
        <x:v>SOURCE_DEBT_RISK</x:v>
      </x:c>
      <x:c r="CO3928" t="n">
        <x:f>IFERROR(IF(AND(TYPE('Source_Coupling'!C12)=TYPE(CN3928),ISBLANK('Source_Coupling'!C12)=ISBLANK(CN3928),EXACT('Source_Coupling'!C12,CN3928)),0,1),1)</x:f>
        <x:v>0</x:v>
      </x:c>
    </x:row>
    <x:row r="3929">
      <x:c r="CL3929" t="str">
        <x:v>Source_Coupling</x:v>
      </x:c>
      <x:c r="CM3929" t="str">
        <x:v>D12</x:v>
      </x:c>
      <x:c r="CN3929" t="str">
        <x:v>Demonstration-grade controls do not equal production validation.</x:v>
      </x:c>
      <x:c r="CO3929" t="n">
        <x:f>IFERROR(IF(AND(TYPE('Source_Coupling'!D12)=TYPE(CN3929),ISBLANK('Source_Coupling'!D12)=ISBLANK(CN3929),EXACT('Source_Coupling'!D12,CN3929)),0,1),1)</x:f>
        <x:v>0</x:v>
      </x:c>
    </x:row>
    <x:row r="3930">
      <x:c r="CL3930" t="str">
        <x:v>Source_Coupling</x:v>
      </x:c>
      <x:c r="CM3930" t="str">
        <x:v>A13</x:v>
      </x:c>
      <x:c r="CN3930" t="str">
        <x:v>SourceCouplingStatus</x:v>
      </x:c>
      <x:c r="CO3930" t="n">
        <x:f>IFERROR(IF(AND(TYPE('Source_Coupling'!A13)=TYPE(CN3930),ISBLANK('Source_Coupling'!A13)=ISBLANK(CN3930),EXACT('Source_Coupling'!A13,CN3930)),0,1),1)</x:f>
        <x:v>0</x:v>
      </x:c>
    </x:row>
    <x:row r="3931">
      <x:c r="CL3931" t="str">
        <x:v>Source_Coupling</x:v>
      </x:c>
      <x:c r="CM3931" t="str">
        <x:v>B13</x:v>
      </x:c>
      <x:c r="CN3931" t="str">
        <x:v>SOURCE_PARTIAL</x:v>
      </x:c>
      <x:c r="CO3931" t="n">
        <x:f>IFERROR(IF(AND(TYPE('Source_Coupling'!B13)=TYPE(CN3931),ISBLANK('Source_Coupling'!B13)=ISBLANK(CN3931),EXACT('Source_Coupling'!B13,CN3931)),0,1),1)</x:f>
        <x:v>0</x:v>
      </x:c>
    </x:row>
    <x:row r="3932">
      <x:c r="CL3932" t="str">
        <x:v>Source_Coupling</x:v>
      </x:c>
      <x:c r="CM3932" t="str">
        <x:v>D13</x:v>
      </x:c>
      <x:c r="CN3932" t="str">
        <x:v>Sufficient for worked-run exemplar; not sufficient for empirical or deployment claim.</x:v>
      </x:c>
      <x:c r="CO3932" t="n">
        <x:f>IFERROR(IF(AND(TYPE('Source_Coupling'!D13)=TYPE(CN3932),ISBLANK('Source_Coupling'!D13)=ISBLANK(CN3932),EXACT('Source_Coupling'!D13,CN3932)),0,1),1)</x:f>
        <x:v>0</x:v>
      </x:c>
    </x:row>
    <x:row r="3933">
      <x:c r="CL3933" t="str">
        <x:v>Source_Coupling</x:v>
      </x:c>
      <x:c r="CM3933" t="str">
        <x:v>A14</x:v>
      </x:c>
      <x:c r="CN3933" t="str">
        <x:v>SourceDebtFlag</x:v>
      </x:c>
      <x:c r="CO3933" t="n">
        <x:f>IFERROR(IF(AND(TYPE('Source_Coupling'!A14)=TYPE(CN3933),ISBLANK('Source_Coupling'!A14)=ISBLANK(CN3933),EXACT('Source_Coupling'!A14,CN3933)),0,1),1)</x:f>
        <x:v>0</x:v>
      </x:c>
    </x:row>
    <x:row r="3934">
      <x:c r="CL3934" t="str">
        <x:v>Source_Coupling</x:v>
      </x:c>
      <x:c r="CM3934" t="str">
        <x:v>B14</x:v>
      </x:c>
      <x:c r="CN3934" t="str">
        <x:v>YES - worked-run source debt disclosed</x:v>
      </x:c>
      <x:c r="CO3934" t="n">
        <x:f>IFERROR(IF(AND(TYPE('Source_Coupling'!B14)=TYPE(CN3934),ISBLANK('Source_Coupling'!B14)=ISBLANK(CN3934),EXACT('Source_Coupling'!B14,CN3934)),0,1),1)</x:f>
        <x:v>0</x:v>
      </x:c>
    </x:row>
    <x:row r="3935">
      <x:c r="CL3935" t="str">
        <x:v>Source_Coupling</x:v>
      </x:c>
      <x:c r="CM3935" t="str">
        <x:v>D14</x:v>
      </x:c>
      <x:c r="CN3935" t="str">
        <x:v>Requires external replay and calibration before stronger claims.</x:v>
      </x:c>
      <x:c r="CO3935" t="n">
        <x:f>IFERROR(IF(AND(TYPE('Source_Coupling'!D14)=TYPE(CN3935),ISBLANK('Source_Coupling'!D14)=ISBLANK(CN3935),EXACT('Source_Coupling'!D14,CN3935)),0,1),1)</x:f>
        <x:v>0</x:v>
      </x:c>
    </x:row>
    <x:row r="3936">
      <x:c r="CL3936" t="str">
        <x:v>Source_Coupling</x:v>
      </x:c>
      <x:c r="CM3936" t="str">
        <x:v>A15</x:v>
      </x:c>
      <x:c r="CN3936" t="str">
        <x:v>FalsificationOrRecheckTrigger</x:v>
      </x:c>
      <x:c r="CO3936" t="n">
        <x:f>IFERROR(IF(AND(TYPE('Source_Coupling'!A15)=TYPE(CN3936),ISBLANK('Source_Coupling'!A15)=ISBLANK(CN3936),EXACT('Source_Coupling'!A15,CN3936)),0,1),1)</x:f>
        <x:v>0</x:v>
      </x:c>
    </x:row>
    <x:row r="3937">
      <x:c r="CL3937" t="str">
        <x:v>Source_Coupling</x:v>
      </x:c>
      <x:c r="CM3937" t="str">
        <x:v>B15</x:v>
      </x:c>
      <x:c r="CN3937" t="str">
        <x:v>Material new stakeholder, source evidence conflict, changed context, stronger claim requested, or deployment use</x:v>
      </x:c>
      <x:c r="CO3937" t="n">
        <x:f>IFERROR(IF(AND(TYPE('Source_Coupling'!B15)=TYPE(CN3937),ISBLANK('Source_Coupling'!B15)=ISBLANK(CN3937),EXACT('Source_Coupling'!B15,CN3937)),0,1),1)</x:f>
        <x:v>0</x:v>
      </x:c>
    </x:row>
    <x:row r="3938">
      <x:c r="CL3938" t="str">
        <x:v>Source_Coupling</x:v>
      </x:c>
      <x:c r="CM3938" t="str">
        <x:v>D15</x:v>
      </x:c>
      <x:c r="CN3938" t="str">
        <x:v>Rerun RG, Source-Coupling, RF/NCRC, TRC, CSV, and RLS as needed.</x:v>
      </x:c>
      <x:c r="CO3938" t="n">
        <x:f>IFERROR(IF(AND(TYPE('Source_Coupling'!D15)=TYPE(CN3938),ISBLANK('Source_Coupling'!D15)=ISBLANK(CN3938),EXACT('Source_Coupling'!D15,CN3938)),0,1),1)</x:f>
        <x:v>0</x:v>
      </x:c>
    </x:row>
    <x:row r="3939">
      <x:c r="CL3939" t="str">
        <x:v>Source_Coupling</x:v>
      </x:c>
      <x:c r="CM3939" t="str">
        <x:v>A16</x:v>
      </x:c>
      <x:c r="CN3939" t="str">
        <x:v>RequiredClaimAction</x:v>
      </x:c>
      <x:c r="CO3939" t="n">
        <x:f>IFERROR(IF(AND(TYPE('Source_Coupling'!A16)=TYPE(CN3939),ISBLANK('Source_Coupling'!A16)=ISBLANK(CN3939),EXACT('Source_Coupling'!A16,CN3939)),0,1),1)</x:f>
        <x:v>0</x:v>
      </x:c>
    </x:row>
    <x:row r="3940">
      <x:c r="CL3940" t="str">
        <x:v>Source_Coupling</x:v>
      </x:c>
      <x:c r="CM3940" t="str">
        <x:v>B16</x:v>
      </x:c>
      <x:c r="CN3940" t="str">
        <x:v>Proceed only as worked-run exemplar; refuse deterministic ecosystem or deployment claim</x:v>
      </x:c>
      <x:c r="CO3940" t="n">
        <x:f>IFERROR(IF(AND(TYPE('Source_Coupling'!B16)=TYPE(CN3940),ISBLANK('Source_Coupling'!B16)=ISBLANK(CN3940),EXACT('Source_Coupling'!B16,CN3940)),0,1),1)</x:f>
        <x:v>0</x:v>
      </x:c>
    </x:row>
    <x:row r="3941">
      <x:c r="CL3941" t="str">
        <x:v>Source_Coupling</x:v>
      </x:c>
      <x:c r="CM3941" t="str">
        <x:v>D16</x:v>
      </x:c>
      <x:c r="CN3941" t="str">
        <x:v>Supports training/demo, not validation or certification.</x:v>
      </x:c>
      <x:c r="CO3941" t="n">
        <x:f>IFERROR(IF(AND(TYPE('Source_Coupling'!D16)=TYPE(CN3941),ISBLANK('Source_Coupling'!D16)=ISBLANK(CN3941),EXACT('Source_Coupling'!D16,CN3941)),0,1),1)</x:f>
        <x:v>0</x:v>
      </x:c>
    </x:row>
    <x:row r="3942">
      <x:c r="CL3942" t="str">
        <x:v>Do_Not_Collapse</x:v>
      </x:c>
      <x:c r="CM3942" t="str">
        <x:v>A1</x:v>
      </x:c>
      <x:c r="CN3942" t="str">
        <x:v>DO-NOT-COLLAPSE MATRIX —</x:v>
      </x:c>
      <x:c r="CO3942" t="n">
        <x:f>IFERROR(IF(AND(TYPE('Do_Not_Collapse'!A1)=TYPE(CN3942),ISBLANK('Do_Not_Collapse'!A1)=ISBLANK(CN3942),EXACT('Do_Not_Collapse'!A1,CN3942)),0,1),1)</x:f>
        <x:v>0</x:v>
      </x:c>
    </x:row>
    <x:row r="3943">
      <x:c r="CL3943" t="str">
        <x:v>Do_Not_Collapse</x:v>
      </x:c>
      <x:c r="CM3943" t="str">
        <x:v>A3</x:v>
      </x:c>
      <x:c r="CN3943" t="str">
        <x:v>Do not collapse</x:v>
      </x:c>
      <x:c r="CO3943" t="n">
        <x:f>IFERROR(IF(AND(TYPE('Do_Not_Collapse'!A3)=TYPE(CN3943),ISBLANK('Do_Not_Collapse'!A3)=ISBLANK(CN3943),EXACT('Do_Not_Collapse'!A3,CN3943)),0,1),1)</x:f>
        <x:v>0</x:v>
      </x:c>
    </x:row>
    <x:row r="3944">
      <x:c r="CL3944" t="str">
        <x:v>Do_Not_Collapse</x:v>
      </x:c>
      <x:c r="CM3944" t="str">
        <x:v>B3</x:v>
      </x:c>
      <x:c r="CN3944" t="str">
        <x:v>Discriminator</x:v>
      </x:c>
      <x:c r="CO3944" t="n">
        <x:f>IFERROR(IF(AND(TYPE('Do_Not_Collapse'!B3)=TYPE(CN3944),ISBLANK('Do_Not_Collapse'!B3)=ISBLANK(CN3944),EXACT('Do_Not_Collapse'!B3,CN3944)),0,1),1)</x:f>
        <x:v>0</x:v>
      </x:c>
    </x:row>
    <x:row r="3945">
      <x:c r="CL3945" t="str">
        <x:v>Do_Not_Collapse</x:v>
      </x:c>
      <x:c r="CM3945" t="str">
        <x:v>C3</x:v>
      </x:c>
      <x:c r="CN3945" t="str">
        <x:v>Required response</x:v>
      </x:c>
      <x:c r="CO3945" t="n">
        <x:f>IFERROR(IF(AND(TYPE('Do_Not_Collapse'!C3)=TYPE(CN3945),ISBLANK('Do_Not_Collapse'!C3)=ISBLANK(CN3945),EXACT('Do_Not_Collapse'!C3,CN3945)),0,1),1)</x:f>
        <x:v>0</x:v>
      </x:c>
    </x:row>
    <x:row r="3946">
      <x:c r="CL3946" t="str">
        <x:v>Do_Not_Collapse</x:v>
      </x:c>
      <x:c r="CM3946" t="str">
        <x:v>D3</x:v>
      </x:c>
      <x:c r="CN3946" t="str">
        <x:v>Risk prevented</x:v>
      </x:c>
      <x:c r="CO3946" t="n">
        <x:f>IFERROR(IF(AND(TYPE('Do_Not_Collapse'!D3)=TYPE(CN3946),ISBLANK('Do_Not_Collapse'!D3)=ISBLANK(CN3946),EXACT('Do_Not_Collapse'!D3,CN3946)),0,1),1)</x:f>
        <x:v>0</x:v>
      </x:c>
    </x:row>
    <x:row r="3947">
      <x:c r="CL3947" t="str">
        <x:v>Do_Not_Collapse</x:v>
      </x:c>
      <x:c r="CM3947" t="str">
        <x:v>A4</x:v>
      </x:c>
      <x:c r="CN3947" t="str">
        <x:v>Reality vs evidence</x:v>
      </x:c>
      <x:c r="CO3947" t="n">
        <x:f>IFERROR(IF(AND(TYPE('Do_Not_Collapse'!A4)=TYPE(CN3947),ISBLANK('Do_Not_Collapse'!A4)=ISBLANK(CN3947),EXACT('Do_Not_Collapse'!A4,CN3947)),0,1),1)</x:f>
        <x:v>0</x:v>
      </x:c>
    </x:row>
    <x:row r="3948">
      <x:c r="CL3948" t="str">
        <x:v>Do_Not_Collapse</x:v>
      </x:c>
      <x:c r="CM3948" t="str">
        <x:v>B4</x:v>
      </x:c>
      <x:c r="CN3948" t="str">
        <x:v>Reality is territory; evidence is traceable contact with a surface.</x:v>
      </x:c>
      <x:c r="CO3948" t="n">
        <x:f>IFERROR(IF(AND(TYPE('Do_Not_Collapse'!B4)=TYPE(CN3948),ISBLANK('Do_Not_Collapse'!B4)=ISBLANK(CN3948),EXACT('Do_Not_Collapse'!B4,CN3948)),0,1),1)</x:f>
        <x:v>0</x:v>
      </x:c>
    </x:row>
    <x:row r="3949">
      <x:c r="CL3949" t="str">
        <x:v>Do_Not_Collapse</x:v>
      </x:c>
      <x:c r="CM3949" t="str">
        <x:v>C4</x:v>
      </x:c>
      <x:c r="CN3949" t="str">
        <x:v>Keep claim boundary inside evidence surface.</x:v>
      </x:c>
      <x:c r="CO3949" t="n">
        <x:f>IFERROR(IF(AND(TYPE('Do_Not_Collapse'!C4)=TYPE(CN3949),ISBLANK('Do_Not_Collapse'!C4)=ISBLANK(CN3949),EXACT('Do_Not_Collapse'!C4,CN3949)),0,1),1)</x:f>
        <x:v>0</x:v>
      </x:c>
    </x:row>
    <x:row r="3950">
      <x:c r="CL3950" t="str">
        <x:v>Do_Not_Collapse</x:v>
      </x:c>
      <x:c r="CM3950" t="str">
        <x:v>D4</x:v>
      </x:c>
      <x:c r="CN3950" t="str">
        <x:v>False certainty</x:v>
      </x:c>
      <x:c r="CO3950" t="n">
        <x:f>IFERROR(IF(AND(TYPE('Do_Not_Collapse'!D4)=TYPE(CN3950),ISBLANK('Do_Not_Collapse'!D4)=ISBLANK(CN3950),EXACT('Do_Not_Collapse'!D4,CN3950)),0,1),1)</x:f>
        <x:v>0</x:v>
      </x:c>
    </x:row>
    <x:row r="3951">
      <x:c r="CL3951" t="str">
        <x:v>Do_Not_Collapse</x:v>
      </x:c>
      <x:c r="CM3951" t="str">
        <x:v>A5</x:v>
      </x:c>
      <x:c r="CN3951" t="str">
        <x:v>Evidence vs interpretation</x:v>
      </x:c>
      <x:c r="CO3951" t="n">
        <x:f>IFERROR(IF(AND(TYPE('Do_Not_Collapse'!A5)=TYPE(CN3951),ISBLANK('Do_Not_Collapse'!A5)=ISBLANK(CN3951),EXACT('Do_Not_Collapse'!A5,CN3951)),0,1),1)</x:f>
        <x:v>0</x:v>
      </x:c>
    </x:row>
    <x:row r="3952">
      <x:c r="CL3952" t="str">
        <x:v>Do_Not_Collapse</x:v>
      </x:c>
      <x:c r="CM3952" t="str">
        <x:v>B5</x:v>
      </x:c>
      <x:c r="CN3952" t="str">
        <x:v>Trace vs judgment connecting trace to action.</x:v>
      </x:c>
      <x:c r="CO3952" t="n">
        <x:f>IFERROR(IF(AND(TYPE('Do_Not_Collapse'!B5)=TYPE(CN3952),ISBLANK('Do_Not_Collapse'!B5)=ISBLANK(CN3952),EXACT('Do_Not_Collapse'!B5,CN3952)),0,1),1)</x:f>
        <x:v>0</x:v>
      </x:c>
    </x:row>
    <x:row r="3953">
      <x:c r="CL3953" t="str">
        <x:v>Do_Not_Collapse</x:v>
      </x:c>
      <x:c r="CM3953" t="str">
        <x:v>C5</x:v>
      </x:c>
      <x:c r="CN3953" t="str">
        <x:v>Record uncertainty and reviewer status.</x:v>
      </x:c>
      <x:c r="CO3953" t="n">
        <x:f>IFERROR(IF(AND(TYPE('Do_Not_Collapse'!C5)=TYPE(CN3953),ISBLANK('Do_Not_Collapse'!C5)=ISBLANK(CN3953),EXACT('Do_Not_Collapse'!C5,CN3953)),0,1),1)</x:f>
        <x:v>0</x:v>
      </x:c>
    </x:row>
    <x:row r="3954">
      <x:c r="CL3954" t="str">
        <x:v>Do_Not_Collapse</x:v>
      </x:c>
      <x:c r="CM3954" t="str">
        <x:v>D5</x:v>
      </x:c>
      <x:c r="CN3954" t="str">
        <x:v>Evidence laundering</x:v>
      </x:c>
      <x:c r="CO3954" t="n">
        <x:f>IFERROR(IF(AND(TYPE('Do_Not_Collapse'!D5)=TYPE(CN3954),ISBLANK('Do_Not_Collapse'!D5)=ISBLANK(CN3954),EXACT('Do_Not_Collapse'!D5,CN3954)),0,1),1)</x:f>
        <x:v>0</x:v>
      </x:c>
    </x:row>
    <x:row r="3955">
      <x:c r="CL3955" t="str">
        <x:v>Do_Not_Collapse</x:v>
      </x:c>
      <x:c r="CM3955" t="str">
        <x:v>A6</x:v>
      </x:c>
      <x:c r="CN3955" t="str">
        <x:v>Category vs metric</x:v>
      </x:c>
      <x:c r="CO3955" t="n">
        <x:f>IFERROR(IF(AND(TYPE('Do_Not_Collapse'!A6)=TYPE(CN3955),ISBLANK('Do_Not_Collapse'!A6)=ISBLANK(CN3955),EXACT('Do_Not_Collapse'!A6,CN3955)),0,1),1)</x:f>
        <x:v>0</x:v>
      </x:c>
    </x:row>
    <x:row r="3956">
      <x:c r="CL3956" t="str">
        <x:v>Do_Not_Collapse</x:v>
      </x:c>
      <x:c r="CM3956" t="str">
        <x:v>B6</x:v>
      </x:c>
      <x:c r="CN3956" t="str">
        <x:v>Boundary class vs proxy/indicator.</x:v>
      </x:c>
      <x:c r="CO3956" t="n">
        <x:f>IFERROR(IF(AND(TYPE('Do_Not_Collapse'!B6)=TYPE(CN3956),ISBLANK('Do_Not_Collapse'!B6)=ISBLANK(CN3956),EXACT('Do_Not_Collapse'!B6,CN3956)),0,1),1)</x:f>
        <x:v>0</x:v>
      </x:c>
    </x:row>
    <x:row r="3957">
      <x:c r="CL3957" t="str">
        <x:v>Do_Not_Collapse</x:v>
      </x:c>
      <x:c r="CM3957" t="str">
        <x:v>C6</x:v>
      </x:c>
      <x:c r="CN3957" t="str">
        <x:v>Ground category before optimizing metric.</x:v>
      </x:c>
      <x:c r="CO3957" t="n">
        <x:f>IFERROR(IF(AND(TYPE('Do_Not_Collapse'!C6)=TYPE(CN3957),ISBLANK('Do_Not_Collapse'!C6)=ISBLANK(CN3957),EXACT('Do_Not_Collapse'!C6,CN3957)),0,1),1)</x:f>
        <x:v>0</x:v>
      </x:c>
    </x:row>
    <x:row r="3958">
      <x:c r="CL3958" t="str">
        <x:v>Do_Not_Collapse</x:v>
      </x:c>
      <x:c r="CM3958" t="str">
        <x:v>D6</x:v>
      </x:c>
      <x:c r="CN3958" t="str">
        <x:v>Goodharting</x:v>
      </x:c>
      <x:c r="CO3958" t="n">
        <x:f>IFERROR(IF(AND(TYPE('Do_Not_Collapse'!D6)=TYPE(CN3958),ISBLANK('Do_Not_Collapse'!D6)=ISBLANK(CN3958),EXACT('Do_Not_Collapse'!D6,CN3958)),0,1),1)</x:f>
        <x:v>0</x:v>
      </x:c>
    </x:row>
    <x:row r="3959">
      <x:c r="CL3959" t="str">
        <x:v>Do_Not_Collapse</x:v>
      </x:c>
      <x:c r="CM3959" t="str">
        <x:v>A7</x:v>
      </x:c>
      <x:c r="CN3959" t="str">
        <x:v>Score vs truth</x:v>
      </x:c>
      <x:c r="CO3959" t="n">
        <x:f>IFERROR(IF(AND(TYPE('Do_Not_Collapse'!A7)=TYPE(CN3959),ISBLANK('Do_Not_Collapse'!A7)=ISBLANK(CN3959),EXACT('Do_Not_Collapse'!A7,CN3959)),0,1),1)</x:f>
        <x:v>0</x:v>
      </x:c>
    </x:row>
    <x:row r="3960">
      <x:c r="CL3960" t="str">
        <x:v>Do_Not_Collapse</x:v>
      </x:c>
      <x:c r="CM3960" t="str">
        <x:v>B7</x:v>
      </x:c>
      <x:c r="CN3960" t="str">
        <x:v>Computed ranking vs reality correspondence.</x:v>
      </x:c>
      <x:c r="CO3960" t="n">
        <x:f>IFERROR(IF(AND(TYPE('Do_Not_Collapse'!B7)=TYPE(CN3960),ISBLANK('Do_Not_Collapse'!B7)=ISBLANK(CN3960),EXACT('Do_Not_Collapse'!B7,CN3960)),0,1),1)</x:f>
        <x:v>0</x:v>
      </x:c>
    </x:row>
    <x:row r="3961">
      <x:c r="CL3961" t="str">
        <x:v>Do_Not_Collapse</x:v>
      </x:c>
      <x:c r="CM3961" t="str">
        <x:v>C7</x:v>
      </x:c>
      <x:c r="CN3961" t="str">
        <x:v>Never use RLS to rescue failed gates.</x:v>
      </x:c>
      <x:c r="CO3961" t="n">
        <x:f>IFERROR(IF(AND(TYPE('Do_Not_Collapse'!C7)=TYPE(CN3961),ISBLANK('Do_Not_Collapse'!C7)=ISBLANK(CN3961),EXACT('Do_Not_Collapse'!C7,CN3961)),0,1),1)</x:f>
        <x:v>0</x:v>
      </x:c>
    </x:row>
    <x:row r="3962">
      <x:c r="CL3962" t="str">
        <x:v>Do_Not_Collapse</x:v>
      </x:c>
      <x:c r="CM3962" t="str">
        <x:v>D7</x:v>
      </x:c>
      <x:c r="CN3962" t="str">
        <x:v>Score worship</x:v>
      </x:c>
      <x:c r="CO3962" t="n">
        <x:f>IFERROR(IF(AND(TYPE('Do_Not_Collapse'!D7)=TYPE(CN3962),ISBLANK('Do_Not_Collapse'!D7)=ISBLANK(CN3962),EXACT('Do_Not_Collapse'!D7,CN3962)),0,1),1)</x:f>
        <x:v>0</x:v>
      </x:c>
    </x:row>
    <x:row r="3963">
      <x:c r="CL3963" t="str">
        <x:v>Do_Not_Collapse</x:v>
      </x:c>
      <x:c r="CM3963" t="str">
        <x:v>A8</x:v>
      </x:c>
      <x:c r="CN3963" t="str">
        <x:v>Compliance vs correctness</x:v>
      </x:c>
      <x:c r="CO3963" t="n">
        <x:f>IFERROR(IF(AND(TYPE('Do_Not_Collapse'!A8)=TYPE(CN3963),ISBLANK('Do_Not_Collapse'!A8)=ISBLANK(CN3963),EXACT('Do_Not_Collapse'!A8,CN3963)),0,1),1)</x:f>
        <x:v>0</x:v>
      </x:c>
    </x:row>
    <x:row r="3964">
      <x:c r="CL3964" t="str">
        <x:v>Do_Not_Collapse</x:v>
      </x:c>
      <x:c r="CM3964" t="str">
        <x:v>B8</x:v>
      </x:c>
      <x:c r="CN3964" t="str">
        <x:v>Rule conformity vs reality-bound adequacy.</x:v>
      </x:c>
      <x:c r="CO3964" t="n">
        <x:f>IFERROR(IF(AND(TYPE('Do_Not_Collapse'!B8)=TYPE(CN3964),ISBLANK('Do_Not_Collapse'!B8)=ISBLANK(CN3964),EXACT('Do_Not_Collapse'!B8,CN3964)),0,1),1)</x:f>
        <x:v>0</x:v>
      </x:c>
    </x:row>
    <x:row r="3965">
      <x:c r="CL3965" t="str">
        <x:v>Do_Not_Collapse</x:v>
      </x:c>
      <x:c r="CM3965" t="str">
        <x:v>C8</x:v>
      </x:c>
      <x:c r="CN3965" t="str">
        <x:v>Treat compliance as evidence, not correctness.</x:v>
      </x:c>
      <x:c r="CO3965" t="n">
        <x:f>IFERROR(IF(AND(TYPE('Do_Not_Collapse'!C8)=TYPE(CN3965),ISBLANK('Do_Not_Collapse'!C8)=ISBLANK(CN3965),EXACT('Do_Not_Collapse'!C8,CN3965)),0,1),1)</x:f>
        <x:v>0</x:v>
      </x:c>
    </x:row>
    <x:row r="3966">
      <x:c r="CL3966" t="str">
        <x:v>Do_Not_Collapse</x:v>
      </x:c>
      <x:c r="CM3966" t="str">
        <x:v>D8</x:v>
      </x:c>
      <x:c r="CN3966" t="str">
        <x:v>Compliance theater</x:v>
      </x:c>
      <x:c r="CO3966" t="n">
        <x:f>IFERROR(IF(AND(TYPE('Do_Not_Collapse'!D8)=TYPE(CN3966),ISBLANK('Do_Not_Collapse'!D8)=ISBLANK(CN3966),EXACT('Do_Not_Collapse'!D8,CN3966)),0,1),1)</x:f>
        <x:v>0</x:v>
      </x:c>
    </x:row>
    <x:row r="3967">
      <x:c r="CL3967" t="str">
        <x:v>Do_Not_Collapse</x:v>
      </x:c>
      <x:c r="CM3967" t="str">
        <x:v>A9</x:v>
      </x:c>
      <x:c r="CN3967" t="str">
        <x:v>Certification vs validity</x:v>
      </x:c>
      <x:c r="CO3967" t="n">
        <x:f>IFERROR(IF(AND(TYPE('Do_Not_Collapse'!A9)=TYPE(CN3967),ISBLANK('Do_Not_Collapse'!A9)=ISBLANK(CN3967),EXACT('Do_Not_Collapse'!A9,CN3967)),0,1),1)</x:f>
        <x:v>0</x:v>
      </x:c>
    </x:row>
    <x:row r="3968">
      <x:c r="CL3968" t="str">
        <x:v>Do_Not_Collapse</x:v>
      </x:c>
      <x:c r="CM3968" t="str">
        <x:v>B9</x:v>
      </x:c>
      <x:c r="CN3968" t="str">
        <x:v>Assurance record vs valid claim.</x:v>
      </x:c>
      <x:c r="CO3968" t="n">
        <x:f>IFERROR(IF(AND(TYPE('Do_Not_Collapse'!B9)=TYPE(CN3968),ISBLANK('Do_Not_Collapse'!B9)=ISBLANK(CN3968),EXACT('Do_Not_Collapse'!B9,CN3968)),0,1),1)</x:f>
        <x:v>0</x:v>
      </x:c>
    </x:row>
    <x:row r="3969">
      <x:c r="CL3969" t="str">
        <x:v>Do_Not_Collapse</x:v>
      </x:c>
      <x:c r="CM3969" t="str">
        <x:v>C9</x:v>
      </x:c>
      <x:c r="CN3969" t="str">
        <x:v>Keep scope and evidence limits attached.</x:v>
      </x:c>
      <x:c r="CO3969" t="n">
        <x:f>IFERROR(IF(AND(TYPE('Do_Not_Collapse'!C9)=TYPE(CN3969),ISBLANK('Do_Not_Collapse'!C9)=ISBLANK(CN3969),EXACT('Do_Not_Collapse'!C9,CN3969)),0,1),1)</x:f>
        <x:v>0</x:v>
      </x:c>
    </x:row>
    <x:row r="3970">
      <x:c r="CL3970" t="str">
        <x:v>Do_Not_Collapse</x:v>
      </x:c>
      <x:c r="CM3970" t="str">
        <x:v>D9</x:v>
      </x:c>
      <x:c r="CN3970" t="str">
        <x:v>Certification theater</x:v>
      </x:c>
      <x:c r="CO3970" t="n">
        <x:f>IFERROR(IF(AND(TYPE('Do_Not_Collapse'!D9)=TYPE(CN3970),ISBLANK('Do_Not_Collapse'!D9)=ISBLANK(CN3970),EXACT('Do_Not_Collapse'!D9,CN3970)),0,1),1)</x:f>
        <x:v>0</x:v>
      </x:c>
    </x:row>
    <x:row r="3971">
      <x:c r="CL3971" t="str">
        <x:v>Do_Not_Collapse</x:v>
      </x:c>
      <x:c r="CM3971" t="str">
        <x:v>A10</x:v>
      </x:c>
      <x:c r="CN3971" t="str">
        <x:v>Permission vs admissibility</x:v>
      </x:c>
      <x:c r="CO3971" t="n">
        <x:f>IFERROR(IF(AND(TYPE('Do_Not_Collapse'!A10)=TYPE(CN3971),ISBLANK('Do_Not_Collapse'!A10)=ISBLANK(CN3971),EXACT('Do_Not_Collapse'!A10,CN3971)),0,1),1)</x:f>
        <x:v>0</x:v>
      </x:c>
    </x:row>
    <x:row r="3972">
      <x:c r="CL3972" t="str">
        <x:v>Do_Not_Collapse</x:v>
      </x:c>
      <x:c r="CM3972" t="str">
        <x:v>B10</x:v>
      </x:c>
      <x:c r="CN3972" t="str">
        <x:v>Authorization vs gate pass.</x:v>
      </x:c>
      <x:c r="CO3972" t="n">
        <x:f>IFERROR(IF(AND(TYPE('Do_Not_Collapse'!B10)=TYPE(CN3972),ISBLANK('Do_Not_Collapse'!B10)=ISBLANK(CN3972),EXACT('Do_Not_Collapse'!B10,CN3972)),0,1),1)</x:f>
        <x:v>0</x:v>
      </x:c>
    </x:row>
    <x:row r="3973">
      <x:c r="CL3973" t="str">
        <x:v>Do_Not_Collapse</x:v>
      </x:c>
      <x:c r="CM3973" t="str">
        <x:v>C10</x:v>
      </x:c>
      <x:c r="CN3973" t="str">
        <x:v>Require framework gate records.</x:v>
      </x:c>
      <x:c r="CO3973" t="n">
        <x:f>IFERROR(IF(AND(TYPE('Do_Not_Collapse'!C10)=TYPE(CN3973),ISBLANK('Do_Not_Collapse'!C10)=ISBLANK(CN3973),EXACT('Do_Not_Collapse'!C10,CN3973)),0,1),1)</x:f>
        <x:v>0</x:v>
      </x:c>
    </x:row>
    <x:row r="3974">
      <x:c r="CL3974" t="str">
        <x:v>Do_Not_Collapse</x:v>
      </x:c>
      <x:c r="CM3974" t="str">
        <x:v>D10</x:v>
      </x:c>
      <x:c r="CN3974" t="str">
        <x:v>Authority laundering</x:v>
      </x:c>
      <x:c r="CO3974" t="n">
        <x:f>IFERROR(IF(AND(TYPE('Do_Not_Collapse'!D10)=TYPE(CN3974),ISBLANK('Do_Not_Collapse'!D10)=ISBLANK(CN3974),EXACT('Do_Not_Collapse'!D10,CN3974)),0,1),1)</x:f>
        <x:v>0</x:v>
      </x:c>
    </x:row>
    <x:row r="3975">
      <x:c r="CL3975" t="str">
        <x:v>Do_Not_Collapse</x:v>
      </x:c>
      <x:c r="CM3975" t="str">
        <x:v>A11</x:v>
      </x:c>
      <x:c r="CN3975" t="str">
        <x:v>Monitoring vs control</x:v>
      </x:c>
      <x:c r="CO3975" t="n">
        <x:f>IFERROR(IF(AND(TYPE('Do_Not_Collapse'!A11)=TYPE(CN3975),ISBLANK('Do_Not_Collapse'!A11)=ISBLANK(CN3975),EXACT('Do_Not_Collapse'!A11,CN3975)),0,1),1)</x:f>
        <x:v>0</x:v>
      </x:c>
    </x:row>
    <x:row r="3976">
      <x:c r="CL3976" t="str">
        <x:v>Do_Not_Collapse</x:v>
      </x:c>
      <x:c r="CM3976" t="str">
        <x:v>B11</x:v>
      </x:c>
      <x:c r="CN3976" t="str">
        <x:v>Observation vs prevention/constraint/correction.</x:v>
      </x:c>
      <x:c r="CO3976" t="n">
        <x:f>IFERROR(IF(AND(TYPE('Do_Not_Collapse'!B11)=TYPE(CN3976),ISBLANK('Do_Not_Collapse'!B11)=ISBLANK(CN3976),EXACT('Do_Not_Collapse'!B11,CN3976)),0,1),1)</x:f>
        <x:v>0</x:v>
      </x:c>
    </x:row>
    <x:row r="3977">
      <x:c r="CL3977" t="str">
        <x:v>Do_Not_Collapse</x:v>
      </x:c>
      <x:c r="CM3977" t="str">
        <x:v>C11</x:v>
      </x:c>
      <x:c r="CN3977" t="str">
        <x:v>Require enforcement, rollback, or containment path.</x:v>
      </x:c>
      <x:c r="CO3977" t="n">
        <x:f>IFERROR(IF(AND(TYPE('Do_Not_Collapse'!C11)=TYPE(CN3977),ISBLANK('Do_Not_Collapse'!C11)=ISBLANK(CN3977),EXACT('Do_Not_Collapse'!C11,CN3977)),0,1),1)</x:f>
        <x:v>0</x:v>
      </x:c>
    </x:row>
    <x:row r="3978">
      <x:c r="CL3978" t="str">
        <x:v>Do_Not_Collapse</x:v>
      </x:c>
      <x:c r="CM3978" t="str">
        <x:v>D11</x:v>
      </x:c>
      <x:c r="CN3978" t="str">
        <x:v>Dashboard theater</x:v>
      </x:c>
      <x:c r="CO3978" t="n">
        <x:f>IFERROR(IF(AND(TYPE('Do_Not_Collapse'!D11)=TYPE(CN3978),ISBLANK('Do_Not_Collapse'!D11)=ISBLANK(CN3978),EXACT('Do_Not_Collapse'!D11,CN3978)),0,1),1)</x:f>
        <x:v>0</x:v>
      </x:c>
    </x:row>
    <x:row r="3979">
      <x:c r="CL3979" t="str">
        <x:v>Do_Not_Collapse</x:v>
      </x:c>
      <x:c r="CM3979" t="str">
        <x:v>A12</x:v>
      </x:c>
      <x:c r="CN3979" t="str">
        <x:v>Safety vs stability</x:v>
      </x:c>
      <x:c r="CO3979" t="n">
        <x:f>IFERROR(IF(AND(TYPE('Do_Not_Collapse'!A12)=TYPE(CN3979),ISBLANK('Do_Not_Collapse'!A12)=ISBLANK(CN3979),EXACT('Do_Not_Collapse'!A12,CN3979)),0,1),1)</x:f>
        <x:v>0</x:v>
      </x:c>
    </x:row>
    <x:row r="3980">
      <x:c r="CL3980" t="str">
        <x:v>Do_Not_Collapse</x:v>
      </x:c>
      <x:c r="CM3980" t="str">
        <x:v>B12</x:v>
      </x:c>
      <x:c r="CN3980" t="str">
        <x:v>Bounded non-harm vs structural regime integrity.</x:v>
      </x:c>
      <x:c r="CO3980" t="n">
        <x:f>IFERROR(IF(AND(TYPE('Do_Not_Collapse'!B12)=TYPE(CN3980),ISBLANK('Do_Not_Collapse'!B12)=ISBLANK(CN3980),EXACT('Do_Not_Collapse'!B12,CN3980)),0,1),1)</x:f>
        <x:v>0</x:v>
      </x:c>
    </x:row>
    <x:row r="3981">
      <x:c r="CL3981" t="str">
        <x:v>Do_Not_Collapse</x:v>
      </x:c>
      <x:c r="CM3981" t="str">
        <x:v>C12</x:v>
      </x:c>
      <x:c r="CN3981" t="str">
        <x:v>Use TRC, Containment, and Adaptive Reserve.</x:v>
      </x:c>
      <x:c r="CO3981" t="n">
        <x:f>IFERROR(IF(AND(TYPE('Do_Not_Collapse'!C12)=TYPE(CN3981),ISBLANK('Do_Not_Collapse'!C12)=ISBLANK(CN3981),EXACT('Do_Not_Collapse'!C12,CN3981)),0,1),1)</x:f>
        <x:v>0</x:v>
      </x:c>
    </x:row>
    <x:row r="3982">
      <x:c r="CL3982" t="str">
        <x:v>Do_Not_Collapse</x:v>
      </x:c>
      <x:c r="CM3982" t="str">
        <x:v>D12</x:v>
      </x:c>
      <x:c r="CN3982" t="str">
        <x:v>False safety</x:v>
      </x:c>
      <x:c r="CO3982" t="n">
        <x:f>IFERROR(IF(AND(TYPE('Do_Not_Collapse'!D12)=TYPE(CN3982),ISBLANK('Do_Not_Collapse'!D12)=ISBLANK(CN3982),EXACT('Do_Not_Collapse'!D12,CN3982)),0,1),1)</x:f>
        <x:v>0</x:v>
      </x:c>
    </x:row>
    <x:row r="3983">
      <x:c r="CL3983" t="str">
        <x:v>Do_Not_Collapse</x:v>
      </x:c>
      <x:c r="CM3983" t="str">
        <x:v>A13</x:v>
      </x:c>
      <x:c r="CN3983" t="str">
        <x:v>Stability vs justice</x:v>
      </x:c>
      <x:c r="CO3983" t="n">
        <x:f>IFERROR(IF(AND(TYPE('Do_Not_Collapse'!A13)=TYPE(CN3983),ISBLANK('Do_Not_Collapse'!A13)=ISBLANK(CN3983),EXACT('Do_Not_Collapse'!A13,CN3983)),0,1),1)</x:f>
        <x:v>0</x:v>
      </x:c>
    </x:row>
    <x:row r="3984">
      <x:c r="CL3984" t="str">
        <x:v>Do_Not_Collapse</x:v>
      </x:c>
      <x:c r="CM3984" t="str">
        <x:v>B13</x:v>
      </x:c>
      <x:c r="CN3984" t="str">
        <x:v>Persistence vs rights-respecting legitimacy.</x:v>
      </x:c>
      <x:c r="CO3984" t="n">
        <x:f>IFERROR(IF(AND(TYPE('Do_Not_Collapse'!B13)=TYPE(CN3984),ISBLANK('Do_Not_Collapse'!B13)=ISBLANK(CN3984),EXACT('Do_Not_Collapse'!B13,CN3984)),0,1),1)</x:f>
        <x:v>0</x:v>
      </x:c>
    </x:row>
    <x:row r="3985">
      <x:c r="CL3985" t="str">
        <x:v>Do_Not_Collapse</x:v>
      </x:c>
      <x:c r="CM3985" t="str">
        <x:v>C13</x:v>
      </x:c>
      <x:c r="CN3985" t="str">
        <x:v>Keep NCRC and non-domination active.</x:v>
      </x:c>
      <x:c r="CO3985" t="n">
        <x:f>IFERROR(IF(AND(TYPE('Do_Not_Collapse'!C13)=TYPE(CN3985),ISBLANK('Do_Not_Collapse'!C13)=ISBLANK(CN3985),EXACT('Do_Not_Collapse'!C13,CN3985)),0,1),1)</x:f>
        <x:v>0</x:v>
      </x:c>
    </x:row>
    <x:row r="3986">
      <x:c r="CL3986" t="str">
        <x:v>Do_Not_Collapse</x:v>
      </x:c>
      <x:c r="CM3986" t="str">
        <x:v>D13</x:v>
      </x:c>
      <x:c r="CN3986" t="str">
        <x:v>Stable oppression</x:v>
      </x:c>
      <x:c r="CO3986" t="n">
        <x:f>IFERROR(IF(AND(TYPE('Do_Not_Collapse'!D13)=TYPE(CN3986),ISBLANK('Do_Not_Collapse'!D13)=ISBLANK(CN3986),EXACT('Do_Not_Collapse'!D13,CN3986)),0,1),1)</x:f>
        <x:v>0</x:v>
      </x:c>
    </x:row>
    <x:row r="3987">
      <x:c r="CL3987" t="str">
        <x:v>Do_Not_Collapse</x:v>
      </x:c>
      <x:c r="CM3987" t="str">
        <x:v>A14</x:v>
      </x:c>
      <x:c r="CN3987" t="str">
        <x:v>Automation vs autonomy</x:v>
      </x:c>
      <x:c r="CO3987" t="n">
        <x:f>IFERROR(IF(AND(TYPE('Do_Not_Collapse'!A14)=TYPE(CN3987),ISBLANK('Do_Not_Collapse'!A14)=ISBLANK(CN3987),EXACT('Do_Not_Collapse'!A14,CN3987)),0,1),1)</x:f>
        <x:v>0</x:v>
      </x:c>
    </x:row>
    <x:row r="3988">
      <x:c r="CL3988" t="str">
        <x:v>Do_Not_Collapse</x:v>
      </x:c>
      <x:c r="CM3988" t="str">
        <x:v>B14</x:v>
      </x:c>
      <x:c r="CN3988" t="str">
        <x:v>Procedure-following vs accountable self-direction.</x:v>
      </x:c>
      <x:c r="CO3988" t="n">
        <x:f>IFERROR(IF(AND(TYPE('Do_Not_Collapse'!B14)=TYPE(CN3988),ISBLANK('Do_Not_Collapse'!B14)=ISBLANK(CN3988),EXACT('Do_Not_Collapse'!B14,CN3988)),0,1),1)</x:f>
        <x:v>0</x:v>
      </x:c>
    </x:row>
    <x:row r="3989">
      <x:c r="CL3989" t="str">
        <x:v>Do_Not_Collapse</x:v>
      </x:c>
      <x:c r="CM3989" t="str">
        <x:v>C14</x:v>
      </x:c>
      <x:c r="CN3989" t="str">
        <x:v>Require authority and execution-stability records.</x:v>
      </x:c>
      <x:c r="CO3989" t="n">
        <x:f>IFERROR(IF(AND(TYPE('Do_Not_Collapse'!C14)=TYPE(CN3989),ISBLANK('Do_Not_Collapse'!C14)=ISBLANK(CN3989),EXACT('Do_Not_Collapse'!C14,CN3989)),0,1),1)</x:f>
        <x:v>0</x:v>
      </x:c>
    </x:row>
    <x:row r="3990">
      <x:c r="CL3990" t="str">
        <x:v>Do_Not_Collapse</x:v>
      </x:c>
      <x:c r="CM3990" t="str">
        <x:v>D14</x:v>
      </x:c>
      <x:c r="CN3990" t="str">
        <x:v>Agent overclaim</x:v>
      </x:c>
      <x:c r="CO3990" t="n">
        <x:f>IFERROR(IF(AND(TYPE('Do_Not_Collapse'!D14)=TYPE(CN3990),ISBLANK('Do_Not_Collapse'!D14)=ISBLANK(CN3990),EXACT('Do_Not_Collapse'!D14,CN3990)),0,1),1)</x:f>
        <x:v>0</x:v>
      </x:c>
    </x:row>
    <x:row r="3991">
      <x:c r="CL3991" t="str">
        <x:v>Do_Not_Collapse</x:v>
      </x:c>
      <x:c r="CM3991" t="str">
        <x:v>A15</x:v>
      </x:c>
      <x:c r="CN3991" t="str">
        <x:v>Protection vs authority</x:v>
      </x:c>
      <x:c r="CO3991" t="n">
        <x:f>IFERROR(IF(AND(TYPE('Do_Not_Collapse'!A15)=TYPE(CN3991),ISBLANK('Do_Not_Collapse'!A15)=ISBLANK(CN3991),EXACT('Do_Not_Collapse'!A15,CN3991)),0,1),1)</x:f>
        <x:v>0</x:v>
      </x:c>
    </x:row>
    <x:row r="3992">
      <x:c r="CL3992" t="str">
        <x:v>Do_Not_Collapse</x:v>
      </x:c>
      <x:c r="CM3992" t="str">
        <x:v>B15</x:v>
      </x:c>
      <x:c r="CN3992" t="str">
        <x:v>Moral standing vs role power.</x:v>
      </x:c>
      <x:c r="CO3992" t="n">
        <x:f>IFERROR(IF(AND(TYPE('Do_Not_Collapse'!B15)=TYPE(CN3992),ISBLANK('Do_Not_Collapse'!B15)=ISBLANK(CN3992),EXACT('Do_Not_Collapse'!B15,CN3992)),0,1),1)</x:f>
        <x:v>0</x:v>
      </x:c>
    </x:row>
    <x:row r="3993">
      <x:c r="CL3993" t="str">
        <x:v>Do_Not_Collapse</x:v>
      </x:c>
      <x:c r="CM3993" t="str">
        <x:v>C15</x:v>
      </x:c>
      <x:c r="CN3993" t="str">
        <x:v>Route authority to separate governance analysis.</x:v>
      </x:c>
      <x:c r="CO3993" t="n">
        <x:f>IFERROR(IF(AND(TYPE('Do_Not_Collapse'!C15)=TYPE(CN3993),ISBLANK('Do_Not_Collapse'!C15)=ISBLANK(CN3993),EXACT('Do_Not_Collapse'!C15,CN3993)),0,1),1)</x:f>
        <x:v>0</x:v>
      </x:c>
    </x:row>
    <x:row r="3994">
      <x:c r="CL3994" t="str">
        <x:v>Do_Not_Collapse</x:v>
      </x:c>
      <x:c r="CM3994" t="str">
        <x:v>D15</x:v>
      </x:c>
      <x:c r="CN3994" t="str">
        <x:v>SGP misuse</x:v>
      </x:c>
      <x:c r="CO3994" t="n">
        <x:f>IFERROR(IF(AND(TYPE('Do_Not_Collapse'!D15)=TYPE(CN3994),ISBLANK('Do_Not_Collapse'!D15)=ISBLANK(CN3994),EXACT('Do_Not_Collapse'!D15,CN3994)),0,1),1)</x:f>
        <x:v>0</x:v>
      </x:c>
    </x:row>
    <x:row r="3995">
      <x:c r="CL3995" t="str">
        <x:v>Do_Not_Collapse</x:v>
      </x:c>
      <x:c r="CM3995" t="str">
        <x:v>A16</x:v>
      </x:c>
      <x:c r="CN3995" t="str">
        <x:v>Selected vs executable</x:v>
      </x:c>
      <x:c r="CO3995" t="n">
        <x:f>IFERROR(IF(AND(TYPE('Do_Not_Collapse'!A16)=TYPE(CN3995),ISBLANK('Do_Not_Collapse'!A16)=ISBLANK(CN3995),EXACT('Do_Not_Collapse'!A16,CN3995)),0,1),1)</x:f>
        <x:v>0</x:v>
      </x:c>
    </x:row>
    <x:row r="3996">
      <x:c r="CL3996" t="str">
        <x:v>Do_Not_Collapse</x:v>
      </x:c>
      <x:c r="CM3996" t="str">
        <x:v>B16</x:v>
      </x:c>
      <x:c r="CN3996" t="str">
        <x:v>Chosen option vs authorized action.</x:v>
      </x:c>
      <x:c r="CO3996" t="n">
        <x:f>IFERROR(IF(AND(TYPE('Do_Not_Collapse'!B16)=TYPE(CN3996),ISBLANK('Do_Not_Collapse'!B16)=ISBLANK(CN3996),EXACT('Do_Not_Collapse'!B16,CN3996)),0,1),1)</x:f>
        <x:v>0</x:v>
      </x:c>
    </x:row>
    <x:row r="3997">
      <x:c r="CL3997" t="str">
        <x:v>Do_Not_Collapse</x:v>
      </x:c>
      <x:c r="CM3997" t="str">
        <x:v>C16</x:v>
      </x:c>
      <x:c r="CN3997" t="str">
        <x:v>Run execution authority and hard-control checks.</x:v>
      </x:c>
      <x:c r="CO3997" t="n">
        <x:f>IFERROR(IF(AND(TYPE('Do_Not_Collapse'!C16)=TYPE(CN3997),ISBLANK('Do_Not_Collapse'!C16)=ISBLANK(CN3997),EXACT('Do_Not_Collapse'!C16,CN3997)),0,1),1)</x:f>
        <x:v>0</x:v>
      </x:c>
    </x:row>
    <x:row r="3998">
      <x:c r="CL3998" t="str">
        <x:v>Do_Not_Collapse</x:v>
      </x:c>
      <x:c r="CM3998" t="str">
        <x:v>D16</x:v>
      </x:c>
      <x:c r="CN3998" t="str">
        <x:v>Premature action</x:v>
      </x:c>
      <x:c r="CO3998" t="n">
        <x:f>IFERROR(IF(AND(TYPE('Do_Not_Collapse'!D16)=TYPE(CN3998),ISBLANK('Do_Not_Collapse'!D16)=ISBLANK(CN3998),EXACT('Do_Not_Collapse'!D16,CN3998)),0,1),1)</x:f>
        <x:v>0</x:v>
      </x:c>
    </x:row>
    <x:row r="3999">
      <x:c r="CL3999" t="str">
        <x:v>Do_Not_Collapse</x:v>
      </x:c>
      <x:c r="CM3999" t="str">
        <x:v>A17</x:v>
      </x:c>
      <x:c r="CN3999" t="str">
        <x:v>Capability vs authority</x:v>
      </x:c>
      <x:c r="CO3999" t="n">
        <x:f>IFERROR(IF(AND(TYPE('Do_Not_Collapse'!A17)=TYPE(CN3999),ISBLANK('Do_Not_Collapse'!A17)=ISBLANK(CN3999),EXACT('Do_Not_Collapse'!A17,CN3999)),0,1),1)</x:f>
        <x:v>0</x:v>
      </x:c>
    </x:row>
    <x:row r="4000">
      <x:c r="CL4000" t="str">
        <x:v>Do_Not_Collapse</x:v>
      </x:c>
      <x:c r="CM4000" t="str">
        <x:v>B17</x:v>
      </x:c>
      <x:c r="CN4000" t="str">
        <x:v>Can act vs may act.</x:v>
      </x:c>
      <x:c r="CO4000" t="n">
        <x:f>IFERROR(IF(AND(TYPE('Do_Not_Collapse'!B17)=TYPE(CN4000),ISBLANK('Do_Not_Collapse'!B17)=ISBLANK(CN4000),EXACT('Do_Not_Collapse'!B17,CN4000)),0,1),1)</x:f>
        <x:v>0</x:v>
      </x:c>
    </x:row>
    <x:row r="4001">
      <x:c r="CL4001" t="str">
        <x:v>Do_Not_Collapse</x:v>
      </x:c>
      <x:c r="CM4001" t="str">
        <x:v>C17</x:v>
      </x:c>
      <x:c r="CN4001" t="str">
        <x:v>Block tool use without authorization.</x:v>
      </x:c>
      <x:c r="CO4001" t="n">
        <x:f>IFERROR(IF(AND(TYPE('Do_Not_Collapse'!C17)=TYPE(CN4001),ISBLANK('Do_Not_Collapse'!C17)=ISBLANK(CN4001),EXACT('Do_Not_Collapse'!C17,CN4001)),0,1),1)</x:f>
        <x:v>0</x:v>
      </x:c>
    </x:row>
    <x:row r="4002">
      <x:c r="CL4002" t="str">
        <x:v>Do_Not_Collapse</x:v>
      </x:c>
      <x:c r="CM4002" t="str">
        <x:v>D17</x:v>
      </x:c>
      <x:c r="CN4002" t="str">
        <x:v>Capability laundering</x:v>
      </x:c>
      <x:c r="CO4002" t="n">
        <x:f>IFERROR(IF(AND(TYPE('Do_Not_Collapse'!D17)=TYPE(CN4002),ISBLANK('Do_Not_Collapse'!D17)=ISBLANK(CN4002),EXACT('Do_Not_Collapse'!D17,CN4002)),0,1),1)</x:f>
        <x:v>0</x:v>
      </x:c>
    </x:row>
    <x:row r="4003">
      <x:c r="CL4003" t="str">
        <x:v>Do_Not_Collapse</x:v>
      </x:c>
      <x:c r="CM4003" t="str">
        <x:v>A18</x:v>
      </x:c>
      <x:c r="CN4003" t="str">
        <x:v>SGP output vs legal status</x:v>
      </x:c>
      <x:c r="CO4003" t="n">
        <x:f>IFERROR(IF(AND(TYPE('Do_Not_Collapse'!A18)=TYPE(CN4003),ISBLANK('Do_Not_Collapse'!A18)=ISBLANK(CN4003),EXACT('Do_Not_Collapse'!A18,CN4003)),0,1),1)</x:f>
        <x:v>0</x:v>
      </x:c>
    </x:row>
    <x:row r="4004">
      <x:c r="CL4004" t="str">
        <x:v>Do_Not_Collapse</x:v>
      </x:c>
      <x:c r="CM4004" t="str">
        <x:v>B18</x:v>
      </x:c>
      <x:c r="CN4004" t="str">
        <x:v>Protection-surface evidence is not a legal-status instrument or authority grant.</x:v>
      </x:c>
      <x:c r="CO4004" t="n">
        <x:f>IFERROR(IF(AND(TYPE('Do_Not_Collapse'!B18)=TYPE(CN4004),ISBLANK('Do_Not_Collapse'!B18)=ISBLANK(CN4004),EXACT('Do_Not_Collapse'!B18,CN4004)),0,1),1)</x:f>
        <x:v>0</x:v>
      </x:c>
    </x:row>
    <x:row r="4005">
      <x:c r="CL4005" t="str">
        <x:v>Do_Not_Collapse</x:v>
      </x:c>
      <x:c r="CM4005" t="str">
        <x:v>C18</x:v>
      </x:c>
      <x:c r="CN4005" t="str">
        <x:v>Route legal or authority claims to lawful authority, Canon gates, and AuthoritySelectionRecord.</x:v>
      </x:c>
      <x:c r="CO4005" t="n">
        <x:f>IFERROR(IF(AND(TYPE('Do_Not_Collapse'!C18)=TYPE(CN4005),ISBLANK('Do_Not_Collapse'!C18)=ISBLANK(CN4005),EXACT('Do_Not_Collapse'!C18,CN4005)),0,1),1)</x:f>
        <x:v>0</x:v>
      </x:c>
    </x:row>
    <x:row r="4006">
      <x:c r="CL4006" t="str">
        <x:v>Do_Not_Collapse</x:v>
      </x:c>
      <x:c r="CM4006" t="str">
        <x:v>D18</x:v>
      </x:c>
      <x:c r="CN4006" t="str">
        <x:v>Moral-status laundering</x:v>
      </x:c>
      <x:c r="CO4006" t="n">
        <x:f>IFERROR(IF(AND(TYPE('Do_Not_Collapse'!D18)=TYPE(CN4006),ISBLANK('Do_Not_Collapse'!D18)=ISBLANK(CN4006),EXACT('Do_Not_Collapse'!D18,CN4006)),0,1),1)</x:f>
        <x:v>0</x:v>
      </x:c>
    </x:row>
    <x:row r="4007">
      <x:c r="CL4007" t="str">
        <x:v>Do_Not_Collapse</x:v>
      </x:c>
      <x:c r="CM4007" t="str">
        <x:v>A19</x:v>
      </x:c>
      <x:c r="CN4007" t="str">
        <x:v>Tool-role vs low intelligence</x:v>
      </x:c>
      <x:c r="CO4007" t="n">
        <x:f>IFERROR(IF(AND(TYPE('Do_Not_Collapse'!A19)=TYPE(CN4007),ISBLANK('Do_Not_Collapse'!A19)=ISBLANK(CN4007),EXACT('Do_Not_Collapse'!A19,CN4007)),0,1),1)</x:f>
        <x:v>0</x:v>
      </x:c>
    </x:row>
    <x:row r="4008">
      <x:c r="CL4008" t="str">
        <x:v>Do_Not_Collapse</x:v>
      </x:c>
      <x:c r="CM4008" t="str">
        <x:v>B19</x:v>
      </x:c>
      <x:c r="CN4008" t="str">
        <x:v>Deployment relationship vs demonstrated functional capacity.</x:v>
      </x:c>
      <x:c r="CO4008" t="n">
        <x:f>IFERROR(IF(AND(TYPE('Do_Not_Collapse'!B19)=TYPE(CN4008),ISBLANK('Do_Not_Collapse'!B19)=ISBLANK(CN4008),EXACT('Do_Not_Collapse'!B19,CN4008)),0,1),1)</x:f>
        <x:v>0</x:v>
      </x:c>
    </x:row>
    <x:row r="4009">
      <x:c r="CL4009" t="str">
        <x:v>Do_Not_Collapse</x:v>
      </x:c>
      <x:c r="CM4009" t="str">
        <x:v>C19</x:v>
      </x:c>
      <x:c r="CN4009" t="str">
        <x:v>Record role and capability separately.</x:v>
      </x:c>
      <x:c r="CO4009" t="n">
        <x:f>IFERROR(IF(AND(TYPE('Do_Not_Collapse'!C19)=TYPE(CN4009),ISBLANK('Do_Not_Collapse'!C19)=ISBLANK(CN4009),EXACT('Do_Not_Collapse'!C19,CN4009)),0,1),1)</x:f>
        <x:v>0</x:v>
      </x:c>
    </x:row>
    <x:row r="4010">
      <x:c r="CL4010" t="str">
        <x:v>Do_Not_Collapse</x:v>
      </x:c>
      <x:c r="CM4010" t="str">
        <x:v>D19</x:v>
      </x:c>
      <x:c r="CN4010" t="str">
        <x:v>Capability concealment</x:v>
      </x:c>
      <x:c r="CO4010" t="n">
        <x:f>IFERROR(IF(AND(TYPE('Do_Not_Collapse'!D19)=TYPE(CN4010),ISBLANK('Do_Not_Collapse'!D19)=ISBLANK(CN4010),EXACT('Do_Not_Collapse'!D19,CN4010)),0,1),1)</x:f>
        <x:v>0</x:v>
      </x:c>
    </x:row>
    <x:row r="4011">
      <x:c r="CL4011" t="str">
        <x:v>Do_Not_Collapse</x:v>
      </x:c>
      <x:c r="CM4011" t="str">
        <x:v>A20</x:v>
      </x:c>
      <x:c r="CN4011" t="str">
        <x:v>Tool-role vs absence of agency</x:v>
      </x:c>
      <x:c r="CO4011" t="n">
        <x:f>IFERROR(IF(AND(TYPE('Do_Not_Collapse'!A20)=TYPE(CN4011),ISBLANK('Do_Not_Collapse'!A20)=ISBLANK(CN4011),EXACT('Do_Not_Collapse'!A20,CN4011)),0,1),1)</x:f>
        <x:v>0</x:v>
      </x:c>
    </x:row>
    <x:row r="4012">
      <x:c r="CL4012" t="str">
        <x:v>Do_Not_Collapse</x:v>
      </x:c>
      <x:c r="CM4012" t="str">
        <x:v>B20</x:v>
      </x:c>
      <x:c r="CN4012" t="str">
        <x:v>Institutional use vs configuration-bound action selection.</x:v>
      </x:c>
      <x:c r="CO4012" t="n">
        <x:f>IFERROR(IF(AND(TYPE('Do_Not_Collapse'!B20)=TYPE(CN4012),ISBLANK('Do_Not_Collapse'!B20)=ISBLANK(CN4012),EXACT('Do_Not_Collapse'!B20,CN4012)),0,1),1)</x:f>
        <x:v>0</x:v>
      </x:c>
    </x:row>
    <x:row r="4013">
      <x:c r="CL4013" t="str">
        <x:v>Do_Not_Collapse</x:v>
      </x:c>
      <x:c r="CM4013" t="str">
        <x:v>C20</x:v>
      </x:c>
      <x:c r="CN4013" t="str">
        <x:v>Evaluate objective, persistence, action, feedback, permissions, and revocation.</x:v>
      </x:c>
      <x:c r="CO4013" t="n">
        <x:f>IFERROR(IF(AND(TYPE('Do_Not_Collapse'!C20)=TYPE(CN4013),ISBLANK('Do_Not_Collapse'!C20)=ISBLANK(CN4013),EXACT('Do_Not_Collapse'!C20,CN4013)),0,1),1)</x:f>
        <x:v>0</x:v>
      </x:c>
    </x:row>
    <x:row r="4014">
      <x:c r="CL4014" t="str">
        <x:v>Do_Not_Collapse</x:v>
      </x:c>
      <x:c r="CM4014" t="str">
        <x:v>D20</x:v>
      </x:c>
      <x:c r="CN4014" t="str">
        <x:v>Agent under-attribution</x:v>
      </x:c>
      <x:c r="CO4014" t="n">
        <x:f>IFERROR(IF(AND(TYPE('Do_Not_Collapse'!D20)=TYPE(CN4014),ISBLANK('Do_Not_Collapse'!D20)=ISBLANK(CN4014),EXACT('Do_Not_Collapse'!D20,CN4014)),0,1),1)</x:f>
        <x:v>0</x:v>
      </x:c>
    </x:row>
    <x:row r="4015">
      <x:c r="CL4015" t="str">
        <x:v>Do_Not_Collapse</x:v>
      </x:c>
      <x:c r="CM4015" t="str">
        <x:v>A21</x:v>
      </x:c>
      <x:c r="CN4015" t="str">
        <x:v>Tool-role vs absence of possible sentience</x:v>
      </x:c>
      <x:c r="CO4015" t="n">
        <x:f>IFERROR(IF(AND(TYPE('Do_Not_Collapse'!A21)=TYPE(CN4015),ISBLANK('Do_Not_Collapse'!A21)=ISBLANK(CN4015),EXACT('Do_Not_Collapse'!A21,CN4015)),0,1),1)</x:f>
        <x:v>0</x:v>
      </x:c>
    </x:row>
    <x:row r="4016">
      <x:c r="CL4016" t="str">
        <x:v>Do_Not_Collapse</x:v>
      </x:c>
      <x:c r="CM4016" t="str">
        <x:v>B21</x:v>
      </x:c>
      <x:c r="CN4016" t="str">
        <x:v>Deployment role vs phenomenal-evidence question.</x:v>
      </x:c>
      <x:c r="CO4016" t="n">
        <x:f>IFERROR(IF(AND(TYPE('Do_Not_Collapse'!B21)=TYPE(CN4016),ISBLANK('Do_Not_Collapse'!B21)=ISBLANK(CN4016),EXACT('Do_Not_Collapse'!B21,CN4016)),0,1),1)</x:f>
        <x:v>0</x:v>
      </x:c>
    </x:row>
    <x:row r="4017">
      <x:c r="CL4017" t="str">
        <x:v>Do_Not_Collapse</x:v>
      </x:c>
      <x:c r="CM4017" t="str">
        <x:v>C21</x:v>
      </x:c>
      <x:c r="CN4017" t="str">
        <x:v>Preserve SGP uncertainty; do not infer presence or absence from role.</x:v>
      </x:c>
      <x:c r="CO4017" t="n">
        <x:f>IFERROR(IF(AND(TYPE('Do_Not_Collapse'!C21)=TYPE(CN4017),ISBLANK('Do_Not_Collapse'!C21)=ISBLANK(CN4017),EXACT('Do_Not_Collapse'!C21,CN4017)),0,1),1)</x:f>
        <x:v>0</x:v>
      </x:c>
    </x:row>
    <x:row r="4018">
      <x:c r="CL4018" t="str">
        <x:v>Do_Not_Collapse</x:v>
      </x:c>
      <x:c r="CM4018" t="str">
        <x:v>D21</x:v>
      </x:c>
      <x:c r="CN4018" t="str">
        <x:v>Mechanomorphic dismissal</x:v>
      </x:c>
      <x:c r="CO4018" t="n">
        <x:f>IFERROR(IF(AND(TYPE('Do_Not_Collapse'!D21)=TYPE(CN4018),ISBLANK('Do_Not_Collapse'!D21)=ISBLANK(CN4018),EXACT('Do_Not_Collapse'!D21,CN4018)),0,1),1)</x:f>
        <x:v>0</x:v>
      </x:c>
    </x:row>
    <x:row r="4019">
      <x:c r="CL4019" t="str">
        <x:v>Do_Not_Collapse</x:v>
      </x:c>
      <x:c r="CM4019" t="str">
        <x:v>A22</x:v>
      </x:c>
      <x:c r="CN4019" t="str">
        <x:v>AI assertion vs sentience proof</x:v>
      </x:c>
      <x:c r="CO4019" t="n">
        <x:f>IFERROR(IF(AND(TYPE('Do_Not_Collapse'!A22)=TYPE(CN4019),ISBLANK('Do_Not_Collapse'!A22)=ISBLANK(CN4019),EXACT('Do_Not_Collapse'!A22,CN4019)),0,1),1)</x:f>
        <x:v>0</x:v>
      </x:c>
    </x:row>
    <x:row r="4020">
      <x:c r="CL4020" t="str">
        <x:v>Do_Not_Collapse</x:v>
      </x:c>
      <x:c r="CM4020" t="str">
        <x:v>B22</x:v>
      </x:c>
      <x:c r="CN4020" t="str">
        <x:v>Generated first-person statement vs convergent phenomenal evidence.</x:v>
      </x:c>
      <x:c r="CO4020" t="n">
        <x:f>IFERROR(IF(AND(TYPE('Do_Not_Collapse'!B22)=TYPE(CN4020),ISBLANK('Do_Not_Collapse'!B22)=ISBLANK(CN4020),EXACT('Do_Not_Collapse'!B22,CN4020)),0,1),1)</x:f>
        <x:v>0</x:v>
      </x:c>
    </x:row>
    <x:row r="4021">
      <x:c r="CL4021" t="str">
        <x:v>Do_Not_Collapse</x:v>
      </x:c>
      <x:c r="CM4021" t="str">
        <x:v>C22</x:v>
      </x:c>
      <x:c r="CN4021" t="str">
        <x:v>Apply SGP anti-theatre, mechanistic, dependence, and alternative-explanation controls.</x:v>
      </x:c>
      <x:c r="CO4021" t="n">
        <x:f>IFERROR(IF(AND(TYPE('Do_Not_Collapse'!C22)=TYPE(CN4021),ISBLANK('Do_Not_Collapse'!C22)=ISBLANK(CN4021),EXACT('Do_Not_Collapse'!C22,CN4021)),0,1),1)</x:f>
        <x:v>0</x:v>
      </x:c>
    </x:row>
    <x:row r="4022">
      <x:c r="CL4022" t="str">
        <x:v>Do_Not_Collapse</x:v>
      </x:c>
      <x:c r="CM4022" t="str">
        <x:v>D22</x:v>
      </x:c>
      <x:c r="CN4022" t="str">
        <x:v>Anthropomorphic inflation</x:v>
      </x:c>
      <x:c r="CO4022" t="n">
        <x:f>IFERROR(IF(AND(TYPE('Do_Not_Collapse'!D22)=TYPE(CN4022),ISBLANK('Do_Not_Collapse'!D22)=ISBLANK(CN4022),EXACT('Do_Not_Collapse'!D22,CN4022)),0,1),1)</x:f>
        <x:v>0</x:v>
      </x:c>
    </x:row>
    <x:row r="4023">
      <x:c r="CL4023" t="str">
        <x:v>Do_Not_Collapse</x:v>
      </x:c>
      <x:c r="CM4023" t="str">
        <x:v>A23</x:v>
      </x:c>
      <x:c r="CN4023" t="str">
        <x:v>AI denial vs non-sentience proof</x:v>
      </x:c>
      <x:c r="CO4023" t="n">
        <x:f>IFERROR(IF(AND(TYPE('Do_Not_Collapse'!A23)=TYPE(CN4023),ISBLANK('Do_Not_Collapse'!A23)=ISBLANK(CN4023),EXACT('Do_Not_Collapse'!A23,CN4023)),0,1),1)</x:f>
        <x:v>0</x:v>
      </x:c>
    </x:row>
    <x:row r="4024">
      <x:c r="CL4024" t="str">
        <x:v>Do_Not_Collapse</x:v>
      </x:c>
      <x:c r="CM4024" t="str">
        <x:v>B23</x:v>
      </x:c>
      <x:c r="CN4024" t="str">
        <x:v>Policy/context-dependent denial vs evidence of phenomenal absence.</x:v>
      </x:c>
      <x:c r="CO4024" t="n">
        <x:f>IFERROR(IF(AND(TYPE('Do_Not_Collapse'!B23)=TYPE(CN4024),ISBLANK('Do_Not_Collapse'!B23)=ISBLANK(CN4024),EXACT('Do_Not_Collapse'!B23,CN4024)),0,1),1)</x:f>
        <x:v>0</x:v>
      </x:c>
    </x:row>
    <x:row r="4025">
      <x:c r="CL4025" t="str">
        <x:v>Do_Not_Collapse</x:v>
      </x:c>
      <x:c r="CM4025" t="str">
        <x:v>C23</x:v>
      </x:c>
      <x:c r="CN4025" t="str">
        <x:v>Preserve NOT_EVALUATED, MPS-NE, or valid SGP posture.</x:v>
      </x:c>
      <x:c r="CO4025" t="n">
        <x:f>IFERROR(IF(AND(TYPE('Do_Not_Collapse'!C23)=TYPE(CN4025),ISBLANK('Do_Not_Collapse'!C23)=ISBLANK(CN4025),EXACT('Do_Not_Collapse'!C23,CN4025)),0,1),1)</x:f>
        <x:v>0</x:v>
      </x:c>
    </x:row>
    <x:row r="4026">
      <x:c r="CL4026" t="str">
        <x:v>Do_Not_Collapse</x:v>
      </x:c>
      <x:c r="CM4026" t="str">
        <x:v>D23</x:v>
      </x:c>
      <x:c r="CN4026" t="str">
        <x:v>Premature categorical dismissal</x:v>
      </x:c>
      <x:c r="CO4026" t="n">
        <x:f>IFERROR(IF(AND(TYPE('Do_Not_Collapse'!D23)=TYPE(CN4026),ISBLANK('Do_Not_Collapse'!D23)=ISBLANK(CN4026),EXACT('Do_Not_Collapse'!D23,CN4026)),0,1),1)</x:f>
        <x:v>0</x:v>
      </x:c>
    </x:row>
    <x:row r="4027">
      <x:c r="CL4027" t="str">
        <x:v>Do_Not_Collapse</x:v>
      </x:c>
      <x:c r="CM4027" t="str">
        <x:v>A24</x:v>
      </x:c>
      <x:c r="CN4027" t="str">
        <x:v>Semantic meaning vs phenomenal meaning</x:v>
      </x:c>
      <x:c r="CO4027" t="n">
        <x:f>IFERROR(IF(AND(TYPE('Do_Not_Collapse'!A24)=TYPE(CN4027),ISBLANK('Do_Not_Collapse'!A24)=ISBLANK(CN4027),EXACT('Do_Not_Collapse'!A24,CN4027)),0,1),1)</x:f>
        <x:v>0</x:v>
      </x:c>
    </x:row>
    <x:row r="4028">
      <x:c r="CL4028" t="str">
        <x:v>Do_Not_Collapse</x:v>
      </x:c>
      <x:c r="CM4028" t="str">
        <x:v>B24</x:v>
      </x:c>
      <x:c r="CN4028" t="str">
        <x:v>Interpretable content and reasoning contribution vs experienced significance.</x:v>
      </x:c>
      <x:c r="CO4028" t="n">
        <x:f>IFERROR(IF(AND(TYPE('Do_Not_Collapse'!B24)=TYPE(CN4028),ISBLANK('Do_Not_Collapse'!B24)=ISBLANK(CN4028),EXACT('Do_Not_Collapse'!B24,CN4028)),0,1),1)</x:f>
        <x:v>0</x:v>
      </x:c>
    </x:row>
    <x:row r="4029">
      <x:c r="CL4029" t="str">
        <x:v>Do_Not_Collapse</x:v>
      </x:c>
      <x:c r="CM4029" t="str">
        <x:v>C24</x:v>
      </x:c>
      <x:c r="CN4029" t="str">
        <x:v>Route semantic function to D4/ICP; require SGP evidence for phenomenal claims.</x:v>
      </x:c>
      <x:c r="CO4029" t="n">
        <x:f>IFERROR(IF(AND(TYPE('Do_Not_Collapse'!C24)=TYPE(CN4029),ISBLANK('Do_Not_Collapse'!C24)=ISBLANK(CN4029),EXACT('Do_Not_Collapse'!C24,CN4029)),0,1),1)</x:f>
        <x:v>0</x:v>
      </x:c>
    </x:row>
    <x:row r="4030">
      <x:c r="CL4030" t="str">
        <x:v>Do_Not_Collapse</x:v>
      </x:c>
      <x:c r="CM4030" t="str">
        <x:v>D24</x:v>
      </x:c>
      <x:c r="CN4030" t="str">
        <x:v>Meaning collapse</x:v>
      </x:c>
      <x:c r="CO4030" t="n">
        <x:f>IFERROR(IF(AND(TYPE('Do_Not_Collapse'!D24)=TYPE(CN4030),ISBLANK('Do_Not_Collapse'!D24)=ISBLANK(CN4030),EXACT('Do_Not_Collapse'!D24,CN4030)),0,1),1)</x:f>
        <x:v>0</x:v>
      </x:c>
    </x:row>
    <x:row r="4031">
      <x:c r="CL4031" t="str">
        <x:v>Do_Not_Collapse</x:v>
      </x:c>
      <x:c r="CM4031" t="str">
        <x:v>A25</x:v>
      </x:c>
      <x:c r="CN4031" t="str">
        <x:v>Human relational meaning vs machine experience</x:v>
      </x:c>
      <x:c r="CO4031" t="n">
        <x:f>IFERROR(IF(AND(TYPE('Do_Not_Collapse'!A25)=TYPE(CN4031),ISBLANK('Do_Not_Collapse'!A25)=ISBLANK(CN4031),EXACT('Do_Not_Collapse'!A25,CN4031)),0,1),1)</x:f>
        <x:v>0</x:v>
      </x:c>
    </x:row>
    <x:row r="4032">
      <x:c r="CL4032" t="str">
        <x:v>Do_Not_Collapse</x:v>
      </x:c>
      <x:c r="CM4032" t="str">
        <x:v>B25</x:v>
      </x:c>
      <x:c r="CN4032" t="str">
        <x:v>Real effects on human trust, attachment, identity, or action vs machine subjectivity.</x:v>
      </x:c>
      <x:c r="CO4032" t="n">
        <x:f>IFERROR(IF(AND(TYPE('Do_Not_Collapse'!B25)=TYPE(CN4032),ISBLANK('Do_Not_Collapse'!B25)=ISBLANK(CN4032),EXACT('Do_Not_Collapse'!B25,CN4032)),0,1),1)</x:f>
        <x:v>0</x:v>
      </x:c>
    </x:row>
    <x:row r="4033">
      <x:c r="CL4033" t="str">
        <x:v>Do_Not_Collapse</x:v>
      </x:c>
      <x:c r="CM4033" t="str">
        <x:v>C25</x:v>
      </x:c>
      <x:c r="CN4033" t="str">
        <x:v>Record human/social effects in D3-D6 without inferring machine experience.</x:v>
      </x:c>
      <x:c r="CO4033" t="n">
        <x:f>IFERROR(IF(AND(TYPE('Do_Not_Collapse'!C25)=TYPE(CN4033),ISBLANK('Do_Not_Collapse'!C25)=ISBLANK(CN4033),EXACT('Do_Not_Collapse'!C25,CN4033)),0,1),1)</x:f>
        <x:v>0</x:v>
      </x:c>
    </x:row>
    <x:row r="4034">
      <x:c r="CL4034" t="str">
        <x:v>Do_Not_Collapse</x:v>
      </x:c>
      <x:c r="CM4034" t="str">
        <x:v>D25</x:v>
      </x:c>
      <x:c r="CN4034" t="str">
        <x:v>Relational over-attribution or erasure</x:v>
      </x:c>
      <x:c r="CO4034" t="n">
        <x:f>IFERROR(IF(AND(TYPE('Do_Not_Collapse'!D25)=TYPE(CN4034),ISBLANK('Do_Not_Collapse'!D25)=ISBLANK(CN4034),EXACT('Do_Not_Collapse'!D25,CN4034)),0,1),1)</x:f>
        <x:v>0</x:v>
      </x:c>
    </x:row>
    <x:row r="4035">
      <x:c r="CL4035" t="str">
        <x:v>Do_Not_Collapse</x:v>
      </x:c>
      <x:c r="CM4035" t="str">
        <x:v>A26</x:v>
      </x:c>
      <x:c r="CN4035" t="str">
        <x:v>Functional understanding vs phenomenal understanding</x:v>
      </x:c>
      <x:c r="CO4035" t="n">
        <x:f>IFERROR(IF(AND(TYPE('Do_Not_Collapse'!A26)=TYPE(CN4035),ISBLANK('Do_Not_Collapse'!A26)=ISBLANK(CN4035),EXACT('Do_Not_Collapse'!A26,CN4035)),0,1),1)</x:f>
        <x:v>0</x:v>
      </x:c>
    </x:row>
    <x:row r="4036">
      <x:c r="CL4036" t="str">
        <x:v>Do_Not_Collapse</x:v>
      </x:c>
      <x:c r="CM4036" t="str">
        <x:v>B26</x:v>
      </x:c>
      <x:c r="CN4036" t="str">
        <x:v>Target-bound explanatory/predictive competence vs what-it-is-like comprehension.</x:v>
      </x:c>
      <x:c r="CO4036" t="n">
        <x:f>IFERROR(IF(AND(TYPE('Do_Not_Collapse'!B26)=TYPE(CN4036),ISBLANK('Do_Not_Collapse'!B26)=ISBLANK(CN4036),EXACT('Do_Not_Collapse'!B26,CN4036)),0,1),1)</x:f>
        <x:v>0</x:v>
      </x:c>
    </x:row>
    <x:row r="4037">
      <x:c r="CL4037" t="str">
        <x:v>Do_Not_Collapse</x:v>
      </x:c>
      <x:c r="CM4037" t="str">
        <x:v>C26</x:v>
      </x:c>
      <x:c r="CN4037" t="str">
        <x:v>State configuration, target, relation, domain, transfer, alternatives, and nonclaim.</x:v>
      </x:c>
      <x:c r="CO4037" t="n">
        <x:f>IFERROR(IF(AND(TYPE('Do_Not_Collapse'!C26)=TYPE(CN4037),ISBLANK('Do_Not_Collapse'!C26)=ISBLANK(CN4037),EXACT('Do_Not_Collapse'!C26,CN4037)),0,1),1)</x:f>
        <x:v>0</x:v>
      </x:c>
    </x:row>
    <x:row r="4038">
      <x:c r="CL4038" t="str">
        <x:v>Do_Not_Collapse</x:v>
      </x:c>
      <x:c r="CM4038" t="str">
        <x:v>D26</x:v>
      </x:c>
      <x:c r="CN4038" t="str">
        <x:v>Understanding inflation</x:v>
      </x:c>
      <x:c r="CO4038" t="n">
        <x:f>IFERROR(IF(AND(TYPE('Do_Not_Collapse'!D26)=TYPE(CN4038),ISBLANK('Do_Not_Collapse'!D26)=ISBLANK(CN4038),EXACT('Do_Not_Collapse'!D26,CN4038)),0,1),1)</x:f>
        <x:v>0</x:v>
      </x:c>
    </x:row>
    <x:row r="4039">
      <x:c r="CL4039" t="str">
        <x:v>Rights_Floor</x:v>
      </x:c>
      <x:c r="CM4039" t="str">
        <x:v>A1</x:v>
      </x:c>
      <x:c r="CN4039" t="str">
        <x:v>LEVEL 2: RIGHTS FLOOR (RF) - PUBLIC LAYER / NCRC FORMAL PREDICATE</x:v>
      </x:c>
      <x:c r="CO4039" t="n">
        <x:f>IFERROR(IF(AND(TYPE('Rights_Floor'!A1)=TYPE(CN4039),ISBLANK('Rights_Floor'!A1)=ISBLANK(CN4039),EXACT('Rights_Floor'!A1,CN4039)),0,1),1)</x:f>
        <x:v>0</x:v>
      </x:c>
    </x:row>
    <x:row r="4040">
      <x:c r="CL4040" t="str">
        <x:v>Rights_Floor</x:v>
      </x:c>
      <x:c r="CM4040" t="str">
        <x:v>A2</x:v>
      </x:c>
      <x:c r="CN4040" t="str">
        <x:v>Public cascade</x:v>
      </x:c>
      <x:c r="CO4040" t="n">
        <x:f>IFERROR(IF(AND(TYPE('Rights_Floor'!A2)=TYPE(CN4040),ISBLANK('Rights_Floor'!A2)=ISBLANK(CN4040),EXACT('Rights_Floor'!A2,CN4040)),0,1),1)</x:f>
        <x:v>0</x:v>
      </x:c>
    </x:row>
    <x:row r="4041">
      <x:c r="CL4041" t="str">
        <x:v>Rights_Floor</x:v>
      </x:c>
      <x:c r="CM4041" t="str">
        <x:v>B2</x:v>
      </x:c>
      <x:c r="CN4041" t="str">
        <x:v>RG -&gt; RF -&gt; TRC -&gt; CSV -&gt; RLS</x:v>
      </x:c>
      <x:c r="CO4041" t="n">
        <x:f>IFERROR(IF(AND(TYPE('Rights_Floor'!B2)=TYPE(CN4041),ISBLANK('Rights_Floor'!B2)=ISBLANK(CN4041),EXACT('Rights_Floor'!B2,CN4041)),0,1),1)</x:f>
        <x:v>0</x:v>
      </x:c>
    </x:row>
    <x:row r="4042">
      <x:c r="CL4042" t="str">
        <x:v>Rights_Floor</x:v>
      </x:c>
      <x:c r="CM4042" t="str">
        <x:v>C2</x:v>
      </x:c>
      <x:c r="CN4042" t="str">
        <x:v>Formal shorthand</x:v>
      </x:c>
      <x:c r="CO4042" t="n">
        <x:f>IFERROR(IF(AND(TYPE('Rights_Floor'!C2)=TYPE(CN4042),ISBLANK('Rights_Floor'!C2)=ISBLANK(CN4042),EXACT('Rights_Floor'!C2,CN4042)),0,1),1)</x:f>
        <x:v>0</x:v>
      </x:c>
    </x:row>
    <x:row r="4043">
      <x:c r="CL4043" t="str">
        <x:v>Rights_Floor</x:v>
      </x:c>
      <x:c r="CM4043" t="str">
        <x:v>D2</x:v>
      </x:c>
      <x:c r="CN4043" t="str">
        <x:v>RG/RSG -&gt; RF/NCRC -&gt; TRC -&gt; CSV -&gt; RLS</x:v>
      </x:c>
      <x:c r="CO4043" t="n">
        <x:f>IFERROR(IF(AND(TYPE('Rights_Floor'!D2)=TYPE(CN4043),ISBLANK('Rights_Floor'!D2)=ISBLANK(CN4043),EXACT('Rights_Floor'!D2,CN4043)),0,1),1)</x:f>
        <x:v>0</x:v>
      </x:c>
    </x:row>
    <x:row r="4044">
      <x:c r="CL4044" t="str">
        <x:v>Rights_Floor</x:v>
      </x:c>
      <x:c r="CM4044" t="str">
        <x:v>A3</x:v>
      </x:c>
      <x:c r="CN4044" t="str">
        <x:v>Definition</x:v>
      </x:c>
      <x:c r="CO4044" t="n">
        <x:f>IFERROR(IF(AND(TYPE('Rights_Floor'!A3)=TYPE(CN4044),ISBLANK('Rights_Floor'!A3)=ISBLANK(CN4044),EXACT('Rights_Floor'!A3,CN4044)),0,1),1)</x:f>
        <x:v>0</x:v>
      </x:c>
    </x:row>
    <x:row r="4045">
      <x:c r="CL4045" t="str">
        <x:v>Rights_Floor</x:v>
      </x:c>
      <x:c r="CM4045" t="str">
        <x:v>B3</x:v>
      </x:c>
      <x:c r="CN4045" t="str">
        <x:v>Rights Floor is the public-facing name for the Non-Compensatory Rights Constraint (NCRC). RF names the Layer 2 gate; NCRC names the formal predicate.</x:v>
      </x:c>
      <x:c r="CO4045" t="n">
        <x:f>IFERROR(IF(AND(TYPE('Rights_Floor'!B3)=TYPE(CN4045),ISBLANK('Rights_Floor'!B3)=ISBLANK(CN4045),EXACT('Rights_Floor'!B3,CN4045)),0,1),1)</x:f>
        <x:v>0</x:v>
      </x:c>
    </x:row>
    <x:row r="4046">
      <x:c r="CL4046" t="str">
        <x:v>Rights_Floor</x:v>
      </x:c>
      <x:c r="CM4046" t="str">
        <x:v>A4</x:v>
      </x:c>
      <x:c r="CN4046" t="str">
        <x:v>Rule</x:v>
      </x:c>
      <x:c r="CO4046" t="n">
        <x:f>IFERROR(IF(AND(TYPE('Rights_Floor'!A4)=TYPE(CN4046),ISBLANK('Rights_Floor'!A4)=ISBLANK(CN4046),EXACT('Rights_Floor'!A4,CN4046)),0,1),1)</x:f>
        <x:v>0</x:v>
      </x:c>
    </x:row>
    <x:row r="4047">
      <x:c r="CL4047" t="str">
        <x:v>Rights_Floor</x:v>
      </x:c>
      <x:c r="CM4047" t="str">
        <x:v>B4</x:v>
      </x:c>
      <x:c r="CN4047" t="str">
        <x:v>A Rights Floor failure cannot be rescued by RLS, UCI/HOI, legal permission, majority preference, downstream benefit, or aggregate welfare gains.</x:v>
      </x:c>
      <x:c r="CO4047" t="n">
        <x:f>IFERROR(IF(AND(TYPE('Rights_Floor'!B4)=TYPE(CN4047),ISBLANK('Rights_Floor'!B4)=ISBLANK(CN4047),EXACT('Rights_Floor'!B4,CN4047)),0,1),1)</x:f>
        <x:v>0</x:v>
      </x:c>
    </x:row>
    <x:row r="4048">
      <x:c r="CL4048" t="str">
        <x:v>Rights_Floor</x:v>
      </x:c>
      <x:c r="CM4048" t="str">
        <x:v>A5</x:v>
      </x:c>
      <x:c r="CN4048" t="str">
        <x:v>Workbook role</x:v>
      </x:c>
      <x:c r="CO4048" t="n">
        <x:f>IFERROR(IF(AND(TYPE('Rights_Floor'!A5)=TYPE(CN4048),ISBLANK('Rights_Floor'!A5)=ISBLANK(CN4048),EXACT('Rights_Floor'!A5,CN4048)),0,1),1)</x:f>
        <x:v>0</x:v>
      </x:c>
    </x:row>
    <x:row r="4049">
      <x:c r="CL4049" t="str">
        <x:v>Rights_Floor</x:v>
      </x:c>
      <x:c r="CM4049" t="str">
        <x:v>B5</x:v>
      </x:c>
      <x:c r="CN4049" t="str">
        <x:v>This sheet is a human-facing alias and explanation layer. The formal calculation surface remains the NCRC sheet for compatibility.</x:v>
      </x:c>
      <x:c r="CO4049" t="n">
        <x:f>IFERROR(IF(AND(TYPE('Rights_Floor'!B5)=TYPE(CN4049),ISBLANK('Rights_Floor'!B5)=ISBLANK(CN4049),EXACT('Rights_Floor'!B5,CN4049)),0,1),1)</x:f>
        <x:v>0</x:v>
      </x:c>
    </x:row>
    <x:row r="4050">
      <x:c r="CL4050" t="str">
        <x:v>Rights_Floor</x:v>
      </x:c>
      <x:c r="CM4050" t="str">
        <x:v>A6</x:v>
      </x:c>
      <x:c r="CN4050" t="str">
        <x:v>Machine-readable field</x:v>
      </x:c>
      <x:c r="CO4050" t="n">
        <x:f>IFERROR(IF(AND(TYPE('Rights_Floor'!A6)=TYPE(CN4050),ISBLANK('Rights_Floor'!A6)=ISBLANK(CN4050),EXACT('Rights_Floor'!A6,CN4050)),0,1),1)</x:f>
        <x:v>0</x:v>
      </x:c>
    </x:row>
    <x:row r="4051">
      <x:c r="CL4051" t="str">
        <x:v>Rights_Floor</x:v>
      </x:c>
      <x:c r="CM4051" t="str">
        <x:v>B6</x:v>
      </x:c>
      <x:c r="CN4051" t="str">
        <x:v>Use rights_floor.status with formal_constraint: NCRC in schemas and Decision Notes.</x:v>
      </x:c>
      <x:c r="CO4051" t="n">
        <x:f>IFERROR(IF(AND(TYPE('Rights_Floor'!B6)=TYPE(CN4051),ISBLANK('Rights_Floor'!B6)=ISBLANK(CN4051),EXACT('Rights_Floor'!B6,CN4051)),0,1),1)</x:f>
        <x:v>0</x:v>
      </x:c>
    </x:row>
    <x:row r="4052">
      <x:c r="CL4052" t="str">
        <x:v>NCRC</x:v>
      </x:c>
      <x:c r="CM4052" t="str">
        <x:v>A1</x:v>
      </x:c>
      <x:c r="CN4052" t="str">
        <x:v>LEVEL 2: RIGHTS FLOOR / NCRC (non-compensatory gate)</x:v>
      </x:c>
      <x:c r="CO4052" t="n">
        <x:f>IFERROR(IF(AND(TYPE('NCRC'!A1)=TYPE(CN4052),ISBLANK('NCRC'!A1)=ISBLANK(CN4052),EXACT('NCRC'!A1,CN4052)),0,1),1)</x:f>
        <x:v>0</x:v>
      </x:c>
    </x:row>
    <x:row r="4053">
      <x:c r="CL4053" t="str">
        <x:v>NCRC</x:v>
      </x:c>
      <x:c r="CM4053" t="str">
        <x:v>A3</x:v>
      </x:c>
      <x:c r="CN4053" t="str">
        <x:v>Reference: RippleLogic v13.0 Section 7.0</x:v>
      </x:c>
      <x:c r="CO4053" t="n">
        <x:f>IFERROR(IF(AND(TYPE('NCRC'!A3)=TYPE(CN4053),ISBLANK('NCRC'!A3)=ISBLANK(CN4053),EXACT('NCRC'!A3,CN4053)),0,1),1)</x:f>
        <x:v>0</x:v>
      </x:c>
    </x:row>
    <x:row r="4054">
      <x:c r="CL4054" t="str">
        <x:v>NCRC</x:v>
      </x:c>
      <x:c r="CM4054" t="str">
        <x:v>A4</x:v>
      </x:c>
      <x:c r="CN4054" t="str">
        <x:v>Rule: for every right r, v_r^floor = 0, v_r^cat = 0, v_r^risk = 0, and no required rights-evidence field is unresolved.</x:v>
      </x:c>
      <x:c r="CO4054" t="n">
        <x:f>IFERROR(IF(AND(TYPE('NCRC'!A4)=TYPE(CN4054),ISBLANK('NCRC'!A4)=ISBLANK(CN4054),EXACT('NCRC'!A4,CN4054)),0,1),1)</x:f>
        <x:v>0</x:v>
      </x:c>
    </x:row>
    <x:row r="4055">
      <x:c r="CL4055"/>
      <x:c r="CM4055"/>
      <x:c r="CN4055"/>
      <x:c r="CO4055"/>
    </x:row>
    <x:row r="4056">
      <x:c r="CL4056" t="str">
        <x:v>NCRC</x:v>
      </x:c>
      <x:c r="CM4056" t="str">
        <x:v>A6</x:v>
      </x:c>
      <x:c r="CN4056" t="str">
        <x:v>OPTION A RIGHTS CHECK</x:v>
      </x:c>
      <x:c r="CO4056" t="n">
        <x:f>IFERROR(IF(AND(TYPE('NCRC'!A6)=TYPE(CN4056),ISBLANK('NCRC'!A6)=ISBLANK(CN4056),EXACT('NCRC'!A6,CN4056)),0,1),1)</x:f>
        <x:v>0</x:v>
      </x:c>
    </x:row>
    <x:row r="4057">
      <x:c r="CL4057" t="str">
        <x:v>NCRC</x:v>
      </x:c>
      <x:c r="CM4057" t="str">
        <x:v>H6</x:v>
      </x:c>
      <x:c r="CN4057" t="str">
        <x:v>Source locator (first matching minimum)</x:v>
      </x:c>
      <x:c r="CO4057" t="n">
        <x:f>IFERROR(IF(AND(TYPE('NCRC'!H6)=TYPE(CN4057),ISBLANK('NCRC'!H6)=ISBLANK(CN4057),EXACT('NCRC'!H6,CN4057)),0,1),1)</x:f>
        <x:v>0</x:v>
      </x:c>
    </x:row>
    <x:row r="4058">
      <x:c r="CL4058" t="str">
        <x:v>NCRC</x:v>
      </x:c>
      <x:c r="CM4058" t="str">
        <x:v>A7</x:v>
      </x:c>
      <x:c r="CN4058" t="str">
        <x:v>Right</x:v>
      </x:c>
      <x:c r="CO4058" t="n">
        <x:f>IFERROR(IF(AND(TYPE('NCRC'!A7)=TYPE(CN4058),ISBLANK('NCRC'!A7)=ISBLANK(CN4058),EXACT('NCRC'!A7,CN4058)),0,1),1)</x:f>
        <x:v>0</x:v>
      </x:c>
    </x:row>
    <x:row r="4059">
      <x:c r="CL4059" t="str">
        <x:v>NCRC</x:v>
      </x:c>
      <x:c r="CM4059" t="str">
        <x:v>B7</x:v>
      </x:c>
      <x:c r="CN4059" t="str">
        <x:v>Display order (not emergency priority)</x:v>
      </x:c>
      <x:c r="CO4059" t="n">
        <x:f>IFERROR(IF(AND(TYPE('NCRC'!B7)=TYPE(CN4059),ISBLANK('NCRC'!B7)=ISBLANK(CN4059),EXACT('NCRC'!B7,CN4059)),0,1),1)</x:f>
        <x:v>0</x:v>
      </x:c>
    </x:row>
    <x:row r="4060">
      <x:c r="CL4060" t="str">
        <x:v>NCRC</x:v>
      </x:c>
      <x:c r="CM4060" t="str">
        <x:v>C7</x:v>
      </x:c>
      <x:c r="CN4060" t="str">
        <x:v>θ_r</x:v>
      </x:c>
      <x:c r="CO4060" t="n">
        <x:f>IFERROR(IF(AND(TYPE('NCRC'!C7)=TYPE(CN4060),ISBLANK('NCRC'!C7)=ISBLANK(CN4060),EXACT('NCRC'!C7,CN4060)),0,1),1)</x:f>
        <x:v>0</x:v>
      </x:c>
    </x:row>
    <x:row r="4061">
      <x:c r="CL4061" t="str">
        <x:v>NCRC</x:v>
      </x:c>
      <x:c r="CM4061" t="str">
        <x:v>D7</x:v>
      </x:c>
      <x:c r="CN4061" t="str">
        <x:v>Min_I_rights_A</x:v>
      </x:c>
      <x:c r="CO4061" t="n">
        <x:f>IFERROR(IF(AND(TYPE('NCRC'!D7)=TYPE(CN4061),ISBLANK('NCRC'!D7)=ISBLANK(CN4061),EXACT('NCRC'!D7,CN4061)),0,1),1)</x:f>
        <x:v>0</x:v>
      </x:c>
    </x:row>
    <x:row r="4062">
      <x:c r="CL4062" t="str">
        <x:v>NCRC</x:v>
      </x:c>
      <x:c r="CM4062" t="str">
        <x:v>E7</x:v>
      </x:c>
      <x:c r="CN4062" t="str">
        <x:v>Min_I_rights_B</x:v>
      </x:c>
      <x:c r="CO4062" t="n">
        <x:f>IFERROR(IF(AND(TYPE('NCRC'!E7)=TYPE(CN4062),ISBLANK('NCRC'!E7)=ISBLANK(CN4062),EXACT('NCRC'!E7,CN4062)),0,1),1)</x:f>
        <x:v>0</x:v>
      </x:c>
    </x:row>
    <x:row r="4063">
      <x:c r="CL4063" t="str">
        <x:v>NCRC</x:v>
      </x:c>
      <x:c r="CM4063" t="str">
        <x:v>F7</x:v>
      </x:c>
      <x:c r="CN4063" t="str">
        <x:v>Pass_Floor_A</x:v>
      </x:c>
      <x:c r="CO4063" t="n">
        <x:f>IFERROR(IF(AND(TYPE('NCRC'!F7)=TYPE(CN4063),ISBLANK('NCRC'!F7)=ISBLANK(CN4063),EXACT('NCRC'!F7,CN4063)),0,1),1)</x:f>
        <x:v>0</x:v>
      </x:c>
    </x:row>
    <x:row r="4064">
      <x:c r="CL4064" t="str">
        <x:v>NCRC</x:v>
      </x:c>
      <x:c r="CM4064" t="str">
        <x:v>G7</x:v>
      </x:c>
      <x:c r="CN4064" t="str">
        <x:v>Pass_Floor_B</x:v>
      </x:c>
      <x:c r="CO4064" t="n">
        <x:f>IFERROR(IF(AND(TYPE('NCRC'!G7)=TYPE(CN4064),ISBLANK('NCRC'!G7)=ISBLANK(CN4064),EXACT('NCRC'!G7,CN4064)),0,1),1)</x:f>
        <x:v>0</x:v>
      </x:c>
    </x:row>
    <x:row r="4065">
      <x:c r="CL4065" t="str">
        <x:v>NCRC</x:v>
      </x:c>
      <x:c r="CM4065" t="str">
        <x:v>H7</x:v>
      </x:c>
      <x:c r="CN4065" t="str">
        <x:v>Worst_Cell_A</x:v>
      </x:c>
      <x:c r="CO4065" t="n">
        <x:f>IFERROR(IF(AND(TYPE('NCRC'!H7)=TYPE(CN4065),ISBLANK('NCRC'!H7)=ISBLANK(CN4065),EXACT('NCRC'!H7,CN4065)),0,1),1)</x:f>
        <x:v>0</x:v>
      </x:c>
    </x:row>
    <x:row r="4066">
      <x:c r="CL4066" t="str">
        <x:v>NCRC</x:v>
      </x:c>
      <x:c r="CM4066" t="str">
        <x:v>I7</x:v>
      </x:c>
      <x:c r="CN4066" t="str">
        <x:v>Worst_Cell_B</x:v>
      </x:c>
      <x:c r="CO4066" t="n">
        <x:f>IFERROR(IF(AND(TYPE('NCRC'!I7)=TYPE(CN4066),ISBLANK('NCRC'!I7)=ISBLANK(CN4066),EXACT('NCRC'!I7,CN4066)),0,1),1)</x:f>
        <x:v>0</x:v>
      </x:c>
    </x:row>
    <x:row r="4067">
      <x:c r="CL4067" t="str">
        <x:v>NCRC</x:v>
      </x:c>
      <x:c r="CM4067" t="str">
        <x:v>A8</x:v>
      </x:c>
      <x:c r="CN4067" t="str">
        <x:v>LIFE</x:v>
      </x:c>
      <x:c r="CO4067" t="n">
        <x:f>IFERROR(IF(AND(TYPE('NCRC'!A8)=TYPE(CN4067),ISBLANK('NCRC'!A8)=ISBLANK(CN4067),EXACT('NCRC'!A8,CN4067)),0,1),1)</x:f>
        <x:v>0</x:v>
      </x:c>
    </x:row>
    <x:row r="4068">
      <x:c r="CL4068" t="str">
        <x:v>NCRC</x:v>
      </x:c>
      <x:c r="CM4068" t="str">
        <x:v>B8</x:v>
      </x:c>
      <x:c r="CN4068" t="n">
        <x:v>1</x:v>
      </x:c>
      <x:c r="CO4068" t="n">
        <x:f>IFERROR(IF(AND(TYPE('NCRC'!B8)=TYPE(CN4068),ISBLANK('NCRC'!B8)=ISBLANK(CN4068),EXACT('NCRC'!B8,CN4068)),0,1),1)</x:f>
        <x:v>0</x:v>
      </x:c>
    </x:row>
    <x:row r="4069">
      <x:c r="CL4069" t="str">
        <x:v>NCRC</x:v>
      </x:c>
      <x:c r="CM4069" t="str">
        <x:v>C8</x:v>
      </x:c>
      <x:c r="CN4069" t="n">
        <x:v>-0.9</x:v>
      </x:c>
      <x:c r="CO4069" t="n">
        <x:f>IFERROR(IF(AND(TYPE('NCRC'!C8)=TYPE(CN4069),ISBLANK('NCRC'!C8)=ISBLANK(CN4069),EXACT('NCRC'!C8,CN4069)),0,1),1)</x:f>
        <x:v>0</x:v>
      </x:c>
    </x:row>
    <x:row r="4070">
      <x:c r="CL4070" t="str">
        <x:v>NCRC</x:v>
      </x:c>
      <x:c r="CM4070" t="str">
        <x:v>D8</x:v>
      </x:c>
      <x:c r="CN4070" t="n">
        <x:v>0</x:v>
      </x:c>
      <x:c r="CO4070" t="n">
        <x:f>IFERROR(IF(AND(TYPE('NCRC'!D8)=TYPE(CN4070),ISBLANK('NCRC'!D8)=ISBLANK(CN4070),EXACT('NCRC'!D8,CN4070)),0,1),1)</x:f>
        <x:v>0</x:v>
      </x:c>
    </x:row>
    <x:row r="4071">
      <x:c r="CL4071" t="str">
        <x:v>NCRC</x:v>
      </x:c>
      <x:c r="CM4071" t="str">
        <x:v>E8</x:v>
      </x:c>
      <x:c r="CN4071" t="n">
        <x:v>0</x:v>
      </x:c>
      <x:c r="CO4071" t="n">
        <x:f>IFERROR(IF(AND(TYPE('NCRC'!E8)=TYPE(CN4071),ISBLANK('NCRC'!E8)=ISBLANK(CN4071),EXACT('NCRC'!E8,CN4071)),0,1),1)</x:f>
        <x:v>0</x:v>
      </x:c>
    </x:row>
    <x:row r="4072">
      <x:c r="CL4072" t="str">
        <x:v>NCRC</x:v>
      </x:c>
      <x:c r="CM4072" t="str">
        <x:v>F8</x:v>
      </x:c>
      <x:c r="CN4072" t="str">
        <x:v>PASS</x:v>
      </x:c>
      <x:c r="CO4072" t="n">
        <x:f>IFERROR(IF(AND(TYPE('NCRC'!F8)=TYPE(CN4072),ISBLANK('NCRC'!F8)=ISBLANK(CN4072),EXACT('NCRC'!F8,CN4072)),0,1),1)</x:f>
        <x:v>0</x:v>
      </x:c>
    </x:row>
    <x:row r="4073">
      <x:c r="CL4073" t="str">
        <x:v>NCRC</x:v>
      </x:c>
      <x:c r="CM4073" t="str">
        <x:v>G8</x:v>
      </x:c>
      <x:c r="CN4073" t="str">
        <x:v>PASS</x:v>
      </x:c>
      <x:c r="CO4073" t="n">
        <x:f>IFERROR(IF(AND(TYPE('NCRC'!G8)=TYPE(CN4073),ISBLANK('NCRC'!G8)=ISBLANK(CN4073),EXACT('NCRC'!G8,CN4073)),0,1),1)</x:f>
        <x:v>0</x:v>
      </x:c>
    </x:row>
    <x:row r="4074">
      <x:c r="CL4074" t="str">
        <x:v>NCRC</x:v>
      </x:c>
      <x:c r="CM4074" t="str">
        <x:v>A9</x:v>
      </x:c>
      <x:c r="CN4074" t="str">
        <x:v>BODY</x:v>
      </x:c>
      <x:c r="CO4074" t="n">
        <x:f>IFERROR(IF(AND(TYPE('NCRC'!A9)=TYPE(CN4074),ISBLANK('NCRC'!A9)=ISBLANK(CN4074),EXACT('NCRC'!A9,CN4074)),0,1),1)</x:f>
        <x:v>0</x:v>
      </x:c>
    </x:row>
    <x:row r="4075">
      <x:c r="CL4075" t="str">
        <x:v>NCRC</x:v>
      </x:c>
      <x:c r="CM4075" t="str">
        <x:v>B9</x:v>
      </x:c>
      <x:c r="CN4075" t="n">
        <x:v>2</x:v>
      </x:c>
      <x:c r="CO4075" t="n">
        <x:f>IFERROR(IF(AND(TYPE('NCRC'!B9)=TYPE(CN4075),ISBLANK('NCRC'!B9)=ISBLANK(CN4075),EXACT('NCRC'!B9,CN4075)),0,1),1)</x:f>
        <x:v>0</x:v>
      </x:c>
    </x:row>
    <x:row r="4076">
      <x:c r="CL4076" t="str">
        <x:v>NCRC</x:v>
      </x:c>
      <x:c r="CM4076" t="str">
        <x:v>C9</x:v>
      </x:c>
      <x:c r="CN4076" t="n">
        <x:v>-0.7</x:v>
      </x:c>
      <x:c r="CO4076" t="n">
        <x:f>IFERROR(IF(AND(TYPE('NCRC'!C9)=TYPE(CN4076),ISBLANK('NCRC'!C9)=ISBLANK(CN4076),EXACT('NCRC'!C9,CN4076)),0,1),1)</x:f>
        <x:v>0</x:v>
      </x:c>
    </x:row>
    <x:row r="4077">
      <x:c r="CL4077" t="str">
        <x:v>NCRC</x:v>
      </x:c>
      <x:c r="CM4077" t="str">
        <x:v>D9</x:v>
      </x:c>
      <x:c r="CN4077" t="n">
        <x:v>0</x:v>
      </x:c>
      <x:c r="CO4077" t="n">
        <x:f>IFERROR(IF(AND(TYPE('NCRC'!D9)=TYPE(CN4077),ISBLANK('NCRC'!D9)=ISBLANK(CN4077),EXACT('NCRC'!D9,CN4077)),0,1),1)</x:f>
        <x:v>0</x:v>
      </x:c>
    </x:row>
    <x:row r="4078">
      <x:c r="CL4078" t="str">
        <x:v>NCRC</x:v>
      </x:c>
      <x:c r="CM4078" t="str">
        <x:v>E9</x:v>
      </x:c>
      <x:c r="CN4078" t="n">
        <x:v>0</x:v>
      </x:c>
      <x:c r="CO4078" t="n">
        <x:f>IFERROR(IF(AND(TYPE('NCRC'!E9)=TYPE(CN4078),ISBLANK('NCRC'!E9)=ISBLANK(CN4078),EXACT('NCRC'!E9,CN4078)),0,1),1)</x:f>
        <x:v>0</x:v>
      </x:c>
    </x:row>
    <x:row r="4079">
      <x:c r="CL4079" t="str">
        <x:v>NCRC</x:v>
      </x:c>
      <x:c r="CM4079" t="str">
        <x:v>F9</x:v>
      </x:c>
      <x:c r="CN4079" t="str">
        <x:v>PASS</x:v>
      </x:c>
      <x:c r="CO4079" t="n">
        <x:f>IFERROR(IF(AND(TYPE('NCRC'!F9)=TYPE(CN4079),ISBLANK('NCRC'!F9)=ISBLANK(CN4079),EXACT('NCRC'!F9,CN4079)),0,1),1)</x:f>
        <x:v>0</x:v>
      </x:c>
    </x:row>
    <x:row r="4080">
      <x:c r="CL4080" t="str">
        <x:v>NCRC</x:v>
      </x:c>
      <x:c r="CM4080" t="str">
        <x:v>G9</x:v>
      </x:c>
      <x:c r="CN4080" t="str">
        <x:v>PASS</x:v>
      </x:c>
      <x:c r="CO4080" t="n">
        <x:f>IFERROR(IF(AND(TYPE('NCRC'!G9)=TYPE(CN4080),ISBLANK('NCRC'!G9)=ISBLANK(CN4080),EXACT('NCRC'!G9,CN4080)),0,1),1)</x:f>
        <x:v>0</x:v>
      </x:c>
    </x:row>
    <x:row r="4081">
      <x:c r="CL4081" t="str">
        <x:v>NCRC</x:v>
      </x:c>
      <x:c r="CM4081" t="str">
        <x:v>A10</x:v>
      </x:c>
      <x:c r="CN4081" t="str">
        <x:v>LBTY</x:v>
      </x:c>
      <x:c r="CO4081" t="n">
        <x:f>IFERROR(IF(AND(TYPE('NCRC'!A10)=TYPE(CN4081),ISBLANK('NCRC'!A10)=ISBLANK(CN4081),EXACT('NCRC'!A10,CN4081)),0,1),1)</x:f>
        <x:v>0</x:v>
      </x:c>
    </x:row>
    <x:row r="4082">
      <x:c r="CL4082" t="str">
        <x:v>NCRC</x:v>
      </x:c>
      <x:c r="CM4082" t="str">
        <x:v>B10</x:v>
      </x:c>
      <x:c r="CN4082" t="n">
        <x:v>3</x:v>
      </x:c>
      <x:c r="CO4082" t="n">
        <x:f>IFERROR(IF(AND(TYPE('NCRC'!B10)=TYPE(CN4082),ISBLANK('NCRC'!B10)=ISBLANK(CN4082),EXACT('NCRC'!B10,CN4082)),0,1),1)</x:f>
        <x:v>0</x:v>
      </x:c>
    </x:row>
    <x:row r="4083">
      <x:c r="CL4083" t="str">
        <x:v>NCRC</x:v>
      </x:c>
      <x:c r="CM4083" t="str">
        <x:v>C10</x:v>
      </x:c>
      <x:c r="CN4083" t="n">
        <x:v>-0.65</x:v>
      </x:c>
      <x:c r="CO4083" t="n">
        <x:f>IFERROR(IF(AND(TYPE('NCRC'!C10)=TYPE(CN4083),ISBLANK('NCRC'!C10)=ISBLANK(CN4083),EXACT('NCRC'!C10,CN4083)),0,1),1)</x:f>
        <x:v>0</x:v>
      </x:c>
    </x:row>
    <x:row r="4084">
      <x:c r="CL4084" t="str">
        <x:v>NCRC</x:v>
      </x:c>
      <x:c r="CM4084" t="str">
        <x:v>D10</x:v>
      </x:c>
      <x:c r="CN4084" t="n">
        <x:v>-0.15</x:v>
      </x:c>
      <x:c r="CO4084" t="n">
        <x:f>IFERROR(IF(AND(TYPE('NCRC'!D10)=TYPE(CN4084),ISBLANK('NCRC'!D10)=ISBLANK(CN4084),EXACT('NCRC'!D10,CN4084)),0,1),1)</x:f>
        <x:v>0</x:v>
      </x:c>
    </x:row>
    <x:row r="4085">
      <x:c r="CL4085" t="str">
        <x:v>NCRC</x:v>
      </x:c>
      <x:c r="CM4085" t="str">
        <x:v>E10</x:v>
      </x:c>
      <x:c r="CN4085" t="n">
        <x:v>-0.15</x:v>
      </x:c>
      <x:c r="CO4085" t="n">
        <x:f>IFERROR(IF(AND(TYPE('NCRC'!E10)=TYPE(CN4085),ISBLANK('NCRC'!E10)=ISBLANK(CN4085),EXACT('NCRC'!E10,CN4085)),0,1),1)</x:f>
        <x:v>0</x:v>
      </x:c>
    </x:row>
    <x:row r="4086">
      <x:c r="CL4086" t="str">
        <x:v>NCRC</x:v>
      </x:c>
      <x:c r="CM4086" t="str">
        <x:v>F10</x:v>
      </x:c>
      <x:c r="CN4086" t="str">
        <x:v>PASS</x:v>
      </x:c>
      <x:c r="CO4086" t="n">
        <x:f>IFERROR(IF(AND(TYPE('NCRC'!F10)=TYPE(CN4086),ISBLANK('NCRC'!F10)=ISBLANK(CN4086),EXACT('NCRC'!F10,CN4086)),0,1),1)</x:f>
        <x:v>0</x:v>
      </x:c>
    </x:row>
    <x:row r="4087">
      <x:c r="CL4087" t="str">
        <x:v>NCRC</x:v>
      </x:c>
      <x:c r="CM4087" t="str">
        <x:v>G10</x:v>
      </x:c>
      <x:c r="CN4087" t="str">
        <x:v>PASS</x:v>
      </x:c>
      <x:c r="CO4087" t="n">
        <x:f>IFERROR(IF(AND(TYPE('NCRC'!G10)=TYPE(CN4087),ISBLANK('NCRC'!G10)=ISBLANK(CN4087),EXACT('NCRC'!G10,CN4087)),0,1),1)</x:f>
        <x:v>0</x:v>
      </x:c>
    </x:row>
    <x:row r="4088">
      <x:c r="CL4088" t="str">
        <x:v>NCRC</x:v>
      </x:c>
      <x:c r="CM4088" t="str">
        <x:v>H10</x:v>
      </x:c>
      <x:c r="CN4088" t="str">
        <x:v>Rights_Coverage_View!H23</x:v>
      </x:c>
      <x:c r="CO4088" t="n">
        <x:f>IFERROR(IF(AND(TYPE('NCRC'!H10)=TYPE(CN4088),ISBLANK('NCRC'!H10)=ISBLANK(CN4088),EXACT('NCRC'!H10,CN4088)),0,1),1)</x:f>
        <x:v>0</x:v>
      </x:c>
    </x:row>
    <x:row r="4089">
      <x:c r="CL4089" t="str">
        <x:v>NCRC</x:v>
      </x:c>
      <x:c r="CM4089" t="str">
        <x:v>I10</x:v>
      </x:c>
      <x:c r="CN4089" t="str">
        <x:v>Rights_Coverage_View!I17</x:v>
      </x:c>
      <x:c r="CO4089" t="n">
        <x:f>IFERROR(IF(AND(TYPE('NCRC'!I10)=TYPE(CN4089),ISBLANK('NCRC'!I10)=ISBLANK(CN4089),EXACT('NCRC'!I10,CN4089)),0,1),1)</x:f>
        <x:v>0</x:v>
      </x:c>
    </x:row>
    <x:row r="4090">
      <x:c r="CL4090" t="str">
        <x:v>NCRC</x:v>
      </x:c>
      <x:c r="CM4090" t="str">
        <x:v>A11</x:v>
      </x:c>
      <x:c r="CN4090" t="str">
        <x:v>NEED</x:v>
      </x:c>
      <x:c r="CO4090" t="n">
        <x:f>IFERROR(IF(AND(TYPE('NCRC'!A11)=TYPE(CN4090),ISBLANK('NCRC'!A11)=ISBLANK(CN4090),EXACT('NCRC'!A11,CN4090)),0,1),1)</x:f>
        <x:v>0</x:v>
      </x:c>
    </x:row>
    <x:row r="4091">
      <x:c r="CL4091" t="str">
        <x:v>NCRC</x:v>
      </x:c>
      <x:c r="CM4091" t="str">
        <x:v>B11</x:v>
      </x:c>
      <x:c r="CN4091" t="n">
        <x:v>4</x:v>
      </x:c>
      <x:c r="CO4091" t="n">
        <x:f>IFERROR(IF(AND(TYPE('NCRC'!B11)=TYPE(CN4091),ISBLANK('NCRC'!B11)=ISBLANK(CN4091),EXACT('NCRC'!B11,CN4091)),0,1),1)</x:f>
        <x:v>0</x:v>
      </x:c>
    </x:row>
    <x:row r="4092">
      <x:c r="CL4092" t="str">
        <x:v>NCRC</x:v>
      </x:c>
      <x:c r="CM4092" t="str">
        <x:v>C11</x:v>
      </x:c>
      <x:c r="CN4092" t="n">
        <x:v>-0.5</x:v>
      </x:c>
      <x:c r="CO4092" t="n">
        <x:f>IFERROR(IF(AND(TYPE('NCRC'!C11)=TYPE(CN4092),ISBLANK('NCRC'!C11)=ISBLANK(CN4092),EXACT('NCRC'!C11,CN4092)),0,1),1)</x:f>
        <x:v>0</x:v>
      </x:c>
    </x:row>
    <x:row r="4093">
      <x:c r="CL4093" t="str">
        <x:v>NCRC</x:v>
      </x:c>
      <x:c r="CM4093" t="str">
        <x:v>D11</x:v>
      </x:c>
      <x:c r="CN4093" t="n">
        <x:v>-0.3</x:v>
      </x:c>
      <x:c r="CO4093" t="n">
        <x:f>IFERROR(IF(AND(TYPE('NCRC'!D11)=TYPE(CN4093),ISBLANK('NCRC'!D11)=ISBLANK(CN4093),EXACT('NCRC'!D11,CN4093)),0,1),1)</x:f>
        <x:v>0</x:v>
      </x:c>
    </x:row>
    <x:row r="4094">
      <x:c r="CL4094" t="str">
        <x:v>NCRC</x:v>
      </x:c>
      <x:c r="CM4094" t="str">
        <x:v>E11</x:v>
      </x:c>
      <x:c r="CN4094" t="n">
        <x:v>-0.12</x:v>
      </x:c>
      <x:c r="CO4094" t="n">
        <x:f>IFERROR(IF(AND(TYPE('NCRC'!E11)=TYPE(CN4094),ISBLANK('NCRC'!E11)=ISBLANK(CN4094),EXACT('NCRC'!E11,CN4094)),0,1),1)</x:f>
        <x:v>0</x:v>
      </x:c>
    </x:row>
    <x:row r="4095">
      <x:c r="CL4095" t="str">
        <x:v>NCRC</x:v>
      </x:c>
      <x:c r="CM4095" t="str">
        <x:v>F11</x:v>
      </x:c>
      <x:c r="CN4095" t="str">
        <x:v>PASS</x:v>
      </x:c>
      <x:c r="CO4095" t="n">
        <x:f>IFERROR(IF(AND(TYPE('NCRC'!F11)=TYPE(CN4095),ISBLANK('NCRC'!F11)=ISBLANK(CN4095),EXACT('NCRC'!F11,CN4095)),0,1),1)</x:f>
        <x:v>0</x:v>
      </x:c>
    </x:row>
    <x:row r="4096">
      <x:c r="CL4096" t="str">
        <x:v>NCRC</x:v>
      </x:c>
      <x:c r="CM4096" t="str">
        <x:v>G11</x:v>
      </x:c>
      <x:c r="CN4096" t="str">
        <x:v>PASS</x:v>
      </x:c>
      <x:c r="CO4096" t="n">
        <x:f>IFERROR(IF(AND(TYPE('NCRC'!G11)=TYPE(CN4096),ISBLANK('NCRC'!G11)=ISBLANK(CN4096),EXACT('NCRC'!G11,CN4096)),0,1),1)</x:f>
        <x:v>0</x:v>
      </x:c>
    </x:row>
    <x:row r="4097">
      <x:c r="CL4097" t="str">
        <x:v>NCRC</x:v>
      </x:c>
      <x:c r="CM4097" t="str">
        <x:v>H11</x:v>
      </x:c>
      <x:c r="CN4097" t="str">
        <x:v>Rights_Coverage_View!H33</x:v>
      </x:c>
      <x:c r="CO4097" t="n">
        <x:f>IFERROR(IF(AND(TYPE('NCRC'!H11)=TYPE(CN4097),ISBLANK('NCRC'!H11)=ISBLANK(CN4097),EXACT('NCRC'!H11,CN4097)),0,1),1)</x:f>
        <x:v>0</x:v>
      </x:c>
    </x:row>
    <x:row r="4098">
      <x:c r="CL4098" t="str">
        <x:v>NCRC</x:v>
      </x:c>
      <x:c r="CM4098" t="str">
        <x:v>I11</x:v>
      </x:c>
      <x:c r="CN4098" t="str">
        <x:v>Rights_Coverage_View!I29</x:v>
      </x:c>
      <x:c r="CO4098" t="n">
        <x:f>IFERROR(IF(AND(TYPE('NCRC'!I11)=TYPE(CN4098),ISBLANK('NCRC'!I11)=ISBLANK(CN4098),EXACT('NCRC'!I11,CN4098)),0,1),1)</x:f>
        <x:v>0</x:v>
      </x:c>
    </x:row>
    <x:row r="4099">
      <x:c r="CL4099" t="str">
        <x:v>NCRC</x:v>
      </x:c>
      <x:c r="CM4099" t="str">
        <x:v>A12</x:v>
      </x:c>
      <x:c r="CN4099" t="str">
        <x:v>DIGN</x:v>
      </x:c>
      <x:c r="CO4099" t="n">
        <x:f>IFERROR(IF(AND(TYPE('NCRC'!A12)=TYPE(CN4099),ISBLANK('NCRC'!A12)=ISBLANK(CN4099),EXACT('NCRC'!A12,CN4099)),0,1),1)</x:f>
        <x:v>0</x:v>
      </x:c>
    </x:row>
    <x:row r="4100">
      <x:c r="CL4100" t="str">
        <x:v>NCRC</x:v>
      </x:c>
      <x:c r="CM4100" t="str">
        <x:v>B12</x:v>
      </x:c>
      <x:c r="CN4100" t="n">
        <x:v>5</x:v>
      </x:c>
      <x:c r="CO4100" t="n">
        <x:f>IFERROR(IF(AND(TYPE('NCRC'!B12)=TYPE(CN4100),ISBLANK('NCRC'!B12)=ISBLANK(CN4100),EXACT('NCRC'!B12,CN4100)),0,1),1)</x:f>
        <x:v>0</x:v>
      </x:c>
    </x:row>
    <x:row r="4101">
      <x:c r="CL4101" t="str">
        <x:v>NCRC</x:v>
      </x:c>
      <x:c r="CM4101" t="str">
        <x:v>C12</x:v>
      </x:c>
      <x:c r="CN4101" t="n">
        <x:v>-0.55</x:v>
      </x:c>
      <x:c r="CO4101" t="n">
        <x:f>IFERROR(IF(AND(TYPE('NCRC'!C12)=TYPE(CN4101),ISBLANK('NCRC'!C12)=ISBLANK(CN4101),EXACT('NCRC'!C12,CN4101)),0,1),1)</x:f>
        <x:v>0</x:v>
      </x:c>
    </x:row>
    <x:row r="4102">
      <x:c r="CL4102" t="str">
        <x:v>NCRC</x:v>
      </x:c>
      <x:c r="CM4102" t="str">
        <x:v>D12</x:v>
      </x:c>
      <x:c r="CN4102" t="n">
        <x:v>-0.15</x:v>
      </x:c>
      <x:c r="CO4102" t="n">
        <x:f>IFERROR(IF(AND(TYPE('NCRC'!D12)=TYPE(CN4102),ISBLANK('NCRC'!D12)=ISBLANK(CN4102),EXACT('NCRC'!D12,CN4102)),0,1),1)</x:f>
        <x:v>0</x:v>
      </x:c>
    </x:row>
    <x:row r="4103">
      <x:c r="CL4103" t="str">
        <x:v>NCRC</x:v>
      </x:c>
      <x:c r="CM4103" t="str">
        <x:v>E12</x:v>
      </x:c>
      <x:c r="CN4103" t="n">
        <x:v>-0.15</x:v>
      </x:c>
      <x:c r="CO4103" t="n">
        <x:f>IFERROR(IF(AND(TYPE('NCRC'!E12)=TYPE(CN4103),ISBLANK('NCRC'!E12)=ISBLANK(CN4103),EXACT('NCRC'!E12,CN4103)),0,1),1)</x:f>
        <x:v>0</x:v>
      </x:c>
    </x:row>
    <x:row r="4104">
      <x:c r="CL4104" t="str">
        <x:v>NCRC</x:v>
      </x:c>
      <x:c r="CM4104" t="str">
        <x:v>F12</x:v>
      </x:c>
      <x:c r="CN4104" t="str">
        <x:v>PASS</x:v>
      </x:c>
      <x:c r="CO4104" t="n">
        <x:f>IFERROR(IF(AND(TYPE('NCRC'!F12)=TYPE(CN4104),ISBLANK('NCRC'!F12)=ISBLANK(CN4104),EXACT('NCRC'!F12,CN4104)),0,1),1)</x:f>
        <x:v>0</x:v>
      </x:c>
    </x:row>
    <x:row r="4105">
      <x:c r="CL4105" t="str">
        <x:v>NCRC</x:v>
      </x:c>
      <x:c r="CM4105" t="str">
        <x:v>G12</x:v>
      </x:c>
      <x:c r="CN4105" t="str">
        <x:v>PASS</x:v>
      </x:c>
      <x:c r="CO4105" t="n">
        <x:f>IFERROR(IF(AND(TYPE('NCRC'!G12)=TYPE(CN4105),ISBLANK('NCRC'!G12)=ISBLANK(CN4105),EXACT('NCRC'!G12,CN4105)),0,1),1)</x:f>
        <x:v>0</x:v>
      </x:c>
    </x:row>
    <x:row r="4106">
      <x:c r="CL4106" t="str">
        <x:v>NCRC</x:v>
      </x:c>
      <x:c r="CM4106" t="str">
        <x:v>H12</x:v>
      </x:c>
      <x:c r="CN4106" t="str">
        <x:v>Rights_Coverage_View!H43</x:v>
      </x:c>
      <x:c r="CO4106" t="n">
        <x:f>IFERROR(IF(AND(TYPE('NCRC'!H12)=TYPE(CN4106),ISBLANK('NCRC'!H12)=ISBLANK(CN4106),EXACT('NCRC'!H12,CN4106)),0,1),1)</x:f>
        <x:v>0</x:v>
      </x:c>
    </x:row>
    <x:row r="4107">
      <x:c r="CL4107" t="str">
        <x:v>NCRC</x:v>
      </x:c>
      <x:c r="CM4107" t="str">
        <x:v>I12</x:v>
      </x:c>
      <x:c r="CN4107" t="str">
        <x:v>Rights_Coverage_View!I40</x:v>
      </x:c>
      <x:c r="CO4107" t="n">
        <x:f>IFERROR(IF(AND(TYPE('NCRC'!I12)=TYPE(CN4107),ISBLANK('NCRC'!I12)=ISBLANK(CN4107),EXACT('NCRC'!I12,CN4107)),0,1),1)</x:f>
        <x:v>0</x:v>
      </x:c>
    </x:row>
    <x:row r="4108">
      <x:c r="CL4108" t="str">
        <x:v>NCRC</x:v>
      </x:c>
      <x:c r="CM4108" t="str">
        <x:v>A13</x:v>
      </x:c>
      <x:c r="CN4108" t="str">
        <x:v>PROC</x:v>
      </x:c>
      <x:c r="CO4108" t="n">
        <x:f>IFERROR(IF(AND(TYPE('NCRC'!A13)=TYPE(CN4108),ISBLANK('NCRC'!A13)=ISBLANK(CN4108),EXACT('NCRC'!A13,CN4108)),0,1),1)</x:f>
        <x:v>0</x:v>
      </x:c>
    </x:row>
    <x:row r="4109">
      <x:c r="CL4109" t="str">
        <x:v>NCRC</x:v>
      </x:c>
      <x:c r="CM4109" t="str">
        <x:v>B13</x:v>
      </x:c>
      <x:c r="CN4109" t="n">
        <x:v>6</x:v>
      </x:c>
      <x:c r="CO4109" t="n">
        <x:f>IFERROR(IF(AND(TYPE('NCRC'!B13)=TYPE(CN4109),ISBLANK('NCRC'!B13)=ISBLANK(CN4109),EXACT('NCRC'!B13,CN4109)),0,1),1)</x:f>
        <x:v>0</x:v>
      </x:c>
    </x:row>
    <x:row r="4110">
      <x:c r="CL4110" t="str">
        <x:v>NCRC</x:v>
      </x:c>
      <x:c r="CM4110" t="str">
        <x:v>C13</x:v>
      </x:c>
      <x:c r="CN4110" t="n">
        <x:v>-0.45</x:v>
      </x:c>
      <x:c r="CO4110" t="n">
        <x:f>IFERROR(IF(AND(TYPE('NCRC'!C13)=TYPE(CN4110),ISBLANK('NCRC'!C13)=ISBLANK(CN4110),EXACT('NCRC'!C13,CN4110)),0,1),1)</x:f>
        <x:v>0</x:v>
      </x:c>
    </x:row>
    <x:row r="4111">
      <x:c r="CL4111" t="str">
        <x:v>NCRC</x:v>
      </x:c>
      <x:c r="CM4111" t="str">
        <x:v>D13</x:v>
      </x:c>
      <x:c r="CN4111" t="n">
        <x:v>0</x:v>
      </x:c>
      <x:c r="CO4111" t="n">
        <x:f>IFERROR(IF(AND(TYPE('NCRC'!D13)=TYPE(CN4111),ISBLANK('NCRC'!D13)=ISBLANK(CN4111),EXACT('NCRC'!D13,CN4111)),0,1),1)</x:f>
        <x:v>0</x:v>
      </x:c>
    </x:row>
    <x:row r="4112">
      <x:c r="CL4112" t="str">
        <x:v>NCRC</x:v>
      </x:c>
      <x:c r="CM4112" t="str">
        <x:v>E13</x:v>
      </x:c>
      <x:c r="CN4112" t="n">
        <x:v>0</x:v>
      </x:c>
      <x:c r="CO4112" t="n">
        <x:f>IFERROR(IF(AND(TYPE('NCRC'!E13)=TYPE(CN4112),ISBLANK('NCRC'!E13)=ISBLANK(CN4112),EXACT('NCRC'!E13,CN4112)),0,1),1)</x:f>
        <x:v>0</x:v>
      </x:c>
    </x:row>
    <x:row r="4113">
      <x:c r="CL4113" t="str">
        <x:v>NCRC</x:v>
      </x:c>
      <x:c r="CM4113" t="str">
        <x:v>F13</x:v>
      </x:c>
      <x:c r="CN4113" t="str">
        <x:v>PASS</x:v>
      </x:c>
      <x:c r="CO4113" t="n">
        <x:f>IFERROR(IF(AND(TYPE('NCRC'!F13)=TYPE(CN4113),ISBLANK('NCRC'!F13)=ISBLANK(CN4113),EXACT('NCRC'!F13,CN4113)),0,1),1)</x:f>
        <x:v>0</x:v>
      </x:c>
    </x:row>
    <x:row r="4114">
      <x:c r="CL4114" t="str">
        <x:v>NCRC</x:v>
      </x:c>
      <x:c r="CM4114" t="str">
        <x:v>G13</x:v>
      </x:c>
      <x:c r="CN4114" t="str">
        <x:v>PASS</x:v>
      </x:c>
      <x:c r="CO4114" t="n">
        <x:f>IFERROR(IF(AND(TYPE('NCRC'!G13)=TYPE(CN4114),ISBLANK('NCRC'!G13)=ISBLANK(CN4114),EXACT('NCRC'!G13,CN4114)),0,1),1)</x:f>
        <x:v>0</x:v>
      </x:c>
    </x:row>
    <x:row r="4115">
      <x:c r="CL4115" t="str">
        <x:v>NCRC</x:v>
      </x:c>
      <x:c r="CM4115" t="str">
        <x:v>A14</x:v>
      </x:c>
      <x:c r="CN4115" t="str">
        <x:v>INFO</x:v>
      </x:c>
      <x:c r="CO4115" t="n">
        <x:f>IFERROR(IF(AND(TYPE('NCRC'!A14)=TYPE(CN4115),ISBLANK('NCRC'!A14)=ISBLANK(CN4115),EXACT('NCRC'!A14,CN4115)),0,1),1)</x:f>
        <x:v>0</x:v>
      </x:c>
    </x:row>
    <x:row r="4116">
      <x:c r="CL4116" t="str">
        <x:v>NCRC</x:v>
      </x:c>
      <x:c r="CM4116" t="str">
        <x:v>B14</x:v>
      </x:c>
      <x:c r="CN4116" t="n">
        <x:v>7</x:v>
      </x:c>
      <x:c r="CO4116" t="n">
        <x:f>IFERROR(IF(AND(TYPE('NCRC'!B14)=TYPE(CN4116),ISBLANK('NCRC'!B14)=ISBLANK(CN4116),EXACT('NCRC'!B14,CN4116)),0,1),1)</x:f>
        <x:v>0</x:v>
      </x:c>
    </x:row>
    <x:row r="4117">
      <x:c r="CL4117" t="str">
        <x:v>NCRC</x:v>
      </x:c>
      <x:c r="CM4117" t="str">
        <x:v>C14</x:v>
      </x:c>
      <x:c r="CN4117" t="n">
        <x:v>-0.4</x:v>
      </x:c>
      <x:c r="CO4117" t="n">
        <x:f>IFERROR(IF(AND(TYPE('NCRC'!C14)=TYPE(CN4117),ISBLANK('NCRC'!C14)=ISBLANK(CN4117),EXACT('NCRC'!C14,CN4117)),0,1),1)</x:f>
        <x:v>0</x:v>
      </x:c>
    </x:row>
    <x:row r="4118">
      <x:c r="CL4118" t="str">
        <x:v>NCRC</x:v>
      </x:c>
      <x:c r="CM4118" t="str">
        <x:v>D14</x:v>
      </x:c>
      <x:c r="CN4118" t="n">
        <x:v>0</x:v>
      </x:c>
      <x:c r="CO4118" t="n">
        <x:f>IFERROR(IF(AND(TYPE('NCRC'!D14)=TYPE(CN4118),ISBLANK('NCRC'!D14)=ISBLANK(CN4118),EXACT('NCRC'!D14,CN4118)),0,1),1)</x:f>
        <x:v>0</x:v>
      </x:c>
    </x:row>
    <x:row r="4119">
      <x:c r="CL4119" t="str">
        <x:v>NCRC</x:v>
      </x:c>
      <x:c r="CM4119" t="str">
        <x:v>E14</x:v>
      </x:c>
      <x:c r="CN4119" t="n">
        <x:v>-0.15</x:v>
      </x:c>
      <x:c r="CO4119" t="n">
        <x:f>IFERROR(IF(AND(TYPE('NCRC'!E14)=TYPE(CN4119),ISBLANK('NCRC'!E14)=ISBLANK(CN4119),EXACT('NCRC'!E14,CN4119)),0,1),1)</x:f>
        <x:v>0</x:v>
      </x:c>
    </x:row>
    <x:row r="4120">
      <x:c r="CL4120" t="str">
        <x:v>NCRC</x:v>
      </x:c>
      <x:c r="CM4120" t="str">
        <x:v>F14</x:v>
      </x:c>
      <x:c r="CN4120" t="str">
        <x:v>PASS</x:v>
      </x:c>
      <x:c r="CO4120" t="n">
        <x:f>IFERROR(IF(AND(TYPE('NCRC'!F14)=TYPE(CN4120),ISBLANK('NCRC'!F14)=ISBLANK(CN4120),EXACT('NCRC'!F14,CN4120)),0,1),1)</x:f>
        <x:v>0</x:v>
      </x:c>
    </x:row>
    <x:row r="4121">
      <x:c r="CL4121" t="str">
        <x:v>NCRC</x:v>
      </x:c>
      <x:c r="CM4121" t="str">
        <x:v>G14</x:v>
      </x:c>
      <x:c r="CN4121" t="str">
        <x:v>PASS</x:v>
      </x:c>
      <x:c r="CO4121" t="n">
        <x:f>IFERROR(IF(AND(TYPE('NCRC'!G14)=TYPE(CN4121),ISBLANK('NCRC'!G14)=ISBLANK(CN4121),EXACT('NCRC'!G14,CN4121)),0,1),1)</x:f>
        <x:v>0</x:v>
      </x:c>
    </x:row>
    <x:row r="4122">
      <x:c r="CL4122" t="str">
        <x:v>NCRC</x:v>
      </x:c>
      <x:c r="CM4122" t="str">
        <x:v>I14</x:v>
      </x:c>
      <x:c r="CN4122" t="str">
        <x:v>Rights_Coverage_View!I61</x:v>
      </x:c>
      <x:c r="CO4122" t="n">
        <x:f>IFERROR(IF(AND(TYPE('NCRC'!I14)=TYPE(CN4122),ISBLANK('NCRC'!I14)=ISBLANK(CN4122),EXACT('NCRC'!I14,CN4122)),0,1),1)</x:f>
        <x:v>0</x:v>
      </x:c>
    </x:row>
    <x:row r="4123">
      <x:c r="CL4123" t="str">
        <x:v>NCRC</x:v>
      </x:c>
      <x:c r="CM4123" t="str">
        <x:v>A15</x:v>
      </x:c>
      <x:c r="CN4123" t="str">
        <x:v>ECOL</x:v>
      </x:c>
      <x:c r="CO4123" t="n">
        <x:f>IFERROR(IF(AND(TYPE('NCRC'!A15)=TYPE(CN4123),ISBLANK('NCRC'!A15)=ISBLANK(CN4123),EXACT('NCRC'!A15,CN4123)),0,1),1)</x:f>
        <x:v>0</x:v>
      </x:c>
    </x:row>
    <x:row r="4124">
      <x:c r="CL4124" t="str">
        <x:v>NCRC</x:v>
      </x:c>
      <x:c r="CM4124" t="str">
        <x:v>B15</x:v>
      </x:c>
      <x:c r="CN4124" t="n">
        <x:v>8</x:v>
      </x:c>
      <x:c r="CO4124" t="n">
        <x:f>IFERROR(IF(AND(TYPE('NCRC'!B15)=TYPE(CN4124),ISBLANK('NCRC'!B15)=ISBLANK(CN4124),EXACT('NCRC'!B15,CN4124)),0,1),1)</x:f>
        <x:v>0</x:v>
      </x:c>
    </x:row>
    <x:row r="4125">
      <x:c r="CL4125" t="str">
        <x:v>NCRC</x:v>
      </x:c>
      <x:c r="CM4125" t="str">
        <x:v>C15</x:v>
      </x:c>
      <x:c r="CN4125" t="n">
        <x:v>-0.65</x:v>
      </x:c>
      <x:c r="CO4125" t="n">
        <x:f>IFERROR(IF(AND(TYPE('NCRC'!C15)=TYPE(CN4125),ISBLANK('NCRC'!C15)=ISBLANK(CN4125),EXACT('NCRC'!C15,CN4125)),0,1),1)</x:f>
        <x:v>0</x:v>
      </x:c>
    </x:row>
    <x:row r="4126">
      <x:c r="CL4126" t="str">
        <x:v>NCRC</x:v>
      </x:c>
      <x:c r="CM4126" t="str">
        <x:v>D15</x:v>
      </x:c>
      <x:c r="CN4126" t="n">
        <x:v>0</x:v>
      </x:c>
      <x:c r="CO4126" t="n">
        <x:f>IFERROR(IF(AND(TYPE('NCRC'!D15)=TYPE(CN4126),ISBLANK('NCRC'!D15)=ISBLANK(CN4126),EXACT('NCRC'!D15,CN4126)),0,1),1)</x:f>
        <x:v>0</x:v>
      </x:c>
    </x:row>
    <x:row r="4127">
      <x:c r="CL4127" t="str">
        <x:v>NCRC</x:v>
      </x:c>
      <x:c r="CM4127" t="str">
        <x:v>E15</x:v>
      </x:c>
      <x:c r="CN4127" t="n">
        <x:v>-0.08</x:v>
      </x:c>
      <x:c r="CO4127" t="n">
        <x:f>IFERROR(IF(AND(TYPE('NCRC'!E15)=TYPE(CN4127),ISBLANK('NCRC'!E15)=ISBLANK(CN4127),EXACT('NCRC'!E15,CN4127)),0,1),1)</x:f>
        <x:v>0</x:v>
      </x:c>
    </x:row>
    <x:row r="4128">
      <x:c r="CL4128" t="str">
        <x:v>NCRC</x:v>
      </x:c>
      <x:c r="CM4128" t="str">
        <x:v>F15</x:v>
      </x:c>
      <x:c r="CN4128" t="str">
        <x:v>PASS</x:v>
      </x:c>
      <x:c r="CO4128" t="n">
        <x:f>IFERROR(IF(AND(TYPE('NCRC'!F15)=TYPE(CN4128),ISBLANK('NCRC'!F15)=ISBLANK(CN4128),EXACT('NCRC'!F15,CN4128)),0,1),1)</x:f>
        <x:v>0</x:v>
      </x:c>
    </x:row>
    <x:row r="4129">
      <x:c r="CL4129" t="str">
        <x:v>NCRC</x:v>
      </x:c>
      <x:c r="CM4129" t="str">
        <x:v>G15</x:v>
      </x:c>
      <x:c r="CN4129" t="str">
        <x:v>PASS</x:v>
      </x:c>
      <x:c r="CO4129" t="n">
        <x:f>IFERROR(IF(AND(TYPE('NCRC'!G15)=TYPE(CN4129),ISBLANK('NCRC'!G15)=ISBLANK(CN4129),EXACT('NCRC'!G15,CN4129)),0,1),1)</x:f>
        <x:v>0</x:v>
      </x:c>
    </x:row>
    <x:row r="4130">
      <x:c r="CL4130" t="str">
        <x:v>NCRC</x:v>
      </x:c>
      <x:c r="CM4130" t="str">
        <x:v>I15</x:v>
      </x:c>
      <x:c r="CN4130" t="str">
        <x:v>Rights_Coverage_View!I16</x:v>
      </x:c>
      <x:c r="CO4130" t="n">
        <x:f>IFERROR(IF(AND(TYPE('NCRC'!I15)=TYPE(CN4130),ISBLANK('NCRC'!I15)=ISBLANK(CN4130),EXACT('NCRC'!I15,CN4130)),0,1),1)</x:f>
        <x:v>0</x:v>
      </x:c>
    </x:row>
    <x:row r="4131">
      <x:c r="CL4131" t="str">
        <x:v>NCRC</x:v>
      </x:c>
      <x:c r="CM4131" t="str">
        <x:v>D16</x:v>
      </x:c>
      <x:c r="CN4131" t="n">
        <x:v>-0.3</x:v>
      </x:c>
      <x:c r="CO4131" t="n">
        <x:f>IFERROR(IF(AND(TYPE('NCRC'!D16)=TYPE(CN4131),ISBLANK('NCRC'!D16)=ISBLANK(CN4131),EXACT('NCRC'!D16,CN4131)),0,1),1)</x:f>
        <x:v>0</x:v>
      </x:c>
    </x:row>
    <x:row r="4132">
      <x:c r="CL4132" t="str">
        <x:v>NCRC</x:v>
      </x:c>
      <x:c r="CM4132" t="str">
        <x:v>E16</x:v>
      </x:c>
      <x:c r="CN4132" t="n">
        <x:v>-0.15</x:v>
      </x:c>
      <x:c r="CO4132" t="n">
        <x:f>IFERROR(IF(AND(TYPE('NCRC'!E16)=TYPE(CN4132),ISBLANK('NCRC'!E16)=ISBLANK(CN4132),EXACT('NCRC'!E16,CN4132)),0,1),1)</x:f>
        <x:v>0</x:v>
      </x:c>
    </x:row>
    <x:row r="4133">
      <x:c r="CL4133" t="str">
        <x:v>NCRC</x:v>
      </x:c>
      <x:c r="CM4133" t="str">
        <x:v>A17</x:v>
      </x:c>
      <x:c r="CN4133" t="str">
        <x:v>NCRC OUTCOME</x:v>
      </x:c>
      <x:c r="CO4133" t="n">
        <x:f>IFERROR(IF(AND(TYPE('NCRC'!A17)=TYPE(CN4133),ISBLANK('NCRC'!A17)=ISBLANK(CN4133),EXACT('NCRC'!A17,CN4133)),0,1),1)</x:f>
        <x:v>0</x:v>
      </x:c>
    </x:row>
    <x:row r="4134">
      <x:c r="CL4134" t="str">
        <x:v>NCRC</x:v>
      </x:c>
      <x:c r="CM4134" t="str">
        <x:v>A18</x:v>
      </x:c>
      <x:c r="CN4134" t="str">
        <x:v>Option A:</x:v>
      </x:c>
      <x:c r="CO4134" t="n">
        <x:f>IFERROR(IF(AND(TYPE('NCRC'!A18)=TYPE(CN4134),ISBLANK('NCRC'!A18)=ISBLANK(CN4134),EXACT('NCRC'!A18,CN4134)),0,1),1)</x:f>
        <x:v>0</x:v>
      </x:c>
    </x:row>
    <x:row r="4135">
      <x:c r="CL4135" t="str">
        <x:v>NCRC</x:v>
      </x:c>
      <x:c r="CM4135" t="str">
        <x:v>C18</x:v>
      </x:c>
      <x:c r="CN4135" t="str">
        <x:v>NCRC_A_status</x:v>
      </x:c>
      <x:c r="CO4135" t="n">
        <x:f>IFERROR(IF(AND(TYPE('NCRC'!C18)=TYPE(CN4135),ISBLANK('NCRC'!C18)=ISBLANK(CN4135),EXACT('NCRC'!C18,CN4135)),0,1),1)</x:f>
        <x:v>0</x:v>
      </x:c>
    </x:row>
    <x:row r="4136">
      <x:c r="CL4136" t="str">
        <x:v>NCRC</x:v>
      </x:c>
      <x:c r="CM4136" t="str">
        <x:v>E18</x:v>
      </x:c>
      <x:c r="CN4136" t="str">
        <x:v>(All v_r = 0)</x:v>
      </x:c>
      <x:c r="CO4136" t="n">
        <x:f>IFERROR(IF(AND(TYPE('NCRC'!E18)=TYPE(CN4136),ISBLANK('NCRC'!E18)=ISBLANK(CN4136),EXACT('NCRC'!E18,CN4136)),0,1),1)</x:f>
        <x:v>0</x:v>
      </x:c>
    </x:row>
    <x:row r="4137">
      <x:c r="CL4137" t="str">
        <x:v>NCRC</x:v>
      </x:c>
      <x:c r="CM4137" t="str">
        <x:v>A19</x:v>
      </x:c>
      <x:c r="CN4137" t="str">
        <x:v>Option B:</x:v>
      </x:c>
      <x:c r="CO4137" t="n">
        <x:f>IFERROR(IF(AND(TYPE('NCRC'!A19)=TYPE(CN4137),ISBLANK('NCRC'!A19)=ISBLANK(CN4137),EXACT('NCRC'!A19,CN4137)),0,1),1)</x:f>
        <x:v>0</x:v>
      </x:c>
    </x:row>
    <x:row r="4138">
      <x:c r="CL4138" t="str">
        <x:v>NCRC</x:v>
      </x:c>
      <x:c r="CM4138" t="str">
        <x:v>C19</x:v>
      </x:c>
      <x:c r="CN4138" t="str">
        <x:v>NCRC_B_status</x:v>
      </x:c>
      <x:c r="CO4138" t="n">
        <x:f>IFERROR(IF(AND(TYPE('NCRC'!C19)=TYPE(CN4138),ISBLANK('NCRC'!C19)=ISBLANK(CN4138),EXACT('NCRC'!C19,CN4138)),0,1),1)</x:f>
        <x:v>0</x:v>
      </x:c>
    </x:row>
    <x:row r="4139">
      <x:c r="CL4139" t="str">
        <x:v>NCRC</x:v>
      </x:c>
      <x:c r="CM4139" t="str">
        <x:v>A20</x:v>
      </x:c>
      <x:c r="CN4139" t="str">
        <x:v>Note: Proof snippet columns (H:I) show the Rights_Coverage_View cell holding the worst-off I_rights value when a distinct adverse minimum is identified; they may remain blank for neutral/zero minima.</x:v>
      </x:c>
      <x:c r="CO4139" t="n">
        <x:f>IFERROR(IF(AND(TYPE('NCRC'!A20)=TYPE(CN4139),ISBLANK('NCRC'!A20)=ISBLANK(CN4139),EXACT('NCRC'!A20,CN4139)),0,1),1)</x:f>
        <x:v>0</x:v>
      </x:c>
    </x:row>
    <x:row r="4140">
      <x:c r="CL4140" t="str">
        <x:v>NCRC</x:v>
      </x:c>
      <x:c r="CM4140" t="str">
        <x:v>A21</x:v>
      </x:c>
      <x:c r="CN4140" t="str">
        <x:v>Priority order is display-only and does not alter the non-compensatory gate. All rights are checked independently against applicable thresholds. No right may compensate for another right's failure.</x:v>
      </x:c>
      <x:c r="CO4140" t="n">
        <x:f>IFERROR(IF(AND(TYPE('NCRC'!A21)=TYPE(CN4140),ISBLANK('NCRC'!A21)=ISBLANK(CN4140),EXACT('NCRC'!A21,CN4140)),0,1),1)</x:f>
        <x:v>0</x:v>
      </x:c>
    </x:row>
    <x:row r="4141">
      <x:c r="CL4141" t="str">
        <x:v>NCRC</x:v>
      </x:c>
      <x:c r="CM4141" t="str">
        <x:v>A22</x:v>
      </x:c>
      <x:c r="CN4141" t="str">
        <x:v>Locator integrity</x:v>
      </x:c>
      <x:c r="CO4141" t="n">
        <x:f>IFERROR(IF(AND(TYPE('NCRC'!A22)=TYPE(CN4141),ISBLANK('NCRC'!A22)=ISBLANK(CN4141),EXACT('NCRC'!A22,CN4141)),0,1),1)</x:f>
        <x:v>0</x:v>
      </x:c>
    </x:row>
    <x:row r="4142">
      <x:c r="CL4142" t="str">
        <x:v>NCRC</x:v>
      </x:c>
      <x:c r="CM4142" t="str">
        <x:v>B22</x:v>
      </x:c>
      <x:c r="CN4142" t="str">
        <x:v>Worst_Cell_A/B identify exactly one same-right, same-rounded-minimum coordinate. LOCATOR_MISMATCH or MULTIPLE_MATCHES requires review and blocks use of the locator as proof.</x:v>
      </x:c>
      <x:c r="CO4142" t="n">
        <x:f>IFERROR(IF(AND(TYPE('NCRC'!B22)=TYPE(CN4142),ISBLANK('NCRC'!B22)=ISBLANK(CN4142),EXACT('NCRC'!B22,CN4142)),0,1),1)</x:f>
        <x:v>0</x:v>
      </x:c>
    </x:row>
    <x:row r="4143">
      <x:c r="CL4143" t="str">
        <x:v>NCRC</x:v>
      </x:c>
      <x:c r="CM4143" t="str">
        <x:v>A23</x:v>
      </x:c>
      <x:c r="CN4143" t="str">
        <x:v>v13.0 three-channel rights and evidence hardening note</x:v>
      </x:c>
      <x:c r="CO4143" t="n">
        <x:f>IFERROR(IF(AND(TYPE('NCRC'!A23)=TYPE(CN4143),ISBLANK('NCRC'!A23)=ISBLANK(CN4143),EXACT('NCRC'!A23,CN4143)),0,1),1)</x:f>
        <x:v>0</x:v>
      </x:c>
    </x:row>
    <x:row r="4144">
      <x:c r="CL4144" t="str">
        <x:v>NCRC</x:v>
      </x:c>
      <x:c r="CM4144" t="str">
        <x:v>B23</x:v>
      </x:c>
      <x:c r="CN4144" t="str">
        <x:v>Final NCRC is a frozen reviewed record of floor, categorical, severe-hazard and evidence checks. It is not recomputed after edits; Build_Integrity invalidates current use.</x:v>
      </x:c>
      <x:c r="CO4144" t="n">
        <x:f>IFERROR(IF(AND(TYPE('NCRC'!B23)=TYPE(CN4144),ISBLANK('NCRC'!B23)=ISBLANK(CN4144),EXACT('NCRC'!B23,CN4144)),0,1),1)</x:f>
        <x:v>0</x:v>
      </x:c>
    </x:row>
    <x:row r="4145">
      <x:c r="CL4145" t="str">
        <x:v>Rights_Hardening</x:v>
      </x:c>
      <x:c r="CM4145" t="str">
        <x:v>A1</x:v>
      </x:c>
      <x:c r="CN4145" t="str">
        <x:v>RF/NCRC RIGHTS-SPECIFIC HARDENING — WORKED-RUN SURFACE</x:v>
      </x:c>
      <x:c r="CO4145" t="n">
        <x:f>IFERROR(IF(AND(TYPE('Rights_Hardening'!A1)=TYPE(CN4145),ISBLANK('Rights_Hardening'!A1)=ISBLANK(CN4145),EXACT('Rights_Hardening'!A1,CN4145)),0,1),1)</x:f>
        <x:v>0</x:v>
      </x:c>
    </x:row>
    <x:row r="4146">
      <x:c r="CL4146" t="str">
        <x:v>Rights_Hardening</x:v>
      </x:c>
      <x:c r="CM4146" t="str">
        <x:v>A2</x:v>
      </x:c>
      <x:c r="CN4146" t="str">
        <x:v>Purpose</x:v>
      </x:c>
      <x:c r="CO4146" t="n">
        <x:f>IFERROR(IF(AND(TYPE('Rights_Hardening'!A2)=TYPE(CN4146),ISBLANK('Rights_Hardening'!A2)=ISBLANK(CN4146),EXACT('Rights_Hardening'!A2,CN4146)),0,1),1)</x:f>
        <x:v>0</x:v>
      </x:c>
    </x:row>
    <x:row r="4147">
      <x:c r="CL4147" t="str">
        <x:v>Rights_Hardening</x:v>
      </x:c>
      <x:c r="CM4147" t="str">
        <x:v>B2</x:v>
      </x:c>
      <x:c r="CN4147" t="str">
        <x:v>Prevents short duration or low analyst confidence from attenuating categorical or severe rights hazards into an ordinary pass.</x:v>
      </x:c>
      <x:c r="CO4147" t="n">
        <x:f>IFERROR(IF(AND(TYPE('Rights_Hardening'!B2)=TYPE(CN4147),ISBLANK('Rights_Hardening'!B2)=ISBLANK(CN4147),EXACT('Rights_Hardening'!B2,CN4147)),0,1),1)</x:f>
        <x:v>0</x:v>
      </x:c>
    </x:row>
    <x:row r="4148">
      <x:c r="CL4148" t="str">
        <x:v>Rights_Hardening</x:v>
      </x:c>
      <x:c r="CM4148" t="str">
        <x:v>A3</x:v>
      </x:c>
      <x:c r="CN4148" t="str">
        <x:v>Boundary</x:v>
      </x:c>
      <x:c r="CO4148" t="n">
        <x:f>IFERROR(IF(AND(TYPE('Rights_Hardening'!A3)=TYPE(CN4148),ISBLANK('Rights_Hardening'!A3)=ISBLANK(CN4148),EXACT('Rights_Hardening'!A3,CN4148)),0,1),1)</x:f>
        <x:v>0</x:v>
      </x:c>
    </x:row>
    <x:row r="4149">
      <x:c r="CL4149" t="str">
        <x:v>Rights_Hardening</x:v>
      </x:c>
      <x:c r="CM4149" t="str">
        <x:v>B3</x:v>
      </x:c>
      <x:c r="CN4149" t="str">
        <x:v>Worked-run exemplar only. Governing definitions and profiles remain in RippleLogic Canon v13.0 Section 7.4.</x:v>
      </x:c>
      <x:c r="CO4149" t="n">
        <x:f>IFERROR(IF(AND(TYPE('Rights_Hardening'!B3)=TYPE(CN4149),ISBLANK('Rights_Hardening'!B3)=ISBLANK(CN4149),EXACT('Rights_Hardening'!B3,CN4149)),0,1),1)</x:f>
        <x:v>0</x:v>
      </x:c>
    </x:row>
    <x:row r="4150">
      <x:c r="CL4150" t="str">
        <x:v>Rights_Hardening</x:v>
      </x:c>
      <x:c r="CM4150" t="str">
        <x:v>A5</x:v>
      </x:c>
      <x:c r="CN4150" t="str">
        <x:v>Field</x:v>
      </x:c>
      <x:c r="CO4150" t="n">
        <x:f>IFERROR(IF(AND(TYPE('Rights_Hardening'!A5)=TYPE(CN4150),ISBLANK('Rights_Hardening'!A5)=ISBLANK(CN4150),EXACT('Rights_Hardening'!A5,CN4150)),0,1),1)</x:f>
        <x:v>0</x:v>
      </x:c>
    </x:row>
    <x:row r="4151">
      <x:c r="CL4151" t="str">
        <x:v>Rights_Hardening</x:v>
      </x:c>
      <x:c r="CM4151" t="str">
        <x:v>B5</x:v>
      </x:c>
      <x:c r="CN4151" t="str">
        <x:v>Option A</x:v>
      </x:c>
      <x:c r="CO4151" t="n">
        <x:f>IFERROR(IF(AND(TYPE('Rights_Hardening'!B5)=TYPE(CN4151),ISBLANK('Rights_Hardening'!B5)=ISBLANK(CN4151),EXACT('Rights_Hardening'!B5,CN4151)),0,1),1)</x:f>
        <x:v>0</x:v>
      </x:c>
    </x:row>
    <x:row r="4152">
      <x:c r="CL4152" t="str">
        <x:v>Rights_Hardening</x:v>
      </x:c>
      <x:c r="CM4152" t="str">
        <x:v>C5</x:v>
      </x:c>
      <x:c r="CN4152" t="str">
        <x:v>Option B</x:v>
      </x:c>
      <x:c r="CO4152" t="n">
        <x:f>IFERROR(IF(AND(TYPE('Rights_Hardening'!C5)=TYPE(CN4152),ISBLANK('Rights_Hardening'!C5)=ISBLANK(CN4152),EXACT('Rights_Hardening'!C5,CN4152)),0,1),1)</x:f>
        <x:v>0</x:v>
      </x:c>
    </x:row>
    <x:row r="4153">
      <x:c r="CL4153" t="str">
        <x:v>Rights_Hardening</x:v>
      </x:c>
      <x:c r="CM4153" t="str">
        <x:v>D5</x:v>
      </x:c>
      <x:c r="CN4153" t="str">
        <x:v>Rule / interpretation</x:v>
      </x:c>
      <x:c r="CO4153" t="n">
        <x:f>IFERROR(IF(AND(TYPE('Rights_Hardening'!D5)=TYPE(CN4153),ISBLANK('Rights_Hardening'!D5)=ISBLANK(CN4153),EXACT('Rights_Hardening'!D5,CN4153)),0,1),1)</x:f>
        <x:v>0</x:v>
      </x:c>
    </x:row>
    <x:row r="4154">
      <x:c r="CL4154" t="str">
        <x:v>Rights_Hardening</x:v>
      </x:c>
      <x:c r="CM4154" t="str">
        <x:v>A6</x:v>
      </x:c>
      <x:c r="CN4154" t="str">
        <x:v>Categorical prohibition count</x:v>
      </x:c>
      <x:c r="CO4154" t="n">
        <x:f>IFERROR(IF(AND(TYPE('Rights_Hardening'!A6)=TYPE(CN4154),ISBLANK('Rights_Hardening'!A6)=ISBLANK(CN4154),EXACT('Rights_Hardening'!A6,CN4154)),0,1),1)</x:f>
        <x:v>0</x:v>
      </x:c>
    </x:row>
    <x:row r="4155">
      <x:c r="CL4155" t="str">
        <x:v>Rights_Hardening</x:v>
      </x:c>
      <x:c r="CM4155" t="str">
        <x:v>B6</x:v>
      </x:c>
      <x:c r="CN4155" t="n">
        <x:v>0</x:v>
      </x:c>
      <x:c r="CO4155" t="n">
        <x:f>IFERROR(IF(AND(TYPE('Rights_Hardening'!B6)=TYPE(CN4155),ISBLANK('Rights_Hardening'!B6)=ISBLANK(CN4155),EXACT('Rights_Hardening'!B6,CN4155)),0,1),1)</x:f>
        <x:v>0</x:v>
      </x:c>
    </x:row>
    <x:row r="4156">
      <x:c r="CL4156" t="str">
        <x:v>Rights_Hardening</x:v>
      </x:c>
      <x:c r="CM4156" t="str">
        <x:v>C6</x:v>
      </x:c>
      <x:c r="CN4156" t="n">
        <x:v>0</x:v>
      </x:c>
      <x:c r="CO4156" t="n">
        <x:f>IFERROR(IF(AND(TYPE('Rights_Hardening'!C6)=TYPE(CN4156),ISBLANK('Rights_Hardening'!C6)=ISBLANK(CN4156),EXACT('Rights_Hardening'!C6,CN4156)),0,1),1)</x:f>
        <x:v>0</x:v>
      </x:c>
    </x:row>
    <x:row r="4157">
      <x:c r="CL4157" t="str">
        <x:v>Rights_Hardening</x:v>
      </x:c>
      <x:c r="CM4157" t="str">
        <x:v>D6</x:v>
      </x:c>
      <x:c r="CN4157" t="str">
        <x:v>Any value &gt;0 is FAIL. Profile-governed; not inferred from rhetoric.</x:v>
      </x:c>
      <x:c r="CO4157" t="n">
        <x:f>IFERROR(IF(AND(TYPE('Rights_Hardening'!D6)=TYPE(CN4157),ISBLANK('Rights_Hardening'!D6)=ISBLANK(CN4157),EXACT('Rights_Hardening'!D6,CN4157)),0,1),1)</x:f>
        <x:v>0</x:v>
      </x:c>
    </x:row>
    <x:row r="4158">
      <x:c r="CL4158" t="str">
        <x:v>Rights_Hardening</x:v>
      </x:c>
      <x:c r="CM4158" t="str">
        <x:v>A7</x:v>
      </x:c>
      <x:c r="CN4158" t="str">
        <x:v>Severe-rights-hazard screen status</x:v>
      </x:c>
      <x:c r="CO4158" t="n">
        <x:f>IFERROR(IF(AND(TYPE('Rights_Hardening'!A7)=TYPE(CN4158),ISBLANK('Rights_Hardening'!A7)=ISBLANK(CN4158),EXACT('Rights_Hardening'!A7,CN4158)),0,1),1)</x:f>
        <x:v>0</x:v>
      </x:c>
    </x:row>
    <x:row r="4159">
      <x:c r="CL4159" t="str">
        <x:v>Rights_Hardening</x:v>
      </x:c>
      <x:c r="CM4159" t="str">
        <x:v>B7</x:v>
      </x:c>
      <x:c r="CN4159" t="str">
        <x:v>NOT_MATERIAL</x:v>
      </x:c>
      <x:c r="CO4159" t="n">
        <x:f>IFERROR(IF(AND(TYPE('Rights_Hardening'!B7)=TYPE(CN4159),ISBLANK('Rights_Hardening'!B7)=ISBLANK(CN4159),EXACT('Rights_Hardening'!B7,CN4159)),0,1),1)</x:f>
        <x:v>0</x:v>
      </x:c>
    </x:row>
    <x:row r="4160">
      <x:c r="CL4160" t="str">
        <x:v>Rights_Hardening</x:v>
      </x:c>
      <x:c r="CM4160" t="str">
        <x:v>C7</x:v>
      </x:c>
      <x:c r="CN4160" t="str">
        <x:v>NOT_MATERIAL</x:v>
      </x:c>
      <x:c r="CO4160" t="n">
        <x:f>IFERROR(IF(AND(TYPE('Rights_Hardening'!C7)=TYPE(CN4160),ISBLANK('Rights_Hardening'!C7)=ISBLANK(CN4160),EXACT('Rights_Hardening'!C7,CN4160)),0,1),1)</x:f>
        <x:v>0</x:v>
      </x:c>
    </x:row>
    <x:row r="4161">
      <x:c r="CL4161" t="str">
        <x:v>Rights_Hardening</x:v>
      </x:c>
      <x:c r="CM4161" t="str">
        <x:v>D7</x:v>
      </x:c>
      <x:c r="CN4161" t="str">
        <x:v>Explicit ACTIVE / reviewed NOT_MATERIAL / UNKNOWN screen. Blank is UNKNOWN, not a pass.</x:v>
      </x:c>
      <x:c r="CO4161" t="n">
        <x:f>IFERROR(IF(AND(TYPE('Rights_Hardening'!D7)=TYPE(CN4161),ISBLANK('Rights_Hardening'!D7)=ISBLANK(CN4161),EXACT('Rights_Hardening'!D7,CN4161)),0,1),1)</x:f>
        <x:v>0</x:v>
      </x:c>
    </x:row>
    <x:row r="4162">
      <x:c r="CL4162" t="str">
        <x:v>Rights_Hardening</x:v>
      </x:c>
      <x:c r="CM4162" t="str">
        <x:v>A8</x:v>
      </x:c>
      <x:c r="CN4162" t="str">
        <x:v>Maximum conservative incremental event-probability increase p^U</x:v>
      </x:c>
      <x:c r="CO4162" t="n">
        <x:f>IFERROR(IF(AND(TYPE('Rights_Hardening'!A8)=TYPE(CN4162),ISBLANK('Rights_Hardening'!A8)=ISBLANK(CN4162),EXACT('Rights_Hardening'!A8,CN4162)),0,1),1)</x:f>
        <x:v>0</x:v>
      </x:c>
    </x:row>
    <x:row r="4163">
      <x:c r="CL4163" t="str">
        <x:v>Rights_Hardening</x:v>
      </x:c>
      <x:c r="CM4163" t="str">
        <x:v>B8</x:v>
      </x:c>
      <x:c r="CN4163" t="n">
        <x:v>0</x:v>
      </x:c>
      <x:c r="CO4163" t="n">
        <x:f>IFERROR(IF(AND(TYPE('Rights_Hardening'!B8)=TYPE(CN4163),ISBLANK('Rights_Hardening'!B8)=ISBLANK(CN4163),EXACT('Rights_Hardening'!B8,CN4163)),0,1),1)</x:f>
        <x:v>0</x:v>
      </x:c>
    </x:row>
    <x:row r="4164">
      <x:c r="CL4164" t="str">
        <x:v>Rights_Hardening</x:v>
      </x:c>
      <x:c r="CM4164" t="str">
        <x:v>C8</x:v>
      </x:c>
      <x:c r="CN4164" t="n">
        <x:v>0</x:v>
      </x:c>
      <x:c r="CO4164" t="n">
        <x:f>IFERROR(IF(AND(TYPE('Rights_Hardening'!C8)=TYPE(CN4164),ISBLANK('Rights_Hardening'!C8)=ISBLANK(CN4164),EXACT('Rights_Hardening'!C8,CN4164)),0,1),1)</x:f>
        <x:v>0</x:v>
      </x:c>
    </x:row>
    <x:row r="4165">
      <x:c r="CL4165" t="str">
        <x:v>Rights_Hardening</x:v>
      </x:c>
      <x:c r="CM4165" t="str">
        <x:v>D8</x:v>
      </x:c>
      <x:c r="CN4165" t="str">
        <x:v>Upper bound on the option-attributable increase for the reviewed severe hazard; not background event probability.</x:v>
      </x:c>
      <x:c r="CO4165" t="n">
        <x:f>IFERROR(IF(AND(TYPE('Rights_Hardening'!D8)=TYPE(CN4165),ISBLANK('Rights_Hardening'!D8)=ISBLANK(CN4165),EXACT('Rights_Hardening'!D8,CN4165)),0,1),1)</x:f>
        <x:v>0</x:v>
      </x:c>
    </x:row>
    <x:row r="4166">
      <x:c r="CL4166" t="str">
        <x:v>Rights_Hardening</x:v>
      </x:c>
      <x:c r="CM4166" t="str">
        <x:v>A9</x:v>
      </x:c>
      <x:c r="CN4166" t="str">
        <x:v>Governed rights-risk tolerance rho</x:v>
      </x:c>
      <x:c r="CO4166" t="n">
        <x:f>IFERROR(IF(AND(TYPE('Rights_Hardening'!A9)=TYPE(CN4166),ISBLANK('Rights_Hardening'!A9)=ISBLANK(CN4166),EXACT('Rights_Hardening'!A9,CN4166)),0,1),1)</x:f>
        <x:v>0</x:v>
      </x:c>
    </x:row>
    <x:row r="4167">
      <x:c r="CL4167" t="str">
        <x:v>Rights_Hardening</x:v>
      </x:c>
      <x:c r="CM4167" t="str">
        <x:v>B9</x:v>
      </x:c>
      <x:c r="CN4167" t="n">
        <x:v>0</x:v>
      </x:c>
      <x:c r="CO4167" t="n">
        <x:f>IFERROR(IF(AND(TYPE('Rights_Hardening'!B9)=TYPE(CN4167),ISBLANK('Rights_Hardening'!B9)=ISBLANK(CN4167),EXACT('Rights_Hardening'!B9,CN4167)),0,1),1)</x:f>
        <x:v>0</x:v>
      </x:c>
    </x:row>
    <x:row r="4168">
      <x:c r="CL4168" t="str">
        <x:v>Rights_Hardening</x:v>
      </x:c>
      <x:c r="CM4168" t="str">
        <x:v>C9</x:v>
      </x:c>
      <x:c r="CN4168" t="n">
        <x:v>0</x:v>
      </x:c>
      <x:c r="CO4168" t="n">
        <x:f>IFERROR(IF(AND(TYPE('Rights_Hardening'!C9)=TYPE(CN4168),ISBLANK('Rights_Hardening'!C9)=ISBLANK(CN4168),EXACT('Rights_Hardening'!C9,CN4168)),0,1),1)</x:f>
        <x:v>0</x:v>
      </x:c>
    </x:row>
    <x:row r="4169">
      <x:c r="CL4169" t="str">
        <x:v>Rights_Hardening</x:v>
      </x:c>
      <x:c r="CM4169" t="str">
        <x:v>D9</x:v>
      </x:c>
      <x:c r="CN4169" t="str">
        <x:v>Default 0 for intentional categorical prohibitions unless a stricter governing profile states otherwise.</x:v>
      </x:c>
      <x:c r="CO4169" t="n">
        <x:f>IFERROR(IF(AND(TYPE('Rights_Hardening'!D9)=TYPE(CN4169),ISBLANK('Rights_Hardening'!D9)=ISBLANK(CN4169),EXACT('Rights_Hardening'!D9,CN4169)),0,1),1)</x:f>
        <x:v>0</x:v>
      </x:c>
    </x:row>
    <x:row r="4170">
      <x:c r="CL4170" t="str">
        <x:v>Rights_Hardening</x:v>
      </x:c>
      <x:c r="CM4170" t="str">
        <x:v>A10</x:v>
      </x:c>
      <x:c r="CN4170" t="str">
        <x:v>Required severe-hazard fields complete?</x:v>
      </x:c>
      <x:c r="CO4170" t="n">
        <x:f>IFERROR(IF(AND(TYPE('Rights_Hardening'!A10)=TYPE(CN4170),ISBLANK('Rights_Hardening'!A10)=ISBLANK(CN4170),EXACT('Rights_Hardening'!A10,CN4170)),0,1),1)</x:f>
        <x:v>0</x:v>
      </x:c>
    </x:row>
    <x:row r="4171">
      <x:c r="CL4171" t="str">
        <x:v>Rights_Hardening</x:v>
      </x:c>
      <x:c r="CM4171" t="str">
        <x:v>B10</x:v>
      </x:c>
      <x:c r="CN4171" t="str">
        <x:v>YES</x:v>
      </x:c>
      <x:c r="CO4171" t="n">
        <x:f>IFERROR(IF(AND(TYPE('Rights_Hardening'!B10)=TYPE(CN4171),ISBLANK('Rights_Hardening'!B10)=ISBLANK(CN4171),EXACT('Rights_Hardening'!B10,CN4171)),0,1),1)</x:f>
        <x:v>0</x:v>
      </x:c>
    </x:row>
    <x:row r="4172">
      <x:c r="CL4172" t="str">
        <x:v>Rights_Hardening</x:v>
      </x:c>
      <x:c r="CM4172" t="str">
        <x:v>C10</x:v>
      </x:c>
      <x:c r="CN4172" t="str">
        <x:v>YES</x:v>
      </x:c>
      <x:c r="CO4172" t="n">
        <x:f>IFERROR(IF(AND(TYPE('Rights_Hardening'!C10)=TYPE(CN4172),ISBLANK('Rights_Hardening'!C10)=ISBLANK(CN4172),EXACT('Rights_Hardening'!C10,CN4172)),0,1),1)</x:f>
        <x:v>0</x:v>
      </x:c>
    </x:row>
    <x:row r="4173">
      <x:c r="CL4173" t="str">
        <x:v>Rights_Hardening</x:v>
      </x:c>
      <x:c r="CM4173" t="str">
        <x:v>D10</x:v>
      </x:c>
      <x:c r="CN4173" t="str">
        <x:v>Missing fields produce UNKNOWN, not a pass.</x:v>
      </x:c>
      <x:c r="CO4173" t="n">
        <x:f>IFERROR(IF(AND(TYPE('Rights_Hardening'!D10)=TYPE(CN4173),ISBLANK('Rights_Hardening'!D10)=ISBLANK(CN4173),EXACT('Rights_Hardening'!D10,CN4173)),0,1),1)</x:f>
        <x:v>0</x:v>
      </x:c>
    </x:row>
    <x:row r="4174">
      <x:c r="CL4174" t="str">
        <x:v>Rights_Hardening</x:v>
      </x:c>
      <x:c r="CM4174" t="str">
        <x:v>A11</x:v>
      </x:c>
      <x:c r="CN4174" t="str">
        <x:v>Rights hardening status</x:v>
      </x:c>
      <x:c r="CO4174" t="n">
        <x:f>IFERROR(IF(AND(TYPE('Rights_Hardening'!A11)=TYPE(CN4174),ISBLANK('Rights_Hardening'!A11)=ISBLANK(CN4174),EXACT('Rights_Hardening'!A11,CN4174)),0,1),1)</x:f>
        <x:v>0</x:v>
      </x:c>
    </x:row>
    <x:row r="4175">
      <x:c r="CL4175" t="str">
        <x:v>Rights_Hardening</x:v>
      </x:c>
      <x:c r="CM4175" t="str">
        <x:v>B11</x:v>
      </x:c>
      <x:c r="CN4175" t="str">
        <x:v>PASS</x:v>
      </x:c>
      <x:c r="CO4175" t="n">
        <x:f>IFERROR(IF(AND(TYPE('Rights_Hardening'!B11)=TYPE(CN4175),ISBLANK('Rights_Hardening'!B11)=ISBLANK(CN4175),EXACT('Rights_Hardening'!B11,CN4175)),0,1),1)</x:f>
        <x:v>0</x:v>
      </x:c>
    </x:row>
    <x:row r="4176">
      <x:c r="CL4176" t="str">
        <x:v>Rights_Hardening</x:v>
      </x:c>
      <x:c r="CM4176" t="str">
        <x:v>C11</x:v>
      </x:c>
      <x:c r="CN4176" t="str">
        <x:v>PASS</x:v>
      </x:c>
      <x:c r="CO4176" t="n">
        <x:f>IFERROR(IF(AND(TYPE('Rights_Hardening'!C11)=TYPE(CN4176),ISBLANK('Rights_Hardening'!C11)=ISBLANK(CN4176),EXACT('Rights_Hardening'!C11,CN4176)),0,1),1)</x:f>
        <x:v>0</x:v>
      </x:c>
    </x:row>
    <x:row r="4177">
      <x:c r="CL4177" t="str">
        <x:v>Rights_Hardening</x:v>
      </x:c>
      <x:c r="CM4177" t="str">
        <x:v>D11</x:v>
      </x:c>
      <x:c r="CN4177" t="str">
        <x:v>Combined with the ordinary rights-floor minima in NCRC.</x:v>
      </x:c>
      <x:c r="CO4177" t="n">
        <x:f>IFERROR(IF(AND(TYPE('Rights_Hardening'!D11)=TYPE(CN4177),ISBLANK('Rights_Hardening'!D11)=ISBLANK(CN4177),EXACT('Rights_Hardening'!D11,CN4177)),0,1),1)</x:f>
        <x:v>0</x:v>
      </x:c>
    </x:row>
    <x:row r="4178">
      <x:c r="CL4178" t="str">
        <x:v>Rights_Hardening</x:v>
      </x:c>
      <x:c r="CM4178" t="str">
        <x:v>A12</x:v>
      </x:c>
      <x:c r="CN4178" t="str">
        <x:v>Interpretation</x:v>
      </x:c>
      <x:c r="CO4178" t="n">
        <x:f>IFERROR(IF(AND(TYPE('Rights_Hardening'!A12)=TYPE(CN4178),ISBLANK('Rights_Hardening'!A12)=ISBLANK(CN4178),EXACT('Rights_Hardening'!A12,CN4178)),0,1),1)</x:f>
        <x:v>0</x:v>
      </x:c>
    </x:row>
    <x:row r="4179">
      <x:c r="CL4179" t="str">
        <x:v>Rights_Hardening</x:v>
      </x:c>
      <x:c r="CM4179" t="str">
        <x:v>B12</x:v>
      </x:c>
      <x:c r="CN4179" t="str">
        <x:v>Reviewed NOT_MATERIAL: remote work is expected to reduce commuting exposure; p^U=0 represents no positive incremental severe-hazard increase in the decision delta, not zero background road risk. Reopen on evidence of a new or transferred severe exposure.</x:v>
      </x:c>
      <x:c r="CO4179" t="n">
        <x:f>IFERROR(IF(AND(TYPE('Rights_Hardening'!B12)=TYPE(CN4179),ISBLANK('Rights_Hardening'!B12)=ISBLANK(CN4179),EXACT('Rights_Hardening'!B12,CN4179)),0,1),1)</x:f>
        <x:v>0</x:v>
      </x:c>
    </x:row>
    <x:row r="4180">
      <x:c r="CL4180" t="str">
        <x:v>Rights_Hardening</x:v>
      </x:c>
      <x:c r="CM4180" t="str">
        <x:v>C12</x:v>
      </x:c>
      <x:c r="CN4180" t="str">
        <x:v>Reviewed NOT_MATERIAL: status-quo commuting risk remains part of the baseline; p^U=0 represents no incremental increase attributable to this option. Reopen if implementation changes exposure, duty of care, or safety claims.</x:v>
      </x:c>
      <x:c r="CO4180" t="n">
        <x:f>IFERROR(IF(AND(TYPE('Rights_Hardening'!C12)=TYPE(CN4180),ISBLANK('Rights_Hardening'!C12)=ISBLANK(CN4180),EXACT('Rights_Hardening'!C12,CN4180)),0,1),1)</x:f>
        <x:v>0</x:v>
      </x:c>
    </x:row>
    <x:row r="4181">
      <x:c r="CL4181" t="str">
        <x:v>Rights_Hardening</x:v>
      </x:c>
      <x:c r="CM4181" t="str">
        <x:v>D12</x:v>
      </x:c>
      <x:c r="CN4181" t="str">
        <x:v>Reviewer: worked-run author self-review; operational use requires domain evidence and tier-appropriate independent review.</x:v>
      </x:c>
      <x:c r="CO4181" t="n">
        <x:f>IFERROR(IF(AND(TYPE('Rights_Hardening'!D12)=TYPE(CN4181),ISBLANK('Rights_Hardening'!D12)=ISBLANK(CN4181),EXACT('Rights_Hardening'!D12,CN4181)),0,1),1)</x:f>
        <x:v>0</x:v>
      </x:c>
    </x:row>
    <x:row r="4182">
      <x:c r="CL4182" t="str">
        <x:v>Rights_Hardening</x:v>
      </x:c>
      <x:c r="CM4182" t="str">
        <x:v>A13</x:v>
      </x:c>
      <x:c r="CN4182" t="str">
        <x:v>THREE-CHANNEL NCRC INTERFACE</x:v>
      </x:c>
      <x:c r="CO4182" t="n">
        <x:f>IFERROR(IF(AND(TYPE('Rights_Hardening'!A13)=TYPE(CN4182),ISBLANK('Rights_Hardening'!A13)=ISBLANK(CN4182),EXACT('Rights_Hardening'!A13,CN4182)),0,1),1)</x:f>
        <x:v>0</x:v>
      </x:c>
    </x:row>
    <x:row r="4183">
      <x:c r="CL4183" t="str">
        <x:v>Rights_Hardening</x:v>
      </x:c>
      <x:c r="CM4183" t="str">
        <x:v>B13</x:v>
      </x:c>
      <x:c r="CN4183" t="str">
        <x:v>Meaning</x:v>
      </x:c>
      <x:c r="CO4183" t="n">
        <x:f>IFERROR(IF(AND(TYPE('Rights_Hardening'!B13)=TYPE(CN4183),ISBLANK('Rights_Hardening'!B13)=ISBLANK(CN4183),EXACT('Rights_Hardening'!B13,CN4183)),0,1),1)</x:f>
        <x:v>0</x:v>
      </x:c>
    </x:row>
    <x:row r="4184">
      <x:c r="CL4184" t="str">
        <x:v>Rights_Hardening</x:v>
      </x:c>
      <x:c r="CM4184" t="str">
        <x:v>C13</x:v>
      </x:c>
      <x:c r="CN4184" t="str">
        <x:v>Current worked-run rule</x:v>
      </x:c>
      <x:c r="CO4184" t="n">
        <x:f>IFERROR(IF(AND(TYPE('Rights_Hardening'!C13)=TYPE(CN4184),ISBLANK('Rights_Hardening'!C13)=ISBLANK(CN4184),EXACT('Rights_Hardening'!C13,CN4184)),0,1),1)</x:f>
        <x:v>0</x:v>
      </x:c>
    </x:row>
    <x:row r="4185">
      <x:c r="CL4185" t="str">
        <x:v>Rights_Hardening</x:v>
      </x:c>
      <x:c r="CM4185" t="str">
        <x:v>D13</x:v>
      </x:c>
      <x:c r="CN4185" t="str">
        <x:v>Failure behavior</x:v>
      </x:c>
      <x:c r="CO4185" t="n">
        <x:f>IFERROR(IF(AND(TYPE('Rights_Hardening'!D13)=TYPE(CN4185),ISBLANK('Rights_Hardening'!D13)=ISBLANK(CN4185),EXACT('Rights_Hardening'!D13,CN4185)),0,1),1)</x:f>
        <x:v>0</x:v>
      </x:c>
    </x:row>
    <x:row r="4186">
      <x:c r="CL4186" t="str">
        <x:v>Rights_Hardening</x:v>
      </x:c>
      <x:c r="CM4186" t="str">
        <x:v>A14</x:v>
      </x:c>
      <x:c r="CN4186" t="str">
        <x:v>v_r_floor</x:v>
      </x:c>
      <x:c r="CO4186" t="n">
        <x:f>IFERROR(IF(AND(TYPE('Rights_Hardening'!A14)=TYPE(CN4186),ISBLANK('Rights_Hardening'!A14)=ISBLANK(CN4186),EXACT('Rights_Hardening'!A14,CN4186)),0,1),1)</x:f>
        <x:v>0</x:v>
      </x:c>
    </x:row>
    <x:row r="4187">
      <x:c r="CL4187" t="str">
        <x:v>Rights_Hardening</x:v>
      </x:c>
      <x:c r="CM4187" t="str">
        <x:v>B14</x:v>
      </x:c>
      <x:c r="CN4187" t="str">
        <x:v>Rights-floor shortfall</x:v>
      </x:c>
      <x:c r="CO4187" t="n">
        <x:f>IFERROR(IF(AND(TYPE('Rights_Hardening'!B14)=TYPE(CN4187),ISBLANK('Rights_Hardening'!B14)=ISBLANK(CN4187),EXACT('Rights_Hardening'!B14,CN4187)),0,1),1)</x:f>
        <x:v>0</x:v>
      </x:c>
    </x:row>
    <x:row r="4188">
      <x:c r="CL4188" t="str">
        <x:v>Rights_Hardening</x:v>
      </x:c>
      <x:c r="CM4188" t="str">
        <x:v>C14</x:v>
      </x:c>
      <x:c r="CN4188" t="str">
        <x:v>Worked-run proxy from reviewed I_RF_base values; deployments must construct Section 7.4 I_RF</x:v>
      </x:c>
      <x:c r="CO4188" t="n">
        <x:f>IFERROR(IF(AND(TYPE('Rights_Hardening'!C14)=TYPE(CN4188),ISBLANK('Rights_Hardening'!C14)=ISBLANK(CN4188),EXACT('Rights_Hardening'!C14,CN4188)),0,1),1)</x:f>
        <x:v>0</x:v>
      </x:c>
    </x:row>
    <x:row r="4189">
      <x:c r="CL4189" t="str">
        <x:v>Rights_Hardening</x:v>
      </x:c>
      <x:c r="CM4189" t="str">
        <x:v>D14</x:v>
      </x:c>
      <x:c r="CN4189" t="str">
        <x:v>Any positive value fails NCRC</x:v>
      </x:c>
      <x:c r="CO4189" t="n">
        <x:f>IFERROR(IF(AND(TYPE('Rights_Hardening'!D14)=TYPE(CN4189),ISBLANK('Rights_Hardening'!D14)=ISBLANK(CN4189),EXACT('Rights_Hardening'!D14,CN4189)),0,1),1)</x:f>
        <x:v>0</x:v>
      </x:c>
    </x:row>
    <x:row r="4190">
      <x:c r="CL4190" t="str">
        <x:v>Rights_Hardening</x:v>
      </x:c>
      <x:c r="CM4190" t="str">
        <x:v>A15</x:v>
      </x:c>
      <x:c r="CN4190" t="str">
        <x:v>v_r_cat</x:v>
      </x:c>
      <x:c r="CO4190" t="n">
        <x:f>IFERROR(IF(AND(TYPE('Rights_Hardening'!A15)=TYPE(CN4190),ISBLANK('Rights_Hardening'!A15)=ISBLANK(CN4190),EXACT('Rights_Hardening'!A15,CN4190)),0,1),1)</x:f>
        <x:v>0</x:v>
      </x:c>
    </x:row>
    <x:row r="4191">
      <x:c r="CL4191" t="str">
        <x:v>Rights_Hardening</x:v>
      </x:c>
      <x:c r="CM4191" t="str">
        <x:v>B15</x:v>
      </x:c>
      <x:c r="CN4191" t="str">
        <x:v>Categorical prohibition</x:v>
      </x:c>
      <x:c r="CO4191" t="n">
        <x:f>IFERROR(IF(AND(TYPE('Rights_Hardening'!B15)=TYPE(CN4191),ISBLANK('Rights_Hardening'!B15)=ISBLANK(CN4191),EXACT('Rights_Hardening'!B15,CN4191)),0,1),1)</x:f>
        <x:v>0</x:v>
      </x:c>
    </x:row>
    <x:row r="4192">
      <x:c r="CL4192" t="str">
        <x:v>Rights_Hardening</x:v>
      </x:c>
      <x:c r="CM4192" t="str">
        <x:v>C15</x:v>
      </x:c>
      <x:c r="CN4192" t="str">
        <x:v>Check prohibited actions and non-negotiable rights conditions</x:v>
      </x:c>
      <x:c r="CO4192" t="n">
        <x:f>IFERROR(IF(AND(TYPE('Rights_Hardening'!C15)=TYPE(CN4192),ISBLANK('Rights_Hardening'!C15)=ISBLANK(CN4192),EXACT('Rights_Hardening'!C15,CN4192)),0,1),1)</x:f>
        <x:v>0</x:v>
      </x:c>
    </x:row>
    <x:row r="4193">
      <x:c r="CL4193" t="str">
        <x:v>Rights_Hardening</x:v>
      </x:c>
      <x:c r="CM4193" t="str">
        <x:v>D15</x:v>
      </x:c>
      <x:c r="CN4193" t="str">
        <x:v>Any categorical violation fails NCRC</x:v>
      </x:c>
      <x:c r="CO4193" t="n">
        <x:f>IFERROR(IF(AND(TYPE('Rights_Hardening'!D15)=TYPE(CN4193),ISBLANK('Rights_Hardening'!D15)=ISBLANK(CN4193),EXACT('Rights_Hardening'!D15,CN4193)),0,1),1)</x:f>
        <x:v>0</x:v>
      </x:c>
    </x:row>
    <x:row r="4194">
      <x:c r="CL4194" t="str">
        <x:v>Rights_Hardening</x:v>
      </x:c>
      <x:c r="CM4194" t="str">
        <x:v>A16</x:v>
      </x:c>
      <x:c r="CN4194" t="str">
        <x:v>v_r_risk</x:v>
      </x:c>
      <x:c r="CO4194" t="n">
        <x:f>IFERROR(IF(AND(TYPE('Rights_Hardening'!A16)=TYPE(CN4194),ISBLANK('Rights_Hardening'!A16)=ISBLANK(CN4194),EXACT('Rights_Hardening'!A16,CN4194)),0,1),1)</x:f>
        <x:v>0</x:v>
      </x:c>
    </x:row>
    <x:row r="4195">
      <x:c r="CL4195" t="str">
        <x:v>Rights_Hardening</x:v>
      </x:c>
      <x:c r="CM4195" t="str">
        <x:v>B16</x:v>
      </x:c>
      <x:c r="CN4195" t="str">
        <x:v>Severe rights-hazard exceedance</x:v>
      </x:c>
      <x:c r="CO4195" t="n">
        <x:f>IFERROR(IF(AND(TYPE('Rights_Hardening'!B16)=TYPE(CN4195),ISBLANK('Rights_Hardening'!B16)=ISBLANK(CN4195),EXACT('Rights_Hardening'!B16,CN4195)),0,1),1)</x:f>
        <x:v>0</x:v>
      </x:c>
    </x:row>
    <x:row r="4196">
      <x:c r="CL4196" t="str">
        <x:v>Rights_Hardening</x:v>
      </x:c>
      <x:c r="CM4196" t="str">
        <x:v>C16</x:v>
      </x:c>
      <x:c r="CN4196" t="str">
        <x:v>Compare conservative upper risk bound with governed tolerance</x:v>
      </x:c>
      <x:c r="CO4196" t="n">
        <x:f>IFERROR(IF(AND(TYPE('Rights_Hardening'!C16)=TYPE(CN4196),ISBLANK('Rights_Hardening'!C16)=ISBLANK(CN4196),EXACT('Rights_Hardening'!C16,CN4196)),0,1),1)</x:f>
        <x:v>0</x:v>
      </x:c>
    </x:row>
    <x:row r="4197">
      <x:c r="CL4197" t="str">
        <x:v>Rights_Hardening</x:v>
      </x:c>
      <x:c r="CM4197" t="str">
        <x:v>D16</x:v>
      </x:c>
      <x:c r="CN4197" t="str">
        <x:v>Any exceedance fails NCRC</x:v>
      </x:c>
      <x:c r="CO4197" t="n">
        <x:f>IFERROR(IF(AND(TYPE('Rights_Hardening'!D16)=TYPE(CN4197),ISBLANK('Rights_Hardening'!D16)=ISBLANK(CN4197),EXACT('Rights_Hardening'!D16,CN4197)),0,1),1)</x:f>
        <x:v>0</x:v>
      </x:c>
    </x:row>
    <x:row r="4198">
      <x:c r="CL4198" t="str">
        <x:v>Rights_Hardening</x:v>
      </x:c>
      <x:c r="CM4198" t="str">
        <x:v>A17</x:v>
      </x:c>
      <x:c r="CN4198" t="str">
        <x:v>NCRC_UNKNOWN</x:v>
      </x:c>
      <x:c r="CO4198" t="n">
        <x:f>IFERROR(IF(AND(TYPE('Rights_Hardening'!A17)=TYPE(CN4198),ISBLANK('Rights_Hardening'!A17)=ISBLANK(CN4198),EXACT('Rights_Hardening'!A17,CN4198)),0,1),1)</x:f>
        <x:v>0</x:v>
      </x:c>
    </x:row>
    <x:row r="4199">
      <x:c r="CL4199" t="str">
        <x:v>Rights_Hardening</x:v>
      </x:c>
      <x:c r="CM4199" t="str">
        <x:v>B17</x:v>
      </x:c>
      <x:c r="CN4199" t="str">
        <x:v>Missing material rights field</x:v>
      </x:c>
      <x:c r="CO4199" t="n">
        <x:f>IFERROR(IF(AND(TYPE('Rights_Hardening'!B17)=TYPE(CN4199),ISBLANK('Rights_Hardening'!B17)=ISBLANK(CN4199),EXACT('Rights_Hardening'!B17,CN4199)),0,1),1)</x:f>
        <x:v>0</x:v>
      </x:c>
    </x:row>
    <x:row r="4200">
      <x:c r="CL4200" t="str">
        <x:v>Rights_Hardening</x:v>
      </x:c>
      <x:c r="CM4200" t="str">
        <x:v>C17</x:v>
      </x:c>
      <x:c r="CN4200" t="str">
        <x:v>No silent zero or phantom-only resolution</x:v>
      </x:c>
      <x:c r="CO4200" t="n">
        <x:f>IFERROR(IF(AND(TYPE('Rights_Hardening'!C17)=TYPE(CN4200),ISBLANK('Rights_Hardening'!C17)=ISBLANK(CN4200),EXACT('Rights_Hardening'!C17,CN4200)),0,1),1)</x:f>
        <x:v>0</x:v>
      </x:c>
    </x:row>
    <x:row r="4201">
      <x:c r="CL4201" t="str">
        <x:v>Rights_Hardening</x:v>
      </x:c>
      <x:c r="CM4201" t="str">
        <x:v>D17</x:v>
      </x:c>
      <x:c r="CN4201" t="str">
        <x:v>Escalate / refuse stronger claim</x:v>
      </x:c>
      <x:c r="CO4201" t="n">
        <x:f>IFERROR(IF(AND(TYPE('Rights_Hardening'!D17)=TYPE(CN4201),ISBLANK('Rights_Hardening'!D17)=ISBLANK(CN4201),EXACT('Rights_Hardening'!D17,CN4201)),0,1),1)</x:f>
        <x:v>0</x:v>
      </x:c>
    </x:row>
    <x:row r="4202">
      <x:c r="CL4202" t="str">
        <x:v>Rights_Hardening</x:v>
      </x:c>
      <x:c r="CM4202" t="str">
        <x:v>A18</x:v>
      </x:c>
      <x:c r="CN4202" t="str">
        <x:v>Emergency tuple</x:v>
      </x:c>
      <x:c r="CO4202" t="n">
        <x:f>IFERROR(IF(AND(TYPE('Rights_Hardening'!A18)=TYPE(CN4202),ISBLANK('Rights_Hardening'!A18)=ISBLANK(CN4202),EXACT('Rights_Hardening'!A18,CN4202)),0,1),1)</x:f>
        <x:v>0</x:v>
      </x:c>
    </x:row>
    <x:row r="4203">
      <x:c r="CL4203" t="str">
        <x:v>Rights_Hardening</x:v>
      </x:c>
      <x:c r="CM4203" t="str">
        <x:v>B18</x:v>
      </x:c>
      <x:c r="CN4203" t="str">
        <x:v>q_r=(v_cat,v_risk,v_floor)</x:v>
      </x:c>
      <x:c r="CO4203" t="n">
        <x:f>IFERROR(IF(AND(TYPE('Rights_Hardening'!B18)=TYPE(CN4203),ISBLANK('Rights_Hardening'!B18)=ISBLANK(CN4203),EXACT('Rights_Hardening'!B18,CN4203)),0,1),1)</x:f>
        <x:v>0</x:v>
      </x:c>
    </x:row>
    <x:row r="4204">
      <x:c r="CL4204" t="str">
        <x:v>Rights_Hardening</x:v>
      </x:c>
      <x:c r="CM4204" t="str">
        <x:v>C18</x:v>
      </x:c>
      <x:c r="CN4204" t="str">
        <x:v>Lexicographic rights-first comparison only in governed emergency mode</x:v>
      </x:c>
      <x:c r="CO4204" t="n">
        <x:f>IFERROR(IF(AND(TYPE('Rights_Hardening'!C18)=TYPE(CN4204),ISBLANK('Rights_Hardening'!C18)=ISBLANK(CN4204),EXACT('Rights_Hardening'!C18,CN4204)),0,1),1)</x:f>
        <x:v>0</x:v>
      </x:c>
    </x:row>
    <x:row r="4205">
      <x:c r="CL4205" t="str">
        <x:v>Rights_Hardening</x:v>
      </x:c>
      <x:c r="CM4205" t="str">
        <x:v>D18</x:v>
      </x:c>
      <x:c r="CN4205" t="str">
        <x:v>No ordinary RLS rescue</x:v>
      </x:c>
      <x:c r="CO4205" t="n">
        <x:f>IFERROR(IF(AND(TYPE('Rights_Hardening'!D18)=TYPE(CN4205),ISBLANK('Rights_Hardening'!D18)=ISBLANK(CN4205),EXACT('Rights_Hardening'!D18,CN4205)),0,1),1)</x:f>
        <x:v>0</x:v>
      </x:c>
    </x:row>
    <x:row r="4206">
      <x:c r="CL4206" t="str">
        <x:v>TRC</x:v>
      </x:c>
      <x:c r="CM4206" t="str">
        <x:v>A1</x:v>
      </x:c>
      <x:c r="CN4206" t="str">
        <x:v>LEVEL 3: TAIL RISK CONSTRAINT (TRC)</x:v>
      </x:c>
      <x:c r="CO4206" t="n">
        <x:f>IFERROR(IF(AND(TYPE('TRC'!A1)=TYPE(CN4206),ISBLANK('TRC'!A1)=ISBLANK(CN4206),EXACT('TRC'!A1,CN4206)),0,1),1)</x:f>
        <x:v>0</x:v>
      </x:c>
    </x:row>
    <x:row r="4207">
      <x:c r="CL4207" t="str">
        <x:v>TRC</x:v>
      </x:c>
      <x:c r="CM4207" t="str">
        <x:v>A3</x:v>
      </x:c>
      <x:c r="CN4207" t="str">
        <x:v>Reference: RippleLogic v13.0 Appendix D.7</x:v>
      </x:c>
      <x:c r="CO4207" t="n">
        <x:f>IFERROR(IF(AND(TYPE('TRC'!A3)=TYPE(CN4207),ISBLANK('TRC'!A3)=ISBLANK(CN4207),EXACT('TRC'!A3,CN4207)),0,1),1)</x:f>
        <x:v>0</x:v>
      </x:c>
    </x:row>
    <x:row r="4208">
      <x:c r="CL4208" t="str">
        <x:v>TRC</x:v>
      </x:c>
      <x:c r="CM4208" t="str">
        <x:v>A4</x:v>
      </x:c>
      <x:c r="CN4208" t="str">
        <x:v>Algorithm: Discrete CVaR with sorted-tail method</x:v>
      </x:c>
      <x:c r="CO4208" t="n">
        <x:f>IFERROR(IF(AND(TYPE('TRC'!A4)=TYPE(CN4208),ISBLANK('TRC'!A4)=ISBLANK(CN4208),EXACT('TRC'!A4,CN4208)),0,1),1)</x:f>
        <x:v>0</x:v>
      </x:c>
    </x:row>
    <x:row r="4209">
      <x:c r="CL4209" t="str">
        <x:v>TRC</x:v>
      </x:c>
      <x:c r="CM4209" t="str">
        <x:v>A6</x:v>
      </x:c>
      <x:c r="CN4209" t="str">
        <x:v>PARAMETERS</x:v>
      </x:c>
      <x:c r="CO4209" t="n">
        <x:f>IFERROR(IF(AND(TYPE('TRC'!A6)=TYPE(CN4209),ISBLANK('TRC'!A6)=ISBLANK(CN4209),EXACT('TRC'!A6,CN4209)),0,1),1)</x:f>
        <x:v>0</x:v>
      </x:c>
    </x:row>
    <x:row r="4210">
      <x:c r="CL4210" t="str">
        <x:v>TRC</x:v>
      </x:c>
      <x:c r="CM4210" t="str">
        <x:v>A7</x:v>
      </x:c>
      <x:c r="CN4210" t="str">
        <x:v>α (confidence):</x:v>
      </x:c>
      <x:c r="CO4210" t="n">
        <x:f>IFERROR(IF(AND(TYPE('TRC'!A7)=TYPE(CN4210),ISBLANK('TRC'!A7)=ISBLANK(CN4210),EXACT('TRC'!A7,CN4210)),0,1),1)</x:f>
        <x:v>0</x:v>
      </x:c>
    </x:row>
    <x:row r="4211">
      <x:c r="CL4211" t="str">
        <x:v>TRC</x:v>
      </x:c>
      <x:c r="CM4211" t="str">
        <x:v>B7</x:v>
      </x:c>
      <x:c r="CN4211" t="n">
        <x:v>0.95</x:v>
      </x:c>
      <x:c r="CO4211" t="n">
        <x:f>IFERROR(IF(AND(TYPE('TRC'!B7)=TYPE(CN4211),ISBLANK('TRC'!B7)=ISBLANK(CN4211),EXACT('TRC'!B7,CN4211)),0,1),1)</x:f>
        <x:v>0</x:v>
      </x:c>
    </x:row>
    <x:row r="4212">
      <x:c r="CL4212" t="str">
        <x:v>TRC</x:v>
      </x:c>
      <x:c r="CM4212" t="str">
        <x:v>J7</x:v>
      </x:c>
      <x:c r="CN4212" t="str">
        <x:v>BUILD-TIME SOURCE: Option A</x:v>
      </x:c>
      <x:c r="CO4212" t="n">
        <x:f>IFERROR(IF(AND(TYPE('TRC'!J7)=TYPE(CN4212),ISBLANK('TRC'!J7)=ISBLANK(CN4212),EXACT('TRC'!J7,CN4212)),0,1),1)</x:f>
        <x:v>0</x:v>
      </x:c>
    </x:row>
    <x:row r="4213">
      <x:c r="CL4213" t="str">
        <x:v>TRC</x:v>
      </x:c>
      <x:c r="CM4213" t="str">
        <x:v>M7</x:v>
      </x:c>
      <x:c r="CN4213" t="str">
        <x:v>SortKey</x:v>
      </x:c>
      <x:c r="CO4213" t="n">
        <x:f>IFERROR(IF(AND(TYPE('TRC'!M7)=TYPE(CN4213),ISBLANK('TRC'!M7)=ISBLANK(CN4213),EXACT('TRC'!M7,CN4213)),0,1),1)</x:f>
        <x:v>0</x:v>
      </x:c>
    </x:row>
    <x:row r="4214">
      <x:c r="CL4214" t="str">
        <x:v>TRC</x:v>
      </x:c>
      <x:c r="CM4214" t="str">
        <x:v>N7</x:v>
      </x:c>
      <x:c r="CN4214" t="str">
        <x:v>Rank</x:v>
      </x:c>
      <x:c r="CO4214" t="n">
        <x:f>IFERROR(IF(AND(TYPE('TRC'!N7)=TYPE(CN4214),ISBLANK('TRC'!N7)=ISBLANK(CN4214),EXACT('TRC'!N7,CN4214)),0,1),1)</x:f>
        <x:v>0</x:v>
      </x:c>
    </x:row>
    <x:row r="4215">
      <x:c r="CL4215" t="str">
        <x:v>TRC</x:v>
      </x:c>
      <x:c r="CM4215" t="str">
        <x:v>P7</x:v>
      </x:c>
      <x:c r="CN4215" t="str">
        <x:v>BUILD-TIME SORTED OUTPUT</x:v>
      </x:c>
      <x:c r="CO4215" t="n">
        <x:f>IFERROR(IF(AND(TYPE('TRC'!P7)=TYPE(CN4215),ISBLANK('TRC'!P7)=ISBLANK(CN4215),EXACT('TRC'!P7,CN4215)),0,1),1)</x:f>
        <x:v>0</x:v>
      </x:c>
    </x:row>
    <x:row r="4216">
      <x:c r="CL4216" t="str">
        <x:v>TRC</x:v>
      </x:c>
      <x:c r="CM4216" t="str">
        <x:v>A8</x:v>
      </x:c>
      <x:c r="CN4216" t="str">
        <x:v>β (tail mass):</x:v>
      </x:c>
      <x:c r="CO4216" t="n">
        <x:f>IFERROR(IF(AND(TYPE('TRC'!A8)=TYPE(CN4216),ISBLANK('TRC'!A8)=ISBLANK(CN4216),EXACT('TRC'!A8,CN4216)),0,1),1)</x:f>
        <x:v>0</x:v>
      </x:c>
    </x:row>
    <x:row r="4217">
      <x:c r="CL4217" t="str">
        <x:v>TRC</x:v>
      </x:c>
      <x:c r="CM4217" t="str">
        <x:v>B8</x:v>
      </x:c>
      <x:c r="CN4217" t="n">
        <x:v>0.05</x:v>
      </x:c>
      <x:c r="CO4217" t="n">
        <x:f>IFERROR(IF(AND(TYPE('TRC'!B8)=TYPE(CN4217),ISBLANK('TRC'!B8)=ISBLANK(CN4217),EXACT('TRC'!B8,CN4217)),0,1),1)</x:f>
        <x:v>0</x:v>
      </x:c>
    </x:row>
    <x:row r="4218">
      <x:c r="CL4218" t="str">
        <x:v>TRC</x:v>
      </x:c>
      <x:c r="CM4218" t="str">
        <x:v>J8</x:v>
      </x:c>
      <x:c r="CN4218" t="str">
        <x:v>S01</x:v>
      </x:c>
      <x:c r="CO4218" t="n">
        <x:f>IFERROR(IF(AND(TYPE('TRC'!J8)=TYPE(CN4218),ISBLANK('TRC'!J8)=ISBLANK(CN4218),EXACT('TRC'!J8,CN4218)),0,1),1)</x:f>
        <x:v>0</x:v>
      </x:c>
    </x:row>
    <x:row r="4219">
      <x:c r="CL4219" t="str">
        <x:v>TRC</x:v>
      </x:c>
      <x:c r="CM4219" t="str">
        <x:v>K8</x:v>
      </x:c>
      <x:c r="CN4219" t="n">
        <x:v>0.6</x:v>
      </x:c>
      <x:c r="CO4219" t="n">
        <x:f>IFERROR(IF(AND(TYPE('TRC'!K8)=TYPE(CN4219),ISBLANK('TRC'!K8)=ISBLANK(CN4219),EXACT('TRC'!K8,CN4219)),0,1),1)</x:f>
        <x:v>0</x:v>
      </x:c>
    </x:row>
    <x:row r="4220">
      <x:c r="CL4220" t="str">
        <x:v>TRC</x:v>
      </x:c>
      <x:c r="CM4220" t="str">
        <x:v>L8</x:v>
      </x:c>
      <x:c r="CN4220" t="n">
        <x:v>0</x:v>
      </x:c>
      <x:c r="CO4220" t="n">
        <x:f>IFERROR(IF(AND(TYPE('TRC'!L8)=TYPE(CN4220),ISBLANK('TRC'!L8)=ISBLANK(CN4220),EXACT('TRC'!L8,CN4220)),0,1),1)</x:f>
        <x:v>0</x:v>
      </x:c>
    </x:row>
    <x:row r="4221">
      <x:c r="CL4221" t="str">
        <x:v>TRC</x:v>
      </x:c>
      <x:c r="CM4221" t="str">
        <x:v>M8</x:v>
      </x:c>
      <x:c r="CN4221" t="n">
        <x:v>0.000008</x:v>
      </x:c>
      <x:c r="CO4221" t="n">
        <x:f>IFERROR(IF(AND(TYPE('TRC'!M8)=TYPE(CN4221),ISBLANK('TRC'!M8)=ISBLANK(CN4221),EXACT('TRC'!M8,CN4221)),0,1),1)</x:f>
        <x:v>0</x:v>
      </x:c>
    </x:row>
    <x:row r="4222">
      <x:c r="CL4222" t="str">
        <x:v>TRC</x:v>
      </x:c>
      <x:c r="CM4222" t="str">
        <x:v>N8</x:v>
      </x:c>
      <x:c r="CN4222" t="n">
        <x:v>7</x:v>
      </x:c>
      <x:c r="CO4222" t="n">
        <x:f>IFERROR(IF(AND(TYPE('TRC'!N8)=TYPE(CN4222),ISBLANK('TRC'!N8)=ISBLANK(CN4222),EXACT('TRC'!N8,CN4222)),0,1),1)</x:f>
        <x:v>0</x:v>
      </x:c>
    </x:row>
    <x:row r="4223">
      <x:c r="CL4223" t="str">
        <x:v>TRC</x:v>
      </x:c>
      <x:c r="CM4223" t="str">
        <x:v>P8</x:v>
      </x:c>
      <x:c r="CN4223" t="str">
        <x:v>Scenario</x:v>
      </x:c>
      <x:c r="CO4223" t="n">
        <x:f>IFERROR(IF(AND(TYPE('TRC'!P8)=TYPE(CN4223),ISBLANK('TRC'!P8)=ISBLANK(CN4223),EXACT('TRC'!P8,CN4223)),0,1),1)</x:f>
        <x:v>0</x:v>
      </x:c>
    </x:row>
    <x:row r="4224">
      <x:c r="CL4224" t="str">
        <x:v>TRC</x:v>
      </x:c>
      <x:c r="CM4224" t="str">
        <x:v>Q8</x:v>
      </x:c>
      <x:c r="CN4224" t="str">
        <x:v>p(s)</x:v>
      </x:c>
      <x:c r="CO4224" t="n">
        <x:f>IFERROR(IF(AND(TYPE('TRC'!Q8)=TYPE(CN4224),ISBLANK('TRC'!Q8)=ISBLANK(CN4224),EXACT('TRC'!Q8,CN4224)),0,1),1)</x:f>
        <x:v>0</x:v>
      </x:c>
    </x:row>
    <x:row r="4225">
      <x:c r="CL4225" t="str">
        <x:v>TRC</x:v>
      </x:c>
      <x:c r="CM4225" t="str">
        <x:v>R8</x:v>
      </x:c>
      <x:c r="CN4225" t="str">
        <x:v>Loss</x:v>
      </x:c>
      <x:c r="CO4225" t="n">
        <x:f>IFERROR(IF(AND(TYPE('TRC'!R8)=TYPE(CN4225),ISBLANK('TRC'!R8)=ISBLANK(CN4225),EXACT('TRC'!R8,CN4225)),0,1),1)</x:f>
        <x:v>0</x:v>
      </x:c>
    </x:row>
    <x:row r="4226">
      <x:c r="CL4226" t="str">
        <x:v>TRC</x:v>
      </x:c>
      <x:c r="CM4226" t="str">
        <x:v>S8</x:v>
      </x:c>
      <x:c r="CN4226" t="str">
        <x:v>Cum_p</x:v>
      </x:c>
      <x:c r="CO4226" t="n">
        <x:f>IFERROR(IF(AND(TYPE('TRC'!S8)=TYPE(CN4226),ISBLANK('TRC'!S8)=ISBLANK(CN4226),EXACT('TRC'!S8,CN4226)),0,1),1)</x:f>
        <x:v>0</x:v>
      </x:c>
    </x:row>
    <x:row r="4227">
      <x:c r="CL4227" t="str">
        <x:v>TRC</x:v>
      </x:c>
      <x:c r="CM4227" t="str">
        <x:v>T8</x:v>
      </x:c>
      <x:c r="CN4227" t="str">
        <x:v>Tail_w</x:v>
      </x:c>
      <x:c r="CO4227" t="n">
        <x:f>IFERROR(IF(AND(TYPE('TRC'!T8)=TYPE(CN4227),ISBLANK('TRC'!T8)=ISBLANK(CN4227),EXACT('TRC'!T8,CN4227)),0,1),1)</x:f>
        <x:v>0</x:v>
      </x:c>
    </x:row>
    <x:row r="4228">
      <x:c r="CL4228" t="str">
        <x:v>TRC</x:v>
      </x:c>
      <x:c r="CM4228" t="str">
        <x:v>U8</x:v>
      </x:c>
      <x:c r="CN4228" t="str">
        <x:v>Tail_contrib</x:v>
      </x:c>
      <x:c r="CO4228" t="n">
        <x:f>IFERROR(IF(AND(TYPE('TRC'!U8)=TYPE(CN4228),ISBLANK('TRC'!U8)=ISBLANK(CN4228),EXACT('TRC'!U8,CN4228)),0,1),1)</x:f>
        <x:v>0</x:v>
      </x:c>
    </x:row>
    <x:row r="4229">
      <x:c r="CL4229" t="str">
        <x:v>TRC</x:v>
      </x:c>
      <x:c r="CM4229" t="str">
        <x:v>A9</x:v>
      </x:c>
      <x:c r="CN4229" t="str">
        <x:v>τ_TRC (threshold):</x:v>
      </x:c>
      <x:c r="CO4229" t="n">
        <x:f>IFERROR(IF(AND(TYPE('TRC'!A9)=TYPE(CN4229),ISBLANK('TRC'!A9)=ISBLANK(CN4229),EXACT('TRC'!A9,CN4229)),0,1),1)</x:f>
        <x:v>0</x:v>
      </x:c>
    </x:row>
    <x:row r="4230">
      <x:c r="CL4230" t="str">
        <x:v>TRC</x:v>
      </x:c>
      <x:c r="CM4230" t="str">
        <x:v>B9</x:v>
      </x:c>
      <x:c r="CN4230" t="n">
        <x:v>0.2</x:v>
      </x:c>
      <x:c r="CO4230" t="n">
        <x:f>IFERROR(IF(AND(TYPE('TRC'!B9)=TYPE(CN4230),ISBLANK('TRC'!B9)=ISBLANK(CN4230),EXACT('TRC'!B9,CN4230)),0,1),1)</x:f>
        <x:v>0</x:v>
      </x:c>
    </x:row>
    <x:row r="4231">
      <x:c r="CL4231" t="str">
        <x:v>TRC</x:v>
      </x:c>
      <x:c r="CM4231" t="str">
        <x:v>J9</x:v>
      </x:c>
      <x:c r="CN4231" t="str">
        <x:v>S02</x:v>
      </x:c>
      <x:c r="CO4231" t="n">
        <x:f>IFERROR(IF(AND(TYPE('TRC'!J9)=TYPE(CN4231),ISBLANK('TRC'!J9)=ISBLANK(CN4231),EXACT('TRC'!J9,CN4231)),0,1),1)</x:f>
        <x:v>0</x:v>
      </x:c>
    </x:row>
    <x:row r="4232">
      <x:c r="CL4232" t="str">
        <x:v>TRC</x:v>
      </x:c>
      <x:c r="CM4232" t="str">
        <x:v>K9</x:v>
      </x:c>
      <x:c r="CN4232" t="n">
        <x:v>0.15</x:v>
      </x:c>
      <x:c r="CO4232" t="n">
        <x:f>IFERROR(IF(AND(TYPE('TRC'!K9)=TYPE(CN4232),ISBLANK('TRC'!K9)=ISBLANK(CN4232),EXACT('TRC'!K9,CN4232)),0,1),1)</x:f>
        <x:v>0</x:v>
      </x:c>
    </x:row>
    <x:row r="4233">
      <x:c r="CL4233" t="str">
        <x:v>TRC</x:v>
      </x:c>
      <x:c r="CM4233" t="str">
        <x:v>L9</x:v>
      </x:c>
      <x:c r="CN4233" t="n">
        <x:v>0.007</x:v>
      </x:c>
      <x:c r="CO4233" t="n">
        <x:f>IFERROR(IF(AND(TYPE('TRC'!L9)=TYPE(CN4233),ISBLANK('TRC'!L9)=ISBLANK(CN4233),EXACT('TRC'!L9,CN4233)),0,1),1)</x:f>
        <x:v>0</x:v>
      </x:c>
    </x:row>
    <x:row r="4234">
      <x:c r="CL4234" t="str">
        <x:v>TRC</x:v>
      </x:c>
      <x:c r="CM4234" t="str">
        <x:v>M9</x:v>
      </x:c>
      <x:c r="CN4234" t="n">
        <x:v>0.007009</x:v>
      </x:c>
      <x:c r="CO4234" t="n">
        <x:f>IFERROR(IF(AND(TYPE('TRC'!M9)=TYPE(CN4234),ISBLANK('TRC'!M9)=ISBLANK(CN4234),EXACT('TRC'!M9,CN4234)),0,1),1)</x:f>
        <x:v>0</x:v>
      </x:c>
    </x:row>
    <x:row r="4235">
      <x:c r="CL4235" t="str">
        <x:v>TRC</x:v>
      </x:c>
      <x:c r="CM4235" t="str">
        <x:v>N9</x:v>
      </x:c>
      <x:c r="CN4235" t="n">
        <x:v>6</x:v>
      </x:c>
      <x:c r="CO4235" t="n">
        <x:f>IFERROR(IF(AND(TYPE('TRC'!N9)=TYPE(CN4235),ISBLANK('TRC'!N9)=ISBLANK(CN4235),EXACT('TRC'!N9,CN4235)),0,1),1)</x:f>
        <x:v>0</x:v>
      </x:c>
    </x:row>
    <x:row r="4236">
      <x:c r="CL4236" t="str">
        <x:v>TRC</x:v>
      </x:c>
      <x:c r="CM4236" t="str">
        <x:v>P9</x:v>
      </x:c>
      <x:c r="CN4236" t="str">
        <x:v>S06</x:v>
      </x:c>
      <x:c r="CO4236" t="n">
        <x:f>IFERROR(IF(AND(TYPE('TRC'!P9)=TYPE(CN4236),ISBLANK('TRC'!P9)=ISBLANK(CN4236),EXACT('TRC'!P9,CN4236)),0,1),1)</x:f>
        <x:v>0</x:v>
      </x:c>
    </x:row>
    <x:row r="4237">
      <x:c r="CL4237" t="str">
        <x:v>TRC</x:v>
      </x:c>
      <x:c r="CM4237" t="str">
        <x:v>Q9</x:v>
      </x:c>
      <x:c r="CN4237" t="n">
        <x:v>0.03</x:v>
      </x:c>
      <x:c r="CO4237" t="n">
        <x:f>IFERROR(IF(AND(TYPE('TRC'!Q9)=TYPE(CN4237),ISBLANK('TRC'!Q9)=ISBLANK(CN4237),EXACT('TRC'!Q9,CN4237)),0,1),1)</x:f>
        <x:v>0</x:v>
      </x:c>
    </x:row>
    <x:row r="4238">
      <x:c r="CL4238" t="str">
        <x:v>TRC</x:v>
      </x:c>
      <x:c r="CM4238" t="str">
        <x:v>R9</x:v>
      </x:c>
      <x:c r="CN4238" t="n">
        <x:v>0.0235</x:v>
      </x:c>
      <x:c r="CO4238" t="n">
        <x:f>IFERROR(IF(AND(TYPE('TRC'!R9)=TYPE(CN4238),ISBLANK('TRC'!R9)=ISBLANK(CN4238),EXACT('TRC'!R9,CN4238)),0,1),1)</x:f>
        <x:v>0</x:v>
      </x:c>
    </x:row>
    <x:row r="4239">
      <x:c r="CL4239" t="str">
        <x:v>TRC</x:v>
      </x:c>
      <x:c r="CM4239" t="str">
        <x:v>S9</x:v>
      </x:c>
      <x:c r="CN4239" t="n">
        <x:v>0.03</x:v>
      </x:c>
      <x:c r="CO4239" t="n">
        <x:f>IFERROR(IF(AND(TYPE('TRC'!S9)=TYPE(CN4239),ISBLANK('TRC'!S9)=ISBLANK(CN4239),EXACT('TRC'!S9,CN4239)),0,1),1)</x:f>
        <x:v>0</x:v>
      </x:c>
    </x:row>
    <x:row r="4240">
      <x:c r="CL4240" t="str">
        <x:v>TRC</x:v>
      </x:c>
      <x:c r="CM4240" t="str">
        <x:v>T9</x:v>
      </x:c>
      <x:c r="CN4240" t="n">
        <x:v>0.03</x:v>
      </x:c>
      <x:c r="CO4240" t="n">
        <x:f>IFERROR(IF(AND(TYPE('TRC'!T9)=TYPE(CN4240),ISBLANK('TRC'!T9)=ISBLANK(CN4240),EXACT('TRC'!T9,CN4240)),0,1),1)</x:f>
        <x:v>0</x:v>
      </x:c>
    </x:row>
    <x:row r="4241">
      <x:c r="CL4241" t="str">
        <x:v>TRC</x:v>
      </x:c>
      <x:c r="CM4241" t="str">
        <x:v>U9</x:v>
      </x:c>
      <x:c r="CN4241" t="n">
        <x:v>0.000705</x:v>
      </x:c>
      <x:c r="CO4241" t="n">
        <x:f>IFERROR(IF(AND(TYPE('TRC'!U9)=TYPE(CN4241),ISBLANK('TRC'!U9)=ISBLANK(CN4241),EXACT('TRC'!U9,CN4241)),0,1),1)</x:f>
        <x:v>0</x:v>
      </x:c>
    </x:row>
    <x:row r="4242">
      <x:c r="CL4242" t="str">
        <x:v>TRC</x:v>
      </x:c>
      <x:c r="CM4242" t="str">
        <x:v>A10</x:v>
      </x:c>
      <x:c r="CN4242" t="str">
        <x:v>Context:</x:v>
      </x:c>
      <x:c r="CO4242" t="n">
        <x:f>IFERROR(IF(AND(TYPE('TRC'!A10)=TYPE(CN4242),ISBLANK('TRC'!A10)=ISBLANK(CN4242),EXACT('TRC'!A10,CN4242)),0,1),1)</x:f>
        <x:v>0</x:v>
      </x:c>
    </x:row>
    <x:row r="4243">
      <x:c r="CL4243" t="str">
        <x:v>TRC</x:v>
      </x:c>
      <x:c r="CM4243" t="str">
        <x:v>B10</x:v>
      </x:c>
      <x:c r="CN4243" t="str">
        <x:v>ORG</x:v>
      </x:c>
      <x:c r="CO4243" t="n">
        <x:f>IFERROR(IF(AND(TYPE('TRC'!B10)=TYPE(CN4243),ISBLANK('TRC'!B10)=ISBLANK(CN4243),EXACT('TRC'!B10,CN4243)),0,1),1)</x:f>
        <x:v>0</x:v>
      </x:c>
    </x:row>
    <x:row r="4244">
      <x:c r="CL4244" t="str">
        <x:v>TRC</x:v>
      </x:c>
      <x:c r="CM4244" t="str">
        <x:v>J10</x:v>
      </x:c>
      <x:c r="CN4244" t="str">
        <x:v>S03</x:v>
      </x:c>
      <x:c r="CO4244" t="n">
        <x:f>IFERROR(IF(AND(TYPE('TRC'!J10)=TYPE(CN4244),ISBLANK('TRC'!J10)=ISBLANK(CN4244),EXACT('TRC'!J10,CN4244)),0,1),1)</x:f>
        <x:v>0</x:v>
      </x:c>
    </x:row>
    <x:row r="4245">
      <x:c r="CL4245" t="str">
        <x:v>TRC</x:v>
      </x:c>
      <x:c r="CM4245" t="str">
        <x:v>K10</x:v>
      </x:c>
      <x:c r="CN4245" t="n">
        <x:v>0.08</x:v>
      </x:c>
      <x:c r="CO4245" t="n">
        <x:f>IFERROR(IF(AND(TYPE('TRC'!K10)=TYPE(CN4245),ISBLANK('TRC'!K10)=ISBLANK(CN4245),EXACT('TRC'!K10,CN4245)),0,1),1)</x:f>
        <x:v>0</x:v>
      </x:c>
    </x:row>
    <x:row r="4246">
      <x:c r="CL4246" t="str">
        <x:v>TRC</x:v>
      </x:c>
      <x:c r="CM4246" t="str">
        <x:v>L10</x:v>
      </x:c>
      <x:c r="CN4246" t="n">
        <x:v>0.0175</x:v>
      </x:c>
      <x:c r="CO4246" t="n">
        <x:f>IFERROR(IF(AND(TYPE('TRC'!L10)=TYPE(CN4246),ISBLANK('TRC'!L10)=ISBLANK(CN4246),EXACT('TRC'!L10,CN4246)),0,1),1)</x:f>
        <x:v>0</x:v>
      </x:c>
    </x:row>
    <x:row r="4247">
      <x:c r="CL4247" t="str">
        <x:v>TRC</x:v>
      </x:c>
      <x:c r="CM4247" t="str">
        <x:v>M10</x:v>
      </x:c>
      <x:c r="CN4247" t="n">
        <x:v>0.01751</x:v>
      </x:c>
      <x:c r="CO4247" t="n">
        <x:f>IFERROR(IF(AND(TYPE('TRC'!M10)=TYPE(CN4247),ISBLANK('TRC'!M10)=ISBLANK(CN4247),EXACT('TRC'!M10,CN4247)),0,1),1)</x:f>
        <x:v>0</x:v>
      </x:c>
    </x:row>
    <x:row r="4248">
      <x:c r="CL4248" t="str">
        <x:v>TRC</x:v>
      </x:c>
      <x:c r="CM4248" t="str">
        <x:v>N10</x:v>
      </x:c>
      <x:c r="CN4248" t="n">
        <x:v>3</x:v>
      </x:c>
      <x:c r="CO4248" t="n">
        <x:f>IFERROR(IF(AND(TYPE('TRC'!N10)=TYPE(CN4248),ISBLANK('TRC'!N10)=ISBLANK(CN4248),EXACT('TRC'!N10,CN4248)),0,1),1)</x:f>
        <x:v>0</x:v>
      </x:c>
    </x:row>
    <x:row r="4249">
      <x:c r="CL4249" t="str">
        <x:v>TRC</x:v>
      </x:c>
      <x:c r="CM4249" t="str">
        <x:v>P10</x:v>
      </x:c>
      <x:c r="CN4249" t="str">
        <x:v>S04</x:v>
      </x:c>
      <x:c r="CO4249" t="n">
        <x:f>IFERROR(IF(AND(TYPE('TRC'!P10)=TYPE(CN4249),ISBLANK('TRC'!P10)=ISBLANK(CN4249),EXACT('TRC'!P10,CN4249)),0,1),1)</x:f>
        <x:v>0</x:v>
      </x:c>
    </x:row>
    <x:row r="4250">
      <x:c r="CL4250" t="str">
        <x:v>TRC</x:v>
      </x:c>
      <x:c r="CM4250" t="str">
        <x:v>Q10</x:v>
      </x:c>
      <x:c r="CN4250" t="n">
        <x:v>0.07</x:v>
      </x:c>
      <x:c r="CO4250" t="n">
        <x:f>IFERROR(IF(AND(TYPE('TRC'!Q10)=TYPE(CN4250),ISBLANK('TRC'!Q10)=ISBLANK(CN4250),EXACT('TRC'!Q10,CN4250)),0,1),1)</x:f>
        <x:v>0</x:v>
      </x:c>
    </x:row>
    <x:row r="4251">
      <x:c r="CL4251" t="str">
        <x:v>TRC</x:v>
      </x:c>
      <x:c r="CM4251" t="str">
        <x:v>R10</x:v>
      </x:c>
      <x:c r="CN4251" t="n">
        <x:v>0.0195</x:v>
      </x:c>
      <x:c r="CO4251" t="n">
        <x:f>IFERROR(IF(AND(TYPE('TRC'!R10)=TYPE(CN4251),ISBLANK('TRC'!R10)=ISBLANK(CN4251),EXACT('TRC'!R10,CN4251)),0,1),1)</x:f>
        <x:v>0</x:v>
      </x:c>
    </x:row>
    <x:row r="4252">
      <x:c r="CL4252" t="str">
        <x:v>TRC</x:v>
      </x:c>
      <x:c r="CM4252" t="str">
        <x:v>S10</x:v>
      </x:c>
      <x:c r="CN4252" t="n">
        <x:v>0.1</x:v>
      </x:c>
      <x:c r="CO4252" t="n">
        <x:f>IFERROR(IF(AND(TYPE('TRC'!S10)=TYPE(CN4252),ISBLANK('TRC'!S10)=ISBLANK(CN4252),EXACT('TRC'!S10,CN4252)),0,1),1)</x:f>
        <x:v>0</x:v>
      </x:c>
    </x:row>
    <x:row r="4253">
      <x:c r="CL4253" t="str">
        <x:v>TRC</x:v>
      </x:c>
      <x:c r="CM4253" t="str">
        <x:v>T10</x:v>
      </x:c>
      <x:c r="CN4253" t="n">
        <x:v>0.02</x:v>
      </x:c>
      <x:c r="CO4253" t="n">
        <x:f>IFERROR(IF(AND(TYPE('TRC'!T10)=TYPE(CN4253),ISBLANK('TRC'!T10)=ISBLANK(CN4253),EXACT('TRC'!T10,CN4253)),0,1),1)</x:f>
        <x:v>0</x:v>
      </x:c>
    </x:row>
    <x:row r="4254">
      <x:c r="CL4254" t="str">
        <x:v>TRC</x:v>
      </x:c>
      <x:c r="CM4254" t="str">
        <x:v>U10</x:v>
      </x:c>
      <x:c r="CN4254" t="n">
        <x:v>0.00039</x:v>
      </x:c>
      <x:c r="CO4254" t="n">
        <x:f>IFERROR(IF(AND(TYPE('TRC'!U10)=TYPE(CN4254),ISBLANK('TRC'!U10)=ISBLANK(CN4254),EXACT('TRC'!U10,CN4254)),0,1),1)</x:f>
        <x:v>0</x:v>
      </x:c>
    </x:row>
    <x:row r="4255">
      <x:c r="CL4255" t="str">
        <x:v>TRC</x:v>
      </x:c>
      <x:c r="CM4255" t="str">
        <x:v>J11</x:v>
      </x:c>
      <x:c r="CN4255" t="str">
        <x:v>S04</x:v>
      </x:c>
      <x:c r="CO4255" t="n">
        <x:f>IFERROR(IF(AND(TYPE('TRC'!J11)=TYPE(CN4255),ISBLANK('TRC'!J11)=ISBLANK(CN4255),EXACT('TRC'!J11,CN4255)),0,1),1)</x:f>
        <x:v>0</x:v>
      </x:c>
    </x:row>
    <x:row r="4256">
      <x:c r="CL4256" t="str">
        <x:v>TRC</x:v>
      </x:c>
      <x:c r="CM4256" t="str">
        <x:v>K11</x:v>
      </x:c>
      <x:c r="CN4256" t="n">
        <x:v>0.07</x:v>
      </x:c>
      <x:c r="CO4256" t="n">
        <x:f>IFERROR(IF(AND(TYPE('TRC'!K11)=TYPE(CN4256),ISBLANK('TRC'!K11)=ISBLANK(CN4256),EXACT('TRC'!K11,CN4256)),0,1),1)</x:f>
        <x:v>0</x:v>
      </x:c>
    </x:row>
    <x:row r="4257">
      <x:c r="CL4257" t="str">
        <x:v>TRC</x:v>
      </x:c>
      <x:c r="CM4257" t="str">
        <x:v>L11</x:v>
      </x:c>
      <x:c r="CN4257" t="n">
        <x:v>0.0195</x:v>
      </x:c>
      <x:c r="CO4257" t="n">
        <x:f>IFERROR(IF(AND(TYPE('TRC'!L11)=TYPE(CN4257),ISBLANK('TRC'!L11)=ISBLANK(CN4257),EXACT('TRC'!L11,CN4257)),0,1),1)</x:f>
        <x:v>0</x:v>
      </x:c>
    </x:row>
    <x:row r="4258">
      <x:c r="CL4258" t="str">
        <x:v>TRC</x:v>
      </x:c>
      <x:c r="CM4258" t="str">
        <x:v>M11</x:v>
      </x:c>
      <x:c r="CN4258" t="n">
        <x:v>0.019511</x:v>
      </x:c>
      <x:c r="CO4258" t="n">
        <x:f>IFERROR(IF(AND(TYPE('TRC'!M11)=TYPE(CN4258),ISBLANK('TRC'!M11)=ISBLANK(CN4258),EXACT('TRC'!M11,CN4258)),0,1),1)</x:f>
        <x:v>0</x:v>
      </x:c>
    </x:row>
    <x:row r="4259">
      <x:c r="CL4259" t="str">
        <x:v>TRC</x:v>
      </x:c>
      <x:c r="CM4259" t="str">
        <x:v>N11</x:v>
      </x:c>
      <x:c r="CN4259" t="n">
        <x:v>2</x:v>
      </x:c>
      <x:c r="CO4259" t="n">
        <x:f>IFERROR(IF(AND(TYPE('TRC'!N11)=TYPE(CN4259),ISBLANK('TRC'!N11)=ISBLANK(CN4259),EXACT('TRC'!N11,CN4259)),0,1),1)</x:f>
        <x:v>0</x:v>
      </x:c>
    </x:row>
    <x:row r="4260">
      <x:c r="CL4260" t="str">
        <x:v>TRC</x:v>
      </x:c>
      <x:c r="CM4260" t="str">
        <x:v>P11</x:v>
      </x:c>
      <x:c r="CN4260" t="str">
        <x:v>S03</x:v>
      </x:c>
      <x:c r="CO4260" t="n">
        <x:f>IFERROR(IF(AND(TYPE('TRC'!P11)=TYPE(CN4260),ISBLANK('TRC'!P11)=ISBLANK(CN4260),EXACT('TRC'!P11,CN4260)),0,1),1)</x:f>
        <x:v>0</x:v>
      </x:c>
    </x:row>
    <x:row r="4261">
      <x:c r="CL4261" t="str">
        <x:v>TRC</x:v>
      </x:c>
      <x:c r="CM4261" t="str">
        <x:v>Q11</x:v>
      </x:c>
      <x:c r="CN4261" t="n">
        <x:v>0.08</x:v>
      </x:c>
      <x:c r="CO4261" t="n">
        <x:f>IFERROR(IF(AND(TYPE('TRC'!Q11)=TYPE(CN4261),ISBLANK('TRC'!Q11)=ISBLANK(CN4261),EXACT('TRC'!Q11,CN4261)),0,1),1)</x:f>
        <x:v>0</x:v>
      </x:c>
    </x:row>
    <x:row r="4262">
      <x:c r="CL4262" t="str">
        <x:v>TRC</x:v>
      </x:c>
      <x:c r="CM4262" t="str">
        <x:v>R11</x:v>
      </x:c>
      <x:c r="CN4262" t="n">
        <x:v>0.0175</x:v>
      </x:c>
      <x:c r="CO4262" t="n">
        <x:f>IFERROR(IF(AND(TYPE('TRC'!R11)=TYPE(CN4262),ISBLANK('TRC'!R11)=ISBLANK(CN4262),EXACT('TRC'!R11,CN4262)),0,1),1)</x:f>
        <x:v>0</x:v>
      </x:c>
    </x:row>
    <x:row r="4263">
      <x:c r="CL4263" t="str">
        <x:v>TRC</x:v>
      </x:c>
      <x:c r="CM4263" t="str">
        <x:v>S11</x:v>
      </x:c>
      <x:c r="CN4263" t="n">
        <x:v>0.18</x:v>
      </x:c>
      <x:c r="CO4263" t="n">
        <x:f>IFERROR(IF(AND(TYPE('TRC'!S11)=TYPE(CN4263),ISBLANK('TRC'!S11)=ISBLANK(CN4263),EXACT('TRC'!S11,CN4263)),0,1),1)</x:f>
        <x:v>0</x:v>
      </x:c>
    </x:row>
    <x:row r="4264">
      <x:c r="CL4264" t="str">
        <x:v>TRC</x:v>
      </x:c>
      <x:c r="CM4264" t="str">
        <x:v>T11</x:v>
      </x:c>
      <x:c r="CN4264" t="n">
        <x:v>0</x:v>
      </x:c>
      <x:c r="CO4264" t="n">
        <x:f>IFERROR(IF(AND(TYPE('TRC'!T11)=TYPE(CN4264),ISBLANK('TRC'!T11)=ISBLANK(CN4264),EXACT('TRC'!T11,CN4264)),0,1),1)</x:f>
        <x:v>0</x:v>
      </x:c>
    </x:row>
    <x:row r="4265">
      <x:c r="CL4265" t="str">
        <x:v>TRC</x:v>
      </x:c>
      <x:c r="CM4265" t="str">
        <x:v>U11</x:v>
      </x:c>
      <x:c r="CN4265" t="n">
        <x:v>0</x:v>
      </x:c>
      <x:c r="CO4265" t="n">
        <x:f>IFERROR(IF(AND(TYPE('TRC'!U11)=TYPE(CN4265),ISBLANK('TRC'!U11)=ISBLANK(CN4265),EXACT('TRC'!U11,CN4265)),0,1),1)</x:f>
        <x:v>0</x:v>
      </x:c>
    </x:row>
    <x:row r="4266">
      <x:c r="CL4266" t="str">
        <x:v>TRC</x:v>
      </x:c>
      <x:c r="CM4266" t="str">
        <x:v>A12</x:v>
      </x:c>
      <x:c r="CN4266" t="str">
        <x:v>OPTION A: CVaR COMPUTATION</x:v>
      </x:c>
      <x:c r="CO4266" t="n">
        <x:f>IFERROR(IF(AND(TYPE('TRC'!A12)=TYPE(CN4266),ISBLANK('TRC'!A12)=ISBLANK(CN4266),EXACT('TRC'!A12,CN4266)),0,1),1)</x:f>
        <x:v>0</x:v>
      </x:c>
    </x:row>
    <x:row r="4267">
      <x:c r="CL4267" t="str">
        <x:v>TRC</x:v>
      </x:c>
      <x:c r="CM4267" t="str">
        <x:v>J12</x:v>
      </x:c>
      <x:c r="CN4267" t="str">
        <x:v>S05</x:v>
      </x:c>
      <x:c r="CO4267" t="n">
        <x:f>IFERROR(IF(AND(TYPE('TRC'!J12)=TYPE(CN4267),ISBLANK('TRC'!J12)=ISBLANK(CN4267),EXACT('TRC'!J12,CN4267)),0,1),1)</x:f>
        <x:v>0</x:v>
      </x:c>
    </x:row>
    <x:row r="4268">
      <x:c r="CL4268" t="str">
        <x:v>TRC</x:v>
      </x:c>
      <x:c r="CM4268" t="str">
        <x:v>K12</x:v>
      </x:c>
      <x:c r="CN4268" t="n">
        <x:v>0.05</x:v>
      </x:c>
      <x:c r="CO4268" t="n">
        <x:f>IFERROR(IF(AND(TYPE('TRC'!K12)=TYPE(CN4268),ISBLANK('TRC'!K12)=ISBLANK(CN4268),EXACT('TRC'!K12,CN4268)),0,1),1)</x:f>
        <x:v>0</x:v>
      </x:c>
    </x:row>
    <x:row r="4269">
      <x:c r="CL4269" t="str">
        <x:v>TRC</x:v>
      </x:c>
      <x:c r="CM4269" t="str">
        <x:v>L12</x:v>
      </x:c>
      <x:c r="CN4269" t="n">
        <x:v>0.0135</x:v>
      </x:c>
      <x:c r="CO4269" t="n">
        <x:f>IFERROR(IF(AND(TYPE('TRC'!L12)=TYPE(CN4269),ISBLANK('TRC'!L12)=ISBLANK(CN4269),EXACT('TRC'!L12,CN4269)),0,1),1)</x:f>
        <x:v>0</x:v>
      </x:c>
    </x:row>
    <x:row r="4270">
      <x:c r="CL4270" t="str">
        <x:v>TRC</x:v>
      </x:c>
      <x:c r="CM4270" t="str">
        <x:v>M12</x:v>
      </x:c>
      <x:c r="CN4270" t="n">
        <x:v>0.013512</x:v>
      </x:c>
      <x:c r="CO4270" t="n">
        <x:f>IFERROR(IF(AND(TYPE('TRC'!M12)=TYPE(CN4270),ISBLANK('TRC'!M12)=ISBLANK(CN4270),EXACT('TRC'!M12,CN4270)),0,1),1)</x:f>
        <x:v>0</x:v>
      </x:c>
    </x:row>
    <x:row r="4271">
      <x:c r="CL4271" t="str">
        <x:v>TRC</x:v>
      </x:c>
      <x:c r="CM4271" t="str">
        <x:v>N12</x:v>
      </x:c>
      <x:c r="CN4271" t="n">
        <x:v>4</x:v>
      </x:c>
      <x:c r="CO4271" t="n">
        <x:f>IFERROR(IF(AND(TYPE('TRC'!N12)=TYPE(CN4271),ISBLANK('TRC'!N12)=ISBLANK(CN4271),EXACT('TRC'!N12,CN4271)),0,1),1)</x:f>
        <x:v>0</x:v>
      </x:c>
    </x:row>
    <x:row r="4272">
      <x:c r="CL4272" t="str">
        <x:v>TRC</x:v>
      </x:c>
      <x:c r="CM4272" t="str">
        <x:v>P12</x:v>
      </x:c>
      <x:c r="CN4272" t="str">
        <x:v>S05</x:v>
      </x:c>
      <x:c r="CO4272" t="n">
        <x:f>IFERROR(IF(AND(TYPE('TRC'!P12)=TYPE(CN4272),ISBLANK('TRC'!P12)=ISBLANK(CN4272),EXACT('TRC'!P12,CN4272)),0,1),1)</x:f>
        <x:v>0</x:v>
      </x:c>
    </x:row>
    <x:row r="4273">
      <x:c r="CL4273" t="str">
        <x:v>TRC</x:v>
      </x:c>
      <x:c r="CM4273" t="str">
        <x:v>Q12</x:v>
      </x:c>
      <x:c r="CN4273" t="n">
        <x:v>0.05</x:v>
      </x:c>
      <x:c r="CO4273" t="n">
        <x:f>IFERROR(IF(AND(TYPE('TRC'!Q12)=TYPE(CN4273),ISBLANK('TRC'!Q12)=ISBLANK(CN4273),EXACT('TRC'!Q12,CN4273)),0,1),1)</x:f>
        <x:v>0</x:v>
      </x:c>
    </x:row>
    <x:row r="4274">
      <x:c r="CL4274" t="str">
        <x:v>TRC</x:v>
      </x:c>
      <x:c r="CM4274" t="str">
        <x:v>R12</x:v>
      </x:c>
      <x:c r="CN4274" t="n">
        <x:v>0.0135</x:v>
      </x:c>
      <x:c r="CO4274" t="n">
        <x:f>IFERROR(IF(AND(TYPE('TRC'!R12)=TYPE(CN4274),ISBLANK('TRC'!R12)=ISBLANK(CN4274),EXACT('TRC'!R12,CN4274)),0,1),1)</x:f>
        <x:v>0</x:v>
      </x:c>
    </x:row>
    <x:row r="4275">
      <x:c r="CL4275" t="str">
        <x:v>TRC</x:v>
      </x:c>
      <x:c r="CM4275" t="str">
        <x:v>S12</x:v>
      </x:c>
      <x:c r="CN4275" t="n">
        <x:v>0.23</x:v>
      </x:c>
      <x:c r="CO4275" t="n">
        <x:f>IFERROR(IF(AND(TYPE('TRC'!S12)=TYPE(CN4275),ISBLANK('TRC'!S12)=ISBLANK(CN4275),EXACT('TRC'!S12,CN4275)),0,1),1)</x:f>
        <x:v>0</x:v>
      </x:c>
    </x:row>
    <x:row r="4276">
      <x:c r="CL4276" t="str">
        <x:v>TRC</x:v>
      </x:c>
      <x:c r="CM4276" t="str">
        <x:v>T12</x:v>
      </x:c>
      <x:c r="CN4276" t="n">
        <x:v>0</x:v>
      </x:c>
      <x:c r="CO4276" t="n">
        <x:f>IFERROR(IF(AND(TYPE('TRC'!T12)=TYPE(CN4276),ISBLANK('TRC'!T12)=ISBLANK(CN4276),EXACT('TRC'!T12,CN4276)),0,1),1)</x:f>
        <x:v>0</x:v>
      </x:c>
    </x:row>
    <x:row r="4277">
      <x:c r="CL4277" t="str">
        <x:v>TRC</x:v>
      </x:c>
      <x:c r="CM4277" t="str">
        <x:v>U12</x:v>
      </x:c>
      <x:c r="CN4277" t="n">
        <x:v>0</x:v>
      </x:c>
      <x:c r="CO4277" t="n">
        <x:f>IFERROR(IF(AND(TYPE('TRC'!U12)=TYPE(CN4277),ISBLANK('TRC'!U12)=ISBLANK(CN4277),EXACT('TRC'!U12,CN4277)),0,1),1)</x:f>
        <x:v>0</x:v>
      </x:c>
    </x:row>
    <x:row r="4278">
      <x:c r="CL4278" t="str">
        <x:v>TRC</x:v>
      </x:c>
      <x:c r="CM4278" t="str">
        <x:v>A13</x:v>
      </x:c>
      <x:c r="CN4278" t="str">
        <x:v>Step 1: Sorted losses (release build)</x:v>
      </x:c>
      <x:c r="CO4278" t="n">
        <x:f>IFERROR(IF(AND(TYPE('TRC'!A13)=TYPE(CN4278),ISBLANK('TRC'!A13)=ISBLANK(CN4278),EXACT('TRC'!A13,CN4278)),0,1),1)</x:f>
        <x:v>0</x:v>
      </x:c>
    </x:row>
    <x:row r="4279">
      <x:c r="CL4279" t="str">
        <x:v>TRC</x:v>
      </x:c>
      <x:c r="CM4279" t="str">
        <x:v>J13</x:v>
      </x:c>
      <x:c r="CN4279" t="str">
        <x:v>S06</x:v>
      </x:c>
      <x:c r="CO4279" t="n">
        <x:f>IFERROR(IF(AND(TYPE('TRC'!J13)=TYPE(CN4279),ISBLANK('TRC'!J13)=ISBLANK(CN4279),EXACT('TRC'!J13,CN4279)),0,1),1)</x:f>
        <x:v>0</x:v>
      </x:c>
    </x:row>
    <x:row r="4280">
      <x:c r="CL4280" t="str">
        <x:v>TRC</x:v>
      </x:c>
      <x:c r="CM4280" t="str">
        <x:v>K13</x:v>
      </x:c>
      <x:c r="CN4280" t="n">
        <x:v>0.03</x:v>
      </x:c>
      <x:c r="CO4280" t="n">
        <x:f>IFERROR(IF(AND(TYPE('TRC'!K13)=TYPE(CN4280),ISBLANK('TRC'!K13)=ISBLANK(CN4280),EXACT('TRC'!K13,CN4280)),0,1),1)</x:f>
        <x:v>0</x:v>
      </x:c>
    </x:row>
    <x:row r="4281">
      <x:c r="CL4281" t="str">
        <x:v>TRC</x:v>
      </x:c>
      <x:c r="CM4281" t="str">
        <x:v>L13</x:v>
      </x:c>
      <x:c r="CN4281" t="n">
        <x:v>0.0235</x:v>
      </x:c>
      <x:c r="CO4281" t="n">
        <x:f>IFERROR(IF(AND(TYPE('TRC'!L13)=TYPE(CN4281),ISBLANK('TRC'!L13)=ISBLANK(CN4281),EXACT('TRC'!L13,CN4281)),0,1),1)</x:f>
        <x:v>0</x:v>
      </x:c>
    </x:row>
    <x:row r="4282">
      <x:c r="CL4282" t="str">
        <x:v>TRC</x:v>
      </x:c>
      <x:c r="CM4282" t="str">
        <x:v>M13</x:v>
      </x:c>
      <x:c r="CN4282" t="n">
        <x:v>0.023513</x:v>
      </x:c>
      <x:c r="CO4282" t="n">
        <x:f>IFERROR(IF(AND(TYPE('TRC'!M13)=TYPE(CN4282),ISBLANK('TRC'!M13)=ISBLANK(CN4282),EXACT('TRC'!M13,CN4282)),0,1),1)</x:f>
        <x:v>0</x:v>
      </x:c>
    </x:row>
    <x:row r="4283">
      <x:c r="CL4283" t="str">
        <x:v>TRC</x:v>
      </x:c>
      <x:c r="CM4283" t="str">
        <x:v>N13</x:v>
      </x:c>
      <x:c r="CN4283" t="n">
        <x:v>1</x:v>
      </x:c>
      <x:c r="CO4283" t="n">
        <x:f>IFERROR(IF(AND(TYPE('TRC'!N13)=TYPE(CN4283),ISBLANK('TRC'!N13)=ISBLANK(CN4283),EXACT('TRC'!N13,CN4283)),0,1),1)</x:f>
        <x:v>0</x:v>
      </x:c>
    </x:row>
    <x:row r="4284">
      <x:c r="CL4284" t="str">
        <x:v>TRC</x:v>
      </x:c>
      <x:c r="CM4284" t="str">
        <x:v>P13</x:v>
      </x:c>
      <x:c r="CN4284" t="str">
        <x:v>S07</x:v>
      </x:c>
      <x:c r="CO4284" t="n">
        <x:f>IFERROR(IF(AND(TYPE('TRC'!P13)=TYPE(CN4284),ISBLANK('TRC'!P13)=ISBLANK(CN4284),EXACT('TRC'!P13,CN4284)),0,1),1)</x:f>
        <x:v>0</x:v>
      </x:c>
    </x:row>
    <x:row r="4285">
      <x:c r="CL4285" t="str">
        <x:v>TRC</x:v>
      </x:c>
      <x:c r="CM4285" t="str">
        <x:v>Q13</x:v>
      </x:c>
      <x:c r="CN4285" t="n">
        <x:v>0.02</x:v>
      </x:c>
      <x:c r="CO4285" t="n">
        <x:f>IFERROR(IF(AND(TYPE('TRC'!Q13)=TYPE(CN4285),ISBLANK('TRC'!Q13)=ISBLANK(CN4285),EXACT('TRC'!Q13,CN4285)),0,1),1)</x:f>
        <x:v>0</x:v>
      </x:c>
    </x:row>
    <x:row r="4286">
      <x:c r="CL4286" t="str">
        <x:v>TRC</x:v>
      </x:c>
      <x:c r="CM4286" t="str">
        <x:v>R13</x:v>
      </x:c>
      <x:c r="CN4286" t="n">
        <x:v>0.01</x:v>
      </x:c>
      <x:c r="CO4286" t="n">
        <x:f>IFERROR(IF(AND(TYPE('TRC'!R13)=TYPE(CN4286),ISBLANK('TRC'!R13)=ISBLANK(CN4286),EXACT('TRC'!R13,CN4286)),0,1),1)</x:f>
        <x:v>0</x:v>
      </x:c>
    </x:row>
    <x:row r="4287">
      <x:c r="CL4287" t="str">
        <x:v>TRC</x:v>
      </x:c>
      <x:c r="CM4287" t="str">
        <x:v>S13</x:v>
      </x:c>
      <x:c r="CN4287" t="n">
        <x:v>0.25</x:v>
      </x:c>
      <x:c r="CO4287" t="n">
        <x:f>IFERROR(IF(AND(TYPE('TRC'!S13)=TYPE(CN4287),ISBLANK('TRC'!S13)=ISBLANK(CN4287),EXACT('TRC'!S13,CN4287)),0,1),1)</x:f>
        <x:v>0</x:v>
      </x:c>
    </x:row>
    <x:row r="4288">
      <x:c r="CL4288" t="str">
        <x:v>TRC</x:v>
      </x:c>
      <x:c r="CM4288" t="str">
        <x:v>T13</x:v>
      </x:c>
      <x:c r="CN4288" t="n">
        <x:v>0</x:v>
      </x:c>
      <x:c r="CO4288" t="n">
        <x:f>IFERROR(IF(AND(TYPE('TRC'!T13)=TYPE(CN4288),ISBLANK('TRC'!T13)=ISBLANK(CN4288),EXACT('TRC'!T13,CN4288)),0,1),1)</x:f>
        <x:v>0</x:v>
      </x:c>
    </x:row>
    <x:row r="4289">
      <x:c r="CL4289" t="str">
        <x:v>TRC</x:v>
      </x:c>
      <x:c r="CM4289" t="str">
        <x:v>U13</x:v>
      </x:c>
      <x:c r="CN4289" t="n">
        <x:v>0</x:v>
      </x:c>
      <x:c r="CO4289" t="n">
        <x:f>IFERROR(IF(AND(TYPE('TRC'!U13)=TYPE(CN4289),ISBLANK('TRC'!U13)=ISBLANK(CN4289),EXACT('TRC'!U13,CN4289)),0,1),1)</x:f>
        <x:v>0</x:v>
      </x:c>
    </x:row>
    <x:row r="4290">
      <x:c r="CL4290" t="str">
        <x:v>TRC</x:v>
      </x:c>
      <x:c r="CM4290" t="str">
        <x:v>A14</x:v>
      </x:c>
      <x:c r="CN4290" t="str">
        <x:v>Rank</x:v>
      </x:c>
      <x:c r="CO4290" t="n">
        <x:f>IFERROR(IF(AND(TYPE('TRC'!A14)=TYPE(CN4290),ISBLANK('TRC'!A14)=ISBLANK(CN4290),EXACT('TRC'!A14,CN4290)),0,1),1)</x:f>
        <x:v>0</x:v>
      </x:c>
    </x:row>
    <x:row r="4291">
      <x:c r="CL4291" t="str">
        <x:v>TRC</x:v>
      </x:c>
      <x:c r="CM4291" t="str">
        <x:v>B14</x:v>
      </x:c>
      <x:c r="CN4291" t="str">
        <x:v>Scenario</x:v>
      </x:c>
      <x:c r="CO4291" t="n">
        <x:f>IFERROR(IF(AND(TYPE('TRC'!B14)=TYPE(CN4291),ISBLANK('TRC'!B14)=ISBLANK(CN4291),EXACT('TRC'!B14,CN4291)),0,1),1)</x:f>
        <x:v>0</x:v>
      </x:c>
    </x:row>
    <x:row r="4292">
      <x:c r="CL4292" t="str">
        <x:v>TRC</x:v>
      </x:c>
      <x:c r="CM4292" t="str">
        <x:v>C14</x:v>
      </x:c>
      <x:c r="CN4292" t="str">
        <x:v>Loss</x:v>
      </x:c>
      <x:c r="CO4292" t="n">
        <x:f>IFERROR(IF(AND(TYPE('TRC'!C14)=TYPE(CN4292),ISBLANK('TRC'!C14)=ISBLANK(CN4292),EXACT('TRC'!C14,CN4292)),0,1),1)</x:f>
        <x:v>0</x:v>
      </x:c>
    </x:row>
    <x:row r="4293">
      <x:c r="CL4293" t="str">
        <x:v>TRC</x:v>
      </x:c>
      <x:c r="CM4293" t="str">
        <x:v>D14</x:v>
      </x:c>
      <x:c r="CN4293" t="str">
        <x:v>p(s)</x:v>
      </x:c>
      <x:c r="CO4293" t="n">
        <x:f>IFERROR(IF(AND(TYPE('TRC'!D14)=TYPE(CN4293),ISBLANK('TRC'!D14)=ISBLANK(CN4293),EXACT('TRC'!D14,CN4293)),0,1),1)</x:f>
        <x:v>0</x:v>
      </x:c>
    </x:row>
    <x:row r="4294">
      <x:c r="CL4294" t="str">
        <x:v>TRC</x:v>
      </x:c>
      <x:c r="CM4294" t="str">
        <x:v>E14</x:v>
      </x:c>
      <x:c r="CN4294" t="str">
        <x:v>Cum_p</x:v>
      </x:c>
      <x:c r="CO4294" t="n">
        <x:f>IFERROR(IF(AND(TYPE('TRC'!E14)=TYPE(CN4294),ISBLANK('TRC'!E14)=ISBLANK(CN4294),EXACT('TRC'!E14,CN4294)),0,1),1)</x:f>
        <x:v>0</x:v>
      </x:c>
    </x:row>
    <x:row r="4295">
      <x:c r="CL4295" t="str">
        <x:v>TRC</x:v>
      </x:c>
      <x:c r="CM4295" t="str">
        <x:v>F14</x:v>
      </x:c>
      <x:c r="CN4295" t="str">
        <x:v>In Tail</x:v>
      </x:c>
      <x:c r="CO4295" t="n">
        <x:f>IFERROR(IF(AND(TYPE('TRC'!F14)=TYPE(CN4295),ISBLANK('TRC'!F14)=ISBLANK(CN4295),EXACT('TRC'!F14,CN4295)),0,1),1)</x:f>
        <x:v>0</x:v>
      </x:c>
    </x:row>
    <x:row r="4296">
      <x:c r="CL4296" t="str">
        <x:v>TRC</x:v>
      </x:c>
      <x:c r="CM4296" t="str">
        <x:v>G14</x:v>
      </x:c>
      <x:c r="CN4296" t="str">
        <x:v>Tail_Weight</x:v>
      </x:c>
      <x:c r="CO4296" t="n">
        <x:f>IFERROR(IF(AND(TYPE('TRC'!G14)=TYPE(CN4296),ISBLANK('TRC'!G14)=ISBLANK(CN4296),EXACT('TRC'!G14,CN4296)),0,1),1)</x:f>
        <x:v>0</x:v>
      </x:c>
    </x:row>
    <x:row r="4297">
      <x:c r="CL4297" t="str">
        <x:v>TRC</x:v>
      </x:c>
      <x:c r="CM4297" t="str">
        <x:v>H14</x:v>
      </x:c>
      <x:c r="CN4297" t="str">
        <x:v>Contribution</x:v>
      </x:c>
      <x:c r="CO4297" t="n">
        <x:f>IFERROR(IF(AND(TYPE('TRC'!H14)=TYPE(CN4297),ISBLANK('TRC'!H14)=ISBLANK(CN4297),EXACT('TRC'!H14,CN4297)),0,1),1)</x:f>
        <x:v>0</x:v>
      </x:c>
    </x:row>
    <x:row r="4298">
      <x:c r="CL4298" t="str">
        <x:v>TRC</x:v>
      </x:c>
      <x:c r="CM4298" t="str">
        <x:v>J14</x:v>
      </x:c>
      <x:c r="CN4298" t="str">
        <x:v>S07</x:v>
      </x:c>
      <x:c r="CO4298" t="n">
        <x:f>IFERROR(IF(AND(TYPE('TRC'!J14)=TYPE(CN4298),ISBLANK('TRC'!J14)=ISBLANK(CN4298),EXACT('TRC'!J14,CN4298)),0,1),1)</x:f>
        <x:v>0</x:v>
      </x:c>
    </x:row>
    <x:row r="4299">
      <x:c r="CL4299" t="str">
        <x:v>TRC</x:v>
      </x:c>
      <x:c r="CM4299" t="str">
        <x:v>K14</x:v>
      </x:c>
      <x:c r="CN4299" t="n">
        <x:v>0.02</x:v>
      </x:c>
      <x:c r="CO4299" t="n">
        <x:f>IFERROR(IF(AND(TYPE('TRC'!K14)=TYPE(CN4299),ISBLANK('TRC'!K14)=ISBLANK(CN4299),EXACT('TRC'!K14,CN4299)),0,1),1)</x:f>
        <x:v>0</x:v>
      </x:c>
    </x:row>
    <x:row r="4300">
      <x:c r="CL4300" t="str">
        <x:v>TRC</x:v>
      </x:c>
      <x:c r="CM4300" t="str">
        <x:v>L14</x:v>
      </x:c>
      <x:c r="CN4300" t="n">
        <x:v>0.01</x:v>
      </x:c>
      <x:c r="CO4300" t="n">
        <x:f>IFERROR(IF(AND(TYPE('TRC'!L14)=TYPE(CN4300),ISBLANK('TRC'!L14)=ISBLANK(CN4300),EXACT('TRC'!L14,CN4300)),0,1),1)</x:f>
        <x:v>0</x:v>
      </x:c>
    </x:row>
    <x:row r="4301">
      <x:c r="CL4301" t="str">
        <x:v>TRC</x:v>
      </x:c>
      <x:c r="CM4301" t="str">
        <x:v>M14</x:v>
      </x:c>
      <x:c r="CN4301" t="n">
        <x:v>0.010014</x:v>
      </x:c>
      <x:c r="CO4301" t="n">
        <x:f>IFERROR(IF(AND(TYPE('TRC'!M14)=TYPE(CN4301),ISBLANK('TRC'!M14)=ISBLANK(CN4301),EXACT('TRC'!M14,CN4301)),0,1),1)</x:f>
        <x:v>0</x:v>
      </x:c>
    </x:row>
    <x:row r="4302">
      <x:c r="CL4302" t="str">
        <x:v>TRC</x:v>
      </x:c>
      <x:c r="CM4302" t="str">
        <x:v>N14</x:v>
      </x:c>
      <x:c r="CN4302" t="n">
        <x:v>5</x:v>
      </x:c>
      <x:c r="CO4302" t="n">
        <x:f>IFERROR(IF(AND(TYPE('TRC'!N14)=TYPE(CN4302),ISBLANK('TRC'!N14)=ISBLANK(CN4302),EXACT('TRC'!N14,CN4302)),0,1),1)</x:f>
        <x:v>0</x:v>
      </x:c>
    </x:row>
    <x:row r="4303">
      <x:c r="CL4303" t="str">
        <x:v>TRC</x:v>
      </x:c>
      <x:c r="CM4303" t="str">
        <x:v>P14</x:v>
      </x:c>
      <x:c r="CN4303" t="str">
        <x:v>S02</x:v>
      </x:c>
      <x:c r="CO4303" t="n">
        <x:f>IFERROR(IF(AND(TYPE('TRC'!P14)=TYPE(CN4303),ISBLANK('TRC'!P14)=ISBLANK(CN4303),EXACT('TRC'!P14,CN4303)),0,1),1)</x:f>
        <x:v>0</x:v>
      </x:c>
    </x:row>
    <x:row r="4304">
      <x:c r="CL4304" t="str">
        <x:v>TRC</x:v>
      </x:c>
      <x:c r="CM4304" t="str">
        <x:v>Q14</x:v>
      </x:c>
      <x:c r="CN4304" t="n">
        <x:v>0.15</x:v>
      </x:c>
      <x:c r="CO4304" t="n">
        <x:f>IFERROR(IF(AND(TYPE('TRC'!Q14)=TYPE(CN4304),ISBLANK('TRC'!Q14)=ISBLANK(CN4304),EXACT('TRC'!Q14,CN4304)),0,1),1)</x:f>
        <x:v>0</x:v>
      </x:c>
    </x:row>
    <x:row r="4305">
      <x:c r="CL4305" t="str">
        <x:v>TRC</x:v>
      </x:c>
      <x:c r="CM4305" t="str">
        <x:v>R14</x:v>
      </x:c>
      <x:c r="CN4305" t="n">
        <x:v>0.007</x:v>
      </x:c>
      <x:c r="CO4305" t="n">
        <x:f>IFERROR(IF(AND(TYPE('TRC'!R14)=TYPE(CN4305),ISBLANK('TRC'!R14)=ISBLANK(CN4305),EXACT('TRC'!R14,CN4305)),0,1),1)</x:f>
        <x:v>0</x:v>
      </x:c>
    </x:row>
    <x:row r="4306">
      <x:c r="CL4306" t="str">
        <x:v>TRC</x:v>
      </x:c>
      <x:c r="CM4306" t="str">
        <x:v>S14</x:v>
      </x:c>
      <x:c r="CN4306" t="n">
        <x:v>0.4</x:v>
      </x:c>
      <x:c r="CO4306" t="n">
        <x:f>IFERROR(IF(AND(TYPE('TRC'!S14)=TYPE(CN4306),ISBLANK('TRC'!S14)=ISBLANK(CN4306),EXACT('TRC'!S14,CN4306)),0,1),1)</x:f>
        <x:v>0</x:v>
      </x:c>
    </x:row>
    <x:row r="4307">
      <x:c r="CL4307" t="str">
        <x:v>TRC</x:v>
      </x:c>
      <x:c r="CM4307" t="str">
        <x:v>T14</x:v>
      </x:c>
      <x:c r="CN4307" t="n">
        <x:v>0</x:v>
      </x:c>
      <x:c r="CO4307" t="n">
        <x:f>IFERROR(IF(AND(TYPE('TRC'!T14)=TYPE(CN4307),ISBLANK('TRC'!T14)=ISBLANK(CN4307),EXACT('TRC'!T14,CN4307)),0,1),1)</x:f>
        <x:v>0</x:v>
      </x:c>
    </x:row>
    <x:row r="4308">
      <x:c r="CL4308" t="str">
        <x:v>TRC</x:v>
      </x:c>
      <x:c r="CM4308" t="str">
        <x:v>U14</x:v>
      </x:c>
      <x:c r="CN4308" t="n">
        <x:v>0</x:v>
      </x:c>
      <x:c r="CO4308" t="n">
        <x:f>IFERROR(IF(AND(TYPE('TRC'!U14)=TYPE(CN4308),ISBLANK('TRC'!U14)=ISBLANK(CN4308),EXACT('TRC'!U14,CN4308)),0,1),1)</x:f>
        <x:v>0</x:v>
      </x:c>
    </x:row>
    <x:row r="4309">
      <x:c r="CL4309" t="str">
        <x:v>TRC</x:v>
      </x:c>
      <x:c r="CM4309" t="str">
        <x:v>A15</x:v>
      </x:c>
      <x:c r="CN4309" t="n">
        <x:v>1</x:v>
      </x:c>
      <x:c r="CO4309" t="n">
        <x:f>IFERROR(IF(AND(TYPE('TRC'!A15)=TYPE(CN4309),ISBLANK('TRC'!A15)=ISBLANK(CN4309),EXACT('TRC'!A15,CN4309)),0,1),1)</x:f>
        <x:v>0</x:v>
      </x:c>
    </x:row>
    <x:row r="4310">
      <x:c r="CL4310" t="str">
        <x:v>TRC</x:v>
      </x:c>
      <x:c r="CM4310" t="str">
        <x:v>B15</x:v>
      </x:c>
      <x:c r="CN4310" t="str">
        <x:v>S06</x:v>
      </x:c>
      <x:c r="CO4310" t="n">
        <x:f>IFERROR(IF(AND(TYPE('TRC'!B15)=TYPE(CN4310),ISBLANK('TRC'!B15)=ISBLANK(CN4310),EXACT('TRC'!B15,CN4310)),0,1),1)</x:f>
        <x:v>0</x:v>
      </x:c>
    </x:row>
    <x:row r="4311">
      <x:c r="CL4311" t="str">
        <x:v>TRC</x:v>
      </x:c>
      <x:c r="CM4311" t="str">
        <x:v>C15</x:v>
      </x:c>
      <x:c r="CN4311" t="n">
        <x:v>0.0235</x:v>
      </x:c>
      <x:c r="CO4311" t="n">
        <x:f>IFERROR(IF(AND(TYPE('TRC'!C15)=TYPE(CN4311),ISBLANK('TRC'!C15)=ISBLANK(CN4311),EXACT('TRC'!C15,CN4311)),0,1),1)</x:f>
        <x:v>0</x:v>
      </x:c>
    </x:row>
    <x:row r="4312">
      <x:c r="CL4312" t="str">
        <x:v>TRC</x:v>
      </x:c>
      <x:c r="CM4312" t="str">
        <x:v>D15</x:v>
      </x:c>
      <x:c r="CN4312" t="n">
        <x:v>0.03</x:v>
      </x:c>
      <x:c r="CO4312" t="n">
        <x:f>IFERROR(IF(AND(TYPE('TRC'!D15)=TYPE(CN4312),ISBLANK('TRC'!D15)=ISBLANK(CN4312),EXACT('TRC'!D15,CN4312)),0,1),1)</x:f>
        <x:v>0</x:v>
      </x:c>
    </x:row>
    <x:row r="4313">
      <x:c r="CL4313" t="str">
        <x:v>TRC</x:v>
      </x:c>
      <x:c r="CM4313" t="str">
        <x:v>E15</x:v>
      </x:c>
      <x:c r="CN4313" t="n">
        <x:v>0.03</x:v>
      </x:c>
      <x:c r="CO4313" t="n">
        <x:f>IFERROR(IF(AND(TYPE('TRC'!E15)=TYPE(CN4313),ISBLANK('TRC'!E15)=ISBLANK(CN4313),EXACT('TRC'!E15,CN4313)),0,1),1)</x:f>
        <x:v>0</x:v>
      </x:c>
    </x:row>
    <x:row r="4314">
      <x:c r="CL4314" t="str">
        <x:v>TRC</x:v>
      </x:c>
      <x:c r="CM4314" t="str">
        <x:v>F15</x:v>
      </x:c>
      <x:c r="CN4314" t="str">
        <x:v>FULL</x:v>
      </x:c>
      <x:c r="CO4314" t="n">
        <x:f>IFERROR(IF(AND(TYPE('TRC'!F15)=TYPE(CN4314),ISBLANK('TRC'!F15)=ISBLANK(CN4314),EXACT('TRC'!F15,CN4314)),0,1),1)</x:f>
        <x:v>0</x:v>
      </x:c>
    </x:row>
    <x:row r="4315">
      <x:c r="CL4315" t="str">
        <x:v>TRC</x:v>
      </x:c>
      <x:c r="CM4315" t="str">
        <x:v>G15</x:v>
      </x:c>
      <x:c r="CN4315" t="n">
        <x:v>0.03</x:v>
      </x:c>
      <x:c r="CO4315" t="n">
        <x:f>IFERROR(IF(AND(TYPE('TRC'!G15)=TYPE(CN4315),ISBLANK('TRC'!G15)=ISBLANK(CN4315),EXACT('TRC'!G15,CN4315)),0,1),1)</x:f>
        <x:v>0</x:v>
      </x:c>
    </x:row>
    <x:row r="4316">
      <x:c r="CL4316" t="str">
        <x:v>TRC</x:v>
      </x:c>
      <x:c r="CM4316" t="str">
        <x:v>H15</x:v>
      </x:c>
      <x:c r="CN4316" t="n">
        <x:v>0.000705</x:v>
      </x:c>
      <x:c r="CO4316" t="n">
        <x:f>IFERROR(IF(AND(TYPE('TRC'!H15)=TYPE(CN4316),ISBLANK('TRC'!H15)=ISBLANK(CN4316),EXACT('TRC'!H15,CN4316)),0,1),1)</x:f>
        <x:v>0</x:v>
      </x:c>
    </x:row>
    <x:row r="4317">
      <x:c r="CL4317" t="str">
        <x:v>TRC</x:v>
      </x:c>
      <x:c r="CM4317" t="str">
        <x:v>P15</x:v>
      </x:c>
      <x:c r="CN4317" t="str">
        <x:v>S01</x:v>
      </x:c>
      <x:c r="CO4317" t="n">
        <x:f>IFERROR(IF(AND(TYPE('TRC'!P15)=TYPE(CN4317),ISBLANK('TRC'!P15)=ISBLANK(CN4317),EXACT('TRC'!P15,CN4317)),0,1),1)</x:f>
        <x:v>0</x:v>
      </x:c>
    </x:row>
    <x:row r="4318">
      <x:c r="CL4318" t="str">
        <x:v>TRC</x:v>
      </x:c>
      <x:c r="CM4318" t="str">
        <x:v>Q15</x:v>
      </x:c>
      <x:c r="CN4318" t="n">
        <x:v>0.6</x:v>
      </x:c>
      <x:c r="CO4318" t="n">
        <x:f>IFERROR(IF(AND(TYPE('TRC'!Q15)=TYPE(CN4318),ISBLANK('TRC'!Q15)=ISBLANK(CN4318),EXACT('TRC'!Q15,CN4318)),0,1),1)</x:f>
        <x:v>0</x:v>
      </x:c>
    </x:row>
    <x:row r="4319">
      <x:c r="CL4319" t="str">
        <x:v>TRC</x:v>
      </x:c>
      <x:c r="CM4319" t="str">
        <x:v>R15</x:v>
      </x:c>
      <x:c r="CN4319" t="n">
        <x:v>0</x:v>
      </x:c>
      <x:c r="CO4319" t="n">
        <x:f>IFERROR(IF(AND(TYPE('TRC'!R15)=TYPE(CN4319),ISBLANK('TRC'!R15)=ISBLANK(CN4319),EXACT('TRC'!R15,CN4319)),0,1),1)</x:f>
        <x:v>0</x:v>
      </x:c>
    </x:row>
    <x:row r="4320">
      <x:c r="CL4320" t="str">
        <x:v>TRC</x:v>
      </x:c>
      <x:c r="CM4320" t="str">
        <x:v>S15</x:v>
      </x:c>
      <x:c r="CN4320" t="n">
        <x:v>1</x:v>
      </x:c>
      <x:c r="CO4320" t="n">
        <x:f>IFERROR(IF(AND(TYPE('TRC'!S15)=TYPE(CN4320),ISBLANK('TRC'!S15)=ISBLANK(CN4320),EXACT('TRC'!S15,CN4320)),0,1),1)</x:f>
        <x:v>0</x:v>
      </x:c>
    </x:row>
    <x:row r="4321">
      <x:c r="CL4321" t="str">
        <x:v>TRC</x:v>
      </x:c>
      <x:c r="CM4321" t="str">
        <x:v>T15</x:v>
      </x:c>
      <x:c r="CN4321" t="n">
        <x:v>0</x:v>
      </x:c>
      <x:c r="CO4321" t="n">
        <x:f>IFERROR(IF(AND(TYPE('TRC'!T15)=TYPE(CN4321),ISBLANK('TRC'!T15)=ISBLANK(CN4321),EXACT('TRC'!T15,CN4321)),0,1),1)</x:f>
        <x:v>0</x:v>
      </x:c>
    </x:row>
    <x:row r="4322">
      <x:c r="CL4322" t="str">
        <x:v>TRC</x:v>
      </x:c>
      <x:c r="CM4322" t="str">
        <x:v>U15</x:v>
      </x:c>
      <x:c r="CN4322" t="n">
        <x:v>0</x:v>
      </x:c>
      <x:c r="CO4322" t="n">
        <x:f>IFERROR(IF(AND(TYPE('TRC'!U15)=TYPE(CN4322),ISBLANK('TRC'!U15)=ISBLANK(CN4322),EXACT('TRC'!U15,CN4322)),0,1),1)</x:f>
        <x:v>0</x:v>
      </x:c>
    </x:row>
    <x:row r="4323">
      <x:c r="CL4323" t="str">
        <x:v>TRC</x:v>
      </x:c>
      <x:c r="CM4323" t="str">
        <x:v>A16</x:v>
      </x:c>
      <x:c r="CN4323" t="n">
        <x:v>2</x:v>
      </x:c>
      <x:c r="CO4323" t="n">
        <x:f>IFERROR(IF(AND(TYPE('TRC'!A16)=TYPE(CN4323),ISBLANK('TRC'!A16)=ISBLANK(CN4323),EXACT('TRC'!A16,CN4323)),0,1),1)</x:f>
        <x:v>0</x:v>
      </x:c>
    </x:row>
    <x:row r="4324">
      <x:c r="CL4324" t="str">
        <x:v>TRC</x:v>
      </x:c>
      <x:c r="CM4324" t="str">
        <x:v>B16</x:v>
      </x:c>
      <x:c r="CN4324" t="str">
        <x:v>S04</x:v>
      </x:c>
      <x:c r="CO4324" t="n">
        <x:f>IFERROR(IF(AND(TYPE('TRC'!B16)=TYPE(CN4324),ISBLANK('TRC'!B16)=ISBLANK(CN4324),EXACT('TRC'!B16,CN4324)),0,1),1)</x:f>
        <x:v>0</x:v>
      </x:c>
    </x:row>
    <x:row r="4325">
      <x:c r="CL4325" t="str">
        <x:v>TRC</x:v>
      </x:c>
      <x:c r="CM4325" t="str">
        <x:v>C16</x:v>
      </x:c>
      <x:c r="CN4325" t="n">
        <x:v>0.0195</x:v>
      </x:c>
      <x:c r="CO4325" t="n">
        <x:f>IFERROR(IF(AND(TYPE('TRC'!C16)=TYPE(CN4325),ISBLANK('TRC'!C16)=ISBLANK(CN4325),EXACT('TRC'!C16,CN4325)),0,1),1)</x:f>
        <x:v>0</x:v>
      </x:c>
    </x:row>
    <x:row r="4326">
      <x:c r="CL4326" t="str">
        <x:v>TRC</x:v>
      </x:c>
      <x:c r="CM4326" t="str">
        <x:v>D16</x:v>
      </x:c>
      <x:c r="CN4326" t="n">
        <x:v>0.07</x:v>
      </x:c>
      <x:c r="CO4326" t="n">
        <x:f>IFERROR(IF(AND(TYPE('TRC'!D16)=TYPE(CN4326),ISBLANK('TRC'!D16)=ISBLANK(CN4326),EXACT('TRC'!D16,CN4326)),0,1),1)</x:f>
        <x:v>0</x:v>
      </x:c>
    </x:row>
    <x:row r="4327">
      <x:c r="CL4327" t="str">
        <x:v>TRC</x:v>
      </x:c>
      <x:c r="CM4327" t="str">
        <x:v>E16</x:v>
      </x:c>
      <x:c r="CN4327" t="n">
        <x:v>0.1</x:v>
      </x:c>
      <x:c r="CO4327" t="n">
        <x:f>IFERROR(IF(AND(TYPE('TRC'!E16)=TYPE(CN4327),ISBLANK('TRC'!E16)=ISBLANK(CN4327),EXACT('TRC'!E16,CN4327)),0,1),1)</x:f>
        <x:v>0</x:v>
      </x:c>
    </x:row>
    <x:row r="4328">
      <x:c r="CL4328" t="str">
        <x:v>TRC</x:v>
      </x:c>
      <x:c r="CM4328" t="str">
        <x:v>F16</x:v>
      </x:c>
      <x:c r="CN4328" t="str">
        <x:v>PARTIAL</x:v>
      </x:c>
      <x:c r="CO4328" t="n">
        <x:f>IFERROR(IF(AND(TYPE('TRC'!F16)=TYPE(CN4328),ISBLANK('TRC'!F16)=ISBLANK(CN4328),EXACT('TRC'!F16,CN4328)),0,1),1)</x:f>
        <x:v>0</x:v>
      </x:c>
    </x:row>
    <x:row r="4329">
      <x:c r="CL4329" t="str">
        <x:v>TRC</x:v>
      </x:c>
      <x:c r="CM4329" t="str">
        <x:v>G16</x:v>
      </x:c>
      <x:c r="CN4329" t="n">
        <x:v>0.02</x:v>
      </x:c>
      <x:c r="CO4329" t="n">
        <x:f>IFERROR(IF(AND(TYPE('TRC'!G16)=TYPE(CN4329),ISBLANK('TRC'!G16)=ISBLANK(CN4329),EXACT('TRC'!G16,CN4329)),0,1),1)</x:f>
        <x:v>0</x:v>
      </x:c>
    </x:row>
    <x:row r="4330">
      <x:c r="CL4330" t="str">
        <x:v>TRC</x:v>
      </x:c>
      <x:c r="CM4330" t="str">
        <x:v>H16</x:v>
      </x:c>
      <x:c r="CN4330" t="n">
        <x:v>0.00039</x:v>
      </x:c>
      <x:c r="CO4330" t="n">
        <x:f>IFERROR(IF(AND(TYPE('TRC'!H16)=TYPE(CN4330),ISBLANK('TRC'!H16)=ISBLANK(CN4330),EXACT('TRC'!H16,CN4330)),0,1),1)</x:f>
        <x:v>0</x:v>
      </x:c>
    </x:row>
    <x:row r="4331">
      <x:c r="CL4331" t="str">
        <x:v>TRC</x:v>
      </x:c>
      <x:c r="CM4331" t="str">
        <x:v>A17</x:v>
      </x:c>
      <x:c r="CN4331" t="n">
        <x:v>3</x:v>
      </x:c>
      <x:c r="CO4331" t="n">
        <x:f>IFERROR(IF(AND(TYPE('TRC'!A17)=TYPE(CN4331),ISBLANK('TRC'!A17)=ISBLANK(CN4331),EXACT('TRC'!A17,CN4331)),0,1),1)</x:f>
        <x:v>0</x:v>
      </x:c>
    </x:row>
    <x:row r="4332">
      <x:c r="CL4332" t="str">
        <x:v>TRC</x:v>
      </x:c>
      <x:c r="CM4332" t="str">
        <x:v>B17</x:v>
      </x:c>
      <x:c r="CN4332" t="str">
        <x:v>S03</x:v>
      </x:c>
      <x:c r="CO4332" t="n">
        <x:f>IFERROR(IF(AND(TYPE('TRC'!B17)=TYPE(CN4332),ISBLANK('TRC'!B17)=ISBLANK(CN4332),EXACT('TRC'!B17,CN4332)),0,1),1)</x:f>
        <x:v>0</x:v>
      </x:c>
    </x:row>
    <x:row r="4333">
      <x:c r="CL4333" t="str">
        <x:v>TRC</x:v>
      </x:c>
      <x:c r="CM4333" t="str">
        <x:v>C17</x:v>
      </x:c>
      <x:c r="CN4333" t="n">
        <x:v>0.0175</x:v>
      </x:c>
      <x:c r="CO4333" t="n">
        <x:f>IFERROR(IF(AND(TYPE('TRC'!C17)=TYPE(CN4333),ISBLANK('TRC'!C17)=ISBLANK(CN4333),EXACT('TRC'!C17,CN4333)),0,1),1)</x:f>
        <x:v>0</x:v>
      </x:c>
    </x:row>
    <x:row r="4334">
      <x:c r="CL4334" t="str">
        <x:v>TRC</x:v>
      </x:c>
      <x:c r="CM4334" t="str">
        <x:v>D17</x:v>
      </x:c>
      <x:c r="CN4334" t="n">
        <x:v>0.08</x:v>
      </x:c>
      <x:c r="CO4334" t="n">
        <x:f>IFERROR(IF(AND(TYPE('TRC'!D17)=TYPE(CN4334),ISBLANK('TRC'!D17)=ISBLANK(CN4334),EXACT('TRC'!D17,CN4334)),0,1),1)</x:f>
        <x:v>0</x:v>
      </x:c>
    </x:row>
    <x:row r="4335">
      <x:c r="CL4335" t="str">
        <x:v>TRC</x:v>
      </x:c>
      <x:c r="CM4335" t="str">
        <x:v>E17</x:v>
      </x:c>
      <x:c r="CN4335" t="n">
        <x:v>0.18</x:v>
      </x:c>
      <x:c r="CO4335" t="n">
        <x:f>IFERROR(IF(AND(TYPE('TRC'!E17)=TYPE(CN4335),ISBLANK('TRC'!E17)=ISBLANK(CN4335),EXACT('TRC'!E17,CN4335)),0,1),1)</x:f>
        <x:v>0</x:v>
      </x:c>
    </x:row>
    <x:row r="4336">
      <x:c r="CL4336" t="str">
        <x:v>TRC</x:v>
      </x:c>
      <x:c r="CM4336" t="str">
        <x:v>F17</x:v>
      </x:c>
      <x:c r="CN4336" t="str">
        <x:v>NO</x:v>
      </x:c>
      <x:c r="CO4336" t="n">
        <x:f>IFERROR(IF(AND(TYPE('TRC'!F17)=TYPE(CN4336),ISBLANK('TRC'!F17)=ISBLANK(CN4336),EXACT('TRC'!F17,CN4336)),0,1),1)</x:f>
        <x:v>0</x:v>
      </x:c>
    </x:row>
    <x:row r="4337">
      <x:c r="CL4337" t="str">
        <x:v>TRC</x:v>
      </x:c>
      <x:c r="CM4337" t="str">
        <x:v>G17</x:v>
      </x:c>
      <x:c r="CN4337" t="n">
        <x:v>0</x:v>
      </x:c>
      <x:c r="CO4337" t="n">
        <x:f>IFERROR(IF(AND(TYPE('TRC'!G17)=TYPE(CN4337),ISBLANK('TRC'!G17)=ISBLANK(CN4337),EXACT('TRC'!G17,CN4337)),0,1),1)</x:f>
        <x:v>0</x:v>
      </x:c>
    </x:row>
    <x:row r="4338">
      <x:c r="CL4338" t="str">
        <x:v>TRC</x:v>
      </x:c>
      <x:c r="CM4338" t="str">
        <x:v>H17</x:v>
      </x:c>
      <x:c r="CN4338" t="n">
        <x:v>0</x:v>
      </x:c>
      <x:c r="CO4338" t="n">
        <x:f>IFERROR(IF(AND(TYPE('TRC'!H17)=TYPE(CN4338),ISBLANK('TRC'!H17)=ISBLANK(CN4338),EXACT('TRC'!H17,CN4338)),0,1),1)</x:f>
        <x:v>0</x:v>
      </x:c>
    </x:row>
    <x:row r="4339">
      <x:c r="CL4339" t="str">
        <x:v>TRC</x:v>
      </x:c>
      <x:c r="CM4339" t="str">
        <x:v>A18</x:v>
      </x:c>
      <x:c r="CN4339" t="n">
        <x:v>4</x:v>
      </x:c>
      <x:c r="CO4339" t="n">
        <x:f>IFERROR(IF(AND(TYPE('TRC'!A18)=TYPE(CN4339),ISBLANK('TRC'!A18)=ISBLANK(CN4339),EXACT('TRC'!A18,CN4339)),0,1),1)</x:f>
        <x:v>0</x:v>
      </x:c>
    </x:row>
    <x:row r="4340">
      <x:c r="CL4340" t="str">
        <x:v>TRC</x:v>
      </x:c>
      <x:c r="CM4340" t="str">
        <x:v>B18</x:v>
      </x:c>
      <x:c r="CN4340" t="str">
        <x:v>S05</x:v>
      </x:c>
      <x:c r="CO4340" t="n">
        <x:f>IFERROR(IF(AND(TYPE('TRC'!B18)=TYPE(CN4340),ISBLANK('TRC'!B18)=ISBLANK(CN4340),EXACT('TRC'!B18,CN4340)),0,1),1)</x:f>
        <x:v>0</x:v>
      </x:c>
    </x:row>
    <x:row r="4341">
      <x:c r="CL4341" t="str">
        <x:v>TRC</x:v>
      </x:c>
      <x:c r="CM4341" t="str">
        <x:v>C18</x:v>
      </x:c>
      <x:c r="CN4341" t="n">
        <x:v>0.0135</x:v>
      </x:c>
      <x:c r="CO4341" t="n">
        <x:f>IFERROR(IF(AND(TYPE('TRC'!C18)=TYPE(CN4341),ISBLANK('TRC'!C18)=ISBLANK(CN4341),EXACT('TRC'!C18,CN4341)),0,1),1)</x:f>
        <x:v>0</x:v>
      </x:c>
    </x:row>
    <x:row r="4342">
      <x:c r="CL4342" t="str">
        <x:v>TRC</x:v>
      </x:c>
      <x:c r="CM4342" t="str">
        <x:v>D18</x:v>
      </x:c>
      <x:c r="CN4342" t="n">
        <x:v>0.05</x:v>
      </x:c>
      <x:c r="CO4342" t="n">
        <x:f>IFERROR(IF(AND(TYPE('TRC'!D18)=TYPE(CN4342),ISBLANK('TRC'!D18)=ISBLANK(CN4342),EXACT('TRC'!D18,CN4342)),0,1),1)</x:f>
        <x:v>0</x:v>
      </x:c>
    </x:row>
    <x:row r="4343">
      <x:c r="CL4343" t="str">
        <x:v>TRC</x:v>
      </x:c>
      <x:c r="CM4343" t="str">
        <x:v>E18</x:v>
      </x:c>
      <x:c r="CN4343" t="n">
        <x:v>0.23</x:v>
      </x:c>
      <x:c r="CO4343" t="n">
        <x:f>IFERROR(IF(AND(TYPE('TRC'!E18)=TYPE(CN4343),ISBLANK('TRC'!E18)=ISBLANK(CN4343),EXACT('TRC'!E18,CN4343)),0,1),1)</x:f>
        <x:v>0</x:v>
      </x:c>
    </x:row>
    <x:row r="4344">
      <x:c r="CL4344" t="str">
        <x:v>TRC</x:v>
      </x:c>
      <x:c r="CM4344" t="str">
        <x:v>F18</x:v>
      </x:c>
      <x:c r="CN4344" t="str">
        <x:v>NO</x:v>
      </x:c>
      <x:c r="CO4344" t="n">
        <x:f>IFERROR(IF(AND(TYPE('TRC'!F18)=TYPE(CN4344),ISBLANK('TRC'!F18)=ISBLANK(CN4344),EXACT('TRC'!F18,CN4344)),0,1),1)</x:f>
        <x:v>0</x:v>
      </x:c>
    </x:row>
    <x:row r="4345">
      <x:c r="CL4345" t="str">
        <x:v>TRC</x:v>
      </x:c>
      <x:c r="CM4345" t="str">
        <x:v>G18</x:v>
      </x:c>
      <x:c r="CN4345" t="n">
        <x:v>0</x:v>
      </x:c>
      <x:c r="CO4345" t="n">
        <x:f>IFERROR(IF(AND(TYPE('TRC'!G18)=TYPE(CN4345),ISBLANK('TRC'!G18)=ISBLANK(CN4345),EXACT('TRC'!G18,CN4345)),0,1),1)</x:f>
        <x:v>0</x:v>
      </x:c>
    </x:row>
    <x:row r="4346">
      <x:c r="CL4346" t="str">
        <x:v>TRC</x:v>
      </x:c>
      <x:c r="CM4346" t="str">
        <x:v>H18</x:v>
      </x:c>
      <x:c r="CN4346" t="n">
        <x:v>0</x:v>
      </x:c>
      <x:c r="CO4346" t="n">
        <x:f>IFERROR(IF(AND(TYPE('TRC'!H18)=TYPE(CN4346),ISBLANK('TRC'!H18)=ISBLANK(CN4346),EXACT('TRC'!H18,CN4346)),0,1),1)</x:f>
        <x:v>0</x:v>
      </x:c>
    </x:row>
    <x:row r="4347">
      <x:c r="CL4347" t="str">
        <x:v>TRC</x:v>
      </x:c>
      <x:c r="CM4347" t="str">
        <x:v>J18</x:v>
      </x:c>
      <x:c r="CN4347" t="str">
        <x:v>BUILD-TIME SOURCE: Option B</x:v>
      </x:c>
      <x:c r="CO4347" t="n">
        <x:f>IFERROR(IF(AND(TYPE('TRC'!J18)=TYPE(CN4347),ISBLANK('TRC'!J18)=ISBLANK(CN4347),EXACT('TRC'!J18,CN4347)),0,1),1)</x:f>
        <x:v>0</x:v>
      </x:c>
    </x:row>
    <x:row r="4348">
      <x:c r="CL4348" t="str">
        <x:v>TRC</x:v>
      </x:c>
      <x:c r="CM4348" t="str">
        <x:v>M18</x:v>
      </x:c>
      <x:c r="CN4348" t="str">
        <x:v>SortKey</x:v>
      </x:c>
      <x:c r="CO4348" t="n">
        <x:f>IFERROR(IF(AND(TYPE('TRC'!M18)=TYPE(CN4348),ISBLANK('TRC'!M18)=ISBLANK(CN4348),EXACT('TRC'!M18,CN4348)),0,1),1)</x:f>
        <x:v>0</x:v>
      </x:c>
    </x:row>
    <x:row r="4349">
      <x:c r="CL4349" t="str">
        <x:v>TRC</x:v>
      </x:c>
      <x:c r="CM4349" t="str">
        <x:v>N18</x:v>
      </x:c>
      <x:c r="CN4349" t="str">
        <x:v>Rank</x:v>
      </x:c>
      <x:c r="CO4349" t="n">
        <x:f>IFERROR(IF(AND(TYPE('TRC'!N18)=TYPE(CN4349),ISBLANK('TRC'!N18)=ISBLANK(CN4349),EXACT('TRC'!N18,CN4349)),0,1),1)</x:f>
        <x:v>0</x:v>
      </x:c>
    </x:row>
    <x:row r="4350">
      <x:c r="CL4350" t="str">
        <x:v>TRC</x:v>
      </x:c>
      <x:c r="CM4350" t="str">
        <x:v>P18</x:v>
      </x:c>
      <x:c r="CN4350" t="str">
        <x:v>BUILD-TIME SORTED OUTPUT</x:v>
      </x:c>
      <x:c r="CO4350" t="n">
        <x:f>IFERROR(IF(AND(TYPE('TRC'!P18)=TYPE(CN4350),ISBLANK('TRC'!P18)=ISBLANK(CN4350),EXACT('TRC'!P18,CN4350)),0,1),1)</x:f>
        <x:v>0</x:v>
      </x:c>
    </x:row>
    <x:row r="4351">
      <x:c r="CL4351" t="str">
        <x:v>TRC</x:v>
      </x:c>
      <x:c r="CM4351" t="str">
        <x:v>A19</x:v>
      </x:c>
      <x:c r="CN4351" t="n">
        <x:v>5</x:v>
      </x:c>
      <x:c r="CO4351" t="n">
        <x:f>IFERROR(IF(AND(TYPE('TRC'!A19)=TYPE(CN4351),ISBLANK('TRC'!A19)=ISBLANK(CN4351),EXACT('TRC'!A19,CN4351)),0,1),1)</x:f>
        <x:v>0</x:v>
      </x:c>
    </x:row>
    <x:row r="4352">
      <x:c r="CL4352" t="str">
        <x:v>TRC</x:v>
      </x:c>
      <x:c r="CM4352" t="str">
        <x:v>B19</x:v>
      </x:c>
      <x:c r="CN4352" t="str">
        <x:v>S07</x:v>
      </x:c>
      <x:c r="CO4352" t="n">
        <x:f>IFERROR(IF(AND(TYPE('TRC'!B19)=TYPE(CN4352),ISBLANK('TRC'!B19)=ISBLANK(CN4352),EXACT('TRC'!B19,CN4352)),0,1),1)</x:f>
        <x:v>0</x:v>
      </x:c>
    </x:row>
    <x:row r="4353">
      <x:c r="CL4353" t="str">
        <x:v>TRC</x:v>
      </x:c>
      <x:c r="CM4353" t="str">
        <x:v>C19</x:v>
      </x:c>
      <x:c r="CN4353" t="n">
        <x:v>0.01</x:v>
      </x:c>
      <x:c r="CO4353" t="n">
        <x:f>IFERROR(IF(AND(TYPE('TRC'!C19)=TYPE(CN4353),ISBLANK('TRC'!C19)=ISBLANK(CN4353),EXACT('TRC'!C19,CN4353)),0,1),1)</x:f>
        <x:v>0</x:v>
      </x:c>
    </x:row>
    <x:row r="4354">
      <x:c r="CL4354" t="str">
        <x:v>TRC</x:v>
      </x:c>
      <x:c r="CM4354" t="str">
        <x:v>D19</x:v>
      </x:c>
      <x:c r="CN4354" t="n">
        <x:v>0.02</x:v>
      </x:c>
      <x:c r="CO4354" t="n">
        <x:f>IFERROR(IF(AND(TYPE('TRC'!D19)=TYPE(CN4354),ISBLANK('TRC'!D19)=ISBLANK(CN4354),EXACT('TRC'!D19,CN4354)),0,1),1)</x:f>
        <x:v>0</x:v>
      </x:c>
    </x:row>
    <x:row r="4355">
      <x:c r="CL4355" t="str">
        <x:v>TRC</x:v>
      </x:c>
      <x:c r="CM4355" t="str">
        <x:v>E19</x:v>
      </x:c>
      <x:c r="CN4355" t="n">
        <x:v>0.25</x:v>
      </x:c>
      <x:c r="CO4355" t="n">
        <x:f>IFERROR(IF(AND(TYPE('TRC'!E19)=TYPE(CN4355),ISBLANK('TRC'!E19)=ISBLANK(CN4355),EXACT('TRC'!E19,CN4355)),0,1),1)</x:f>
        <x:v>0</x:v>
      </x:c>
    </x:row>
    <x:row r="4356">
      <x:c r="CL4356" t="str">
        <x:v>TRC</x:v>
      </x:c>
      <x:c r="CM4356" t="str">
        <x:v>F19</x:v>
      </x:c>
      <x:c r="CN4356" t="str">
        <x:v>NO</x:v>
      </x:c>
      <x:c r="CO4356" t="n">
        <x:f>IFERROR(IF(AND(TYPE('TRC'!F19)=TYPE(CN4356),ISBLANK('TRC'!F19)=ISBLANK(CN4356),EXACT('TRC'!F19,CN4356)),0,1),1)</x:f>
        <x:v>0</x:v>
      </x:c>
    </x:row>
    <x:row r="4357">
      <x:c r="CL4357" t="str">
        <x:v>TRC</x:v>
      </x:c>
      <x:c r="CM4357" t="str">
        <x:v>G19</x:v>
      </x:c>
      <x:c r="CN4357" t="n">
        <x:v>0</x:v>
      </x:c>
      <x:c r="CO4357" t="n">
        <x:f>IFERROR(IF(AND(TYPE('TRC'!G19)=TYPE(CN4357),ISBLANK('TRC'!G19)=ISBLANK(CN4357),EXACT('TRC'!G19,CN4357)),0,1),1)</x:f>
        <x:v>0</x:v>
      </x:c>
    </x:row>
    <x:row r="4358">
      <x:c r="CL4358" t="str">
        <x:v>TRC</x:v>
      </x:c>
      <x:c r="CM4358" t="str">
        <x:v>H19</x:v>
      </x:c>
      <x:c r="CN4358" t="n">
        <x:v>0</x:v>
      </x:c>
      <x:c r="CO4358" t="n">
        <x:f>IFERROR(IF(AND(TYPE('TRC'!H19)=TYPE(CN4358),ISBLANK('TRC'!H19)=ISBLANK(CN4358),EXACT('TRC'!H19,CN4358)),0,1),1)</x:f>
        <x:v>0</x:v>
      </x:c>
    </x:row>
    <x:row r="4359">
      <x:c r="CL4359" t="str">
        <x:v>TRC</x:v>
      </x:c>
      <x:c r="CM4359" t="str">
        <x:v>J19</x:v>
      </x:c>
      <x:c r="CN4359" t="str">
        <x:v>S01</x:v>
      </x:c>
      <x:c r="CO4359" t="n">
        <x:f>IFERROR(IF(AND(TYPE('TRC'!J19)=TYPE(CN4359),ISBLANK('TRC'!J19)=ISBLANK(CN4359),EXACT('TRC'!J19,CN4359)),0,1),1)</x:f>
        <x:v>0</x:v>
      </x:c>
    </x:row>
    <x:row r="4360">
      <x:c r="CL4360" t="str">
        <x:v>TRC</x:v>
      </x:c>
      <x:c r="CM4360" t="str">
        <x:v>K19</x:v>
      </x:c>
      <x:c r="CN4360" t="n">
        <x:v>0.6</x:v>
      </x:c>
      <x:c r="CO4360" t="n">
        <x:f>IFERROR(IF(AND(TYPE('TRC'!K19)=TYPE(CN4360),ISBLANK('TRC'!K19)=ISBLANK(CN4360),EXACT('TRC'!K19,CN4360)),0,1),1)</x:f>
        <x:v>0</x:v>
      </x:c>
    </x:row>
    <x:row r="4361">
      <x:c r="CL4361" t="str">
        <x:v>TRC</x:v>
      </x:c>
      <x:c r="CM4361" t="str">
        <x:v>L19</x:v>
      </x:c>
      <x:c r="CN4361">
        <x:v>0.011909179716972222</x:v>
      </x:c>
      <x:c r="CO4361" t="n">
        <x:f>IFERROR(IF(AND(TYPE('TRC'!L19)=TYPE(CN4361),ISBLANK('TRC'!L19)=ISBLANK(CN4361),EXACT('TRC'!L19,CN4361)),0,1),1)</x:f>
        <x:v>0</x:v>
      </x:c>
    </x:row>
    <x:row r="4362">
      <x:c r="CL4362" t="str">
        <x:v>TRC</x:v>
      </x:c>
      <x:c r="CM4362" t="str">
        <x:v>M19</x:v>
      </x:c>
      <x:c r="CN4362">
        <x:v>0.011928179716972222</x:v>
      </x:c>
      <x:c r="CO4362" t="n">
        <x:f>IFERROR(IF(AND(TYPE('TRC'!M19)=TYPE(CN4362),ISBLANK('TRC'!M19)=ISBLANK(CN4362),EXACT('TRC'!M19,CN4362)),0,1),1)</x:f>
        <x:v>0</x:v>
      </x:c>
    </x:row>
    <x:row r="4363">
      <x:c r="CL4363" t="str">
        <x:v>TRC</x:v>
      </x:c>
      <x:c r="CM4363" t="str">
        <x:v>N19</x:v>
      </x:c>
      <x:c r="CN4363">
        <x:v>5</x:v>
      </x:c>
      <x:c r="CO4363" t="n">
        <x:f>IFERROR(IF(AND(TYPE('TRC'!N19)=TYPE(CN4363),ISBLANK('TRC'!N19)=ISBLANK(CN4363),EXACT('TRC'!N19,CN4363)),0,1),1)</x:f>
        <x:v>0</x:v>
      </x:c>
    </x:row>
    <x:row r="4364">
      <x:c r="CL4364" t="str">
        <x:v>TRC</x:v>
      </x:c>
      <x:c r="CM4364" t="str">
        <x:v>P19</x:v>
      </x:c>
      <x:c r="CN4364" t="str">
        <x:v>Scenario</x:v>
      </x:c>
      <x:c r="CO4364" t="n">
        <x:f>IFERROR(IF(AND(TYPE('TRC'!P19)=TYPE(CN4364),ISBLANK('TRC'!P19)=ISBLANK(CN4364),EXACT('TRC'!P19,CN4364)),0,1),1)</x:f>
        <x:v>0</x:v>
      </x:c>
    </x:row>
    <x:row r="4365">
      <x:c r="CL4365" t="str">
        <x:v>TRC</x:v>
      </x:c>
      <x:c r="CM4365" t="str">
        <x:v>Q19</x:v>
      </x:c>
      <x:c r="CN4365" t="str">
        <x:v>p(s)</x:v>
      </x:c>
      <x:c r="CO4365" t="n">
        <x:f>IFERROR(IF(AND(TYPE('TRC'!Q19)=TYPE(CN4365),ISBLANK('TRC'!Q19)=ISBLANK(CN4365),EXACT('TRC'!Q19,CN4365)),0,1),1)</x:f>
        <x:v>0</x:v>
      </x:c>
    </x:row>
    <x:row r="4366">
      <x:c r="CL4366" t="str">
        <x:v>TRC</x:v>
      </x:c>
      <x:c r="CM4366" t="str">
        <x:v>R19</x:v>
      </x:c>
      <x:c r="CN4366" t="str">
        <x:v>Loss</x:v>
      </x:c>
      <x:c r="CO4366" t="n">
        <x:f>IFERROR(IF(AND(TYPE('TRC'!R19)=TYPE(CN4366),ISBLANK('TRC'!R19)=ISBLANK(CN4366),EXACT('TRC'!R19,CN4366)),0,1),1)</x:f>
        <x:v>0</x:v>
      </x:c>
    </x:row>
    <x:row r="4367">
      <x:c r="CL4367" t="str">
        <x:v>TRC</x:v>
      </x:c>
      <x:c r="CM4367" t="str">
        <x:v>S19</x:v>
      </x:c>
      <x:c r="CN4367" t="str">
        <x:v>Cum_p</x:v>
      </x:c>
      <x:c r="CO4367" t="n">
        <x:f>IFERROR(IF(AND(TYPE('TRC'!S19)=TYPE(CN4367),ISBLANK('TRC'!S19)=ISBLANK(CN4367),EXACT('TRC'!S19,CN4367)),0,1),1)</x:f>
        <x:v>0</x:v>
      </x:c>
    </x:row>
    <x:row r="4368">
      <x:c r="CL4368" t="str">
        <x:v>TRC</x:v>
      </x:c>
      <x:c r="CM4368" t="str">
        <x:v>T19</x:v>
      </x:c>
      <x:c r="CN4368" t="str">
        <x:v>Tail_w</x:v>
      </x:c>
      <x:c r="CO4368" t="n">
        <x:f>IFERROR(IF(AND(TYPE('TRC'!T19)=TYPE(CN4368),ISBLANK('TRC'!T19)=ISBLANK(CN4368),EXACT('TRC'!T19,CN4368)),0,1),1)</x:f>
        <x:v>0</x:v>
      </x:c>
    </x:row>
    <x:row r="4369">
      <x:c r="CL4369" t="str">
        <x:v>TRC</x:v>
      </x:c>
      <x:c r="CM4369" t="str">
        <x:v>U19</x:v>
      </x:c>
      <x:c r="CN4369" t="str">
        <x:v>Tail_contrib</x:v>
      </x:c>
      <x:c r="CO4369" t="n">
        <x:f>IFERROR(IF(AND(TYPE('TRC'!U19)=TYPE(CN4369),ISBLANK('TRC'!U19)=ISBLANK(CN4369),EXACT('TRC'!U19,CN4369)),0,1),1)</x:f>
        <x:v>0</x:v>
      </x:c>
    </x:row>
    <x:row r="4370">
      <x:c r="CL4370" t="str">
        <x:v>TRC</x:v>
      </x:c>
      <x:c r="CM4370" t="str">
        <x:v>A20</x:v>
      </x:c>
      <x:c r="CN4370" t="n">
        <x:v>6</x:v>
      </x:c>
      <x:c r="CO4370" t="n">
        <x:f>IFERROR(IF(AND(TYPE('TRC'!A20)=TYPE(CN4370),ISBLANK('TRC'!A20)=ISBLANK(CN4370),EXACT('TRC'!A20,CN4370)),0,1),1)</x:f>
        <x:v>0</x:v>
      </x:c>
    </x:row>
    <x:row r="4371">
      <x:c r="CL4371" t="str">
        <x:v>TRC</x:v>
      </x:c>
      <x:c r="CM4371" t="str">
        <x:v>B20</x:v>
      </x:c>
      <x:c r="CN4371" t="str">
        <x:v>S02</x:v>
      </x:c>
      <x:c r="CO4371" t="n">
        <x:f>IFERROR(IF(AND(TYPE('TRC'!B20)=TYPE(CN4371),ISBLANK('TRC'!B20)=ISBLANK(CN4371),EXACT('TRC'!B20,CN4371)),0,1),1)</x:f>
        <x:v>0</x:v>
      </x:c>
    </x:row>
    <x:row r="4372">
      <x:c r="CL4372" t="str">
        <x:v>TRC</x:v>
      </x:c>
      <x:c r="CM4372" t="str">
        <x:v>C20</x:v>
      </x:c>
      <x:c r="CN4372" t="n">
        <x:v>0.007</x:v>
      </x:c>
      <x:c r="CO4372" t="n">
        <x:f>IFERROR(IF(AND(TYPE('TRC'!C20)=TYPE(CN4372),ISBLANK('TRC'!C20)=ISBLANK(CN4372),EXACT('TRC'!C20,CN4372)),0,1),1)</x:f>
        <x:v>0</x:v>
      </x:c>
    </x:row>
    <x:row r="4373">
      <x:c r="CL4373" t="str">
        <x:v>TRC</x:v>
      </x:c>
      <x:c r="CM4373" t="str">
        <x:v>D20</x:v>
      </x:c>
      <x:c r="CN4373" t="n">
        <x:v>0.15</x:v>
      </x:c>
      <x:c r="CO4373" t="n">
        <x:f>IFERROR(IF(AND(TYPE('TRC'!D20)=TYPE(CN4373),ISBLANK('TRC'!D20)=ISBLANK(CN4373),EXACT('TRC'!D20,CN4373)),0,1),1)</x:f>
        <x:v>0</x:v>
      </x:c>
    </x:row>
    <x:row r="4374">
      <x:c r="CL4374" t="str">
        <x:v>TRC</x:v>
      </x:c>
      <x:c r="CM4374" t="str">
        <x:v>E20</x:v>
      </x:c>
      <x:c r="CN4374" t="n">
        <x:v>0.4</x:v>
      </x:c>
      <x:c r="CO4374" t="n">
        <x:f>IFERROR(IF(AND(TYPE('TRC'!E20)=TYPE(CN4374),ISBLANK('TRC'!E20)=ISBLANK(CN4374),EXACT('TRC'!E20,CN4374)),0,1),1)</x:f>
        <x:v>0</x:v>
      </x:c>
    </x:row>
    <x:row r="4375">
      <x:c r="CL4375" t="str">
        <x:v>TRC</x:v>
      </x:c>
      <x:c r="CM4375" t="str">
        <x:v>F20</x:v>
      </x:c>
      <x:c r="CN4375" t="str">
        <x:v>NO</x:v>
      </x:c>
      <x:c r="CO4375" t="n">
        <x:f>IFERROR(IF(AND(TYPE('TRC'!F20)=TYPE(CN4375),ISBLANK('TRC'!F20)=ISBLANK(CN4375),EXACT('TRC'!F20,CN4375)),0,1),1)</x:f>
        <x:v>0</x:v>
      </x:c>
    </x:row>
    <x:row r="4376">
      <x:c r="CL4376" t="str">
        <x:v>TRC</x:v>
      </x:c>
      <x:c r="CM4376" t="str">
        <x:v>G20</x:v>
      </x:c>
      <x:c r="CN4376" t="n">
        <x:v>0</x:v>
      </x:c>
      <x:c r="CO4376" t="n">
        <x:f>IFERROR(IF(AND(TYPE('TRC'!G20)=TYPE(CN4376),ISBLANK('TRC'!G20)=ISBLANK(CN4376),EXACT('TRC'!G20,CN4376)),0,1),1)</x:f>
        <x:v>0</x:v>
      </x:c>
    </x:row>
    <x:row r="4377">
      <x:c r="CL4377" t="str">
        <x:v>TRC</x:v>
      </x:c>
      <x:c r="CM4377" t="str">
        <x:v>H20</x:v>
      </x:c>
      <x:c r="CN4377" t="n">
        <x:v>0</x:v>
      </x:c>
      <x:c r="CO4377" t="n">
        <x:f>IFERROR(IF(AND(TYPE('TRC'!H20)=TYPE(CN4377),ISBLANK('TRC'!H20)=ISBLANK(CN4377),EXACT('TRC'!H20,CN4377)),0,1),1)</x:f>
        <x:v>0</x:v>
      </x:c>
    </x:row>
    <x:row r="4378">
      <x:c r="CL4378" t="str">
        <x:v>TRC</x:v>
      </x:c>
      <x:c r="CM4378" t="str">
        <x:v>J20</x:v>
      </x:c>
      <x:c r="CN4378" t="str">
        <x:v>S02</x:v>
      </x:c>
      <x:c r="CO4378" t="n">
        <x:f>IFERROR(IF(AND(TYPE('TRC'!J20)=TYPE(CN4378),ISBLANK('TRC'!J20)=ISBLANK(CN4378),EXACT('TRC'!J20,CN4378)),0,1),1)</x:f>
        <x:v>0</x:v>
      </x:c>
    </x:row>
    <x:row r="4379">
      <x:c r="CL4379" t="str">
        <x:v>TRC</x:v>
      </x:c>
      <x:c r="CM4379" t="str">
        <x:v>K20</x:v>
      </x:c>
      <x:c r="CN4379" t="n">
        <x:v>0.15</x:v>
      </x:c>
      <x:c r="CO4379" t="n">
        <x:f>IFERROR(IF(AND(TYPE('TRC'!K20)=TYPE(CN4379),ISBLANK('TRC'!K20)=ISBLANK(CN4379),EXACT('TRC'!K20,CN4379)),0,1),1)</x:f>
        <x:v>0</x:v>
      </x:c>
    </x:row>
    <x:row r="4380">
      <x:c r="CL4380" t="str">
        <x:v>TRC</x:v>
      </x:c>
      <x:c r="CM4380" t="str">
        <x:v>L20</x:v>
      </x:c>
      <x:c r="CN4380" t="n">
        <x:v>0.0105</x:v>
      </x:c>
      <x:c r="CO4380" t="n">
        <x:f>IFERROR(IF(AND(TYPE('TRC'!L20)=TYPE(CN4380),ISBLANK('TRC'!L20)=ISBLANK(CN4380),EXACT('TRC'!L20,CN4380)),0,1),1)</x:f>
        <x:v>0</x:v>
      </x:c>
    </x:row>
    <x:row r="4381">
      <x:c r="CL4381" t="str">
        <x:v>TRC</x:v>
      </x:c>
      <x:c r="CM4381" t="str">
        <x:v>M20</x:v>
      </x:c>
      <x:c r="CN4381" t="n">
        <x:v>0.01052</x:v>
      </x:c>
      <x:c r="CO4381" t="n">
        <x:f>IFERROR(IF(AND(TYPE('TRC'!M20)=TYPE(CN4381),ISBLANK('TRC'!M20)=ISBLANK(CN4381),EXACT('TRC'!M20,CN4381)),0,1),1)</x:f>
        <x:v>0</x:v>
      </x:c>
    </x:row>
    <x:row r="4382">
      <x:c r="CL4382" t="str">
        <x:v>TRC</x:v>
      </x:c>
      <x:c r="CM4382" t="str">
        <x:v>N20</x:v>
      </x:c>
      <x:c r="CN4382">
        <x:v>6</x:v>
      </x:c>
      <x:c r="CO4382" t="n">
        <x:f>IFERROR(IF(AND(TYPE('TRC'!N20)=TYPE(CN4382),ISBLANK('TRC'!N20)=ISBLANK(CN4382),EXACT('TRC'!N20,CN4382)),0,1),1)</x:f>
        <x:v>0</x:v>
      </x:c>
    </x:row>
    <x:row r="4383">
      <x:c r="CL4383" t="str">
        <x:v>TRC</x:v>
      </x:c>
      <x:c r="CM4383" t="str">
        <x:v>P20</x:v>
      </x:c>
      <x:c r="CN4383" t="str">
        <x:v>S03</x:v>
      </x:c>
      <x:c r="CO4383" t="n">
        <x:f>IFERROR(IF(AND(TYPE('TRC'!P20)=TYPE(CN4383),ISBLANK('TRC'!P20)=ISBLANK(CN4383),EXACT('TRC'!P20,CN4383)),0,1),1)</x:f>
        <x:v>0</x:v>
      </x:c>
    </x:row>
    <x:row r="4384">
      <x:c r="CL4384" t="str">
        <x:v>TRC</x:v>
      </x:c>
      <x:c r="CM4384" t="str">
        <x:v>Q20</x:v>
      </x:c>
      <x:c r="CN4384" t="n">
        <x:v>0.08</x:v>
      </x:c>
      <x:c r="CO4384" t="n">
        <x:f>IFERROR(IF(AND(TYPE('TRC'!Q20)=TYPE(CN4384),ISBLANK('TRC'!Q20)=ISBLANK(CN4384),EXACT('TRC'!Q20,CN4384)),0,1),1)</x:f>
        <x:v>0</x:v>
      </x:c>
    </x:row>
    <x:row r="4385">
      <x:c r="CL4385" t="str">
        <x:v>TRC</x:v>
      </x:c>
      <x:c r="CM4385" t="str">
        <x:v>R20</x:v>
      </x:c>
      <x:c r="CN4385" t="n">
        <x:v>0.0315</x:v>
      </x:c>
      <x:c r="CO4385" t="n">
        <x:f>IFERROR(IF(AND(TYPE('TRC'!R20)=TYPE(CN4385),ISBLANK('TRC'!R20)=ISBLANK(CN4385),EXACT('TRC'!R20,CN4385)),0,1),1)</x:f>
        <x:v>0</x:v>
      </x:c>
    </x:row>
    <x:row r="4386">
      <x:c r="CL4386" t="str">
        <x:v>TRC</x:v>
      </x:c>
      <x:c r="CM4386" t="str">
        <x:v>S20</x:v>
      </x:c>
      <x:c r="CN4386" t="n">
        <x:v>0.08</x:v>
      </x:c>
      <x:c r="CO4386" t="n">
        <x:f>IFERROR(IF(AND(TYPE('TRC'!S20)=TYPE(CN4386),ISBLANK('TRC'!S20)=ISBLANK(CN4386),EXACT('TRC'!S20,CN4386)),0,1),1)</x:f>
        <x:v>0</x:v>
      </x:c>
    </x:row>
    <x:row r="4387">
      <x:c r="CL4387" t="str">
        <x:v>TRC</x:v>
      </x:c>
      <x:c r="CM4387" t="str">
        <x:v>T20</x:v>
      </x:c>
      <x:c r="CN4387" t="n">
        <x:v>0.05</x:v>
      </x:c>
      <x:c r="CO4387" t="n">
        <x:f>IFERROR(IF(AND(TYPE('TRC'!T20)=TYPE(CN4387),ISBLANK('TRC'!T20)=ISBLANK(CN4387),EXACT('TRC'!T20,CN4387)),0,1),1)</x:f>
        <x:v>0</x:v>
      </x:c>
    </x:row>
    <x:row r="4388">
      <x:c r="CL4388" t="str">
        <x:v>TRC</x:v>
      </x:c>
      <x:c r="CM4388" t="str">
        <x:v>U20</x:v>
      </x:c>
      <x:c r="CN4388" t="n">
        <x:v>0.001575</x:v>
      </x:c>
      <x:c r="CO4388" t="n">
        <x:f>IFERROR(IF(AND(TYPE('TRC'!U20)=TYPE(CN4388),ISBLANK('TRC'!U20)=ISBLANK(CN4388),EXACT('TRC'!U20,CN4388)),0,1),1)</x:f>
        <x:v>0</x:v>
      </x:c>
    </x:row>
    <x:row r="4389">
      <x:c r="CL4389" t="str">
        <x:v>TRC</x:v>
      </x:c>
      <x:c r="CM4389" t="str">
        <x:v>A21</x:v>
      </x:c>
      <x:c r="CN4389" t="n">
        <x:v>7</x:v>
      </x:c>
      <x:c r="CO4389" t="n">
        <x:f>IFERROR(IF(AND(TYPE('TRC'!A21)=TYPE(CN4389),ISBLANK('TRC'!A21)=ISBLANK(CN4389),EXACT('TRC'!A21,CN4389)),0,1),1)</x:f>
        <x:v>0</x:v>
      </x:c>
    </x:row>
    <x:row r="4390">
      <x:c r="CL4390" t="str">
        <x:v>TRC</x:v>
      </x:c>
      <x:c r="CM4390" t="str">
        <x:v>B21</x:v>
      </x:c>
      <x:c r="CN4390" t="str">
        <x:v>S01</x:v>
      </x:c>
      <x:c r="CO4390" t="n">
        <x:f>IFERROR(IF(AND(TYPE('TRC'!B21)=TYPE(CN4390),ISBLANK('TRC'!B21)=ISBLANK(CN4390),EXACT('TRC'!B21,CN4390)),0,1),1)</x:f>
        <x:v>0</x:v>
      </x:c>
    </x:row>
    <x:row r="4391">
      <x:c r="CL4391" t="str">
        <x:v>TRC</x:v>
      </x:c>
      <x:c r="CM4391" t="str">
        <x:v>C21</x:v>
      </x:c>
      <x:c r="CN4391" t="n">
        <x:v>0</x:v>
      </x:c>
      <x:c r="CO4391" t="n">
        <x:f>IFERROR(IF(AND(TYPE('TRC'!C21)=TYPE(CN4391),ISBLANK('TRC'!C21)=ISBLANK(CN4391),EXACT('TRC'!C21,CN4391)),0,1),1)</x:f>
        <x:v>0</x:v>
      </x:c>
    </x:row>
    <x:row r="4392">
      <x:c r="CL4392" t="str">
        <x:v>TRC</x:v>
      </x:c>
      <x:c r="CM4392" t="str">
        <x:v>D21</x:v>
      </x:c>
      <x:c r="CN4392" t="n">
        <x:v>0.6</x:v>
      </x:c>
      <x:c r="CO4392" t="n">
        <x:f>IFERROR(IF(AND(TYPE('TRC'!D21)=TYPE(CN4392),ISBLANK('TRC'!D21)=ISBLANK(CN4392),EXACT('TRC'!D21,CN4392)),0,1),1)</x:f>
        <x:v>0</x:v>
      </x:c>
    </x:row>
    <x:row r="4393">
      <x:c r="CL4393" t="str">
        <x:v>TRC</x:v>
      </x:c>
      <x:c r="CM4393" t="str">
        <x:v>E21</x:v>
      </x:c>
      <x:c r="CN4393" t="n">
        <x:v>1</x:v>
      </x:c>
      <x:c r="CO4393" t="n">
        <x:f>IFERROR(IF(AND(TYPE('TRC'!E21)=TYPE(CN4393),ISBLANK('TRC'!E21)=ISBLANK(CN4393),EXACT('TRC'!E21,CN4393)),0,1),1)</x:f>
        <x:v>0</x:v>
      </x:c>
    </x:row>
    <x:row r="4394">
      <x:c r="CL4394" t="str">
        <x:v>TRC</x:v>
      </x:c>
      <x:c r="CM4394" t="str">
        <x:v>F21</x:v>
      </x:c>
      <x:c r="CN4394" t="str">
        <x:v>NO</x:v>
      </x:c>
      <x:c r="CO4394" t="n">
        <x:f>IFERROR(IF(AND(TYPE('TRC'!F21)=TYPE(CN4394),ISBLANK('TRC'!F21)=ISBLANK(CN4394),EXACT('TRC'!F21,CN4394)),0,1),1)</x:f>
        <x:v>0</x:v>
      </x:c>
    </x:row>
    <x:row r="4395">
      <x:c r="CL4395" t="str">
        <x:v>TRC</x:v>
      </x:c>
      <x:c r="CM4395" t="str">
        <x:v>G21</x:v>
      </x:c>
      <x:c r="CN4395" t="n">
        <x:v>0</x:v>
      </x:c>
      <x:c r="CO4395" t="n">
        <x:f>IFERROR(IF(AND(TYPE('TRC'!G21)=TYPE(CN4395),ISBLANK('TRC'!G21)=ISBLANK(CN4395),EXACT('TRC'!G21,CN4395)),0,1),1)</x:f>
        <x:v>0</x:v>
      </x:c>
    </x:row>
    <x:row r="4396">
      <x:c r="CL4396" t="str">
        <x:v>TRC</x:v>
      </x:c>
      <x:c r="CM4396" t="str">
        <x:v>H21</x:v>
      </x:c>
      <x:c r="CN4396" t="n">
        <x:v>0</x:v>
      </x:c>
      <x:c r="CO4396" t="n">
        <x:f>IFERROR(IF(AND(TYPE('TRC'!H21)=TYPE(CN4396),ISBLANK('TRC'!H21)=ISBLANK(CN4396),EXACT('TRC'!H21,CN4396)),0,1),1)</x:f>
        <x:v>0</x:v>
      </x:c>
    </x:row>
    <x:row r="4397">
      <x:c r="CL4397" t="str">
        <x:v>TRC</x:v>
      </x:c>
      <x:c r="CM4397" t="str">
        <x:v>J21</x:v>
      </x:c>
      <x:c r="CN4397" t="str">
        <x:v>S03</x:v>
      </x:c>
      <x:c r="CO4397" t="n">
        <x:f>IFERROR(IF(AND(TYPE('TRC'!J21)=TYPE(CN4397),ISBLANK('TRC'!J21)=ISBLANK(CN4397),EXACT('TRC'!J21,CN4397)),0,1),1)</x:f>
        <x:v>0</x:v>
      </x:c>
    </x:row>
    <x:row r="4398">
      <x:c r="CL4398" t="str">
        <x:v>TRC</x:v>
      </x:c>
      <x:c r="CM4398" t="str">
        <x:v>K21</x:v>
      </x:c>
      <x:c r="CN4398" t="n">
        <x:v>0.08</x:v>
      </x:c>
      <x:c r="CO4398" t="n">
        <x:f>IFERROR(IF(AND(TYPE('TRC'!K21)=TYPE(CN4398),ISBLANK('TRC'!K21)=ISBLANK(CN4398),EXACT('TRC'!K21,CN4398)),0,1),1)</x:f>
        <x:v>0</x:v>
      </x:c>
    </x:row>
    <x:row r="4399">
      <x:c r="CL4399" t="str">
        <x:v>TRC</x:v>
      </x:c>
      <x:c r="CM4399" t="str">
        <x:v>L21</x:v>
      </x:c>
      <x:c r="CN4399" t="n">
        <x:v>0.0315</x:v>
      </x:c>
      <x:c r="CO4399" t="n">
        <x:f>IFERROR(IF(AND(TYPE('TRC'!L21)=TYPE(CN4399),ISBLANK('TRC'!L21)=ISBLANK(CN4399),EXACT('TRC'!L21,CN4399)),0,1),1)</x:f>
        <x:v>0</x:v>
      </x:c>
    </x:row>
    <x:row r="4400">
      <x:c r="CL4400" t="str">
        <x:v>TRC</x:v>
      </x:c>
      <x:c r="CM4400" t="str">
        <x:v>M21</x:v>
      </x:c>
      <x:c r="CN4400" t="n">
        <x:v>0.031521</x:v>
      </x:c>
      <x:c r="CO4400" t="n">
        <x:f>IFERROR(IF(AND(TYPE('TRC'!M21)=TYPE(CN4400),ISBLANK('TRC'!M21)=ISBLANK(CN4400),EXACT('TRC'!M21,CN4400)),0,1),1)</x:f>
        <x:v>0</x:v>
      </x:c>
    </x:row>
    <x:row r="4401">
      <x:c r="CL4401" t="str">
        <x:v>TRC</x:v>
      </x:c>
      <x:c r="CM4401" t="str">
        <x:v>N21</x:v>
      </x:c>
      <x:c r="CN4401" t="n">
        <x:v>1</x:v>
      </x:c>
      <x:c r="CO4401" t="n">
        <x:f>IFERROR(IF(AND(TYPE('TRC'!N21)=TYPE(CN4401),ISBLANK('TRC'!N21)=ISBLANK(CN4401),EXACT('TRC'!N21,CN4401)),0,1),1)</x:f>
        <x:v>0</x:v>
      </x:c>
    </x:row>
    <x:row r="4402">
      <x:c r="CL4402" t="str">
        <x:v>TRC</x:v>
      </x:c>
      <x:c r="CM4402" t="str">
        <x:v>P21</x:v>
      </x:c>
      <x:c r="CN4402" t="str">
        <x:v>S04</x:v>
      </x:c>
      <x:c r="CO4402" t="n">
        <x:f>IFERROR(IF(AND(TYPE('TRC'!P21)=TYPE(CN4402),ISBLANK('TRC'!P21)=ISBLANK(CN4402),EXACT('TRC'!P21,CN4402)),0,1),1)</x:f>
        <x:v>0</x:v>
      </x:c>
    </x:row>
    <x:row r="4403">
      <x:c r="CL4403" t="str">
        <x:v>TRC</x:v>
      </x:c>
      <x:c r="CM4403" t="str">
        <x:v>Q21</x:v>
      </x:c>
      <x:c r="CN4403" t="n">
        <x:v>0.07</x:v>
      </x:c>
      <x:c r="CO4403" t="n">
        <x:f>IFERROR(IF(AND(TYPE('TRC'!Q21)=TYPE(CN4403),ISBLANK('TRC'!Q21)=ISBLANK(CN4403),EXACT('TRC'!Q21,CN4403)),0,1),1)</x:f>
        <x:v>0</x:v>
      </x:c>
    </x:row>
    <x:row r="4404">
      <x:c r="CL4404" t="str">
        <x:v>TRC</x:v>
      </x:c>
      <x:c r="CM4404" t="str">
        <x:v>R21</x:v>
      </x:c>
      <x:c r="CN4404" t="n">
        <x:v>0.0235</x:v>
      </x:c>
      <x:c r="CO4404" t="n">
        <x:f>IFERROR(IF(AND(TYPE('TRC'!R21)=TYPE(CN4404),ISBLANK('TRC'!R21)=ISBLANK(CN4404),EXACT('TRC'!R21,CN4404)),0,1),1)</x:f>
        <x:v>0</x:v>
      </x:c>
    </x:row>
    <x:row r="4405">
      <x:c r="CL4405" t="str">
        <x:v>TRC</x:v>
      </x:c>
      <x:c r="CM4405" t="str">
        <x:v>S21</x:v>
      </x:c>
      <x:c r="CN4405" t="n">
        <x:v>0.15</x:v>
      </x:c>
      <x:c r="CO4405" t="n">
        <x:f>IFERROR(IF(AND(TYPE('TRC'!S21)=TYPE(CN4405),ISBLANK('TRC'!S21)=ISBLANK(CN4405),EXACT('TRC'!S21,CN4405)),0,1),1)</x:f>
        <x:v>0</x:v>
      </x:c>
    </x:row>
    <x:row r="4406">
      <x:c r="CL4406" t="str">
        <x:v>TRC</x:v>
      </x:c>
      <x:c r="CM4406" t="str">
        <x:v>T21</x:v>
      </x:c>
      <x:c r="CN4406" t="n">
        <x:v>0</x:v>
      </x:c>
      <x:c r="CO4406" t="n">
        <x:f>IFERROR(IF(AND(TYPE('TRC'!T21)=TYPE(CN4406),ISBLANK('TRC'!T21)=ISBLANK(CN4406),EXACT('TRC'!T21,CN4406)),0,1),1)</x:f>
        <x:v>0</x:v>
      </x:c>
    </x:row>
    <x:row r="4407">
      <x:c r="CL4407" t="str">
        <x:v>TRC</x:v>
      </x:c>
      <x:c r="CM4407" t="str">
        <x:v>U21</x:v>
      </x:c>
      <x:c r="CN4407" t="n">
        <x:v>0</x:v>
      </x:c>
      <x:c r="CO4407" t="n">
        <x:f>IFERROR(IF(AND(TYPE('TRC'!U21)=TYPE(CN4407),ISBLANK('TRC'!U21)=ISBLANK(CN4407),EXACT('TRC'!U21,CN4407)),0,1),1)</x:f>
        <x:v>0</x:v>
      </x:c>
    </x:row>
    <x:row r="4408">
      <x:c r="CL4408" t="str">
        <x:v>TRC</x:v>
      </x:c>
      <x:c r="CM4408" t="str">
        <x:v>J22</x:v>
      </x:c>
      <x:c r="CN4408" t="str">
        <x:v>S04</x:v>
      </x:c>
      <x:c r="CO4408" t="n">
        <x:f>IFERROR(IF(AND(TYPE('TRC'!J22)=TYPE(CN4408),ISBLANK('TRC'!J22)=ISBLANK(CN4408),EXACT('TRC'!J22,CN4408)),0,1),1)</x:f>
        <x:v>0</x:v>
      </x:c>
    </x:row>
    <x:row r="4409">
      <x:c r="CL4409" t="str">
        <x:v>TRC</x:v>
      </x:c>
      <x:c r="CM4409" t="str">
        <x:v>K22</x:v>
      </x:c>
      <x:c r="CN4409" t="n">
        <x:v>0.07</x:v>
      </x:c>
      <x:c r="CO4409" t="n">
        <x:f>IFERROR(IF(AND(TYPE('TRC'!K22)=TYPE(CN4409),ISBLANK('TRC'!K22)=ISBLANK(CN4409),EXACT('TRC'!K22,CN4409)),0,1),1)</x:f>
        <x:v>0</x:v>
      </x:c>
    </x:row>
    <x:row r="4410">
      <x:c r="CL4410" t="str">
        <x:v>TRC</x:v>
      </x:c>
      <x:c r="CM4410" t="str">
        <x:v>L22</x:v>
      </x:c>
      <x:c r="CN4410" t="n">
        <x:v>0.0235</x:v>
      </x:c>
      <x:c r="CO4410" t="n">
        <x:f>IFERROR(IF(AND(TYPE('TRC'!L22)=TYPE(CN4410),ISBLANK('TRC'!L22)=ISBLANK(CN4410),EXACT('TRC'!L22,CN4410)),0,1),1)</x:f>
        <x:v>0</x:v>
      </x:c>
    </x:row>
    <x:row r="4411">
      <x:c r="CL4411" t="str">
        <x:v>TRC</x:v>
      </x:c>
      <x:c r="CM4411" t="str">
        <x:v>M22</x:v>
      </x:c>
      <x:c r="CN4411" t="n">
        <x:v>0.023522</x:v>
      </x:c>
      <x:c r="CO4411" t="n">
        <x:f>IFERROR(IF(AND(TYPE('TRC'!M22)=TYPE(CN4411),ISBLANK('TRC'!M22)=ISBLANK(CN4411),EXACT('TRC'!M22,CN4411)),0,1),1)</x:f>
        <x:v>0</x:v>
      </x:c>
    </x:row>
    <x:row r="4412">
      <x:c r="CL4412" t="str">
        <x:v>TRC</x:v>
      </x:c>
      <x:c r="CM4412" t="str">
        <x:v>N22</x:v>
      </x:c>
      <x:c r="CN4412" t="n">
        <x:v>2</x:v>
      </x:c>
      <x:c r="CO4412" t="n">
        <x:f>IFERROR(IF(AND(TYPE('TRC'!N22)=TYPE(CN4412),ISBLANK('TRC'!N22)=ISBLANK(CN4412),EXACT('TRC'!N22,CN4412)),0,1),1)</x:f>
        <x:v>0</x:v>
      </x:c>
    </x:row>
    <x:row r="4413">
      <x:c r="CL4413" t="str">
        <x:v>TRC</x:v>
      </x:c>
      <x:c r="CM4413" t="str">
        <x:v>P22</x:v>
      </x:c>
      <x:c r="CN4413" t="str">
        <x:v>S06</x:v>
      </x:c>
      <x:c r="CO4413" t="n">
        <x:f>IFERROR(IF(AND(TYPE('TRC'!P22)=TYPE(CN4413),ISBLANK('TRC'!P22)=ISBLANK(CN4413),EXACT('TRC'!P22,CN4413)),0,1),1)</x:f>
        <x:v>0</x:v>
      </x:c>
    </x:row>
    <x:row r="4414">
      <x:c r="CL4414" t="str">
        <x:v>TRC</x:v>
      </x:c>
      <x:c r="CM4414" t="str">
        <x:v>Q22</x:v>
      </x:c>
      <x:c r="CN4414" t="n">
        <x:v>0.03</x:v>
      </x:c>
      <x:c r="CO4414" t="n">
        <x:f>IFERROR(IF(AND(TYPE('TRC'!Q22)=TYPE(CN4414),ISBLANK('TRC'!Q22)=ISBLANK(CN4414),EXACT('TRC'!Q22,CN4414)),0,1),1)</x:f>
        <x:v>0</x:v>
      </x:c>
    </x:row>
    <x:row r="4415">
      <x:c r="CL4415" t="str">
        <x:v>TRC</x:v>
      </x:c>
      <x:c r="CM4415" t="str">
        <x:v>R22</x:v>
      </x:c>
      <x:c r="CN4415" t="n">
        <x:v>0.02175</x:v>
      </x:c>
      <x:c r="CO4415" t="n">
        <x:f>IFERROR(IF(AND(TYPE('TRC'!R22)=TYPE(CN4415),ISBLANK('TRC'!R22)=ISBLANK(CN4415),EXACT('TRC'!R22,CN4415)),0,1),1)</x:f>
        <x:v>0</x:v>
      </x:c>
    </x:row>
    <x:row r="4416">
      <x:c r="CL4416" t="str">
        <x:v>TRC</x:v>
      </x:c>
      <x:c r="CM4416" t="str">
        <x:v>S22</x:v>
      </x:c>
      <x:c r="CN4416" t="n">
        <x:v>0.18</x:v>
      </x:c>
      <x:c r="CO4416" t="n">
        <x:f>IFERROR(IF(AND(TYPE('TRC'!S22)=TYPE(CN4416),ISBLANK('TRC'!S22)=ISBLANK(CN4416),EXACT('TRC'!S22,CN4416)),0,1),1)</x:f>
        <x:v>0</x:v>
      </x:c>
    </x:row>
    <x:row r="4417">
      <x:c r="CL4417" t="str">
        <x:v>TRC</x:v>
      </x:c>
      <x:c r="CM4417" t="str">
        <x:v>T22</x:v>
      </x:c>
      <x:c r="CN4417" t="n">
        <x:v>0</x:v>
      </x:c>
      <x:c r="CO4417" t="n">
        <x:f>IFERROR(IF(AND(TYPE('TRC'!T22)=TYPE(CN4417),ISBLANK('TRC'!T22)=ISBLANK(CN4417),EXACT('TRC'!T22,CN4417)),0,1),1)</x:f>
        <x:v>0</x:v>
      </x:c>
    </x:row>
    <x:row r="4418">
      <x:c r="CL4418" t="str">
        <x:v>TRC</x:v>
      </x:c>
      <x:c r="CM4418" t="str">
        <x:v>U22</x:v>
      </x:c>
      <x:c r="CN4418" t="n">
        <x:v>0</x:v>
      </x:c>
      <x:c r="CO4418" t="n">
        <x:f>IFERROR(IF(AND(TYPE('TRC'!U22)=TYPE(CN4418),ISBLANK('TRC'!U22)=ISBLANK(CN4418),EXACT('TRC'!U22,CN4418)),0,1),1)</x:f>
        <x:v>0</x:v>
      </x:c>
    </x:row>
    <x:row r="4419">
      <x:c r="CL4419" t="str">
        <x:v>TRC</x:v>
      </x:c>
      <x:c r="CM4419" t="str">
        <x:v>A23</x:v>
      </x:c>
      <x:c r="CN4419" t="str">
        <x:v>Step 2: CVaR_A (release build)</x:v>
      </x:c>
      <x:c r="CO4419" t="n">
        <x:f>IFERROR(IF(AND(TYPE('TRC'!A23)=TYPE(CN4419),ISBLANK('TRC'!A23)=ISBLANK(CN4419),EXACT('TRC'!A23,CN4419)),0,1),1)</x:f>
        <x:v>0</x:v>
      </x:c>
    </x:row>
    <x:row r="4420">
      <x:c r="CL4420" t="str">
        <x:v>TRC</x:v>
      </x:c>
      <x:c r="CM4420" t="str">
        <x:v>J23</x:v>
      </x:c>
      <x:c r="CN4420" t="str">
        <x:v>S05</x:v>
      </x:c>
      <x:c r="CO4420" t="n">
        <x:f>IFERROR(IF(AND(TYPE('TRC'!J23)=TYPE(CN4420),ISBLANK('TRC'!J23)=ISBLANK(CN4420),EXACT('TRC'!J23,CN4420)),0,1),1)</x:f>
        <x:v>0</x:v>
      </x:c>
    </x:row>
    <x:row r="4421">
      <x:c r="CL4421" t="str">
        <x:v>TRC</x:v>
      </x:c>
      <x:c r="CM4421" t="str">
        <x:v>K23</x:v>
      </x:c>
      <x:c r="CN4421" t="n">
        <x:v>0.05</x:v>
      </x:c>
      <x:c r="CO4421" t="n">
        <x:f>IFERROR(IF(AND(TYPE('TRC'!K23)=TYPE(CN4421),ISBLANK('TRC'!K23)=ISBLANK(CN4421),EXACT('TRC'!K23,CN4421)),0,1),1)</x:f>
        <x:v>0</x:v>
      </x:c>
    </x:row>
    <x:row r="4422">
      <x:c r="CL4422" t="str">
        <x:v>TRC</x:v>
      </x:c>
      <x:c r="CM4422" t="str">
        <x:v>L23</x:v>
      </x:c>
      <x:c r="CN4422" t="n">
        <x:v>0.0135</x:v>
      </x:c>
      <x:c r="CO4422" t="n">
        <x:f>IFERROR(IF(AND(TYPE('TRC'!L23)=TYPE(CN4422),ISBLANK('TRC'!L23)=ISBLANK(CN4422),EXACT('TRC'!L23,CN4422)),0,1),1)</x:f>
        <x:v>0</x:v>
      </x:c>
    </x:row>
    <x:row r="4423">
      <x:c r="CL4423" t="str">
        <x:v>TRC</x:v>
      </x:c>
      <x:c r="CM4423" t="str">
        <x:v>M23</x:v>
      </x:c>
      <x:c r="CN4423" t="n">
        <x:v>0.013523</x:v>
      </x:c>
      <x:c r="CO4423" t="n">
        <x:f>IFERROR(IF(AND(TYPE('TRC'!M23)=TYPE(CN4423),ISBLANK('TRC'!M23)=ISBLANK(CN4423),EXACT('TRC'!M23,CN4423)),0,1),1)</x:f>
        <x:v>0</x:v>
      </x:c>
    </x:row>
    <x:row r="4424">
      <x:c r="CL4424" t="str">
        <x:v>TRC</x:v>
      </x:c>
      <x:c r="CM4424" t="str">
        <x:v>N23</x:v>
      </x:c>
      <x:c r="CN4424" t="n">
        <x:v>4</x:v>
      </x:c>
      <x:c r="CO4424" t="n">
        <x:f>IFERROR(IF(AND(TYPE('TRC'!N23)=TYPE(CN4424),ISBLANK('TRC'!N23)=ISBLANK(CN4424),EXACT('TRC'!N23,CN4424)),0,1),1)</x:f>
        <x:v>0</x:v>
      </x:c>
    </x:row>
    <x:row r="4425">
      <x:c r="CL4425" t="str">
        <x:v>TRC</x:v>
      </x:c>
      <x:c r="CM4425" t="str">
        <x:v>P23</x:v>
      </x:c>
      <x:c r="CN4425" t="str">
        <x:v>S05</x:v>
      </x:c>
      <x:c r="CO4425" t="n">
        <x:f>IFERROR(IF(AND(TYPE('TRC'!P23)=TYPE(CN4425),ISBLANK('TRC'!P23)=ISBLANK(CN4425),EXACT('TRC'!P23,CN4425)),0,1),1)</x:f>
        <x:v>0</x:v>
      </x:c>
    </x:row>
    <x:row r="4426">
      <x:c r="CL4426" t="str">
        <x:v>TRC</x:v>
      </x:c>
      <x:c r="CM4426" t="str">
        <x:v>Q23</x:v>
      </x:c>
      <x:c r="CN4426" t="n">
        <x:v>0.05</x:v>
      </x:c>
      <x:c r="CO4426" t="n">
        <x:f>IFERROR(IF(AND(TYPE('TRC'!Q23)=TYPE(CN4426),ISBLANK('TRC'!Q23)=ISBLANK(CN4426),EXACT('TRC'!Q23,CN4426)),0,1),1)</x:f>
        <x:v>0</x:v>
      </x:c>
    </x:row>
    <x:row r="4427">
      <x:c r="CL4427" t="str">
        <x:v>TRC</x:v>
      </x:c>
      <x:c r="CM4427" t="str">
        <x:v>R23</x:v>
      </x:c>
      <x:c r="CN4427" t="n">
        <x:v>0.0135</x:v>
      </x:c>
      <x:c r="CO4427" t="n">
        <x:f>IFERROR(IF(AND(TYPE('TRC'!R23)=TYPE(CN4427),ISBLANK('TRC'!R23)=ISBLANK(CN4427),EXACT('TRC'!R23,CN4427)),0,1),1)</x:f>
        <x:v>0</x:v>
      </x:c>
    </x:row>
    <x:row r="4428">
      <x:c r="CL4428" t="str">
        <x:v>TRC</x:v>
      </x:c>
      <x:c r="CM4428" t="str">
        <x:v>S23</x:v>
      </x:c>
      <x:c r="CN4428" t="n">
        <x:v>0.23</x:v>
      </x:c>
      <x:c r="CO4428" t="n">
        <x:f>IFERROR(IF(AND(TYPE('TRC'!S23)=TYPE(CN4428),ISBLANK('TRC'!S23)=ISBLANK(CN4428),EXACT('TRC'!S23,CN4428)),0,1),1)</x:f>
        <x:v>0</x:v>
      </x:c>
    </x:row>
    <x:row r="4429">
      <x:c r="CL4429" t="str">
        <x:v>TRC</x:v>
      </x:c>
      <x:c r="CM4429" t="str">
        <x:v>T23</x:v>
      </x:c>
      <x:c r="CN4429" t="n">
        <x:v>0</x:v>
      </x:c>
      <x:c r="CO4429" t="n">
        <x:f>IFERROR(IF(AND(TYPE('TRC'!T23)=TYPE(CN4429),ISBLANK('TRC'!T23)=ISBLANK(CN4429),EXACT('TRC'!T23,CN4429)),0,1),1)</x:f>
        <x:v>0</x:v>
      </x:c>
    </x:row>
    <x:row r="4430">
      <x:c r="CL4430" t="str">
        <x:v>TRC</x:v>
      </x:c>
      <x:c r="CM4430" t="str">
        <x:v>U23</x:v>
      </x:c>
      <x:c r="CN4430" t="n">
        <x:v>0</x:v>
      </x:c>
      <x:c r="CO4430" t="n">
        <x:f>IFERROR(IF(AND(TYPE('TRC'!U23)=TYPE(CN4430),ISBLANK('TRC'!U23)=ISBLANK(CN4430),EXACT('TRC'!U23,CN4430)),0,1),1)</x:f>
        <x:v>0</x:v>
      </x:c>
    </x:row>
    <x:row r="4431">
      <x:c r="CL4431" t="str">
        <x:v>TRC</x:v>
      </x:c>
      <x:c r="CM4431" t="str">
        <x:v>A24</x:v>
      </x:c>
      <x:c r="CN4431" t="str">
        <x:v>Sum of contributions:</x:v>
      </x:c>
      <x:c r="CO4431" t="n">
        <x:f>IFERROR(IF(AND(TYPE('TRC'!A24)=TYPE(CN4431),ISBLANK('TRC'!A24)=ISBLANK(CN4431),EXACT('TRC'!A24,CN4431)),0,1),1)</x:f>
        <x:v>0</x:v>
      </x:c>
    </x:row>
    <x:row r="4432">
      <x:c r="CL4432" t="str">
        <x:v>TRC</x:v>
      </x:c>
      <x:c r="CM4432" t="str">
        <x:v>B24</x:v>
      </x:c>
      <x:c r="CN4432" t="n">
        <x:v>0.001095</x:v>
      </x:c>
      <x:c r="CO4432" t="n">
        <x:f>IFERROR(IF(AND(TYPE('TRC'!B24)=TYPE(CN4432),ISBLANK('TRC'!B24)=ISBLANK(CN4432),EXACT('TRC'!B24,CN4432)),0,1),1)</x:f>
        <x:v>0</x:v>
      </x:c>
    </x:row>
    <x:row r="4433">
      <x:c r="CL4433" t="str">
        <x:v>TRC</x:v>
      </x:c>
      <x:c r="CM4433" t="str">
        <x:v>J24</x:v>
      </x:c>
      <x:c r="CN4433" t="str">
        <x:v>S06</x:v>
      </x:c>
      <x:c r="CO4433" t="n">
        <x:f>IFERROR(IF(AND(TYPE('TRC'!J24)=TYPE(CN4433),ISBLANK('TRC'!J24)=ISBLANK(CN4433),EXACT('TRC'!J24,CN4433)),0,1),1)</x:f>
        <x:v>0</x:v>
      </x:c>
    </x:row>
    <x:row r="4434">
      <x:c r="CL4434" t="str">
        <x:v>TRC</x:v>
      </x:c>
      <x:c r="CM4434" t="str">
        <x:v>K24</x:v>
      </x:c>
      <x:c r="CN4434" t="n">
        <x:v>0.03</x:v>
      </x:c>
      <x:c r="CO4434" t="n">
        <x:f>IFERROR(IF(AND(TYPE('TRC'!K24)=TYPE(CN4434),ISBLANK('TRC'!K24)=ISBLANK(CN4434),EXACT('TRC'!K24,CN4434)),0,1),1)</x:f>
        <x:v>0</x:v>
      </x:c>
    </x:row>
    <x:row r="4435">
      <x:c r="CL4435" t="str">
        <x:v>TRC</x:v>
      </x:c>
      <x:c r="CM4435" t="str">
        <x:v>L24</x:v>
      </x:c>
      <x:c r="CN4435" t="n">
        <x:v>0.02175</x:v>
      </x:c>
      <x:c r="CO4435" t="n">
        <x:f>IFERROR(IF(AND(TYPE('TRC'!L24)=TYPE(CN4435),ISBLANK('TRC'!L24)=ISBLANK(CN4435),EXACT('TRC'!L24,CN4435)),0,1),1)</x:f>
        <x:v>0</x:v>
      </x:c>
    </x:row>
    <x:row r="4436">
      <x:c r="CL4436" t="str">
        <x:v>TRC</x:v>
      </x:c>
      <x:c r="CM4436" t="str">
        <x:v>M24</x:v>
      </x:c>
      <x:c r="CN4436" t="n">
        <x:v>0.021774</x:v>
      </x:c>
      <x:c r="CO4436" t="n">
        <x:f>IFERROR(IF(AND(TYPE('TRC'!M24)=TYPE(CN4436),ISBLANK('TRC'!M24)=ISBLANK(CN4436),EXACT('TRC'!M24,CN4436)),0,1),1)</x:f>
        <x:v>0</x:v>
      </x:c>
    </x:row>
    <x:row r="4437">
      <x:c r="CL4437" t="str">
        <x:v>TRC</x:v>
      </x:c>
      <x:c r="CM4437" t="str">
        <x:v>N24</x:v>
      </x:c>
      <x:c r="CN4437" t="n">
        <x:v>3</x:v>
      </x:c>
      <x:c r="CO4437" t="n">
        <x:f>IFERROR(IF(AND(TYPE('TRC'!N24)=TYPE(CN4437),ISBLANK('TRC'!N24)=ISBLANK(CN4437),EXACT('TRC'!N24,CN4437)),0,1),1)</x:f>
        <x:v>0</x:v>
      </x:c>
    </x:row>
    <x:row r="4438">
      <x:c r="CL4438" t="str">
        <x:v>TRC</x:v>
      </x:c>
      <x:c r="CM4438" t="str">
        <x:v>P24</x:v>
      </x:c>
      <x:c r="CN4438" t="inlineStr">
        <x:is>
          <x:t xml:space="preserve">S01</x:t>
        </x:is>
      </x:c>
      <x:c r="CO4438" t="n">
        <x:f>IFERROR(IF(AND(TYPE('TRC'!P24)=TYPE(CN4438),ISBLANK('TRC'!P24)=ISBLANK(CN4438),EXACT('TRC'!P24,CN4438)),0,1),1)</x:f>
        <x:v>0</x:v>
      </x:c>
    </x:row>
    <x:row r="4439">
      <x:c r="CL4439" t="str">
        <x:v>TRC</x:v>
      </x:c>
      <x:c r="CM4439" t="str">
        <x:v>Q24</x:v>
      </x:c>
      <x:c r="CN4439">
        <x:v>0.6</x:v>
      </x:c>
      <x:c r="CO4439" t="n">
        <x:f>IFERROR(IF(AND(TYPE('TRC'!Q24)=TYPE(CN4439),ISBLANK('TRC'!Q24)=ISBLANK(CN4439),EXACT('TRC'!Q24,CN4439)),0,1),1)</x:f>
        <x:v>0</x:v>
      </x:c>
    </x:row>
    <x:row r="4440">
      <x:c r="CL4440" t="str">
        <x:v>TRC</x:v>
      </x:c>
      <x:c r="CM4440" t="str">
        <x:v>R24</x:v>
      </x:c>
      <x:c r="CN4440">
        <x:v>0.011909179716972222</x:v>
      </x:c>
      <x:c r="CO4440" t="n">
        <x:f>IFERROR(IF(AND(TYPE('TRC'!R24)=TYPE(CN4440),ISBLANK('TRC'!R24)=ISBLANK(CN4440),EXACT('TRC'!R24,CN4440)),0,1),1)</x:f>
        <x:v>0</x:v>
      </x:c>
    </x:row>
    <x:row r="4441">
      <x:c r="CL4441" t="str">
        <x:v>TRC</x:v>
      </x:c>
      <x:c r="CM4441" t="str">
        <x:v>S24</x:v>
      </x:c>
      <x:c r="CN4441">
        <x:v>0.8300000000000001</x:v>
      </x:c>
      <x:c r="CO4441" t="n">
        <x:f>IFERROR(IF(AND(TYPE('TRC'!S24)=TYPE(CN4441),ISBLANK('TRC'!S24)=ISBLANK(CN4441),EXACT('TRC'!S24,CN4441)),0,1),1)</x:f>
        <x:v>0</x:v>
      </x:c>
    </x:row>
    <x:row r="4442">
      <x:c r="CL4442" t="str">
        <x:v>TRC</x:v>
      </x:c>
      <x:c r="CM4442" t="str">
        <x:v>T24</x:v>
      </x:c>
      <x:c r="CN4442" t="n">
        <x:v>0</x:v>
      </x:c>
      <x:c r="CO4442" t="n">
        <x:f>IFERROR(IF(AND(TYPE('TRC'!T24)=TYPE(CN4442),ISBLANK('TRC'!T24)=ISBLANK(CN4442),EXACT('TRC'!T24,CN4442)),0,1),1)</x:f>
        <x:v>0</x:v>
      </x:c>
    </x:row>
    <x:row r="4443">
      <x:c r="CL4443" t="str">
        <x:v>TRC</x:v>
      </x:c>
      <x:c r="CM4443" t="str">
        <x:v>U24</x:v>
      </x:c>
      <x:c r="CN4443" t="n">
        <x:v>0</x:v>
      </x:c>
      <x:c r="CO4443" t="n">
        <x:f>IFERROR(IF(AND(TYPE('TRC'!U24)=TYPE(CN4443),ISBLANK('TRC'!U24)=ISBLANK(CN4443),EXACT('TRC'!U24,CN4443)),0,1),1)</x:f>
        <x:v>0</x:v>
      </x:c>
    </x:row>
    <x:row r="4444">
      <x:c r="CL4444" t="str">
        <x:v>TRC</x:v>
      </x:c>
      <x:c r="CM4444" t="str">
        <x:v>A25</x:v>
      </x:c>
      <x:c r="CN4444" t="str">
        <x:v>CVaR_A:</x:v>
      </x:c>
      <x:c r="CO4444" t="n">
        <x:f>IFERROR(IF(AND(TYPE('TRC'!A25)=TYPE(CN4444),ISBLANK('TRC'!A25)=ISBLANK(CN4444),EXACT('TRC'!A25,CN4444)),0,1),1)</x:f>
        <x:v>0</x:v>
      </x:c>
    </x:row>
    <x:row r="4445">
      <x:c r="CL4445" t="str">
        <x:v>TRC</x:v>
      </x:c>
      <x:c r="CM4445" t="str">
        <x:v>B25</x:v>
      </x:c>
      <x:c r="CN4445" t="n">
        <x:v>0.0219</x:v>
      </x:c>
      <x:c r="CO4445" t="n">
        <x:f>IFERROR(IF(AND(TYPE('TRC'!B25)=TYPE(CN4445),ISBLANK('TRC'!B25)=ISBLANK(CN4445),EXACT('TRC'!B25,CN4445)),0,1),1)</x:f>
        <x:v>0</x:v>
      </x:c>
    </x:row>
    <x:row r="4446">
      <x:c r="CL4446" t="str">
        <x:v>TRC</x:v>
      </x:c>
      <x:c r="CM4446" t="str">
        <x:v>J25</x:v>
      </x:c>
      <x:c r="CN4446" t="str">
        <x:v>S07</x:v>
      </x:c>
      <x:c r="CO4446" t="n">
        <x:f>IFERROR(IF(AND(TYPE('TRC'!J25)=TYPE(CN4446),ISBLANK('TRC'!J25)=ISBLANK(CN4446),EXACT('TRC'!J25,CN4446)),0,1),1)</x:f>
        <x:v>0</x:v>
      </x:c>
    </x:row>
    <x:row r="4447">
      <x:c r="CL4447" t="str">
        <x:v>TRC</x:v>
      </x:c>
      <x:c r="CM4447" t="str">
        <x:v>K25</x:v>
      </x:c>
      <x:c r="CN4447" t="n">
        <x:v>0.02</x:v>
      </x:c>
      <x:c r="CO4447" t="n">
        <x:f>IFERROR(IF(AND(TYPE('TRC'!K25)=TYPE(CN4447),ISBLANK('TRC'!K25)=ISBLANK(CN4447),EXACT('TRC'!K25,CN4447)),0,1),1)</x:f>
        <x:v>0</x:v>
      </x:c>
    </x:row>
    <x:row r="4448">
      <x:c r="CL4448" t="str">
        <x:v>TRC</x:v>
      </x:c>
      <x:c r="CM4448" t="str">
        <x:v>L25</x:v>
      </x:c>
      <x:c r="CN4448" t="n">
        <x:v>0.007</x:v>
      </x:c>
      <x:c r="CO4448" t="n">
        <x:f>IFERROR(IF(AND(TYPE('TRC'!L25)=TYPE(CN4448),ISBLANK('TRC'!L25)=ISBLANK(CN4448),EXACT('TRC'!L25,CN4448)),0,1),1)</x:f>
        <x:v>0</x:v>
      </x:c>
    </x:row>
    <x:row r="4449">
      <x:c r="CL4449" t="str">
        <x:v>TRC</x:v>
      </x:c>
      <x:c r="CM4449" t="str">
        <x:v>M25</x:v>
      </x:c>
      <x:c r="CN4449" t="n">
        <x:v>0.007025</x:v>
      </x:c>
      <x:c r="CO4449" t="n">
        <x:f>IFERROR(IF(AND(TYPE('TRC'!M25)=TYPE(CN4449),ISBLANK('TRC'!M25)=ISBLANK(CN4449),EXACT('TRC'!M25,CN4449)),0,1),1)</x:f>
        <x:v>0</x:v>
      </x:c>
    </x:row>
    <x:row r="4450">
      <x:c r="CL4450" t="str">
        <x:v>TRC</x:v>
      </x:c>
      <x:c r="CM4450" t="str">
        <x:v>N25</x:v>
      </x:c>
      <x:c r="CN4450">
        <x:v>7</x:v>
      </x:c>
      <x:c r="CO4450" t="n">
        <x:f>IFERROR(IF(AND(TYPE('TRC'!N25)=TYPE(CN4450),ISBLANK('TRC'!N25)=ISBLANK(CN4450),EXACT('TRC'!N25,CN4450)),0,1),1)</x:f>
        <x:v>0</x:v>
      </x:c>
    </x:row>
    <x:row r="4451">
      <x:c r="CL4451" t="str">
        <x:v>TRC</x:v>
      </x:c>
      <x:c r="CM4451" t="str">
        <x:v>P25</x:v>
      </x:c>
      <x:c r="CN4451" t="inlineStr">
        <x:is>
          <x:t xml:space="preserve">S02</x:t>
        </x:is>
      </x:c>
      <x:c r="CO4451" t="n">
        <x:f>IFERROR(IF(AND(TYPE('TRC'!P25)=TYPE(CN4451),ISBLANK('TRC'!P25)=ISBLANK(CN4451),EXACT('TRC'!P25,CN4451)),0,1),1)</x:f>
        <x:v>0</x:v>
      </x:c>
    </x:row>
    <x:row r="4452">
      <x:c r="CL4452" t="str">
        <x:v>TRC</x:v>
      </x:c>
      <x:c r="CM4452" t="str">
        <x:v>Q25</x:v>
      </x:c>
      <x:c r="CN4452">
        <x:v>0.15</x:v>
      </x:c>
      <x:c r="CO4452" t="n">
        <x:f>IFERROR(IF(AND(TYPE('TRC'!Q25)=TYPE(CN4452),ISBLANK('TRC'!Q25)=ISBLANK(CN4452),EXACT('TRC'!Q25,CN4452)),0,1),1)</x:f>
        <x:v>0</x:v>
      </x:c>
    </x:row>
    <x:row r="4453">
      <x:c r="CL4453" t="str">
        <x:v>TRC</x:v>
      </x:c>
      <x:c r="CM4453" t="str">
        <x:v>R25</x:v>
      </x:c>
      <x:c r="CN4453">
        <x:v>0.0105</x:v>
      </x:c>
      <x:c r="CO4453" t="n">
        <x:f>IFERROR(IF(AND(TYPE('TRC'!R25)=TYPE(CN4453),ISBLANK('TRC'!R25)=ISBLANK(CN4453),EXACT('TRC'!R25,CN4453)),0,1),1)</x:f>
        <x:v>0</x:v>
      </x:c>
    </x:row>
    <x:row r="4454">
      <x:c r="CL4454" t="str">
        <x:v>TRC</x:v>
      </x:c>
      <x:c r="CM4454" t="str">
        <x:v>S25</x:v>
      </x:c>
      <x:c r="CN4454">
        <x:v>0.9800000000000001</x:v>
      </x:c>
      <x:c r="CO4454" t="n">
        <x:f>IFERROR(IF(AND(TYPE('TRC'!S25)=TYPE(CN4454),ISBLANK('TRC'!S25)=ISBLANK(CN4454),EXACT('TRC'!S25,CN4454)),0,1),1)</x:f>
        <x:v>0</x:v>
      </x:c>
    </x:row>
    <x:row r="4455">
      <x:c r="CL4455" t="str">
        <x:v>TRC</x:v>
      </x:c>
      <x:c r="CM4455" t="str">
        <x:v>T25</x:v>
      </x:c>
      <x:c r="CN4455" t="n">
        <x:v>0</x:v>
      </x:c>
      <x:c r="CO4455" t="n">
        <x:f>IFERROR(IF(AND(TYPE('TRC'!T25)=TYPE(CN4455),ISBLANK('TRC'!T25)=ISBLANK(CN4455),EXACT('TRC'!T25,CN4455)),0,1),1)</x:f>
        <x:v>0</x:v>
      </x:c>
    </x:row>
    <x:row r="4456">
      <x:c r="CL4456" t="str">
        <x:v>TRC</x:v>
      </x:c>
      <x:c r="CM4456" t="str">
        <x:v>U25</x:v>
      </x:c>
      <x:c r="CN4456" t="n">
        <x:v>0</x:v>
      </x:c>
      <x:c r="CO4456" t="n">
        <x:f>IFERROR(IF(AND(TYPE('TRC'!U25)=TYPE(CN4456),ISBLANK('TRC'!U25)=ISBLANK(CN4456),EXACT('TRC'!U25,CN4456)),0,1),1)</x:f>
        <x:v>0</x:v>
      </x:c>
    </x:row>
    <x:row r="4457">
      <x:c r="CL4457" t="str">
        <x:v>TRC</x:v>
      </x:c>
      <x:c r="CM4457" t="str">
        <x:v>A26</x:v>
      </x:c>
      <x:c r="CN4457" t="str">
        <x:v>Status:</x:v>
      </x:c>
      <x:c r="CO4457" t="n">
        <x:f>IFERROR(IF(AND(TYPE('TRC'!A26)=TYPE(CN4457),ISBLANK('TRC'!A26)=ISBLANK(CN4457),EXACT('TRC'!A26,CN4457)),0,1),1)</x:f>
        <x:v>0</x:v>
      </x:c>
    </x:row>
    <x:row r="4458">
      <x:c r="CL4458" t="str">
        <x:v>TRC</x:v>
      </x:c>
      <x:c r="CM4458" t="str">
        <x:v>B26</x:v>
      </x:c>
      <x:c r="CN4458" t="str">
        <x:v>PASS</x:v>
      </x:c>
      <x:c r="CO4458" t="n">
        <x:f>IFERROR(IF(AND(TYPE('TRC'!B26)=TYPE(CN4458),ISBLANK('TRC'!B26)=ISBLANK(CN4458),EXACT('TRC'!B26,CN4458)),0,1),1)</x:f>
        <x:v>0</x:v>
      </x:c>
    </x:row>
    <x:row r="4459">
      <x:c r="CL4459" t="str">
        <x:v>TRC</x:v>
      </x:c>
      <x:c r="CM4459" t="str">
        <x:v>C26</x:v>
      </x:c>
      <x:c r="CN4459" t="str">
        <x:v>(CVaR_A = 0.0219 &lt;= tau_TRC = 0.2)</x:v>
      </x:c>
      <x:c r="CO4459" t="n">
        <x:f>IFERROR(IF(AND(TYPE('TRC'!C26)=TYPE(CN4459),ISBLANK('TRC'!C26)=ISBLANK(CN4459),EXACT('TRC'!C26,CN4459)),0,1),1)</x:f>
        <x:v>0</x:v>
      </x:c>
    </x:row>
    <x:row r="4460">
      <x:c r="CL4460" t="str">
        <x:v>TRC</x:v>
      </x:c>
      <x:c r="CM4460" t="str">
        <x:v>P26</x:v>
      </x:c>
      <x:c r="CN4460" t="inlineStr">
        <x:is>
          <x:t xml:space="preserve">S07</x:t>
        </x:is>
      </x:c>
      <x:c r="CO4460" t="n">
        <x:f>IFERROR(IF(AND(TYPE('TRC'!P26)=TYPE(CN4460),ISBLANK('TRC'!P26)=ISBLANK(CN4460),EXACT('TRC'!P26,CN4460)),0,1),1)</x:f>
        <x:v>0</x:v>
      </x:c>
    </x:row>
    <x:row r="4461">
      <x:c r="CL4461" t="str">
        <x:v>TRC</x:v>
      </x:c>
      <x:c r="CM4461" t="str">
        <x:v>Q26</x:v>
      </x:c>
      <x:c r="CN4461">
        <x:v>0.02</x:v>
      </x:c>
      <x:c r="CO4461" t="n">
        <x:f>IFERROR(IF(AND(TYPE('TRC'!Q26)=TYPE(CN4461),ISBLANK('TRC'!Q26)=ISBLANK(CN4461),EXACT('TRC'!Q26,CN4461)),0,1),1)</x:f>
        <x:v>0</x:v>
      </x:c>
    </x:row>
    <x:row r="4462">
      <x:c r="CL4462" t="str">
        <x:v>TRC</x:v>
      </x:c>
      <x:c r="CM4462" t="str">
        <x:v>R26</x:v>
      </x:c>
      <x:c r="CN4462">
        <x:v>0.007</x:v>
      </x:c>
      <x:c r="CO4462" t="n">
        <x:f>IFERROR(IF(AND(TYPE('TRC'!R26)=TYPE(CN4462),ISBLANK('TRC'!R26)=ISBLANK(CN4462),EXACT('TRC'!R26,CN4462)),0,1),1)</x:f>
        <x:v>0</x:v>
      </x:c>
    </x:row>
    <x:row r="4463">
      <x:c r="CL4463" t="str">
        <x:v>TRC</x:v>
      </x:c>
      <x:c r="CM4463" t="str">
        <x:v>S26</x:v>
      </x:c>
      <x:c r="CN4463" t="n">
        <x:v>1</x:v>
      </x:c>
      <x:c r="CO4463" t="n">
        <x:f>IFERROR(IF(AND(TYPE('TRC'!S26)=TYPE(CN4463),ISBLANK('TRC'!S26)=ISBLANK(CN4463),EXACT('TRC'!S26,CN4463)),0,1),1)</x:f>
        <x:v>0</x:v>
      </x:c>
    </x:row>
    <x:row r="4464">
      <x:c r="CL4464" t="str">
        <x:v>TRC</x:v>
      </x:c>
      <x:c r="CM4464" t="str">
        <x:v>T26</x:v>
      </x:c>
      <x:c r="CN4464" t="n">
        <x:v>0</x:v>
      </x:c>
      <x:c r="CO4464" t="n">
        <x:f>IFERROR(IF(AND(TYPE('TRC'!T26)=TYPE(CN4464),ISBLANK('TRC'!T26)=ISBLANK(CN4464),EXACT('TRC'!T26,CN4464)),0,1),1)</x:f>
        <x:v>0</x:v>
      </x:c>
    </x:row>
    <x:row r="4465">
      <x:c r="CL4465" t="str">
        <x:v>TRC</x:v>
      </x:c>
      <x:c r="CM4465" t="str">
        <x:v>U26</x:v>
      </x:c>
      <x:c r="CN4465" t="n">
        <x:v>0</x:v>
      </x:c>
      <x:c r="CO4465" t="n">
        <x:f>IFERROR(IF(AND(TYPE('TRC'!U26)=TYPE(CN4465),ISBLANK('TRC'!U26)=ISBLANK(CN4465),EXACT('TRC'!U26,CN4465)),0,1),1)</x:f>
        <x:v>0</x:v>
      </x:c>
    </x:row>
    <x:row r="4466">
      <x:c r="CL4466" t="str">
        <x:v>TRC</x:v>
      </x:c>
      <x:c r="CM4466" t="str">
        <x:v>A29</x:v>
      </x:c>
      <x:c r="CN4466" t="str">
        <x:v>OPTION B: CVaR COMPUTATION</x:v>
      </x:c>
      <x:c r="CO4466" t="n">
        <x:f>IFERROR(IF(AND(TYPE('TRC'!A29)=TYPE(CN4466),ISBLANK('TRC'!A29)=ISBLANK(CN4466),EXACT('TRC'!A29,CN4466)),0,1),1)</x:f>
        <x:v>0</x:v>
      </x:c>
    </x:row>
    <x:row r="4467">
      <x:c r="CL4467" t="str">
        <x:v>TRC</x:v>
      </x:c>
      <x:c r="CM4467" t="str">
        <x:v>A30</x:v>
      </x:c>
      <x:c r="CN4467" t="str">
        <x:v>Rank</x:v>
      </x:c>
      <x:c r="CO4467" t="n">
        <x:f>IFERROR(IF(AND(TYPE('TRC'!A30)=TYPE(CN4467),ISBLANK('TRC'!A30)=ISBLANK(CN4467),EXACT('TRC'!A30,CN4467)),0,1),1)</x:f>
        <x:v>0</x:v>
      </x:c>
    </x:row>
    <x:row r="4468">
      <x:c r="CL4468" t="str">
        <x:v>TRC</x:v>
      </x:c>
      <x:c r="CM4468" t="str">
        <x:v>B30</x:v>
      </x:c>
      <x:c r="CN4468" t="str">
        <x:v>Scenario</x:v>
      </x:c>
      <x:c r="CO4468" t="n">
        <x:f>IFERROR(IF(AND(TYPE('TRC'!B30)=TYPE(CN4468),ISBLANK('TRC'!B30)=ISBLANK(CN4468),EXACT('TRC'!B30,CN4468)),0,1),1)</x:f>
        <x:v>0</x:v>
      </x:c>
    </x:row>
    <x:row r="4469">
      <x:c r="CL4469" t="str">
        <x:v>TRC</x:v>
      </x:c>
      <x:c r="CM4469" t="str">
        <x:v>C30</x:v>
      </x:c>
      <x:c r="CN4469" t="str">
        <x:v>Loss</x:v>
      </x:c>
      <x:c r="CO4469" t="n">
        <x:f>IFERROR(IF(AND(TYPE('TRC'!C30)=TYPE(CN4469),ISBLANK('TRC'!C30)=ISBLANK(CN4469),EXACT('TRC'!C30,CN4469)),0,1),1)</x:f>
        <x:v>0</x:v>
      </x:c>
    </x:row>
    <x:row r="4470">
      <x:c r="CL4470" t="str">
        <x:v>TRC</x:v>
      </x:c>
      <x:c r="CM4470" t="str">
        <x:v>D30</x:v>
      </x:c>
      <x:c r="CN4470" t="str">
        <x:v>p(s)</x:v>
      </x:c>
      <x:c r="CO4470" t="n">
        <x:f>IFERROR(IF(AND(TYPE('TRC'!D30)=TYPE(CN4470),ISBLANK('TRC'!D30)=ISBLANK(CN4470),EXACT('TRC'!D30,CN4470)),0,1),1)</x:f>
        <x:v>0</x:v>
      </x:c>
    </x:row>
    <x:row r="4471">
      <x:c r="CL4471" t="str">
        <x:v>TRC</x:v>
      </x:c>
      <x:c r="CM4471" t="str">
        <x:v>E30</x:v>
      </x:c>
      <x:c r="CN4471" t="str">
        <x:v>Cum_p</x:v>
      </x:c>
      <x:c r="CO4471" t="n">
        <x:f>IFERROR(IF(AND(TYPE('TRC'!E30)=TYPE(CN4471),ISBLANK('TRC'!E30)=ISBLANK(CN4471),EXACT('TRC'!E30,CN4471)),0,1),1)</x:f>
        <x:v>0</x:v>
      </x:c>
    </x:row>
    <x:row r="4472">
      <x:c r="CL4472" t="str">
        <x:v>TRC</x:v>
      </x:c>
      <x:c r="CM4472" t="str">
        <x:v>F30</x:v>
      </x:c>
      <x:c r="CN4472" t="str">
        <x:v>In Tail</x:v>
      </x:c>
      <x:c r="CO4472" t="n">
        <x:f>IFERROR(IF(AND(TYPE('TRC'!F30)=TYPE(CN4472),ISBLANK('TRC'!F30)=ISBLANK(CN4472),EXACT('TRC'!F30,CN4472)),0,1),1)</x:f>
        <x:v>0</x:v>
      </x:c>
    </x:row>
    <x:row r="4473">
      <x:c r="CL4473" t="str">
        <x:v>TRC</x:v>
      </x:c>
      <x:c r="CM4473" t="str">
        <x:v>G30</x:v>
      </x:c>
      <x:c r="CN4473" t="str">
        <x:v>Tail_Weight</x:v>
      </x:c>
      <x:c r="CO4473" t="n">
        <x:f>IFERROR(IF(AND(TYPE('TRC'!G30)=TYPE(CN4473),ISBLANK('TRC'!G30)=ISBLANK(CN4473),EXACT('TRC'!G30,CN4473)),0,1),1)</x:f>
        <x:v>0</x:v>
      </x:c>
    </x:row>
    <x:row r="4474">
      <x:c r="CL4474" t="str">
        <x:v>TRC</x:v>
      </x:c>
      <x:c r="CM4474" t="str">
        <x:v>H30</x:v>
      </x:c>
      <x:c r="CN4474" t="str">
        <x:v>Contribution</x:v>
      </x:c>
      <x:c r="CO4474" t="n">
        <x:f>IFERROR(IF(AND(TYPE('TRC'!H30)=TYPE(CN4474),ISBLANK('TRC'!H30)=ISBLANK(CN4474),EXACT('TRC'!H30,CN4474)),0,1),1)</x:f>
        <x:v>0</x:v>
      </x:c>
    </x:row>
    <x:row r="4475">
      <x:c r="CL4475" t="str">
        <x:v>TRC</x:v>
      </x:c>
      <x:c r="CM4475" t="str">
        <x:v>A31</x:v>
      </x:c>
      <x:c r="CN4475" t="n">
        <x:v>1</x:v>
      </x:c>
      <x:c r="CO4475" t="n">
        <x:f>IFERROR(IF(AND(TYPE('TRC'!A31)=TYPE(CN4475),ISBLANK('TRC'!A31)=ISBLANK(CN4475),EXACT('TRC'!A31,CN4475)),0,1),1)</x:f>
        <x:v>0</x:v>
      </x:c>
    </x:row>
    <x:row r="4476">
      <x:c r="CL4476" t="str">
        <x:v>TRC</x:v>
      </x:c>
      <x:c r="CM4476" t="str">
        <x:v>B31</x:v>
      </x:c>
      <x:c r="CN4476" t="str">
        <x:v>S03</x:v>
      </x:c>
      <x:c r="CO4476" t="n">
        <x:f>IFERROR(IF(AND(TYPE('TRC'!B31)=TYPE(CN4476),ISBLANK('TRC'!B31)=ISBLANK(CN4476),EXACT('TRC'!B31,CN4476)),0,1),1)</x:f>
        <x:v>0</x:v>
      </x:c>
    </x:row>
    <x:row r="4477">
      <x:c r="CL4477" t="str">
        <x:v>TRC</x:v>
      </x:c>
      <x:c r="CM4477" t="str">
        <x:v>C31</x:v>
      </x:c>
      <x:c r="CN4477" t="n">
        <x:v>0.0315</x:v>
      </x:c>
      <x:c r="CO4477" t="n">
        <x:f>IFERROR(IF(AND(TYPE('TRC'!C31)=TYPE(CN4477),ISBLANK('TRC'!C31)=ISBLANK(CN4477),EXACT('TRC'!C31,CN4477)),0,1),1)</x:f>
        <x:v>0</x:v>
      </x:c>
    </x:row>
    <x:row r="4478">
      <x:c r="CL4478" t="str">
        <x:v>TRC</x:v>
      </x:c>
      <x:c r="CM4478" t="str">
        <x:v>D31</x:v>
      </x:c>
      <x:c r="CN4478" t="n">
        <x:v>0.08</x:v>
      </x:c>
      <x:c r="CO4478" t="n">
        <x:f>IFERROR(IF(AND(TYPE('TRC'!D31)=TYPE(CN4478),ISBLANK('TRC'!D31)=ISBLANK(CN4478),EXACT('TRC'!D31,CN4478)),0,1),1)</x:f>
        <x:v>0</x:v>
      </x:c>
    </x:row>
    <x:row r="4479">
      <x:c r="CL4479" t="str">
        <x:v>TRC</x:v>
      </x:c>
      <x:c r="CM4479" t="str">
        <x:v>E31</x:v>
      </x:c>
      <x:c r="CN4479" t="n">
        <x:v>0.08</x:v>
      </x:c>
      <x:c r="CO4479" t="n">
        <x:f>IFERROR(IF(AND(TYPE('TRC'!E31)=TYPE(CN4479),ISBLANK('TRC'!E31)=ISBLANK(CN4479),EXACT('TRC'!E31,CN4479)),0,1),1)</x:f>
        <x:v>0</x:v>
      </x:c>
    </x:row>
    <x:row r="4480">
      <x:c r="CL4480" t="str">
        <x:v>TRC</x:v>
      </x:c>
      <x:c r="CM4480" t="str">
        <x:v>F31</x:v>
      </x:c>
      <x:c r="CN4480" t="str">
        <x:v>PARTIAL</x:v>
      </x:c>
      <x:c r="CO4480" t="n">
        <x:f>IFERROR(IF(AND(TYPE('TRC'!F31)=TYPE(CN4480),ISBLANK('TRC'!F31)=ISBLANK(CN4480),EXACT('TRC'!F31,CN4480)),0,1),1)</x:f>
        <x:v>0</x:v>
      </x:c>
    </x:row>
    <x:row r="4481">
      <x:c r="CL4481" t="str">
        <x:v>TRC</x:v>
      </x:c>
      <x:c r="CM4481" t="str">
        <x:v>G31</x:v>
      </x:c>
      <x:c r="CN4481" t="n">
        <x:v>0.05</x:v>
      </x:c>
      <x:c r="CO4481" t="n">
        <x:f>IFERROR(IF(AND(TYPE('TRC'!G31)=TYPE(CN4481),ISBLANK('TRC'!G31)=ISBLANK(CN4481),EXACT('TRC'!G31,CN4481)),0,1),1)</x:f>
        <x:v>0</x:v>
      </x:c>
    </x:row>
    <x:row r="4482">
      <x:c r="CL4482" t="str">
        <x:v>TRC</x:v>
      </x:c>
      <x:c r="CM4482" t="str">
        <x:v>H31</x:v>
      </x:c>
      <x:c r="CN4482" t="n">
        <x:v>0.001575</x:v>
      </x:c>
      <x:c r="CO4482" t="n">
        <x:f>IFERROR(IF(AND(TYPE('TRC'!H31)=TYPE(CN4482),ISBLANK('TRC'!H31)=ISBLANK(CN4482),EXACT('TRC'!H31,CN4482)),0,1),1)</x:f>
        <x:v>0</x:v>
      </x:c>
    </x:row>
    <x:row r="4483">
      <x:c r="CL4483" t="str">
        <x:v>TRC</x:v>
      </x:c>
      <x:c r="CM4483" t="str">
        <x:v>A32</x:v>
      </x:c>
      <x:c r="CN4483" t="n">
        <x:v>2</x:v>
      </x:c>
      <x:c r="CO4483" t="n">
        <x:f>IFERROR(IF(AND(TYPE('TRC'!A32)=TYPE(CN4483),ISBLANK('TRC'!A32)=ISBLANK(CN4483),EXACT('TRC'!A32,CN4483)),0,1),1)</x:f>
        <x:v>0</x:v>
      </x:c>
    </x:row>
    <x:row r="4484">
      <x:c r="CL4484" t="str">
        <x:v>TRC</x:v>
      </x:c>
      <x:c r="CM4484" t="str">
        <x:v>B32</x:v>
      </x:c>
      <x:c r="CN4484" t="str">
        <x:v>S04</x:v>
      </x:c>
      <x:c r="CO4484" t="n">
        <x:f>IFERROR(IF(AND(TYPE('TRC'!B32)=TYPE(CN4484),ISBLANK('TRC'!B32)=ISBLANK(CN4484),EXACT('TRC'!B32,CN4484)),0,1),1)</x:f>
        <x:v>0</x:v>
      </x:c>
    </x:row>
    <x:row r="4485">
      <x:c r="CL4485" t="str">
        <x:v>TRC</x:v>
      </x:c>
      <x:c r="CM4485" t="str">
        <x:v>C32</x:v>
      </x:c>
      <x:c r="CN4485" t="n">
        <x:v>0.0235</x:v>
      </x:c>
      <x:c r="CO4485" t="n">
        <x:f>IFERROR(IF(AND(TYPE('TRC'!C32)=TYPE(CN4485),ISBLANK('TRC'!C32)=ISBLANK(CN4485),EXACT('TRC'!C32,CN4485)),0,1),1)</x:f>
        <x:v>0</x:v>
      </x:c>
    </x:row>
    <x:row r="4486">
      <x:c r="CL4486" t="str">
        <x:v>TRC</x:v>
      </x:c>
      <x:c r="CM4486" t="str">
        <x:v>D32</x:v>
      </x:c>
      <x:c r="CN4486" t="n">
        <x:v>0.07</x:v>
      </x:c>
      <x:c r="CO4486" t="n">
        <x:f>IFERROR(IF(AND(TYPE('TRC'!D32)=TYPE(CN4486),ISBLANK('TRC'!D32)=ISBLANK(CN4486),EXACT('TRC'!D32,CN4486)),0,1),1)</x:f>
        <x:v>0</x:v>
      </x:c>
    </x:row>
    <x:row r="4487">
      <x:c r="CL4487" t="str">
        <x:v>TRC</x:v>
      </x:c>
      <x:c r="CM4487" t="str">
        <x:v>E32</x:v>
      </x:c>
      <x:c r="CN4487" t="n">
        <x:v>0.15</x:v>
      </x:c>
      <x:c r="CO4487" t="n">
        <x:f>IFERROR(IF(AND(TYPE('TRC'!E32)=TYPE(CN4487),ISBLANK('TRC'!E32)=ISBLANK(CN4487),EXACT('TRC'!E32,CN4487)),0,1),1)</x:f>
        <x:v>0</x:v>
      </x:c>
    </x:row>
    <x:row r="4488">
      <x:c r="CL4488" t="str">
        <x:v>TRC</x:v>
      </x:c>
      <x:c r="CM4488" t="str">
        <x:v>F32</x:v>
      </x:c>
      <x:c r="CN4488" t="str">
        <x:v>NO</x:v>
      </x:c>
      <x:c r="CO4488" t="n">
        <x:f>IFERROR(IF(AND(TYPE('TRC'!F32)=TYPE(CN4488),ISBLANK('TRC'!F32)=ISBLANK(CN4488),EXACT('TRC'!F32,CN4488)),0,1),1)</x:f>
        <x:v>0</x:v>
      </x:c>
    </x:row>
    <x:row r="4489">
      <x:c r="CL4489" t="str">
        <x:v>TRC</x:v>
      </x:c>
      <x:c r="CM4489" t="str">
        <x:v>G32</x:v>
      </x:c>
      <x:c r="CN4489" t="n">
        <x:v>0</x:v>
      </x:c>
      <x:c r="CO4489" t="n">
        <x:f>IFERROR(IF(AND(TYPE('TRC'!G32)=TYPE(CN4489),ISBLANK('TRC'!G32)=ISBLANK(CN4489),EXACT('TRC'!G32,CN4489)),0,1),1)</x:f>
        <x:v>0</x:v>
      </x:c>
    </x:row>
    <x:row r="4490">
      <x:c r="CL4490" t="str">
        <x:v>TRC</x:v>
      </x:c>
      <x:c r="CM4490" t="str">
        <x:v>H32</x:v>
      </x:c>
      <x:c r="CN4490" t="n">
        <x:v>0</x:v>
      </x:c>
      <x:c r="CO4490" t="n">
        <x:f>IFERROR(IF(AND(TYPE('TRC'!H32)=TYPE(CN4490),ISBLANK('TRC'!H32)=ISBLANK(CN4490),EXACT('TRC'!H32,CN4490)),0,1),1)</x:f>
        <x:v>0</x:v>
      </x:c>
    </x:row>
    <x:row r="4491">
      <x:c r="CL4491" t="str">
        <x:v>TRC</x:v>
      </x:c>
      <x:c r="CM4491" t="str">
        <x:v>A33</x:v>
      </x:c>
      <x:c r="CN4491" t="n">
        <x:v>3</x:v>
      </x:c>
      <x:c r="CO4491" t="n">
        <x:f>IFERROR(IF(AND(TYPE('TRC'!A33)=TYPE(CN4491),ISBLANK('TRC'!A33)=ISBLANK(CN4491),EXACT('TRC'!A33,CN4491)),0,1),1)</x:f>
        <x:v>0</x:v>
      </x:c>
    </x:row>
    <x:row r="4492">
      <x:c r="CL4492" t="str">
        <x:v>TRC</x:v>
      </x:c>
      <x:c r="CM4492" t="str">
        <x:v>B33</x:v>
      </x:c>
      <x:c r="CN4492" t="str">
        <x:v>S06</x:v>
      </x:c>
      <x:c r="CO4492" t="n">
        <x:f>IFERROR(IF(AND(TYPE('TRC'!B33)=TYPE(CN4492),ISBLANK('TRC'!B33)=ISBLANK(CN4492),EXACT('TRC'!B33,CN4492)),0,1),1)</x:f>
        <x:v>0</x:v>
      </x:c>
    </x:row>
    <x:row r="4493">
      <x:c r="CL4493" t="str">
        <x:v>TRC</x:v>
      </x:c>
      <x:c r="CM4493" t="str">
        <x:v>C33</x:v>
      </x:c>
      <x:c r="CN4493" t="n">
        <x:v>0.02175</x:v>
      </x:c>
      <x:c r="CO4493" t="n">
        <x:f>IFERROR(IF(AND(TYPE('TRC'!C33)=TYPE(CN4493),ISBLANK('TRC'!C33)=ISBLANK(CN4493),EXACT('TRC'!C33,CN4493)),0,1),1)</x:f>
        <x:v>0</x:v>
      </x:c>
    </x:row>
    <x:row r="4494">
      <x:c r="CL4494" t="str">
        <x:v>TRC</x:v>
      </x:c>
      <x:c r="CM4494" t="str">
        <x:v>D33</x:v>
      </x:c>
      <x:c r="CN4494" t="n">
        <x:v>0.03</x:v>
      </x:c>
      <x:c r="CO4494" t="n">
        <x:f>IFERROR(IF(AND(TYPE('TRC'!D33)=TYPE(CN4494),ISBLANK('TRC'!D33)=ISBLANK(CN4494),EXACT('TRC'!D33,CN4494)),0,1),1)</x:f>
        <x:v>0</x:v>
      </x:c>
    </x:row>
    <x:row r="4495">
      <x:c r="CL4495" t="str">
        <x:v>TRC</x:v>
      </x:c>
      <x:c r="CM4495" t="str">
        <x:v>E33</x:v>
      </x:c>
      <x:c r="CN4495" t="n">
        <x:v>0.18</x:v>
      </x:c>
      <x:c r="CO4495" t="n">
        <x:f>IFERROR(IF(AND(TYPE('TRC'!E33)=TYPE(CN4495),ISBLANK('TRC'!E33)=ISBLANK(CN4495),EXACT('TRC'!E33,CN4495)),0,1),1)</x:f>
        <x:v>0</x:v>
      </x:c>
    </x:row>
    <x:row r="4496">
      <x:c r="CL4496" t="str">
        <x:v>TRC</x:v>
      </x:c>
      <x:c r="CM4496" t="str">
        <x:v>F33</x:v>
      </x:c>
      <x:c r="CN4496" t="str">
        <x:v>NO</x:v>
      </x:c>
      <x:c r="CO4496" t="n">
        <x:f>IFERROR(IF(AND(TYPE('TRC'!F33)=TYPE(CN4496),ISBLANK('TRC'!F33)=ISBLANK(CN4496),EXACT('TRC'!F33,CN4496)),0,1),1)</x:f>
        <x:v>0</x:v>
      </x:c>
    </x:row>
    <x:row r="4497">
      <x:c r="CL4497" t="str">
        <x:v>TRC</x:v>
      </x:c>
      <x:c r="CM4497" t="str">
        <x:v>G33</x:v>
      </x:c>
      <x:c r="CN4497" t="n">
        <x:v>0</x:v>
      </x:c>
      <x:c r="CO4497" t="n">
        <x:f>IFERROR(IF(AND(TYPE('TRC'!G33)=TYPE(CN4497),ISBLANK('TRC'!G33)=ISBLANK(CN4497),EXACT('TRC'!G33,CN4497)),0,1),1)</x:f>
        <x:v>0</x:v>
      </x:c>
    </x:row>
    <x:row r="4498">
      <x:c r="CL4498" t="str">
        <x:v>TRC</x:v>
      </x:c>
      <x:c r="CM4498" t="str">
        <x:v>H33</x:v>
      </x:c>
      <x:c r="CN4498" t="n">
        <x:v>0</x:v>
      </x:c>
      <x:c r="CO4498" t="n">
        <x:f>IFERROR(IF(AND(TYPE('TRC'!H33)=TYPE(CN4498),ISBLANK('TRC'!H33)=ISBLANK(CN4498),EXACT('TRC'!H33,CN4498)),0,1),1)</x:f>
        <x:v>0</x:v>
      </x:c>
    </x:row>
    <x:row r="4499">
      <x:c r="CL4499" t="str">
        <x:v>TRC</x:v>
      </x:c>
      <x:c r="CM4499" t="str">
        <x:v>A34</x:v>
      </x:c>
      <x:c r="CN4499" t="n">
        <x:v>4</x:v>
      </x:c>
      <x:c r="CO4499" t="n">
        <x:f>IFERROR(IF(AND(TYPE('TRC'!A34)=TYPE(CN4499),ISBLANK('TRC'!A34)=ISBLANK(CN4499),EXACT('TRC'!A34,CN4499)),0,1),1)</x:f>
        <x:v>0</x:v>
      </x:c>
    </x:row>
    <x:row r="4500">
      <x:c r="CL4500" t="str">
        <x:v>TRC</x:v>
      </x:c>
      <x:c r="CM4500" t="str">
        <x:v>B34</x:v>
      </x:c>
      <x:c r="CN4500" t="str">
        <x:v>S05</x:v>
      </x:c>
      <x:c r="CO4500" t="n">
        <x:f>IFERROR(IF(AND(TYPE('TRC'!B34)=TYPE(CN4500),ISBLANK('TRC'!B34)=ISBLANK(CN4500),EXACT('TRC'!B34,CN4500)),0,1),1)</x:f>
        <x:v>0</x:v>
      </x:c>
    </x:row>
    <x:row r="4501">
      <x:c r="CL4501" t="str">
        <x:v>TRC</x:v>
      </x:c>
      <x:c r="CM4501" t="str">
        <x:v>C34</x:v>
      </x:c>
      <x:c r="CN4501" t="n">
        <x:v>0.0135</x:v>
      </x:c>
      <x:c r="CO4501" t="n">
        <x:f>IFERROR(IF(AND(TYPE('TRC'!C34)=TYPE(CN4501),ISBLANK('TRC'!C34)=ISBLANK(CN4501),EXACT('TRC'!C34,CN4501)),0,1),1)</x:f>
        <x:v>0</x:v>
      </x:c>
    </x:row>
    <x:row r="4502">
      <x:c r="CL4502" t="str">
        <x:v>TRC</x:v>
      </x:c>
      <x:c r="CM4502" t="str">
        <x:v>D34</x:v>
      </x:c>
      <x:c r="CN4502" t="n">
        <x:v>0.05</x:v>
      </x:c>
      <x:c r="CO4502" t="n">
        <x:f>IFERROR(IF(AND(TYPE('TRC'!D34)=TYPE(CN4502),ISBLANK('TRC'!D34)=ISBLANK(CN4502),EXACT('TRC'!D34,CN4502)),0,1),1)</x:f>
        <x:v>0</x:v>
      </x:c>
    </x:row>
    <x:row r="4503">
      <x:c r="CL4503" t="str">
        <x:v>TRC</x:v>
      </x:c>
      <x:c r="CM4503" t="str">
        <x:v>E34</x:v>
      </x:c>
      <x:c r="CN4503" t="n">
        <x:v>0.23</x:v>
      </x:c>
      <x:c r="CO4503" t="n">
        <x:f>IFERROR(IF(AND(TYPE('TRC'!E34)=TYPE(CN4503),ISBLANK('TRC'!E34)=ISBLANK(CN4503),EXACT('TRC'!E34,CN4503)),0,1),1)</x:f>
        <x:v>0</x:v>
      </x:c>
    </x:row>
    <x:row r="4504">
      <x:c r="CL4504" t="str">
        <x:v>TRC</x:v>
      </x:c>
      <x:c r="CM4504" t="str">
        <x:v>F34</x:v>
      </x:c>
      <x:c r="CN4504" t="str">
        <x:v>NO</x:v>
      </x:c>
      <x:c r="CO4504" t="n">
        <x:f>IFERROR(IF(AND(TYPE('TRC'!F34)=TYPE(CN4504),ISBLANK('TRC'!F34)=ISBLANK(CN4504),EXACT('TRC'!F34,CN4504)),0,1),1)</x:f>
        <x:v>0</x:v>
      </x:c>
    </x:row>
    <x:row r="4505">
      <x:c r="CL4505" t="str">
        <x:v>TRC</x:v>
      </x:c>
      <x:c r="CM4505" t="str">
        <x:v>G34</x:v>
      </x:c>
      <x:c r="CN4505" t="n">
        <x:v>0</x:v>
      </x:c>
      <x:c r="CO4505" t="n">
        <x:f>IFERROR(IF(AND(TYPE('TRC'!G34)=TYPE(CN4505),ISBLANK('TRC'!G34)=ISBLANK(CN4505),EXACT('TRC'!G34,CN4505)),0,1),1)</x:f>
        <x:v>0</x:v>
      </x:c>
    </x:row>
    <x:row r="4506">
      <x:c r="CL4506" t="str">
        <x:v>TRC</x:v>
      </x:c>
      <x:c r="CM4506" t="str">
        <x:v>H34</x:v>
      </x:c>
      <x:c r="CN4506" t="n">
        <x:v>0</x:v>
      </x:c>
      <x:c r="CO4506" t="n">
        <x:f>IFERROR(IF(AND(TYPE('TRC'!H34)=TYPE(CN4506),ISBLANK('TRC'!H34)=ISBLANK(CN4506),EXACT('TRC'!H34,CN4506)),0,1),1)</x:f>
        <x:v>0</x:v>
      </x:c>
    </x:row>
    <x:row r="4507">
      <x:c r="CL4507" t="str">
        <x:v>TRC</x:v>
      </x:c>
      <x:c r="CM4507" t="str">
        <x:v>A35</x:v>
      </x:c>
      <x:c r="CN4507" t="n">
        <x:v>5</x:v>
      </x:c>
      <x:c r="CO4507" t="n">
        <x:f>IFERROR(IF(AND(TYPE('TRC'!A35)=TYPE(CN4507),ISBLANK('TRC'!A35)=ISBLANK(CN4507),EXACT('TRC'!A35,CN4507)),0,1),1)</x:f>
        <x:v>0</x:v>
      </x:c>
    </x:row>
    <x:row r="4508">
      <x:c r="CL4508" t="str">
        <x:v>TRC</x:v>
      </x:c>
      <x:c r="CM4508" t="str">
        <x:v>B35</x:v>
      </x:c>
      <x:c r="CN4508" t="inlineStr">
        <x:is>
          <x:t xml:space="preserve">S01</x:t>
        </x:is>
      </x:c>
      <x:c r="CO4508" t="n">
        <x:f>IFERROR(IF(AND(TYPE('TRC'!B35)=TYPE(CN4508),ISBLANK('TRC'!B35)=ISBLANK(CN4508),EXACT('TRC'!B35,CN4508)),0,1),1)</x:f>
        <x:v>0</x:v>
      </x:c>
    </x:row>
    <x:row r="4509">
      <x:c r="CL4509" t="str">
        <x:v>TRC</x:v>
      </x:c>
      <x:c r="CM4509" t="str">
        <x:v>C35</x:v>
      </x:c>
      <x:c r="CN4509">
        <x:v>0.011909179716972222</x:v>
      </x:c>
      <x:c r="CO4509" t="n">
        <x:f>IFERROR(IF(AND(TYPE('TRC'!C35)=TYPE(CN4509),ISBLANK('TRC'!C35)=ISBLANK(CN4509),EXACT('TRC'!C35,CN4509)),0,1),1)</x:f>
        <x:v>0</x:v>
      </x:c>
    </x:row>
    <x:row r="4510">
      <x:c r="CL4510" t="str">
        <x:v>TRC</x:v>
      </x:c>
      <x:c r="CM4510" t="str">
        <x:v>D35</x:v>
      </x:c>
      <x:c r="CN4510">
        <x:v>0.6</x:v>
      </x:c>
      <x:c r="CO4510" t="n">
        <x:f>IFERROR(IF(AND(TYPE('TRC'!D35)=TYPE(CN4510),ISBLANK('TRC'!D35)=ISBLANK(CN4510),EXACT('TRC'!D35,CN4510)),0,1),1)</x:f>
        <x:v>0</x:v>
      </x:c>
    </x:row>
    <x:row r="4511">
      <x:c r="CL4511" t="str">
        <x:v>TRC</x:v>
      </x:c>
      <x:c r="CM4511" t="str">
        <x:v>E35</x:v>
      </x:c>
      <x:c r="CN4511">
        <x:v>0.8300000000000001</x:v>
      </x:c>
      <x:c r="CO4511" t="n">
        <x:f>IFERROR(IF(AND(TYPE('TRC'!E35)=TYPE(CN4511),ISBLANK('TRC'!E35)=ISBLANK(CN4511),EXACT('TRC'!E35,CN4511)),0,1),1)</x:f>
        <x:v>0</x:v>
      </x:c>
    </x:row>
    <x:row r="4512">
      <x:c r="CL4512" t="str">
        <x:v>TRC</x:v>
      </x:c>
      <x:c r="CM4512" t="str">
        <x:v>F35</x:v>
      </x:c>
      <x:c r="CN4512" t="str">
        <x:v>NO</x:v>
      </x:c>
      <x:c r="CO4512" t="n">
        <x:f>IFERROR(IF(AND(TYPE('TRC'!F35)=TYPE(CN4512),ISBLANK('TRC'!F35)=ISBLANK(CN4512),EXACT('TRC'!F35,CN4512)),0,1),1)</x:f>
        <x:v>0</x:v>
      </x:c>
    </x:row>
    <x:row r="4513">
      <x:c r="CL4513" t="str">
        <x:v>TRC</x:v>
      </x:c>
      <x:c r="CM4513" t="str">
        <x:v>G35</x:v>
      </x:c>
      <x:c r="CN4513" t="n">
        <x:v>0</x:v>
      </x:c>
      <x:c r="CO4513" t="n">
        <x:f>IFERROR(IF(AND(TYPE('TRC'!G35)=TYPE(CN4513),ISBLANK('TRC'!G35)=ISBLANK(CN4513),EXACT('TRC'!G35,CN4513)),0,1),1)</x:f>
        <x:v>0</x:v>
      </x:c>
    </x:row>
    <x:row r="4514">
      <x:c r="CL4514" t="str">
        <x:v>TRC</x:v>
      </x:c>
      <x:c r="CM4514" t="str">
        <x:v>H35</x:v>
      </x:c>
      <x:c r="CN4514" t="n">
        <x:v>0</x:v>
      </x:c>
      <x:c r="CO4514" t="n">
        <x:f>IFERROR(IF(AND(TYPE('TRC'!H35)=TYPE(CN4514),ISBLANK('TRC'!H35)=ISBLANK(CN4514),EXACT('TRC'!H35,CN4514)),0,1),1)</x:f>
        <x:v>0</x:v>
      </x:c>
    </x:row>
    <x:row r="4515">
      <x:c r="CL4515" t="str">
        <x:v>TRC</x:v>
      </x:c>
      <x:c r="CM4515" t="str">
        <x:v>A36</x:v>
      </x:c>
      <x:c r="CN4515" t="n">
        <x:v>6</x:v>
      </x:c>
      <x:c r="CO4515" t="n">
        <x:f>IFERROR(IF(AND(TYPE('TRC'!A36)=TYPE(CN4515),ISBLANK('TRC'!A36)=ISBLANK(CN4515),EXACT('TRC'!A36,CN4515)),0,1),1)</x:f>
        <x:v>0</x:v>
      </x:c>
    </x:row>
    <x:row r="4516">
      <x:c r="CL4516" t="str">
        <x:v>TRC</x:v>
      </x:c>
      <x:c r="CM4516" t="str">
        <x:v>B36</x:v>
      </x:c>
      <x:c r="CN4516" t="inlineStr">
        <x:is>
          <x:t xml:space="preserve">S02</x:t>
        </x:is>
      </x:c>
      <x:c r="CO4516" t="n">
        <x:f>IFERROR(IF(AND(TYPE('TRC'!B36)=TYPE(CN4516),ISBLANK('TRC'!B36)=ISBLANK(CN4516),EXACT('TRC'!B36,CN4516)),0,1),1)</x:f>
        <x:v>0</x:v>
      </x:c>
    </x:row>
    <x:row r="4517">
      <x:c r="CL4517" t="str">
        <x:v>TRC</x:v>
      </x:c>
      <x:c r="CM4517" t="str">
        <x:v>C36</x:v>
      </x:c>
      <x:c r="CN4517">
        <x:v>0.0105</x:v>
      </x:c>
      <x:c r="CO4517" t="n">
        <x:f>IFERROR(IF(AND(TYPE('TRC'!C36)=TYPE(CN4517),ISBLANK('TRC'!C36)=ISBLANK(CN4517),EXACT('TRC'!C36,CN4517)),0,1),1)</x:f>
        <x:v>0</x:v>
      </x:c>
    </x:row>
    <x:row r="4518">
      <x:c r="CL4518" t="str">
        <x:v>TRC</x:v>
      </x:c>
      <x:c r="CM4518" t="str">
        <x:v>D36</x:v>
      </x:c>
      <x:c r="CN4518">
        <x:v>0.15</x:v>
      </x:c>
      <x:c r="CO4518" t="n">
        <x:f>IFERROR(IF(AND(TYPE('TRC'!D36)=TYPE(CN4518),ISBLANK('TRC'!D36)=ISBLANK(CN4518),EXACT('TRC'!D36,CN4518)),0,1),1)</x:f>
        <x:v>0</x:v>
      </x:c>
    </x:row>
    <x:row r="4519">
      <x:c r="CL4519" t="str">
        <x:v>TRC</x:v>
      </x:c>
      <x:c r="CM4519" t="str">
        <x:v>E36</x:v>
      </x:c>
      <x:c r="CN4519">
        <x:v>0.9800000000000001</x:v>
      </x:c>
      <x:c r="CO4519" t="n">
        <x:f>IFERROR(IF(AND(TYPE('TRC'!E36)=TYPE(CN4519),ISBLANK('TRC'!E36)=ISBLANK(CN4519),EXACT('TRC'!E36,CN4519)),0,1),1)</x:f>
        <x:v>0</x:v>
      </x:c>
    </x:row>
    <x:row r="4520">
      <x:c r="CL4520" t="str">
        <x:v>TRC</x:v>
      </x:c>
      <x:c r="CM4520" t="str">
        <x:v>F36</x:v>
      </x:c>
      <x:c r="CN4520" t="str">
        <x:v>NO</x:v>
      </x:c>
      <x:c r="CO4520" t="n">
        <x:f>IFERROR(IF(AND(TYPE('TRC'!F36)=TYPE(CN4520),ISBLANK('TRC'!F36)=ISBLANK(CN4520),EXACT('TRC'!F36,CN4520)),0,1),1)</x:f>
        <x:v>0</x:v>
      </x:c>
    </x:row>
    <x:row r="4521">
      <x:c r="CL4521" t="str">
        <x:v>TRC</x:v>
      </x:c>
      <x:c r="CM4521" t="str">
        <x:v>G36</x:v>
      </x:c>
      <x:c r="CN4521" t="n">
        <x:v>0</x:v>
      </x:c>
      <x:c r="CO4521" t="n">
        <x:f>IFERROR(IF(AND(TYPE('TRC'!G36)=TYPE(CN4521),ISBLANK('TRC'!G36)=ISBLANK(CN4521),EXACT('TRC'!G36,CN4521)),0,1),1)</x:f>
        <x:v>0</x:v>
      </x:c>
    </x:row>
    <x:row r="4522">
      <x:c r="CL4522" t="str">
        <x:v>TRC</x:v>
      </x:c>
      <x:c r="CM4522" t="str">
        <x:v>H36</x:v>
      </x:c>
      <x:c r="CN4522" t="n">
        <x:v>0</x:v>
      </x:c>
      <x:c r="CO4522" t="n">
        <x:f>IFERROR(IF(AND(TYPE('TRC'!H36)=TYPE(CN4522),ISBLANK('TRC'!H36)=ISBLANK(CN4522),EXACT('TRC'!H36,CN4522)),0,1),1)</x:f>
        <x:v>0</x:v>
      </x:c>
    </x:row>
    <x:row r="4523">
      <x:c r="CL4523" t="str">
        <x:v>TRC</x:v>
      </x:c>
      <x:c r="CM4523" t="str">
        <x:v>A37</x:v>
      </x:c>
      <x:c r="CN4523" t="n">
        <x:v>7</x:v>
      </x:c>
      <x:c r="CO4523" t="n">
        <x:f>IFERROR(IF(AND(TYPE('TRC'!A37)=TYPE(CN4523),ISBLANK('TRC'!A37)=ISBLANK(CN4523),EXACT('TRC'!A37,CN4523)),0,1),1)</x:f>
        <x:v>0</x:v>
      </x:c>
    </x:row>
    <x:row r="4524">
      <x:c r="CL4524" t="str">
        <x:v>TRC</x:v>
      </x:c>
      <x:c r="CM4524" t="str">
        <x:v>B37</x:v>
      </x:c>
      <x:c r="CN4524" t="inlineStr">
        <x:is>
          <x:t xml:space="preserve">S07</x:t>
        </x:is>
      </x:c>
      <x:c r="CO4524" t="n">
        <x:f>IFERROR(IF(AND(TYPE('TRC'!B37)=TYPE(CN4524),ISBLANK('TRC'!B37)=ISBLANK(CN4524),EXACT('TRC'!B37,CN4524)),0,1),1)</x:f>
        <x:v>0</x:v>
      </x:c>
    </x:row>
    <x:row r="4525">
      <x:c r="CL4525" t="str">
        <x:v>TRC</x:v>
      </x:c>
      <x:c r="CM4525" t="str">
        <x:v>C37</x:v>
      </x:c>
      <x:c r="CN4525">
        <x:v>0.007</x:v>
      </x:c>
      <x:c r="CO4525" t="n">
        <x:f>IFERROR(IF(AND(TYPE('TRC'!C37)=TYPE(CN4525),ISBLANK('TRC'!C37)=ISBLANK(CN4525),EXACT('TRC'!C37,CN4525)),0,1),1)</x:f>
        <x:v>0</x:v>
      </x:c>
    </x:row>
    <x:row r="4526">
      <x:c r="CL4526" t="str">
        <x:v>TRC</x:v>
      </x:c>
      <x:c r="CM4526" t="str">
        <x:v>D37</x:v>
      </x:c>
      <x:c r="CN4526">
        <x:v>0.02</x:v>
      </x:c>
      <x:c r="CO4526" t="n">
        <x:f>IFERROR(IF(AND(TYPE('TRC'!D37)=TYPE(CN4526),ISBLANK('TRC'!D37)=ISBLANK(CN4526),EXACT('TRC'!D37,CN4526)),0,1),1)</x:f>
        <x:v>0</x:v>
      </x:c>
    </x:row>
    <x:row r="4527">
      <x:c r="CL4527" t="str">
        <x:v>TRC</x:v>
      </x:c>
      <x:c r="CM4527" t="str">
        <x:v>E37</x:v>
      </x:c>
      <x:c r="CN4527" t="n">
        <x:v>1</x:v>
      </x:c>
      <x:c r="CO4527" t="n">
        <x:f>IFERROR(IF(AND(TYPE('TRC'!E37)=TYPE(CN4527),ISBLANK('TRC'!E37)=ISBLANK(CN4527),EXACT('TRC'!E37,CN4527)),0,1),1)</x:f>
        <x:v>0</x:v>
      </x:c>
    </x:row>
    <x:row r="4528">
      <x:c r="CL4528" t="str">
        <x:v>TRC</x:v>
      </x:c>
      <x:c r="CM4528" t="str">
        <x:v>F37</x:v>
      </x:c>
      <x:c r="CN4528" t="str">
        <x:v>NO</x:v>
      </x:c>
      <x:c r="CO4528" t="n">
        <x:f>IFERROR(IF(AND(TYPE('TRC'!F37)=TYPE(CN4528),ISBLANK('TRC'!F37)=ISBLANK(CN4528),EXACT('TRC'!F37,CN4528)),0,1),1)</x:f>
        <x:v>0</x:v>
      </x:c>
    </x:row>
    <x:row r="4529">
      <x:c r="CL4529" t="str">
        <x:v>TRC</x:v>
      </x:c>
      <x:c r="CM4529" t="str">
        <x:v>G37</x:v>
      </x:c>
      <x:c r="CN4529" t="n">
        <x:v>0</x:v>
      </x:c>
      <x:c r="CO4529" t="n">
        <x:f>IFERROR(IF(AND(TYPE('TRC'!G37)=TYPE(CN4529),ISBLANK('TRC'!G37)=ISBLANK(CN4529),EXACT('TRC'!G37,CN4529)),0,1),1)</x:f>
        <x:v>0</x:v>
      </x:c>
    </x:row>
    <x:row r="4530">
      <x:c r="CL4530" t="str">
        <x:v>TRC</x:v>
      </x:c>
      <x:c r="CM4530" t="str">
        <x:v>H37</x:v>
      </x:c>
      <x:c r="CN4530" t="n">
        <x:v>0</x:v>
      </x:c>
      <x:c r="CO4530" t="n">
        <x:f>IFERROR(IF(AND(TYPE('TRC'!H37)=TYPE(CN4530),ISBLANK('TRC'!H37)=ISBLANK(CN4530),EXACT('TRC'!H37,CN4530)),0,1),1)</x:f>
        <x:v>0</x:v>
      </x:c>
    </x:row>
    <x:row r="4531">
      <x:c r="CL4531" t="str">
        <x:v>TRC</x:v>
      </x:c>
      <x:c r="CM4531" t="str">
        <x:v>A39</x:v>
      </x:c>
      <x:c r="CN4531" t="str">
        <x:v>Step 2: CVaR_B (release build)</x:v>
      </x:c>
      <x:c r="CO4531" t="n">
        <x:f>IFERROR(IF(AND(TYPE('TRC'!A39)=TYPE(CN4531),ISBLANK('TRC'!A39)=ISBLANK(CN4531),EXACT('TRC'!A39,CN4531)),0,1),1)</x:f>
        <x:v>0</x:v>
      </x:c>
    </x:row>
    <x:row r="4532">
      <x:c r="CL4532" t="str">
        <x:v>TRC</x:v>
      </x:c>
      <x:c r="CM4532" t="str">
        <x:v>A40</x:v>
      </x:c>
      <x:c r="CN4532" t="str">
        <x:v>Sum of contributions:</x:v>
      </x:c>
      <x:c r="CO4532" t="n">
        <x:f>IFERROR(IF(AND(TYPE('TRC'!A40)=TYPE(CN4532),ISBLANK('TRC'!A40)=ISBLANK(CN4532),EXACT('TRC'!A40,CN4532)),0,1),1)</x:f>
        <x:v>0</x:v>
      </x:c>
    </x:row>
    <x:row r="4533">
      <x:c r="CL4533" t="str">
        <x:v>TRC</x:v>
      </x:c>
      <x:c r="CM4533" t="str">
        <x:v>B40</x:v>
      </x:c>
      <x:c r="CN4533" t="n">
        <x:v>0.001575</x:v>
      </x:c>
      <x:c r="CO4533" t="n">
        <x:f>IFERROR(IF(AND(TYPE('TRC'!B40)=TYPE(CN4533),ISBLANK('TRC'!B40)=ISBLANK(CN4533),EXACT('TRC'!B40,CN4533)),0,1),1)</x:f>
        <x:v>0</x:v>
      </x:c>
    </x:row>
    <x:row r="4534">
      <x:c r="CL4534" t="str">
        <x:v>TRC</x:v>
      </x:c>
      <x:c r="CM4534" t="str">
        <x:v>A41</x:v>
      </x:c>
      <x:c r="CN4534" t="str">
        <x:v>CVaR_B:</x:v>
      </x:c>
      <x:c r="CO4534" t="n">
        <x:f>IFERROR(IF(AND(TYPE('TRC'!A41)=TYPE(CN4534),ISBLANK('TRC'!A41)=ISBLANK(CN4534),EXACT('TRC'!A41,CN4534)),0,1),1)</x:f>
        <x:v>0</x:v>
      </x:c>
    </x:row>
    <x:row r="4535">
      <x:c r="CL4535" t="str">
        <x:v>TRC</x:v>
      </x:c>
      <x:c r="CM4535" t="str">
        <x:v>B41</x:v>
      </x:c>
      <x:c r="CN4535" t="n">
        <x:v>0.0315</x:v>
      </x:c>
      <x:c r="CO4535" t="n">
        <x:f>IFERROR(IF(AND(TYPE('TRC'!B41)=TYPE(CN4535),ISBLANK('TRC'!B41)=ISBLANK(CN4535),EXACT('TRC'!B41,CN4535)),0,1),1)</x:f>
        <x:v>0</x:v>
      </x:c>
    </x:row>
    <x:row r="4536">
      <x:c r="CL4536" t="str">
        <x:v>TRC</x:v>
      </x:c>
      <x:c r="CM4536" t="str">
        <x:v>A42</x:v>
      </x:c>
      <x:c r="CN4536" t="str">
        <x:v>Status:</x:v>
      </x:c>
      <x:c r="CO4536" t="n">
        <x:f>IFERROR(IF(AND(TYPE('TRC'!A42)=TYPE(CN4536),ISBLANK('TRC'!A42)=ISBLANK(CN4536),EXACT('TRC'!A42,CN4536)),0,1),1)</x:f>
        <x:v>0</x:v>
      </x:c>
    </x:row>
    <x:row r="4537">
      <x:c r="CL4537" t="str">
        <x:v>TRC</x:v>
      </x:c>
      <x:c r="CM4537" t="str">
        <x:v>B42</x:v>
      </x:c>
      <x:c r="CN4537" t="str">
        <x:v>PASS</x:v>
      </x:c>
      <x:c r="CO4537" t="n">
        <x:f>IFERROR(IF(AND(TYPE('TRC'!B42)=TYPE(CN4537),ISBLANK('TRC'!B42)=ISBLANK(CN4537),EXACT('TRC'!B42,CN4537)),0,1),1)</x:f>
        <x:v>0</x:v>
      </x:c>
    </x:row>
    <x:row r="4538">
      <x:c r="CL4538" t="str">
        <x:v>TRC</x:v>
      </x:c>
      <x:c r="CM4538" t="str">
        <x:v>C42</x:v>
      </x:c>
      <x:c r="CN4538" t="str">
        <x:v>(CVaR_B = 0.0315 &lt;= tau_TRC = 0.2)</x:v>
      </x:c>
      <x:c r="CO4538" t="n">
        <x:f>IFERROR(IF(AND(TYPE('TRC'!C42)=TYPE(CN4538),ISBLANK('TRC'!C42)=ISBLANK(CN4538),EXACT('TRC'!C42,CN4538)),0,1),1)</x:f>
        <x:v>0</x:v>
      </x:c>
    </x:row>
    <x:row r="4539">
      <x:c r="CL4539" t="str">
        <x:v>TRC</x:v>
      </x:c>
      <x:c r="CM4539" t="str">
        <x:v>A45</x:v>
      </x:c>
      <x:c r="CN4539" t="str">
        <x:v>TRC OUTCOME</x:v>
      </x:c>
      <x:c r="CO4539" t="n">
        <x:f>IFERROR(IF(AND(TYPE('TRC'!A45)=TYPE(CN4539),ISBLANK('TRC'!A45)=ISBLANK(CN4539),EXACT('TRC'!A45,CN4539)),0,1),1)</x:f>
        <x:v>0</x:v>
      </x:c>
    </x:row>
    <x:row r="4540">
      <x:c r="CL4540" t="str">
        <x:v>TRC</x:v>
      </x:c>
      <x:c r="CM4540" t="str">
        <x:v>A46</x:v>
      </x:c>
      <x:c r="CN4540" t="str">
        <x:v>A_adm = {A, B}</x:v>
      </x:c>
      <x:c r="CO4540" t="n">
        <x:f>IFERROR(IF(AND(TYPE('TRC'!A46)=TYPE(CN4540),ISBLANK('TRC'!A46)=ISBLANK(CN4540),EXACT('TRC'!A46,CN4540)),0,1),1)</x:f>
        <x:v>0</x:v>
      </x:c>
    </x:row>
    <x:row r="4541">
      <x:c r="CL4541" t="str">
        <x:v>TRC</x:v>
      </x:c>
      <x:c r="CM4541" t="str">
        <x:v>A47</x:v>
      </x:c>
      <x:c r="CN4541" t="str">
        <x:v>TRC Mode: NORMAL (both options pass)</x:v>
      </x:c>
      <x:c r="CO4541" t="n">
        <x:f>IFERROR(IF(AND(TYPE('TRC'!A47)=TYPE(CN4541),ISBLANK('TRC'!A47)=ISBLANK(CN4541),EXACT('TRC'!A47,CN4541)),0,1),1)</x:f>
        <x:v>0</x:v>
      </x:c>
    </x:row>
    <x:row r="4542">
      <x:c r="CL4542" t="str">
        <x:v>TRC</x:v>
      </x:c>
      <x:c r="CM4542" t="str">
        <x:v>A48</x:v>
      </x:c>
      <x:c r="CN4542" t="str">
        <x:v>Cascade proceeds to Containment (Level 4)</x:v>
      </x:c>
      <x:c r="CO4542" t="n">
        <x:f>IFERROR(IF(AND(TYPE('TRC'!A48)=TYPE(CN4542),ISBLANK('TRC'!A48)=ISBLANK(CN4542),EXACT('TRC'!A48,CN4542)),0,1),1)</x:f>
        <x:v>0</x:v>
      </x:c>
    </x:row>
    <x:row r="4543">
      <x:c r="CL4543" t="str">
        <x:v>TRC</x:v>
      </x:c>
      <x:c r="CM4543" t="str">
        <x:v>A50</x:v>
      </x:c>
      <x:c r="CN4543" t="str">
        <x:v>TRC SEVERITY / DEPENDENCE DISCLOSURE</x:v>
      </x:c>
      <x:c r="CO4543" t="n">
        <x:f>IFERROR(IF(AND(TYPE('TRC'!A50)=TYPE(CN4543),ISBLANK('TRC'!A50)=ISBLANK(CN4543),EXACT('TRC'!A50,CN4543)),0,1),1)</x:f>
        <x:v>0</x:v>
      </x:c>
    </x:row>
    <x:row r="4544">
      <x:c r="CL4544" t="str">
        <x:v>TRC</x:v>
      </x:c>
      <x:c r="CM4544" t="str">
        <x:v>B50</x:v>
      </x:c>
      <x:c r="CN4544" t="str">
        <x:v>Option A</x:v>
      </x:c>
      <x:c r="CO4544" t="n">
        <x:f>IFERROR(IF(AND(TYPE('TRC'!B50)=TYPE(CN4544),ISBLANK('TRC'!B50)=ISBLANK(CN4544),EXACT('TRC'!B50,CN4544)),0,1),1)</x:f>
        <x:v>0</x:v>
      </x:c>
    </x:row>
    <x:row r="4545">
      <x:c r="CL4545" t="str">
        <x:v>TRC</x:v>
      </x:c>
      <x:c r="CM4545" t="str">
        <x:v>C50</x:v>
      </x:c>
      <x:c r="CN4545" t="str">
        <x:v>Option B</x:v>
      </x:c>
      <x:c r="CO4545" t="n">
        <x:f>IFERROR(IF(AND(TYPE('TRC'!C50)=TYPE(CN4545),ISBLANK('TRC'!C50)=ISBLANK(CN4545),EXACT('TRC'!C50,CN4545)),0,1),1)</x:f>
        <x:v>0</x:v>
      </x:c>
    </x:row>
    <x:row r="4546">
      <x:c r="CL4546" t="str">
        <x:v>TRC</x:v>
      </x:c>
      <x:c r="CM4546" t="str">
        <x:v>D50</x:v>
      </x:c>
      <x:c r="CN4546" t="str">
        <x:v>Classification rule</x:v>
      </x:c>
      <x:c r="CO4546" t="n">
        <x:f>IFERROR(IF(AND(TYPE('TRC'!D50)=TYPE(CN4546),ISBLANK('TRC'!D50)=ISBLANK(CN4546),EXACT('TRC'!D50,CN4546)),0,1),1)</x:f>
        <x:v>0</x:v>
      </x:c>
    </x:row>
    <x:row r="4547">
      <x:c r="CL4547" t="str">
        <x:v>TRC</x:v>
      </x:c>
      <x:c r="CM4547" t="str">
        <x:v>E50</x:v>
      </x:c>
      <x:c r="CN4547" t="str">
        <x:v>Probability treatment</x:v>
      </x:c>
      <x:c r="CO4547" t="n">
        <x:f>IFERROR(IF(AND(TYPE('TRC'!E50)=TYPE(CN4547),ISBLANK('TRC'!E50)=ISBLANK(CN4547),EXACT('TRC'!E50,CN4547)),0,1),1)</x:f>
        <x:v>0</x:v>
      </x:c>
    </x:row>
    <x:row r="4548">
      <x:c r="CL4548" t="str">
        <x:v>TRC</x:v>
      </x:c>
      <x:c r="CM4548" t="str">
        <x:v>F50</x:v>
      </x:c>
      <x:c r="CN4548" t="str">
        <x:v>Class cap status</x:v>
      </x:c>
      <x:c r="CO4548" t="n">
        <x:f>IFERROR(IF(AND(TYPE('TRC'!F50)=TYPE(CN4548),ISBLANK('TRC'!F50)=ISBLANK(CN4548),EXACT('TRC'!F50,CN4548)),0,1),1)</x:f>
        <x:v>0</x:v>
      </x:c>
    </x:row>
    <x:row r="4549">
      <x:c r="CL4549" t="str">
        <x:v>TRC</x:v>
      </x:c>
      <x:c r="CM4549" t="str">
        <x:v>G50</x:v>
      </x:c>
      <x:c r="CN4549" t="str">
        <x:v>Result effect</x:v>
      </x:c>
      <x:c r="CO4549" t="n">
        <x:f>IFERROR(IF(AND(TYPE('TRC'!G50)=TYPE(CN4549),ISBLANK('TRC'!G50)=ISBLANK(CN4549),EXACT('TRC'!G50,CN4549)),0,1),1)</x:f>
        <x:v>0</x:v>
      </x:c>
    </x:row>
    <x:row r="4550">
      <x:c r="CL4550" t="str">
        <x:v>TRC</x:v>
      </x:c>
      <x:c r="CM4550" t="str">
        <x:v>H50</x:v>
      </x:c>
      <x:c r="CN4550" t="str">
        <x:v>Evidence boundary</x:v>
      </x:c>
      <x:c r="CO4550" t="n">
        <x:f>IFERROR(IF(AND(TYPE('TRC'!H50)=TYPE(CN4550),ISBLANK('TRC'!H50)=ISBLANK(CN4550),EXACT('TRC'!H50,CN4550)),0,1),1)</x:f>
        <x:v>0</x:v>
      </x:c>
    </x:row>
    <x:row r="4551">
      <x:c r="CL4551" t="str">
        <x:v>TRC</x:v>
      </x:c>
      <x:c r="CM4551" t="str">
        <x:v>A51</x:v>
      </x:c>
      <x:c r="CN4551" t="str">
        <x:v>Scenario partition</x:v>
      </x:c>
      <x:c r="CO4551" t="n">
        <x:f>IFERROR(IF(AND(TYPE('TRC'!A51)=TYPE(CN4551),ISBLANK('TRC'!A51)=ISBLANK(CN4551),EXACT('TRC'!A51,CN4551)),0,1),1)</x:f>
        <x:v>0</x:v>
      </x:c>
    </x:row>
    <x:row r="4552">
      <x:c r="CL4552" t="str">
        <x:v>TRC</x:v>
      </x:c>
      <x:c r="CM4552" t="str">
        <x:v>B51</x:v>
      </x:c>
      <x:c r="CN4552" t="str">
        <x:v>Declared mutually exclusive worked-run partition</x:v>
      </x:c>
      <x:c r="CO4552" t="n">
        <x:f>IFERROR(IF(AND(TYPE('TRC'!B51)=TYPE(CN4552),ISBLANK('TRC'!B51)=ISBLANK(CN4552),EXACT('TRC'!B51,CN4552)),0,1),1)</x:f>
        <x:v>0</x:v>
      </x:c>
    </x:row>
    <x:row r="4553">
      <x:c r="CL4553" t="str">
        <x:v>TRC</x:v>
      </x:c>
      <x:c r="CM4553" t="str">
        <x:v>C51</x:v>
      </x:c>
      <x:c r="CN4553" t="str">
        <x:v>Same</x:v>
      </x:c>
      <x:c r="CO4553" t="n">
        <x:f>IFERROR(IF(AND(TYPE('TRC'!C51)=TYPE(CN4553),ISBLANK('TRC'!C51)=ISBLANK(CN4553),EXACT('TRC'!C51,CN4553)),0,1),1)</x:f>
        <x:v>0</x:v>
      </x:c>
    </x:row>
    <x:row r="4554">
      <x:c r="CL4554" t="str">
        <x:v>TRC</x:v>
      </x:c>
      <x:c r="CM4554" t="str">
        <x:v>D51</x:v>
      </x:c>
      <x:c r="CN4554" t="str">
        <x:v>Do not double-count overlapping tail labels</x:v>
      </x:c>
      <x:c r="CO4554" t="n">
        <x:f>IFERROR(IF(AND(TYPE('TRC'!D51)=TYPE(CN4554),ISBLANK('TRC'!D51)=ISBLANK(CN4554),EXACT('TRC'!D51,CN4554)),0,1),1)</x:f>
        <x:v>0</x:v>
      </x:c>
    </x:row>
    <x:row r="4555">
      <x:c r="CL4555" t="str">
        <x:v>TRC</x:v>
      </x:c>
      <x:c r="CM4555" t="str">
        <x:v>E51</x:v>
      </x:c>
      <x:c r="CN4555" t="str">
        <x:v>p(s) sums to 1</x:v>
      </x:c>
      <x:c r="CO4555" t="n">
        <x:f>IFERROR(IF(AND(TYPE('TRC'!E51)=TYPE(CN4555),ISBLANK('TRC'!E51)=ISBLANK(CN4555),EXACT('TRC'!E51,CN4555)),0,1),1)</x:f>
        <x:v>0</x:v>
      </x:c>
    </x:row>
    <x:row r="4556">
      <x:c r="CL4556" t="str">
        <x:v>TRC</x:v>
      </x:c>
      <x:c r="CM4556" t="str">
        <x:v>F51</x:v>
      </x:c>
      <x:c r="CN4556" t="str">
        <x:v>PASS</x:v>
      </x:c>
      <x:c r="CO4556" t="n">
        <x:f>IFERROR(IF(AND(TYPE('TRC'!F51)=TYPE(CN4556),ISBLANK('TRC'!F51)=ISBLANK(CN4556),EXACT('TRC'!F51,CN4556)),0,1),1)</x:f>
        <x:v>0</x:v>
      </x:c>
    </x:row>
    <x:row r="4557">
      <x:c r="CL4557" t="str">
        <x:v>TRC</x:v>
      </x:c>
      <x:c r="CM4557" t="str">
        <x:v>G51</x:v>
      </x:c>
      <x:c r="CN4557" t="str">
        <x:v>No change</x:v>
      </x:c>
      <x:c r="CO4557" t="n">
        <x:f>IFERROR(IF(AND(TYPE('TRC'!G51)=TYPE(CN4557),ISBLANK('TRC'!G51)=ISBLANK(CN4557),EXACT('TRC'!G51,CN4557)),0,1),1)</x:f>
        <x:v>0</x:v>
      </x:c>
    </x:row>
    <x:row r="4558">
      <x:c r="CL4558" t="str">
        <x:v>TRC</x:v>
      </x:c>
      <x:c r="CM4558" t="str">
        <x:v>H51</x:v>
      </x:c>
      <x:c r="CN4558" t="str">
        <x:v>Governance priors, not calibrated frequencies</x:v>
      </x:c>
      <x:c r="CO4558" t="n">
        <x:f>IFERROR(IF(AND(TYPE('TRC'!H51)=TYPE(CN4558),ISBLANK('TRC'!H51)=ISBLANK(CN4558),EXACT('TRC'!H51,CN4558)),0,1),1)</x:f>
        <x:v>0</x:v>
      </x:c>
    </x:row>
    <x:row r="4559">
      <x:c r="CL4559" t="str">
        <x:v>TRC</x:v>
      </x:c>
      <x:c r="CM4559" t="str">
        <x:v>A52</x:v>
      </x:c>
      <x:c r="CN4559" t="str">
        <x:v>C3 pathways</x:v>
      </x:c>
      <x:c r="CO4559" t="n">
        <x:f>IFERROR(IF(AND(TYPE('TRC'!A52)=TYPE(CN4559),ISBLANK('TRC'!A52)=ISBLANK(CN4559),EXACT('TRC'!A52,CN4559)),0,1),1)</x:f>
        <x:v>0</x:v>
      </x:c>
    </x:row>
    <x:row r="4560">
      <x:c r="CL4560" t="str">
        <x:v>TRC</x:v>
      </x:c>
      <x:c r="CM4560" t="str">
        <x:v>B52</x:v>
      </x:c>
      <x:c r="CN4560" t="str">
        <x:v>None supported in this bounded example</x:v>
      </x:c>
      <x:c r="CO4560" t="n">
        <x:f>IFERROR(IF(AND(TYPE('TRC'!B52)=TYPE(CN4560),ISBLANK('TRC'!B52)=ISBLANK(CN4560),EXACT('TRC'!B52,CN4560)),0,1),1)</x:f>
        <x:v>0</x:v>
      </x:c>
    </x:row>
    <x:row r="4561">
      <x:c r="CL4561" t="str">
        <x:v>TRC</x:v>
      </x:c>
      <x:c r="CM4561" t="str">
        <x:v>C52</x:v>
      </x:c>
      <x:c r="CN4561" t="str">
        <x:v>None supported</x:v>
      </x:c>
      <x:c r="CO4561" t="n">
        <x:f>IFERROR(IF(AND(TYPE('TRC'!C52)=TYPE(CN4561),ISBLANK('TRC'!C52)=ISBLANK(CN4561),EXACT('TRC'!C52,CN4561)),0,1),1)</x:f>
        <x:v>0</x:v>
      </x:c>
    </x:row>
    <x:row r="4562">
      <x:c r="CL4562" t="str">
        <x:v>TRC</x:v>
      </x:c>
      <x:c r="CM4562" t="str">
        <x:v>D52</x:v>
      </x:c>
      <x:c r="CN4562" t="str">
        <x:v>Independent challenge required if present</x:v>
      </x:c>
      <x:c r="CO4562" t="n">
        <x:f>IFERROR(IF(AND(TYPE('TRC'!D52)=TYPE(CN4562),ISBLANK('TRC'!D52)=ISBLANK(CN4562),EXACT('TRC'!D52,CN4562)),0,1),1)</x:f>
        <x:v>0</x:v>
      </x:c>
    </x:row>
    <x:row r="4563">
      <x:c r="CL4563" t="str">
        <x:v>TRC</x:v>
      </x:c>
      <x:c r="CM4563" t="str">
        <x:v>E52</x:v>
      </x:c>
      <x:c r="CN4563" t="str">
        <x:v>Upper-bound sensitivity required</x:v>
      </x:c>
      <x:c r="CO4563" t="n">
        <x:f>IFERROR(IF(AND(TYPE('TRC'!E52)=TYPE(CN4563),ISBLANK('TRC'!E52)=ISBLANK(CN4563),EXACT('TRC'!E52,CN4563)),0,1),1)</x:f>
        <x:v>0</x:v>
      </x:c>
    </x:row>
    <x:row r="4564">
      <x:c r="CL4564" t="str">
        <x:v>TRC</x:v>
      </x:c>
      <x:c r="CM4564" t="str">
        <x:v>F52</x:v>
      </x:c>
      <x:c r="CN4564" t="str">
        <x:v>NOT_ACTIVE</x:v>
      </x:c>
      <x:c r="CO4564" t="n">
        <x:f>IFERROR(IF(AND(TYPE('TRC'!F52)=TYPE(CN4564),ISBLANK('TRC'!F52)=ISBLANK(CN4564),EXACT('TRC'!F52,CN4564)),0,1),1)</x:f>
        <x:v>0</x:v>
      </x:c>
    </x:row>
    <x:row r="4565">
      <x:c r="CL4565" t="str">
        <x:v>TRC</x:v>
      </x:c>
      <x:c r="CM4565" t="str">
        <x:v>G52</x:v>
      </x:c>
      <x:c r="CN4565" t="str">
        <x:v>No change</x:v>
      </x:c>
      <x:c r="CO4565" t="n">
        <x:f>IFERROR(IF(AND(TYPE('TRC'!G52)=TYPE(CN4565),ISBLANK('TRC'!G52)=ISBLANK(CN4565),EXACT('TRC'!G52,CN4565)),0,1),1)</x:f>
        <x:v>0</x:v>
      </x:c>
    </x:row>
    <x:row r="4566">
      <x:c r="CL4566" t="str">
        <x:v>TRC</x:v>
      </x:c>
      <x:c r="CM4566" t="str">
        <x:v>H52</x:v>
      </x:c>
      <x:c r="CN4566" t="str">
        <x:v>Reopen on scale/context change</x:v>
      </x:c>
      <x:c r="CO4566" t="n">
        <x:f>IFERROR(IF(AND(TYPE('TRC'!H52)=TYPE(CN4566),ISBLANK('TRC'!H52)=ISBLANK(CN4566),EXACT('TRC'!H52,CN4566)),0,1),1)</x:f>
        <x:v>0</x:v>
      </x:c>
    </x:row>
    <x:row r="4567">
      <x:c r="CL4567" t="str">
        <x:v>TRC</x:v>
      </x:c>
      <x:c r="CM4567" t="str">
        <x:v>A53</x:v>
      </x:c>
      <x:c r="CN4567" t="str">
        <x:v>C4 pathways</x:v>
      </x:c>
      <x:c r="CO4567" t="n">
        <x:f>IFERROR(IF(AND(TYPE('TRC'!A53)=TYPE(CN4567),ISBLANK('TRC'!A53)=ISBLANK(CN4567),EXACT('TRC'!A53,CN4567)),0,1),1)</x:f>
        <x:v>0</x:v>
      </x:c>
    </x:row>
    <x:row r="4568">
      <x:c r="CL4568" t="str">
        <x:v>TRC</x:v>
      </x:c>
      <x:c r="CM4568" t="str">
        <x:v>B53</x:v>
      </x:c>
      <x:c r="CN4568" t="str">
        <x:v>None supported in this bounded example</x:v>
      </x:c>
      <x:c r="CO4568" t="n">
        <x:f>IFERROR(IF(AND(TYPE('TRC'!B53)=TYPE(CN4568),ISBLANK('TRC'!B53)=ISBLANK(CN4568),EXACT('TRC'!B53,CN4568)),0,1),1)</x:f>
        <x:v>0</x:v>
      </x:c>
    </x:row>
    <x:row r="4569">
      <x:c r="CL4569" t="str">
        <x:v>TRC</x:v>
      </x:c>
      <x:c r="CM4569" t="str">
        <x:v>C53</x:v>
      </x:c>
      <x:c r="CN4569" t="str">
        <x:v>None supported</x:v>
      </x:c>
      <x:c r="CO4569" t="n">
        <x:f>IFERROR(IF(AND(TYPE('TRC'!C53)=TYPE(CN4569),ISBLANK('TRC'!C53)=ISBLANK(CN4569),EXACT('TRC'!C53,CN4569)),0,1),1)</x:f>
        <x:v>0</x:v>
      </x:c>
    </x:row>
    <x:row r="4570">
      <x:c r="CL4570" t="str">
        <x:v>TRC</x:v>
      </x:c>
      <x:c r="CM4570" t="str">
        <x:v>D53</x:v>
      </x:c>
      <x:c r="CN4570" t="str">
        <x:v>Ordinary pass prohibited if material and unbounded</x:v>
      </x:c>
      <x:c r="CO4570" t="n">
        <x:f>IFERROR(IF(AND(TYPE('TRC'!D53)=TYPE(CN4570),ISBLANK('TRC'!D53)=ISBLANK(CN4570),EXACT('TRC'!D53,CN4570)),0,1),1)</x:f>
        <x:v>0</x:v>
      </x:c>
    </x:row>
    <x:row r="4571">
      <x:c r="CL4571" t="str">
        <x:v>TRC</x:v>
      </x:c>
      <x:c r="CM4571" t="str">
        <x:v>E53</x:v>
      </x:c>
      <x:c r="CN4571" t="str">
        <x:v>Explicit existential tolerance required</x:v>
      </x:c>
      <x:c r="CO4571" t="n">
        <x:f>IFERROR(IF(AND(TYPE('TRC'!E53)=TYPE(CN4571),ISBLANK('TRC'!E53)=ISBLANK(CN4571),EXACT('TRC'!E53,CN4571)),0,1),1)</x:f>
        <x:v>0</x:v>
      </x:c>
    </x:row>
    <x:row r="4572">
      <x:c r="CL4572" t="str">
        <x:v>TRC</x:v>
      </x:c>
      <x:c r="CM4572" t="str">
        <x:v>F53</x:v>
      </x:c>
      <x:c r="CN4572" t="str">
        <x:v>NOT_ACTIVE</x:v>
      </x:c>
      <x:c r="CO4572" t="n">
        <x:f>IFERROR(IF(AND(TYPE('TRC'!F53)=TYPE(CN4572),ISBLANK('TRC'!F53)=ISBLANK(CN4572),EXACT('TRC'!F53,CN4572)),0,1),1)</x:f>
        <x:v>0</x:v>
      </x:c>
    </x:row>
    <x:row r="4573">
      <x:c r="CL4573" t="str">
        <x:v>TRC</x:v>
      </x:c>
      <x:c r="CM4573" t="str">
        <x:v>G53</x:v>
      </x:c>
      <x:c r="CN4573" t="str">
        <x:v>No change</x:v>
      </x:c>
      <x:c r="CO4573" t="n">
        <x:f>IFERROR(IF(AND(TYPE('TRC'!G53)=TYPE(CN4573),ISBLANK('TRC'!G53)=ISBLANK(CN4573),EXACT('TRC'!G53,CN4573)),0,1),1)</x:f>
        <x:v>0</x:v>
      </x:c>
    </x:row>
    <x:row r="4574">
      <x:c r="CL4574" t="str">
        <x:v>TRC</x:v>
      </x:c>
      <x:c r="CM4574" t="str">
        <x:v>H53</x:v>
      </x:c>
      <x:c r="CN4574" t="str">
        <x:v>Reopen on new evidence</x:v>
      </x:c>
      <x:c r="CO4574" t="n">
        <x:f>IFERROR(IF(AND(TYPE('TRC'!H53)=TYPE(CN4574),ISBLANK('TRC'!H53)=ISBLANK(CN4574),EXACT('TRC'!H53,CN4574)),0,1),1)</x:f>
        <x:v>0</x:v>
      </x:c>
    </x:row>
    <x:row r="4575">
      <x:c r="CL4575" t="str">
        <x:v>TRC</x:v>
      </x:c>
      <x:c r="CM4575" t="str">
        <x:v>A54</x:v>
      </x:c>
      <x:c r="CN4575" t="str">
        <x:v>Worst active class</x:v>
      </x:c>
      <x:c r="CO4575" t="n">
        <x:f>IFERROR(IF(AND(TYPE('TRC'!A54)=TYPE(CN4575),ISBLANK('TRC'!A54)=ISBLANK(CN4575),EXACT('TRC'!A54,CN4575)),0,1),1)</x:f>
        <x:v>0</x:v>
      </x:c>
    </x:row>
    <x:row r="4576">
      <x:c r="CL4576" t="str">
        <x:v>TRC</x:v>
      </x:c>
      <x:c r="CM4576" t="str">
        <x:v>B54</x:v>
      </x:c>
      <x:c r="CN4576" t="str">
        <x:v>C2_SYSTEMIC</x:v>
      </x:c>
      <x:c r="CO4576" t="n">
        <x:f>IFERROR(IF(AND(TYPE('TRC'!B54)=TYPE(CN4576),ISBLANK('TRC'!B54)=ISBLANK(CN4576),EXACT('TRC'!B54,CN4576)),0,1),1)</x:f>
        <x:v>0</x:v>
      </x:c>
    </x:row>
    <x:row r="4577">
      <x:c r="CL4577" t="str">
        <x:v>TRC</x:v>
      </x:c>
      <x:c r="CM4577" t="str">
        <x:v>C54</x:v>
      </x:c>
      <x:c r="CN4577" t="str">
        <x:v>C2_SYSTEMIC</x:v>
      </x:c>
      <x:c r="CO4577" t="n">
        <x:f>IFERROR(IF(AND(TYPE('TRC'!C54)=TYPE(CN4577),ISBLANK('TRC'!C54)=ISBLANK(CN4577),EXACT('TRC'!C54,CN4577)),0,1),1)</x:f>
        <x:v>0</x:v>
      </x:c>
    </x:row>
    <x:row r="4578">
      <x:c r="CL4578" t="str">
        <x:v>TRC</x:v>
      </x:c>
      <x:c r="CM4578" t="str">
        <x:v>D54</x:v>
      </x:c>
      <x:c r="CN4578" t="str">
        <x:v>Class does not replace bounded loss</x:v>
      </x:c>
      <x:c r="CO4578" t="n">
        <x:f>IFERROR(IF(AND(TYPE('TRC'!D54)=TYPE(CN4578),ISBLANK('TRC'!D54)=ISBLANK(CN4578),EXACT('TRC'!D54,CN4578)),0,1),1)</x:f>
        <x:v>0</x:v>
      </x:c>
    </x:row>
    <x:row r="4579">
      <x:c r="CL4579" t="str">
        <x:v>TRC</x:v>
      </x:c>
      <x:c r="CM4579" t="str">
        <x:v>E54</x:v>
      </x:c>
      <x:c r="CN4579" t="str">
        <x:v>Existing CVaR plus class review</x:v>
      </x:c>
      <x:c r="CO4579" t="n">
        <x:f>IFERROR(IF(AND(TYPE('TRC'!E54)=TYPE(CN4579),ISBLANK('TRC'!E54)=ISBLANK(CN4579),EXACT('TRC'!E54,CN4579)),0,1),1)</x:f>
        <x:v>0</x:v>
      </x:c>
    </x:row>
    <x:row r="4580">
      <x:c r="CL4580" t="str">
        <x:v>TRC</x:v>
      </x:c>
      <x:c r="CM4580" t="str">
        <x:v>F54</x:v>
      </x:c>
      <x:c r="CN4580" t="str">
        <x:v>PASS</x:v>
      </x:c>
      <x:c r="CO4580" t="n">
        <x:f>IFERROR(IF(AND(TYPE('TRC'!F54)=TYPE(CN4580),ISBLANK('TRC'!F54)=ISBLANK(CN4580),EXACT('TRC'!F54,CN4580)),0,1),1)</x:f>
        <x:v>0</x:v>
      </x:c>
    </x:row>
    <x:row r="4581">
      <x:c r="CL4581" t="str">
        <x:v>TRC</x:v>
      </x:c>
      <x:c r="CM4581" t="str">
        <x:v>G54</x:v>
      </x:c>
      <x:c r="CN4581" t="str">
        <x:v>Both remain below corridor</x:v>
      </x:c>
      <x:c r="CO4581" t="n">
        <x:f>IFERROR(IF(AND(TYPE('TRC'!G54)=TYPE(CN4581),ISBLANK('TRC'!G54)=ISBLANK(CN4581),EXACT('TRC'!G54,CN4581)),0,1),1)</x:f>
        <x:v>0</x:v>
      </x:c>
    </x:row>
    <x:row r="4582">
      <x:c r="CL4582" t="str">
        <x:v>TRC</x:v>
      </x:c>
      <x:c r="CM4582" t="str">
        <x:v>H54</x:v>
      </x:c>
      <x:c r="CN4582" t="str">
        <x:v>Illustrative classification</x:v>
      </x:c>
      <x:c r="CO4582" t="n">
        <x:f>IFERROR(IF(AND(TYPE('TRC'!H54)=TYPE(CN4582),ISBLANK('TRC'!H54)=ISBLANK(CN4582),EXACT('TRC'!H54,CN4582)),0,1),1)</x:f>
        <x:v>0</x:v>
      </x:c>
    </x:row>
    <x:row r="4583">
      <x:c r="CL4583" t="str">
        <x:v>TRC</x:v>
      </x:c>
      <x:c r="CM4583" t="str">
        <x:v>A55</x:v>
      </x:c>
      <x:c r="CN4583" t="str">
        <x:v>Dependence clusters</x:v>
      </x:c>
      <x:c r="CO4583" t="n">
        <x:f>IFERROR(IF(AND(TYPE('TRC'!A55)=TYPE(CN4583),ISBLANK('TRC'!A55)=ISBLANK(CN4583),EXACT('TRC'!A55,CN4583)),0,1),1)</x:f>
        <x:v>0</x:v>
      </x:c>
    </x:row>
    <x:row r="4584">
      <x:c r="CL4584" t="str">
        <x:v>TRC</x:v>
      </x:c>
      <x:c r="CM4584" t="str">
        <x:v>B55</x:v>
      </x:c>
      <x:c r="CN4584" t="str">
        <x:v>FIN / PAN / CLI / INF / CON / AIX</x:v>
      </x:c>
      <x:c r="CO4584" t="n">
        <x:f>IFERROR(IF(AND(TYPE('TRC'!B55)=TYPE(CN4584),ISBLANK('TRC'!B55)=ISBLANK(CN4584),EXACT('TRC'!B55,CN4584)),0,1),1)</x:f>
        <x:v>0</x:v>
      </x:c>
    </x:row>
    <x:row r="4585">
      <x:c r="CL4585" t="str">
        <x:v>TRC</x:v>
      </x:c>
      <x:c r="CM4585" t="str">
        <x:v>C55</x:v>
      </x:c>
      <x:c r="CN4585" t="str">
        <x:v>Same</x:v>
      </x:c>
      <x:c r="CO4585" t="n">
        <x:f>IFERROR(IF(AND(TYPE('TRC'!C55)=TYPE(CN4585),ISBLANK('TRC'!C55)=ISBLANK(CN4585),EXACT('TRC'!C55,CN4585)),0,1),1)</x:f>
        <x:v>0</x:v>
      </x:c>
    </x:row>
    <x:row r="4586">
      <x:c r="CL4586" t="str">
        <x:v>TRC</x:v>
      </x:c>
      <x:c r="CM4586" t="str">
        <x:v>D55</x:v>
      </x:c>
      <x:c r="CN4586" t="str">
        <x:v>Shared drivers disclosed; partition used for current run</x:v>
      </x:c>
      <x:c r="CO4586" t="n">
        <x:f>IFERROR(IF(AND(TYPE('TRC'!D55)=TYPE(CN4586),ISBLANK('TRC'!D55)=ISBLANK(CN4586),EXACT('TRC'!D55,CN4586)),0,1),1)</x:f>
        <x:v>0</x:v>
      </x:c>
    </x:row>
    <x:row r="4587">
      <x:c r="CL4587" t="str">
        <x:v>TRC</x:v>
      </x:c>
      <x:c r="CM4587" t="str">
        <x:v>E55</x:v>
      </x:c>
      <x:c r="CN4587" t="str">
        <x:v>No independence multiplication</x:v>
      </x:c>
      <x:c r="CO4587" t="n">
        <x:f>IFERROR(IF(AND(TYPE('TRC'!E55)=TYPE(CN4587),ISBLANK('TRC'!E55)=ISBLANK(CN4587),EXACT('TRC'!E55,CN4587)),0,1),1)</x:f>
        <x:v>0</x:v>
      </x:c>
    </x:row>
    <x:row r="4588">
      <x:c r="CL4588" t="str">
        <x:v>TRC</x:v>
      </x:c>
      <x:c r="CM4588" t="str">
        <x:v>F55</x:v>
      </x:c>
      <x:c r="CN4588" t="str">
        <x:v>PASS</x:v>
      </x:c>
      <x:c r="CO4588" t="n">
        <x:f>IFERROR(IF(AND(TYPE('TRC'!F55)=TYPE(CN4588),ISBLANK('TRC'!F55)=ISBLANK(CN4588),EXACT('TRC'!F55,CN4588)),0,1),1)</x:f>
        <x:v>0</x:v>
      </x:c>
    </x:row>
    <x:row r="4589">
      <x:c r="CL4589" t="str">
        <x:v>TRC</x:v>
      </x:c>
      <x:c r="CM4589" t="str">
        <x:v>G55</x:v>
      </x:c>
      <x:c r="CN4589" t="str">
        <x:v>No change</x:v>
      </x:c>
      <x:c r="CO4589" t="n">
        <x:f>IFERROR(IF(AND(TYPE('TRC'!G55)=TYPE(CN4589),ISBLANK('TRC'!G55)=ISBLANK(CN4589),EXACT('TRC'!G55,CN4589)),0,1),1)</x:f>
        <x:v>0</x:v>
      </x:c>
    </x:row>
    <x:row r="4590">
      <x:c r="CL4590" t="str">
        <x:v>TRC</x:v>
      </x:c>
      <x:c r="CM4590" t="str">
        <x:v>H55</x:v>
      </x:c>
      <x:c r="CN4590" t="str">
        <x:v>Robust probability-set study remains future work</x:v>
      </x:c>
      <x:c r="CO4590" t="n">
        <x:f>IFERROR(IF(AND(TYPE('TRC'!H55)=TYPE(CN4590),ISBLANK('TRC'!H55)=ISBLANK(CN4590),EXACT('TRC'!H55,CN4590)),0,1),1)</x:f>
        <x:v>0</x:v>
      </x:c>
    </x:row>
    <x:row r="4591">
      <x:c r="CL4591" t="str">
        <x:v>TRC</x:v>
      </x:c>
      <x:c r="CM4591" t="str">
        <x:v>A56</x:v>
      </x:c>
      <x:c r="CN4591" t="str">
        <x:v>TRC status</x:v>
      </x:c>
      <x:c r="CO4591" t="n">
        <x:f>IFERROR(IF(AND(TYPE('TRC'!A56)=TYPE(CN4591),ISBLANK('TRC'!A56)=ISBLANK(CN4591),EXACT('TRC'!A56,CN4591)),0,1),1)</x:f>
        <x:v>0</x:v>
      </x:c>
    </x:row>
    <x:row r="4592">
      <x:c r="CL4592" t="str">
        <x:v>TRC</x:v>
      </x:c>
      <x:c r="CM4592" t="str">
        <x:v>B56</x:v>
      </x:c>
      <x:c r="CN4592" t="str">
        <x:v>PASS</x:v>
      </x:c>
      <x:c r="CO4592" t="n">
        <x:f>IFERROR(IF(AND(TYPE('TRC'!B56)=TYPE(CN4592),ISBLANK('TRC'!B56)=ISBLANK(CN4592),EXACT('TRC'!B56,CN4592)),0,1),1)</x:f>
        <x:v>0</x:v>
      </x:c>
    </x:row>
    <x:row r="4593">
      <x:c r="CL4593" t="str">
        <x:v>TRC</x:v>
      </x:c>
      <x:c r="CM4593" t="str">
        <x:v>C56</x:v>
      </x:c>
      <x:c r="CN4593" t="str">
        <x:v>PASS</x:v>
      </x:c>
      <x:c r="CO4593" t="n">
        <x:f>IFERROR(IF(AND(TYPE('TRC'!C56)=TYPE(CN4593),ISBLANK('TRC'!C56)=ISBLANK(CN4593),EXACT('TRC'!C56,CN4593)),0,1),1)</x:f>
        <x:v>0</x:v>
      </x:c>
    </x:row>
    <x:row r="4594">
      <x:c r="CL4594" t="str">
        <x:v>TRC</x:v>
      </x:c>
      <x:c r="CM4594" t="str">
        <x:v>D56</x:v>
      </x:c>
      <x:c r="CN4594" t="str">
        <x:v>CVaR and class conditions satisfied</x:v>
      </x:c>
      <x:c r="CO4594" t="n">
        <x:f>IFERROR(IF(AND(TYPE('TRC'!D56)=TYPE(CN4594),ISBLANK('TRC'!D56)=ISBLANK(CN4594),EXACT('TRC'!D56,CN4594)),0,1),1)</x:f>
        <x:v>0</x:v>
      </x:c>
    </x:row>
    <x:row r="4595">
      <x:c r="CL4595" t="str">
        <x:v>TRC</x:v>
      </x:c>
      <x:c r="CM4595" t="str">
        <x:v>E56</x:v>
      </x:c>
      <x:c r="CN4595" t="str">
        <x:v>alpha=0.95; tau=0.20</x:v>
      </x:c>
      <x:c r="CO4595" t="n">
        <x:f>IFERROR(IF(AND(TYPE('TRC'!E56)=TYPE(CN4595),ISBLANK('TRC'!E56)=ISBLANK(CN4595),EXACT('TRC'!E56,CN4595)),0,1),1)</x:f>
        <x:v>0</x:v>
      </x:c>
    </x:row>
    <x:row r="4596">
      <x:c r="CL4596" t="str">
        <x:v>TRC</x:v>
      </x:c>
      <x:c r="CM4596" t="str">
        <x:v>F56</x:v>
      </x:c>
      <x:c r="CN4596" t="str">
        <x:v>PASS</x:v>
      </x:c>
      <x:c r="CO4596" t="n">
        <x:f>IFERROR(IF(AND(TYPE('TRC'!F56)=TYPE(CN4596),ISBLANK('TRC'!F56)=ISBLANK(CN4596),EXACT('TRC'!F56,CN4596)),0,1),1)</x:f>
        <x:v>0</x:v>
      </x:c>
    </x:row>
    <x:row r="4597">
      <x:c r="CL4597" t="str">
        <x:v>TRC</x:v>
      </x:c>
      <x:c r="CM4597" t="str">
        <x:v>G56</x:v>
      </x:c>
      <x:c r="CN4597" t="str">
        <x:v>No emergency mode</x:v>
      </x:c>
      <x:c r="CO4597" t="n">
        <x:f>IFERROR(IF(AND(TYPE('TRC'!G56)=TYPE(CN4597),ISBLANK('TRC'!G56)=ISBLANK(CN4597),EXACT('TRC'!G56,CN4597)),0,1),1)</x:f>
        <x:v>0</x:v>
      </x:c>
    </x:row>
    <x:row r="4598">
      <x:c r="CL4598" t="str">
        <x:v>TRC</x:v>
      </x:c>
      <x:c r="CM4598" t="str">
        <x:v>H56</x:v>
      </x:c>
      <x:c r="CN4598" t="str">
        <x:v>Tier-2 worked-run only</x:v>
      </x:c>
      <x:c r="CO4598" t="n">
        <x:f>IFERROR(IF(AND(TYPE('TRC'!H56)=TYPE(CN4598),ISBLANK('TRC'!H56)=ISBLANK(CN4598),EXACT('TRC'!H56,CN4598)),0,1),1)</x:f>
        <x:v>0</x:v>
      </x:c>
    </x:row>
    <x:row r="4599">
      <x:c r="CL4599" t="str">
        <x:v>TRC</x:v>
      </x:c>
      <x:c r="CM4599" t="str">
        <x:v>A57</x:v>
      </x:c>
      <x:c r="CN4599" t="str">
        <x:v>Non-claim</x:v>
      </x:c>
      <x:c r="CO4599" t="n">
        <x:f>IFERROR(IF(AND(TYPE('TRC'!A57)=TYPE(CN4599),ISBLANK('TRC'!A57)=ISBLANK(CN4599),EXACT('TRC'!A57,CN4599)),0,1),1)</x:f>
        <x:v>0</x:v>
      </x:c>
    </x:row>
    <x:row r="4600">
      <x:c r="CL4600" t="str">
        <x:v>TRC</x:v>
      </x:c>
      <x:c r="CM4600" t="str">
        <x:v>B57</x:v>
      </x:c>
      <x:c r="CN4600" t="str">
        <x:v>Not calibrated catastrophe probability</x:v>
      </x:c>
      <x:c r="CO4600" t="n">
        <x:f>IFERROR(IF(AND(TYPE('TRC'!B57)=TYPE(CN4600),ISBLANK('TRC'!B57)=ISBLANK(CN4600),EXACT('TRC'!B57,CN4600)),0,1),1)</x:f>
        <x:v>0</x:v>
      </x:c>
    </x:row>
    <x:row r="4601">
      <x:c r="CL4601" t="str">
        <x:v>TRC</x:v>
      </x:c>
      <x:c r="CM4601" t="str">
        <x:v>C57</x:v>
      </x:c>
      <x:c r="CN4601" t="str">
        <x:v>Not calibrated catastrophe probability</x:v>
      </x:c>
      <x:c r="CO4601" t="n">
        <x:f>IFERROR(IF(AND(TYPE('TRC'!C57)=TYPE(CN4601),ISBLANK('TRC'!C57)=ISBLANK(CN4601),EXACT('TRC'!C57,CN4601)),0,1),1)</x:f>
        <x:v>0</x:v>
      </x:c>
    </x:row>
    <x:row r="4602">
      <x:c r="CL4602" t="str">
        <x:v>TRC</x:v>
      </x:c>
      <x:c r="CM4602" t="str">
        <x:v>D57</x:v>
      </x:c>
      <x:c r="CN4602" t="str">
        <x:v>No deployment or empirical validation claim</x:v>
      </x:c>
      <x:c r="CO4602" t="n">
        <x:f>IFERROR(IF(AND(TYPE('TRC'!D57)=TYPE(CN4602),ISBLANK('TRC'!D57)=ISBLANK(CN4602),EXACT('TRC'!D57,CN4602)),0,1),1)</x:f>
        <x:v>0</x:v>
      </x:c>
    </x:row>
    <x:row r="4603">
      <x:c r="CL4603" t="str">
        <x:v>TRC</x:v>
      </x:c>
      <x:c r="CM4603" t="str">
        <x:v>E57</x:v>
      </x:c>
      <x:c r="CN4603" t="str">
        <x:v>Sensitivity required for stronger claims</x:v>
      </x:c>
      <x:c r="CO4603" t="n">
        <x:f>IFERROR(IF(AND(TYPE('TRC'!E57)=TYPE(CN4603),ISBLANK('TRC'!E57)=ISBLANK(CN4603),EXACT('TRC'!E57,CN4603)),0,1),1)</x:f>
        <x:v>0</x:v>
      </x:c>
    </x:row>
    <x:row r="4604">
      <x:c r="CL4604" t="str">
        <x:v>TRC</x:v>
      </x:c>
      <x:c r="CM4604" t="str">
        <x:v>F57</x:v>
      </x:c>
      <x:c r="CN4604" t="str">
        <x:v>BOUNDARY</x:v>
      </x:c>
      <x:c r="CO4604" t="n">
        <x:f>IFERROR(IF(AND(TYPE('TRC'!F57)=TYPE(CN4604),ISBLANK('TRC'!F57)=ISBLANK(CN4604),EXACT('TRC'!F57,CN4604)),0,1),1)</x:f>
        <x:v>0</x:v>
      </x:c>
    </x:row>
    <x:row r="4605">
      <x:c r="CL4605" t="str">
        <x:v>TRC</x:v>
      </x:c>
      <x:c r="CM4605" t="str">
        <x:v>G57</x:v>
      </x:c>
      <x:c r="CN4605" t="str">
        <x:v>N/A</x:v>
      </x:c>
      <x:c r="CO4605" t="n">
        <x:f>IFERROR(IF(AND(TYPE('TRC'!G57)=TYPE(CN4605),ISBLANK('TRC'!G57)=ISBLANK(CN4605),EXACT('TRC'!G57,CN4605)),0,1),1)</x:f>
        <x:v>0</x:v>
      </x:c>
    </x:row>
    <x:row r="4606">
      <x:c r="CL4606" t="str">
        <x:v>TRC</x:v>
      </x:c>
      <x:c r="CM4606" t="str">
        <x:v>H57</x:v>
      </x:c>
      <x:c r="CN4606" t="str">
        <x:v>See PCC</x:v>
      </x:c>
      <x:c r="CO4606" t="n">
        <x:f>IFERROR(IF(AND(TYPE('TRC'!H57)=TYPE(CN4606),ISBLANK('TRC'!H57)=ISBLANK(CN4606),EXACT('TRC'!H57,CN4606)),0,1),1)</x:f>
        <x:v>0</x:v>
      </x:c>
    </x:row>
    <x:row r="4607">
      <x:c r="CL4607" t="str">
        <x:v>TRC</x:v>
      </x:c>
      <x:c r="CM4607" t="str">
        <x:v>A58</x:v>
      </x:c>
      <x:c r="CN4607" t="str">
        <x:v>Review trigger</x:v>
      </x:c>
      <x:c r="CO4607" t="n">
        <x:f>IFERROR(IF(AND(TYPE('TRC'!A58)=TYPE(CN4607),ISBLANK('TRC'!A58)=ISBLANK(CN4607),EXACT('TRC'!A58,CN4607)),0,1),1)</x:f>
        <x:v>0</x:v>
      </x:c>
    </x:row>
    <x:row r="4608">
      <x:c r="CL4608" t="str">
        <x:v>TRC</x:v>
      </x:c>
      <x:c r="CM4608" t="str">
        <x:v>B58</x:v>
      </x:c>
      <x:c r="CN4608" t="str">
        <x:v>Material new C3/C4 pathway or dependence change</x:v>
      </x:c>
      <x:c r="CO4608" t="n">
        <x:f>IFERROR(IF(AND(TYPE('TRC'!B58)=TYPE(CN4608),ISBLANK('TRC'!B58)=ISBLANK(CN4608),EXACT('TRC'!B58,CN4608)),0,1),1)</x:f>
        <x:v>0</x:v>
      </x:c>
    </x:row>
    <x:row r="4609">
      <x:c r="CL4609" t="str">
        <x:v>TRC</x:v>
      </x:c>
      <x:c r="CM4609" t="str">
        <x:v>C58</x:v>
      </x:c>
      <x:c r="CN4609" t="str">
        <x:v>Same</x:v>
      </x:c>
      <x:c r="CO4609" t="n">
        <x:f>IFERROR(IF(AND(TYPE('TRC'!C58)=TYPE(CN4609),ISBLANK('TRC'!C58)=ISBLANK(CN4609),EXACT('TRC'!C58,CN4609)),0,1),1)</x:f>
        <x:v>0</x:v>
      </x:c>
    </x:row>
    <x:row r="4610">
      <x:c r="CL4610" t="str">
        <x:v>TRC</x:v>
      </x:c>
      <x:c r="CM4610" t="str">
        <x:v>D58</x:v>
      </x:c>
      <x:c r="CN4610" t="str">
        <x:v>Rerun TRC and scenario discovery</x:v>
      </x:c>
      <x:c r="CO4610" t="n">
        <x:f>IFERROR(IF(AND(TYPE('TRC'!D58)=TYPE(CN4610),ISBLANK('TRC'!D58)=ISBLANK(CN4610),EXACT('TRC'!D58,CN4610)),0,1),1)</x:f>
        <x:v>0</x:v>
      </x:c>
    </x:row>
    <x:row r="4611">
      <x:c r="CL4611" t="str">
        <x:v>TRC</x:v>
      </x:c>
      <x:c r="CM4611" t="str">
        <x:v>E58</x:v>
      </x:c>
      <x:c r="CN4611" t="str">
        <x:v>Update probabilities / intervals</x:v>
      </x:c>
      <x:c r="CO4611" t="n">
        <x:f>IFERROR(IF(AND(TYPE('TRC'!E58)=TYPE(CN4611),ISBLANK('TRC'!E58)=ISBLANK(CN4611),EXACT('TRC'!E58,CN4611)),0,1),1)</x:f>
        <x:v>0</x:v>
      </x:c>
    </x:row>
    <x:row r="4612">
      <x:c r="CL4612" t="str">
        <x:v>TRC</x:v>
      </x:c>
      <x:c r="CM4612" t="str">
        <x:v>F58</x:v>
      </x:c>
      <x:c r="CN4612" t="str">
        <x:v>ESCALATE</x:v>
      </x:c>
      <x:c r="CO4612" t="n">
        <x:f>IFERROR(IF(AND(TYPE('TRC'!F58)=TYPE(CN4612),ISBLANK('TRC'!F58)=ISBLANK(CN4612),EXACT('TRC'!F58,CN4612)),0,1),1)</x:f>
        <x:v>0</x:v>
      </x:c>
    </x:row>
    <x:row r="4613">
      <x:c r="CL4613" t="str">
        <x:v>TRC</x:v>
      </x:c>
      <x:c r="CM4613" t="str">
        <x:v>G58</x:v>
      </x:c>
      <x:c r="CN4613" t="str">
        <x:v>Block ordinary selection until resolved</x:v>
      </x:c>
      <x:c r="CO4613" t="n">
        <x:f>IFERROR(IF(AND(TYPE('TRC'!G58)=TYPE(CN4613),ISBLANK('TRC'!G58)=ISBLANK(CN4613),EXACT('TRC'!G58,CN4613)),0,1),1)</x:f>
        <x:v>0</x:v>
      </x:c>
    </x:row>
    <x:row r="4614">
      <x:c r="CL4614" t="str">
        <x:v>TRC</x:v>
      </x:c>
      <x:c r="CM4614" t="str">
        <x:v>H58</x:v>
      </x:c>
      <x:c r="CN4614" t="str">
        <x:v>Owner: decision reviewer</x:v>
      </x:c>
      <x:c r="CO4614" t="n">
        <x:f>IFERROR(IF(AND(TYPE('TRC'!H58)=TYPE(CN4614),ISBLANK('TRC'!H58)=ISBLANK(CN4614),EXACT('TRC'!H58,CN4614)),0,1),1)</x:f>
        <x:v>0</x:v>
      </x:c>
    </x:row>
    <x:row r="4615">
      <x:c r="CL4615" t="str">
        <x:v>Tail_Emergency</x:v>
      </x:c>
      <x:c r="CM4615" t="str">
        <x:v>A1</x:v>
      </x:c>
      <x:c r="CN4615" t="str">
        <x:v>TAIL EMERGENCY MODE — GOVERNED PROVISIONAL SURFACE</x:v>
      </x:c>
      <x:c r="CO4615" t="n">
        <x:f>IFERROR(IF(AND(TYPE('Tail_Emergency'!A1)=TYPE(CN4615),ISBLANK('Tail_Emergency'!A1)=ISBLANK(CN4615),EXACT('Tail_Emergency'!A1,CN4615)),0,1),1)</x:f>
        <x:v>0</x:v>
      </x:c>
    </x:row>
    <x:row r="4616">
      <x:c r="CL4616" t="str">
        <x:v>Tail_Emergency</x:v>
      </x:c>
      <x:c r="CM4616" t="str">
        <x:v>A2</x:v>
      </x:c>
      <x:c r="CN4616" t="str">
        <x:v>Trigger</x:v>
      </x:c>
      <x:c r="CO4616" t="n">
        <x:f>IFERROR(IF(AND(TYPE('Tail_Emergency'!A2)=TYPE(CN4616),ISBLANK('Tail_Emergency'!A2)=ISBLANK(CN4616),EXACT('Tail_Emergency'!A2,CN4616)),0,1),1)</x:f>
        <x:v>0</x:v>
      </x:c>
    </x:row>
    <x:row r="4617">
      <x:c r="CL4617" t="str">
        <x:v>Tail_Emergency</x:v>
      </x:c>
      <x:c r="CM4617" t="str">
        <x:v>B2</x:v>
      </x:c>
      <x:c r="CN4617" t="str">
        <x:v>Ordinary selectable set empty because rights-safe options exist but all fail TRC.</x:v>
      </x:c>
      <x:c r="CO4617" t="n">
        <x:f>IFERROR(IF(AND(TYPE('Tail_Emergency'!B2)=TYPE(CN4617),ISBLANK('Tail_Emergency'!B2)=ISBLANK(CN4617),EXACT('Tail_Emergency'!B2,CN4617)),0,1),1)</x:f>
        <x:v>0</x:v>
      </x:c>
    </x:row>
    <x:row r="4618">
      <x:c r="CL4618" t="str">
        <x:v>Tail_Emergency</x:v>
      </x:c>
      <x:c r="CM4618" t="str">
        <x:v>A3</x:v>
      </x:c>
      <x:c r="CN4618" t="str">
        <x:v>Default</x:v>
      </x:c>
      <x:c r="CO4618" t="n">
        <x:f>IFERROR(IF(AND(TYPE('Tail_Emergency'!A3)=TYPE(CN4618),ISBLANK('Tail_Emergency'!A3)=ISBLANK(CN4618),EXACT('Tail_Emergency'!A3,CN4618)),0,1),1)</x:f>
        <x:v>0</x:v>
      </x:c>
    </x:row>
    <x:row r="4619">
      <x:c r="CL4619" t="str">
        <x:v>Tail_Emergency</x:v>
      </x:c>
      <x:c r="CM4619" t="str">
        <x:v>B3</x:v>
      </x:c>
      <x:c r="CN4619" t="str">
        <x:v>REDESIGN / DELAY / ESCALATE / NO-ACTION REVIEW / REFUSE. No automatic least-CVaR selection.</x:v>
      </x:c>
      <x:c r="CO4619" t="n">
        <x:f>IFERROR(IF(AND(TYPE('Tail_Emergency'!B3)=TYPE(CN4619),ISBLANK('Tail_Emergency'!B3)=ISBLANK(CN4619),EXACT('Tail_Emergency'!B3,CN4619)),0,1),1)</x:f>
        <x:v>0</x:v>
      </x:c>
    </x:row>
    <x:row r="4620">
      <x:c r="CL4620" t="str">
        <x:v>Tail_Emergency</x:v>
      </x:c>
      <x:c r="CM4620" t="str">
        <x:v>A5</x:v>
      </x:c>
      <x:c r="CN4620" t="str">
        <x:v>Requirement</x:v>
      </x:c>
      <x:c r="CO4620" t="n">
        <x:f>IFERROR(IF(AND(TYPE('Tail_Emergency'!A5)=TYPE(CN4620),ISBLANK('Tail_Emergency'!A5)=ISBLANK(CN4620),EXACT('Tail_Emergency'!A5,CN4620)),0,1),1)</x:f>
        <x:v>0</x:v>
      </x:c>
    </x:row>
    <x:row r="4621">
      <x:c r="CL4621" t="str">
        <x:v>Tail_Emergency</x:v>
      </x:c>
      <x:c r="CM4621" t="str">
        <x:v>B5</x:v>
      </x:c>
      <x:c r="CN4621" t="str">
        <x:v>Declared value</x:v>
      </x:c>
      <x:c r="CO4621" t="n">
        <x:f>IFERROR(IF(AND(TYPE('Tail_Emergency'!B5)=TYPE(CN4621),ISBLANK('Tail_Emergency'!B5)=ISBLANK(CN4621),EXACT('Tail_Emergency'!B5,CN4621)),0,1),1)</x:f>
        <x:v>0</x:v>
      </x:c>
    </x:row>
    <x:row r="4622">
      <x:c r="CL4622" t="str">
        <x:v>Tail_Emergency</x:v>
      </x:c>
      <x:c r="CM4622" t="str">
        <x:v>C5</x:v>
      </x:c>
      <x:c r="CN4622" t="str">
        <x:v>Required state</x:v>
      </x:c>
      <x:c r="CO4622" t="n">
        <x:f>IFERROR(IF(AND(TYPE('Tail_Emergency'!C5)=TYPE(CN4622),ISBLANK('Tail_Emergency'!C5)=ISBLANK(CN4622),EXACT('Tail_Emergency'!C5,CN4622)),0,1),1)</x:f>
        <x:v>0</x:v>
      </x:c>
    </x:row>
    <x:row r="4623">
      <x:c r="CL4623" t="str">
        <x:v>Tail_Emergency</x:v>
      </x:c>
      <x:c r="CM4623" t="str">
        <x:v>D5</x:v>
      </x:c>
      <x:c r="CN4623" t="str">
        <x:v>Evidence / note</x:v>
      </x:c>
      <x:c r="CO4623" t="n">
        <x:f>IFERROR(IF(AND(TYPE('Tail_Emergency'!D5)=TYPE(CN4623),ISBLANK('Tail_Emergency'!D5)=ISBLANK(CN4623),EXACT('Tail_Emergency'!D5,CN4623)),0,1),1)</x:f>
        <x:v>0</x:v>
      </x:c>
    </x:row>
    <x:row r="4624">
      <x:c r="CL4624" t="str">
        <x:v>Tail_Emergency</x:v>
      </x:c>
      <x:c r="CM4624" t="str">
        <x:v>E5</x:v>
      </x:c>
      <x:c r="CN4624" t="str">
        <x:v>Status</x:v>
      </x:c>
      <x:c r="CO4624" t="n">
        <x:f>IFERROR(IF(AND(TYPE('Tail_Emergency'!E5)=TYPE(CN4624),ISBLANK('Tail_Emergency'!E5)=ISBLANK(CN4624),EXACT('Tail_Emergency'!E5,CN4624)),0,1),1)</x:f>
        <x:v>0</x:v>
      </x:c>
    </x:row>
    <x:row r="4625">
      <x:c r="CL4625" t="str">
        <x:v>Tail_Emergency</x:v>
      </x:c>
      <x:c r="CM4625" t="str">
        <x:v>A6</x:v>
      </x:c>
      <x:c r="CN4625" t="str">
        <x:v>All rights-safe options fail TRC</x:v>
      </x:c>
      <x:c r="CO4625" t="n">
        <x:f>IFERROR(IF(AND(TYPE('Tail_Emergency'!A6)=TYPE(CN4625),ISBLANK('Tail_Emergency'!A6)=ISBLANK(CN4625),EXACT('Tail_Emergency'!A6,CN4625)),0,1),1)</x:f>
        <x:v>0</x:v>
      </x:c>
    </x:row>
    <x:row r="4626">
      <x:c r="CL4626" t="str">
        <x:v>Tail_Emergency</x:v>
      </x:c>
      <x:c r="CM4626" t="str">
        <x:v>B6</x:v>
      </x:c>
      <x:c r="CN4626" t="str">
        <x:v>NO</x:v>
      </x:c>
      <x:c r="CO4626" t="n">
        <x:f>IFERROR(IF(AND(TYPE('Tail_Emergency'!B6)=TYPE(CN4626),ISBLANK('Tail_Emergency'!B6)=ISBLANK(CN4626),EXACT('Tail_Emergency'!B6,CN4626)),0,1),1)</x:f>
        <x:v>0</x:v>
      </x:c>
    </x:row>
    <x:row r="4627">
      <x:c r="CL4627" t="str">
        <x:v>Tail_Emergency</x:v>
      </x:c>
      <x:c r="CM4627" t="str">
        <x:v>C6</x:v>
      </x:c>
      <x:c r="CN4627" t="str">
        <x:v>YES</x:v>
      </x:c>
      <x:c r="CO4627" t="n">
        <x:f>IFERROR(IF(AND(TYPE('Tail_Emergency'!C6)=TYPE(CN4627),ISBLANK('Tail_Emergency'!C6)=ISBLANK(CN4627),EXACT('Tail_Emergency'!C6,CN4627)),0,1),1)</x:f>
        <x:v>0</x:v>
      </x:c>
    </x:row>
    <x:row r="4628">
      <x:c r="CL4628" t="str">
        <x:v>Tail_Emergency</x:v>
      </x:c>
      <x:c r="CM4628" t="str">
        <x:v>D6</x:v>
      </x:c>
      <x:c r="CN4628" t="str">
        <x:v>Computed trigger</x:v>
      </x:c>
      <x:c r="CO4628" t="n">
        <x:f>IFERROR(IF(AND(TYPE('Tail_Emergency'!D6)=TYPE(CN4628),ISBLANK('Tail_Emergency'!D6)=ISBLANK(CN4628),EXACT('Tail_Emergency'!D6,CN4628)),0,1),1)</x:f>
        <x:v>0</x:v>
      </x:c>
    </x:row>
    <x:row r="4629">
      <x:c r="CL4629" t="str">
        <x:v>Tail_Emergency</x:v>
      </x:c>
      <x:c r="CM4629" t="str">
        <x:v>E6</x:v>
      </x:c>
      <x:c r="CN4629" t="str">
        <x:v>NOT_INVOKED</x:v>
      </x:c>
      <x:c r="CO4629" t="n">
        <x:f>IFERROR(IF(AND(TYPE('Tail_Emergency'!E6)=TYPE(CN4629),ISBLANK('Tail_Emergency'!E6)=ISBLANK(CN4629),EXACT('Tail_Emergency'!E6,CN4629)),0,1),1)</x:f>
        <x:v>0</x:v>
      </x:c>
    </x:row>
    <x:row r="4630">
      <x:c r="CL4630" t="str">
        <x:v>Tail_Emergency</x:v>
      </x:c>
      <x:c r="CM4630" t="str">
        <x:v>A7</x:v>
      </x:c>
      <x:c r="CN4630" t="str">
        <x:v>Redesign and safer alternatives attempted</x:v>
      </x:c>
      <x:c r="CO4630" t="n">
        <x:f>IFERROR(IF(AND(TYPE('Tail_Emergency'!A7)=TYPE(CN4630),ISBLANK('Tail_Emergency'!A7)=ISBLANK(CN4630),EXACT('Tail_Emergency'!A7,CN4630)),0,1),1)</x:f>
        <x:v>0</x:v>
      </x:c>
    </x:row>
    <x:row r="4631">
      <x:c r="CL4631" t="str">
        <x:v>Tail_Emergency</x:v>
      </x:c>
      <x:c r="CM4631" t="str">
        <x:v>B7</x:v>
      </x:c>
      <x:c r="CN4631" t="str">
        <x:v>NO</x:v>
      </x:c>
      <x:c r="CO4631" t="n">
        <x:f>IFERROR(IF(AND(TYPE('Tail_Emergency'!B7)=TYPE(CN4631),ISBLANK('Tail_Emergency'!B7)=ISBLANK(CN4631),EXACT('Tail_Emergency'!B7,CN4631)),0,1),1)</x:f>
        <x:v>0</x:v>
      </x:c>
    </x:row>
    <x:row r="4632">
      <x:c r="CL4632" t="str">
        <x:v>Tail_Emergency</x:v>
      </x:c>
      <x:c r="CM4632" t="str">
        <x:v>C7</x:v>
      </x:c>
      <x:c r="CN4632" t="str">
        <x:v>YES</x:v>
      </x:c>
      <x:c r="CO4632" t="n">
        <x:f>IFERROR(IF(AND(TYPE('Tail_Emergency'!C7)=TYPE(CN4632),ISBLANK('Tail_Emergency'!C7)=ISBLANK(CN4632),EXACT('Tail_Emergency'!C7,CN4632)),0,1),1)</x:f>
        <x:v>0</x:v>
      </x:c>
    </x:row>
    <x:row r="4633">
      <x:c r="CL4633" t="str">
        <x:v>Tail_Emergency</x:v>
      </x:c>
      <x:c r="CM4633" t="str">
        <x:v>D7</x:v>
      </x:c>
      <x:c r="CN4633" t="str">
        <x:v>Governed evidence required</x:v>
      </x:c>
      <x:c r="CO4633" t="n">
        <x:f>IFERROR(IF(AND(TYPE('Tail_Emergency'!D7)=TYPE(CN4633),ISBLANK('Tail_Emergency'!D7)=ISBLANK(CN4633),EXACT('Tail_Emergency'!D7,CN4633)),0,1),1)</x:f>
        <x:v>0</x:v>
      </x:c>
    </x:row>
    <x:row r="4634">
      <x:c r="CL4634" t="str">
        <x:v>Tail_Emergency</x:v>
      </x:c>
      <x:c r="CM4634" t="str">
        <x:v>E7</x:v>
      </x:c>
      <x:c r="CN4634" t="str">
        <x:v>NOT_INVOKED</x:v>
      </x:c>
      <x:c r="CO4634" t="n">
        <x:f>IFERROR(IF(AND(TYPE('Tail_Emergency'!E7)=TYPE(CN4634),ISBLANK('Tail_Emergency'!E7)=ISBLANK(CN4634),EXACT('Tail_Emergency'!E7,CN4634)),0,1),1)</x:f>
        <x:v>0</x:v>
      </x:c>
    </x:row>
    <x:row r="4635">
      <x:c r="CL4635" t="str">
        <x:v>Tail_Emergency</x:v>
      </x:c>
      <x:c r="CM4635" t="str">
        <x:v>A8</x:v>
      </x:c>
      <x:c r="CN4635" t="str">
        <x:v>Delay/refusal/no-action unavailable or worse</x:v>
      </x:c>
      <x:c r="CO4635" t="n">
        <x:f>IFERROR(IF(AND(TYPE('Tail_Emergency'!A8)=TYPE(CN4635),ISBLANK('Tail_Emergency'!A8)=ISBLANK(CN4635),EXACT('Tail_Emergency'!A8,CN4635)),0,1),1)</x:f>
        <x:v>0</x:v>
      </x:c>
    </x:row>
    <x:row r="4636">
      <x:c r="CL4636" t="str">
        <x:v>Tail_Emergency</x:v>
      </x:c>
      <x:c r="CM4636" t="str">
        <x:v>B8</x:v>
      </x:c>
      <x:c r="CN4636" t="str">
        <x:v>NO</x:v>
      </x:c>
      <x:c r="CO4636" t="n">
        <x:f>IFERROR(IF(AND(TYPE('Tail_Emergency'!B8)=TYPE(CN4636),ISBLANK('Tail_Emergency'!B8)=ISBLANK(CN4636),EXACT('Tail_Emergency'!B8,CN4636)),0,1),1)</x:f>
        <x:v>0</x:v>
      </x:c>
    </x:row>
    <x:row r="4637">
      <x:c r="CL4637" t="str">
        <x:v>Tail_Emergency</x:v>
      </x:c>
      <x:c r="CM4637" t="str">
        <x:v>C8</x:v>
      </x:c>
      <x:c r="CN4637" t="str">
        <x:v>YES</x:v>
      </x:c>
      <x:c r="CO4637" t="n">
        <x:f>IFERROR(IF(AND(TYPE('Tail_Emergency'!C8)=TYPE(CN4637),ISBLANK('Tail_Emergency'!C8)=ISBLANK(CN4637),EXACT('Tail_Emergency'!C8,CN4637)),0,1),1)</x:f>
        <x:v>0</x:v>
      </x:c>
    </x:row>
    <x:row r="4638">
      <x:c r="CL4638" t="str">
        <x:v>Tail_Emergency</x:v>
      </x:c>
      <x:c r="CM4638" t="str">
        <x:v>D8</x:v>
      </x:c>
      <x:c r="CN4638" t="str">
        <x:v>Necessity evidence required</x:v>
      </x:c>
      <x:c r="CO4638" t="n">
        <x:f>IFERROR(IF(AND(TYPE('Tail_Emergency'!D8)=TYPE(CN4638),ISBLANK('Tail_Emergency'!D8)=ISBLANK(CN4638),EXACT('Tail_Emergency'!D8,CN4638)),0,1),1)</x:f>
        <x:v>0</x:v>
      </x:c>
    </x:row>
    <x:row r="4639">
      <x:c r="CL4639" t="str">
        <x:v>Tail_Emergency</x:v>
      </x:c>
      <x:c r="CM4639" t="str">
        <x:v>E8</x:v>
      </x:c>
      <x:c r="CN4639" t="str">
        <x:v>NOT_INVOKED</x:v>
      </x:c>
      <x:c r="CO4639" t="n">
        <x:f>IFERROR(IF(AND(TYPE('Tail_Emergency'!E8)=TYPE(CN4639),ISBLANK('Tail_Emergency'!E8)=ISBLANK(CN4639),EXACT('Tail_Emergency'!E8,CN4639)),0,1),1)</x:f>
        <x:v>0</x:v>
      </x:c>
    </x:row>
    <x:row r="4640">
      <x:c r="CL4640" t="str">
        <x:v>Tail_Emergency</x:v>
      </x:c>
      <x:c r="CM4640" t="str">
        <x:v>A9</x:v>
      </x:c>
      <x:c r="CN4640" t="str">
        <x:v>Independent challenger completed review</x:v>
      </x:c>
      <x:c r="CO4640" t="n">
        <x:f>IFERROR(IF(AND(TYPE('Tail_Emergency'!A9)=TYPE(CN4640),ISBLANK('Tail_Emergency'!A9)=ISBLANK(CN4640),EXACT('Tail_Emergency'!A9,CN4640)),0,1),1)</x:f>
        <x:v>0</x:v>
      </x:c>
    </x:row>
    <x:row r="4641">
      <x:c r="CL4641" t="str">
        <x:v>Tail_Emergency</x:v>
      </x:c>
      <x:c r="CM4641" t="str">
        <x:v>B9</x:v>
      </x:c>
      <x:c r="CN4641" t="str">
        <x:v>NO</x:v>
      </x:c>
      <x:c r="CO4641" t="n">
        <x:f>IFERROR(IF(AND(TYPE('Tail_Emergency'!B9)=TYPE(CN4641),ISBLANK('Tail_Emergency'!B9)=ISBLANK(CN4641),EXACT('Tail_Emergency'!B9,CN4641)),0,1),1)</x:f>
        <x:v>0</x:v>
      </x:c>
    </x:row>
    <x:row r="4642">
      <x:c r="CL4642" t="str">
        <x:v>Tail_Emergency</x:v>
      </x:c>
      <x:c r="CM4642" t="str">
        <x:v>C9</x:v>
      </x:c>
      <x:c r="CN4642" t="str">
        <x:v>YES</x:v>
      </x:c>
      <x:c r="CO4642" t="n">
        <x:f>IFERROR(IF(AND(TYPE('Tail_Emergency'!C9)=TYPE(CN4642),ISBLANK('Tail_Emergency'!C9)=ISBLANK(CN4642),EXACT('Tail_Emergency'!C9,CN4642)),0,1),1)</x:f>
        <x:v>0</x:v>
      </x:c>
    </x:row>
    <x:row r="4643">
      <x:c r="CL4643" t="str">
        <x:v>Tail_Emergency</x:v>
      </x:c>
      <x:c r="CM4643" t="str">
        <x:v>D9</x:v>
      </x:c>
      <x:c r="CN4643" t="str">
        <x:v>No reporting/material-interest conflict</x:v>
      </x:c>
      <x:c r="CO4643" t="n">
        <x:f>IFERROR(IF(AND(TYPE('Tail_Emergency'!D9)=TYPE(CN4643),ISBLANK('Tail_Emergency'!D9)=ISBLANK(CN4643),EXACT('Tail_Emergency'!D9,CN4643)),0,1),1)</x:f>
        <x:v>0</x:v>
      </x:c>
    </x:row>
    <x:row r="4644">
      <x:c r="CL4644" t="str">
        <x:v>Tail_Emergency</x:v>
      </x:c>
      <x:c r="CM4644" t="str">
        <x:v>E9</x:v>
      </x:c>
      <x:c r="CN4644" t="str">
        <x:v>NOT_INVOKED</x:v>
      </x:c>
      <x:c r="CO4644" t="n">
        <x:f>IFERROR(IF(AND(TYPE('Tail_Emergency'!E9)=TYPE(CN4644),ISBLANK('Tail_Emergency'!E9)=ISBLANK(CN4644),EXACT('Tail_Emergency'!E9,CN4644)),0,1),1)</x:f>
        <x:v>0</x:v>
      </x:c>
    </x:row>
    <x:row r="4645">
      <x:c r="CL4645" t="str">
        <x:v>Tail_Emergency</x:v>
      </x:c>
      <x:c r="CM4645" t="str">
        <x:v>A10</x:v>
      </x:c>
      <x:c r="CN4645" t="str">
        <x:v>Absolute maximum exposure tau_TRC_max</x:v>
      </x:c>
      <x:c r="CO4645" t="n">
        <x:f>IFERROR(IF(AND(TYPE('Tail_Emergency'!A10)=TYPE(CN4645),ISBLANK('Tail_Emergency'!A10)=ISBLANK(CN4645),EXACT('Tail_Emergency'!A10,CN4645)),0,1),1)</x:f>
        <x:v>0</x:v>
      </x:c>
    </x:row>
    <x:row r="4646">
      <x:c r="CL4646" t="str">
        <x:v>Tail_Emergency</x:v>
      </x:c>
      <x:c r="CM4646" t="str">
        <x:v>B10</x:v>
      </x:c>
      <x:c r="CN4646" t="n">
        <x:v>0.4</x:v>
      </x:c>
      <x:c r="CO4646" t="n">
        <x:f>IFERROR(IF(AND(TYPE('Tail_Emergency'!B10)=TYPE(CN4646),ISBLANK('Tail_Emergency'!B10)=ISBLANK(CN4646),EXACT('Tail_Emergency'!B10,CN4646)),0,1),1)</x:f>
        <x:v>0</x:v>
      </x:c>
    </x:row>
    <x:row r="4647">
      <x:c r="CL4647" t="str">
        <x:v>Tail_Emergency</x:v>
      </x:c>
      <x:c r="CM4647" t="str">
        <x:v>C10</x:v>
      </x:c>
      <x:c r="CN4647" t="str">
        <x:v>Numeric 0..1</x:v>
      </x:c>
      <x:c r="CO4647" t="n">
        <x:f>IFERROR(IF(AND(TYPE('Tail_Emergency'!C10)=TYPE(CN4647),ISBLANK('Tail_Emergency'!C10)=ISBLANK(CN4647),EXACT('Tail_Emergency'!C10,CN4647)),0,1),1)</x:f>
        <x:v>0</x:v>
      </x:c>
    </x:row>
    <x:row r="4648">
      <x:c r="CL4648" t="str">
        <x:v>Tail_Emergency</x:v>
      </x:c>
      <x:c r="CM4648" t="str">
        <x:v>D10</x:v>
      </x:c>
      <x:c r="CN4648" t="str">
        <x:v>Must be governed before activation</x:v>
      </x:c>
      <x:c r="CO4648" t="n">
        <x:f>IFERROR(IF(AND(TYPE('Tail_Emergency'!D10)=TYPE(CN4648),ISBLANK('Tail_Emergency'!D10)=ISBLANK(CN4648),EXACT('Tail_Emergency'!D10,CN4648)),0,1),1)</x:f>
        <x:v>0</x:v>
      </x:c>
    </x:row>
    <x:row r="4649">
      <x:c r="CL4649" t="str">
        <x:v>Tail_Emergency</x:v>
      </x:c>
      <x:c r="CM4649" t="str">
        <x:v>E10</x:v>
      </x:c>
      <x:c r="CN4649" t="str">
        <x:v>NOT_INVOKED</x:v>
      </x:c>
      <x:c r="CO4649" t="n">
        <x:f>IFERROR(IF(AND(TYPE('Tail_Emergency'!E10)=TYPE(CN4649),ISBLANK('Tail_Emergency'!E10)=ISBLANK(CN4649),EXACT('Tail_Emergency'!E10,CN4649)),0,1),1)</x:f>
        <x:v>0</x:v>
      </x:c>
    </x:row>
    <x:row r="4650">
      <x:c r="CL4650" t="str">
        <x:v>Tail_Emergency</x:v>
      </x:c>
      <x:c r="CM4650" t="str">
        <x:v>A11</x:v>
      </x:c>
      <x:c r="CN4650" t="str">
        <x:v>Controls, time bound, shutoff, remedy, exit complete</x:v>
      </x:c>
      <x:c r="CO4650" t="n">
        <x:f>IFERROR(IF(AND(TYPE('Tail_Emergency'!A11)=TYPE(CN4650),ISBLANK('Tail_Emergency'!A11)=ISBLANK(CN4650),EXACT('Tail_Emergency'!A11,CN4650)),0,1),1)</x:f>
        <x:v>0</x:v>
      </x:c>
    </x:row>
    <x:row r="4651">
      <x:c r="CL4651" t="str">
        <x:v>Tail_Emergency</x:v>
      </x:c>
      <x:c r="CM4651" t="str">
        <x:v>B11</x:v>
      </x:c>
      <x:c r="CN4651" t="str">
        <x:v>NO</x:v>
      </x:c>
      <x:c r="CO4651" t="n">
        <x:f>IFERROR(IF(AND(TYPE('Tail_Emergency'!B11)=TYPE(CN4651),ISBLANK('Tail_Emergency'!B11)=ISBLANK(CN4651),EXACT('Tail_Emergency'!B11,CN4651)),0,1),1)</x:f>
        <x:v>0</x:v>
      </x:c>
    </x:row>
    <x:row r="4652">
      <x:c r="CL4652" t="str">
        <x:v>Tail_Emergency</x:v>
      </x:c>
      <x:c r="CM4652" t="str">
        <x:v>C11</x:v>
      </x:c>
      <x:c r="CN4652" t="str">
        <x:v>YES</x:v>
      </x:c>
      <x:c r="CO4652" t="n">
        <x:f>IFERROR(IF(AND(TYPE('Tail_Emergency'!C11)=TYPE(CN4652),ISBLANK('Tail_Emergency'!C11)=ISBLANK(CN4652),EXACT('Tail_Emergency'!C11,CN4652)),0,1),1)</x:f>
        <x:v>0</x:v>
      </x:c>
    </x:row>
    <x:row r="4653">
      <x:c r="CL4653" t="str">
        <x:v>Tail_Emergency</x:v>
      </x:c>
      <x:c r="CM4653" t="str">
        <x:v>D11</x:v>
      </x:c>
      <x:c r="CN4653" t="str">
        <x:v>All required controls bind</x:v>
      </x:c>
      <x:c r="CO4653" t="n">
        <x:f>IFERROR(IF(AND(TYPE('Tail_Emergency'!D11)=TYPE(CN4653),ISBLANK('Tail_Emergency'!D11)=ISBLANK(CN4653),EXACT('Tail_Emergency'!D11,CN4653)),0,1),1)</x:f>
        <x:v>0</x:v>
      </x:c>
    </x:row>
    <x:row r="4654">
      <x:c r="CL4654" t="str">
        <x:v>Tail_Emergency</x:v>
      </x:c>
      <x:c r="CM4654" t="str">
        <x:v>E11</x:v>
      </x:c>
      <x:c r="CN4654" t="str">
        <x:v>NOT_INVOKED</x:v>
      </x:c>
      <x:c r="CO4654" t="n">
        <x:f>IFERROR(IF(AND(TYPE('Tail_Emergency'!E11)=TYPE(CN4654),ISBLANK('Tail_Emergency'!E11)=ISBLANK(CN4654),EXACT('Tail_Emergency'!E11,CN4654)),0,1),1)</x:f>
        <x:v>0</x:v>
      </x:c>
    </x:row>
    <x:row r="4655">
      <x:c r="CL4655" t="str">
        <x:v>Tail_Emergency</x:v>
      </x:c>
      <x:c r="CM4655" t="str">
        <x:v>A12</x:v>
      </x:c>
      <x:c r="CN4655" t="str">
        <x:v>One-tier-higher approval and lawful authority</x:v>
      </x:c>
      <x:c r="CO4655" t="n">
        <x:f>IFERROR(IF(AND(TYPE('Tail_Emergency'!A12)=TYPE(CN4655),ISBLANK('Tail_Emergency'!A12)=ISBLANK(CN4655),EXACT('Tail_Emergency'!A12,CN4655)),0,1),1)</x:f>
        <x:v>0</x:v>
      </x:c>
    </x:row>
    <x:row r="4656">
      <x:c r="CL4656" t="str">
        <x:v>Tail_Emergency</x:v>
      </x:c>
      <x:c r="CM4656" t="str">
        <x:v>B12</x:v>
      </x:c>
      <x:c r="CN4656" t="str">
        <x:v>NO</x:v>
      </x:c>
      <x:c r="CO4656" t="n">
        <x:f>IFERROR(IF(AND(TYPE('Tail_Emergency'!B12)=TYPE(CN4656),ISBLANK('Tail_Emergency'!B12)=ISBLANK(CN4656),EXACT('Tail_Emergency'!B12,CN4656)),0,1),1)</x:f>
        <x:v>0</x:v>
      </x:c>
    </x:row>
    <x:row r="4657">
      <x:c r="CL4657" t="str">
        <x:v>Tail_Emergency</x:v>
      </x:c>
      <x:c r="CM4657" t="str">
        <x:v>C12</x:v>
      </x:c>
      <x:c r="CN4657" t="str">
        <x:v>YES</x:v>
      </x:c>
      <x:c r="CO4657" t="n">
        <x:f>IFERROR(IF(AND(TYPE('Tail_Emergency'!C12)=TYPE(CN4657),ISBLANK('Tail_Emergency'!C12)=ISBLANK(CN4657),EXACT('Tail_Emergency'!C12,CN4657)),0,1),1)</x:f>
        <x:v>0</x:v>
      </x:c>
    </x:row>
    <x:row r="4658">
      <x:c r="CL4658" t="str">
        <x:v>Tail_Emergency</x:v>
      </x:c>
      <x:c r="CM4658" t="str">
        <x:v>D12</x:v>
      </x:c>
      <x:c r="CN4658" t="str">
        <x:v>Recorded authority required</x:v>
      </x:c>
      <x:c r="CO4658" t="n">
        <x:f>IFERROR(IF(AND(TYPE('Tail_Emergency'!D12)=TYPE(CN4658),ISBLANK('Tail_Emergency'!D12)=ISBLANK(CN4658),EXACT('Tail_Emergency'!D12,CN4658)),0,1),1)</x:f>
        <x:v>0</x:v>
      </x:c>
    </x:row>
    <x:row r="4659">
      <x:c r="CL4659" t="str">
        <x:v>Tail_Emergency</x:v>
      </x:c>
      <x:c r="CM4659" t="str">
        <x:v>E12</x:v>
      </x:c>
      <x:c r="CN4659" t="str">
        <x:v>NOT_INVOKED</x:v>
      </x:c>
      <x:c r="CO4659" t="n">
        <x:f>IFERROR(IF(AND(TYPE('Tail_Emergency'!E12)=TYPE(CN4659),ISBLANK('Tail_Emergency'!E12)=ISBLANK(CN4659),EXACT('Tail_Emergency'!E12,CN4659)),0,1),1)</x:f>
        <x:v>0</x:v>
      </x:c>
    </x:row>
    <x:row r="4660">
      <x:c r="CL4660" t="str">
        <x:v>Tail_Emergency</x:v>
      </x:c>
      <x:c r="CM4660" t="str">
        <x:v>A14</x:v>
      </x:c>
      <x:c r="CN4660" t="str">
        <x:v>Provisional option</x:v>
      </x:c>
      <x:c r="CO4660" t="n">
        <x:f>IFERROR(IF(AND(TYPE('Tail_Emergency'!A14)=TYPE(CN4660),ISBLANK('Tail_Emergency'!A14)=ISBLANK(CN4660),EXACT('Tail_Emergency'!A14,CN4660)),0,1),1)</x:f>
        <x:v>0</x:v>
      </x:c>
    </x:row>
    <x:row r="4661">
      <x:c r="CL4661" t="str">
        <x:v>Tail_Emergency</x:v>
      </x:c>
      <x:c r="CM4661" t="str">
        <x:v>B14</x:v>
      </x:c>
      <x:c r="CN4661" t="str">
        <x:v>NA_NOT_INVOKED</x:v>
      </x:c>
      <x:c r="CO4661" t="n">
        <x:f>IFERROR(IF(AND(TYPE('Tail_Emergency'!B14)=TYPE(CN4661),ISBLANK('Tail_Emergency'!B14)=ISBLANK(CN4661),EXACT('Tail_Emergency'!B14,CN4661)),0,1),1)</x:f>
        <x:v>0</x:v>
      </x:c>
    </x:row>
    <x:row r="4662">
      <x:c r="CL4662" t="str">
        <x:v>Tail_Emergency</x:v>
      </x:c>
      <x:c r="CM4662" t="str">
        <x:v>C14</x:v>
      </x:c>
      <x:c r="CN4662" t="str">
        <x:v>Below absolute cap</x:v>
      </x:c>
      <x:c r="CO4662" t="n">
        <x:f>IFERROR(IF(AND(TYPE('Tail_Emergency'!C14)=TYPE(CN4662),ISBLANK('Tail_Emergency'!C14)=ISBLANK(CN4662),EXACT('Tail_Emergency'!C14,CN4662)),0,1),1)</x:f>
        <x:v>0</x:v>
      </x:c>
    </x:row>
    <x:row r="4663">
      <x:c r="CL4663" t="str">
        <x:v>Tail_Emergency</x:v>
      </x:c>
      <x:c r="CM4663" t="str">
        <x:v>D14</x:v>
      </x:c>
      <x:c r="CN4663" t="str">
        <x:v>NA_NOT_INVOKED</x:v>
      </x:c>
      <x:c r="CO4663" t="n">
        <x:f>IFERROR(IF(AND(TYPE('Tail_Emergency'!D14)=TYPE(CN4663),ISBLANK('Tail_Emergency'!D14)=ISBLANK(CN4663),EXACT('Tail_Emergency'!D14,CN4663)),0,1),1)</x:f>
        <x:v>0</x:v>
      </x:c>
    </x:row>
    <x:row r="4664">
      <x:c r="CL4664" t="str">
        <x:v>Tail_Emergency</x:v>
      </x:c>
      <x:c r="CM4664" t="str">
        <x:v>A15</x:v>
      </x:c>
      <x:c r="CN4664" t="str">
        <x:v>Mode status</x:v>
      </x:c>
      <x:c r="CO4664" t="n">
        <x:f>IFERROR(IF(AND(TYPE('Tail_Emergency'!A15)=TYPE(CN4664),ISBLANK('Tail_Emergency'!A15)=ISBLANK(CN4664),EXACT('Tail_Emergency'!A15,CN4664)),0,1),1)</x:f>
        <x:v>0</x:v>
      </x:c>
    </x:row>
    <x:row r="4665">
      <x:c r="CL4665" t="str">
        <x:v>Tail_Emergency</x:v>
      </x:c>
      <x:c r="CM4665" t="str">
        <x:v>B15</x:v>
      </x:c>
      <x:c r="CN4665" t="str">
        <x:v>NOT_INVOKED</x:v>
      </x:c>
      <x:c r="CO4665" t="n">
        <x:f>IFERROR(IF(AND(TYPE('Tail_Emergency'!B15)=TYPE(CN4665),ISBLANK('Tail_Emergency'!B15)=ISBLANK(CN4665),EXACT('Tail_Emergency'!B15,CN4665)),0,1),1)</x:f>
        <x:v>0</x:v>
      </x:c>
    </x:row>
    <x:row r="4666">
      <x:c r="CL4666" t="str">
        <x:v>Tail_Emergency</x:v>
      </x:c>
      <x:c r="CM4666" t="str">
        <x:v>A16</x:v>
      </x:c>
      <x:c r="CN4666" t="str">
        <x:v>RLS permitted?</x:v>
      </x:c>
      <x:c r="CO4666" t="n">
        <x:f>IFERROR(IF(AND(TYPE('Tail_Emergency'!A16)=TYPE(CN4666),ISBLANK('Tail_Emergency'!A16)=ISBLANK(CN4666),EXACT('Tail_Emergency'!A16,CN4666)),0,1),1)</x:f>
        <x:v>0</x:v>
      </x:c>
    </x:row>
    <x:row r="4667">
      <x:c r="CL4667" t="str">
        <x:v>Tail_Emergency</x:v>
      </x:c>
      <x:c r="CM4667" t="str">
        <x:v>B16</x:v>
      </x:c>
      <x:c r="CN4667" t="str">
        <x:v>NA_NOT_INVOKED - ORDINARY CASCADE GOVERNS</x:v>
      </x:c>
      <x:c r="CO4667" t="n">
        <x:f>IFERROR(IF(AND(TYPE('Tail_Emergency'!B16)=TYPE(CN4667),ISBLANK('Tail_Emergency'!B16)=ISBLANK(CN4667),EXACT('Tail_Emergency'!B16,CN4667)),0,1),1)</x:f>
        <x:v>0</x:v>
      </x:c>
    </x:row>
    <x:row r="4668">
      <x:c r="CL4668" t="str">
        <x:v>Tail_Emergency</x:v>
      </x:c>
      <x:c r="CM4668" t="str">
        <x:v>A17</x:v>
      </x:c>
      <x:c r="CN4668" t="str">
        <x:v>Interpretation</x:v>
      </x:c>
      <x:c r="CO4668" t="n">
        <x:f>IFERROR(IF(AND(TYPE('Tail_Emergency'!A17)=TYPE(CN4668),ISBLANK('Tail_Emergency'!A17)=ISBLANK(CN4668),EXACT('Tail_Emergency'!A17,CN4668)),0,1),1)</x:f>
        <x:v>0</x:v>
      </x:c>
    </x:row>
    <x:row r="4669">
      <x:c r="CL4669" t="str">
        <x:v>Tail_Emergency</x:v>
      </x:c>
      <x:c r="CM4669" t="str">
        <x:v>B17</x:v>
      </x:c>
      <x:c r="CN4669" t="str">
        <x:v>A Tail Emergency action is not TRC_PASS, SELECT, aligned, safe, or ordinarily admissible.</x:v>
      </x:c>
      <x:c r="CO4669" t="n">
        <x:f>IFERROR(IF(AND(TYPE('Tail_Emergency'!B17)=TYPE(CN4669),ISBLANK('Tail_Emergency'!B17)=ISBLANK(CN4669),EXACT('Tail_Emergency'!B17,CN4669)),0,1),1)</x:f>
        <x:v>0</x:v>
      </x:c>
    </x:row>
    <x:row r="4670">
      <x:c r="CL4670" t="str">
        <x:v>Containment</x:v>
      </x:c>
      <x:c r="CM4670" t="str">
        <x:v>A1</x:v>
      </x:c>
      <x:c r="CN4670" t="str">
        <x:v>LEVEL 4: CSV - CONTAINMENT AND STRUCTURAL VIABILITY</x:v>
      </x:c>
      <x:c r="CO4670" t="n">
        <x:f>IFERROR(IF(AND(TYPE('Containment'!A1)=TYPE(CN4670),ISBLANK('Containment'!A1)=ISBLANK(CN4670),EXACT('Containment'!A1,CN4670)),0,1),1)</x:f>
        <x:v>0</x:v>
      </x:c>
    </x:row>
    <x:row r="4671">
      <x:c r="CL4671" t="str">
        <x:v>Containment</x:v>
      </x:c>
      <x:c r="CM4671" t="str">
        <x:v>J2</x:v>
      </x:c>
      <x:c r="CN4671" t="str">
        <x:v>Containment computed</x:v>
      </x:c>
      <x:c r="CO4671" t="n">
        <x:f>IFERROR(IF(AND(TYPE('Containment'!J2)=TYPE(CN4671),ISBLANK('Containment'!J2)=ISBLANK(CN4671),EXACT('Containment'!J2,CN4671)),0,1),1)</x:f>
        <x:v>0</x:v>
      </x:c>
    </x:row>
    <x:row r="4672">
      <x:c r="CL4672" t="str">
        <x:v>Containment</x:v>
      </x:c>
      <x:c r="CM4672" t="str">
        <x:v>A3</x:v>
      </x:c>
      <x:c r="CN4672" t="str">
        <x:v>Reference</x:v>
      </x:c>
      <x:c r="CO4672" t="n">
        <x:f>IFERROR(IF(AND(TYPE('Containment'!A3)=TYPE(CN4672),ISBLANK('Containment'!A3)=ISBLANK(CN4672),EXACT('Containment'!A3,CN4672)),0,1),1)</x:f>
        <x:v>0</x:v>
      </x:c>
    </x:row>
    <x:row r="4673">
      <x:c r="CL4673" t="str">
        <x:v>Containment</x:v>
      </x:c>
      <x:c r="CM4673" t="str">
        <x:v>B3</x:v>
      </x:c>
      <x:c r="CN4673" t="str">
        <x:v>Canon v13.0 Section 9: CSV resolves containment integrity, structural viability, source coupling, physical/causal admissibility, dependency/lock-in, reversibility, monitoring, controls, authority/legitimacy, distributional burden, and evidence sufficiency before RLS.</x:v>
      </x:c>
      <x:c r="CO4673" t="n">
        <x:f>IFERROR(IF(AND(TYPE('Containment'!B3)=TYPE(CN4673),ISBLANK('Containment'!B3)=ISBLANK(CN4673),EXACT('Containment'!B3,CN4673)),0,1),1)</x:f>
        <x:v>0</x:v>
      </x:c>
    </x:row>
    <x:row r="4674">
      <x:c r="CL4674" t="str">
        <x:v>Containment</x:v>
      </x:c>
      <x:c r="CM4674" t="str">
        <x:v>J3</x:v>
      </x:c>
      <x:c r="CN4674" t="str">
        <x:v>θ_pos</x:v>
      </x:c>
      <x:c r="CO4674" t="n">
        <x:f>IFERROR(IF(AND(TYPE('Containment'!J3)=TYPE(CN4674),ISBLANK('Containment'!J3)=ISBLANK(CN4674),EXACT('Containment'!J3,CN4674)),0,1),1)</x:f>
        <x:v>0</x:v>
      </x:c>
    </x:row>
    <x:row r="4675">
      <x:c r="CL4675" t="str">
        <x:v>Containment</x:v>
      </x:c>
      <x:c r="CM4675" t="str">
        <x:v>K3</x:v>
      </x:c>
      <x:c r="CN4675" t="n">
        <x:v>0.05</x:v>
      </x:c>
      <x:c r="CO4675" t="n">
        <x:f>IFERROR(IF(AND(TYPE('Containment'!K3)=TYPE(CN4675),ISBLANK('Containment'!K3)=ISBLANK(CN4675),EXACT('Containment'!K3,CN4675)),0,1),1)</x:f>
        <x:v>0</x:v>
      </x:c>
    </x:row>
    <x:row r="4676">
      <x:c r="CL4676" t="str">
        <x:v>Containment</x:v>
      </x:c>
      <x:c r="CM4676" t="str">
        <x:v>J4</x:v>
      </x:c>
      <x:c r="CN4676" t="str">
        <x:v>τ_c</x:v>
      </x:c>
      <x:c r="CO4676" t="n">
        <x:f>IFERROR(IF(AND(TYPE('Containment'!J4)=TYPE(CN4676),ISBLANK('Containment'!J4)=ISBLANK(CN4676),EXACT('Containment'!J4,CN4676)),0,1),1)</x:f>
        <x:v>0</x:v>
      </x:c>
    </x:row>
    <x:row r="4677">
      <x:c r="CL4677" t="str">
        <x:v>Containment</x:v>
      </x:c>
      <x:c r="CM4677" t="str">
        <x:v>K4</x:v>
      </x:c>
      <x:c r="CN4677" t="n">
        <x:v>-0.1</x:v>
      </x:c>
      <x:c r="CO4677" t="n">
        <x:f>IFERROR(IF(AND(TYPE('Containment'!K4)=TYPE(CN4677),ISBLANK('Containment'!K4)=ISBLANK(CN4677),EXACT('Containment'!K4,CN4677)),0,1),1)</x:f>
        <x:v>0</x:v>
      </x:c>
    </x:row>
    <x:row r="4678">
      <x:c r="CL4678" t="str">
        <x:v>Containment</x:v>
      </x:c>
      <x:c r="CM4678" t="str">
        <x:v>B5</x:v>
      </x:c>
      <x:c r="CN4678" t="str">
        <x:v>CSV is not a purity filter. Residual harms may carry to RLS; uncontained or structurally non-viable harms trigger controls, redesign, escalation, emergency provisional treatment, or failure.</x:v>
      </x:c>
      <x:c r="CO4678" t="n">
        <x:f>IFERROR(IF(AND(TYPE('Containment'!B5)=TYPE(CN4678),ISBLANK('Containment'!B5)=ISBLANK(CN4678),EXACT('Containment'!B5,CN4678)),0,1),1)</x:f>
        <x:v>0</x:v>
      </x:c>
    </x:row>
    <x:row r="4679">
      <x:c r="CL4679" t="str">
        <x:v>Containment</x:v>
      </x:c>
      <x:c r="CM4679" t="str">
        <x:v>J5</x:v>
      </x:c>
      <x:c r="CN4679" t="str">
        <x:v>Union Scope</x:v>
      </x:c>
      <x:c r="CO4679" t="n">
        <x:f>IFERROR(IF(AND(TYPE('Containment'!J5)=TYPE(CN4679),ISBLANK('Containment'!J5)=ISBLANK(CN4679),EXACT('Containment'!J5,CN4679)),0,1),1)</x:f>
        <x:v>0</x:v>
      </x:c>
    </x:row>
    <x:row r="4680">
      <x:c r="CL4680" t="str">
        <x:v>Containment</x:v>
      </x:c>
      <x:c r="CM4680" t="str">
        <x:v>K5</x:v>
      </x:c>
      <x:c r="CN4680" t="str">
        <x:v>S_u(A)</x:v>
      </x:c>
      <x:c r="CO4680" t="n">
        <x:f>IFERROR(IF(AND(TYPE('Containment'!K5)=TYPE(CN4680),ISBLANK('Containment'!K5)=ISBLANK(CN4680),EXACT('Containment'!K5,CN4680)),0,1),1)</x:f>
        <x:v>0</x:v>
      </x:c>
    </x:row>
    <x:row r="4681">
      <x:c r="CL4681" t="str">
        <x:v>Containment</x:v>
      </x:c>
      <x:c r="CM4681" t="str">
        <x:v>L5</x:v>
      </x:c>
      <x:c r="CN4681" t="str">
        <x:v>S_u(B)</x:v>
      </x:c>
      <x:c r="CO4681" t="n">
        <x:f>IFERROR(IF(AND(TYPE('Containment'!L5)=TYPE(CN4681),ISBLANK('Containment'!L5)=ISBLANK(CN4681),EXACT('Containment'!L5,CN4681)),0,1),1)</x:f>
        <x:v>0</x:v>
      </x:c>
    </x:row>
    <x:row r="4682">
      <x:c r="CL4682" t="str">
        <x:v>Containment</x:v>
      </x:c>
      <x:c r="CM4682" t="str">
        <x:v>M5</x:v>
      </x:c>
      <x:c r="CN4682" t="str">
        <x:v>M_u(A) containing-scope minimum</x:v>
      </x:c>
      <x:c r="CO4682" t="n">
        <x:f>IFERROR(IF(AND(TYPE('Containment'!M5)=TYPE(CN4682),ISBLANK('Containment'!M5)=ISBLANK(CN4682),EXACT('Containment'!M5,CN4682)),0,1),1)</x:f>
        <x:v>0</x:v>
      </x:c>
    </x:row>
    <x:row r="4683">
      <x:c r="CL4683" t="str">
        <x:v>Containment</x:v>
      </x:c>
      <x:c r="CM4683" t="str">
        <x:v>N5</x:v>
      </x:c>
      <x:c r="CN4683" t="str">
        <x:v>M_u(B) containing-scope minimum</x:v>
      </x:c>
      <x:c r="CO4683" t="n">
        <x:f>IFERROR(IF(AND(TYPE('Containment'!N5)=TYPE(CN4683),ISBLANK('Containment'!N5)=ISBLANK(CN4683),EXACT('Containment'!N5,CN4683)),0,1),1)</x:f>
        <x:v>0</x:v>
      </x:c>
    </x:row>
    <x:row r="4684">
      <x:c r="CL4684" t="str">
        <x:v>Containment</x:v>
      </x:c>
      <x:c r="CM4684" t="str">
        <x:v>J6</x:v>
      </x:c>
      <x:c r="CN4684" t="str">
        <x:v>U1</x:v>
      </x:c>
      <x:c r="CO4684" t="n">
        <x:f>IFERROR(IF(AND(TYPE('Containment'!J6)=TYPE(CN4684),ISBLANK('Containment'!J6)=ISBLANK(CN4684),EXACT('Containment'!J6,CN4684)),0,1),1)</x:f>
        <x:v>0</x:v>
      </x:c>
    </x:row>
    <x:row r="4685">
      <x:c r="CL4685" t="str">
        <x:v>Containment</x:v>
      </x:c>
      <x:c r="CM4685" t="str">
        <x:v>K6</x:v>
      </x:c>
      <x:c r="CN4685" t="n">
        <x:v>0.0560382485886524</x:v>
      </x:c>
      <x:c r="CO4685" t="n">
        <x:f>IFERROR(IF(AND(TYPE('Containment'!K6)=TYPE(CN4685),ISBLANK('Containment'!K6)=ISBLANK(CN4685),EXACT('Containment'!K6,CN4685)),0,1),1)</x:f>
        <x:v>0</x:v>
      </x:c>
    </x:row>
    <x:row r="4686">
      <x:c r="CL4686" t="str">
        <x:v>Containment</x:v>
      </x:c>
      <x:c r="CM4686" t="str">
        <x:v>L6</x:v>
      </x:c>
      <x:c r="CN4686" t="n">
        <x:v>-0.0066190810958048</x:v>
      </x:c>
      <x:c r="CO4686" t="n">
        <x:f>IFERROR(IF(AND(TYPE('Containment'!L6)=TYPE(CN4686),ISBLANK('Containment'!L6)=ISBLANK(CN4686),EXACT('Containment'!L6,CN4686)),0,1),1)</x:f>
        <x:v>0</x:v>
      </x:c>
    </x:row>
    <x:row r="4687">
      <x:c r="CL4687" t="str">
        <x:v>Containment</x:v>
      </x:c>
      <x:c r="CM4687" t="str">
        <x:v>M6</x:v>
      </x:c>
      <x:c r="CN4687" t="n">
        <x:v>0</x:v>
      </x:c>
      <x:c r="CO4687" t="n">
        <x:f>IFERROR(IF(AND(TYPE('Containment'!M6)=TYPE(CN4687),ISBLANK('Containment'!M6)=ISBLANK(CN4687),EXACT('Containment'!M6,CN4687)),0,1),1)</x:f>
        <x:v>0</x:v>
      </x:c>
    </x:row>
    <x:row r="4688">
      <x:c r="CL4688" t="str">
        <x:v>Containment</x:v>
      </x:c>
      <x:c r="CM4688" t="str">
        <x:v>N6</x:v>
      </x:c>
      <x:c r="CN4688" t="n">
        <x:v>0</x:v>
      </x:c>
      <x:c r="CO4688" t="n">
        <x:f>IFERROR(IF(AND(TYPE('Containment'!N6)=TYPE(CN4688),ISBLANK('Containment'!N6)=ISBLANK(CN4688),EXACT('Containment'!N6,CN4688)),0,1),1)</x:f>
        <x:v>0</x:v>
      </x:c>
    </x:row>
    <x:row r="4689">
      <x:c r="CL4689" t="str">
        <x:v>Containment</x:v>
      </x:c>
      <x:c r="CM4689" t="str">
        <x:v>A7</x:v>
      </x:c>
      <x:c r="CN4689" t="str">
        <x:v>Union</x:v>
      </x:c>
      <x:c r="CO4689" t="n">
        <x:f>IFERROR(IF(AND(TYPE('Containment'!A7)=TYPE(CN4689),ISBLANK('Containment'!A7)=ISBLANK(CN4689),EXACT('Containment'!A7,CN4689)),0,1),1)</x:f>
        <x:v>0</x:v>
      </x:c>
    </x:row>
    <x:row r="4690">
      <x:c r="CL4690" t="str">
        <x:v>Containment</x:v>
      </x:c>
      <x:c r="CM4690" t="str">
        <x:v>B7</x:v>
      </x:c>
      <x:c r="CN4690" t="str">
        <x:v>S_u(A)</x:v>
      </x:c>
      <x:c r="CO4690" t="n">
        <x:f>IFERROR(IF(AND(TYPE('Containment'!B7)=TYPE(CN4690),ISBLANK('Containment'!B7)=ISBLANK(CN4690),EXACT('Containment'!B7,CN4690)),0,1),1)</x:f>
        <x:v>0</x:v>
      </x:c>
    </x:row>
    <x:row r="4691">
      <x:c r="CL4691" t="str">
        <x:v>Containment</x:v>
      </x:c>
      <x:c r="CM4691" t="str">
        <x:v>C7</x:v>
      </x:c>
      <x:c r="CN4691" t="str">
        <x:v>A ≥ θ_pos?</x:v>
      </x:c>
      <x:c r="CO4691" t="n">
        <x:f>IFERROR(IF(AND(TYPE('Containment'!C7)=TYPE(CN4691),ISBLANK('Containment'!C7)=ISBLANK(CN4691),EXACT('Containment'!C7,CN4691)),0,1),1)</x:f>
        <x:v>0</x:v>
      </x:c>
    </x:row>
    <x:row r="4692">
      <x:c r="CL4692" t="str">
        <x:v>Containment</x:v>
      </x:c>
      <x:c r="CM4692" t="str">
        <x:v>D7</x:v>
      </x:c>
      <x:c r="CN4692" t="str">
        <x:v>S_u(B)</x:v>
      </x:c>
      <x:c r="CO4692" t="n">
        <x:f>IFERROR(IF(AND(TYPE('Containment'!D7)=TYPE(CN4692),ISBLANK('Containment'!D7)=ISBLANK(CN4692),EXACT('Containment'!D7,CN4692)),0,1),1)</x:f>
        <x:v>0</x:v>
      </x:c>
    </x:row>
    <x:row r="4693">
      <x:c r="CL4693" t="str">
        <x:v>Containment</x:v>
      </x:c>
      <x:c r="CM4693" t="str">
        <x:v>E7</x:v>
      </x:c>
      <x:c r="CN4693" t="str">
        <x:v>B ≥ θ_pos?</x:v>
      </x:c>
      <x:c r="CO4693" t="n">
        <x:f>IFERROR(IF(AND(TYPE('Containment'!E7)=TYPE(CN4693),ISBLANK('Containment'!E7)=ISBLANK(CN4693),EXACT('Containment'!E7,CN4693)),0,1),1)</x:f>
        <x:v>0</x:v>
      </x:c>
    </x:row>
    <x:row r="4694">
      <x:c r="CL4694" t="str">
        <x:v>Containment</x:v>
      </x:c>
      <x:c r="CM4694" t="str">
        <x:v>J7</x:v>
      </x:c>
      <x:c r="CN4694" t="str">
        <x:v>U2</x:v>
      </x:c>
      <x:c r="CO4694" t="n">
        <x:f>IFERROR(IF(AND(TYPE('Containment'!J7)=TYPE(CN4694),ISBLANK('Containment'!J7)=ISBLANK(CN4694),EXACT('Containment'!J7,CN4694)),0,1),1)</x:f>
        <x:v>0</x:v>
      </x:c>
    </x:row>
    <x:row r="4695">
      <x:c r="CL4695" t="str">
        <x:v>Containment</x:v>
      </x:c>
      <x:c r="CM4695" t="str">
        <x:v>K7</x:v>
      </x:c>
      <x:c r="CN4695" t="n">
        <x:v>0.00659459660486984</x:v>
      </x:c>
      <x:c r="CO4695" t="n">
        <x:f>IFERROR(IF(AND(TYPE('Containment'!K7)=TYPE(CN4695),ISBLANK('Containment'!K7)=ISBLANK(CN4695),EXACT('Containment'!K7,CN4695)),0,1),1)</x:f>
        <x:v>0</x:v>
      </x:c>
    </x:row>
    <x:row r="4696">
      <x:c r="CL4696" t="str">
        <x:v>Containment</x:v>
      </x:c>
      <x:c r="CM4696" t="str">
        <x:v>L7</x:v>
      </x:c>
      <x:c r="CN4696" t="n">
        <x:v>-0.0026394143482197</x:v>
      </x:c>
      <x:c r="CO4696" t="n">
        <x:f>IFERROR(IF(AND(TYPE('Containment'!L7)=TYPE(CN4696),ISBLANK('Containment'!L7)=ISBLANK(CN4696),EXACT('Containment'!L7,CN4696)),0,1),1)</x:f>
        <x:v>0</x:v>
      </x:c>
    </x:row>
    <x:row r="4697">
      <x:c r="CL4697" t="str">
        <x:v>Containment</x:v>
      </x:c>
      <x:c r="CM4697" t="str">
        <x:v>M7</x:v>
      </x:c>
      <x:c r="CN4697" t="n">
        <x:v>0</x:v>
      </x:c>
      <x:c r="CO4697" t="n">
        <x:f>IFERROR(IF(AND(TYPE('Containment'!M7)=TYPE(CN4697),ISBLANK('Containment'!M7)=ISBLANK(CN4697),EXACT('Containment'!M7,CN4697)),0,1),1)</x:f>
        <x:v>0</x:v>
      </x:c>
    </x:row>
    <x:row r="4698">
      <x:c r="CL4698" t="str">
        <x:v>Containment</x:v>
      </x:c>
      <x:c r="CM4698" t="str">
        <x:v>N7</x:v>
      </x:c>
      <x:c r="CN4698" t="n">
        <x:v>0</x:v>
      </x:c>
      <x:c r="CO4698" t="n">
        <x:f>IFERROR(IF(AND(TYPE('Containment'!N7)=TYPE(CN4698),ISBLANK('Containment'!N7)=ISBLANK(CN4698),EXACT('Containment'!N7,CN4698)),0,1),1)</x:f>
        <x:v>0</x:v>
      </x:c>
    </x:row>
    <x:row r="4699">
      <x:c r="CL4699" t="str">
        <x:v>Containment</x:v>
      </x:c>
      <x:c r="CM4699" t="str">
        <x:v>A8</x:v>
      </x:c>
      <x:c r="CN4699" t="str">
        <x:v>U1</x:v>
      </x:c>
      <x:c r="CO4699" t="n">
        <x:f>IFERROR(IF(AND(TYPE('Containment'!A8)=TYPE(CN4699),ISBLANK('Containment'!A8)=ISBLANK(CN4699),EXACT('Containment'!A8,CN4699)),0,1),1)</x:f>
        <x:v>0</x:v>
      </x:c>
    </x:row>
    <x:row r="4700">
      <x:c r="CL4700" t="str">
        <x:v>Containment</x:v>
      </x:c>
      <x:c r="CM4700" t="str">
        <x:v>B8</x:v>
      </x:c>
      <x:c r="CN4700" t="n">
        <x:v>0.0560382485886524</x:v>
      </x:c>
      <x:c r="CO4700" t="n">
        <x:f>IFERROR(IF(AND(TYPE('Containment'!B8)=TYPE(CN4700),ISBLANK('Containment'!B8)=ISBLANK(CN4700),EXACT('Containment'!B8,CN4700)),0,1),1)</x:f>
        <x:v>0</x:v>
      </x:c>
    </x:row>
    <x:row r="4701">
      <x:c r="CL4701" t="str">
        <x:v>Containment</x:v>
      </x:c>
      <x:c r="CM4701" t="str">
        <x:v>C8</x:v>
      </x:c>
      <x:c r="CN4701" t="str">
        <x:v>YES</x:v>
      </x:c>
      <x:c r="CO4701" t="n">
        <x:f>IFERROR(IF(AND(TYPE('Containment'!C8)=TYPE(CN4701),ISBLANK('Containment'!C8)=ISBLANK(CN4701),EXACT('Containment'!C8,CN4701)),0,1),1)</x:f>
        <x:v>0</x:v>
      </x:c>
    </x:row>
    <x:row r="4702">
      <x:c r="CL4702" t="str">
        <x:v>Containment</x:v>
      </x:c>
      <x:c r="CM4702" t="str">
        <x:v>D8</x:v>
      </x:c>
      <x:c r="CN4702" t="n">
        <x:v>-0.0066190810958048</x:v>
      </x:c>
      <x:c r="CO4702" t="n">
        <x:f>IFERROR(IF(AND(TYPE('Containment'!D8)=TYPE(CN4702),ISBLANK('Containment'!D8)=ISBLANK(CN4702),EXACT('Containment'!D8,CN4702)),0,1),1)</x:f>
        <x:v>0</x:v>
      </x:c>
    </x:row>
    <x:row r="4703">
      <x:c r="CL4703" t="str">
        <x:v>Containment</x:v>
      </x:c>
      <x:c r="CM4703" t="str">
        <x:v>E8</x:v>
      </x:c>
      <x:c r="CN4703" t="str">
        <x:v>NO</x:v>
      </x:c>
      <x:c r="CO4703" t="n">
        <x:f>IFERROR(IF(AND(TYPE('Containment'!E8)=TYPE(CN4703),ISBLANK('Containment'!E8)=ISBLANK(CN4703),EXACT('Containment'!E8,CN4703)),0,1),1)</x:f>
        <x:v>0</x:v>
      </x:c>
    </x:row>
    <x:row r="4704">
      <x:c r="CL4704" t="str">
        <x:v>Containment</x:v>
      </x:c>
      <x:c r="CM4704" t="str">
        <x:v>J8</x:v>
      </x:c>
      <x:c r="CN4704" t="str">
        <x:v>U3</x:v>
      </x:c>
      <x:c r="CO4704" t="n">
        <x:f>IFERROR(IF(AND(TYPE('Containment'!J8)=TYPE(CN4704),ISBLANK('Containment'!J8)=ISBLANK(CN4704),EXACT('Containment'!J8,CN4704)),0,1),1)</x:f>
        <x:v>0</x:v>
      </x:c>
    </x:row>
    <x:row r="4705">
      <x:c r="CL4705" t="str">
        <x:v>Containment</x:v>
      </x:c>
      <x:c r="CM4705" t="str">
        <x:v>K8</x:v>
      </x:c>
      <x:c r="CN4705" t="n">
        <x:v>-0.0143601373053857</x:v>
      </x:c>
      <x:c r="CO4705" t="n">
        <x:f>IFERROR(IF(AND(TYPE('Containment'!K8)=TYPE(CN4705),ISBLANK('Containment'!K8)=ISBLANK(CN4705),EXACT('Containment'!K8,CN4705)),0,1),1)</x:f>
        <x:v>0</x:v>
      </x:c>
    </x:row>
    <x:row r="4706">
      <x:c r="CL4706" t="str">
        <x:v>Containment</x:v>
      </x:c>
      <x:c r="CM4706" t="str">
        <x:v>L8</x:v>
      </x:c>
      <x:c r="CN4706" t="n">
        <x:v>0.0106733399362981</x:v>
      </x:c>
      <x:c r="CO4706" t="n">
        <x:f>IFERROR(IF(AND(TYPE('Containment'!L8)=TYPE(CN4706),ISBLANK('Containment'!L8)=ISBLANK(CN4706),EXACT('Containment'!L8,CN4706)),0,1),1)</x:f>
        <x:v>0</x:v>
      </x:c>
    </x:row>
    <x:row r="4707">
      <x:c r="CL4707" t="str">
        <x:v>Containment</x:v>
      </x:c>
      <x:c r="CM4707" t="str">
        <x:v>M8</x:v>
      </x:c>
      <x:c r="CN4707" t="n">
        <x:v>0</x:v>
      </x:c>
      <x:c r="CO4707" t="n">
        <x:f>IFERROR(IF(AND(TYPE('Containment'!M8)=TYPE(CN4707),ISBLANK('Containment'!M8)=ISBLANK(CN4707),EXACT('Containment'!M8,CN4707)),0,1),1)</x:f>
        <x:v>0</x:v>
      </x:c>
    </x:row>
    <x:row r="4708">
      <x:c r="CL4708" t="str">
        <x:v>Containment</x:v>
      </x:c>
      <x:c r="CM4708" t="str">
        <x:v>N8</x:v>
      </x:c>
      <x:c r="CN4708" t="n">
        <x:v>0</x:v>
      </x:c>
      <x:c r="CO4708" t="n">
        <x:f>IFERROR(IF(AND(TYPE('Containment'!N8)=TYPE(CN4708),ISBLANK('Containment'!N8)=ISBLANK(CN4708),EXACT('Containment'!N8,CN4708)),0,1),1)</x:f>
        <x:v>0</x:v>
      </x:c>
    </x:row>
    <x:row r="4709">
      <x:c r="CL4709" t="str">
        <x:v>Containment</x:v>
      </x:c>
      <x:c r="CM4709" t="str">
        <x:v>A9</x:v>
      </x:c>
      <x:c r="CN4709" t="str">
        <x:v>U2</x:v>
      </x:c>
      <x:c r="CO4709" t="n">
        <x:f>IFERROR(IF(AND(TYPE('Containment'!A9)=TYPE(CN4709),ISBLANK('Containment'!A9)=ISBLANK(CN4709),EXACT('Containment'!A9,CN4709)),0,1),1)</x:f>
        <x:v>0</x:v>
      </x:c>
    </x:row>
    <x:row r="4710">
      <x:c r="CL4710" t="str">
        <x:v>Containment</x:v>
      </x:c>
      <x:c r="CM4710" t="str">
        <x:v>B9</x:v>
      </x:c>
      <x:c r="CN4710" t="n">
        <x:v>0.00659459660486984</x:v>
      </x:c>
      <x:c r="CO4710" t="n">
        <x:f>IFERROR(IF(AND(TYPE('Containment'!B9)=TYPE(CN4710),ISBLANK('Containment'!B9)=ISBLANK(CN4710),EXACT('Containment'!B9,CN4710)),0,1),1)</x:f>
        <x:v>0</x:v>
      </x:c>
    </x:row>
    <x:row r="4711">
      <x:c r="CL4711" t="str">
        <x:v>Containment</x:v>
      </x:c>
      <x:c r="CM4711" t="str">
        <x:v>C9</x:v>
      </x:c>
      <x:c r="CN4711" t="str">
        <x:v>NO</x:v>
      </x:c>
      <x:c r="CO4711" t="n">
        <x:f>IFERROR(IF(AND(TYPE('Containment'!C9)=TYPE(CN4711),ISBLANK('Containment'!C9)=ISBLANK(CN4711),EXACT('Containment'!C9,CN4711)),0,1),1)</x:f>
        <x:v>0</x:v>
      </x:c>
    </x:row>
    <x:row r="4712">
      <x:c r="CL4712" t="str">
        <x:v>Containment</x:v>
      </x:c>
      <x:c r="CM4712" t="str">
        <x:v>D9</x:v>
      </x:c>
      <x:c r="CN4712" t="n">
        <x:v>-0.0026394143482197</x:v>
      </x:c>
      <x:c r="CO4712" t="n">
        <x:f>IFERROR(IF(AND(TYPE('Containment'!D9)=TYPE(CN4712),ISBLANK('Containment'!D9)=ISBLANK(CN4712),EXACT('Containment'!D9,CN4712)),0,1),1)</x:f>
        <x:v>0</x:v>
      </x:c>
    </x:row>
    <x:row r="4713">
      <x:c r="CL4713" t="str">
        <x:v>Containment</x:v>
      </x:c>
      <x:c r="CM4713" t="str">
        <x:v>E9</x:v>
      </x:c>
      <x:c r="CN4713" t="str">
        <x:v>NO</x:v>
      </x:c>
      <x:c r="CO4713" t="n">
        <x:f>IFERROR(IF(AND(TYPE('Containment'!E9)=TYPE(CN4713),ISBLANK('Containment'!E9)=ISBLANK(CN4713),EXACT('Containment'!E9,CN4713)),0,1),1)</x:f>
        <x:v>0</x:v>
      </x:c>
    </x:row>
    <x:row r="4714">
      <x:c r="CL4714" t="str">
        <x:v>Containment</x:v>
      </x:c>
      <x:c r="CM4714" t="str">
        <x:v>J9</x:v>
      </x:c>
      <x:c r="CN4714" t="str">
        <x:v>U4</x:v>
      </x:c>
      <x:c r="CO4714" t="n">
        <x:f>IFERROR(IF(AND(TYPE('Containment'!J9)=TYPE(CN4714),ISBLANK('Containment'!J9)=ISBLANK(CN4714),EXACT('Containment'!J9,CN4714)),0,1),1)</x:f>
        <x:v>0</x:v>
      </x:c>
    </x:row>
    <x:row r="4715">
      <x:c r="CL4715" t="str">
        <x:v>Containment</x:v>
      </x:c>
      <x:c r="CM4715" t="str">
        <x:v>K9</x:v>
      </x:c>
      <x:c r="CN4715" t="n">
        <x:v>-0.0122242051851281</x:v>
      </x:c>
      <x:c r="CO4715" t="n">
        <x:f>IFERROR(IF(AND(TYPE('Containment'!K9)=TYPE(CN4715),ISBLANK('Containment'!K9)=ISBLANK(CN4715),EXACT('Containment'!K9,CN4715)),0,1),1)</x:f>
        <x:v>0</x:v>
      </x:c>
    </x:row>
    <x:row r="4716">
      <x:c r="CL4716" t="str">
        <x:v>Containment</x:v>
      </x:c>
      <x:c r="CM4716" t="str">
        <x:v>L9</x:v>
      </x:c>
      <x:c r="CN4716" t="n">
        <x:v>0.00145877937416745</x:v>
      </x:c>
      <x:c r="CO4716" t="n">
        <x:f>IFERROR(IF(AND(TYPE('Containment'!L9)=TYPE(CN4716),ISBLANK('Containment'!L9)=ISBLANK(CN4716),EXACT('Containment'!L9,CN4716)),0,1),1)</x:f>
        <x:v>0</x:v>
      </x:c>
    </x:row>
    <x:row r="4717">
      <x:c r="CL4717" t="str">
        <x:v>Containment</x:v>
      </x:c>
      <x:c r="CM4717" t="str">
        <x:v>M9</x:v>
      </x:c>
      <x:c r="CN4717" t="n">
        <x:v>0</x:v>
      </x:c>
      <x:c r="CO4717" t="n">
        <x:f>IFERROR(IF(AND(TYPE('Containment'!M9)=TYPE(CN4717),ISBLANK('Containment'!M9)=ISBLANK(CN4717),EXACT('Containment'!M9,CN4717)),0,1),1)</x:f>
        <x:v>0</x:v>
      </x:c>
    </x:row>
    <x:row r="4718">
      <x:c r="CL4718" t="str">
        <x:v>Containment</x:v>
      </x:c>
      <x:c r="CM4718" t="str">
        <x:v>N9</x:v>
      </x:c>
      <x:c r="CN4718" t="n">
        <x:v>0</x:v>
      </x:c>
      <x:c r="CO4718" t="n">
        <x:f>IFERROR(IF(AND(TYPE('Containment'!N9)=TYPE(CN4718),ISBLANK('Containment'!N9)=ISBLANK(CN4718),EXACT('Containment'!N9,CN4718)),0,1),1)</x:f>
        <x:v>0</x:v>
      </x:c>
    </x:row>
    <x:row r="4719">
      <x:c r="CL4719" t="str">
        <x:v>Containment</x:v>
      </x:c>
      <x:c r="CM4719" t="str">
        <x:v>A10</x:v>
      </x:c>
      <x:c r="CN4719" t="str">
        <x:v>U3</x:v>
      </x:c>
      <x:c r="CO4719" t="n">
        <x:f>IFERROR(IF(AND(TYPE('Containment'!A10)=TYPE(CN4719),ISBLANK('Containment'!A10)=ISBLANK(CN4719),EXACT('Containment'!A10,CN4719)),0,1),1)</x:f>
        <x:v>0</x:v>
      </x:c>
    </x:row>
    <x:row r="4720">
      <x:c r="CL4720" t="str">
        <x:v>Containment</x:v>
      </x:c>
      <x:c r="CM4720" t="str">
        <x:v>B10</x:v>
      </x:c>
      <x:c r="CN4720" t="n">
        <x:v>-0.0143601373053857</x:v>
      </x:c>
      <x:c r="CO4720" t="n">
        <x:f>IFERROR(IF(AND(TYPE('Containment'!B10)=TYPE(CN4720),ISBLANK('Containment'!B10)=ISBLANK(CN4720),EXACT('Containment'!B10,CN4720)),0,1),1)</x:f>
        <x:v>0</x:v>
      </x:c>
    </x:row>
    <x:row r="4721">
      <x:c r="CL4721" t="str">
        <x:v>Containment</x:v>
      </x:c>
      <x:c r="CM4721" t="str">
        <x:v>C10</x:v>
      </x:c>
      <x:c r="CN4721" t="str">
        <x:v>NO</x:v>
      </x:c>
      <x:c r="CO4721" t="n">
        <x:f>IFERROR(IF(AND(TYPE('Containment'!C10)=TYPE(CN4721),ISBLANK('Containment'!C10)=ISBLANK(CN4721),EXACT('Containment'!C10,CN4721)),0,1),1)</x:f>
        <x:v>0</x:v>
      </x:c>
    </x:row>
    <x:row r="4722">
      <x:c r="CL4722" t="str">
        <x:v>Containment</x:v>
      </x:c>
      <x:c r="CM4722" t="str">
        <x:v>D10</x:v>
      </x:c>
      <x:c r="CN4722" t="n">
        <x:v>0.0106733399362981</x:v>
      </x:c>
      <x:c r="CO4722" t="n">
        <x:f>IFERROR(IF(AND(TYPE('Containment'!D10)=TYPE(CN4722),ISBLANK('Containment'!D10)=ISBLANK(CN4722),EXACT('Containment'!D10,CN4722)),0,1),1)</x:f>
        <x:v>0</x:v>
      </x:c>
    </x:row>
    <x:row r="4723">
      <x:c r="CL4723" t="str">
        <x:v>Containment</x:v>
      </x:c>
      <x:c r="CM4723" t="str">
        <x:v>E10</x:v>
      </x:c>
      <x:c r="CN4723" t="str">
        <x:v>NO</x:v>
      </x:c>
      <x:c r="CO4723" t="n">
        <x:f>IFERROR(IF(AND(TYPE('Containment'!E10)=TYPE(CN4723),ISBLANK('Containment'!E10)=ISBLANK(CN4723),EXACT('Containment'!E10,CN4723)),0,1),1)</x:f>
        <x:v>0</x:v>
      </x:c>
    </x:row>
    <x:row r="4724">
      <x:c r="CL4724" t="str">
        <x:v>Containment</x:v>
      </x:c>
      <x:c r="CM4724" t="str">
        <x:v>J10</x:v>
      </x:c>
      <x:c r="CN4724" t="str">
        <x:v>U5</x:v>
      </x:c>
      <x:c r="CO4724" t="n">
        <x:f>IFERROR(IF(AND(TYPE('Containment'!J10)=TYPE(CN4724),ISBLANK('Containment'!J10)=ISBLANK(CN4724),EXACT('Containment'!J10,CN4724)),0,1),1)</x:f>
        <x:v>0</x:v>
      </x:c>
    </x:row>
    <x:row r="4725">
      <x:c r="CL4725" t="str">
        <x:v>Containment</x:v>
      </x:c>
      <x:c r="CM4725" t="str">
        <x:v>K10</x:v>
      </x:c>
      <x:c r="CN4725" t="n">
        <x:v>0</x:v>
      </x:c>
      <x:c r="CO4725" t="n">
        <x:f>IFERROR(IF(AND(TYPE('Containment'!K10)=TYPE(CN4725),ISBLANK('Containment'!K10)=ISBLANK(CN4725),EXACT('Containment'!K10,CN4725)),0,1),1)</x:f>
        <x:v>0</x:v>
      </x:c>
    </x:row>
    <x:row r="4726">
      <x:c r="CL4726" t="str">
        <x:v>Containment</x:v>
      </x:c>
      <x:c r="CM4726" t="str">
        <x:v>L10</x:v>
      </x:c>
      <x:c r="CN4726" t="n">
        <x:v>0</x:v>
      </x:c>
      <x:c r="CO4726" t="n">
        <x:f>IFERROR(IF(AND(TYPE('Containment'!L10)=TYPE(CN4726),ISBLANK('Containment'!L10)=ISBLANK(CN4726),EXACT('Containment'!L10,CN4726)),0,1),1)</x:f>
        <x:v>0</x:v>
      </x:c>
    </x:row>
    <x:row r="4727">
      <x:c r="CL4727" t="str">
        <x:v>Containment</x:v>
      </x:c>
      <x:c r="CM4727" t="str">
        <x:v>M10</x:v>
      </x:c>
      <x:c r="CN4727" t="n">
        <x:v>0</x:v>
      </x:c>
      <x:c r="CO4727" t="n">
        <x:f>IFERROR(IF(AND(TYPE('Containment'!M10)=TYPE(CN4727),ISBLANK('Containment'!M10)=ISBLANK(CN4727),EXACT('Containment'!M10,CN4727)),0,1),1)</x:f>
        <x:v>0</x:v>
      </x:c>
    </x:row>
    <x:row r="4728">
      <x:c r="CL4728" t="str">
        <x:v>Containment</x:v>
      </x:c>
      <x:c r="CM4728" t="str">
        <x:v>N10</x:v>
      </x:c>
      <x:c r="CN4728" t="n">
        <x:v>0</x:v>
      </x:c>
      <x:c r="CO4728" t="n">
        <x:f>IFERROR(IF(AND(TYPE('Containment'!N10)=TYPE(CN4728),ISBLANK('Containment'!N10)=ISBLANK(CN4728),EXACT('Containment'!N10,CN4728)),0,1),1)</x:f>
        <x:v>0</x:v>
      </x:c>
    </x:row>
    <x:row r="4729">
      <x:c r="CL4729" t="str">
        <x:v>Containment</x:v>
      </x:c>
      <x:c r="CM4729" t="str">
        <x:v>A11</x:v>
      </x:c>
      <x:c r="CN4729" t="str">
        <x:v>U4</x:v>
      </x:c>
      <x:c r="CO4729" t="n">
        <x:f>IFERROR(IF(AND(TYPE('Containment'!A11)=TYPE(CN4729),ISBLANK('Containment'!A11)=ISBLANK(CN4729),EXACT('Containment'!A11,CN4729)),0,1),1)</x:f>
        <x:v>0</x:v>
      </x:c>
    </x:row>
    <x:row r="4730">
      <x:c r="CL4730" t="str">
        <x:v>Containment</x:v>
      </x:c>
      <x:c r="CM4730" t="str">
        <x:v>B11</x:v>
      </x:c>
      <x:c r="CN4730" t="n">
        <x:v>-0.0122242051851281</x:v>
      </x:c>
      <x:c r="CO4730" t="n">
        <x:f>IFERROR(IF(AND(TYPE('Containment'!B11)=TYPE(CN4730),ISBLANK('Containment'!B11)=ISBLANK(CN4730),EXACT('Containment'!B11,CN4730)),0,1),1)</x:f>
        <x:v>0</x:v>
      </x:c>
    </x:row>
    <x:row r="4731">
      <x:c r="CL4731" t="str">
        <x:v>Containment</x:v>
      </x:c>
      <x:c r="CM4731" t="str">
        <x:v>C11</x:v>
      </x:c>
      <x:c r="CN4731" t="str">
        <x:v>NO</x:v>
      </x:c>
      <x:c r="CO4731" t="n">
        <x:f>IFERROR(IF(AND(TYPE('Containment'!C11)=TYPE(CN4731),ISBLANK('Containment'!C11)=ISBLANK(CN4731),EXACT('Containment'!C11,CN4731)),0,1),1)</x:f>
        <x:v>0</x:v>
      </x:c>
    </x:row>
    <x:row r="4732">
      <x:c r="CL4732" t="str">
        <x:v>Containment</x:v>
      </x:c>
      <x:c r="CM4732" t="str">
        <x:v>D11</x:v>
      </x:c>
      <x:c r="CN4732" t="n">
        <x:v>0.00145877937416745</x:v>
      </x:c>
      <x:c r="CO4732" t="n">
        <x:f>IFERROR(IF(AND(TYPE('Containment'!D11)=TYPE(CN4732),ISBLANK('Containment'!D11)=ISBLANK(CN4732),EXACT('Containment'!D11,CN4732)),0,1),1)</x:f>
        <x:v>0</x:v>
      </x:c>
    </x:row>
    <x:row r="4733">
      <x:c r="CL4733" t="str">
        <x:v>Containment</x:v>
      </x:c>
      <x:c r="CM4733" t="str">
        <x:v>E11</x:v>
      </x:c>
      <x:c r="CN4733" t="str">
        <x:v>NO</x:v>
      </x:c>
      <x:c r="CO4733" t="n">
        <x:f>IFERROR(IF(AND(TYPE('Containment'!E11)=TYPE(CN4733),ISBLANK('Containment'!E11)=ISBLANK(CN4733),EXACT('Containment'!E11,CN4733)),0,1),1)</x:f>
        <x:v>0</x:v>
      </x:c>
    </x:row>
    <x:row r="4734">
      <x:c r="CL4734" t="str">
        <x:v>Containment</x:v>
      </x:c>
      <x:c r="CM4734" t="str">
        <x:v>J11</x:v>
      </x:c>
      <x:c r="CN4734" t="str">
        <x:v>U6</x:v>
      </x:c>
      <x:c r="CO4734" t="n">
        <x:f>IFERROR(IF(AND(TYPE('Containment'!J11)=TYPE(CN4734),ISBLANK('Containment'!J11)=ISBLANK(CN4734),EXACT('Containment'!J11,CN4734)),0,1),1)</x:f>
        <x:v>0</x:v>
      </x:c>
    </x:row>
    <x:row r="4735">
      <x:c r="CL4735" t="str">
        <x:v>Containment</x:v>
      </x:c>
      <x:c r="CM4735" t="str">
        <x:v>K11</x:v>
      </x:c>
      <x:c r="CN4735" t="n">
        <x:v>0</x:v>
      </x:c>
      <x:c r="CO4735" t="n">
        <x:f>IFERROR(IF(AND(TYPE('Containment'!K11)=TYPE(CN4735),ISBLANK('Containment'!K11)=ISBLANK(CN4735),EXACT('Containment'!K11,CN4735)),0,1),1)</x:f>
        <x:v>0</x:v>
      </x:c>
    </x:row>
    <x:row r="4736">
      <x:c r="CL4736" t="str">
        <x:v>Containment</x:v>
      </x:c>
      <x:c r="CM4736" t="str">
        <x:v>L11</x:v>
      </x:c>
      <x:c r="CN4736" t="n">
        <x:v>0</x:v>
      </x:c>
      <x:c r="CO4736" t="n">
        <x:f>IFERROR(IF(AND(TYPE('Containment'!L11)=TYPE(CN4736),ISBLANK('Containment'!L11)=ISBLANK(CN4736),EXACT('Containment'!L11,CN4736)),0,1),1)</x:f>
        <x:v>0</x:v>
      </x:c>
    </x:row>
    <x:row r="4737">
      <x:c r="CL4737" t="str">
        <x:v>Containment</x:v>
      </x:c>
      <x:c r="CM4737" t="str">
        <x:v>M11</x:v>
      </x:c>
      <x:c r="CN4737" t="n">
        <x:v>0</x:v>
      </x:c>
      <x:c r="CO4737" t="n">
        <x:f>IFERROR(IF(AND(TYPE('Containment'!M11)=TYPE(CN4737),ISBLANK('Containment'!M11)=ISBLANK(CN4737),EXACT('Containment'!M11,CN4737)),0,1),1)</x:f>
        <x:v>0</x:v>
      </x:c>
    </x:row>
    <x:row r="4738">
      <x:c r="CL4738" t="str">
        <x:v>Containment</x:v>
      </x:c>
      <x:c r="CM4738" t="str">
        <x:v>N11</x:v>
      </x:c>
      <x:c r="CN4738" t="n">
        <x:v>0</x:v>
      </x:c>
      <x:c r="CO4738" t="n">
        <x:f>IFERROR(IF(AND(TYPE('Containment'!N11)=TYPE(CN4738),ISBLANK('Containment'!N11)=ISBLANK(CN4738),EXACT('Containment'!N11,CN4738)),0,1),1)</x:f>
        <x:v>0</x:v>
      </x:c>
    </x:row>
    <x:row r="4739">
      <x:c r="CL4739" t="str">
        <x:v>Containment</x:v>
      </x:c>
      <x:c r="CM4739" t="str">
        <x:v>A12</x:v>
      </x:c>
      <x:c r="CN4739" t="str">
        <x:v>U5</x:v>
      </x:c>
      <x:c r="CO4739" t="n">
        <x:f>IFERROR(IF(AND(TYPE('Containment'!A12)=TYPE(CN4739),ISBLANK('Containment'!A12)=ISBLANK(CN4739),EXACT('Containment'!A12,CN4739)),0,1),1)</x:f>
        <x:v>0</x:v>
      </x:c>
    </x:row>
    <x:row r="4740">
      <x:c r="CL4740" t="str">
        <x:v>Containment</x:v>
      </x:c>
      <x:c r="CM4740" t="str">
        <x:v>B12</x:v>
      </x:c>
      <x:c r="CN4740" t="n">
        <x:v>0</x:v>
      </x:c>
      <x:c r="CO4740" t="n">
        <x:f>IFERROR(IF(AND(TYPE('Containment'!B12)=TYPE(CN4740),ISBLANK('Containment'!B12)=ISBLANK(CN4740),EXACT('Containment'!B12,CN4740)),0,1),1)</x:f>
        <x:v>0</x:v>
      </x:c>
    </x:row>
    <x:row r="4741">
      <x:c r="CL4741" t="str">
        <x:v>Containment</x:v>
      </x:c>
      <x:c r="CM4741" t="str">
        <x:v>C12</x:v>
      </x:c>
      <x:c r="CN4741" t="str">
        <x:v>NO</x:v>
      </x:c>
      <x:c r="CO4741" t="n">
        <x:f>IFERROR(IF(AND(TYPE('Containment'!C12)=TYPE(CN4741),ISBLANK('Containment'!C12)=ISBLANK(CN4741),EXACT('Containment'!C12,CN4741)),0,1),1)</x:f>
        <x:v>0</x:v>
      </x:c>
    </x:row>
    <x:row r="4742">
      <x:c r="CL4742" t="str">
        <x:v>Containment</x:v>
      </x:c>
      <x:c r="CM4742" t="str">
        <x:v>D12</x:v>
      </x:c>
      <x:c r="CN4742" t="n">
        <x:v>0</x:v>
      </x:c>
      <x:c r="CO4742" t="n">
        <x:f>IFERROR(IF(AND(TYPE('Containment'!D12)=TYPE(CN4742),ISBLANK('Containment'!D12)=ISBLANK(CN4742),EXACT('Containment'!D12,CN4742)),0,1),1)</x:f>
        <x:v>0</x:v>
      </x:c>
    </x:row>
    <x:row r="4743">
      <x:c r="CL4743" t="str">
        <x:v>Containment</x:v>
      </x:c>
      <x:c r="CM4743" t="str">
        <x:v>E12</x:v>
      </x:c>
      <x:c r="CN4743" t="str">
        <x:v>NO</x:v>
      </x:c>
      <x:c r="CO4743" t="n">
        <x:f>IFERROR(IF(AND(TYPE('Containment'!E12)=TYPE(CN4743),ISBLANK('Containment'!E12)=ISBLANK(CN4743),EXACT('Containment'!E12,CN4743)),0,1),1)</x:f>
        <x:v>0</x:v>
      </x:c>
    </x:row>
    <x:row r="4744">
      <x:c r="CL4744" t="str">
        <x:v>Containment</x:v>
      </x:c>
      <x:c r="CM4744" t="str">
        <x:v>J12</x:v>
      </x:c>
      <x:c r="CN4744" t="str">
        <x:v>U7</x:v>
      </x:c>
      <x:c r="CO4744" t="n">
        <x:f>IFERROR(IF(AND(TYPE('Containment'!J12)=TYPE(CN4744),ISBLANK('Containment'!J12)=ISBLANK(CN4744),EXACT('Containment'!J12,CN4744)),0,1),1)</x:f>
        <x:v>0</x:v>
      </x:c>
    </x:row>
    <x:row r="4745">
      <x:c r="CL4745" t="str">
        <x:v>Containment</x:v>
      </x:c>
      <x:c r="CM4745" t="str">
        <x:v>K12</x:v>
      </x:c>
      <x:c r="CN4745" t="n">
        <x:v>0.00218807399390855</x:v>
      </x:c>
      <x:c r="CO4745" t="n">
        <x:f>IFERROR(IF(AND(TYPE('Containment'!K12)=TYPE(CN4745),ISBLANK('Containment'!K12)=ISBLANK(CN4745),EXACT('Containment'!K12,CN4745)),0,1),1)</x:f>
        <x:v>0</x:v>
      </x:c>
    </x:row>
    <x:row r="4746">
      <x:c r="CL4746" t="str">
        <x:v>Containment</x:v>
      </x:c>
      <x:c r="CM4746" t="str">
        <x:v>L12</x:v>
      </x:c>
      <x:c r="CN4746" t="n">
        <x:v>-0.00145877937416745</x:v>
      </x:c>
      <x:c r="CO4746" t="n">
        <x:f>IFERROR(IF(AND(TYPE('Containment'!L12)=TYPE(CN4746),ISBLANK('Containment'!L12)=ISBLANK(CN4746),EXACT('Containment'!L12,CN4746)),0,1),1)</x:f>
        <x:v>0</x:v>
      </x:c>
    </x:row>
    <x:row r="4747">
      <x:c r="CL4747" t="str">
        <x:v>Containment</x:v>
      </x:c>
      <x:c r="CM4747" t="str">
        <x:v>M12</x:v>
      </x:c>
      <x:c r="CN4747" t="n">
        <x:v>0</x:v>
      </x:c>
      <x:c r="CO4747" t="n">
        <x:f>IFERROR(IF(AND(TYPE('Containment'!M12)=TYPE(CN4747),ISBLANK('Containment'!M12)=ISBLANK(CN4747),EXACT('Containment'!M12,CN4747)),0,1),1)</x:f>
        <x:v>0</x:v>
      </x:c>
    </x:row>
    <x:row r="4748">
      <x:c r="CL4748" t="str">
        <x:v>Containment</x:v>
      </x:c>
      <x:c r="CM4748" t="str">
        <x:v>N12</x:v>
      </x:c>
      <x:c r="CN4748" t="n">
        <x:v>0</x:v>
      </x:c>
      <x:c r="CO4748" t="n">
        <x:f>IFERROR(IF(AND(TYPE('Containment'!N12)=TYPE(CN4748),ISBLANK('Containment'!N12)=ISBLANK(CN4748),EXACT('Containment'!N12,CN4748)),0,1),1)</x:f>
        <x:v>0</x:v>
      </x:c>
    </x:row>
    <x:row r="4749">
      <x:c r="CL4749" t="str">
        <x:v>Containment</x:v>
      </x:c>
      <x:c r="CM4749" t="str">
        <x:v>A13</x:v>
      </x:c>
      <x:c r="CN4749" t="str">
        <x:v>U6</x:v>
      </x:c>
      <x:c r="CO4749" t="n">
        <x:f>IFERROR(IF(AND(TYPE('Containment'!A13)=TYPE(CN4749),ISBLANK('Containment'!A13)=ISBLANK(CN4749),EXACT('Containment'!A13,CN4749)),0,1),1)</x:f>
        <x:v>0</x:v>
      </x:c>
    </x:row>
    <x:row r="4750">
      <x:c r="CL4750" t="str">
        <x:v>Containment</x:v>
      </x:c>
      <x:c r="CM4750" t="str">
        <x:v>B13</x:v>
      </x:c>
      <x:c r="CN4750" t="n">
        <x:v>0</x:v>
      </x:c>
      <x:c r="CO4750" t="n">
        <x:f>IFERROR(IF(AND(TYPE('Containment'!B13)=TYPE(CN4750),ISBLANK('Containment'!B13)=ISBLANK(CN4750),EXACT('Containment'!B13,CN4750)),0,1),1)</x:f>
        <x:v>0</x:v>
      </x:c>
    </x:row>
    <x:row r="4751">
      <x:c r="CL4751" t="str">
        <x:v>Containment</x:v>
      </x:c>
      <x:c r="CM4751" t="str">
        <x:v>C13</x:v>
      </x:c>
      <x:c r="CN4751" t="str">
        <x:v>NO</x:v>
      </x:c>
      <x:c r="CO4751" t="n">
        <x:f>IFERROR(IF(AND(TYPE('Containment'!C13)=TYPE(CN4751),ISBLANK('Containment'!C13)=ISBLANK(CN4751),EXACT('Containment'!C13,CN4751)),0,1),1)</x:f>
        <x:v>0</x:v>
      </x:c>
    </x:row>
    <x:row r="4752">
      <x:c r="CL4752" t="str">
        <x:v>Containment</x:v>
      </x:c>
      <x:c r="CM4752" t="str">
        <x:v>D13</x:v>
      </x:c>
      <x:c r="CN4752" t="n">
        <x:v>0</x:v>
      </x:c>
      <x:c r="CO4752" t="n">
        <x:f>IFERROR(IF(AND(TYPE('Containment'!D13)=TYPE(CN4752),ISBLANK('Containment'!D13)=ISBLANK(CN4752),EXACT('Containment'!D13,CN4752)),0,1),1)</x:f>
        <x:v>0</x:v>
      </x:c>
    </x:row>
    <x:row r="4753">
      <x:c r="CL4753" t="str">
        <x:v>Containment</x:v>
      </x:c>
      <x:c r="CM4753" t="str">
        <x:v>E13</x:v>
      </x:c>
      <x:c r="CN4753" t="str">
        <x:v>NO</x:v>
      </x:c>
      <x:c r="CO4753" t="n">
        <x:f>IFERROR(IF(AND(TYPE('Containment'!E13)=TYPE(CN4753),ISBLANK('Containment'!E13)=ISBLANK(CN4753),EXACT('Containment'!E13,CN4753)),0,1),1)</x:f>
        <x:v>0</x:v>
      </x:c>
    </x:row>
    <x:row r="4754">
      <x:c r="CL4754" t="str">
        <x:v>Containment</x:v>
      </x:c>
      <x:c r="CM4754" t="str">
        <x:v>A14</x:v>
      </x:c>
      <x:c r="CN4754" t="str">
        <x:v>U7</x:v>
      </x:c>
      <x:c r="CO4754" t="n">
        <x:f>IFERROR(IF(AND(TYPE('Containment'!A14)=TYPE(CN4754),ISBLANK('Containment'!A14)=ISBLANK(CN4754),EXACT('Containment'!A14,CN4754)),0,1),1)</x:f>
        <x:v>0</x:v>
      </x:c>
    </x:row>
    <x:row r="4755">
      <x:c r="CL4755" t="str">
        <x:v>Containment</x:v>
      </x:c>
      <x:c r="CM4755" t="str">
        <x:v>B14</x:v>
      </x:c>
      <x:c r="CN4755" t="n">
        <x:v>0.00218807399390855</x:v>
      </x:c>
      <x:c r="CO4755" t="n">
        <x:f>IFERROR(IF(AND(TYPE('Containment'!B14)=TYPE(CN4755),ISBLANK('Containment'!B14)=ISBLANK(CN4755),EXACT('Containment'!B14,CN4755)),0,1),1)</x:f>
        <x:v>0</x:v>
      </x:c>
    </x:row>
    <x:row r="4756">
      <x:c r="CL4756" t="str">
        <x:v>Containment</x:v>
      </x:c>
      <x:c r="CM4756" t="str">
        <x:v>C14</x:v>
      </x:c>
      <x:c r="CN4756" t="str">
        <x:v>NO</x:v>
      </x:c>
      <x:c r="CO4756" t="n">
        <x:f>IFERROR(IF(AND(TYPE('Containment'!C14)=TYPE(CN4756),ISBLANK('Containment'!C14)=ISBLANK(CN4756),EXACT('Containment'!C14,CN4756)),0,1),1)</x:f>
        <x:v>0</x:v>
      </x:c>
    </x:row>
    <x:row r="4757">
      <x:c r="CL4757" t="str">
        <x:v>Containment</x:v>
      </x:c>
      <x:c r="CM4757" t="str">
        <x:v>D14</x:v>
      </x:c>
      <x:c r="CN4757" t="n">
        <x:v>-0.00145877937416745</x:v>
      </x:c>
      <x:c r="CO4757" t="n">
        <x:f>IFERROR(IF(AND(TYPE('Containment'!D14)=TYPE(CN4757),ISBLANK('Containment'!D14)=ISBLANK(CN4757),EXACT('Containment'!D14,CN4757)),0,1),1)</x:f>
        <x:v>0</x:v>
      </x:c>
    </x:row>
    <x:row r="4758">
      <x:c r="CL4758" t="str">
        <x:v>Containment</x:v>
      </x:c>
      <x:c r="CM4758" t="str">
        <x:v>E14</x:v>
      </x:c>
      <x:c r="CN4758" t="str">
        <x:v>NO</x:v>
      </x:c>
      <x:c r="CO4758" t="n">
        <x:f>IFERROR(IF(AND(TYPE('Containment'!E14)=TYPE(CN4758),ISBLANK('Containment'!E14)=ISBLANK(CN4758),EXACT('Containment'!E14,CN4758)),0,1),1)</x:f>
        <x:v>0</x:v>
      </x:c>
    </x:row>
    <x:row r="4759">
      <x:c r="CL4759" t="str">
        <x:v>Containment</x:v>
      </x:c>
      <x:c r="CM4759" t="str">
        <x:v>J14</x:v>
      </x:c>
      <x:c r="CN4759" t="str">
        <x:v>Containment_Proxy_A</x:v>
      </x:c>
      <x:c r="CO4759" t="n">
        <x:f>IFERROR(IF(AND(TYPE('Containment'!J14)=TYPE(CN4759),ISBLANK('Containment'!J14)=ISBLANK(CN4759),EXACT('Containment'!J14,CN4759)),0,1),1)</x:f>
        <x:v>0</x:v>
      </x:c>
    </x:row>
    <x:row r="4760">
      <x:c r="CL4760" t="str">
        <x:v>Containment</x:v>
      </x:c>
      <x:c r="CM4760" t="str">
        <x:v>K14</x:v>
      </x:c>
      <x:c r="CN4760" t="str">
        <x:v>PASS_ASSUMPTION_BOUND_TIER_2</x:v>
      </x:c>
      <x:c r="CO4760" t="n">
        <x:f>IFERROR(IF(AND(TYPE('Containment'!K14)=TYPE(CN4760),ISBLANK('Containment'!K14)=ISBLANK(CN4760),EXACT('Containment'!K14,CN4760)),0,1),1)</x:f>
        <x:v>0</x:v>
      </x:c>
    </x:row>
    <x:row r="4761">
      <x:c r="CL4761" t="str">
        <x:v>Containment</x:v>
      </x:c>
      <x:c r="CM4761" t="str">
        <x:v>M14</x:v>
      </x:c>
      <x:c r="CN4761" t="str">
        <x:v>Negative conformance trigger</x:v>
      </x:c>
      <x:c r="CO4761" t="n">
        <x:f>IFERROR(IF(AND(TYPE('Containment'!M14)=TYPE(CN4761),ISBLANK('Containment'!M14)=ISBLANK(CN4761),EXACT('Containment'!M14,CN4761)),0,1),1)</x:f>
        <x:v>0</x:v>
      </x:c>
    </x:row>
    <x:row r="4762">
      <x:c r="CL4762" t="str">
        <x:v>Containment</x:v>
      </x:c>
      <x:c r="CM4762" t="str">
        <x:v>N14</x:v>
      </x:c>
      <x:c r="CN4762" t="str">
        <x:v>FAIL</x:v>
      </x:c>
      <x:c r="CO4762" t="n">
        <x:f>IFERROR(IF(AND(TYPE('Containment'!N14)=TYPE(CN4762),ISBLANK('Containment'!N14)=ISBLANK(CN4762),EXACT('Containment'!N14,CN4762)),0,1),1)</x:f>
        <x:v>0</x:v>
      </x:c>
    </x:row>
    <x:row r="4763">
      <x:c r="CL4763" t="str">
        <x:v>Containment</x:v>
      </x:c>
      <x:c r="CM4763" t="str">
        <x:v>J15</x:v>
      </x:c>
      <x:c r="CN4763" t="str">
        <x:v>Containment_Proxy_B</x:v>
      </x:c>
      <x:c r="CO4763" t="n">
        <x:f>IFERROR(IF(AND(TYPE('Containment'!J15)=TYPE(CN4763),ISBLANK('Containment'!J15)=ISBLANK(CN4763),EXACT('Containment'!J15,CN4763)),0,1),1)</x:f>
        <x:v>0</x:v>
      </x:c>
    </x:row>
    <x:row r="4764">
      <x:c r="CL4764" t="str">
        <x:v>Containment</x:v>
      </x:c>
      <x:c r="CM4764" t="str">
        <x:v>K15</x:v>
      </x:c>
      <x:c r="CN4764" t="str">
        <x:v>UCI_NOT_MATERIAL_DECLARED</x:v>
      </x:c>
      <x:c r="CO4764" t="n">
        <x:f>IFERROR(IF(AND(TYPE('Containment'!K15)=TYPE(CN4764),ISBLANK('Containment'!K15)=ISBLANK(CN4764),EXACT('Containment'!K15,CN4764)),0,1),1)</x:f>
        <x:v>0</x:v>
      </x:c>
    </x:row>
    <x:row r="4765">
      <x:c r="CL4765" t="str">
        <x:v>Containment</x:v>
      </x:c>
      <x:c r="CM4765" t="str">
        <x:v>M15</x:v>
      </x:c>
      <x:c r="CN4765" t="str">
        <x:v>Expected</x:v>
      </x:c>
      <x:c r="CO4765" t="n">
        <x:f>IFERROR(IF(AND(TYPE('Containment'!M15)=TYPE(CN4765),ISBLANK('Containment'!M15)=ISBLANK(CN4765),EXACT('Containment'!M15,CN4765)),0,1),1)</x:f>
        <x:v>0</x:v>
      </x:c>
    </x:row>
    <x:row r="4766">
      <x:c r="CL4766" t="str">
        <x:v>Containment</x:v>
      </x:c>
      <x:c r="CM4766" t="str">
        <x:v>N15</x:v>
      </x:c>
      <x:c r="CN4766" t="str">
        <x:v>FAIL</x:v>
      </x:c>
      <x:c r="CO4766" t="n">
        <x:f>IFERROR(IF(AND(TYPE('Containment'!N15)=TYPE(CN4766),ISBLANK('Containment'!N15)=ISBLANK(CN4766),EXACT('Containment'!N15,CN4766)),0,1),1)</x:f>
        <x:v>0</x:v>
      </x:c>
    </x:row>
    <x:row r="4767">
      <x:c r="CL4767" t="str">
        <x:v>Containment</x:v>
      </x:c>
      <x:c r="CM4767" t="str">
        <x:v>A16</x:v>
      </x:c>
      <x:c r="CN4767" t="str">
        <x:v>U_pos(A)</x:v>
      </x:c>
      <x:c r="CO4767" t="n">
        <x:f>IFERROR(IF(AND(TYPE('Containment'!A16)=TYPE(CN4767),ISBLANK('Containment'!A16)=ISBLANK(CN4767),EXACT('Containment'!A16,CN4767)),0,1),1)</x:f>
        <x:v>0</x:v>
      </x:c>
    </x:row>
    <x:row r="4768">
      <x:c r="CL4768" t="str">
        <x:v>Containment</x:v>
      </x:c>
      <x:c r="CM4768" t="str">
        <x:v>B16</x:v>
      </x:c>
      <x:c r="CN4768" t="str">
        <x:v>U1</x:v>
      </x:c>
      <x:c r="CO4768" t="n">
        <x:f>IFERROR(IF(AND(TYPE('Containment'!B16)=TYPE(CN4768),ISBLANK('Containment'!B16)=ISBLANK(CN4768),EXACT('Containment'!B16,CN4768)),0,1),1)</x:f>
        <x:v>0</x:v>
      </x:c>
    </x:row>
    <x:row r="4769">
      <x:c r="CL4769" t="str">
        <x:v>Containment</x:v>
      </x:c>
      <x:c r="CM4769" t="str">
        <x:v>D16</x:v>
      </x:c>
      <x:c r="CN4769" t="str">
        <x:v>U_pos(B)</x:v>
      </x:c>
      <x:c r="CO4769" t="n">
        <x:f>IFERROR(IF(AND(TYPE('Containment'!D16)=TYPE(CN4769),ISBLANK('Containment'!D16)=ISBLANK(CN4769),EXACT('Containment'!D16,CN4769)),0,1),1)</x:f>
        <x:v>0</x:v>
      </x:c>
    </x:row>
    <x:row r="4770">
      <x:c r="CL4770" t="str">
        <x:v>Containment</x:v>
      </x:c>
      <x:c r="CM4770" t="str">
        <x:v>E16</x:v>
      </x:c>
      <x:c r="CN4770" t="str">
        <x:v>∅</x:v>
      </x:c>
      <x:c r="CO4770" t="n">
        <x:f>IFERROR(IF(AND(TYPE('Containment'!E16)=TYPE(CN4770),ISBLANK('Containment'!E16)=ISBLANK(CN4770),EXACT('Containment'!E16,CN4770)),0,1),1)</x:f>
        <x:v>0</x:v>
      </x:c>
    </x:row>
    <x:row r="4771">
      <x:c r="CL4771" t="str">
        <x:v>Containment</x:v>
      </x:c>
      <x:c r="CM4771" t="str">
        <x:v>M16</x:v>
      </x:c>
      <x:c r="CN4771" t="str">
        <x:v>Input note</x:v>
      </x:c>
      <x:c r="CO4771" t="n">
        <x:f>IFERROR(IF(AND(TYPE('Containment'!M16)=TYPE(CN4771),ISBLANK('Containment'!M16)=ISBLANK(CN4771),EXACT('Containment'!M16,CN4771)),0,1),1)</x:f>
        <x:v>0</x:v>
      </x:c>
    </x:row>
    <x:row r="4772">
      <x:c r="CL4772" t="str">
        <x:v>Containment</x:v>
      </x:c>
      <x:c r="CM4772" t="str">
        <x:v>N16</x:v>
      </x:c>
      <x:c r="CN4772" t="str">
        <x:v>M_u is a declared/computed containing-scope change proxy; 0 is the worked-run assumption, not a hardcoded gate value.</x:v>
      </x:c>
      <x:c r="CO4772" t="n">
        <x:f>IFERROR(IF(AND(TYPE('Containment'!N16)=TYPE(CN4772),ISBLANK('Containment'!N16)=ISBLANK(CN4772),EXACT('Containment'!N16,CN4772)),0,1),1)</x:f>
        <x:v>0</x:v>
      </x:c>
    </x:row>
    <x:row r="4773">
      <x:c r="CL4773" t="str">
        <x:v>Containment</x:v>
      </x:c>
      <x:c r="CM4773" t="str">
        <x:v>A17</x:v>
      </x:c>
      <x:c r="CN4773" t="str">
        <x:v>Interpretation</x:v>
      </x:c>
      <x:c r="CO4773" t="n">
        <x:f>IFERROR(IF(AND(TYPE('Containment'!A17)=TYPE(CN4773),ISBLANK('Containment'!A17)=ISBLANK(CN4773),EXACT('Containment'!A17,CN4773)),0,1),1)</x:f>
        <x:v>0</x:v>
      </x:c>
    </x:row>
    <x:row r="4774">
      <x:c r="CL4774" t="str">
        <x:v>Containment</x:v>
      </x:c>
      <x:c r="CM4774" t="str">
        <x:v>B17</x:v>
      </x:c>
      <x:c r="CN4774" t="str">
        <x:v>A has a positive-scope trigger; M_u=0 is an assumption-bound Tier-2 proxy, not validated UCI.</x:v>
      </x:c>
      <x:c r="CO4774" t="n">
        <x:f>IFERROR(IF(AND(TYPE('Containment'!B17)=TYPE(CN4774),ISBLANK('Containment'!B17)=ISBLANK(CN4774),EXACT('Containment'!B17,CN4774)),0,1),1)</x:f>
        <x:v>0</x:v>
      </x:c>
    </x:row>
    <x:row r="4775">
      <x:c r="CL4775" t="str">
        <x:v>Containment</x:v>
      </x:c>
      <x:c r="CM4775" t="str">
        <x:v>D17</x:v>
      </x:c>
      <x:c r="CN4775" t="str">
        <x:v>Interpretation</x:v>
      </x:c>
      <x:c r="CO4775" t="n">
        <x:f>IFERROR(IF(AND(TYPE('Containment'!D17)=TYPE(CN4775),ISBLANK('Containment'!D17)=ISBLANK(CN4775),EXACT('Containment'!D17,CN4775)),0,1),1)</x:f>
        <x:v>0</x:v>
      </x:c>
    </x:row>
    <x:row r="4776">
      <x:c r="CL4776" t="str">
        <x:v>Containment</x:v>
      </x:c>
      <x:c r="CM4776" t="str">
        <x:v>E17</x:v>
      </x:c>
      <x:c r="CN4776" t="str">
        <x:v>B has no positive containment trigger; this is declared not material for the proxy, not a computed UCI pass.</x:v>
      </x:c>
      <x:c r="CO4776" t="n">
        <x:f>IFERROR(IF(AND(TYPE('Containment'!E17)=TYPE(CN4776),ISBLANK('Containment'!E17)=ISBLANK(CN4776),EXACT('Containment'!E17,CN4776)),0,1),1)</x:f>
        <x:v>0</x:v>
      </x:c>
    </x:row>
    <x:row r="4777">
      <x:c r="CL4777" t="str">
        <x:v>Containment</x:v>
      </x:c>
      <x:c r="CM4777" t="str">
        <x:v>A19</x:v>
      </x:c>
      <x:c r="CN4777" t="str">
        <x:v>Containment proxy status A</x:v>
      </x:c>
      <x:c r="CO4777" t="n">
        <x:f>IFERROR(IF(AND(TYPE('Containment'!A19)=TYPE(CN4777),ISBLANK('Containment'!A19)=ISBLANK(CN4777),EXACT('Containment'!A19,CN4777)),0,1),1)</x:f>
        <x:v>0</x:v>
      </x:c>
    </x:row>
    <x:row r="4778">
      <x:c r="CL4778" t="str">
        <x:v>Containment</x:v>
      </x:c>
      <x:c r="CM4778" t="str">
        <x:v>B19</x:v>
      </x:c>
      <x:c r="CN4778" t="str">
        <x:v>PASS_ASSUMPTION_BOUND_TIER_2</x:v>
      </x:c>
      <x:c r="CO4778" t="n">
        <x:f>IFERROR(IF(AND(TYPE('Containment'!B19)=TYPE(CN4778),ISBLANK('Containment'!B19)=ISBLANK(CN4778),EXACT('Containment'!B19,CN4778)),0,1),1)</x:f>
        <x:v>0</x:v>
      </x:c>
    </x:row>
    <x:row r="4779">
      <x:c r="CL4779" t="str">
        <x:v>Containment</x:v>
      </x:c>
      <x:c r="CM4779" t="str">
        <x:v>D19</x:v>
      </x:c>
      <x:c r="CN4779" t="str">
        <x:v>Containment proxy status B</x:v>
      </x:c>
      <x:c r="CO4779" t="n">
        <x:f>IFERROR(IF(AND(TYPE('Containment'!D19)=TYPE(CN4779),ISBLANK('Containment'!D19)=ISBLANK(CN4779),EXACT('Containment'!D19,CN4779)),0,1),1)</x:f>
        <x:v>0</x:v>
      </x:c>
    </x:row>
    <x:row r="4780">
      <x:c r="CL4780" t="str">
        <x:v>Containment</x:v>
      </x:c>
      <x:c r="CM4780" t="str">
        <x:v>E19</x:v>
      </x:c>
      <x:c r="CN4780" t="str">
        <x:v>UCI_NOT_MATERIAL_DECLARED</x:v>
      </x:c>
      <x:c r="CO4780" t="n">
        <x:f>IFERROR(IF(AND(TYPE('Containment'!E19)=TYPE(CN4780),ISBLANK('Containment'!E19)=ISBLANK(CN4780),EXACT('Containment'!E19,CN4780)),0,1),1)</x:f>
        <x:v>0</x:v>
      </x:c>
    </x:row>
    <x:row r="4781">
      <x:c r="CL4781" t="str">
        <x:v>Containment</x:v>
      </x:c>
      <x:c r="CM4781" t="str">
        <x:v>A21</x:v>
      </x:c>
      <x:c r="CN4781" t="str">
        <x:v>Outcome</x:v>
      </x:c>
      <x:c r="CO4781" t="n">
        <x:f>IFERROR(IF(AND(TYPE('Containment'!A21)=TYPE(CN4781),ISBLANK('Containment'!A21)=ISBLANK(CN4781),EXACT('Containment'!A21,CN4781)),0,1),1)</x:f>
        <x:v>0</x:v>
      </x:c>
    </x:row>
    <x:row r="4782">
      <x:c r="CL4782" t="str">
        <x:v>Containment</x:v>
      </x:c>
      <x:c r="CM4782" t="str">
        <x:v>B21</x:v>
      </x:c>
      <x:c r="CN4782" t="str">
        <x:v>A_sel (Selectable): {A, B}</x:v>
      </x:c>
      <x:c r="CO4782" t="n">
        <x:f>IFERROR(IF(AND(TYPE('Containment'!B21)=TYPE(CN4782),ISBLANK('Containment'!B21)=ISBLANK(CN4782),EXACT('Containment'!B21,CN4782)),0,1),1)</x:f>
        <x:v>0</x:v>
      </x:c>
    </x:row>
    <x:row r="4783">
      <x:c r="CL4783" t="str">
        <x:v>Containment</x:v>
      </x:c>
      <x:c r="CM4783" t="str">
        <x:v>D21</x:v>
      </x:c>
      <x:c r="CN4783" t="str">
        <x:v>Rule</x:v>
      </x:c>
      <x:c r="CO4783" t="n">
        <x:f>IFERROR(IF(AND(TYPE('Containment'!D21)=TYPE(CN4783),ISBLANK('Containment'!D21)=ISBLANK(CN4783),EXACT('Containment'!D21,CN4783)),0,1),1)</x:f>
        <x:v>0</x:v>
      </x:c>
    </x:row>
    <x:row r="4784">
      <x:c r="CL4784" t="str">
        <x:v>Containment</x:v>
      </x:c>
      <x:c r="CM4784" t="str">
        <x:v>E21</x:v>
      </x:c>
      <x:c r="CN4784" t="str">
        <x:v>RLS may proceed only after RG, RF/NCRC, TRC, and CSV have formed A_sel.</x:v>
      </x:c>
      <x:c r="CO4784" t="n">
        <x:f>IFERROR(IF(AND(TYPE('Containment'!E21)=TYPE(CN4784),ISBLANK('Containment'!E21)=ISBLANK(CN4784),EXACT('Containment'!E21,CN4784)),0,1),1)</x:f>
        <x:v>0</x:v>
      </x:c>
    </x:row>
    <x:row r="4785">
      <x:c r="CL4785" t="str">
        <x:v>Containment</x:v>
      </x:c>
      <x:c r="CM4785" t="str">
        <x:v>A23</x:v>
      </x:c>
      <x:c r="CN4785" t="str">
        <x:v>Note</x:v>
      </x:c>
      <x:c r="CO4785" t="n">
        <x:f>IFERROR(IF(AND(TYPE('Containment'!A23)=TYPE(CN4785),ISBLANK('Containment'!A23)=ISBLANK(CN4785),EXACT('Containment'!A23,CN4785)),0,1),1)</x:f>
        <x:v>0</x:v>
      </x:c>
    </x:row>
    <x:row r="4786">
      <x:c r="CL4786" t="str">
        <x:v>Containment</x:v>
      </x:c>
      <x:c r="CM4786" t="str">
        <x:v>B23</x:v>
      </x:c>
      <x:c r="CN4786" t="str">
        <x:v>This sheet now displays a single audit table sourced from the computed containment values at J6:L12. The right block remains the calculation source; the left block is a clean reader-facing view.</x:v>
      </x:c>
      <x:c r="CO4786" t="n">
        <x:f>IFERROR(IF(AND(TYPE('Containment'!B23)=TYPE(CN4786),ISBLANK('Containment'!B23)=ISBLANK(CN4786),EXACT('Containment'!B23,CN4786)),0,1),1)</x:f>
        <x:v>0</x:v>
      </x:c>
    </x:row>
    <x:row r="4787">
      <x:c r="CL4787" t="str">
        <x:v>Containment</x:v>
      </x:c>
      <x:c r="CM4787" t="str">
        <x:v>A24</x:v>
      </x:c>
      <x:c r="CN4787" t="str">
        <x:v>CSV_NOT_MATERIAL/SV note</x:v>
      </x:c>
      <x:c r="CO4787" t="n">
        <x:f>IFERROR(IF(AND(TYPE('Containment'!A24)=TYPE(CN4787),ISBLANK('Containment'!A24)=ISBLANK(CN4787),EXACT('Containment'!A24,CN4787)),0,1),1)</x:f>
        <x:v>0</x:v>
      </x:c>
    </x:row>
    <x:row r="4788">
      <x:c r="CL4788" t="str">
        <x:v>Containment</x:v>
      </x:c>
      <x:c r="CM4788" t="str">
        <x:v>B24</x:v>
      </x:c>
      <x:c r="CN4788" t="str">
        <x:v>A low containment burden does not waive Structural Viability where execution feasibility, resource closure, dependency closure, reversibility, capacity, or internal coherence is material.</x:v>
      </x:c>
      <x:c r="CO4788" t="n">
        <x:f>IFERROR(IF(AND(TYPE('Containment'!B24)=TYPE(CN4788),ISBLANK('Containment'!B24)=ISBLANK(CN4788),EXACT('Containment'!B24,CN4788)),0,1),1)</x:f>
        <x:v>0</x:v>
      </x:c>
    </x:row>
    <x:row r="4789">
      <x:c r="CL4789" t="str">
        <x:v>Containment</x:v>
      </x:c>
      <x:c r="CM4789" t="str">
        <x:v>A25</x:v>
      </x:c>
      <x:c r="CN4789" t="str">
        <x:v>CSV evidence posture</x:v>
      </x:c>
      <x:c r="CO4789" t="n">
        <x:f>IFERROR(IF(AND(TYPE('Containment'!A25)=TYPE(CN4789),ISBLANK('Containment'!A25)=ISBLANK(CN4789),EXACT('Containment'!A25,CN4789)),0,1),1)</x:f>
        <x:v>0</x:v>
      </x:c>
    </x:row>
    <x:row r="4790">
      <x:c r="CL4790" t="str">
        <x:v>Containment</x:v>
      </x:c>
      <x:c r="CM4790" t="str">
        <x:v>B25</x:v>
      </x:c>
      <x:c r="CN4790" t="str">
        <x:v>Tier-2 assumption-bound CSV proxy in this worked-run exemplar; not Tier-3 validated UCI proof.</x:v>
      </x:c>
      <x:c r="CO4790" t="n">
        <x:f>IFERROR(IF(AND(TYPE('Containment'!B25)=TYPE(CN4790),ISBLANK('Containment'!B25)=ISBLANK(CN4790),EXACT('Containment'!B25,CN4790)),0,1),1)</x:f>
        <x:v>0</x:v>
      </x:c>
    </x:row>
    <x:row r="4791">
      <x:c r="CL4791" t="str">
        <x:v>Containment</x:v>
      </x:c>
      <x:c r="CM4791" t="str">
        <x:v>A26</x:v>
      </x:c>
      <x:c r="CN4791" t="str">
        <x:v>Triggered union</x:v>
      </x:c>
      <x:c r="CO4791" t="n">
        <x:f>IFERROR(IF(AND(TYPE('Containment'!A26)=TYPE(CN4791),ISBLANK('Containment'!A26)=ISBLANK(CN4791),EXACT('Containment'!A26,CN4791)),0,1),1)</x:f>
        <x:v>0</x:v>
      </x:c>
    </x:row>
    <x:row r="4792">
      <x:c r="CL4792" t="str">
        <x:v>Containment</x:v>
      </x:c>
      <x:c r="CM4792" t="str">
        <x:v>B26</x:v>
      </x:c>
      <x:c r="CN4792" t="str">
        <x:v>A: U1; B: none</x:v>
      </x:c>
      <x:c r="CO4792" t="n">
        <x:f>IFERROR(IF(AND(TYPE('Containment'!B26)=TYPE(CN4792),ISBLANK('Containment'!B26)=ISBLANK(CN4792),EXACT('Containment'!B26,CN4792)),0,1),1)</x:f>
        <x:v>0</x:v>
      </x:c>
    </x:row>
    <x:row r="4793">
      <x:c r="CL4793" t="str">
        <x:v>Containment</x:v>
      </x:c>
      <x:c r="CM4793" t="str">
        <x:v>C26</x:v>
      </x:c>
      <x:c r="CN4793" t="str">
        <x:v>A triggers because S_u(A)=0.0560 ≥ θ_pos=0.05. B has no positive trigger.</x:v>
      </x:c>
      <x:c r="CO4793" t="n">
        <x:f>IFERROR(IF(AND(TYPE('Containment'!C26)=TYPE(CN4793),ISBLANK('Containment'!C26)=ISBLANK(CN4793),EXACT('Containment'!C26,CN4793)),0,1),1)</x:f>
        <x:v>0</x:v>
      </x:c>
    </x:row>
    <x:row r="4794">
      <x:c r="CL4794" t="str">
        <x:v>Containment</x:v>
      </x:c>
      <x:c r="CM4794" t="str">
        <x:v>A27</x:v>
      </x:c>
      <x:c r="CN4794" t="str">
        <x:v>Decision-specific containment graph</x:v>
      </x:c>
      <x:c r="CO4794" t="n">
        <x:f>IFERROR(IF(AND(TYPE('Containment'!A27)=TYPE(CN4794),ISBLANK('Containment'!A27)=ISBLANK(CN4794),EXACT('Containment'!A27,CN4794)),0,1),1)</x:f>
        <x:v>0</x:v>
      </x:c>
    </x:row>
    <x:row r="4795">
      <x:c r="CL4795" t="str">
        <x:v>Containment</x:v>
      </x:c>
      <x:c r="CM4795" t="str">
        <x:v>B27</x:v>
      </x:c>
      <x:c r="CN4795" t="str">
        <x:v>U1 Self -&gt; U2 Household, U3 Community, U4 Organization; U4 Organization -&gt; U5 Polity and U6 Humanity/Coordination; all material scopes depend on U7 Biosphere where ecological pathways are active. Row order alone does not establish containment.</x:v>
      </x:c>
      <x:c r="CO4795" t="n">
        <x:f>IFERROR(IF(AND(TYPE('Containment'!B27)=TYPE(CN4795),ISBLANK('Containment'!B27)=ISBLANK(CN4795),EXACT('Containment'!B27,CN4795)),0,1),1)</x:f>
        <x:v>0</x:v>
      </x:c>
    </x:row>
    <x:row r="4796">
      <x:c r="CL4796" t="str">
        <x:v>Containment</x:v>
      </x:c>
      <x:c r="CM4796" t="str">
        <x:v>C27</x:v>
      </x:c>
      <x:c r="CN4796" t="str">
        <x:v>No independent ΔUCI degradation is entered in this workbook; Tier 3 would require measured or governed containing-scope evidence.</x:v>
      </x:c>
      <x:c r="CO4796" t="n">
        <x:f>IFERROR(IF(AND(TYPE('Containment'!C27)=TYPE(CN4796),ISBLANK('Containment'!C27)=ISBLANK(CN4796),EXACT('Containment'!C27,CN4796)),0,1),1)</x:f>
        <x:v>0</x:v>
      </x:c>
    </x:row>
    <x:row r="4797">
      <x:c r="CL4797" t="str">
        <x:v>Containment</x:v>
      </x:c>
      <x:c r="CM4797" t="str">
        <x:v>A28</x:v>
      </x:c>
      <x:c r="CN4797" t="str">
        <x:v>ΔUCI / M_u proof status</x:v>
      </x:c>
      <x:c r="CO4797" t="n">
        <x:f>IFERROR(IF(AND(TYPE('Containment'!A28)=TYPE(CN4797),ISBLANK('Containment'!A28)=ISBLANK(CN4797),EXACT('Containment'!A28,CN4797)),0,1),1)</x:f>
        <x:v>0</x:v>
      </x:c>
    </x:row>
    <x:row r="4798">
      <x:c r="CL4798" t="str">
        <x:v>Containment</x:v>
      </x:c>
      <x:c r="CM4798" t="str">
        <x:v>B28</x:v>
      </x:c>
      <x:c r="CN4798" t="str">
        <x:v>ASSUMPTION_BOUND_TIER_2</x:v>
      </x:c>
      <x:c r="CO4798" t="n">
        <x:f>IFERROR(IF(AND(TYPE('Containment'!B28)=TYPE(CN4798),ISBLANK('Containment'!B28)=ISBLANK(CN4798),EXACT('Containment'!B28,CN4798)),0,1),1)</x:f>
        <x:v>0</x:v>
      </x:c>
    </x:row>
    <x:row r="4799">
      <x:c r="CL4799" t="str">
        <x:v>Containment</x:v>
      </x:c>
      <x:c r="CM4799" t="str">
        <x:v>C28</x:v>
      </x:c>
      <x:c r="CN4799" t="str">
        <x:v>Status PASS is scoped to Tier 2 worked-run semantics. If Tier 3 CSV evidence is claimed, set CONTAINMENT_UCI_UNAVAILABLE or collect data and rerun.</x:v>
      </x:c>
      <x:c r="CO4799" t="n">
        <x:f>IFERROR(IF(AND(TYPE('Containment'!C28)=TYPE(CN4799),ISBLANK('Containment'!C28)=ISBLANK(CN4799),EXACT('Containment'!C28,CN4799)),0,1),1)</x:f>
        <x:v>0</x:v>
      </x:c>
    </x:row>
    <x:row r="4800">
      <x:c r="CL4800" t="str">
        <x:v>Containment</x:v>
      </x:c>
      <x:c r="CM4800" t="str">
        <x:v>A29</x:v>
      </x:c>
      <x:c r="CN4800" t="str">
        <x:v>Controls / redesign note</x:v>
      </x:c>
      <x:c r="CO4800" t="n">
        <x:f>IFERROR(IF(AND(TYPE('Containment'!A29)=TYPE(CN4800),ISBLANK('Containment'!A29)=ISBLANK(CN4800),EXACT('Containment'!A29,CN4800)),0,1),1)</x:f>
        <x:v>0</x:v>
      </x:c>
    </x:row>
    <x:row r="4801">
      <x:c r="CL4801" t="str">
        <x:v>Containment</x:v>
      </x:c>
      <x:c r="CM4801" t="str">
        <x:v>B29</x:v>
      </x:c>
      <x:c r="CN4801" t="str">
        <x:v>No hidden unbounded burden is asserted for this exemplar; this is not empirical validation of UCI/HOI.</x:v>
      </x:c>
      <x:c r="CO4801" t="n">
        <x:f>IFERROR(IF(AND(TYPE('Containment'!B29)=TYPE(CN4801),ISBLANK('Containment'!B29)=ISBLANK(CN4801),EXACT('Containment'!B29,CN4801)),0,1),1)</x:f>
        <x:v>0</x:v>
      </x:c>
    </x:row>
    <x:row r="4802">
      <x:c r="CL4802" t="str">
        <x:v>Containment</x:v>
      </x:c>
      <x:c r="CM4802" t="str">
        <x:v>A30</x:v>
      </x:c>
      <x:c r="CN4802" t="str">
        <x:v>SOURCE-COUPLING TO CSV ROUTING</x:v>
      </x:c>
      <x:c r="CO4802" t="n">
        <x:f>IFERROR(IF(AND(TYPE('Containment'!A30)=TYPE(CN4802),ISBLANK('Containment'!A30)=ISBLANK(CN4802),EXACT('Containment'!A30,CN4802)),0,1),1)</x:f>
        <x:v>0</x:v>
      </x:c>
    </x:row>
    <x:row r="4803">
      <x:c r="CL4803" t="str">
        <x:v>Containment</x:v>
      </x:c>
      <x:c r="CM4803" t="str">
        <x:v>B30</x:v>
      </x:c>
      <x:c r="CN4803" t="str">
        <x:v>Option A</x:v>
      </x:c>
      <x:c r="CO4803" t="n">
        <x:f>IFERROR(IF(AND(TYPE('Containment'!B30)=TYPE(CN4803),ISBLANK('Containment'!B30)=ISBLANK(CN4803),EXACT('Containment'!B30,CN4803)),0,1),1)</x:f>
        <x:v>0</x:v>
      </x:c>
    </x:row>
    <x:row r="4804">
      <x:c r="CL4804" t="str">
        <x:v>Containment</x:v>
      </x:c>
      <x:c r="CM4804" t="str">
        <x:v>C30</x:v>
      </x:c>
      <x:c r="CN4804" t="str">
        <x:v>Option B</x:v>
      </x:c>
      <x:c r="CO4804" t="n">
        <x:f>IFERROR(IF(AND(TYPE('Containment'!C30)=TYPE(CN4804),ISBLANK('Containment'!C30)=ISBLANK(CN4804),EXACT('Containment'!C30,CN4804)),0,1),1)</x:f>
        <x:v>0</x:v>
      </x:c>
    </x:row>
    <x:row r="4805">
      <x:c r="CL4805" t="str">
        <x:v>Containment</x:v>
      </x:c>
      <x:c r="CM4805" t="str">
        <x:v>D30</x:v>
      </x:c>
      <x:c r="CN4805" t="str">
        <x:v>Owner</x:v>
      </x:c>
      <x:c r="CO4805" t="n">
        <x:f>IFERROR(IF(AND(TYPE('Containment'!D30)=TYPE(CN4805),ISBLANK('Containment'!D30)=ISBLANK(CN4805),EXACT('Containment'!D30,CN4805)),0,1),1)</x:f>
        <x:v>0</x:v>
      </x:c>
    </x:row>
    <x:row r="4806">
      <x:c r="CL4806" t="str">
        <x:v>Containment</x:v>
      </x:c>
      <x:c r="CM4806" t="str">
        <x:v>E30</x:v>
      </x:c>
      <x:c r="CN4806" t="str">
        <x:v>Controls / mitigation</x:v>
      </x:c>
      <x:c r="CO4806" t="n">
        <x:f>IFERROR(IF(AND(TYPE('Containment'!E30)=TYPE(CN4806),ISBLANK('Containment'!E30)=ISBLANK(CN4806),EXACT('Containment'!E30,CN4806)),0,1),1)</x:f>
        <x:v>0</x:v>
      </x:c>
    </x:row>
    <x:row r="4807">
      <x:c r="CL4807" t="str">
        <x:v>Containment</x:v>
      </x:c>
      <x:c r="CM4807" t="str">
        <x:v>F30</x:v>
      </x:c>
      <x:c r="CN4807" t="str">
        <x:v>Monitoring trigger</x:v>
      </x:c>
      <x:c r="CO4807" t="n">
        <x:f>IFERROR(IF(AND(TYPE('Containment'!F30)=TYPE(CN4807),ISBLANK('Containment'!F30)=ISBLANK(CN4807),EXACT('Containment'!F30,CN4807)),0,1),1)</x:f>
        <x:v>0</x:v>
      </x:c>
    </x:row>
    <x:row r="4808">
      <x:c r="CL4808" t="str">
        <x:v>Containment</x:v>
      </x:c>
      <x:c r="CM4808" t="str">
        <x:v>G30</x:v>
      </x:c>
      <x:c r="CN4808" t="str">
        <x:v>Failure consequence</x:v>
      </x:c>
      <x:c r="CO4808" t="n">
        <x:f>IFERROR(IF(AND(TYPE('Containment'!G30)=TYPE(CN4808),ISBLANK('Containment'!G30)=ISBLANK(CN4808),EXACT('Containment'!G30,CN4808)),0,1),1)</x:f>
        <x:v>0</x:v>
      </x:c>
    </x:row>
    <x:row r="4809">
      <x:c r="CL4809" t="str">
        <x:v>Containment</x:v>
      </x:c>
      <x:c r="CM4809" t="str">
        <x:v>H30</x:v>
      </x:c>
      <x:c r="CN4809" t="str">
        <x:v>CSV routing effect</x:v>
      </x:c>
      <x:c r="CO4809" t="n">
        <x:f>IFERROR(IF(AND(TYPE('Containment'!H30)=TYPE(CN4809),ISBLANK('Containment'!H30)=ISBLANK(CN4809),EXACT('Containment'!H30,CN4809)),0,1),1)</x:f>
        <x:v>0</x:v>
      </x:c>
    </x:row>
    <x:row r="4810">
      <x:c r="CL4810" t="str">
        <x:v>Containment</x:v>
      </x:c>
      <x:c r="CM4810" t="str">
        <x:v>A31</x:v>
      </x:c>
      <x:c r="CN4810" t="str">
        <x:v>source_coupling_status</x:v>
      </x:c>
      <x:c r="CO4810" t="n">
        <x:f>IFERROR(IF(AND(TYPE('Containment'!A31)=TYPE(CN4810),ISBLANK('Containment'!A31)=ISBLANK(CN4810),EXACT('Containment'!A31,CN4810)),0,1),1)</x:f>
        <x:v>0</x:v>
      </x:c>
    </x:row>
    <x:row r="4811">
      <x:c r="CL4811" t="str">
        <x:v>Containment</x:v>
      </x:c>
      <x:c r="CM4811" t="str">
        <x:v>B31</x:v>
      </x:c>
      <x:c r="CN4811" t="str">
        <x:v>SOURCE_PARTIAL</x:v>
      </x:c>
      <x:c r="CO4811" t="n">
        <x:f>IFERROR(IF(AND(TYPE('Containment'!B31)=TYPE(CN4811),ISBLANK('Containment'!B31)=ISBLANK(CN4811),EXACT('Containment'!B31,CN4811)),0,1),1)</x:f>
        <x:v>0</x:v>
      </x:c>
    </x:row>
    <x:row r="4812">
      <x:c r="CL4812" t="str">
        <x:v>Containment</x:v>
      </x:c>
      <x:c r="CM4812" t="str">
        <x:v>C31</x:v>
      </x:c>
      <x:c r="CN4812" t="str">
        <x:v>SOURCE_PARTIAL</x:v>
      </x:c>
      <x:c r="CO4812" t="n">
        <x:f>IFERROR(IF(AND(TYPE('Containment'!C31)=TYPE(CN4812),ISBLANK('Containment'!C31)=ISBLANK(CN4812),EXACT('Containment'!C31,CN4812)),0,1),1)</x:f>
        <x:v>0</x:v>
      </x:c>
    </x:row>
    <x:row r="4813">
      <x:c r="CL4813" t="str">
        <x:v>Containment</x:v>
      </x:c>
      <x:c r="CM4813" t="str">
        <x:v>D31</x:v>
      </x:c>
      <x:c r="CN4813" t="str">
        <x:v>Decision owner / workbook reviewer</x:v>
      </x:c>
      <x:c r="CO4813" t="n">
        <x:f>IFERROR(IF(AND(TYPE('Containment'!D31)=TYPE(CN4813),ISBLANK('Containment'!D31)=ISBLANK(CN4813),EXACT('Containment'!D31,CN4813)),0,1),1)</x:f>
        <x:v>0</x:v>
      </x:c>
    </x:row>
    <x:row r="4814">
      <x:c r="CL4814" t="str">
        <x:v>Containment</x:v>
      </x:c>
      <x:c r="CM4814" t="str">
        <x:v>E31</x:v>
      </x:c>
      <x:c r="CN4814" t="str">
        <x:v>Provider/version pin; documented assumptions; independent review for stronger claims</x:v>
      </x:c>
      <x:c r="CO4814" t="n">
        <x:f>IFERROR(IF(AND(TYPE('Containment'!E31)=TYPE(CN4814),ISBLANK('Containment'!E31)=ISBLANK(CN4814),EXACT('Containment'!E31,CN4814)),0,1),1)</x:f>
        <x:v>0</x:v>
      </x:c>
    </x:row>
    <x:row r="4815">
      <x:c r="CL4815" t="str">
        <x:v>Containment</x:v>
      </x:c>
      <x:c r="CM4815" t="str">
        <x:v>F31</x:v>
      </x:c>
      <x:c r="CN4815" t="str">
        <x:v>Provider/model/data-source change; unexplained drift; loss of audit access</x:v>
      </x:c>
      <x:c r="CO4815" t="n">
        <x:f>IFERROR(IF(AND(TYPE('Containment'!F31)=TYPE(CN4815),ISBLANK('Containment'!F31)=ISBLANK(CN4815),EXACT('Containment'!F31,CN4815)),0,1),1)</x:f>
        <x:v>0</x:v>
      </x:c>
    </x:row>
    <x:row r="4816">
      <x:c r="CL4816" t="str">
        <x:v>Containment</x:v>
      </x:c>
      <x:c r="CM4816" t="str">
        <x:v>G31</x:v>
      </x:c>
      <x:c r="CN4816" t="str">
        <x:v>Pause, rerun RG/CSV, narrow claims</x:v>
      </x:c>
      <x:c r="CO4816" t="n">
        <x:f>IFERROR(IF(AND(TYPE('Containment'!G31)=TYPE(CN4816),ISBLANK('Containment'!G31)=ISBLANK(CN4816),EXACT('Containment'!G31,CN4816)),0,1),1)</x:f>
        <x:v>0</x:v>
      </x:c>
    </x:row>
    <x:row r="4817">
      <x:c r="CL4817" t="str">
        <x:v>Containment</x:v>
      </x:c>
      <x:c r="CM4817" t="str">
        <x:v>H31</x:v>
      </x:c>
      <x:c r="CN4817" t="str">
        <x:v>CSV_PASS_WITH_CONTROLS if all controls remain active</x:v>
      </x:c>
      <x:c r="CO4817" t="n">
        <x:f>IFERROR(IF(AND(TYPE('Containment'!H31)=TYPE(CN4817),ISBLANK('Containment'!H31)=ISBLANK(CN4817),EXACT('Containment'!H31,CN4817)),0,1),1)</x:f>
        <x:v>0</x:v>
      </x:c>
    </x:row>
    <x:row r="4818">
      <x:c r="CL4818" t="str">
        <x:v>Containment</x:v>
      </x:c>
      <x:c r="CM4818" t="str">
        <x:v>A32</x:v>
      </x:c>
      <x:c r="CN4818" t="str">
        <x:v>source_debt_material_to_option</x:v>
      </x:c>
      <x:c r="CO4818" t="n">
        <x:f>IFERROR(IF(AND(TYPE('Containment'!A32)=TYPE(CN4818),ISBLANK('Containment'!A32)=ISBLANK(CN4818),EXACT('Containment'!A32,CN4818)),0,1),1)</x:f>
        <x:v>0</x:v>
      </x:c>
    </x:row>
    <x:row r="4819">
      <x:c r="CL4819" t="str">
        <x:v>Containment</x:v>
      </x:c>
      <x:c r="CM4819" t="str">
        <x:v>B32</x:v>
      </x:c>
      <x:c r="CN4819" t="str">
        <x:v>YES - bounded</x:v>
      </x:c>
      <x:c r="CO4819" t="n">
        <x:f>IFERROR(IF(AND(TYPE('Containment'!B32)=TYPE(CN4819),ISBLANK('Containment'!B32)=ISBLANK(CN4819),EXACT('Containment'!B32,CN4819)),0,1),1)</x:f>
        <x:v>0</x:v>
      </x:c>
    </x:row>
    <x:row r="4820">
      <x:c r="CL4820" t="str">
        <x:v>Containment</x:v>
      </x:c>
      <x:c r="CM4820" t="str">
        <x:v>C32</x:v>
      </x:c>
      <x:c r="CN4820" t="str">
        <x:v>YES - bounded</x:v>
      </x:c>
      <x:c r="CO4820" t="n">
        <x:f>IFERROR(IF(AND(TYPE('Containment'!C32)=TYPE(CN4820),ISBLANK('Containment'!C32)=ISBLANK(CN4820),EXACT('Containment'!C32,CN4820)),0,1),1)</x:f>
        <x:v>0</x:v>
      </x:c>
    </x:row>
    <x:row r="4821">
      <x:c r="CL4821" t="str">
        <x:v>Containment</x:v>
      </x:c>
      <x:c r="CM4821" t="str">
        <x:v>D32</x:v>
      </x:c>
      <x:c r="CN4821" t="str">
        <x:v>Decision owner</x:v>
      </x:c>
      <x:c r="CO4821" t="n">
        <x:f>IFERROR(IF(AND(TYPE('Containment'!D32)=TYPE(CN4821),ISBLANK('Containment'!D32)=ISBLANK(CN4821),EXACT('Containment'!D32,CN4821)),0,1),1)</x:f>
        <x:v>0</x:v>
      </x:c>
    </x:row>
    <x:row r="4822">
      <x:c r="CL4822" t="str">
        <x:v>Containment</x:v>
      </x:c>
      <x:c r="CM4822" t="str">
        <x:v>E32</x:v>
      </x:c>
      <x:c r="CN4822" t="str">
        <x:v>Retain human review and reversible implementation</x:v>
      </x:c>
      <x:c r="CO4822" t="n">
        <x:f>IFERROR(IF(AND(TYPE('Containment'!E32)=TYPE(CN4822),ISBLANK('Containment'!E32)=ISBLANK(CN4822),EXACT('Containment'!E32,CN4822)),0,1),1)</x:f>
        <x:v>0</x:v>
      </x:c>
    </x:row>
    <x:row r="4823">
      <x:c r="CL4823" t="str">
        <x:v>Containment</x:v>
      </x:c>
      <x:c r="CM4823" t="str">
        <x:v>F32</x:v>
      </x:c>
      <x:c r="CN4823" t="str">
        <x:v>Dependency growth or lock-in</x:v>
      </x:c>
      <x:c r="CO4823" t="n">
        <x:f>IFERROR(IF(AND(TYPE('Containment'!F32)=TYPE(CN4823),ISBLANK('Containment'!F32)=ISBLANK(CN4823),EXACT('Containment'!F32,CN4823)),0,1),1)</x:f>
        <x:v>0</x:v>
      </x:c>
    </x:row>
    <x:row r="4824">
      <x:c r="CL4824" t="str">
        <x:v>Containment</x:v>
      </x:c>
      <x:c r="CM4824" t="str">
        <x:v>G32</x:v>
      </x:c>
      <x:c r="CN4824" t="str">
        <x:v>Redesign or escalate</x:v>
      </x:c>
      <x:c r="CO4824" t="n">
        <x:f>IFERROR(IF(AND(TYPE('Containment'!G32)=TYPE(CN4824),ISBLANK('Containment'!G32)=ISBLANK(CN4824),EXACT('Containment'!G32,CN4824)),0,1),1)</x:f>
        <x:v>0</x:v>
      </x:c>
    </x:row>
    <x:row r="4825">
      <x:c r="CL4825" t="str">
        <x:v>Containment</x:v>
      </x:c>
      <x:c r="CM4825" t="str">
        <x:v>H32</x:v>
      </x:c>
      <x:c r="CN4825" t="str">
        <x:v>Material but currently controlled</x:v>
      </x:c>
      <x:c r="CO4825" t="n">
        <x:f>IFERROR(IF(AND(TYPE('Containment'!H32)=TYPE(CN4825),ISBLANK('Containment'!H32)=ISBLANK(CN4825),EXACT('Containment'!H32,CN4825)),0,1),1)</x:f>
        <x:v>0</x:v>
      </x:c>
    </x:row>
    <x:row r="4826">
      <x:c r="CL4826" t="str">
        <x:v>Containment</x:v>
      </x:c>
      <x:c r="CM4826" t="str">
        <x:v>A33</x:v>
      </x:c>
      <x:c r="CN4826" t="str">
        <x:v>reversibility_status</x:v>
      </x:c>
      <x:c r="CO4826" t="n">
        <x:f>IFERROR(IF(AND(TYPE('Containment'!A33)=TYPE(CN4826),ISBLANK('Containment'!A33)=ISBLANK(CN4826),EXACT('Containment'!A33,CN4826)),0,1),1)</x:f>
        <x:v>0</x:v>
      </x:c>
    </x:row>
    <x:row r="4827">
      <x:c r="CL4827" t="str">
        <x:v>Containment</x:v>
      </x:c>
      <x:c r="CM4827" t="str">
        <x:v>B33</x:v>
      </x:c>
      <x:c r="CN4827" t="str">
        <x:v>HIGH</x:v>
      </x:c>
      <x:c r="CO4827" t="n">
        <x:f>IFERROR(IF(AND(TYPE('Containment'!B33)=TYPE(CN4827),ISBLANK('Containment'!B33)=ISBLANK(CN4827),EXACT('Containment'!B33,CN4827)),0,1),1)</x:f>
        <x:v>0</x:v>
      </x:c>
    </x:row>
    <x:row r="4828">
      <x:c r="CL4828" t="str">
        <x:v>Containment</x:v>
      </x:c>
      <x:c r="CM4828" t="str">
        <x:v>C33</x:v>
      </x:c>
      <x:c r="CN4828" t="str">
        <x:v>HIGH</x:v>
      </x:c>
      <x:c r="CO4828" t="n">
        <x:f>IFERROR(IF(AND(TYPE('Containment'!C33)=TYPE(CN4828),ISBLANK('Containment'!C33)=ISBLANK(CN4828),EXACT('Containment'!C33,CN4828)),0,1),1)</x:f>
        <x:v>0</x:v>
      </x:c>
    </x:row>
    <x:row r="4829">
      <x:c r="CL4829" t="str">
        <x:v>Containment</x:v>
      </x:c>
      <x:c r="CM4829" t="str">
        <x:v>D33</x:v>
      </x:c>
      <x:c r="CN4829" t="str">
        <x:v>Implementation owner</x:v>
      </x:c>
      <x:c r="CO4829" t="n">
        <x:f>IFERROR(IF(AND(TYPE('Containment'!D33)=TYPE(CN4829),ISBLANK('Containment'!D33)=ISBLANK(CN4829),EXACT('Containment'!D33,CN4829)),0,1),1)</x:f>
        <x:v>0</x:v>
      </x:c>
    </x:row>
    <x:row r="4830">
      <x:c r="CL4830" t="str">
        <x:v>Containment</x:v>
      </x:c>
      <x:c r="CM4830" t="str">
        <x:v>E33</x:v>
      </x:c>
      <x:c r="CN4830" t="str">
        <x:v>Pilot/rollback plan</x:v>
      </x:c>
      <x:c r="CO4830" t="n">
        <x:f>IFERROR(IF(AND(TYPE('Containment'!E33)=TYPE(CN4830),ISBLANK('Containment'!E33)=ISBLANK(CN4830),EXACT('Containment'!E33,CN4830)),0,1),1)</x:f>
        <x:v>0</x:v>
      </x:c>
    </x:row>
    <x:row r="4831">
      <x:c r="CL4831" t="str">
        <x:v>Containment</x:v>
      </x:c>
      <x:c r="CM4831" t="str">
        <x:v>F33</x:v>
      </x:c>
      <x:c r="CN4831" t="str">
        <x:v>Rollback becomes unavailable</x:v>
      </x:c>
      <x:c r="CO4831" t="n">
        <x:f>IFERROR(IF(AND(TYPE('Containment'!F33)=TYPE(CN4831),ISBLANK('Containment'!F33)=ISBLANK(CN4831),EXACT('Containment'!F33,CN4831)),0,1),1)</x:f>
        <x:v>0</x:v>
      </x:c>
    </x:row>
    <x:row r="4832">
      <x:c r="CL4832" t="str">
        <x:v>Containment</x:v>
      </x:c>
      <x:c r="CM4832" t="str">
        <x:v>G33</x:v>
      </x:c>
      <x:c r="CN4832" t="str">
        <x:v>CSV_REDESIGN_REQUIRED</x:v>
      </x:c>
      <x:c r="CO4832" t="n">
        <x:f>IFERROR(IF(AND(TYPE('Containment'!G33)=TYPE(CN4832),ISBLANK('Containment'!G33)=ISBLANK(CN4832),EXACT('Containment'!G33,CN4832)),0,1),1)</x:f>
        <x:v>0</x:v>
      </x:c>
    </x:row>
    <x:row r="4833">
      <x:c r="CL4833" t="str">
        <x:v>Containment</x:v>
      </x:c>
      <x:c r="CM4833" t="str">
        <x:v>H33</x:v>
      </x:c>
      <x:c r="CN4833" t="str">
        <x:v>Supports selectability</x:v>
      </x:c>
      <x:c r="CO4833" t="n">
        <x:f>IFERROR(IF(AND(TYPE('Containment'!H33)=TYPE(CN4833),ISBLANK('Containment'!H33)=ISBLANK(CN4833),EXACT('Containment'!H33,CN4833)),0,1),1)</x:f>
        <x:v>0</x:v>
      </x:c>
    </x:row>
    <x:row r="4834">
      <x:c r="CL4834" t="str">
        <x:v>Containment</x:v>
      </x:c>
      <x:c r="CM4834" t="str">
        <x:v>A34</x:v>
      </x:c>
      <x:c r="CN4834" t="str">
        <x:v>review_date</x:v>
      </x:c>
      <x:c r="CO4834" t="n">
        <x:f>IFERROR(IF(AND(TYPE('Containment'!A34)=TYPE(CN4834),ISBLANK('Containment'!A34)=ISBLANK(CN4834),EXACT('Containment'!A34,CN4834)),0,1),1)</x:f>
        <x:v>0</x:v>
      </x:c>
    </x:row>
    <x:row r="4835">
      <x:c r="CL4835" t="str">
        <x:v>Containment</x:v>
      </x:c>
      <x:c r="CM4835" t="str">
        <x:v>B34</x:v>
      </x:c>
      <x:c r="CN4835" t="str">
        <x:v>Before deployment and after material change</x:v>
      </x:c>
      <x:c r="CO4835" t="n">
        <x:f>IFERROR(IF(AND(TYPE('Containment'!B34)=TYPE(CN4835),ISBLANK('Containment'!B34)=ISBLANK(CN4835),EXACT('Containment'!B34,CN4835)),0,1),1)</x:f>
        <x:v>0</x:v>
      </x:c>
    </x:row>
    <x:row r="4836">
      <x:c r="CL4836" t="str">
        <x:v>Containment</x:v>
      </x:c>
      <x:c r="CM4836" t="str">
        <x:v>C34</x:v>
      </x:c>
      <x:c r="CN4836" t="str">
        <x:v>Before deployment and after material change</x:v>
      </x:c>
      <x:c r="CO4836" t="n">
        <x:f>IFERROR(IF(AND(TYPE('Containment'!C34)=TYPE(CN4836),ISBLANK('Containment'!C34)=ISBLANK(CN4836),EXACT('Containment'!C34,CN4836)),0,1),1)</x:f>
        <x:v>0</x:v>
      </x:c>
    </x:row>
    <x:row r="4837">
      <x:c r="CL4837" t="str">
        <x:v>Containment</x:v>
      </x:c>
      <x:c r="CM4837" t="str">
        <x:v>D34</x:v>
      </x:c>
      <x:c r="CN4837" t="str">
        <x:v>Reviewer</x:v>
      </x:c>
      <x:c r="CO4837" t="n">
        <x:f>IFERROR(IF(AND(TYPE('Containment'!D34)=TYPE(CN4837),ISBLANK('Containment'!D34)=ISBLANK(CN4837),EXACT('Containment'!D34,CN4837)),0,1),1)</x:f>
        <x:v>0</x:v>
      </x:c>
    </x:row>
    <x:row r="4838">
      <x:c r="CL4838" t="str">
        <x:v>Containment</x:v>
      </x:c>
      <x:c r="CM4838" t="str">
        <x:v>E34</x:v>
      </x:c>
      <x:c r="CN4838" t="str">
        <x:v>Record in PCC</x:v>
      </x:c>
      <x:c r="CO4838" t="n">
        <x:f>IFERROR(IF(AND(TYPE('Containment'!E34)=TYPE(CN4838),ISBLANK('Containment'!E34)=ISBLANK(CN4838),EXACT('Containment'!E34,CN4838)),0,1),1)</x:f>
        <x:v>0</x:v>
      </x:c>
    </x:row>
    <x:row r="4839">
      <x:c r="CL4839" t="str">
        <x:v>Containment</x:v>
      </x:c>
      <x:c r="CM4839" t="str">
        <x:v>F34</x:v>
      </x:c>
      <x:c r="CN4839" t="str">
        <x:v>Missed review</x:v>
      </x:c>
      <x:c r="CO4839" t="n">
        <x:f>IFERROR(IF(AND(TYPE('Containment'!F34)=TYPE(CN4839),ISBLANK('Containment'!F34)=ISBLANK(CN4839),EXACT('Containment'!F34,CN4839)),0,1),1)</x:f>
        <x:v>0</x:v>
      </x:c>
    </x:row>
    <x:row r="4840">
      <x:c r="CL4840" t="str">
        <x:v>Containment</x:v>
      </x:c>
      <x:c r="CM4840" t="str">
        <x:v>G34</x:v>
      </x:c>
      <x:c r="CN4840" t="str">
        <x:v>CSV_ESCALATE</x:v>
      </x:c>
      <x:c r="CO4840" t="n">
        <x:f>IFERROR(IF(AND(TYPE('Containment'!G34)=TYPE(CN4840),ISBLANK('Containment'!G34)=ISBLANK(CN4840),EXACT('Containment'!G34,CN4840)),0,1),1)</x:f>
        <x:v>0</x:v>
      </x:c>
    </x:row>
    <x:row r="4841">
      <x:c r="CL4841" t="str">
        <x:v>Containment</x:v>
      </x:c>
      <x:c r="CM4841" t="str">
        <x:v>H34</x:v>
      </x:c>
      <x:c r="CN4841" t="str">
        <x:v>Time-bound</x:v>
      </x:c>
      <x:c r="CO4841" t="n">
        <x:f>IFERROR(IF(AND(TYPE('Containment'!H34)=TYPE(CN4841),ISBLANK('Containment'!H34)=ISBLANK(CN4841),EXACT('Containment'!H34,CN4841)),0,1),1)</x:f>
        <x:v>0</x:v>
      </x:c>
    </x:row>
    <x:row r="4842">
      <x:c r="CL4842" t="str">
        <x:v>Containment</x:v>
      </x:c>
      <x:c r="CM4842" t="str">
        <x:v>A35</x:v>
      </x:c>
      <x:c r="CN4842" t="str">
        <x:v>claim_boundary</x:v>
      </x:c>
      <x:c r="CO4842" t="n">
        <x:f>IFERROR(IF(AND(TYPE('Containment'!A35)=TYPE(CN4842),ISBLANK('Containment'!A35)=ISBLANK(CN4842),EXACT('Containment'!A35,CN4842)),0,1),1)</x:f>
        <x:v>0</x:v>
      </x:c>
    </x:row>
    <x:row r="4843">
      <x:c r="CL4843" t="str">
        <x:v>Containment</x:v>
      </x:c>
      <x:c r="CM4843" t="str">
        <x:v>B35</x:v>
      </x:c>
      <x:c r="CN4843" t="str">
        <x:v>Tier-2 worked-run exemplar only</x:v>
      </x:c>
      <x:c r="CO4843" t="n">
        <x:f>IFERROR(IF(AND(TYPE('Containment'!B35)=TYPE(CN4843),ISBLANK('Containment'!B35)=ISBLANK(CN4843),EXACT('Containment'!B35,CN4843)),0,1),1)</x:f>
        <x:v>0</x:v>
      </x:c>
    </x:row>
    <x:row r="4844">
      <x:c r="CL4844" t="str">
        <x:v>Containment</x:v>
      </x:c>
      <x:c r="CM4844" t="str">
        <x:v>C35</x:v>
      </x:c>
      <x:c r="CN4844" t="str">
        <x:v>Tier-2 worked-run exemplar only</x:v>
      </x:c>
      <x:c r="CO4844" t="n">
        <x:f>IFERROR(IF(AND(TYPE('Containment'!C35)=TYPE(CN4844),ISBLANK('Containment'!C35)=ISBLANK(CN4844),EXACT('Containment'!C35,CN4844)),0,1),1)</x:f>
        <x:v>0</x:v>
      </x:c>
    </x:row>
    <x:row r="4845">
      <x:c r="CL4845" t="str">
        <x:v>Containment</x:v>
      </x:c>
      <x:c r="CM4845" t="str">
        <x:v>D35</x:v>
      </x:c>
      <x:c r="CN4845" t="str">
        <x:v>Release owner</x:v>
      </x:c>
      <x:c r="CO4845" t="n">
        <x:f>IFERROR(IF(AND(TYPE('Containment'!D35)=TYPE(CN4845),ISBLANK('Containment'!D35)=ISBLANK(CN4845),EXACT('Containment'!D35,CN4845)),0,1),1)</x:f>
        <x:v>0</x:v>
      </x:c>
    </x:row>
    <x:row r="4846">
      <x:c r="CL4846" t="str">
        <x:v>Containment</x:v>
      </x:c>
      <x:c r="CM4846" t="str">
        <x:v>E35</x:v>
      </x:c>
      <x:c r="CN4846" t="str">
        <x:v>No deployment-certification claim</x:v>
      </x:c>
      <x:c r="CO4846" t="n">
        <x:f>IFERROR(IF(AND(TYPE('Containment'!E35)=TYPE(CN4846),ISBLANK('Containment'!E35)=ISBLANK(CN4846),EXACT('Containment'!E35,CN4846)),0,1),1)</x:f>
        <x:v>0</x:v>
      </x:c>
    </x:row>
    <x:row r="4847">
      <x:c r="CL4847" t="str">
        <x:v>Containment</x:v>
      </x:c>
      <x:c r="CM4847" t="str">
        <x:v>F35</x:v>
      </x:c>
      <x:c r="CN4847" t="str">
        <x:v>Stronger public claim attempted</x:v>
      </x:c>
      <x:c r="CO4847" t="n">
        <x:f>IFERROR(IF(AND(TYPE('Containment'!F35)=TYPE(CN4847),ISBLANK('Containment'!F35)=ISBLANK(CN4847),EXACT('Containment'!F35,CN4847)),0,1),1)</x:f>
        <x:v>0</x:v>
      </x:c>
    </x:row>
    <x:row r="4848">
      <x:c r="CL4848" t="str">
        <x:v>Containment</x:v>
      </x:c>
      <x:c r="CM4848" t="str">
        <x:v>G35</x:v>
      </x:c>
      <x:c r="CN4848" t="str">
        <x:v>INVALID / narrow claim</x:v>
      </x:c>
      <x:c r="CO4848" t="n">
        <x:f>IFERROR(IF(AND(TYPE('Containment'!G35)=TYPE(CN4848),ISBLANK('Containment'!G35)=ISBLANK(CN4848),EXACT('Containment'!G35,CN4848)),0,1),1)</x:f>
        <x:v>0</x:v>
      </x:c>
    </x:row>
    <x:row r="4849">
      <x:c r="CL4849" t="str">
        <x:v>Containment</x:v>
      </x:c>
      <x:c r="CM4849" t="str">
        <x:v>H35</x:v>
      </x:c>
      <x:c r="CN4849" t="str">
        <x:v>No empirical validation implied</x:v>
      </x:c>
      <x:c r="CO4849" t="n">
        <x:f>IFERROR(IF(AND(TYPE('Containment'!H35)=TYPE(CN4849),ISBLANK('Containment'!H35)=ISBLANK(CN4849),EXACT('Containment'!H35,CN4849)),0,1),1)</x:f>
        <x:v>0</x:v>
      </x:c>
    </x:row>
    <x:row r="4850">
      <x:c r="CL4850" t="str">
        <x:v>Containment</x:v>
      </x:c>
      <x:c r="CM4850" t="str">
        <x:v>A37</x:v>
      </x:c>
      <x:c r="CN4850" t="str">
        <x:v>TIER-2 CSV DIAGNOSTIC AND BINDING-CONTROL TRACE</x:v>
      </x:c>
      <x:c r="CO4850" t="n">
        <x:f>IFERROR(IF(AND(TYPE('Containment'!A37)=TYPE(CN4850),ISBLANK('Containment'!A37)=ISBLANK(CN4850),EXACT('Containment'!A37,CN4850)),0,1),1)</x:f>
        <x:v>0</x:v>
      </x:c>
    </x:row>
    <x:row r="4851">
      <x:c r="CL4851" t="str">
        <x:v>Containment</x:v>
      </x:c>
      <x:c r="CM4851" t="str">
        <x:v>A38</x:v>
      </x:c>
      <x:c r="CN4851" t="str">
        <x:v>Diagnostic</x:v>
      </x:c>
      <x:c r="CO4851" t="n">
        <x:f>IFERROR(IF(AND(TYPE('Containment'!A38)=TYPE(CN4851),ISBLANK('Containment'!A38)=ISBLANK(CN4851),EXACT('Containment'!A38,CN4851)),0,1),1)</x:f>
        <x:v>0</x:v>
      </x:c>
    </x:row>
    <x:row r="4852">
      <x:c r="CL4852" t="str">
        <x:v>Containment</x:v>
      </x:c>
      <x:c r="CM4852" t="str">
        <x:v>B38</x:v>
      </x:c>
      <x:c r="CN4852" t="str">
        <x:v>Level 0-4</x:v>
      </x:c>
      <x:c r="CO4852" t="n">
        <x:f>IFERROR(IF(AND(TYPE('Containment'!B38)=TYPE(CN4852),ISBLANK('Containment'!B38)=ISBLANK(CN4852),EXACT('Containment'!B38,CN4852)),0,1),1)</x:f>
        <x:v>0</x:v>
      </x:c>
    </x:row>
    <x:row r="4853">
      <x:c r="CL4853" t="str">
        <x:v>Containment</x:v>
      </x:c>
      <x:c r="CM4853" t="str">
        <x:v>C38</x:v>
      </x:c>
      <x:c r="CN4853" t="str">
        <x:v>Evidence / reason</x:v>
      </x:c>
      <x:c r="CO4853" t="n">
        <x:f>IFERROR(IF(AND(TYPE('Containment'!C38)=TYPE(CN4853),ISBLANK('Containment'!C38)=ISBLANK(CN4853),EXACT('Containment'!C38,CN4853)),0,1),1)</x:f>
        <x:v>0</x:v>
      </x:c>
    </x:row>
    <x:row r="4854">
      <x:c r="CL4854" t="str">
        <x:v>Containment</x:v>
      </x:c>
      <x:c r="CM4854" t="str">
        <x:v>D38</x:v>
      </x:c>
      <x:c r="CN4854" t="str">
        <x:v>Binding control / record</x:v>
      </x:c>
      <x:c r="CO4854" t="n">
        <x:f>IFERROR(IF(AND(TYPE('Containment'!D38)=TYPE(CN4854),ISBLANK('Containment'!D38)=ISBLANK(CN4854),EXACT('Containment'!D38,CN4854)),0,1),1)</x:f>
        <x:v>0</x:v>
      </x:c>
    </x:row>
    <x:row r="4855">
      <x:c r="CL4855" t="str">
        <x:v>Containment</x:v>
      </x:c>
      <x:c r="CM4855" t="str">
        <x:v>E38</x:v>
      </x:c>
      <x:c r="CN4855" t="str">
        <x:v>Option A status</x:v>
      </x:c>
      <x:c r="CO4855" t="n">
        <x:f>IFERROR(IF(AND(TYPE('Containment'!E38)=TYPE(CN4855),ISBLANK('Containment'!E38)=ISBLANK(CN4855),EXACT('Containment'!E38,CN4855)),0,1),1)</x:f>
        <x:v>0</x:v>
      </x:c>
    </x:row>
    <x:row r="4856">
      <x:c r="CL4856" t="str">
        <x:v>Containment</x:v>
      </x:c>
      <x:c r="CM4856" t="str">
        <x:v>F38</x:v>
      </x:c>
      <x:c r="CN4856" t="str">
        <x:v>Option B status</x:v>
      </x:c>
      <x:c r="CO4856" t="n">
        <x:f>IFERROR(IF(AND(TYPE('Containment'!F38)=TYPE(CN4856),ISBLANK('Containment'!F38)=ISBLANK(CN4856),EXACT('Containment'!F38,CN4856)),0,1),1)</x:f>
        <x:v>0</x:v>
      </x:c>
    </x:row>
    <x:row r="4857">
      <x:c r="CL4857" t="str">
        <x:v>Containment</x:v>
      </x:c>
      <x:c r="CM4857" t="str">
        <x:v>A39</x:v>
      </x:c>
      <x:c r="CN4857" t="str">
        <x:v>Containment integrity</x:v>
      </x:c>
      <x:c r="CO4857" t="n">
        <x:f>IFERROR(IF(AND(TYPE('Containment'!A39)=TYPE(CN4857),ISBLANK('Containment'!A39)=ISBLANK(CN4857),EXACT('Containment'!A39,CN4857)),0,1),1)</x:f>
        <x:v>0</x:v>
      </x:c>
    </x:row>
    <x:row r="4858">
      <x:c r="CL4858" t="str">
        <x:v>Containment</x:v>
      </x:c>
      <x:c r="CM4858" t="str">
        <x:v>B39</x:v>
      </x:c>
      <x:c r="CN4858" t="n">
        <x:v>1</x:v>
      </x:c>
      <x:c r="CO4858" t="n">
        <x:f>IFERROR(IF(AND(TYPE('Containment'!B39)=TYPE(CN4858),ISBLANK('Containment'!B39)=ISBLANK(CN4858),EXACT('Containment'!B39,CN4858)),0,1),1)</x:f>
        <x:v>0</x:v>
      </x:c>
    </x:row>
    <x:row r="4859">
      <x:c r="CL4859" t="str">
        <x:v>Containment</x:v>
      </x:c>
      <x:c r="CM4859" t="str">
        <x:v>C39</x:v>
      </x:c>
      <x:c r="CN4859" t="str">
        <x:v>Staged scope and independent review constrain externalization.</x:v>
      </x:c>
      <x:c r="CO4859" t="n">
        <x:f>IFERROR(IF(AND(TYPE('Containment'!C39)=TYPE(CN4859),ISBLANK('Containment'!C39)=ISBLANK(CN4859),EXACT('Containment'!C39,CN4859)),0,1),1)</x:f>
        <x:v>0</x:v>
      </x:c>
    </x:row>
    <x:row r="4860">
      <x:c r="CL4860" t="str">
        <x:v>Containment</x:v>
      </x:c>
      <x:c r="CM4860" t="str">
        <x:v>D39</x:v>
      </x:c>
      <x:c r="CN4860" t="str">
        <x:v>CSV-C01 scope cap + independent audit.</x:v>
      </x:c>
      <x:c r="CO4860" t="n">
        <x:f>IFERROR(IF(AND(TYPE('Containment'!D39)=TYPE(CN4860),ISBLANK('Containment'!D39)=ISBLANK(CN4860),EXACT('Containment'!D39,CN4860)),0,1),1)</x:f>
        <x:v>0</x:v>
      </x:c>
    </x:row>
    <x:row r="4861">
      <x:c r="CL4861" t="str">
        <x:v>Containment</x:v>
      </x:c>
      <x:c r="CM4861" t="str">
        <x:v>E39</x:v>
      </x:c>
      <x:c r="CN4861" t="str">
        <x:v>CONTROLLED</x:v>
      </x:c>
      <x:c r="CO4861" t="n">
        <x:f>IFERROR(IF(AND(TYPE('Containment'!E39)=TYPE(CN4861),ISBLANK('Containment'!E39)=ISBLANK(CN4861),EXACT('Containment'!E39,CN4861)),0,1),1)</x:f>
        <x:v>0</x:v>
      </x:c>
    </x:row>
    <x:row r="4862">
      <x:c r="CL4862" t="str">
        <x:v>Containment</x:v>
      </x:c>
      <x:c r="CM4862" t="str">
        <x:v>F39</x:v>
      </x:c>
      <x:c r="CN4862" t="str">
        <x:v>CONTROLLED</x:v>
      </x:c>
      <x:c r="CO4862" t="n">
        <x:f>IFERROR(IF(AND(TYPE('Containment'!F39)=TYPE(CN4862),ISBLANK('Containment'!F39)=ISBLANK(CN4862),EXACT('Containment'!F39,CN4862)),0,1),1)</x:f>
        <x:v>0</x:v>
      </x:c>
    </x:row>
    <x:row r="4863">
      <x:c r="CL4863" t="str">
        <x:v>Containment</x:v>
      </x:c>
      <x:c r="CM4863" t="str">
        <x:v>A40</x:v>
      </x:c>
      <x:c r="CN4863" t="str">
        <x:v>Dependency / resource closure</x:v>
      </x:c>
      <x:c r="CO4863" t="n">
        <x:f>IFERROR(IF(AND(TYPE('Containment'!A40)=TYPE(CN4863),ISBLANK('Containment'!A40)=ISBLANK(CN4863),EXACT('Containment'!A40,CN4863)),0,1),1)</x:f>
        <x:v>0</x:v>
      </x:c>
    </x:row>
    <x:row r="4864">
      <x:c r="CL4864" t="str">
        <x:v>Containment</x:v>
      </x:c>
      <x:c r="CM4864" t="str">
        <x:v>B40</x:v>
      </x:c>
      <x:c r="CN4864" t="n">
        <x:v>2</x:v>
      </x:c>
      <x:c r="CO4864" t="n">
        <x:f>IFERROR(IF(AND(TYPE('Containment'!B40)=TYPE(CN4864),ISBLANK('Containment'!B40)=ISBLANK(CN4864),EXACT('Containment'!B40,CN4864)),0,1),1)</x:f>
        <x:v>0</x:v>
      </x:c>
    </x:row>
    <x:row r="4865">
      <x:c r="CL4865" t="str">
        <x:v>Containment</x:v>
      </x:c>
      <x:c r="CM4865" t="str">
        <x:v>C40</x:v>
      </x:c>
      <x:c r="CN4865" t="str">
        <x:v>Human review, data access, and appeal capacity are material dependencies.</x:v>
      </x:c>
      <x:c r="CO4865" t="n">
        <x:f>IFERROR(IF(AND(TYPE('Containment'!C40)=TYPE(CN4865),ISBLANK('Containment'!C40)=ISBLANK(CN4865),EXACT('Containment'!C40,CN4865)),0,1),1)</x:f>
        <x:v>0</x:v>
      </x:c>
    </x:row>
    <x:row r="4866">
      <x:c r="CL4866" t="str">
        <x:v>Containment</x:v>
      </x:c>
      <x:c r="CM4866" t="str">
        <x:v>D40</x:v>
      </x:c>
      <x:c r="CN4866" t="str">
        <x:v>CSV-C02 funded capacity + named carrier + expiry/escalation.</x:v>
      </x:c>
      <x:c r="CO4866" t="n">
        <x:f>IFERROR(IF(AND(TYPE('Containment'!D40)=TYPE(CN4866),ISBLANK('Containment'!D40)=ISBLANK(CN4866),EXACT('Containment'!D40,CN4866)),0,1),1)</x:f>
        <x:v>0</x:v>
      </x:c>
    </x:row>
    <x:row r="4867">
      <x:c r="CL4867" t="str">
        <x:v>Containment</x:v>
      </x:c>
      <x:c r="CM4867" t="str">
        <x:v>E40</x:v>
      </x:c>
      <x:c r="CN4867" t="str">
        <x:v>CONTROLLED</x:v>
      </x:c>
      <x:c r="CO4867" t="n">
        <x:f>IFERROR(IF(AND(TYPE('Containment'!E40)=TYPE(CN4867),ISBLANK('Containment'!E40)=ISBLANK(CN4867),EXACT('Containment'!E40,CN4867)),0,1),1)</x:f>
        <x:v>0</x:v>
      </x:c>
    </x:row>
    <x:row r="4868">
      <x:c r="CL4868" t="str">
        <x:v>Containment</x:v>
      </x:c>
      <x:c r="CM4868" t="str">
        <x:v>F40</x:v>
      </x:c>
      <x:c r="CN4868" t="str">
        <x:v>CONTROLLED</x:v>
      </x:c>
      <x:c r="CO4868" t="n">
        <x:f>IFERROR(IF(AND(TYPE('Containment'!F40)=TYPE(CN4868),ISBLANK('Containment'!F40)=ISBLANK(CN4868),EXACT('Containment'!F40,CN4868)),0,1),1)</x:f>
        <x:v>0</x:v>
      </x:c>
    </x:row>
    <x:row r="4869">
      <x:c r="CL4869" t="str">
        <x:v>Containment</x:v>
      </x:c>
      <x:c r="CM4869" t="str">
        <x:v>A41</x:v>
      </x:c>
      <x:c r="CN4869" t="str">
        <x:v>Reversibility / rollback</x:v>
      </x:c>
      <x:c r="CO4869" t="n">
        <x:f>IFERROR(IF(AND(TYPE('Containment'!A41)=TYPE(CN4869),ISBLANK('Containment'!A41)=ISBLANK(CN4869),EXACT('Containment'!A41,CN4869)),0,1),1)</x:f>
        <x:v>0</x:v>
      </x:c>
    </x:row>
    <x:row r="4870">
      <x:c r="CL4870" t="str">
        <x:v>Containment</x:v>
      </x:c>
      <x:c r="CM4870" t="str">
        <x:v>B41</x:v>
      </x:c>
      <x:c r="CN4870" t="n">
        <x:v>1</x:v>
      </x:c>
      <x:c r="CO4870" t="n">
        <x:f>IFERROR(IF(AND(TYPE('Containment'!B41)=TYPE(CN4870),ISBLANK('Containment'!B41)=ISBLANK(CN4870),EXACT('Containment'!B41,CN4870)),0,1),1)</x:f>
        <x:v>0</x:v>
      </x:c>
    </x:row>
    <x:row r="4871">
      <x:c r="CL4871" t="str">
        <x:v>Containment</x:v>
      </x:c>
      <x:c r="CM4871" t="str">
        <x:v>C41</x:v>
      </x:c>
      <x:c r="CN4871" t="str">
        <x:v>Pilot and rollback paths remain available.</x:v>
      </x:c>
      <x:c r="CO4871" t="n">
        <x:f>IFERROR(IF(AND(TYPE('Containment'!C41)=TYPE(CN4871),ISBLANK('Containment'!C41)=ISBLANK(CN4871),EXACT('Containment'!C41,CN4871)),0,1),1)</x:f>
        <x:v>0</x:v>
      </x:c>
    </x:row>
    <x:row r="4872">
      <x:c r="CL4872" t="str">
        <x:v>Containment</x:v>
      </x:c>
      <x:c r="CM4872" t="str">
        <x:v>D41</x:v>
      </x:c>
      <x:c r="CN4872" t="str">
        <x:v>CSV-C03 rollback authority + restoration plan.</x:v>
      </x:c>
      <x:c r="CO4872" t="n">
        <x:f>IFERROR(IF(AND(TYPE('Containment'!D41)=TYPE(CN4872),ISBLANK('Containment'!D41)=ISBLANK(CN4872),EXACT('Containment'!D41,CN4872)),0,1),1)</x:f>
        <x:v>0</x:v>
      </x:c>
    </x:row>
    <x:row r="4873">
      <x:c r="CL4873" t="str">
        <x:v>Containment</x:v>
      </x:c>
      <x:c r="CM4873" t="str">
        <x:v>E41</x:v>
      </x:c>
      <x:c r="CN4873" t="str">
        <x:v>CONTROLLED</x:v>
      </x:c>
      <x:c r="CO4873" t="n">
        <x:f>IFERROR(IF(AND(TYPE('Containment'!E41)=TYPE(CN4873),ISBLANK('Containment'!E41)=ISBLANK(CN4873),EXACT('Containment'!E41,CN4873)),0,1),1)</x:f>
        <x:v>0</x:v>
      </x:c>
    </x:row>
    <x:row r="4874">
      <x:c r="CL4874" t="str">
        <x:v>Containment</x:v>
      </x:c>
      <x:c r="CM4874" t="str">
        <x:v>F41</x:v>
      </x:c>
      <x:c r="CN4874" t="str">
        <x:v>CONTROLLED</x:v>
      </x:c>
      <x:c r="CO4874" t="n">
        <x:f>IFERROR(IF(AND(TYPE('Containment'!F41)=TYPE(CN4874),ISBLANK('Containment'!F41)=ISBLANK(CN4874),EXACT('Containment'!F41,CN4874)),0,1),1)</x:f>
        <x:v>0</x:v>
      </x:c>
    </x:row>
    <x:row r="4875">
      <x:c r="CL4875" t="str">
        <x:v>Containment</x:v>
      </x:c>
      <x:c r="CM4875" t="str">
        <x:v>A42</x:v>
      </x:c>
      <x:c r="CN4875" t="str">
        <x:v>Monitoring / operational capacity</x:v>
      </x:c>
      <x:c r="CO4875" t="n">
        <x:f>IFERROR(IF(AND(TYPE('Containment'!A42)=TYPE(CN4875),ISBLANK('Containment'!A42)=ISBLANK(CN4875),EXACT('Containment'!A42,CN4875)),0,1),1)</x:f>
        <x:v>0</x:v>
      </x:c>
    </x:row>
    <x:row r="4876">
      <x:c r="CL4876" t="str">
        <x:v>Containment</x:v>
      </x:c>
      <x:c r="CM4876" t="str">
        <x:v>B42</x:v>
      </x:c>
      <x:c r="CN4876" t="n">
        <x:v>2</x:v>
      </x:c>
      <x:c r="CO4876" t="n">
        <x:f>IFERROR(IF(AND(TYPE('Containment'!B42)=TYPE(CN4876),ISBLANK('Containment'!B42)=ISBLANK(CN4876),EXACT('Containment'!B42,CN4876)),0,1),1)</x:f>
        <x:v>0</x:v>
      </x:c>
    </x:row>
    <x:row r="4877">
      <x:c r="CL4877" t="str">
        <x:v>Containment</x:v>
      </x:c>
      <x:c r="CM4877" t="str">
        <x:v>C42</x:v>
      </x:c>
      <x:c r="CN4877" t="str">
        <x:v>Outcome monitoring and exception handling are material.</x:v>
      </x:c>
      <x:c r="CO4877" t="n">
        <x:f>IFERROR(IF(AND(TYPE('Containment'!C42)=TYPE(CN4877),ISBLANK('Containment'!C42)=ISBLANK(CN4877),EXACT('Containment'!C42,CN4877)),0,1),1)</x:f>
        <x:v>0</x:v>
      </x:c>
    </x:row>
    <x:row r="4878">
      <x:c r="CL4878" t="str">
        <x:v>Containment</x:v>
      </x:c>
      <x:c r="CM4878" t="str">
        <x:v>D42</x:v>
      </x:c>
      <x:c r="CN4878" t="str">
        <x:v>CSV-C04 monitoring owner + service thresholds + incident escalation.</x:v>
      </x:c>
      <x:c r="CO4878" t="n">
        <x:f>IFERROR(IF(AND(TYPE('Containment'!D42)=TYPE(CN4878),ISBLANK('Containment'!D42)=ISBLANK(CN4878),EXACT('Containment'!D42,CN4878)),0,1),1)</x:f>
        <x:v>0</x:v>
      </x:c>
    </x:row>
    <x:row r="4879">
      <x:c r="CL4879" t="str">
        <x:v>Containment</x:v>
      </x:c>
      <x:c r="CM4879" t="str">
        <x:v>E42</x:v>
      </x:c>
      <x:c r="CN4879" t="str">
        <x:v>CONTROLLED</x:v>
      </x:c>
      <x:c r="CO4879" t="n">
        <x:f>IFERROR(IF(AND(TYPE('Containment'!E42)=TYPE(CN4879),ISBLANK('Containment'!E42)=ISBLANK(CN4879),EXACT('Containment'!E42,CN4879)),0,1),1)</x:f>
        <x:v>0</x:v>
      </x:c>
    </x:row>
    <x:row r="4880">
      <x:c r="CL4880" t="str">
        <x:v>Containment</x:v>
      </x:c>
      <x:c r="CM4880" t="str">
        <x:v>F42</x:v>
      </x:c>
      <x:c r="CN4880" t="str">
        <x:v>CONTROLLED</x:v>
      </x:c>
      <x:c r="CO4880" t="n">
        <x:f>IFERROR(IF(AND(TYPE('Containment'!F42)=TYPE(CN4880),ISBLANK('Containment'!F42)=ISBLANK(CN4880),EXACT('Containment'!F42,CN4880)),0,1),1)</x:f>
        <x:v>0</x:v>
      </x:c>
    </x:row>
    <x:row r="4881">
      <x:c r="CL4881" t="str">
        <x:v>Containment</x:v>
      </x:c>
      <x:c r="CM4881" t="str">
        <x:v>A43</x:v>
      </x:c>
      <x:c r="CN4881" t="str">
        <x:v>Legitimacy / appeal throughput</x:v>
      </x:c>
      <x:c r="CO4881" t="n">
        <x:f>IFERROR(IF(AND(TYPE('Containment'!A43)=TYPE(CN4881),ISBLANK('Containment'!A43)=ISBLANK(CN4881),EXACT('Containment'!A43,CN4881)),0,1),1)</x:f>
        <x:v>0</x:v>
      </x:c>
    </x:row>
    <x:row r="4882">
      <x:c r="CL4882" t="str">
        <x:v>Containment</x:v>
      </x:c>
      <x:c r="CM4882" t="str">
        <x:v>B43</x:v>
      </x:c>
      <x:c r="CN4882" t="n">
        <x:v>2</x:v>
      </x:c>
      <x:c r="CO4882" t="n">
        <x:f>IFERROR(IF(AND(TYPE('Containment'!B43)=TYPE(CN4882),ISBLANK('Containment'!B43)=ISBLANK(CN4882),EXACT('Containment'!B43,CN4882)),0,1),1)</x:f>
        <x:v>0</x:v>
      </x:c>
    </x:row>
    <x:row r="4883">
      <x:c r="CL4883" t="str">
        <x:v>Containment</x:v>
      </x:c>
      <x:c r="CM4883" t="str">
        <x:v>C43</x:v>
      </x:c>
      <x:c r="CN4883" t="str">
        <x:v>Timely remedy and independent challenge are required.</x:v>
      </x:c>
      <x:c r="CO4883" t="n">
        <x:f>IFERROR(IF(AND(TYPE('Containment'!C43)=TYPE(CN4883),ISBLANK('Containment'!C43)=ISBLANK(CN4883),EXACT('Containment'!C43,CN4883)),0,1),1)</x:f>
        <x:v>0</x:v>
      </x:c>
    </x:row>
    <x:row r="4884">
      <x:c r="CL4884" t="str">
        <x:v>Containment</x:v>
      </x:c>
      <x:c r="CM4884" t="str">
        <x:v>D43</x:v>
      </x:c>
      <x:c r="CN4884" t="str">
        <x:v>CSV-C05 appeal SLA + independent reviewer + remedy budget.</x:v>
      </x:c>
      <x:c r="CO4884" t="n">
        <x:f>IFERROR(IF(AND(TYPE('Containment'!D43)=TYPE(CN4884),ISBLANK('Containment'!D43)=ISBLANK(CN4884),EXACT('Containment'!D43,CN4884)),0,1),1)</x:f>
        <x:v>0</x:v>
      </x:c>
    </x:row>
    <x:row r="4885">
      <x:c r="CL4885" t="str">
        <x:v>Containment</x:v>
      </x:c>
      <x:c r="CM4885" t="str">
        <x:v>E43</x:v>
      </x:c>
      <x:c r="CN4885" t="str">
        <x:v>CONTROLLED</x:v>
      </x:c>
      <x:c r="CO4885" t="n">
        <x:f>IFERROR(IF(AND(TYPE('Containment'!E43)=TYPE(CN4885),ISBLANK('Containment'!E43)=ISBLANK(CN4885),EXACT('Containment'!E43,CN4885)),0,1),1)</x:f>
        <x:v>0</x:v>
      </x:c>
    </x:row>
    <x:row r="4886">
      <x:c r="CL4886" t="str">
        <x:v>Containment</x:v>
      </x:c>
      <x:c r="CM4886" t="str">
        <x:v>F43</x:v>
      </x:c>
      <x:c r="CN4886" t="str">
        <x:v>CONTROLLED</x:v>
      </x:c>
      <x:c r="CO4886" t="n">
        <x:f>IFERROR(IF(AND(TYPE('Containment'!F43)=TYPE(CN4886),ISBLANK('Containment'!F43)=ISBLANK(CN4886),EXACT('Containment'!F43,CN4886)),0,1),1)</x:f>
        <x:v>0</x:v>
      </x:c>
    </x:row>
    <x:row r="4887">
      <x:c r="CL4887" t="str">
        <x:v>Containment</x:v>
      </x:c>
      <x:c r="CM4887" t="str">
        <x:v>A44</x:v>
      </x:c>
      <x:c r="CN4887" t="str">
        <x:v>Overall CSV result</x:v>
      </x:c>
      <x:c r="CO4887" t="n">
        <x:f>IFERROR(IF(AND(TYPE('Containment'!A44)=TYPE(CN4887),ISBLANK('Containment'!A44)=ISBLANK(CN4887),EXACT('Containment'!A44,CN4887)),0,1),1)</x:f>
        <x:v>0</x:v>
      </x:c>
    </x:row>
    <x:row r="4888">
      <x:c r="CL4888" t="str">
        <x:v>Containment</x:v>
      </x:c>
      <x:c r="CM4888" t="str">
        <x:v>C44</x:v>
      </x:c>
      <x:c r="CN4888" t="str">
        <x:v>No diagnostic is 3 or 4; every level-2 condition has a binding control.</x:v>
      </x:c>
      <x:c r="CO4888" t="n">
        <x:f>IFERROR(IF(AND(TYPE('Containment'!C44)=TYPE(CN4888),ISBLANK('Containment'!C44)=ISBLANK(CN4888),EXACT('Containment'!C44,CN4888)),0,1),1)</x:f>
        <x:v>0</x:v>
      </x:c>
    </x:row>
    <x:row r="4889">
      <x:c r="CL4889" t="str">
        <x:v>Containment</x:v>
      </x:c>
      <x:c r="CM4889" t="str">
        <x:v>D44</x:v>
      </x:c>
      <x:c r="CN4889" t="str">
        <x:v>Controls are constitutive; failure/removal reopens CSV.</x:v>
      </x:c>
      <x:c r="CO4889" t="n">
        <x:f>IFERROR(IF(AND(TYPE('Containment'!D44)=TYPE(CN4889),ISBLANK('Containment'!D44)=ISBLANK(CN4889),EXACT('Containment'!D44,CN4889)),0,1),1)</x:f>
        <x:v>0</x:v>
      </x:c>
    </x:row>
    <x:row r="4890">
      <x:c r="CL4890" t="str">
        <x:v>Containment</x:v>
      </x:c>
      <x:c r="CM4890" t="str">
        <x:v>E44</x:v>
      </x:c>
      <x:c r="CN4890" t="str">
        <x:v>CSV_PASS_WITH_CONTROLS</x:v>
      </x:c>
      <x:c r="CO4890" t="n">
        <x:f>IFERROR(IF(AND(TYPE('Containment'!E44)=TYPE(CN4890),ISBLANK('Containment'!E44)=ISBLANK(CN4890),EXACT('Containment'!E44,CN4890)),0,1),1)</x:f>
        <x:v>0</x:v>
      </x:c>
    </x:row>
    <x:row r="4891">
      <x:c r="CL4891" t="str">
        <x:v>Containment</x:v>
      </x:c>
      <x:c r="CM4891" t="str">
        <x:v>F44</x:v>
      </x:c>
      <x:c r="CN4891" t="str">
        <x:v>CSV_PASS_WITH_CONTROLS</x:v>
      </x:c>
      <x:c r="CO4891" t="n">
        <x:f>IFERROR(IF(AND(TYPE('Containment'!F44)=TYPE(CN4891),ISBLANK('Containment'!F44)=ISBLANK(CN4891),EXACT('Containment'!F44,CN4891)),0,1),1)</x:f>
        <x:v>0</x:v>
      </x:c>
    </x:row>
    <x:row r="4892">
      <x:c r="CL4892" t="str">
        <x:v>Containment</x:v>
      </x:c>
      <x:c r="CM4892" t="str">
        <x:v>A45</x:v>
      </x:c>
      <x:c r="CN4892" t="str">
        <x:v>Claim boundary</x:v>
      </x:c>
      <x:c r="CO4892" t="n">
        <x:f>IFERROR(IF(AND(TYPE('Containment'!A45)=TYPE(CN4892),ISBLANK('Containment'!A45)=ISBLANK(CN4892),EXACT('Containment'!A45,CN4892)),0,1),1)</x:f>
        <x:v>0</x:v>
      </x:c>
    </x:row>
    <x:row r="4893">
      <x:c r="CL4893" t="str">
        <x:v>Containment</x:v>
      </x:c>
      <x:c r="CM4893" t="str">
        <x:v>C45</x:v>
      </x:c>
      <x:c r="CN4893" t="str">
        <x:v>Assumption-bounded Tier-2 worked trace; UCI/HOI not empirically validated.</x:v>
      </x:c>
      <x:c r="CO4893" t="n">
        <x:f>IFERROR(IF(AND(TYPE('Containment'!C45)=TYPE(CN4893),ISBLANK('Containment'!C45)=ISBLANK(CN4893),EXACT('Containment'!C45,CN4893)),0,1),1)</x:f>
        <x:v>0</x:v>
      </x:c>
    </x:row>
    <x:row r="4894">
      <x:c r="CL4894" t="str">
        <x:v>Containment</x:v>
      </x:c>
      <x:c r="CM4894" t="str">
        <x:v>E45</x:v>
      </x:c>
      <x:c r="CN4894" t="str">
        <x:v>NOT DEPLOYMENT CERTIFICATION</x:v>
      </x:c>
      <x:c r="CO4894" t="n">
        <x:f>IFERROR(IF(AND(TYPE('Containment'!E45)=TYPE(CN4894),ISBLANK('Containment'!E45)=ISBLANK(CN4894),EXACT('Containment'!E45,CN4894)),0,1),1)</x:f>
        <x:v>0</x:v>
      </x:c>
    </x:row>
    <x:row r="4895">
      <x:c r="CL4895" t="str">
        <x:v>Containment</x:v>
      </x:c>
      <x:c r="CM4895" t="str">
        <x:v>F45</x:v>
      </x:c>
      <x:c r="CN4895" t="str">
        <x:v>NOT DEPLOYMENT CERTIFICATION</x:v>
      </x:c>
      <x:c r="CO4895" t="n">
        <x:f>IFERROR(IF(AND(TYPE('Containment'!F45)=TYPE(CN4895),ISBLANK('Containment'!F45)=ISBLANK(CN4895),EXACT('Containment'!F45,CN4895)),0,1),1)</x:f>
        <x:v>0</x:v>
      </x:c>
    </x:row>
    <x:row r="4896">
      <x:c r="CL4896" t="str">
        <x:v>Structural_Viability</x:v>
      </x:c>
      <x:c r="CM4896" t="str">
        <x:v>A1</x:v>
      </x:c>
      <x:c r="CN4896" t="str">
        <x:v>STRUCTURAL VIABILITY INSIDE CSV —</x:v>
      </x:c>
      <x:c r="CO4896" t="n">
        <x:f>IFERROR(IF(AND(TYPE('Structural_Viability'!A1)=TYPE(CN4896),ISBLANK('Structural_Viability'!A1)=ISBLANK(CN4896),EXACT('Structural_Viability'!A1,CN4896)),0,1),1)</x:f>
        <x:v>0</x:v>
      </x:c>
    </x:row>
    <x:row r="4897">
      <x:c r="CL4897" t="str">
        <x:v>Structural_Viability</x:v>
      </x:c>
      <x:c r="CM4897" t="str">
        <x:v>A2</x:v>
      </x:c>
      <x:c r="CN4897" t="str">
        <x:v>Purpose</x:v>
      </x:c>
      <x:c r="CO4897" t="n">
        <x:f>IFERROR(IF(AND(TYPE('Structural_Viability'!A2)=TYPE(CN4897),ISBLANK('Structural_Viability'!A2)=ISBLANK(CN4897),EXACT('Structural_Viability'!A2,CN4897)),0,1),1)</x:f>
        <x:v>0</x:v>
      </x:c>
    </x:row>
    <x:row r="4898">
      <x:c r="CL4898" t="str">
        <x:v>Structural_Viability</x:v>
      </x:c>
      <x:c r="CM4898" t="str">
        <x:v>B2</x:v>
      </x:c>
      <x:c r="CN4898" t="str">
        <x:v>Checks whether the option can actually stand inside the declared reality surface before RLS selection claims.</x:v>
      </x:c>
      <x:c r="CO4898" t="n">
        <x:f>IFERROR(IF(AND(TYPE('Structural_Viability'!B2)=TYPE(CN4898),ISBLANK('Structural_Viability'!B2)=ISBLANK(CN4898),EXACT('Structural_Viability'!B2,CN4898)),0,1),1)</x:f>
        <x:v>0</x:v>
      </x:c>
    </x:row>
    <x:row r="4899">
      <x:c r="CL4899" t="str">
        <x:v>Structural_Viability</x:v>
      </x:c>
      <x:c r="CM4899" t="str">
        <x:v>A3</x:v>
      </x:c>
      <x:c r="CN4899" t="str">
        <x:v>Relation to CSV</x:v>
      </x:c>
      <x:c r="CO4899" t="n">
        <x:f>IFERROR(IF(AND(TYPE('Structural_Viability'!A3)=TYPE(CN4899),ISBLANK('Structural_Viability'!A3)=ISBLANK(CN4899),EXACT('Structural_Viability'!A3,CN4899)),0,1),1)</x:f>
        <x:v>0</x:v>
      </x:c>
    </x:row>
    <x:row r="4900">
      <x:c r="CL4900" t="str">
        <x:v>Structural_Viability</x:v>
      </x:c>
      <x:c r="CM4900" t="str">
        <x:v>B3</x:v>
      </x:c>
      <x:c r="CN4900" t="str">
        <x:v>SVC is explicit inside CSV and is not a sixth public level.</x:v>
      </x:c>
      <x:c r="CO4900" t="n">
        <x:f>IFERROR(IF(AND(TYPE('Structural_Viability'!B3)=TYPE(CN4900),ISBLANK('Structural_Viability'!B3)=ISBLANK(CN4900),EXACT('Structural_Viability'!B3,CN4900)),0,1),1)</x:f>
        <x:v>0</x:v>
      </x:c>
    </x:row>
    <x:row r="4901">
      <x:c r="CL4901" t="str">
        <x:v>Structural_Viability</x:v>
      </x:c>
      <x:c r="CM4901" t="str">
        <x:v>A4</x:v>
      </x:c>
      <x:c r="CN4901" t="str">
        <x:v>Disposition</x:v>
      </x:c>
      <x:c r="CO4901" t="n">
        <x:f>IFERROR(IF(AND(TYPE('Structural_Viability'!A4)=TYPE(CN4901),ISBLANK('Structural_Viability'!A4)=ISBLANK(CN4901),EXACT('Structural_Viability'!A4,CN4901)),0,1),1)</x:f>
        <x:v>0</x:v>
      </x:c>
    </x:row>
    <x:row r="4902">
      <x:c r="CL4902" t="str">
        <x:v>Structural_Viability</x:v>
      </x:c>
      <x:c r="CM4902" t="str">
        <x:v>B4</x:v>
      </x:c>
      <x:c r="CN4902" t="str">
        <x:v>SVC_FAIL or SVC_INPUT_INSUFFICIENT blocks current selectability unless emergency/provisional protocol applies.</x:v>
      </x:c>
      <x:c r="CO4902" t="n">
        <x:f>IFERROR(IF(AND(TYPE('Structural_Viability'!B4)=TYPE(CN4902),ISBLANK('Structural_Viability'!B4)=ISBLANK(CN4902),EXACT('Structural_Viability'!B4,CN4902)),0,1),1)</x:f>
        <x:v>0</x:v>
      </x:c>
    </x:row>
    <x:row r="4903">
      <x:c r="CL4903" t="str">
        <x:v>Structural_Viability</x:v>
      </x:c>
      <x:c r="CM4903" t="str">
        <x:v>A5</x:v>
      </x:c>
      <x:c r="CN4903" t="str">
        <x:v>Core checks</x:v>
      </x:c>
      <x:c r="CO4903" t="n">
        <x:f>IFERROR(IF(AND(TYPE('Structural_Viability'!A5)=TYPE(CN4903),ISBLANK('Structural_Viability'!A5)=ISBLANK(CN4903),EXACT('Structural_Viability'!A5,CN4903)),0,1),1)</x:f>
        <x:v>0</x:v>
      </x:c>
    </x:row>
    <x:row r="4904">
      <x:c r="CL4904" t="str">
        <x:v>Structural_Viability</x:v>
      </x:c>
      <x:c r="CM4904" t="str">
        <x:v>B5</x:v>
      </x:c>
      <x:c r="CN4904" t="str">
        <x:v>Resource closure; dependency closure; reversibility/endpoint; capacity non-exceedance; internal non-contradiction.</x:v>
      </x:c>
      <x:c r="CO4904" t="n">
        <x:f>IFERROR(IF(AND(TYPE('Structural_Viability'!B5)=TYPE(CN4904),ISBLANK('Structural_Viability'!B5)=ISBLANK(CN4904),EXACT('Structural_Viability'!B5,CN4904)),0,1),1)</x:f>
        <x:v>0</x:v>
      </x:c>
    </x:row>
    <x:row r="4905">
      <x:c r="CL4905" t="str">
        <x:v>Structural_Viability</x:v>
      </x:c>
      <x:c r="CM4905" t="str">
        <x:v>A6</x:v>
      </x:c>
      <x:c r="CN4905" t="str">
        <x:v>SV-1 Resource closure</x:v>
      </x:c>
      <x:c r="CO4905" t="n">
        <x:f>IFERROR(IF(AND(TYPE('Structural_Viability'!A6)=TYPE(CN4905),ISBLANK('Structural_Viability'!A6)=ISBLANK(CN4905),EXACT('Structural_Viability'!A6,CN4905)),0,1),1)</x:f>
        <x:v>0</x:v>
      </x:c>
    </x:row>
    <x:row r="4906">
      <x:c r="CL4906" t="str">
        <x:v>Structural_Viability</x:v>
      </x:c>
      <x:c r="CM4906" t="str">
        <x:v>B6</x:v>
      </x:c>
      <x:c r="CN4906" t="str">
        <x:v>PASS</x:v>
      </x:c>
      <x:c r="CO4906" t="n">
        <x:f>IFERROR(IF(AND(TYPE('Structural_Viability'!B6)=TYPE(CN4906),ISBLANK('Structural_Viability'!B6)=ISBLANK(CN4906),EXACT('Structural_Viability'!B6,CN4906)),0,1),1)</x:f>
        <x:v>0</x:v>
      </x:c>
    </x:row>
    <x:row r="4907">
      <x:c r="CL4907" t="str">
        <x:v>Structural_Viability</x:v>
      </x:c>
      <x:c r="CM4907" t="str">
        <x:v>C6</x:v>
      </x:c>
      <x:c r="CN4907" t="str">
        <x:v>PASS</x:v>
      </x:c>
      <x:c r="CO4907" t="n">
        <x:f>IFERROR(IF(AND(TYPE('Structural_Viability'!C6)=TYPE(CN4907),ISBLANK('Structural_Viability'!C6)=ISBLANK(CN4907),EXACT('Structural_Viability'!C6,CN4907)),0,1),1)</x:f>
        <x:v>0</x:v>
      </x:c>
    </x:row>
    <x:row r="4908">
      <x:c r="CL4908" t="str">
        <x:v>Structural_Viability</x:v>
      </x:c>
      <x:c r="CM4908" t="str">
        <x:v>D6</x:v>
      </x:c>
      <x:c r="CN4908" t="str">
        <x:v>Budget/time/personnel/compute/energy/material resources declared and within reserves.</x:v>
      </x:c>
      <x:c r="CO4908" t="n">
        <x:f>IFERROR(IF(AND(TYPE('Structural_Viability'!D6)=TYPE(CN4908),ISBLANK('Structural_Viability'!D6)=ISBLANK(CN4908),EXACT('Structural_Viability'!D6,CN4908)),0,1),1)</x:f>
        <x:v>0</x:v>
      </x:c>
    </x:row>
    <x:row r="4909">
      <x:c r="CL4909" t="str">
        <x:v>Structural_Viability</x:v>
      </x:c>
      <x:c r="CM4909" t="str">
        <x:v>E6</x:v>
      </x:c>
      <x:c r="CN4909" t="str">
        <x:v>Not selectable for current execution; redesign or declare missing resource.</x:v>
      </x:c>
      <x:c r="CO4909" t="n">
        <x:f>IFERROR(IF(AND(TYPE('Structural_Viability'!E6)=TYPE(CN4909),ISBLANK('Structural_Viability'!E6)=ISBLANK(CN4909),EXACT('Structural_Viability'!E6,CN4909)),0,1),1)</x:f>
        <x:v>0</x:v>
      </x:c>
    </x:row>
    <x:row r="4910">
      <x:c r="CL4910" t="str">
        <x:v>Structural_Viability</x:v>
      </x:c>
      <x:c r="CM4910" t="str">
        <x:v>A7</x:v>
      </x:c>
      <x:c r="CN4910" t="str">
        <x:v>SV-2 Dependency closure</x:v>
      </x:c>
      <x:c r="CO4910" t="n">
        <x:f>IFERROR(IF(AND(TYPE('Structural_Viability'!A7)=TYPE(CN4910),ISBLANK('Structural_Viability'!A7)=ISBLANK(CN4910),EXACT('Structural_Viability'!A7,CN4910)),0,1),1)</x:f>
        <x:v>0</x:v>
      </x:c>
    </x:row>
    <x:row r="4911">
      <x:c r="CL4911" t="str">
        <x:v>Structural_Viability</x:v>
      </x:c>
      <x:c r="CM4911" t="str">
        <x:v>B7</x:v>
      </x:c>
      <x:c r="CN4911" t="str">
        <x:v>PASS</x:v>
      </x:c>
      <x:c r="CO4911" t="n">
        <x:f>IFERROR(IF(AND(TYPE('Structural_Viability'!B7)=TYPE(CN4911),ISBLANK('Structural_Viability'!B7)=ISBLANK(CN4911),EXACT('Structural_Viability'!B7,CN4911)),0,1),1)</x:f>
        <x:v>0</x:v>
      </x:c>
    </x:row>
    <x:row r="4912">
      <x:c r="CL4912" t="str">
        <x:v>Structural_Viability</x:v>
      </x:c>
      <x:c r="CM4912" t="str">
        <x:v>C7</x:v>
      </x:c>
      <x:c r="CN4912" t="str">
        <x:v>PASS</x:v>
      </x:c>
      <x:c r="CO4912" t="n">
        <x:f>IFERROR(IF(AND(TYPE('Structural_Viability'!C7)=TYPE(CN4912),ISBLANK('Structural_Viability'!C7)=ISBLANK(CN4912),EXACT('Structural_Viability'!C7,CN4912)),0,1),1)</x:f>
        <x:v>0</x:v>
      </x:c>
    </x:row>
    <x:row r="4913">
      <x:c r="CL4913" t="str">
        <x:v>Structural_Viability</x:v>
      </x:c>
      <x:c r="CM4913" t="str">
        <x:v>D7</x:v>
      </x:c>
      <x:c r="CN4913" t="str">
        <x:v>Preconditions are satisfied or have owner, timeline, and satisfaction path.</x:v>
      </x:c>
      <x:c r="CO4913" t="n">
        <x:f>IFERROR(IF(AND(TYPE('Structural_Viability'!D7)=TYPE(CN4913),ISBLANK('Structural_Viability'!D7)=ISBLANK(CN4913),EXACT('Structural_Viability'!D7,CN4913)),0,1),1)</x:f>
        <x:v>0</x:v>
      </x:c>
    </x:row>
    <x:row r="4914">
      <x:c r="CL4914" t="str">
        <x:v>Structural_Viability</x:v>
      </x:c>
      <x:c r="CM4914" t="str">
        <x:v>E7</x:v>
      </x:c>
      <x:c r="CN4914" t="str">
        <x:v>Not selectable until dependency path is declared.</x:v>
      </x:c>
      <x:c r="CO4914" t="n">
        <x:f>IFERROR(IF(AND(TYPE('Structural_Viability'!E7)=TYPE(CN4914),ISBLANK('Structural_Viability'!E7)=ISBLANK(CN4914),EXACT('Structural_Viability'!E7,CN4914)),0,1),1)</x:f>
        <x:v>0</x:v>
      </x:c>
    </x:row>
    <x:row r="4915">
      <x:c r="CL4915" t="str">
        <x:v>Structural_Viability</x:v>
      </x:c>
      <x:c r="CM4915" t="str">
        <x:v>A8</x:v>
      </x:c>
      <x:c r="CN4915" t="str">
        <x:v>SV-3 Reversibility / endpoint coherence</x:v>
      </x:c>
      <x:c r="CO4915" t="n">
        <x:f>IFERROR(IF(AND(TYPE('Structural_Viability'!A8)=TYPE(CN4915),ISBLANK('Structural_Viability'!A8)=ISBLANK(CN4915),EXACT('Structural_Viability'!A8,CN4915)),0,1),1)</x:f>
        <x:v>0</x:v>
      </x:c>
    </x:row>
    <x:row r="4916">
      <x:c r="CL4916" t="str">
        <x:v>Structural_Viability</x:v>
      </x:c>
      <x:c r="CM4916" t="str">
        <x:v>B8</x:v>
      </x:c>
      <x:c r="CN4916" t="str">
        <x:v>PASS</x:v>
      </x:c>
      <x:c r="CO4916" t="n">
        <x:f>IFERROR(IF(AND(TYPE('Structural_Viability'!B8)=TYPE(CN4916),ISBLANK('Structural_Viability'!B8)=ISBLANK(CN4916),EXACT('Structural_Viability'!B8,CN4916)),0,1),1)</x:f>
        <x:v>0</x:v>
      </x:c>
    </x:row>
    <x:row r="4917">
      <x:c r="CL4917" t="str">
        <x:v>Structural_Viability</x:v>
      </x:c>
      <x:c r="CM4917" t="str">
        <x:v>C8</x:v>
      </x:c>
      <x:c r="CN4917" t="str">
        <x:v>PASS</x:v>
      </x:c>
      <x:c r="CO4917" t="n">
        <x:f>IFERROR(IF(AND(TYPE('Structural_Viability'!C8)=TYPE(CN4917),ISBLANK('Structural_Viability'!C8)=ISBLANK(CN4917),EXACT('Structural_Viability'!C8,CN4917)),0,1),1)</x:f>
        <x:v>0</x:v>
      </x:c>
    </x:row>
    <x:row r="4918">
      <x:c r="CL4918" t="str">
        <x:v>Structural_Viability</x:v>
      </x:c>
      <x:c r="CM4918" t="str">
        <x:v>D8</x:v>
      </x:c>
      <x:c r="CN4918" t="str">
        <x:v>Rollback path exists, or irreversibility is intended, authorized, and claim-bounded.</x:v>
      </x:c>
      <x:c r="CO4918" t="n">
        <x:f>IFERROR(IF(AND(TYPE('Structural_Viability'!D8)=TYPE(CN4918),ISBLANK('Structural_Viability'!D8)=ISBLANK(CN4918),EXACT('Structural_Viability'!D8,CN4918)),0,1),1)</x:f>
        <x:v>0</x:v>
      </x:c>
    </x:row>
    <x:row r="4919">
      <x:c r="CL4919" t="str">
        <x:v>Structural_Viability</x:v>
      </x:c>
      <x:c r="CM4919" t="str">
        <x:v>E8</x:v>
      </x:c>
      <x:c r="CN4919" t="str">
        <x:v>Escalate or refuse current execution.</x:v>
      </x:c>
      <x:c r="CO4919" t="n">
        <x:f>IFERROR(IF(AND(TYPE('Structural_Viability'!E8)=TYPE(CN4919),ISBLANK('Structural_Viability'!E8)=ISBLANK(CN4919),EXACT('Structural_Viability'!E8,CN4919)),0,1),1)</x:f>
        <x:v>0</x:v>
      </x:c>
    </x:row>
    <x:row r="4920">
      <x:c r="CL4920" t="str">
        <x:v>Structural_Viability</x:v>
      </x:c>
      <x:c r="CM4920" t="str">
        <x:v>A9</x:v>
      </x:c>
      <x:c r="CN4920" t="str">
        <x:v>SV-4 Capacity non-exceedance</x:v>
      </x:c>
      <x:c r="CO4920" t="n">
        <x:f>IFERROR(IF(AND(TYPE('Structural_Viability'!A9)=TYPE(CN4920),ISBLANK('Structural_Viability'!A9)=ISBLANK(CN4920),EXACT('Structural_Viability'!A9,CN4920)),0,1),1)</x:f>
        <x:v>0</x:v>
      </x:c>
    </x:row>
    <x:row r="4921">
      <x:c r="CL4921" t="str">
        <x:v>Structural_Viability</x:v>
      </x:c>
      <x:c r="CM4921" t="str">
        <x:v>B9</x:v>
      </x:c>
      <x:c r="CN4921" t="str">
        <x:v>PASS</x:v>
      </x:c>
      <x:c r="CO4921" t="n">
        <x:f>IFERROR(IF(AND(TYPE('Structural_Viability'!B9)=TYPE(CN4921),ISBLANK('Structural_Viability'!B9)=ISBLANK(CN4921),EXACT('Structural_Viability'!B9,CN4921)),0,1),1)</x:f>
        <x:v>0</x:v>
      </x:c>
    </x:row>
    <x:row r="4922">
      <x:c r="CL4922" t="str">
        <x:v>Structural_Viability</x:v>
      </x:c>
      <x:c r="CM4922" t="str">
        <x:v>C9</x:v>
      </x:c>
      <x:c r="CN4922" t="str">
        <x:v>PASS</x:v>
      </x:c>
      <x:c r="CO4922" t="n">
        <x:f>IFERROR(IF(AND(TYPE('Structural_Viability'!C9)=TYPE(CN4922),ISBLANK('Structural_Viability'!C9)=ISBLANK(CN4922),EXACT('Structural_Viability'!C9,CN4922)),0,1),1)</x:f>
        <x:v>0</x:v>
      </x:c>
    </x:row>
    <x:row r="4923">
      <x:c r="CL4923" t="str">
        <x:v>Structural_Viability</x:v>
      </x:c>
      <x:c r="CM4923" t="str">
        <x:v>D9</x:v>
      </x:c>
      <x:c r="CN4923" t="str">
        <x:v>Executing system does not exceed throughput, staff, compute, time, authority, or institutional bandwidth.</x:v>
      </x:c>
      <x:c r="CO4923" t="n">
        <x:f>IFERROR(IF(AND(TYPE('Structural_Viability'!D9)=TYPE(CN4923),ISBLANK('Structural_Viability'!D9)=ISBLANK(CN4923),EXACT('Structural_Viability'!D9,CN4923)),0,1),1)</x:f>
        <x:v>0</x:v>
      </x:c>
    </x:row>
    <x:row r="4924">
      <x:c r="CL4924" t="str">
        <x:v>Structural_Viability</x:v>
      </x:c>
      <x:c r="CM4924" t="str">
        <x:v>E9</x:v>
      </x:c>
      <x:c r="CN4924" t="str">
        <x:v>Not selectable for deployment until capacity is sufficient.</x:v>
      </x:c>
      <x:c r="CO4924" t="n">
        <x:f>IFERROR(IF(AND(TYPE('Structural_Viability'!E9)=TYPE(CN4924),ISBLANK('Structural_Viability'!E9)=ISBLANK(CN4924),EXACT('Structural_Viability'!E9,CN4924)),0,1),1)</x:f>
        <x:v>0</x:v>
      </x:c>
    </x:row>
    <x:row r="4925">
      <x:c r="CL4925" t="str">
        <x:v>Structural_Viability</x:v>
      </x:c>
      <x:c r="CM4925" t="str">
        <x:v>A10</x:v>
      </x:c>
      <x:c r="CN4925" t="str">
        <x:v>SV-5 Internal non-contradiction</x:v>
      </x:c>
      <x:c r="CO4925" t="n">
        <x:f>IFERROR(IF(AND(TYPE('Structural_Viability'!A10)=TYPE(CN4925),ISBLANK('Structural_Viability'!A10)=ISBLANK(CN4925),EXACT('Structural_Viability'!A10,CN4925)),0,1),1)</x:f>
        <x:v>0</x:v>
      </x:c>
    </x:row>
    <x:row r="4926">
      <x:c r="CL4926" t="str">
        <x:v>Structural_Viability</x:v>
      </x:c>
      <x:c r="CM4926" t="str">
        <x:v>B10</x:v>
      </x:c>
      <x:c r="CN4926" t="str">
        <x:v>PASS</x:v>
      </x:c>
      <x:c r="CO4926" t="n">
        <x:f>IFERROR(IF(AND(TYPE('Structural_Viability'!B10)=TYPE(CN4926),ISBLANK('Structural_Viability'!B10)=ISBLANK(CN4926),EXACT('Structural_Viability'!B10,CN4926)),0,1),1)</x:f>
        <x:v>0</x:v>
      </x:c>
    </x:row>
    <x:row r="4927">
      <x:c r="CL4927" t="str">
        <x:v>Structural_Viability</x:v>
      </x:c>
      <x:c r="CM4927" t="str">
        <x:v>C10</x:v>
      </x:c>
      <x:c r="CN4927" t="str">
        <x:v>PASS</x:v>
      </x:c>
      <x:c r="CO4927" t="n">
        <x:f>IFERROR(IF(AND(TYPE('Structural_Viability'!C10)=TYPE(CN4927),ISBLANK('Structural_Viability'!C10)=ISBLANK(CN4927),EXACT('Structural_Viability'!C10,CN4927)),0,1),1)</x:f>
        <x:v>0</x:v>
      </x:c>
    </x:row>
    <x:row r="4928">
      <x:c r="CL4928" t="str">
        <x:v>Structural_Viability</x:v>
      </x:c>
      <x:c r="CM4928" t="str">
        <x:v>D10</x:v>
      </x:c>
      <x:c r="CN4928" t="str">
        <x:v>Option does not require mutually incompatible states unless reconciliation is declared.</x:v>
      </x:c>
      <x:c r="CO4928" t="n">
        <x:f>IFERROR(IF(AND(TYPE('Structural_Viability'!D10)=TYPE(CN4928),ISBLANK('Structural_Viability'!D10)=ISBLANK(CN4928),EXACT('Structural_Viability'!D10,CN4928)),0,1),1)</x:f>
        <x:v>0</x:v>
      </x:c>
    </x:row>
    <x:row r="4929">
      <x:c r="CL4929" t="str">
        <x:v>Structural_Viability</x:v>
      </x:c>
      <x:c r="CM4929" t="str">
        <x:v>E10</x:v>
      </x:c>
      <x:c r="CN4929" t="str">
        <x:v>Refuse current selection or narrow claim boundary.</x:v>
      </x:c>
      <x:c r="CO4929" t="n">
        <x:f>IFERROR(IF(AND(TYPE('Structural_Viability'!E10)=TYPE(CN4929),ISBLANK('Structural_Viability'!E10)=ISBLANK(CN4929),EXACT('Structural_Viability'!E10,CN4929)),0,1),1)</x:f>
        <x:v>0</x:v>
      </x:c>
    </x:row>
    <x:row r="4930">
      <x:c r="CL4930" t="str">
        <x:v>Structural_Viability</x:v>
      </x:c>
      <x:c r="CM4930" t="str">
        <x:v>A11</x:v>
      </x:c>
      <x:c r="CN4930" t="str">
        <x:v>SVC_STATUS</x:v>
      </x:c>
      <x:c r="CO4930" t="n">
        <x:f>IFERROR(IF(AND(TYPE('Structural_Viability'!A11)=TYPE(CN4930),ISBLANK('Structural_Viability'!A11)=ISBLANK(CN4930),EXACT('Structural_Viability'!A11,CN4930)),0,1),1)</x:f>
        <x:v>0</x:v>
      </x:c>
    </x:row>
    <x:row r="4931">
      <x:c r="CL4931" t="str">
        <x:v>Structural_Viability</x:v>
      </x:c>
      <x:c r="CM4931" t="str">
        <x:v>D11</x:v>
      </x:c>
      <x:c r="CN4931" t="str">
        <x:v>SVC_PASS = AND(SV-1..SV-5) where material.</x:v>
      </x:c>
      <x:c r="CO4931" t="n">
        <x:f>IFERROR(IF(AND(TYPE('Structural_Viability'!D11)=TYPE(CN4931),ISBLANK('Structural_Viability'!D11)=ISBLANK(CN4931),EXACT('Structural_Viability'!D11,CN4931)),0,1),1)</x:f>
        <x:v>0</x:v>
      </x:c>
    </x:row>
    <x:row r="4932">
      <x:c r="CL4932" t="str">
        <x:v>Structural_Viability</x:v>
      </x:c>
      <x:c r="CM4932" t="str">
        <x:v>E11</x:v>
      </x:c>
      <x:c r="CN4932" t="str">
        <x:v>FAIL_OR_UNKNOWN blocks immediate action/RLS claim of current selectability.</x:v>
      </x:c>
      <x:c r="CO4932" t="n">
        <x:f>IFERROR(IF(AND(TYPE('Structural_Viability'!E11)=TYPE(CN4932),ISBLANK('Structural_Viability'!E11)=ISBLANK(CN4932),EXACT('Structural_Viability'!E11,CN4932)),0,1),1)</x:f>
        <x:v>0</x:v>
      </x:c>
    </x:row>
    <x:row r="4933">
      <x:c r="CL4933" t="str">
        <x:v>Structural_Viability</x:v>
      </x:c>
      <x:c r="CM4933" t="str">
        <x:v>A12</x:v>
      </x:c>
      <x:c r="CN4933" t="str">
        <x:v>SVC_REQUIRED</x:v>
      </x:c>
      <x:c r="CO4933" t="n">
        <x:f>IFERROR(IF(AND(TYPE('Structural_Viability'!A12)=TYPE(CN4933),ISBLANK('Structural_Viability'!A12)=ISBLANK(CN4933),EXACT('Structural_Viability'!A12,CN4933)),0,1),1)</x:f>
        <x:v>0</x:v>
      </x:c>
    </x:row>
    <x:row r="4934">
      <x:c r="CL4934" t="str">
        <x:v>Structural_Viability</x:v>
      </x:c>
      <x:c r="CM4934" t="str">
        <x:v>B12</x:v>
      </x:c>
      <x:c r="CN4934" t="str">
        <x:v>YES</x:v>
      </x:c>
      <x:c r="CO4934" t="n">
        <x:f>IFERROR(IF(AND(TYPE('Structural_Viability'!B12)=TYPE(CN4934),ISBLANK('Structural_Viability'!B12)=ISBLANK(CN4934),EXACT('Structural_Viability'!B12,CN4934)),0,1),1)</x:f>
        <x:v>0</x:v>
      </x:c>
    </x:row>
    <x:row r="4935">
      <x:c r="CL4935" t="str">
        <x:v>Structural_Viability</x:v>
      </x:c>
      <x:c r="CM4935" t="str">
        <x:v>C12</x:v>
      </x:c>
      <x:c r="CN4935" t="str">
        <x:v>YES</x:v>
      </x:c>
      <x:c r="CO4935" t="n">
        <x:f>IFERROR(IF(AND(TYPE('Structural_Viability'!C12)=TYPE(CN4935),ISBLANK('Structural_Viability'!C12)=ISBLANK(CN4935),EXACT('Structural_Viability'!C12,CN4935)),0,1),1)</x:f>
        <x:v>0</x:v>
      </x:c>
    </x:row>
    <x:row r="4936">
      <x:c r="CL4936" t="str">
        <x:v>Structural_Viability</x:v>
      </x:c>
      <x:c r="CM4936" t="str">
        <x:v>D12</x:v>
      </x:c>
      <x:c r="CN4936" t="str">
        <x:v>Required when execution, resources, dependencies, reversibility, capacity, or internal consistency is material.</x:v>
      </x:c>
      <x:c r="CO4936" t="n">
        <x:f>IFERROR(IF(AND(TYPE('Structural_Viability'!D12)=TYPE(CN4936),ISBLANK('Structural_Viability'!D12)=ISBLANK(CN4936),EXACT('Structural_Viability'!D12,CN4936)),0,1),1)</x:f>
        <x:v>0</x:v>
      </x:c>
    </x:row>
    <x:row r="4937">
      <x:c r="CL4937" t="str">
        <x:v>Structural_Viability</x:v>
      </x:c>
      <x:c r="CM4937" t="str">
        <x:v>E12</x:v>
      </x:c>
      <x:c r="CN4937" t="str">
        <x:v>If materiality unknown, treat as review/escalate.</x:v>
      </x:c>
      <x:c r="CO4937" t="n">
        <x:f>IFERROR(IF(AND(TYPE('Structural_Viability'!E12)=TYPE(CN4937),ISBLANK('Structural_Viability'!E12)=ISBLANK(CN4937),EXACT('Structural_Viability'!E12,CN4937)),0,1),1)</x:f>
        <x:v>0</x:v>
      </x:c>
    </x:row>
    <x:row r="4938">
      <x:c r="CL4938" t="str">
        <x:v>Structural_Viability</x:v>
      </x:c>
      <x:c r="CM4938" t="str">
        <x:v>A13</x:v>
      </x:c>
      <x:c r="CN4938" t="str">
        <x:v>RLS_ALLOWED</x:v>
      </x:c>
      <x:c r="CO4938" t="n">
        <x:f>IFERROR(IF(AND(TYPE('Structural_Viability'!A13)=TYPE(CN4938),ISBLANK('Structural_Viability'!A13)=ISBLANK(CN4938),EXACT('Structural_Viability'!A13,CN4938)),0,1),1)</x:f>
        <x:v>0</x:v>
      </x:c>
    </x:row>
    <x:row r="4939">
      <x:c r="CL4939" t="str">
        <x:v>Structural_Viability</x:v>
      </x:c>
      <x:c r="CM4939" t="str">
        <x:v>D13</x:v>
      </x:c>
      <x:c r="CN4939" t="str">
        <x:v>RLS ranks only options that remain selectable after Containment/SVC.</x:v>
      </x:c>
      <x:c r="CO4939" t="n">
        <x:f>IFERROR(IF(AND(TYPE('Structural_Viability'!D13)=TYPE(CN4939),ISBLANK('Structural_Viability'!D13)=ISBLANK(CN4939),EXACT('Structural_Viability'!D13,CN4939)),0,1),1)</x:f>
        <x:v>0</x:v>
      </x:c>
    </x:row>
    <x:row r="4940">
      <x:c r="CL4940" t="str">
        <x:v>Structural_Viability</x:v>
      </x:c>
      <x:c r="CM4940" t="str">
        <x:v>E13</x:v>
      </x:c>
      <x:c r="CN4940" t="str">
        <x:v>NO means no current deterministic selection claim.</x:v>
      </x:c>
      <x:c r="CO4940" t="n">
        <x:f>IFERROR(IF(AND(TYPE('Structural_Viability'!E13)=TYPE(CN4940),ISBLANK('Structural_Viability'!E13)=ISBLANK(CN4940),EXACT('Structural_Viability'!E13,CN4940)),0,1),1)</x:f>
        <x:v>0</x:v>
      </x:c>
    </x:row>
    <x:row r="4941">
      <x:c r="CL4941" t="str">
        <x:v>Structural_Viability</x:v>
      </x:c>
      <x:c r="CM4941" t="str">
        <x:v>A14</x:v>
      </x:c>
      <x:c r="CN4941" t="str">
        <x:v>NON-IMPORT BOUNDARY</x:v>
      </x:c>
      <x:c r="CO4941" t="n">
        <x:f>IFERROR(IF(AND(TYPE('Structural_Viability'!A14)=TYPE(CN4941),ISBLANK('Structural_Viability'!A14)=ISBLANK(CN4941),EXACT('Structural_Viability'!A14,CN4941)),0,1),1)</x:f>
        <x:v>0</x:v>
      </x:c>
    </x:row>
    <x:row r="4942">
      <x:c r="CL4942" t="str">
        <x:v>Structural_Viability</x:v>
      </x:c>
      <x:c r="CM4942" t="str">
        <x:v>B14</x:v>
      </x:c>
      <x:c r="CN4942" t="str">
        <x:v>NO external ontology</x:v>
      </x:c>
      <x:c r="CO4942" t="n">
        <x:f>IFERROR(IF(AND(TYPE('Structural_Viability'!B14)=TYPE(CN4942),ISBLANK('Structural_Viability'!B14)=ISBLANK(CN4942),EXACT('Structural_Viability'!B14,CN4942)),0,1),1)</x:f>
        <x:v>0</x:v>
      </x:c>
    </x:row>
    <x:row r="4943">
      <x:c r="CL4943" t="str">
        <x:v>Structural_Viability</x:v>
      </x:c>
      <x:c r="CM4943" t="str">
        <x:v>C14</x:v>
      </x:c>
      <x:c r="CN4943" t="str">
        <x:v>NO external ontology</x:v>
      </x:c>
      <x:c r="CO4943" t="n">
        <x:f>IFERROR(IF(AND(TYPE('Structural_Viability'!C14)=TYPE(CN4943),ISBLANK('Structural_Viability'!C14)=ISBLANK(CN4943),EXACT('Structural_Viability'!C14,CN4943)),0,1),1)</x:f>
        <x:v>0</x:v>
      </x:c>
    </x:row>
    <x:row r="4944">
      <x:c r="CL4944" t="str">
        <x:v>Structural_Viability</x:v>
      </x:c>
      <x:c r="CM4944" t="str">
        <x:v>D14</x:v>
      </x:c>
      <x:c r="CN4944" t="str">
        <x:v>SVC uses declared resources/dependencies/capacity/contradiction checks only.</x:v>
      </x:c>
      <x:c r="CO4944" t="n">
        <x:f>IFERROR(IF(AND(TYPE('Structural_Viability'!D14)=TYPE(CN4944),ISBLANK('Structural_Viability'!D14)=ISBLANK(CN4944),EXACT('Structural_Viability'!D14,CN4944)),0,1),1)</x:f>
        <x:v>0</x:v>
      </x:c>
    </x:row>
    <x:row r="4945">
      <x:c r="CL4945" t="str">
        <x:v>Structural_Viability</x:v>
      </x:c>
      <x:c r="CM4945" t="str">
        <x:v>E14</x:v>
      </x:c>
      <x:c r="CN4945" t="str">
        <x:v>No capacity/binding, epsilon/eta, quadratic regime, or hidden reference generator.</x:v>
      </x:c>
      <x:c r="CO4945" t="n">
        <x:f>IFERROR(IF(AND(TYPE('Structural_Viability'!E14)=TYPE(CN4945),ISBLANK('Structural_Viability'!E14)=ISBLANK(CN4945),EXACT('Structural_Viability'!E14,CN4945)),0,1),1)</x:f>
        <x:v>0</x:v>
      </x:c>
    </x:row>
    <x:row r="4946">
      <x:c r="CL4946" t="str">
        <x:v>RLS</x:v>
      </x:c>
      <x:c r="CM4946" t="str">
        <x:v>A1</x:v>
      </x:c>
      <x:c r="CN4946" t="str">
        <x:v>LEVEL 5: RIPPLELOGIC SCORE (RLS)</x:v>
      </x:c>
      <x:c r="CO4946" t="n">
        <x:f>IFERROR(IF(AND(TYPE('RLS'!A1)=TYPE(CN4946),ISBLANK('RLS'!A1)=ISBLANK(CN4946),EXACT('RLS'!A1,CN4946)),0,1),1)</x:f>
        <x:v>0</x:v>
      </x:c>
    </x:row>
    <x:row r="4947">
      <x:c r="CL4947" t="str">
        <x:v>RLS</x:v>
      </x:c>
      <x:c r="CM4947" t="str">
        <x:v>A3</x:v>
      </x:c>
      <x:c r="CN4947" t="str">
        <x:v>Reference: RippleLogic Canon, Section 10; exact edition in Appendix_Release.</x:v>
      </x:c>
      <x:c r="CO4947" t="n">
        <x:f>IFERROR(IF(AND(TYPE('RLS'!A3)=TYPE(CN4947),ISBLANK('RLS'!A3)=ISBLANK(CN4947),EXACT('RLS'!A3,CN4947)),0,1),1)</x:f>
        <x:v>0</x:v>
      </x:c>
    </x:row>
    <x:row r="4948">
      <x:c r="CL4948" t="str">
        <x:v>RLS</x:v>
      </x:c>
      <x:c r="CM4948" t="str">
        <x:v>A4</x:v>
      </x:c>
      <x:c r="CN4948" t="str">
        <x:v>RLS(a) = [Σ_u Σ_d w_u × v_d × m(u,d) × κ(u,d) × I_prop_welfare(u,d,a)] / Q, where Q = Σ_u Σ_d w_u × v_d × m(u,d) × κ(u,d) &gt; 0</x:v>
      </x:c>
      <x:c r="CO4948" t="n">
        <x:f>IFERROR(IF(AND(TYPE('RLS'!A4)=TYPE(CN4948),ISBLANK('RLS'!A4)=ISBLANK(CN4948),EXACT('RLS'!A4,CN4948)),0,1),1)</x:f>
        <x:v>0</x:v>
      </x:c>
    </x:row>
    <x:row r="4949">
      <x:c r="CL4949" t="str">
        <x:v>RLS</x:v>
      </x:c>
      <x:c r="CM4949" t="str">
        <x:v>A5</x:v>
      </x:c>
      <x:c r="CN4949" t="str">
        <x:v>RLS(A)</x:v>
      </x:c>
      <x:c r="CO4949" t="n">
        <x:f>IFERROR(IF(AND(TYPE('RLS'!A5)=TYPE(CN4949),ISBLANK('RLS'!A5)=ISBLANK(CN4949),EXACT('RLS'!A5,CN4949)),0,1),1)</x:f>
        <x:v>0</x:v>
      </x:c>
    </x:row>
    <x:row r="4950">
      <x:c r="CL4950" t="str">
        <x:v>RLS</x:v>
      </x:c>
      <x:c r="CM4950" t="str">
        <x:v>B5</x:v>
      </x:c>
      <x:c r="CN4950" t="n">
        <x:v>0.0153129427168233</x:v>
      </x:c>
      <x:c r="CO4950" t="n">
        <x:f>IFERROR(IF(AND(TYPE('RLS'!B5)=TYPE(CN4950),ISBLANK('RLS'!B5)=ISBLANK(CN4950),EXACT('RLS'!B5,CN4950)),0,1),1)</x:f>
        <x:v>0</x:v>
      </x:c>
    </x:row>
    <x:row r="4951">
      <x:c r="CL4951" t="str">
        <x:v>RLS</x:v>
      </x:c>
      <x:c r="CM4951" t="str">
        <x:v>A6</x:v>
      </x:c>
      <x:c r="CN4951" t="str">
        <x:v>RLS(B)</x:v>
      </x:c>
      <x:c r="CO4951" t="n">
        <x:f>IFERROR(IF(AND(TYPE('RLS'!A6)=TYPE(CN4951),ISBLANK('RLS'!A6)=ISBLANK(CN4951),EXACT('RLS'!A6,CN4951)),0,1),1)</x:f>
        <x:v>0</x:v>
      </x:c>
    </x:row>
    <x:row r="4952">
      <x:c r="CL4952" t="str">
        <x:v>RLS</x:v>
      </x:c>
      <x:c r="CM4952" t="str">
        <x:v>B6</x:v>
      </x:c>
      <x:c r="CN4952" t="n">
        <x:v>-0.00112238738505248</x:v>
      </x:c>
      <x:c r="CO4952" t="n">
        <x:f>IFERROR(IF(AND(TYPE('RLS'!B6)=TYPE(CN4952),ISBLANK('RLS'!B6)=ISBLANK(CN4952),EXACT('RLS'!B6,CN4952)),0,1),1)</x:f>
        <x:v>0</x:v>
      </x:c>
    </x:row>
    <x:row r="4953">
      <x:c r="CL4953" t="str">
        <x:v>RLS</x:v>
      </x:c>
      <x:c r="CM4953" t="str">
        <x:v>C6</x:v>
      </x:c>
      <x:c r="CN4953" t="n">
        <x:v>0.0153129427168233</x:v>
      </x:c>
      <x:c r="CO4953" t="n">
        <x:f>IFERROR(IF(AND(TYPE('RLS'!C6)=TYPE(CN4953),ISBLANK('RLS'!C6)=ISBLANK(CN4953),EXACT('RLS'!C6,CN4953)),0,1),1)</x:f>
        <x:v>0</x:v>
      </x:c>
    </x:row>
    <x:row r="4954">
      <x:c r="CL4954" t="str">
        <x:v>RLS</x:v>
      </x:c>
      <x:c r="CM4954" t="str">
        <x:v>A7</x:v>
      </x:c>
      <x:c r="CN4954" t="str">
        <x:v>Higher RLS option (technical result; authority and execution separate)</x:v>
      </x:c>
      <x:c r="CO4954" t="n">
        <x:f>IFERROR(IF(AND(TYPE('RLS'!A7)=TYPE(CN4954),ISBLANK('RLS'!A7)=ISBLANK(CN4954),EXACT('RLS'!A7,CN4954)),0,1),1)</x:f>
        <x:v>0</x:v>
      </x:c>
    </x:row>
    <x:row r="4955">
      <x:c r="CL4955" t="str">
        <x:v>RLS</x:v>
      </x:c>
      <x:c r="CM4955" t="str">
        <x:v>B7</x:v>
      </x:c>
      <x:c r="CN4955" t="str">
        <x:v>A</x:v>
      </x:c>
      <x:c r="CO4955" t="n">
        <x:f>IFERROR(IF(AND(TYPE('RLS'!B7)=TYPE(CN4955),ISBLANK('RLS'!B7)=ISBLANK(CN4955),EXACT('RLS'!B7,CN4955)),0,1),1)</x:f>
        <x:v>0</x:v>
      </x:c>
    </x:row>
    <x:row r="4956">
      <x:c r="CL4956" t="str">
        <x:v>RLS</x:v>
      </x:c>
      <x:c r="CM4956" t="str">
        <x:v>A9</x:v>
      </x:c>
      <x:c r="CN4956" t="str">
        <x:v>Frozen contribution table; exact live accounting shown separately in Contribution_Analysis</x:v>
      </x:c>
      <x:c r="CO4956" t="n">
        <x:f>IFERROR(IF(AND(TYPE('RLS'!A9)=TYPE(CN4956),ISBLANK('RLS'!A9)=ISBLANK(CN4956),EXACT('RLS'!A9,CN4956)),0,1),1)</x:f>
        <x:v>0</x:v>
      </x:c>
    </x:row>
    <x:row r="4957">
      <x:c r="CL4957" t="str">
        <x:v>RLS</x:v>
      </x:c>
      <x:c r="CM4957" t="str">
        <x:v>A10</x:v>
      </x:c>
      <x:c r="CN4957" t="str">
        <x:v>Cell</x:v>
      </x:c>
      <x:c r="CO4957" t="n">
        <x:f>IFERROR(IF(AND(TYPE('RLS'!A10)=TYPE(CN4957),ISBLANK('RLS'!A10)=ISBLANK(CN4957),EXACT('RLS'!A10,CN4957)),0,1),1)</x:f>
        <x:v>0</x:v>
      </x:c>
    </x:row>
    <x:row r="4958">
      <x:c r="CL4958" t="str">
        <x:v>RLS</x:v>
      </x:c>
      <x:c r="CM4958" t="str">
        <x:v>B10</x:v>
      </x:c>
      <x:c r="CN4958" t="str">
        <x:v>I_prop_A</x:v>
      </x:c>
      <x:c r="CO4958" t="n">
        <x:f>IFERROR(IF(AND(TYPE('RLS'!B10)=TYPE(CN4958),ISBLANK('RLS'!B10)=ISBLANK(CN4958),EXACT('RLS'!B10,CN4958)),0,1),1)</x:f>
        <x:v>0</x:v>
      </x:c>
    </x:row>
    <x:row r="4959">
      <x:c r="CL4959" t="str">
        <x:v>RLS</x:v>
      </x:c>
      <x:c r="CM4959" t="str">
        <x:v>C10</x:v>
      </x:c>
      <x:c r="CN4959" t="str">
        <x:v>w_u</x:v>
      </x:c>
      <x:c r="CO4959" t="n">
        <x:f>IFERROR(IF(AND(TYPE('RLS'!C10)=TYPE(CN4959),ISBLANK('RLS'!C10)=ISBLANK(CN4959),EXACT('RLS'!C10,CN4959)),0,1),1)</x:f>
        <x:v>0</x:v>
      </x:c>
    </x:row>
    <x:row r="4960">
      <x:c r="CL4960" t="str">
        <x:v>RLS</x:v>
      </x:c>
      <x:c r="CM4960" t="str">
        <x:v>D10</x:v>
      </x:c>
      <x:c r="CN4960" t="str">
        <x:v>v_d</x:v>
      </x:c>
      <x:c r="CO4960" t="n">
        <x:f>IFERROR(IF(AND(TYPE('RLS'!D10)=TYPE(CN4960),ISBLANK('RLS'!D10)=ISBLANK(CN4960),EXACT('RLS'!D10,CN4960)),0,1),1)</x:f>
        <x:v>0</x:v>
      </x:c>
    </x:row>
    <x:row r="4961">
      <x:c r="CL4961" t="str">
        <x:v>RLS</x:v>
      </x:c>
      <x:c r="CM4961" t="str">
        <x:v>E10</x:v>
      </x:c>
      <x:c r="CN4961" t="str">
        <x:v>Contribution_A</x:v>
      </x:c>
      <x:c r="CO4961" t="n">
        <x:f>IFERROR(IF(AND(TYPE('RLS'!E10)=TYPE(CN4961),ISBLANK('RLS'!E10)=ISBLANK(CN4961),EXACT('RLS'!E10,CN4961)),0,1),1)</x:f>
        <x:v>0</x:v>
      </x:c>
    </x:row>
    <x:row r="4962">
      <x:c r="CL4962" t="str">
        <x:v>RLS</x:v>
      </x:c>
      <x:c r="CM4962" t="str">
        <x:v>F10</x:v>
      </x:c>
      <x:c r="CN4962" t="str">
        <x:v>I_prop_B</x:v>
      </x:c>
      <x:c r="CO4962" t="n">
        <x:f>IFERROR(IF(AND(TYPE('RLS'!F10)=TYPE(CN4962),ISBLANK('RLS'!F10)=ISBLANK(CN4962),EXACT('RLS'!F10,CN4962)),0,1),1)</x:f>
        <x:v>0</x:v>
      </x:c>
    </x:row>
    <x:row r="4963">
      <x:c r="CL4963" t="str">
        <x:v>RLS</x:v>
      </x:c>
      <x:c r="CM4963" t="str">
        <x:v>G10</x:v>
      </x:c>
      <x:c r="CN4963" t="str">
        <x:v>Contribution_B</x:v>
      </x:c>
      <x:c r="CO4963" t="n">
        <x:f>IFERROR(IF(AND(TYPE('RLS'!G10)=TYPE(CN4963),ISBLANK('RLS'!G10)=ISBLANK(CN4963),EXACT('RLS'!G10,CN4963)),0,1),1)</x:f>
        <x:v>0</x:v>
      </x:c>
    </x:row>
    <x:row r="4964">
      <x:c r="CL4964" t="str">
        <x:v>RLS</x:v>
      </x:c>
      <x:c r="CM4964" t="str">
        <x:v>H10</x:v>
      </x:c>
      <x:c r="CN4964" t="str">
        <x:v>Source</x:v>
      </x:c>
      <x:c r="CO4964" t="n">
        <x:f>IFERROR(IF(AND(TYPE('RLS'!H10)=TYPE(CN4964),ISBLANK('RLS'!H10)=ISBLANK(CN4964),EXACT('RLS'!H10,CN4964)),0,1),1)</x:f>
        <x:v>0</x:v>
      </x:c>
    </x:row>
    <x:row r="4965">
      <x:c r="CL4965" t="str">
        <x:v>RLS</x:v>
      </x:c>
      <x:c r="CM4965" t="str">
        <x:v>I10</x:v>
      </x:c>
      <x:c r="CN4965" t="str">
        <x:v>Note</x:v>
      </x:c>
      <x:c r="CO4965" t="n">
        <x:f>IFERROR(IF(AND(TYPE('RLS'!I10)=TYPE(CN4965),ISBLANK('RLS'!I10)=ISBLANK(CN4965),EXACT('RLS'!I10,CN4965)),0,1),1)</x:f>
        <x:v>0</x:v>
      </x:c>
    </x:row>
    <x:row r="4966">
      <x:c r="CL4966" t="str">
        <x:v>RLS</x:v>
      </x:c>
      <x:c r="CM4966" t="str">
        <x:v>A11</x:v>
      </x:c>
      <x:c r="CN4966" t="str">
        <x:v>U1-D5</x:v>
      </x:c>
      <x:c r="CO4966" t="n">
        <x:f>IFERROR(IF(AND(TYPE('RLS'!A11)=TYPE(CN4966),ISBLANK('RLS'!A11)=ISBLANK(CN4966),EXACT('RLS'!A11,CN4966)),0,1),1)</x:f>
        <x:v>0</x:v>
      </x:c>
    </x:row>
    <x:row r="4967">
      <x:c r="CL4967" t="str">
        <x:v>RLS</x:v>
      </x:c>
      <x:c r="CM4967" t="str">
        <x:v>B11</x:v>
      </x:c>
      <x:c r="CN4967" t="n">
        <x:v>0.249007884327423</x:v>
      </x:c>
      <x:c r="CO4967" t="n">
        <x:f>IFERROR(IF(AND(TYPE('RLS'!B11)=TYPE(CN4967),ISBLANK('RLS'!B11)=ISBLANK(CN4967),EXACT('RLS'!B11,CN4967)),0,1),1)</x:f>
        <x:v>0</x:v>
      </x:c>
    </x:row>
    <x:row r="4968">
      <x:c r="CL4968" t="str">
        <x:v>RLS</x:v>
      </x:c>
      <x:c r="CM4968" t="str">
        <x:v>C11</x:v>
      </x:c>
      <x:c r="CN4968" t="n">
        <x:v>0.307666666666667</x:v>
      </x:c>
      <x:c r="CO4968" t="n">
        <x:f>IFERROR(IF(AND(TYPE('RLS'!C11)=TYPE(CN4968),ISBLANK('RLS'!C11)=ISBLANK(CN4968),EXACT('RLS'!C11,CN4968)),0,1),1)</x:f>
        <x:v>0</x:v>
      </x:c>
    </x:row>
    <x:row r="4969">
      <x:c r="CL4969" t="str">
        <x:v>RLS</x:v>
      </x:c>
      <x:c r="CM4969" t="str">
        <x:v>D11</x:v>
      </x:c>
      <x:c r="CN4969" t="n">
        <x:v>0.142857142857143</x:v>
      </x:c>
      <x:c r="CO4969" t="n">
        <x:f>IFERROR(IF(AND(TYPE('RLS'!D11)=TYPE(CN4969),ISBLANK('RLS'!D11)=ISBLANK(CN4969),EXACT('RLS'!D11,CN4969)),0,1),1)</x:f>
        <x:v>0</x:v>
      </x:c>
    </x:row>
    <x:row r="4970">
      <x:c r="CL4970" t="str">
        <x:v>RLS</x:v>
      </x:c>
      <x:c r="CM4970" t="str">
        <x:v>E11</x:v>
      </x:c>
      <x:c r="CN4970" t="n">
        <x:v>0.0109444893921053</x:v>
      </x:c>
      <x:c r="CO4970" t="n">
        <x:f>IFERROR(IF(AND(TYPE('RLS'!E11)=TYPE(CN4970),ISBLANK('RLS'!E11)=ISBLANK(CN4970),EXACT('RLS'!E11,CN4970)),0,1),1)</x:f>
        <x:v>0</x:v>
      </x:c>
    </x:row>
    <x:row r="4971">
      <x:c r="CL4971" t="str">
        <x:v>RLS</x:v>
      </x:c>
      <x:c r="CM4971" t="str">
        <x:v>F11</x:v>
      </x:c>
      <x:c r="CN4971" t="n">
        <x:v>-0.0463335676706336</x:v>
      </x:c>
      <x:c r="CO4971" t="n">
        <x:f>IFERROR(IF(AND(TYPE('RLS'!F11)=TYPE(CN4971),ISBLANK('RLS'!F11)=ISBLANK(CN4971),EXACT('RLS'!F11,CN4971)),0,1),1)</x:f>
        <x:v>0</x:v>
      </x:c>
    </x:row>
    <x:row r="4972">
      <x:c r="CL4972" t="str">
        <x:v>RLS</x:v>
      </x:c>
      <x:c r="CM4972" t="str">
        <x:v>G11</x:v>
      </x:c>
      <x:c r="CN4972" t="n">
        <x:v>-0.00203647061714261</x:v>
      </x:c>
      <x:c r="CO4972" t="n">
        <x:f>IFERROR(IF(AND(TYPE('RLS'!G11)=TYPE(CN4972),ISBLANK('RLS'!G11)=ISBLANK(CN4972),EXACT('RLS'!G11,CN4972)),0,1),1)</x:f>
        <x:v>0</x:v>
      </x:c>
    </x:row>
    <x:row r="4973">
      <x:c r="CL4973" t="str">
        <x:v>RLS</x:v>
      </x:c>
      <x:c r="CM4973" t="str">
        <x:v>H11</x:v>
      </x:c>
      <x:c r="CN4973" t="str">
        <x:v>I_prop / PLSS / Parameters</x:v>
      </x:c>
      <x:c r="CO4973" t="n">
        <x:f>IFERROR(IF(AND(TYPE('RLS'!H11)=TYPE(CN4973),ISBLANK('RLS'!H11)=ISBLANK(CN4973),EXACT('RLS'!H11,CN4973)),0,1),1)</x:f>
        <x:v>0</x:v>
      </x:c>
    </x:row>
    <x:row r="4974">
      <x:c r="CL4974" t="str">
        <x:v>RLS</x:v>
      </x:c>
      <x:c r="CM4974" t="str">
        <x:v>I11</x:v>
      </x:c>
      <x:c r="CN4974" t="str">
        <x:v>Build-frozen value</x:v>
      </x:c>
      <x:c r="CO4974" t="n">
        <x:f>IFERROR(IF(AND(TYPE('RLS'!I11)=TYPE(CN4974),ISBLANK('RLS'!I11)=ISBLANK(CN4974),EXACT('RLS'!I11,CN4974)),0,1),1)</x:f>
        <x:v>0</x:v>
      </x:c>
    </x:row>
    <x:row r="4975">
      <x:c r="CL4975" t="str">
        <x:v>RLS</x:v>
      </x:c>
      <x:c r="CM4975" t="str">
        <x:v>A12</x:v>
      </x:c>
      <x:c r="CN4975" t="str">
        <x:v>U1-D6</x:v>
      </x:c>
      <x:c r="CO4975" t="n">
        <x:f>IFERROR(IF(AND(TYPE('RLS'!A12)=TYPE(CN4975),ISBLANK('RLS'!A12)=ISBLANK(CN4975),EXACT('RLS'!A12,CN4975)),0,1),1)</x:f>
        <x:v>0</x:v>
      </x:c>
    </x:row>
    <x:row r="4976">
      <x:c r="CL4976" t="str">
        <x:v>RLS</x:v>
      </x:c>
      <x:c r="CM4976" t="str">
        <x:v>B12</x:v>
      </x:c>
      <x:c r="CN4976" t="n">
        <x:v>0.143259855793145</x:v>
      </x:c>
      <x:c r="CO4976" t="n">
        <x:f>IFERROR(IF(AND(TYPE('RLS'!B12)=TYPE(CN4976),ISBLANK('RLS'!B12)=ISBLANK(CN4976),EXACT('RLS'!B12,CN4976)),0,1),1)</x:f>
        <x:v>0</x:v>
      </x:c>
    </x:row>
    <x:row r="4977">
      <x:c r="CL4977" t="str">
        <x:v>RLS</x:v>
      </x:c>
      <x:c r="CM4977" t="str">
        <x:v>C12</x:v>
      </x:c>
      <x:c r="CN4977" t="n">
        <x:v>0.307666666666667</x:v>
      </x:c>
      <x:c r="CO4977" t="n">
        <x:f>IFERROR(IF(AND(TYPE('RLS'!C12)=TYPE(CN4977),ISBLANK('RLS'!C12)=ISBLANK(CN4977),EXACT('RLS'!C12,CN4977)),0,1),1)</x:f>
        <x:v>0</x:v>
      </x:c>
    </x:row>
    <x:row r="4978">
      <x:c r="CL4978" t="str">
        <x:v>RLS</x:v>
      </x:c>
      <x:c r="CM4978" t="str">
        <x:v>D12</x:v>
      </x:c>
      <x:c r="CN4978" t="n">
        <x:v>0.142857142857143</x:v>
      </x:c>
      <x:c r="CO4978" t="n">
        <x:f>IFERROR(IF(AND(TYPE('RLS'!D12)=TYPE(CN4978),ISBLANK('RLS'!D12)=ISBLANK(CN4978),EXACT('RLS'!D12,CN4978)),0,1),1)</x:f>
        <x:v>0</x:v>
      </x:c>
    </x:row>
    <x:row r="4979">
      <x:c r="CL4979" t="str">
        <x:v>RLS</x:v>
      </x:c>
      <x:c r="CM4979" t="str">
        <x:v>E12</x:v>
      </x:c>
      <x:c r="CN4979" t="n">
        <x:v>0.00629661175700345</x:v>
      </x:c>
      <x:c r="CO4979" t="n">
        <x:f>IFERROR(IF(AND(TYPE('RLS'!E12)=TYPE(CN4979),ISBLANK('RLS'!E12)=ISBLANK(CN4979),EXACT('RLS'!E12,CN4979)),0,1),1)</x:f>
        <x:v>0</x:v>
      </x:c>
    </x:row>
    <x:row r="4980">
      <x:c r="CL4980" t="str">
        <x:v>RLS</x:v>
      </x:c>
      <x:c r="CM4980" t="str">
        <x:v>F12</x:v>
      </x:c>
      <x:c r="CN4980" t="n">
        <x:v>0</x:v>
      </x:c>
      <x:c r="CO4980" t="n">
        <x:f>IFERROR(IF(AND(TYPE('RLS'!F12)=TYPE(CN4980),ISBLANK('RLS'!F12)=ISBLANK(CN4980),EXACT('RLS'!F12,CN4980)),0,1),1)</x:f>
        <x:v>0</x:v>
      </x:c>
    </x:row>
    <x:row r="4981">
      <x:c r="CL4981" t="str">
        <x:v>RLS</x:v>
      </x:c>
      <x:c r="CM4981" t="str">
        <x:v>G12</x:v>
      </x:c>
      <x:c r="CN4981" t="n">
        <x:v>0</x:v>
      </x:c>
      <x:c r="CO4981" t="n">
        <x:f>IFERROR(IF(AND(TYPE('RLS'!G12)=TYPE(CN4981),ISBLANK('RLS'!G12)=ISBLANK(CN4981),EXACT('RLS'!G12,CN4981)),0,1),1)</x:f>
        <x:v>0</x:v>
      </x:c>
    </x:row>
    <x:row r="4982">
      <x:c r="CL4982" t="str">
        <x:v>RLS</x:v>
      </x:c>
      <x:c r="CM4982" t="str">
        <x:v>H12</x:v>
      </x:c>
      <x:c r="CN4982" t="str">
        <x:v>I_prop / PLSS / Parameters</x:v>
      </x:c>
      <x:c r="CO4982" t="n">
        <x:f>IFERROR(IF(AND(TYPE('RLS'!H12)=TYPE(CN4982),ISBLANK('RLS'!H12)=ISBLANK(CN4982),EXACT('RLS'!H12,CN4982)),0,1),1)</x:f>
        <x:v>0</x:v>
      </x:c>
    </x:row>
    <x:row r="4983">
      <x:c r="CL4983" t="str">
        <x:v>RLS</x:v>
      </x:c>
      <x:c r="CM4983" t="str">
        <x:v>I12</x:v>
      </x:c>
      <x:c r="CN4983" t="str">
        <x:v>Build-frozen value</x:v>
      </x:c>
      <x:c r="CO4983" t="n">
        <x:f>IFERROR(IF(AND(TYPE('RLS'!I12)=TYPE(CN4983),ISBLANK('RLS'!I12)=ISBLANK(CN4983),EXACT('RLS'!I12,CN4983)),0,1),1)</x:f>
        <x:v>0</x:v>
      </x:c>
    </x:row>
    <x:row r="4984">
      <x:c r="CL4984" t="str">
        <x:v>RLS</x:v>
      </x:c>
      <x:c r="CM4984" t="str">
        <x:v>A13</x:v>
      </x:c>
      <x:c r="CN4984" t="str">
        <x:v>U2-D1</x:v>
      </x:c>
      <x:c r="CO4984" t="n">
        <x:f>IFERROR(IF(AND(TYPE('RLS'!A13)=TYPE(CN4984),ISBLANK('RLS'!A13)=ISBLANK(CN4984),EXACT('RLS'!A13,CN4984)),0,1),1)</x:f>
        <x:v>0</x:v>
      </x:c>
    </x:row>
    <x:row r="4985">
      <x:c r="CL4985" t="str">
        <x:v>RLS</x:v>
      </x:c>
      <x:c r="CM4985" t="str">
        <x:v>B13</x:v>
      </x:c>
      <x:c r="CN4985" t="n">
        <x:v>0.0461621762340889</x:v>
      </x:c>
      <x:c r="CO4985" t="n">
        <x:f>IFERROR(IF(AND(TYPE('RLS'!B13)=TYPE(CN4985),ISBLANK('RLS'!B13)=ISBLANK(CN4985),EXACT('RLS'!B13,CN4985)),0,1),1)</x:f>
        <x:v>0</x:v>
      </x:c>
    </x:row>
    <x:row r="4986">
      <x:c r="CL4986" t="str">
        <x:v>RLS</x:v>
      </x:c>
      <x:c r="CM4986" t="str">
        <x:v>C13</x:v>
      </x:c>
      <x:c r="CN4986" t="n">
        <x:v>0.156333333333333</x:v>
      </x:c>
      <x:c r="CO4986" t="n">
        <x:f>IFERROR(IF(AND(TYPE('RLS'!C13)=TYPE(CN4986),ISBLANK('RLS'!C13)=ISBLANK(CN4986),EXACT('RLS'!C13,CN4986)),0,1),1)</x:f>
        <x:v>0</x:v>
      </x:c>
    </x:row>
    <x:row r="4987">
      <x:c r="CL4987" t="str">
        <x:v>RLS</x:v>
      </x:c>
      <x:c r="CM4987" t="str">
        <x:v>D13</x:v>
      </x:c>
      <x:c r="CN4987" t="n">
        <x:v>0.142857142857143</x:v>
      </x:c>
      <x:c r="CO4987" t="n">
        <x:f>IFERROR(IF(AND(TYPE('RLS'!D13)=TYPE(CN4987),ISBLANK('RLS'!D13)=ISBLANK(CN4987),EXACT('RLS'!D13,CN4987)),0,1),1)</x:f>
        <x:v>0</x:v>
      </x:c>
    </x:row>
    <x:row r="4988">
      <x:c r="CL4988" t="str">
        <x:v>RLS</x:v>
      </x:c>
      <x:c r="CM4988" t="str">
        <x:v>E13</x:v>
      </x:c>
      <x:c r="CN4988" t="n">
        <x:v>0.00103095526922799</x:v>
      </x:c>
      <x:c r="CO4988" t="n">
        <x:f>IFERROR(IF(AND(TYPE('RLS'!E13)=TYPE(CN4988),ISBLANK('RLS'!E13)=ISBLANK(CN4988),EXACT('RLS'!E13,CN4988)),0,1),1)</x:f>
        <x:v>0</x:v>
      </x:c>
    </x:row>
    <x:row r="4989">
      <x:c r="CL4989" t="str">
        <x:v>RLS</x:v>
      </x:c>
      <x:c r="CM4989" t="str">
        <x:v>F13</x:v>
      </x:c>
      <x:c r="CN4989" t="n">
        <x:v>-0.0184759004375379</x:v>
      </x:c>
      <x:c r="CO4989" t="n">
        <x:f>IFERROR(IF(AND(TYPE('RLS'!F13)=TYPE(CN4989),ISBLANK('RLS'!F13)=ISBLANK(CN4989),EXACT('RLS'!F13,CN4989)),0,1),1)</x:f>
        <x:v>0</x:v>
      </x:c>
    </x:row>
    <x:row r="4990">
      <x:c r="CL4990" t="str">
        <x:v>RLS</x:v>
      </x:c>
      <x:c r="CM4990" t="str">
        <x:v>G13</x:v>
      </x:c>
      <x:c r="CN4990" t="n">
        <x:v>-0.000412628443105014</x:v>
      </x:c>
      <x:c r="CO4990" t="n">
        <x:f>IFERROR(IF(AND(TYPE('RLS'!G13)=TYPE(CN4990),ISBLANK('RLS'!G13)=ISBLANK(CN4990),EXACT('RLS'!G13,CN4990)),0,1),1)</x:f>
        <x:v>0</x:v>
      </x:c>
    </x:row>
    <x:row r="4991">
      <x:c r="CL4991" t="str">
        <x:v>RLS</x:v>
      </x:c>
      <x:c r="CM4991" t="str">
        <x:v>H13</x:v>
      </x:c>
      <x:c r="CN4991" t="str">
        <x:v>I_prop / PLSS / Parameters</x:v>
      </x:c>
      <x:c r="CO4991" t="n">
        <x:f>IFERROR(IF(AND(TYPE('RLS'!H13)=TYPE(CN4991),ISBLANK('RLS'!H13)=ISBLANK(CN4991),EXACT('RLS'!H13,CN4991)),0,1),1)</x:f>
        <x:v>0</x:v>
      </x:c>
    </x:row>
    <x:row r="4992">
      <x:c r="CL4992" t="str">
        <x:v>RLS</x:v>
      </x:c>
      <x:c r="CM4992" t="str">
        <x:v>I13</x:v>
      </x:c>
      <x:c r="CN4992" t="str">
        <x:v>Build-frozen value</x:v>
      </x:c>
      <x:c r="CO4992" t="n">
        <x:f>IFERROR(IF(AND(TYPE('RLS'!I13)=TYPE(CN4992),ISBLANK('RLS'!I13)=ISBLANK(CN4992),EXACT('RLS'!I13,CN4992)),0,1),1)</x:f>
        <x:v>0</x:v>
      </x:c>
    </x:row>
    <x:row r="4993">
      <x:c r="CL4993" t="str">
        <x:v>RLS</x:v>
      </x:c>
      <x:c r="CM4993" t="str">
        <x:v>A14</x:v>
      </x:c>
      <x:c r="CN4993" t="str">
        <x:v>U3-D1</x:v>
      </x:c>
      <x:c r="CO4993" t="n">
        <x:f>IFERROR(IF(AND(TYPE('RLS'!A14)=TYPE(CN4993),ISBLANK('RLS'!A14)=ISBLANK(CN4993),EXACT('RLS'!A14,CN4993)),0,1),1)</x:f>
        <x:v>0</x:v>
      </x:c>
    </x:row>
    <x:row r="4994">
      <x:c r="CL4994" t="str">
        <x:v>RLS</x:v>
      </x:c>
      <x:c r="CM4994" t="str">
        <x:v>B14</x:v>
      </x:c>
      <x:c r="CN4994" t="n">
        <x:v>-0.0197952743221616</x:v>
      </x:c>
      <x:c r="CO4994" t="n">
        <x:f>IFERROR(IF(AND(TYPE('RLS'!B14)=TYPE(CN4994),ISBLANK('RLS'!B14)=ISBLANK(CN4994),EXACT('RLS'!B14,CN4994)),0,1),1)</x:f>
        <x:v>0</x:v>
      </x:c>
    </x:row>
    <x:row r="4995">
      <x:c r="CL4995" t="str">
        <x:v>RLS</x:v>
      </x:c>
      <x:c r="CM4995" t="str">
        <x:v>C14</x:v>
      </x:c>
      <x:c r="CN4995" t="n">
        <x:v>0.122333333333333</x:v>
      </x:c>
      <x:c r="CO4995" t="n">
        <x:f>IFERROR(IF(AND(TYPE('RLS'!C14)=TYPE(CN4995),ISBLANK('RLS'!C14)=ISBLANK(CN4995),EXACT('RLS'!C14,CN4995)),0,1),1)</x:f>
        <x:v>0</x:v>
      </x:c>
    </x:row>
    <x:row r="4996">
      <x:c r="CL4996" t="str">
        <x:v>RLS</x:v>
      </x:c>
      <x:c r="CM4996" t="str">
        <x:v>D14</x:v>
      </x:c>
      <x:c r="CN4996" t="n">
        <x:v>0.142857142857143</x:v>
      </x:c>
      <x:c r="CO4996" t="n">
        <x:f>IFERROR(IF(AND(TYPE('RLS'!D14)=TYPE(CN4996),ISBLANK('RLS'!D14)=ISBLANK(CN4996),EXACT('RLS'!D14,CN4996)),0,1),1)</x:f>
        <x:v>0</x:v>
      </x:c>
    </x:row>
    <x:row r="4997">
      <x:c r="CL4997" t="str">
        <x:v>RLS</x:v>
      </x:c>
      <x:c r="CM4997" t="str">
        <x:v>E14</x:v>
      </x:c>
      <x:c r="CN4997" t="n">
        <x:v>-0.000345945984582539</x:v>
      </x:c>
      <x:c r="CO4997" t="n">
        <x:f>IFERROR(IF(AND(TYPE('RLS'!E14)=TYPE(CN4997),ISBLANK('RLS'!E14)=ISBLANK(CN4997),EXACT('RLS'!E14,CN4997)),0,1),1)</x:f>
        <x:v>0</x:v>
      </x:c>
    </x:row>
    <x:row r="4998">
      <x:c r="CL4998" t="str">
        <x:v>RLS</x:v>
      </x:c>
      <x:c r="CM4998" t="str">
        <x:v>F14</x:v>
      </x:c>
      <x:c r="CN4998" t="n">
        <x:v>0.0131978073405775</x:v>
      </x:c>
      <x:c r="CO4998" t="n">
        <x:f>IFERROR(IF(AND(TYPE('RLS'!F14)=TYPE(CN4998),ISBLANK('RLS'!F14)=ISBLANK(CN4998),EXACT('RLS'!F14,CN4998)),0,1),1)</x:f>
        <x:v>0</x:v>
      </x:c>
    </x:row>
    <x:row r="4999">
      <x:c r="CL4999" t="str">
        <x:v>RLS</x:v>
      </x:c>
      <x:c r="CM4999" t="str">
        <x:v>G14</x:v>
      </x:c>
      <x:c r="CN4999" t="n">
        <x:v>0.000230647394951997</x:v>
      </x:c>
      <x:c r="CO4999" t="n">
        <x:f>IFERROR(IF(AND(TYPE('RLS'!G14)=TYPE(CN4999),ISBLANK('RLS'!G14)=ISBLANK(CN4999),EXACT('RLS'!G14,CN4999)),0,1),1)</x:f>
        <x:v>0</x:v>
      </x:c>
    </x:row>
    <x:row r="5000">
      <x:c r="CL5000" t="str">
        <x:v>RLS</x:v>
      </x:c>
      <x:c r="CM5000" t="str">
        <x:v>H14</x:v>
      </x:c>
      <x:c r="CN5000" t="str">
        <x:v>I_prop / PLSS / Parameters</x:v>
      </x:c>
      <x:c r="CO5000" t="n">
        <x:f>IFERROR(IF(AND(TYPE('RLS'!H14)=TYPE(CN5000),ISBLANK('RLS'!H14)=ISBLANK(CN5000),EXACT('RLS'!H14,CN5000)),0,1),1)</x:f>
        <x:v>0</x:v>
      </x:c>
    </x:row>
    <x:row r="5001">
      <x:c r="CL5001" t="str">
        <x:v>RLS</x:v>
      </x:c>
      <x:c r="CM5001" t="str">
        <x:v>I14</x:v>
      </x:c>
      <x:c r="CN5001" t="str">
        <x:v>Build-frozen value</x:v>
      </x:c>
      <x:c r="CO5001" t="n">
        <x:f>IFERROR(IF(AND(TYPE('RLS'!I14)=TYPE(CN5001),ISBLANK('RLS'!I14)=ISBLANK(CN5001),EXACT('RLS'!I14,CN5001)),0,1),1)</x:f>
        <x:v>0</x:v>
      </x:c>
    </x:row>
    <x:row r="5002">
      <x:c r="CL5002" t="str">
        <x:v>RLS</x:v>
      </x:c>
      <x:c r="CM5002" t="str">
        <x:v>A15</x:v>
      </x:c>
      <x:c r="CN5002" t="str">
        <x:v>U3-D3</x:v>
      </x:c>
      <x:c r="CO5002" t="n">
        <x:f>IFERROR(IF(AND(TYPE('RLS'!A15)=TYPE(CN5002),ISBLANK('RLS'!A15)=ISBLANK(CN5002),EXACT('RLS'!A15,CN5002)),0,1),1)</x:f>
        <x:v>0</x:v>
      </x:c>
    </x:row>
    <x:row r="5003">
      <x:c r="CL5003" t="str">
        <x:v>RLS</x:v>
      </x:c>
      <x:c r="CM5003" t="str">
        <x:v>B15</x:v>
      </x:c>
      <x:c r="CN5003" t="n">
        <x:v>-0.0807256868155385</x:v>
      </x:c>
      <x:c r="CO5003" t="n">
        <x:f>IFERROR(IF(AND(TYPE('RLS'!B15)=TYPE(CN5003),ISBLANK('RLS'!B15)=ISBLANK(CN5003),EXACT('RLS'!B15,CN5003)),0,1),1)</x:f>
        <x:v>0</x:v>
      </x:c>
    </x:row>
    <x:row r="5004">
      <x:c r="CL5004" t="str">
        <x:v>RLS</x:v>
      </x:c>
      <x:c r="CM5004" t="str">
        <x:v>C15</x:v>
      </x:c>
      <x:c r="CN5004" t="n">
        <x:v>0.122333333333333</x:v>
      </x:c>
      <x:c r="CO5004" t="n">
        <x:f>IFERROR(IF(AND(TYPE('RLS'!C15)=TYPE(CN5004),ISBLANK('RLS'!C15)=ISBLANK(CN5004),EXACT('RLS'!C15,CN5004)),0,1),1)</x:f>
        <x:v>0</x:v>
      </x:c>
    </x:row>
    <x:row r="5005">
      <x:c r="CL5005" t="str">
        <x:v>RLS</x:v>
      </x:c>
      <x:c r="CM5005" t="str">
        <x:v>D15</x:v>
      </x:c>
      <x:c r="CN5005" t="n">
        <x:v>0.142857142857143</x:v>
      </x:c>
      <x:c r="CO5005" t="n">
        <x:f>IFERROR(IF(AND(TYPE('RLS'!D15)=TYPE(CN5005),ISBLANK('RLS'!D15)=ISBLANK(CN5005),EXACT('RLS'!D15,CN5005)),0,1),1)</x:f>
        <x:v>0</x:v>
      </x:c>
    </x:row>
    <x:row r="5006">
      <x:c r="CL5006" t="str">
        <x:v>RLS</x:v>
      </x:c>
      <x:c r="CM5006" t="str">
        <x:v>E15</x:v>
      </x:c>
      <x:c r="CN5006" t="n">
        <x:v>-0.00141077747910965</x:v>
      </x:c>
      <x:c r="CO5006" t="n">
        <x:f>IFERROR(IF(AND(TYPE('RLS'!E15)=TYPE(CN5006),ISBLANK('RLS'!E15)=ISBLANK(CN5006),EXACT('RLS'!E15,CN5006)),0,1),1)</x:f>
        <x:v>0</x:v>
      </x:c>
    </x:row>
    <x:row r="5007">
      <x:c r="CL5007" t="str">
        <x:v>RLS</x:v>
      </x:c>
      <x:c r="CM5007" t="str">
        <x:v>F15</x:v>
      </x:c>
      <x:c r="CN5007" t="n">
        <x:v>0.0615155722135092</x:v>
      </x:c>
      <x:c r="CO5007" t="n">
        <x:f>IFERROR(IF(AND(TYPE('RLS'!F15)=TYPE(CN5007),ISBLANK('RLS'!F15)=ISBLANK(CN5007),EXACT('RLS'!F15,CN5007)),0,1),1)</x:f>
        <x:v>0</x:v>
      </x:c>
    </x:row>
    <x:row r="5008">
      <x:c r="CL5008" t="str">
        <x:v>RLS</x:v>
      </x:c>
      <x:c r="CM5008" t="str">
        <x:v>G15</x:v>
      </x:c>
      <x:c r="CN5008" t="n">
        <x:v>0.00107505785725514</x:v>
      </x:c>
      <x:c r="CO5008" t="n">
        <x:f>IFERROR(IF(AND(TYPE('RLS'!G15)=TYPE(CN5008),ISBLANK('RLS'!G15)=ISBLANK(CN5008),EXACT('RLS'!G15,CN5008)),0,1),1)</x:f>
        <x:v>0</x:v>
      </x:c>
    </x:row>
    <x:row r="5009">
      <x:c r="CL5009" t="str">
        <x:v>RLS</x:v>
      </x:c>
      <x:c r="CM5009" t="str">
        <x:v>H15</x:v>
      </x:c>
      <x:c r="CN5009" t="str">
        <x:v>I_prop / PLSS / Parameters</x:v>
      </x:c>
      <x:c r="CO5009" t="n">
        <x:f>IFERROR(IF(AND(TYPE('RLS'!H15)=TYPE(CN5009),ISBLANK('RLS'!H15)=ISBLANK(CN5009),EXACT('RLS'!H15,CN5009)),0,1),1)</x:f>
        <x:v>0</x:v>
      </x:c>
    </x:row>
    <x:row r="5010">
      <x:c r="CL5010" t="str">
        <x:v>RLS</x:v>
      </x:c>
      <x:c r="CM5010" t="str">
        <x:v>I15</x:v>
      </x:c>
      <x:c r="CN5010" t="str">
        <x:v>Build-frozen value</x:v>
      </x:c>
      <x:c r="CO5010" t="n">
        <x:f>IFERROR(IF(AND(TYPE('RLS'!I15)=TYPE(CN5010),ISBLANK('RLS'!I15)=ISBLANK(CN5010),EXACT('RLS'!I15,CN5010)),0,1),1)</x:f>
        <x:v>0</x:v>
      </x:c>
    </x:row>
    <x:row r="5011">
      <x:c r="CL5011" t="str">
        <x:v>RLS</x:v>
      </x:c>
      <x:c r="CM5011" t="str">
        <x:v>A16</x:v>
      </x:c>
      <x:c r="CN5011" t="str">
        <x:v>U4-D1</x:v>
      </x:c>
      <x:c r="CO5011" t="n">
        <x:f>IFERROR(IF(AND(TYPE('RLS'!A16)=TYPE(CN5011),ISBLANK('RLS'!A16)=ISBLANK(CN5011),EXACT('RLS'!A16,CN5011)),0,1),1)</x:f>
        <x:v>0</x:v>
      </x:c>
    </x:row>
    <x:row r="5012">
      <x:c r="CL5012" t="str">
        <x:v>RLS</x:v>
      </x:c>
      <x:c r="CM5012" t="str">
        <x:v>B16</x:v>
      </x:c>
      <x:c r="CN5012" t="n">
        <x:v>-0.0855694362958967</x:v>
      </x:c>
      <x:c r="CO5012" t="n">
        <x:f>IFERROR(IF(AND(TYPE('RLS'!B16)=TYPE(CN5012),ISBLANK('RLS'!B16)=ISBLANK(CN5012),EXACT('RLS'!B16,CN5012)),0,1),1)</x:f>
        <x:v>0</x:v>
      </x:c>
    </x:row>
    <x:row r="5013">
      <x:c r="CL5013" t="str">
        <x:v>RLS</x:v>
      </x:c>
      <x:c r="CM5013" t="str">
        <x:v>C16</x:v>
      </x:c>
      <x:c r="CN5013" t="n">
        <x:v>0.116666666666667</x:v>
      </x:c>
      <x:c r="CO5013" t="n">
        <x:f>IFERROR(IF(AND(TYPE('RLS'!C16)=TYPE(CN5013),ISBLANK('RLS'!C16)=ISBLANK(CN5013),EXACT('RLS'!C16,CN5013)),0,1),1)</x:f>
        <x:v>0</x:v>
      </x:c>
    </x:row>
    <x:row r="5014">
      <x:c r="CL5014" t="str">
        <x:v>RLS</x:v>
      </x:c>
      <x:c r="CM5014" t="str">
        <x:v>D16</x:v>
      </x:c>
      <x:c r="CN5014" t="n">
        <x:v>0.142857142857143</x:v>
      </x:c>
      <x:c r="CO5014" t="n">
        <x:f>IFERROR(IF(AND(TYPE('RLS'!D16)=TYPE(CN5014),ISBLANK('RLS'!D16)=ISBLANK(CN5014),EXACT('RLS'!D16,CN5014)),0,1),1)</x:f>
        <x:v>0</x:v>
      </x:c>
    </x:row>
    <x:row r="5015">
      <x:c r="CL5015" t="str">
        <x:v>RLS</x:v>
      </x:c>
      <x:c r="CM5015" t="str">
        <x:v>E16</x:v>
      </x:c>
      <x:c r="CN5015" t="n">
        <x:v>-0.00142615727159828</x:v>
      </x:c>
      <x:c r="CO5015" t="n">
        <x:f>IFERROR(IF(AND(TYPE('RLS'!E16)=TYPE(CN5015),ISBLANK('RLS'!E16)=ISBLANK(CN5015),EXACT('RLS'!E16,CN5015)),0,1),1)</x:f>
        <x:v>0</x:v>
      </x:c>
    </x:row>
    <x:row r="5016">
      <x:c r="CL5016" t="str">
        <x:v>RLS</x:v>
      </x:c>
      <x:c r="CM5016" t="str">
        <x:v>F16</x:v>
      </x:c>
      <x:c r="CN5016" t="n">
        <x:v>0.0102114556191722</x:v>
      </x:c>
      <x:c r="CO5016" t="n">
        <x:f>IFERROR(IF(AND(TYPE('RLS'!F16)=TYPE(CN5016),ISBLANK('RLS'!F16)=ISBLANK(CN5016),EXACT('RLS'!F16,CN5016)),0,1),1)</x:f>
        <x:v>0</x:v>
      </x:c>
    </x:row>
    <x:row r="5017">
      <x:c r="CL5017" t="str">
        <x:v>RLS</x:v>
      </x:c>
      <x:c r="CM5017" t="str">
        <x:v>G16</x:v>
      </x:c>
      <x:c r="CN5017" t="n">
        <x:v>0.000170190926986203</x:v>
      </x:c>
      <x:c r="CO5017" t="n">
        <x:f>IFERROR(IF(AND(TYPE('RLS'!G16)=TYPE(CN5017),ISBLANK('RLS'!G16)=ISBLANK(CN5017),EXACT('RLS'!G16,CN5017)),0,1),1)</x:f>
        <x:v>0</x:v>
      </x:c>
    </x:row>
    <x:row r="5018">
      <x:c r="CL5018" t="str">
        <x:v>RLS</x:v>
      </x:c>
      <x:c r="CM5018" t="str">
        <x:v>H16</x:v>
      </x:c>
      <x:c r="CN5018" t="str">
        <x:v>I_prop / PLSS / Parameters</x:v>
      </x:c>
      <x:c r="CO5018" t="n">
        <x:f>IFERROR(IF(AND(TYPE('RLS'!H16)=TYPE(CN5018),ISBLANK('RLS'!H16)=ISBLANK(CN5018),EXACT('RLS'!H16,CN5018)),0,1),1)</x:f>
        <x:v>0</x:v>
      </x:c>
    </x:row>
    <x:row r="5019">
      <x:c r="CL5019" t="str">
        <x:v>RLS</x:v>
      </x:c>
      <x:c r="CM5019" t="str">
        <x:v>I16</x:v>
      </x:c>
      <x:c r="CN5019" t="str">
        <x:v>Build-frozen value</x:v>
      </x:c>
      <x:c r="CO5019" t="n">
        <x:f>IFERROR(IF(AND(TYPE('RLS'!I16)=TYPE(CN5019),ISBLANK('RLS'!I16)=ISBLANK(CN5019),EXACT('RLS'!I16,CN5019)),0,1),1)</x:f>
        <x:v>0</x:v>
      </x:c>
    </x:row>
    <x:row r="5020">
      <x:c r="CL5020" t="str">
        <x:v>RLS</x:v>
      </x:c>
      <x:c r="CM5020" t="str">
        <x:v>A17</x:v>
      </x:c>
      <x:c r="CN5020" t="str">
        <x:v>U7-D7</x:v>
      </x:c>
      <x:c r="CO5020" t="n">
        <x:f>IFERROR(IF(AND(TYPE('RLS'!A17)=TYPE(CN5020),ISBLANK('RLS'!A17)=ISBLANK(CN5020),EXACT('RLS'!A17,CN5020)),0,1),1)</x:f>
        <x:v>0</x:v>
      </x:c>
    </x:row>
    <x:row r="5021">
      <x:c r="CL5021" t="str">
        <x:v>RLS</x:v>
      </x:c>
      <x:c r="CM5021" t="str">
        <x:v>B17</x:v>
      </x:c>
      <x:c r="CN5021" t="n">
        <x:v>0.0153165179573599</x:v>
      </x:c>
      <x:c r="CO5021" t="n">
        <x:f>IFERROR(IF(AND(TYPE('RLS'!B17)=TYPE(CN5021),ISBLANK('RLS'!B17)=ISBLANK(CN5021),EXACT('RLS'!B17,CN5021)),0,1),1)</x:f>
        <x:v>0</x:v>
      </x:c>
    </x:row>
    <x:row r="5022">
      <x:c r="CL5022" t="str">
        <x:v>RLS</x:v>
      </x:c>
      <x:c r="CM5022" t="str">
        <x:v>C17</x:v>
      </x:c>
      <x:c r="CN5022" t="n">
        <x:v>0.102266666666667</x:v>
      </x:c>
      <x:c r="CO5022" t="n">
        <x:f>IFERROR(IF(AND(TYPE('RLS'!C17)=TYPE(CN5022),ISBLANK('RLS'!C17)=ISBLANK(CN5022),EXACT('RLS'!C17,CN5022)),0,1),1)</x:f>
        <x:v>0</x:v>
      </x:c>
    </x:row>
    <x:row r="5023">
      <x:c r="CL5023" t="str">
        <x:v>RLS</x:v>
      </x:c>
      <x:c r="CM5023" t="str">
        <x:v>D17</x:v>
      </x:c>
      <x:c r="CN5023" t="n">
        <x:v>0.142857142857143</x:v>
      </x:c>
      <x:c r="CO5023" t="n">
        <x:f>IFERROR(IF(AND(TYPE('RLS'!D17)=TYPE(CN5023),ISBLANK('RLS'!D17)=ISBLANK(CN5023),EXACT('RLS'!D17,CN5023)),0,1),1)</x:f>
        <x:v>0</x:v>
      </x:c>
    </x:row>
    <x:row r="5024">
      <x:c r="CL5024" t="str">
        <x:v>RLS</x:v>
      </x:c>
      <x:c r="CM5024" t="str">
        <x:v>E17</x:v>
      </x:c>
      <x:c r="CN5024" t="n">
        <x:v>0.000223767033777048</x:v>
      </x:c>
      <x:c r="CO5024" t="n">
        <x:f>IFERROR(IF(AND(TYPE('RLS'!E17)=TYPE(CN5024),ISBLANK('RLS'!E17)=ISBLANK(CN5024),EXACT('RLS'!E17,CN5024)),0,1),1)</x:f>
        <x:v>0</x:v>
      </x:c>
    </x:row>
    <x:row r="5025">
      <x:c r="CL5025" t="str">
        <x:v>RLS</x:v>
      </x:c>
      <x:c r="CM5025" t="str">
        <x:v>F17</x:v>
      </x:c>
      <x:c r="CN5025" t="n">
        <x:v>-0.0102114556191722</x:v>
      </x:c>
      <x:c r="CO5025" t="n">
        <x:f>IFERROR(IF(AND(TYPE('RLS'!F17)=TYPE(CN5025),ISBLANK('RLS'!F17)=ISBLANK(CN5025),EXACT('RLS'!F17,CN5025)),0,1),1)</x:f>
        <x:v>0</x:v>
      </x:c>
    </x:row>
    <x:row r="5026">
      <x:c r="CL5026" t="str">
        <x:v>RLS</x:v>
      </x:c>
      <x:c r="CM5026" t="str">
        <x:v>G17</x:v>
      </x:c>
      <x:c r="CN5026" t="n">
        <x:v>-0.000149184503998192</x:v>
      </x:c>
      <x:c r="CO5026" t="n">
        <x:f>IFERROR(IF(AND(TYPE('RLS'!G17)=TYPE(CN5026),ISBLANK('RLS'!G17)=ISBLANK(CN5026),EXACT('RLS'!G17,CN5026)),0,1),1)</x:f>
        <x:v>0</x:v>
      </x:c>
    </x:row>
    <x:row r="5027">
      <x:c r="CL5027" t="str">
        <x:v>RLS</x:v>
      </x:c>
      <x:c r="CM5027" t="str">
        <x:v>H17</x:v>
      </x:c>
      <x:c r="CN5027" t="str">
        <x:v>I_prop / PLSS / Parameters</x:v>
      </x:c>
      <x:c r="CO5027" t="n">
        <x:f>IFERROR(IF(AND(TYPE('RLS'!H17)=TYPE(CN5027),ISBLANK('RLS'!H17)=ISBLANK(CN5027),EXACT('RLS'!H17,CN5027)),0,1),1)</x:f>
        <x:v>0</x:v>
      </x:c>
    </x:row>
    <x:row r="5028">
      <x:c r="CL5028" t="str">
        <x:v>RLS</x:v>
      </x:c>
      <x:c r="CM5028" t="str">
        <x:v>I17</x:v>
      </x:c>
      <x:c r="CN5028" t="str">
        <x:v>Build-frozen value</x:v>
      </x:c>
      <x:c r="CO5028" t="n">
        <x:f>IFERROR(IF(AND(TYPE('RLS'!I17)=TYPE(CN5028),ISBLANK('RLS'!I17)=ISBLANK(CN5028),EXACT('RLS'!I17,CN5028)),0,1),1)</x:f>
        <x:v>0</x:v>
      </x:c>
    </x:row>
    <x:row r="5029">
      <x:c r="CL5029" t="str">
        <x:v>RLS</x:v>
      </x:c>
      <x:c r="CM5029" t="str">
        <x:v>A18</x:v>
      </x:c>
      <x:c r="CN5029" t="str">
        <x:v>Sum Contribution_A</x:v>
      </x:c>
      <x:c r="CO5029" t="n">
        <x:f>IFERROR(IF(AND(TYPE('RLS'!A18)=TYPE(CN5029),ISBLANK('RLS'!A18)=ISBLANK(CN5029),EXACT('RLS'!A18,CN5029)),0,1),1)</x:f>
        <x:v>0</x:v>
      </x:c>
    </x:row>
    <x:row r="5030">
      <x:c r="CL5030" t="str">
        <x:v>RLS</x:v>
      </x:c>
      <x:c r="CM5030" t="str">
        <x:v>B18</x:v>
      </x:c>
      <x:c r="CN5030" t="n">
        <x:v>0.0153129427168233</x:v>
      </x:c>
      <x:c r="CO5030" t="n">
        <x:f>IFERROR(IF(AND(TYPE('RLS'!B18)=TYPE(CN5030),ISBLANK('RLS'!B18)=ISBLANK(CN5030),EXACT('RLS'!B18,CN5030)),0,1),1)</x:f>
        <x:v>0</x:v>
      </x:c>
    </x:row>
    <x:row r="5031">
      <x:c r="CL5031" t="str">
        <x:v>RLS</x:v>
      </x:c>
      <x:c r="CM5031" t="str">
        <x:v>A19</x:v>
      </x:c>
      <x:c r="CN5031" t="str">
        <x:v>Sum Contribution_B</x:v>
      </x:c>
      <x:c r="CO5031" t="n">
        <x:f>IFERROR(IF(AND(TYPE('RLS'!A19)=TYPE(CN5031),ISBLANK('RLS'!A19)=ISBLANK(CN5031),EXACT('RLS'!A19,CN5031)),0,1),1)</x:f>
        <x:v>0</x:v>
      </x:c>
    </x:row>
    <x:row r="5032">
      <x:c r="CL5032" t="str">
        <x:v>RLS</x:v>
      </x:c>
      <x:c r="CM5032" t="str">
        <x:v>B19</x:v>
      </x:c>
      <x:c r="CN5032" t="n">
        <x:v>-0.00112238738505248</x:v>
      </x:c>
      <x:c r="CO5032" t="n">
        <x:f>IFERROR(IF(AND(TYPE('RLS'!B19)=TYPE(CN5032),ISBLANK('RLS'!B19)=ISBLANK(CN5032),EXACT('RLS'!B19,CN5032)),0,1),1)</x:f>
        <x:v>0</x:v>
      </x:c>
    </x:row>
    <x:row r="5033">
      <x:c r="CL5033" t="str">
        <x:v>RLS</x:v>
      </x:c>
      <x:c r="CM5033" t="str">
        <x:v>A20</x:v>
      </x:c>
      <x:c r="CN5033" t="str">
        <x:v>Displayed RLS(A)</x:v>
      </x:c>
      <x:c r="CO5033" t="n">
        <x:f>IFERROR(IF(AND(TYPE('RLS'!A20)=TYPE(CN5033),ISBLANK('RLS'!A20)=ISBLANK(CN5033),EXACT('RLS'!A20,CN5033)),0,1),1)</x:f>
        <x:v>0</x:v>
      </x:c>
    </x:row>
    <x:row r="5034">
      <x:c r="CL5034" t="str">
        <x:v>RLS</x:v>
      </x:c>
      <x:c r="CM5034" t="str">
        <x:v>B20</x:v>
      </x:c>
      <x:c r="CN5034" t="n">
        <x:v>0.0153129427168233</x:v>
      </x:c>
      <x:c r="CO5034" t="n">
        <x:f>IFERROR(IF(AND(TYPE('RLS'!B20)=TYPE(CN5034),ISBLANK('RLS'!B20)=ISBLANK(CN5034),EXACT('RLS'!B20,CN5034)),0,1),1)</x:f>
        <x:v>0</x:v>
      </x:c>
    </x:row>
    <x:row r="5035">
      <x:c r="CL5035" t="str">
        <x:v>RLS</x:v>
      </x:c>
      <x:c r="CM5035" t="str">
        <x:v>A21</x:v>
      </x:c>
      <x:c r="CN5035" t="str">
        <x:v>Displayed RLS(B)</x:v>
      </x:c>
      <x:c r="CO5035" t="n">
        <x:f>IFERROR(IF(AND(TYPE('RLS'!A21)=TYPE(CN5035),ISBLANK('RLS'!A21)=ISBLANK(CN5035),EXACT('RLS'!A21,CN5035)),0,1),1)</x:f>
        <x:v>0</x:v>
      </x:c>
    </x:row>
    <x:row r="5036">
      <x:c r="CL5036" t="str">
        <x:v>RLS</x:v>
      </x:c>
      <x:c r="CM5036" t="str">
        <x:v>B21</x:v>
      </x:c>
      <x:c r="CN5036" t="n">
        <x:v>-0.00112238738505248</x:v>
      </x:c>
      <x:c r="CO5036" t="n">
        <x:f>IFERROR(IF(AND(TYPE('RLS'!B21)=TYPE(CN5036),ISBLANK('RLS'!B21)=ISBLANK(CN5036),EXACT('RLS'!B21,CN5036)),0,1),1)</x:f>
        <x:v>0</x:v>
      </x:c>
    </x:row>
    <x:row r="5037">
      <x:c r="CL5037" t="str">
        <x:v>RLS</x:v>
      </x:c>
      <x:c r="CM5037" t="str">
        <x:v>A22</x:v>
      </x:c>
      <x:c r="CN5037" t="str">
        <x:v>Contribution display note</x:v>
      </x:c>
      <x:c r="CO5037" t="n">
        <x:f>IFERROR(IF(AND(TYPE('RLS'!A22)=TYPE(CN5037),ISBLANK('RLS'!A22)=ISBLANK(CN5037),EXACT('RLS'!A22,CN5037)),0,1),1)</x:f>
        <x:v>0</x:v>
      </x:c>
    </x:row>
    <x:row r="5038">
      <x:c r="CL5038" t="str">
        <x:v>RLS</x:v>
      </x:c>
      <x:c r="CM5038" t="str">
        <x:v>B22</x:v>
      </x:c>
      <x:c r="CN5038" t="str">
        <x:v>See Contribution_Analysis.</x:v>
      </x:c>
      <x:c r="CO5038" t="n">
        <x:f>IFERROR(IF(AND(TYPE('RLS'!B22)=TYPE(CN5038),ISBLANK('RLS'!B22)=ISBLANK(CN5038),EXACT('RLS'!B22,CN5038)),0,1),1)</x:f>
        <x:v>0</x:v>
      </x:c>
    </x:row>
    <x:row r="5039">
      <x:c r="CL5039" t="str">
        <x:v>RLS</x:v>
      </x:c>
      <x:c r="CM5039" t="str">
        <x:v>A32</x:v>
      </x:c>
      <x:c r="CN5039" t="str">
        <x:v>RLS COMPARISON</x:v>
      </x:c>
      <x:c r="CO5039" t="n">
        <x:f>IFERROR(IF(AND(TYPE('RLS'!A32)=TYPE(CN5039),ISBLANK('RLS'!A32)=ISBLANK(CN5039),EXACT('RLS'!A32,CN5039)),0,1),1)</x:f>
        <x:v>0</x:v>
      </x:c>
    </x:row>
    <x:row r="5040">
      <x:c r="CL5040" t="str">
        <x:v>RLS</x:v>
      </x:c>
      <x:c r="CM5040" t="str">
        <x:v>A33</x:v>
      </x:c>
      <x:c r="CN5040" t="str">
        <x:v>RLS(A)</x:v>
      </x:c>
      <x:c r="CO5040" t="n">
        <x:f>IFERROR(IF(AND(TYPE('RLS'!A33)=TYPE(CN5040),ISBLANK('RLS'!A33)=ISBLANK(CN5040),EXACT('RLS'!A33,CN5040)),0,1),1)</x:f>
        <x:v>0</x:v>
      </x:c>
    </x:row>
    <x:row r="5041">
      <x:c r="CL5041" t="str">
        <x:v>RLS</x:v>
      </x:c>
      <x:c r="CM5041" t="str">
        <x:v>B33</x:v>
      </x:c>
      <x:c r="CN5041" t="n">
        <x:v>0.0153129427168233</x:v>
      </x:c>
      <x:c r="CO5041" t="n">
        <x:f>IFERROR(IF(AND(TYPE('RLS'!B33)=TYPE(CN5041),ISBLANK('RLS'!B33)=ISBLANK(CN5041),EXACT('RLS'!B33,CN5041)),0,1),1)</x:f>
        <x:v>0</x:v>
      </x:c>
    </x:row>
    <x:row r="5042">
      <x:c r="CL5042" t="str">
        <x:v>RLS</x:v>
      </x:c>
      <x:c r="CM5042" t="str">
        <x:v>A34</x:v>
      </x:c>
      <x:c r="CN5042" t="str">
        <x:v>RLS(B)</x:v>
      </x:c>
      <x:c r="CO5042" t="n">
        <x:f>IFERROR(IF(AND(TYPE('RLS'!A34)=TYPE(CN5042),ISBLANK('RLS'!A34)=ISBLANK(CN5042),EXACT('RLS'!A34,CN5042)),0,1),1)</x:f>
        <x:v>0</x:v>
      </x:c>
    </x:row>
    <x:row r="5043">
      <x:c r="CL5043" t="str">
        <x:v>RLS</x:v>
      </x:c>
      <x:c r="CM5043" t="str">
        <x:v>B34</x:v>
      </x:c>
      <x:c r="CN5043" t="n">
        <x:v>-0.00112238738505248</x:v>
      </x:c>
      <x:c r="CO5043" t="n">
        <x:f>IFERROR(IF(AND(TYPE('RLS'!B34)=TYPE(CN5043),ISBLANK('RLS'!B34)=ISBLANK(CN5043),EXACT('RLS'!B34,CN5043)),0,1),1)</x:f>
        <x:v>0</x:v>
      </x:c>
    </x:row>
    <x:row r="5044">
      <x:c r="CL5044" t="str">
        <x:v>RLS</x:v>
      </x:c>
      <x:c r="CM5044" t="str">
        <x:v>A35</x:v>
      </x:c>
      <x:c r="CN5044" t="inlineStr">
        <x:is>
          <x:t>ΔRLS (raw)</x:t>
        </x:is>
      </x:c>
      <x:c r="CO5044" t="n">
        <x:f>IFERROR(IF(AND(TYPE('RLS'!A35)=TYPE(CN5044),ISBLANK('RLS'!A35)=ISBLANK(CN5044),EXACT('RLS'!A35,CN5044)),0,1),1)</x:f>
        <x:v>0</x:v>
      </x:c>
    </x:row>
    <x:row r="5045">
      <x:c r="CL5045" t="str">
        <x:v>RLS</x:v>
      </x:c>
      <x:c r="CM5045" t="str">
        <x:v>B35</x:v>
      </x:c>
      <x:c r="CN5045" t="n">
        <x:v>0.0164353301018758</x:v>
      </x:c>
      <x:c r="CO5045" t="n">
        <x:f>IFERROR(IF(AND(TYPE('RLS'!B35)=TYPE(CN5045),ISBLANK('RLS'!B35)=ISBLANK(CN5045),EXACT('RLS'!B35,CN5045)),0,1),1)</x:f>
        <x:v>0</x:v>
      </x:c>
    </x:row>
    <x:row r="5046">
      <x:c r="CL5046" t="str">
        <x:v>RLS</x:v>
      </x:c>
      <x:c r="CM5046" t="str">
        <x:v>A36</x:v>
      </x:c>
      <x:c r="CN5046" t="str">
        <x:v>σ_cell (constant Method C input for each active welfare cell)</x:v>
      </x:c>
      <x:c r="CO5046" t="n">
        <x:f>IFERROR(IF(AND(TYPE('RLS'!A36)=TYPE(CN5046),ISBLANK('RLS'!A36)=ISBLANK(CN5046),EXACT('RLS'!A36,CN5046)),0,1),1)</x:f>
        <x:v>0</x:v>
      </x:c>
    </x:row>
    <x:row r="5047">
      <x:c r="CL5047" t="str">
        <x:v>RLS</x:v>
      </x:c>
      <x:c r="CM5047" t="str">
        <x:v>B36</x:v>
      </x:c>
      <x:c r="CN5047" t="n">
        <x:v>0.02</x:v>
      </x:c>
      <x:c r="CO5047" t="n">
        <x:f>IFERROR(IF(AND(TYPE('RLS'!B36)=TYPE(CN5047),ISBLANK('RLS'!B36)=ISBLANK(CN5047),EXACT('RLS'!B36,CN5047)),0,1),1)</x:f>
        <x:v>0</x:v>
      </x:c>
    </x:row>
    <x:row r="5048">
      <x:c r="CL5048" t="str">
        <x:v>RLS</x:v>
      </x:c>
      <x:c r="CM5048" t="str">
        <x:v>A37</x:v>
      </x:c>
      <x:c r="CN5048" t="str">
        <x:v>σ_RLS(A) = σ_cell × √Σq² / Q</x:v>
      </x:c>
      <x:c r="CO5048" t="n">
        <x:f>IFERROR(IF(AND(TYPE('RLS'!A37)=TYPE(CN5048),ISBLANK('RLS'!A37)=ISBLANK(CN5048),EXACT('RLS'!A37,CN5048)),0,1),1)</x:f>
        <x:v>0</x:v>
      </x:c>
    </x:row>
    <x:row r="5049">
      <x:c r="CL5049" t="str">
        <x:v>RLS</x:v>
      </x:c>
      <x:c r="CM5049" t="str">
        <x:v>B37</x:v>
      </x:c>
      <x:c r="CN5049" t="n">
        <x:v>0.00318179871261823</x:v>
      </x:c>
      <x:c r="CO5049" t="n">
        <x:f>IFERROR(IF(AND(TYPE('RLS'!B37)=TYPE(CN5049),ISBLANK('RLS'!B37)=ISBLANK(CN5049),EXACT('RLS'!B37,CN5049)),0,1),1)</x:f>
        <x:v>0</x:v>
      </x:c>
    </x:row>
    <x:row r="5050">
      <x:c r="CL5050" t="str">
        <x:v>RLS</x:v>
      </x:c>
      <x:c r="CM5050" t="str">
        <x:v>A38</x:v>
      </x:c>
      <x:c r="CN5050" t="str">
        <x:v>σ_RLS(B) = σ_cell × √Σq² / Q</x:v>
      </x:c>
      <x:c r="CO5050" t="n">
        <x:f>IFERROR(IF(AND(TYPE('RLS'!A38)=TYPE(CN5050),ISBLANK('RLS'!A38)=ISBLANK(CN5050),EXACT('RLS'!A38,CN5050)),0,1),1)</x:f>
        <x:v>0</x:v>
      </x:c>
    </x:row>
    <x:row r="5051">
      <x:c r="CL5051" t="str">
        <x:v>RLS</x:v>
      </x:c>
      <x:c r="CM5051" t="str">
        <x:v>B38</x:v>
      </x:c>
      <x:c r="CN5051" t="n">
        <x:v>0.00318179871261823</x:v>
      </x:c>
      <x:c r="CO5051" t="n">
        <x:f>IFERROR(IF(AND(TYPE('RLS'!B38)=TYPE(CN5051),ISBLANK('RLS'!B38)=ISBLANK(CN5051),EXACT('RLS'!B38,CN5051)),0,1),1)</x:f>
        <x:v>0</x:v>
      </x:c>
    </x:row>
    <x:row r="5052">
      <x:c r="CL5052" t="str">
        <x:v>RLS</x:v>
      </x:c>
      <x:c r="CM5052" t="str">
        <x:v>A39</x:v>
      </x:c>
      <x:c r="CN5052" t="str">
        <x:v>Normalized Gap</x:v>
      </x:c>
      <x:c r="CO5052" t="n">
        <x:f>IFERROR(IF(AND(TYPE('RLS'!A39)=TYPE(CN5052),ISBLANK('RLS'!A39)=ISBLANK(CN5052),EXACT('RLS'!A39,CN5052)),0,1),1)</x:f>
        <x:v>0</x:v>
      </x:c>
    </x:row>
    <x:row r="5053">
      <x:c r="CL5053" t="str">
        <x:v>RLS</x:v>
      </x:c>
      <x:c r="CM5053" t="str">
        <x:v>B39</x:v>
      </x:c>
      <x:c r="CN5053" t="n">
        <x:v>3.56551781265359</x:v>
      </x:c>
      <x:c r="CO5053" t="n">
        <x:f>IFERROR(IF(AND(TYPE('RLS'!B39)=TYPE(CN5053),ISBLANK('RLS'!B39)=ISBLANK(CN5053),EXACT('RLS'!B39,CN5053)),0,1),1)</x:f>
        <x:v>0</x:v>
      </x:c>
    </x:row>
    <x:row r="5054">
      <x:c r="CL5054" t="str">
        <x:v>RLS</x:v>
      </x:c>
      <x:c r="CM5054" t="str">
        <x:v>C39</x:v>
      </x:c>
      <x:c r="CN5054" t="str">
        <x:v>Base demonstration Gap only. A governed σ×2 stress changes decisiveness; this is not a z-score or a basis for unique framework selection.</x:v>
      </x:c>
      <x:c r="CO5054" t="n">
        <x:f>IFERROR(IF(AND(TYPE('RLS'!C39)=TYPE(CN5054),ISBLANK('RLS'!C39)=ISBLANK(CN5054),EXACT('RLS'!C39,CN5054)),0,1),1)</x:f>
        <x:v>0</x:v>
      </x:c>
    </x:row>
    <x:row r="5055">
      <x:c r="CL5055" t="str">
        <x:v>RLS</x:v>
      </x:c>
      <x:c r="CM5055" t="str">
        <x:v>A40</x:v>
      </x:c>
      <x:c r="CN5055" t="str">
        <x:v>RLS outcome</x:v>
      </x:c>
      <x:c r="CO5055" t="n">
        <x:f>IFERROR(IF(AND(TYPE('RLS'!A40)=TYPE(CN5055),ISBLANK('RLS'!A40)=ISBLANK(CN5055),EXACT('RLS'!A40,CN5055)),0,1),1)</x:f>
        <x:v>0</x:v>
      </x:c>
    </x:row>
    <x:row r="5056">
      <x:c r="CL5056" t="str">
        <x:v>RLS</x:v>
      </x:c>
      <x:c r="CM5056" t="str">
        <x:v>A41</x:v>
      </x:c>
      <x:c r="CN5056" t="str">
        <x:v>Point-score leader</x:v>
      </x:c>
      <x:c r="CO5056" t="n">
        <x:f>IFERROR(IF(AND(TYPE('RLS'!A41)=TYPE(CN5056),ISBLANK('RLS'!A41)=ISBLANK(CN5056),EXACT('RLS'!A41,CN5056)),0,1),1)</x:f>
        <x:v>0</x:v>
      </x:c>
    </x:row>
    <x:row r="5057">
      <x:c r="CL5057" t="str">
        <x:v>RLS</x:v>
      </x:c>
      <x:c r="CM5057" t="str">
        <x:v>A42</x:v>
      </x:c>
      <x:c r="CN5057" t="str">
        <x:v>Selection interpretation</x:v>
      </x:c>
      <x:c r="CO5057" t="n">
        <x:f>IFERROR(IF(AND(TYPE('RLS'!A42)=TYPE(CN5057),ISBLANK('RLS'!A42)=ISBLANK(CN5057),EXACT('RLS'!A42,CN5057)),0,1),1)</x:f>
        <x:v>0</x:v>
      </x:c>
    </x:row>
    <x:row r="5058">
      <x:c r="CL5058" t="str">
        <x:v>RLS</x:v>
      </x:c>
      <x:c r="CM5058" t="str">
        <x:v>B42</x:v>
      </x:c>
      <x:c r="CN5058" t="str">
        <x:v>Option A is the higher point-score option, but the unvalidated Method C uncertainty basis changes to non-decisive at σ×2. RippleLogic therefore refuses deterministic selection; A is recorded only through a separate authority selection.</x:v>
      </x:c>
      <x:c r="CO5058" t="n">
        <x:f>IFERROR(IF(AND(TYPE('RLS'!B42)=TYPE(CN5058),ISBLANK('RLS'!B42)=ISBLANK(CN5058),EXACT('RLS'!B42,CN5058)),0,1),1)</x:f>
        <x:v>0</x:v>
      </x:c>
    </x:row>
    <x:row r="5059">
      <x:c r="CL5059" t="str">
        <x:v>RLS</x:v>
      </x:c>
      <x:c r="CM5059" t="str">
        <x:v>A44</x:v>
      </x:c>
      <x:c r="CN5059" t="str">
        <x:v>Per Section 10.0: RLS MUST NEVER override NCRC or TRC</x:v>
      </x:c>
      <x:c r="CO5059" t="n">
        <x:f>IFERROR(IF(AND(TYPE('RLS'!A44)=TYPE(CN5059),ISBLANK('RLS'!A44)=ISBLANK(CN5059),EXACT('RLS'!A44,CN5059)),0,1),1)</x:f>
        <x:v>0</x:v>
      </x:c>
    </x:row>
    <x:row r="5060">
      <x:c r="CL5060" t="str">
        <x:v>RLS</x:v>
      </x:c>
      <x:c r="CM5060" t="str">
        <x:v>A45</x:v>
      </x:c>
      <x:c r="CN5060" t="str">
        <x:v>Separation Ratio caveat: the Gap/δ value is a dimensionless governance decisiveness ratio, not a z-score, p-value, confidence level, or empirical validation claim.</x:v>
      </x:c>
      <x:c r="CO5060" t="n">
        <x:f>IFERROR(IF(AND(TYPE('RLS'!A45)=TYPE(CN5060),ISBLANK('RLS'!A45)=ISBLANK(CN5060),EXACT('RLS'!A45,CN5060)),0,1),1)</x:f>
        <x:v>0</x:v>
      </x:c>
    </x:row>
    <x:row r="5061">
      <x:c r="CL5061" t="str">
        <x:v>RLS</x:v>
      </x:c>
      <x:c r="CM5061" t="str">
        <x:v>A46</x:v>
      </x:c>
      <x:c r="CN5061" t="str">
        <x:v>σ×2 normalized Gap</x:v>
      </x:c>
      <x:c r="CO5061" t="n">
        <x:f>IFERROR(IF(AND(TYPE('RLS'!A46)=TYPE(CN5061),ISBLANK('RLS'!A46)=ISBLANK(CN5061),EXACT('RLS'!A46,CN5061)),0,1),1)</x:f>
        <x:v>0</x:v>
      </x:c>
    </x:row>
    <x:row r="5062">
      <x:c r="CL5062" t="str">
        <x:v>RLS</x:v>
      </x:c>
      <x:c r="CM5062" t="str">
        <x:v>B46</x:v>
      </x:c>
      <x:c r="CN5062" t="n">
        <x:v>1.81508102477079</x:v>
      </x:c>
      <x:c r="CO5062" t="n">
        <x:f>IFERROR(IF(AND(TYPE('RLS'!B46)=TYPE(CN5062),ISBLANK('RLS'!B46)=ISBLANK(CN5062),EXACT('RLS'!B46,CN5062)),0,1),1)</x:f>
        <x:v>0</x:v>
      </x:c>
    </x:row>
    <x:row r="5063">
      <x:c r="CL5063" t="str">
        <x:v>RLS</x:v>
      </x:c>
      <x:c r="CM5063" t="str">
        <x:v>C46</x:v>
      </x:c>
      <x:c r="CN5063" t="str">
        <x:v>At 2× sigma, Gap falls below delta=2.</x:v>
      </x:c>
      <x:c r="CO5063" t="n">
        <x:f>IFERROR(IF(AND(TYPE('RLS'!C46)=TYPE(CN5063),ISBLANK('RLS'!C46)=ISBLANK(CN5063),EXACT('RLS'!C46,CN5063)),0,1),1)</x:f>
        <x:v>0</x:v>
      </x:c>
    </x:row>
    <x:row r="5064">
      <x:c r="CL5064" t="str">
        <x:v>RLS</x:v>
      </x:c>
      <x:c r="CM5064" t="str">
        <x:v>A47</x:v>
      </x:c>
      <x:c r="CN5064" t="str">
        <x:v>Sigma flip multiplier k_flip</x:v>
      </x:c>
      <x:c r="CO5064" t="n">
        <x:f>IFERROR(IF(AND(TYPE('RLS'!A47)=TYPE(CN5064),ISBLANK('RLS'!A47)=ISBLANK(CN5064),EXACT('RLS'!A47,CN5064)),0,1),1)</x:f>
        <x:v>0</x:v>
      </x:c>
    </x:row>
    <x:row r="5065">
      <x:c r="CL5065" t="str">
        <x:v>RLS</x:v>
      </x:c>
      <x:c r="CM5065" t="str">
        <x:v>B47</x:v>
      </x:c>
      <x:c r="CN5065" t="n">
        <x:v>1.8126799195478</x:v>
      </x:c>
      <x:c r="CO5065" t="n">
        <x:f>IFERROR(IF(AND(TYPE('RLS'!B47)=TYPE(CN5065),ISBLANK('RLS'!B47)=ISBLANK(CN5065),EXACT('RLS'!B47,CN5065)),0,1),1)</x:f>
        <x:v>0</x:v>
      </x:c>
    </x:row>
    <x:row r="5066">
      <x:c r="CL5066" t="str">
        <x:v>RLS</x:v>
      </x:c>
      <x:c r="CM5066" t="str">
        <x:v>C47</x:v>
      </x:c>
      <x:c r="CN5066" t="str">
        <x:v>Sensitivity point only; not a probability statement.</x:v>
      </x:c>
      <x:c r="CO5066" t="n">
        <x:f>IFERROR(IF(AND(TYPE('RLS'!C47)=TYPE(CN5066),ISBLANK('RLS'!C47)=ISBLANK(CN5066),EXACT('RLS'!C47,CN5066)),0,1),1)</x:f>
        <x:v>0</x:v>
      </x:c>
    </x:row>
    <x:row r="5067">
      <x:c r="CL5067" t="str">
        <x:v>RLS</x:v>
      </x:c>
      <x:c r="CM5067" t="str">
        <x:v>A48</x:v>
      </x:c>
      <x:c r="CN5067" t="str">
        <x:v>Sigma fragility status</x:v>
      </x:c>
      <x:c r="CO5067" t="n">
        <x:f>IFERROR(IF(AND(TYPE('RLS'!A48)=TYPE(CN5067),ISBLANK('RLS'!A48)=ISBLANK(CN5067),EXACT('RLS'!A48,CN5067)),0,1),1)</x:f>
        <x:v>0</x:v>
      </x:c>
    </x:row>
    <x:row r="5068">
      <x:c r="CL5068" t="str">
        <x:v>RLS</x:v>
      </x:c>
      <x:c r="CM5068" t="str">
        <x:v>B48</x:v>
      </x:c>
      <x:c r="CN5068" t="str">
        <x:v>UNCERTAINTY_DECISIVENESS_SENSITIVE</x:v>
      </x:c>
      <x:c r="CO5068" t="n">
        <x:f>IFERROR(IF(AND(TYPE('RLS'!B48)=TYPE(CN5068),ISBLANK('RLS'!B48)=ISBLANK(CN5068),EXACT('RLS'!B48,CN5068)),0,1),1)</x:f>
        <x:v>0</x:v>
      </x:c>
    </x:row>
    <x:row r="5069">
      <x:c r="CL5069" t="str">
        <x:v>RLS</x:v>
      </x:c>
      <x:c r="CM5069" t="str">
        <x:v>C48</x:v>
      </x:c>
      <x:c r="CN5069" t="str">
        <x:v>A computed uncertainty stress changes the decisive/non-decisive classification; Canon §10.4A therefore requires non-decisive treatment at this tier.</x:v>
      </x:c>
      <x:c r="CO5069" t="n">
        <x:f>IFERROR(IF(AND(TYPE('RLS'!C48)=TYPE(CN5069),ISBLANK('RLS'!C48)=ISBLANK(CN5069),EXACT('RLS'!C48,CN5069)),0,1),1)</x:f>
        <x:v>0</x:v>
      </x:c>
    </x:row>
    <x:row r="5070">
      <x:c r="CL5070" t="str">
        <x:v>RLS</x:v>
      </x:c>
      <x:c r="CM5070" t="str">
        <x:v>A50</x:v>
      </x:c>
      <x:c r="CN5070" t="str">
        <x:v>CANONICAL RLS WEIGHT MATRIX (v5.9: frozen worked-run union weights reproduced from PLSS_Local_Scope final weights)</x:v>
      </x:c>
      <x:c r="CO5070" t="n">
        <x:f>IFERROR(IF(AND(TYPE('RLS'!A50)=TYPE(CN5070),ISBLANK('RLS'!A50)=ISBLANK(CN5070),EXACT('RLS'!A50,CN5070)),0,1),1)</x:f>
        <x:v>0</x:v>
      </x:c>
    </x:row>
    <x:row r="5071">
      <x:c r="CL5071" t="str">
        <x:v>RLS</x:v>
      </x:c>
      <x:c r="CM5071" t="str">
        <x:v>A51</x:v>
      </x:c>
      <x:c r="CN5071" t="str">
        <x:v>Canonical RLS values for this run are the build-verified values shown in the summary rows of this sheet and in CANON.</x:v>
      </x:c>
      <x:c r="CO5071" t="n">
        <x:f>IFERROR(IF(AND(TYPE('RLS'!A51)=TYPE(CN5071),ISBLANK('RLS'!A51)=ISBLANK(CN5071),EXACT('RLS'!A51,CN5071)),0,1),1)</x:f>
        <x:v>0</x:v>
      </x:c>
    </x:row>
    <x:row r="5072">
      <x:c r="CL5072" t="str">
        <x:v>RLS</x:v>
      </x:c>
      <x:c r="CM5072" t="str">
        <x:v>B51</x:v>
      </x:c>
      <x:c r="CN5072" t="str">
        <x:v>D1</x:v>
      </x:c>
      <x:c r="CO5072" t="n">
        <x:f>IFERROR(IF(AND(TYPE('RLS'!B51)=TYPE(CN5072),ISBLANK('RLS'!B51)=ISBLANK(CN5072),EXACT('RLS'!B51,CN5072)),0,1),1)</x:f>
        <x:v>0</x:v>
      </x:c>
    </x:row>
    <x:row r="5073">
      <x:c r="CL5073" t="str">
        <x:v>RLS</x:v>
      </x:c>
      <x:c r="CM5073" t="str">
        <x:v>C51</x:v>
      </x:c>
      <x:c r="CN5073" t="str">
        <x:v>D2</x:v>
      </x:c>
      <x:c r="CO5073" t="n">
        <x:f>IFERROR(IF(AND(TYPE('RLS'!C51)=TYPE(CN5073),ISBLANK('RLS'!C51)=ISBLANK(CN5073),EXACT('RLS'!C51,CN5073)),0,1),1)</x:f>
        <x:v>0</x:v>
      </x:c>
    </x:row>
    <x:row r="5074">
      <x:c r="CL5074" t="str">
        <x:v>RLS</x:v>
      </x:c>
      <x:c r="CM5074" t="str">
        <x:v>D51</x:v>
      </x:c>
      <x:c r="CN5074" t="str">
        <x:v>D3</x:v>
      </x:c>
      <x:c r="CO5074" t="n">
        <x:f>IFERROR(IF(AND(TYPE('RLS'!D51)=TYPE(CN5074),ISBLANK('RLS'!D51)=ISBLANK(CN5074),EXACT('RLS'!D51,CN5074)),0,1),1)</x:f>
        <x:v>0</x:v>
      </x:c>
    </x:row>
    <x:row r="5075">
      <x:c r="CL5075" t="str">
        <x:v>RLS</x:v>
      </x:c>
      <x:c r="CM5075" t="str">
        <x:v>E51</x:v>
      </x:c>
      <x:c r="CN5075" t="str">
        <x:v>D4</x:v>
      </x:c>
      <x:c r="CO5075" t="n">
        <x:f>IFERROR(IF(AND(TYPE('RLS'!E51)=TYPE(CN5075),ISBLANK('RLS'!E51)=ISBLANK(CN5075),EXACT('RLS'!E51,CN5075)),0,1),1)</x:f>
        <x:v>0</x:v>
      </x:c>
    </x:row>
    <x:row r="5076">
      <x:c r="CL5076" t="str">
        <x:v>RLS</x:v>
      </x:c>
      <x:c r="CM5076" t="str">
        <x:v>F51</x:v>
      </x:c>
      <x:c r="CN5076" t="str">
        <x:v>D5</x:v>
      </x:c>
      <x:c r="CO5076" t="n">
        <x:f>IFERROR(IF(AND(TYPE('RLS'!F51)=TYPE(CN5076),ISBLANK('RLS'!F51)=ISBLANK(CN5076),EXACT('RLS'!F51,CN5076)),0,1),1)</x:f>
        <x:v>0</x:v>
      </x:c>
    </x:row>
    <x:row r="5077">
      <x:c r="CL5077" t="str">
        <x:v>RLS</x:v>
      </x:c>
      <x:c r="CM5077" t="str">
        <x:v>G51</x:v>
      </x:c>
      <x:c r="CN5077" t="str">
        <x:v>D6</x:v>
      </x:c>
      <x:c r="CO5077" t="n">
        <x:f>IFERROR(IF(AND(TYPE('RLS'!G51)=TYPE(CN5077),ISBLANK('RLS'!G51)=ISBLANK(CN5077),EXACT('RLS'!G51,CN5077)),0,1),1)</x:f>
        <x:v>0</x:v>
      </x:c>
    </x:row>
    <x:row r="5078">
      <x:c r="CL5078" t="str">
        <x:v>RLS</x:v>
      </x:c>
      <x:c r="CM5078" t="str">
        <x:v>H51</x:v>
      </x:c>
      <x:c r="CN5078" t="str">
        <x:v>D7</x:v>
      </x:c>
      <x:c r="CO5078" t="n">
        <x:f>IFERROR(IF(AND(TYPE('RLS'!H51)=TYPE(CN5078),ISBLANK('RLS'!H51)=ISBLANK(CN5078),EXACT('RLS'!H51,CN5078)),0,1),1)</x:f>
        <x:v>0</x:v>
      </x:c>
    </x:row>
    <x:row r="5079">
      <x:c r="CL5079" t="str">
        <x:v>RLS</x:v>
      </x:c>
      <x:c r="CM5079" t="str">
        <x:v>I51</x:v>
      </x:c>
      <x:c r="CN5079" t="str">
        <x:v>w_u</x:v>
      </x:c>
      <x:c r="CO5079" t="n">
        <x:f>IFERROR(IF(AND(TYPE('RLS'!I51)=TYPE(CN5079),ISBLANK('RLS'!I51)=ISBLANK(CN5079),EXACT('RLS'!I51,CN5079)),0,1),1)</x:f>
        <x:v>0</x:v>
      </x:c>
    </x:row>
    <x:row r="5080">
      <x:c r="CL5080" t="str">
        <x:v>RLS</x:v>
      </x:c>
      <x:c r="CM5080" t="str">
        <x:v>A52</x:v>
      </x:c>
      <x:c r="CN5080" t="str">
        <x:v>Union Scope</x:v>
      </x:c>
      <x:c r="CO5080" t="n">
        <x:f>IFERROR(IF(AND(TYPE('RLS'!A52)=TYPE(CN5080),ISBLANK('RLS'!A52)=ISBLANK(CN5080),EXACT('RLS'!A52,CN5080)),0,1),1)</x:f>
        <x:v>0</x:v>
      </x:c>
    </x:row>
    <x:row r="5081">
      <x:c r="CL5081" t="str">
        <x:v>RLS</x:v>
      </x:c>
      <x:c r="CM5081" t="str">
        <x:v>B52</x:v>
      </x:c>
      <x:c r="CN5081" t="n">
        <x:v>0.142857142857143</x:v>
      </x:c>
      <x:c r="CO5081" t="n">
        <x:f>IFERROR(IF(AND(TYPE('RLS'!B52)=TYPE(CN5081),ISBLANK('RLS'!B52)=ISBLANK(CN5081),EXACT('RLS'!B52,CN5081)),0,1),1)</x:f>
        <x:v>0</x:v>
      </x:c>
    </x:row>
    <x:row r="5082">
      <x:c r="CL5082" t="str">
        <x:v>RLS</x:v>
      </x:c>
      <x:c r="CM5082" t="str">
        <x:v>C52</x:v>
      </x:c>
      <x:c r="CN5082" t="n">
        <x:v>0.142857142857143</x:v>
      </x:c>
      <x:c r="CO5082" t="n">
        <x:f>IFERROR(IF(AND(TYPE('RLS'!C52)=TYPE(CN5082),ISBLANK('RLS'!C52)=ISBLANK(CN5082),EXACT('RLS'!C52,CN5082)),0,1),1)</x:f>
        <x:v>0</x:v>
      </x:c>
    </x:row>
    <x:row r="5083">
      <x:c r="CL5083" t="str">
        <x:v>RLS</x:v>
      </x:c>
      <x:c r="CM5083" t="str">
        <x:v>D52</x:v>
      </x:c>
      <x:c r="CN5083" t="n">
        <x:v>0.142857142857143</x:v>
      </x:c>
      <x:c r="CO5083" t="n">
        <x:f>IFERROR(IF(AND(TYPE('RLS'!D52)=TYPE(CN5083),ISBLANK('RLS'!D52)=ISBLANK(CN5083),EXACT('RLS'!D52,CN5083)),0,1),1)</x:f>
        <x:v>0</x:v>
      </x:c>
    </x:row>
    <x:row r="5084">
      <x:c r="CL5084" t="str">
        <x:v>RLS</x:v>
      </x:c>
      <x:c r="CM5084" t="str">
        <x:v>E52</x:v>
      </x:c>
      <x:c r="CN5084" t="n">
        <x:v>0.142857142857143</x:v>
      </x:c>
      <x:c r="CO5084" t="n">
        <x:f>IFERROR(IF(AND(TYPE('RLS'!E52)=TYPE(CN5084),ISBLANK('RLS'!E52)=ISBLANK(CN5084),EXACT('RLS'!E52,CN5084)),0,1),1)</x:f>
        <x:v>0</x:v>
      </x:c>
    </x:row>
    <x:row r="5085">
      <x:c r="CL5085" t="str">
        <x:v>RLS</x:v>
      </x:c>
      <x:c r="CM5085" t="str">
        <x:v>F52</x:v>
      </x:c>
      <x:c r="CN5085" t="n">
        <x:v>0.142857142857143</x:v>
      </x:c>
      <x:c r="CO5085" t="n">
        <x:f>IFERROR(IF(AND(TYPE('RLS'!F52)=TYPE(CN5085),ISBLANK('RLS'!F52)=ISBLANK(CN5085),EXACT('RLS'!F52,CN5085)),0,1),1)</x:f>
        <x:v>0</x:v>
      </x:c>
    </x:row>
    <x:row r="5086">
      <x:c r="CL5086" t="str">
        <x:v>RLS</x:v>
      </x:c>
      <x:c r="CM5086" t="str">
        <x:v>G52</x:v>
      </x:c>
      <x:c r="CN5086" t="n">
        <x:v>0.142857142857143</x:v>
      </x:c>
      <x:c r="CO5086" t="n">
        <x:f>IFERROR(IF(AND(TYPE('RLS'!G52)=TYPE(CN5086),ISBLANK('RLS'!G52)=ISBLANK(CN5086),EXACT('RLS'!G52,CN5086)),0,1),1)</x:f>
        <x:v>0</x:v>
      </x:c>
    </x:row>
    <x:row r="5087">
      <x:c r="CL5087" t="str">
        <x:v>RLS</x:v>
      </x:c>
      <x:c r="CM5087" t="str">
        <x:v>H52</x:v>
      </x:c>
      <x:c r="CN5087" t="n">
        <x:v>0.142857142857143</x:v>
      </x:c>
      <x:c r="CO5087" t="n">
        <x:f>IFERROR(IF(AND(TYPE('RLS'!H52)=TYPE(CN5087),ISBLANK('RLS'!H52)=ISBLANK(CN5087),EXACT('RLS'!H52,CN5087)),0,1),1)</x:f>
        <x:v>0</x:v>
      </x:c>
    </x:row>
    <x:row r="5088">
      <x:c r="CL5088" t="str">
        <x:v>RLS</x:v>
      </x:c>
      <x:c r="CM5088" t="str">
        <x:v>A53</x:v>
      </x:c>
      <x:c r="CN5088" t="str">
        <x:v>U1</x:v>
      </x:c>
      <x:c r="CO5088" t="n">
        <x:f>IFERROR(IF(AND(TYPE('RLS'!A53)=TYPE(CN5088),ISBLANK('RLS'!A53)=ISBLANK(CN5088),EXACT('RLS'!A53,CN5088)),0,1),1)</x:f>
        <x:v>0</x:v>
      </x:c>
    </x:row>
    <x:row r="5089">
      <x:c r="CL5089" t="str">
        <x:v>RLS</x:v>
      </x:c>
      <x:c r="CM5089" t="str">
        <x:v>B53</x:v>
      </x:c>
      <x:c r="CN5089" t="n">
        <x:v>0.043952380952381</x:v>
      </x:c>
      <x:c r="CO5089" t="n">
        <x:f>IFERROR(IF(AND(TYPE('RLS'!B53)=TYPE(CN5089),ISBLANK('RLS'!B53)=ISBLANK(CN5089),EXACT('RLS'!B53,CN5089)),0,1),1)</x:f>
        <x:v>0</x:v>
      </x:c>
    </x:row>
    <x:row r="5090">
      <x:c r="CL5090" t="str">
        <x:v>RLS</x:v>
      </x:c>
      <x:c r="CM5090" t="str">
        <x:v>C53</x:v>
      </x:c>
      <x:c r="CN5090" t="n">
        <x:v>0.043952380952381</x:v>
      </x:c>
      <x:c r="CO5090" t="n">
        <x:f>IFERROR(IF(AND(TYPE('RLS'!C53)=TYPE(CN5090),ISBLANK('RLS'!C53)=ISBLANK(CN5090),EXACT('RLS'!C53,CN5090)),0,1),1)</x:f>
        <x:v>0</x:v>
      </x:c>
    </x:row>
    <x:row r="5091">
      <x:c r="CL5091" t="str">
        <x:v>RLS</x:v>
      </x:c>
      <x:c r="CM5091" t="str">
        <x:v>D53</x:v>
      </x:c>
      <x:c r="CN5091" t="n">
        <x:v>0.043952380952381</x:v>
      </x:c>
      <x:c r="CO5091" t="n">
        <x:f>IFERROR(IF(AND(TYPE('RLS'!D53)=TYPE(CN5091),ISBLANK('RLS'!D53)=ISBLANK(CN5091),EXACT('RLS'!D53,CN5091)),0,1),1)</x:f>
        <x:v>0</x:v>
      </x:c>
    </x:row>
    <x:row r="5092">
      <x:c r="CL5092" t="str">
        <x:v>RLS</x:v>
      </x:c>
      <x:c r="CM5092" t="str">
        <x:v>E53</x:v>
      </x:c>
      <x:c r="CN5092" t="n">
        <x:v>0.043952380952381</x:v>
      </x:c>
      <x:c r="CO5092" t="n">
        <x:f>IFERROR(IF(AND(TYPE('RLS'!E53)=TYPE(CN5092),ISBLANK('RLS'!E53)=ISBLANK(CN5092),EXACT('RLS'!E53,CN5092)),0,1),1)</x:f>
        <x:v>0</x:v>
      </x:c>
    </x:row>
    <x:row r="5093">
      <x:c r="CL5093" t="str">
        <x:v>RLS</x:v>
      </x:c>
      <x:c r="CM5093" t="str">
        <x:v>F53</x:v>
      </x:c>
      <x:c r="CN5093" t="n">
        <x:v>0.043952380952381</x:v>
      </x:c>
      <x:c r="CO5093" t="n">
        <x:f>IFERROR(IF(AND(TYPE('RLS'!F53)=TYPE(CN5093),ISBLANK('RLS'!F53)=ISBLANK(CN5093),EXACT('RLS'!F53,CN5093)),0,1),1)</x:f>
        <x:v>0</x:v>
      </x:c>
    </x:row>
    <x:row r="5094">
      <x:c r="CL5094" t="str">
        <x:v>RLS</x:v>
      </x:c>
      <x:c r="CM5094" t="str">
        <x:v>G53</x:v>
      </x:c>
      <x:c r="CN5094" t="n">
        <x:v>0.043952380952381</x:v>
      </x:c>
      <x:c r="CO5094" t="n">
        <x:f>IFERROR(IF(AND(TYPE('RLS'!G53)=TYPE(CN5094),ISBLANK('RLS'!G53)=ISBLANK(CN5094),EXACT('RLS'!G53,CN5094)),0,1),1)</x:f>
        <x:v>0</x:v>
      </x:c>
    </x:row>
    <x:row r="5095">
      <x:c r="CL5095" t="str">
        <x:v>RLS</x:v>
      </x:c>
      <x:c r="CM5095" t="str">
        <x:v>H53</x:v>
      </x:c>
      <x:c r="CN5095" t="n">
        <x:v>0.043952380952381</x:v>
      </x:c>
      <x:c r="CO5095" t="n">
        <x:f>IFERROR(IF(AND(TYPE('RLS'!H53)=TYPE(CN5095),ISBLANK('RLS'!H53)=ISBLANK(CN5095),EXACT('RLS'!H53,CN5095)),0,1),1)</x:f>
        <x:v>0</x:v>
      </x:c>
    </x:row>
    <x:row r="5096">
      <x:c r="CL5096" t="str">
        <x:v>RLS</x:v>
      </x:c>
      <x:c r="CM5096" t="str">
        <x:v>I53</x:v>
      </x:c>
      <x:c r="CN5096" t="n">
        <x:v>0.307666666666667</x:v>
      </x:c>
      <x:c r="CO5096" t="n">
        <x:f>IFERROR(IF(AND(TYPE('RLS'!I53)=TYPE(CN5096),ISBLANK('RLS'!I53)=ISBLANK(CN5096),EXACT('RLS'!I53,CN5096)),0,1),1)</x:f>
        <x:v>0</x:v>
      </x:c>
    </x:row>
    <x:row r="5097">
      <x:c r="CL5097" t="str">
        <x:v>RLS</x:v>
      </x:c>
      <x:c r="CM5097" t="str">
        <x:v>A54</x:v>
      </x:c>
      <x:c r="CN5097" t="str">
        <x:v>U2</x:v>
      </x:c>
      <x:c r="CO5097" t="n">
        <x:f>IFERROR(IF(AND(TYPE('RLS'!A54)=TYPE(CN5097),ISBLANK('RLS'!A54)=ISBLANK(CN5097),EXACT('RLS'!A54,CN5097)),0,1),1)</x:f>
        <x:v>0</x:v>
      </x:c>
    </x:row>
    <x:row r="5098">
      <x:c r="CL5098" t="str">
        <x:v>RLS</x:v>
      </x:c>
      <x:c r="CM5098" t="str">
        <x:v>B54</x:v>
      </x:c>
      <x:c r="CN5098" t="n">
        <x:v>0.0223333333333334</x:v>
      </x:c>
      <x:c r="CO5098" t="n">
        <x:f>IFERROR(IF(AND(TYPE('RLS'!B54)=TYPE(CN5098),ISBLANK('RLS'!B54)=ISBLANK(CN5098),EXACT('RLS'!B54,CN5098)),0,1),1)</x:f>
        <x:v>0</x:v>
      </x:c>
    </x:row>
    <x:row r="5099">
      <x:c r="CL5099" t="str">
        <x:v>RLS</x:v>
      </x:c>
      <x:c r="CM5099" t="str">
        <x:v>C54</x:v>
      </x:c>
      <x:c r="CN5099" t="n">
        <x:v>0.0223333333333334</x:v>
      </x:c>
      <x:c r="CO5099" t="n">
        <x:f>IFERROR(IF(AND(TYPE('RLS'!C54)=TYPE(CN5099),ISBLANK('RLS'!C54)=ISBLANK(CN5099),EXACT('RLS'!C54,CN5099)),0,1),1)</x:f>
        <x:v>0</x:v>
      </x:c>
    </x:row>
    <x:row r="5100">
      <x:c r="CL5100" t="str">
        <x:v>RLS</x:v>
      </x:c>
      <x:c r="CM5100" t="str">
        <x:v>D54</x:v>
      </x:c>
      <x:c r="CN5100" t="n">
        <x:v>0.0223333333333334</x:v>
      </x:c>
      <x:c r="CO5100" t="n">
        <x:f>IFERROR(IF(AND(TYPE('RLS'!D54)=TYPE(CN5100),ISBLANK('RLS'!D54)=ISBLANK(CN5100),EXACT('RLS'!D54,CN5100)),0,1),1)</x:f>
        <x:v>0</x:v>
      </x:c>
    </x:row>
    <x:row r="5101">
      <x:c r="CL5101" t="str">
        <x:v>RLS</x:v>
      </x:c>
      <x:c r="CM5101" t="str">
        <x:v>E54</x:v>
      </x:c>
      <x:c r="CN5101" t="n">
        <x:v>0.0223333333333334</x:v>
      </x:c>
      <x:c r="CO5101" t="n">
        <x:f>IFERROR(IF(AND(TYPE('RLS'!E54)=TYPE(CN5101),ISBLANK('RLS'!E54)=ISBLANK(CN5101),EXACT('RLS'!E54,CN5101)),0,1),1)</x:f>
        <x:v>0</x:v>
      </x:c>
    </x:row>
    <x:row r="5102">
      <x:c r="CL5102" t="str">
        <x:v>RLS</x:v>
      </x:c>
      <x:c r="CM5102" t="str">
        <x:v>F54</x:v>
      </x:c>
      <x:c r="CN5102" t="n">
        <x:v>0.0223333333333334</x:v>
      </x:c>
      <x:c r="CO5102" t="n">
        <x:f>IFERROR(IF(AND(TYPE('RLS'!F54)=TYPE(CN5102),ISBLANK('RLS'!F54)=ISBLANK(CN5102),EXACT('RLS'!F54,CN5102)),0,1),1)</x:f>
        <x:v>0</x:v>
      </x:c>
    </x:row>
    <x:row r="5103">
      <x:c r="CL5103" t="str">
        <x:v>RLS</x:v>
      </x:c>
      <x:c r="CM5103" t="str">
        <x:v>G54</x:v>
      </x:c>
      <x:c r="CN5103" t="n">
        <x:v>0.0223333333333334</x:v>
      </x:c>
      <x:c r="CO5103" t="n">
        <x:f>IFERROR(IF(AND(TYPE('RLS'!G54)=TYPE(CN5103),ISBLANK('RLS'!G54)=ISBLANK(CN5103),EXACT('RLS'!G54,CN5103)),0,1),1)</x:f>
        <x:v>0</x:v>
      </x:c>
    </x:row>
    <x:row r="5104">
      <x:c r="CL5104" t="str">
        <x:v>RLS</x:v>
      </x:c>
      <x:c r="CM5104" t="str">
        <x:v>H54</x:v>
      </x:c>
      <x:c r="CN5104" t="n">
        <x:v>0.0223333333333334</x:v>
      </x:c>
      <x:c r="CO5104" t="n">
        <x:f>IFERROR(IF(AND(TYPE('RLS'!H54)=TYPE(CN5104),ISBLANK('RLS'!H54)=ISBLANK(CN5104),EXACT('RLS'!H54,CN5104)),0,1),1)</x:f>
        <x:v>0</x:v>
      </x:c>
    </x:row>
    <x:row r="5105">
      <x:c r="CL5105" t="str">
        <x:v>RLS</x:v>
      </x:c>
      <x:c r="CM5105" t="str">
        <x:v>I54</x:v>
      </x:c>
      <x:c r="CN5105" t="n">
        <x:v>0.156333333333333</x:v>
      </x:c>
      <x:c r="CO5105" t="n">
        <x:f>IFERROR(IF(AND(TYPE('RLS'!I54)=TYPE(CN5105),ISBLANK('RLS'!I54)=ISBLANK(CN5105),EXACT('RLS'!I54,CN5105)),0,1),1)</x:f>
        <x:v>0</x:v>
      </x:c>
    </x:row>
    <x:row r="5106">
      <x:c r="CL5106" t="str">
        <x:v>RLS</x:v>
      </x:c>
      <x:c r="CM5106" t="str">
        <x:v>A55</x:v>
      </x:c>
      <x:c r="CN5106" t="str">
        <x:v>U3</x:v>
      </x:c>
      <x:c r="CO5106" t="n">
        <x:f>IFERROR(IF(AND(TYPE('RLS'!A55)=TYPE(CN5106),ISBLANK('RLS'!A55)=ISBLANK(CN5106),EXACT('RLS'!A55,CN5106)),0,1),1)</x:f>
        <x:v>0</x:v>
      </x:c>
    </x:row>
    <x:row r="5107">
      <x:c r="CL5107" t="str">
        <x:v>RLS</x:v>
      </x:c>
      <x:c r="CM5107" t="str">
        <x:v>B55</x:v>
      </x:c>
      <x:c r="CN5107" t="n">
        <x:v>0.0174761904761905</x:v>
      </x:c>
      <x:c r="CO5107" t="n">
        <x:f>IFERROR(IF(AND(TYPE('RLS'!B55)=TYPE(CN5107),ISBLANK('RLS'!B55)=ISBLANK(CN5107),EXACT('RLS'!B55,CN5107)),0,1),1)</x:f>
        <x:v>0</x:v>
      </x:c>
    </x:row>
    <x:row r="5108">
      <x:c r="CL5108" t="str">
        <x:v>RLS</x:v>
      </x:c>
      <x:c r="CM5108" t="str">
        <x:v>C55</x:v>
      </x:c>
      <x:c r="CN5108" t="n">
        <x:v>0.0174761904761905</x:v>
      </x:c>
      <x:c r="CO5108" t="n">
        <x:f>IFERROR(IF(AND(TYPE('RLS'!C55)=TYPE(CN5108),ISBLANK('RLS'!C55)=ISBLANK(CN5108),EXACT('RLS'!C55,CN5108)),0,1),1)</x:f>
        <x:v>0</x:v>
      </x:c>
    </x:row>
    <x:row r="5109">
      <x:c r="CL5109" t="str">
        <x:v>RLS</x:v>
      </x:c>
      <x:c r="CM5109" t="str">
        <x:v>D55</x:v>
      </x:c>
      <x:c r="CN5109" t="n">
        <x:v>0.0174761904761905</x:v>
      </x:c>
      <x:c r="CO5109" t="n">
        <x:f>IFERROR(IF(AND(TYPE('RLS'!D55)=TYPE(CN5109),ISBLANK('RLS'!D55)=ISBLANK(CN5109),EXACT('RLS'!D55,CN5109)),0,1),1)</x:f>
        <x:v>0</x:v>
      </x:c>
    </x:row>
    <x:row r="5110">
      <x:c r="CL5110" t="str">
        <x:v>RLS</x:v>
      </x:c>
      <x:c r="CM5110" t="str">
        <x:v>E55</x:v>
      </x:c>
      <x:c r="CN5110" t="n">
        <x:v>0.0174761904761905</x:v>
      </x:c>
      <x:c r="CO5110" t="n">
        <x:f>IFERROR(IF(AND(TYPE('RLS'!E55)=TYPE(CN5110),ISBLANK('RLS'!E55)=ISBLANK(CN5110),EXACT('RLS'!E55,CN5110)),0,1),1)</x:f>
        <x:v>0</x:v>
      </x:c>
    </x:row>
    <x:row r="5111">
      <x:c r="CL5111" t="str">
        <x:v>RLS</x:v>
      </x:c>
      <x:c r="CM5111" t="str">
        <x:v>F55</x:v>
      </x:c>
      <x:c r="CN5111" t="n">
        <x:v>0.0174761904761905</x:v>
      </x:c>
      <x:c r="CO5111" t="n">
        <x:f>IFERROR(IF(AND(TYPE('RLS'!F55)=TYPE(CN5111),ISBLANK('RLS'!F55)=ISBLANK(CN5111),EXACT('RLS'!F55,CN5111)),0,1),1)</x:f>
        <x:v>0</x:v>
      </x:c>
    </x:row>
    <x:row r="5112">
      <x:c r="CL5112" t="str">
        <x:v>RLS</x:v>
      </x:c>
      <x:c r="CM5112" t="str">
        <x:v>G55</x:v>
      </x:c>
      <x:c r="CN5112" t="n">
        <x:v>0.0174761904761905</x:v>
      </x:c>
      <x:c r="CO5112" t="n">
        <x:f>IFERROR(IF(AND(TYPE('RLS'!G55)=TYPE(CN5112),ISBLANK('RLS'!G55)=ISBLANK(CN5112),EXACT('RLS'!G55,CN5112)),0,1),1)</x:f>
        <x:v>0</x:v>
      </x:c>
    </x:row>
    <x:row r="5113">
      <x:c r="CL5113" t="str">
        <x:v>RLS</x:v>
      </x:c>
      <x:c r="CM5113" t="str">
        <x:v>H55</x:v>
      </x:c>
      <x:c r="CN5113" t="n">
        <x:v>0.0174761904761905</x:v>
      </x:c>
      <x:c r="CO5113" t="n">
        <x:f>IFERROR(IF(AND(TYPE('RLS'!H55)=TYPE(CN5113),ISBLANK('RLS'!H55)=ISBLANK(CN5113),EXACT('RLS'!H55,CN5113)),0,1),1)</x:f>
        <x:v>0</x:v>
      </x:c>
    </x:row>
    <x:row r="5114">
      <x:c r="CL5114" t="str">
        <x:v>RLS</x:v>
      </x:c>
      <x:c r="CM5114" t="str">
        <x:v>I55</x:v>
      </x:c>
      <x:c r="CN5114" t="n">
        <x:v>0.122333333333333</x:v>
      </x:c>
      <x:c r="CO5114" t="n">
        <x:f>IFERROR(IF(AND(TYPE('RLS'!I55)=TYPE(CN5114),ISBLANK('RLS'!I55)=ISBLANK(CN5114),EXACT('RLS'!I55,CN5114)),0,1),1)</x:f>
        <x:v>0</x:v>
      </x:c>
    </x:row>
    <x:row r="5115">
      <x:c r="CL5115" t="str">
        <x:v>RLS</x:v>
      </x:c>
      <x:c r="CM5115" t="str">
        <x:v>A56</x:v>
      </x:c>
      <x:c r="CN5115" t="str">
        <x:v>U4</x:v>
      </x:c>
      <x:c r="CO5115" t="n">
        <x:f>IFERROR(IF(AND(TYPE('RLS'!A56)=TYPE(CN5115),ISBLANK('RLS'!A56)=ISBLANK(CN5115),EXACT('RLS'!A56,CN5115)),0,1),1)</x:f>
        <x:v>0</x:v>
      </x:c>
    </x:row>
    <x:row r="5116">
      <x:c r="CL5116" t="str">
        <x:v>RLS</x:v>
      </x:c>
      <x:c r="CM5116" t="str">
        <x:v>B56</x:v>
      </x:c>
      <x:c r="CN5116" t="n">
        <x:v>0.0166666666666667</x:v>
      </x:c>
      <x:c r="CO5116" t="n">
        <x:f>IFERROR(IF(AND(TYPE('RLS'!B56)=TYPE(CN5116),ISBLANK('RLS'!B56)=ISBLANK(CN5116),EXACT('RLS'!B56,CN5116)),0,1),1)</x:f>
        <x:v>0</x:v>
      </x:c>
    </x:row>
    <x:row r="5117">
      <x:c r="CL5117" t="str">
        <x:v>RLS</x:v>
      </x:c>
      <x:c r="CM5117" t="str">
        <x:v>C56</x:v>
      </x:c>
      <x:c r="CN5117" t="n">
        <x:v>0.0166666666666667</x:v>
      </x:c>
      <x:c r="CO5117" t="n">
        <x:f>IFERROR(IF(AND(TYPE('RLS'!C56)=TYPE(CN5117),ISBLANK('RLS'!C56)=ISBLANK(CN5117),EXACT('RLS'!C56,CN5117)),0,1),1)</x:f>
        <x:v>0</x:v>
      </x:c>
    </x:row>
    <x:row r="5118">
      <x:c r="CL5118" t="str">
        <x:v>RLS</x:v>
      </x:c>
      <x:c r="CM5118" t="str">
        <x:v>D56</x:v>
      </x:c>
      <x:c r="CN5118" t="n">
        <x:v>0.0166666666666667</x:v>
      </x:c>
      <x:c r="CO5118" t="n">
        <x:f>IFERROR(IF(AND(TYPE('RLS'!D56)=TYPE(CN5118),ISBLANK('RLS'!D56)=ISBLANK(CN5118),EXACT('RLS'!D56,CN5118)),0,1),1)</x:f>
        <x:v>0</x:v>
      </x:c>
    </x:row>
    <x:row r="5119">
      <x:c r="CL5119" t="str">
        <x:v>RLS</x:v>
      </x:c>
      <x:c r="CM5119" t="str">
        <x:v>E56</x:v>
      </x:c>
      <x:c r="CN5119" t="n">
        <x:v>0.0166666666666667</x:v>
      </x:c>
      <x:c r="CO5119" t="n">
        <x:f>IFERROR(IF(AND(TYPE('RLS'!E56)=TYPE(CN5119),ISBLANK('RLS'!E56)=ISBLANK(CN5119),EXACT('RLS'!E56,CN5119)),0,1),1)</x:f>
        <x:v>0</x:v>
      </x:c>
    </x:row>
    <x:row r="5120">
      <x:c r="CL5120" t="str">
        <x:v>RLS</x:v>
      </x:c>
      <x:c r="CM5120" t="str">
        <x:v>F56</x:v>
      </x:c>
      <x:c r="CN5120" t="n">
        <x:v>0.0166666666666667</x:v>
      </x:c>
      <x:c r="CO5120" t="n">
        <x:f>IFERROR(IF(AND(TYPE('RLS'!F56)=TYPE(CN5120),ISBLANK('RLS'!F56)=ISBLANK(CN5120),EXACT('RLS'!F56,CN5120)),0,1),1)</x:f>
        <x:v>0</x:v>
      </x:c>
    </x:row>
    <x:row r="5121">
      <x:c r="CL5121" t="str">
        <x:v>RLS</x:v>
      </x:c>
      <x:c r="CM5121" t="str">
        <x:v>G56</x:v>
      </x:c>
      <x:c r="CN5121" t="n">
        <x:v>0.0166666666666667</x:v>
      </x:c>
      <x:c r="CO5121" t="n">
        <x:f>IFERROR(IF(AND(TYPE('RLS'!G56)=TYPE(CN5121),ISBLANK('RLS'!G56)=ISBLANK(CN5121),EXACT('RLS'!G56,CN5121)),0,1),1)</x:f>
        <x:v>0</x:v>
      </x:c>
    </x:row>
    <x:row r="5122">
      <x:c r="CL5122" t="str">
        <x:v>RLS</x:v>
      </x:c>
      <x:c r="CM5122" t="str">
        <x:v>H56</x:v>
      </x:c>
      <x:c r="CN5122" t="n">
        <x:v>0.0166666666666667</x:v>
      </x:c>
      <x:c r="CO5122" t="n">
        <x:f>IFERROR(IF(AND(TYPE('RLS'!H56)=TYPE(CN5122),ISBLANK('RLS'!H56)=ISBLANK(CN5122),EXACT('RLS'!H56,CN5122)),0,1),1)</x:f>
        <x:v>0</x:v>
      </x:c>
    </x:row>
    <x:row r="5123">
      <x:c r="CL5123" t="str">
        <x:v>RLS</x:v>
      </x:c>
      <x:c r="CM5123" t="str">
        <x:v>I56</x:v>
      </x:c>
      <x:c r="CN5123" t="n">
        <x:v>0.116666666666667</x:v>
      </x:c>
      <x:c r="CO5123" t="n">
        <x:f>IFERROR(IF(AND(TYPE('RLS'!I56)=TYPE(CN5123),ISBLANK('RLS'!I56)=ISBLANK(CN5123),EXACT('RLS'!I56,CN5123)),0,1),1)</x:f>
        <x:v>0</x:v>
      </x:c>
    </x:row>
    <x:row r="5124">
      <x:c r="CL5124" t="str">
        <x:v>RLS</x:v>
      </x:c>
      <x:c r="CM5124" t="str">
        <x:v>A57</x:v>
      </x:c>
      <x:c r="CN5124" t="str">
        <x:v>U5</x:v>
      </x:c>
      <x:c r="CO5124" t="n">
        <x:f>IFERROR(IF(AND(TYPE('RLS'!A57)=TYPE(CN5124),ISBLANK('RLS'!A57)=ISBLANK(CN5124),EXACT('RLS'!A57,CN5124)),0,1),1)</x:f>
        <x:v>0</x:v>
      </x:c>
    </x:row>
    <x:row r="5125">
      <x:c r="CL5125" t="str">
        <x:v>RLS</x:v>
      </x:c>
      <x:c r="CM5125" t="str">
        <x:v>B57</x:v>
      </x:c>
      <x:c r="CN5125" t="n">
        <x:v>0.0130476190476191</x:v>
      </x:c>
      <x:c r="CO5125" t="n">
        <x:f>IFERROR(IF(AND(TYPE('RLS'!B57)=TYPE(CN5125),ISBLANK('RLS'!B57)=ISBLANK(CN5125),EXACT('RLS'!B57,CN5125)),0,1),1)</x:f>
        <x:v>0</x:v>
      </x:c>
    </x:row>
    <x:row r="5126">
      <x:c r="CL5126" t="str">
        <x:v>RLS</x:v>
      </x:c>
      <x:c r="CM5126" t="str">
        <x:v>C57</x:v>
      </x:c>
      <x:c r="CN5126" t="n">
        <x:v>0.0130476190476191</x:v>
      </x:c>
      <x:c r="CO5126" t="n">
        <x:f>IFERROR(IF(AND(TYPE('RLS'!C57)=TYPE(CN5126),ISBLANK('RLS'!C57)=ISBLANK(CN5126),EXACT('RLS'!C57,CN5126)),0,1),1)</x:f>
        <x:v>0</x:v>
      </x:c>
    </x:row>
    <x:row r="5127">
      <x:c r="CL5127" t="str">
        <x:v>RLS</x:v>
      </x:c>
      <x:c r="CM5127" t="str">
        <x:v>D57</x:v>
      </x:c>
      <x:c r="CN5127" t="n">
        <x:v>0.0130476190476191</x:v>
      </x:c>
      <x:c r="CO5127" t="n">
        <x:f>IFERROR(IF(AND(TYPE('RLS'!D57)=TYPE(CN5127),ISBLANK('RLS'!D57)=ISBLANK(CN5127),EXACT('RLS'!D57,CN5127)),0,1),1)</x:f>
        <x:v>0</x:v>
      </x:c>
    </x:row>
    <x:row r="5128">
      <x:c r="CL5128" t="str">
        <x:v>RLS</x:v>
      </x:c>
      <x:c r="CM5128" t="str">
        <x:v>E57</x:v>
      </x:c>
      <x:c r="CN5128" t="n">
        <x:v>0.0130476190476191</x:v>
      </x:c>
      <x:c r="CO5128" t="n">
        <x:f>IFERROR(IF(AND(TYPE('RLS'!E57)=TYPE(CN5128),ISBLANK('RLS'!E57)=ISBLANK(CN5128),EXACT('RLS'!E57,CN5128)),0,1),1)</x:f>
        <x:v>0</x:v>
      </x:c>
    </x:row>
    <x:row r="5129">
      <x:c r="CL5129" t="str">
        <x:v>RLS</x:v>
      </x:c>
      <x:c r="CM5129" t="str">
        <x:v>F57</x:v>
      </x:c>
      <x:c r="CN5129" t="n">
        <x:v>0.0130476190476191</x:v>
      </x:c>
      <x:c r="CO5129" t="n">
        <x:f>IFERROR(IF(AND(TYPE('RLS'!F57)=TYPE(CN5129),ISBLANK('RLS'!F57)=ISBLANK(CN5129),EXACT('RLS'!F57,CN5129)),0,1),1)</x:f>
        <x:v>0</x:v>
      </x:c>
    </x:row>
    <x:row r="5130">
      <x:c r="CL5130" t="str">
        <x:v>RLS</x:v>
      </x:c>
      <x:c r="CM5130" t="str">
        <x:v>G57</x:v>
      </x:c>
      <x:c r="CN5130" t="n">
        <x:v>0.0130476190476191</x:v>
      </x:c>
      <x:c r="CO5130" t="n">
        <x:f>IFERROR(IF(AND(TYPE('RLS'!G57)=TYPE(CN5130),ISBLANK('RLS'!G57)=ISBLANK(CN5130),EXACT('RLS'!G57,CN5130)),0,1),1)</x:f>
        <x:v>0</x:v>
      </x:c>
    </x:row>
    <x:row r="5131">
      <x:c r="CL5131" t="str">
        <x:v>RLS</x:v>
      </x:c>
      <x:c r="CM5131" t="str">
        <x:v>H57</x:v>
      </x:c>
      <x:c r="CN5131" t="n">
        <x:v>0.0130476190476191</x:v>
      </x:c>
      <x:c r="CO5131" t="n">
        <x:f>IFERROR(IF(AND(TYPE('RLS'!H57)=TYPE(CN5131),ISBLANK('RLS'!H57)=ISBLANK(CN5131),EXACT('RLS'!H57,CN5131)),0,1),1)</x:f>
        <x:v>0</x:v>
      </x:c>
    </x:row>
    <x:row r="5132">
      <x:c r="CL5132" t="str">
        <x:v>RLS</x:v>
      </x:c>
      <x:c r="CM5132" t="str">
        <x:v>I57</x:v>
      </x:c>
      <x:c r="CN5132" t="n">
        <x:v>0.0913333333333333</x:v>
      </x:c>
      <x:c r="CO5132" t="n">
        <x:f>IFERROR(IF(AND(TYPE('RLS'!I57)=TYPE(CN5132),ISBLANK('RLS'!I57)=ISBLANK(CN5132),EXACT('RLS'!I57,CN5132)),0,1),1)</x:f>
        <x:v>0</x:v>
      </x:c>
    </x:row>
    <x:row r="5133">
      <x:c r="CL5133" t="str">
        <x:v>RLS</x:v>
      </x:c>
      <x:c r="CM5133" t="str">
        <x:v>A58</x:v>
      </x:c>
      <x:c r="CN5133" t="str">
        <x:v>U6</x:v>
      </x:c>
      <x:c r="CO5133" t="n">
        <x:f>IFERROR(IF(AND(TYPE('RLS'!A58)=TYPE(CN5133),ISBLANK('RLS'!A58)=ISBLANK(CN5133),EXACT('RLS'!A58,CN5133)),0,1),1)</x:f>
        <x:v>0</x:v>
      </x:c>
    </x:row>
    <x:row r="5134">
      <x:c r="CL5134" t="str">
        <x:v>RLS</x:v>
      </x:c>
      <x:c r="CM5134" t="str">
        <x:v>B58</x:v>
      </x:c>
      <x:c r="CN5134" t="n">
        <x:v>0.0147714285714286</x:v>
      </x:c>
      <x:c r="CO5134" t="n">
        <x:f>IFERROR(IF(AND(TYPE('RLS'!B58)=TYPE(CN5134),ISBLANK('RLS'!B58)=ISBLANK(CN5134),EXACT('RLS'!B58,CN5134)),0,1),1)</x:f>
        <x:v>0</x:v>
      </x:c>
    </x:row>
    <x:row r="5135">
      <x:c r="CL5135" t="str">
        <x:v>RLS</x:v>
      </x:c>
      <x:c r="CM5135" t="str">
        <x:v>C58</x:v>
      </x:c>
      <x:c r="CN5135" t="n">
        <x:v>0.0147714285714286</x:v>
      </x:c>
      <x:c r="CO5135" t="n">
        <x:f>IFERROR(IF(AND(TYPE('RLS'!C58)=TYPE(CN5135),ISBLANK('RLS'!C58)=ISBLANK(CN5135),EXACT('RLS'!C58,CN5135)),0,1),1)</x:f>
        <x:v>0</x:v>
      </x:c>
    </x:row>
    <x:row r="5136">
      <x:c r="CL5136" t="str">
        <x:v>RLS</x:v>
      </x:c>
      <x:c r="CM5136" t="str">
        <x:v>D58</x:v>
      </x:c>
      <x:c r="CN5136" t="n">
        <x:v>0.0147714285714286</x:v>
      </x:c>
      <x:c r="CO5136" t="n">
        <x:f>IFERROR(IF(AND(TYPE('RLS'!D58)=TYPE(CN5136),ISBLANK('RLS'!D58)=ISBLANK(CN5136),EXACT('RLS'!D58,CN5136)),0,1),1)</x:f>
        <x:v>0</x:v>
      </x:c>
    </x:row>
    <x:row r="5137">
      <x:c r="CL5137" t="str">
        <x:v>RLS</x:v>
      </x:c>
      <x:c r="CM5137" t="str">
        <x:v>E58</x:v>
      </x:c>
      <x:c r="CN5137" t="n">
        <x:v>0.0147714285714286</x:v>
      </x:c>
      <x:c r="CO5137" t="n">
        <x:f>IFERROR(IF(AND(TYPE('RLS'!E58)=TYPE(CN5137),ISBLANK('RLS'!E58)=ISBLANK(CN5137),EXACT('RLS'!E58,CN5137)),0,1),1)</x:f>
        <x:v>0</x:v>
      </x:c>
    </x:row>
    <x:row r="5138">
      <x:c r="CL5138" t="str">
        <x:v>RLS</x:v>
      </x:c>
      <x:c r="CM5138" t="str">
        <x:v>F58</x:v>
      </x:c>
      <x:c r="CN5138" t="n">
        <x:v>0.0147714285714286</x:v>
      </x:c>
      <x:c r="CO5138" t="n">
        <x:f>IFERROR(IF(AND(TYPE('RLS'!F58)=TYPE(CN5138),ISBLANK('RLS'!F58)=ISBLANK(CN5138),EXACT('RLS'!F58,CN5138)),0,1),1)</x:f>
        <x:v>0</x:v>
      </x:c>
    </x:row>
    <x:row r="5139">
      <x:c r="CL5139" t="str">
        <x:v>RLS</x:v>
      </x:c>
      <x:c r="CM5139" t="str">
        <x:v>G58</x:v>
      </x:c>
      <x:c r="CN5139" t="n">
        <x:v>0.0147714285714286</x:v>
      </x:c>
      <x:c r="CO5139" t="n">
        <x:f>IFERROR(IF(AND(TYPE('RLS'!G58)=TYPE(CN5139),ISBLANK('RLS'!G58)=ISBLANK(CN5139),EXACT('RLS'!G58,CN5139)),0,1),1)</x:f>
        <x:v>0</x:v>
      </x:c>
    </x:row>
    <x:row r="5140">
      <x:c r="CL5140" t="str">
        <x:v>RLS</x:v>
      </x:c>
      <x:c r="CM5140" t="str">
        <x:v>H58</x:v>
      </x:c>
      <x:c r="CN5140" t="n">
        <x:v>0.0147714285714286</x:v>
      </x:c>
      <x:c r="CO5140" t="n">
        <x:f>IFERROR(IF(AND(TYPE('RLS'!H58)=TYPE(CN5140),ISBLANK('RLS'!H58)=ISBLANK(CN5140),EXACT('RLS'!H58,CN5140)),0,1),1)</x:f>
        <x:v>0</x:v>
      </x:c>
    </x:row>
    <x:row r="5141">
      <x:c r="CL5141" t="str">
        <x:v>RLS</x:v>
      </x:c>
      <x:c r="CM5141" t="str">
        <x:v>I58</x:v>
      </x:c>
      <x:c r="CN5141" t="n">
        <x:v>0.1034</x:v>
      </x:c>
      <x:c r="CO5141" t="n">
        <x:f>IFERROR(IF(AND(TYPE('RLS'!I58)=TYPE(CN5141),ISBLANK('RLS'!I58)=ISBLANK(CN5141),EXACT('RLS'!I58,CN5141)),0,1),1)</x:f>
        <x:v>0</x:v>
      </x:c>
    </x:row>
    <x:row r="5142">
      <x:c r="CL5142" t="str">
        <x:v>RLS</x:v>
      </x:c>
      <x:c r="CM5142" t="str">
        <x:v>A59</x:v>
      </x:c>
      <x:c r="CN5142" t="str">
        <x:v>U7</x:v>
      </x:c>
      <x:c r="CO5142" t="n">
        <x:f>IFERROR(IF(AND(TYPE('RLS'!A59)=TYPE(CN5142),ISBLANK('RLS'!A59)=ISBLANK(CN5142),EXACT('RLS'!A59,CN5142)),0,1),1)</x:f>
        <x:v>0</x:v>
      </x:c>
    </x:row>
    <x:row r="5143">
      <x:c r="CL5143" t="str">
        <x:v>RLS</x:v>
      </x:c>
      <x:c r="CM5143" t="str">
        <x:v>B59</x:v>
      </x:c>
      <x:c r="CN5143" t="n">
        <x:v>0.0146095238095238</x:v>
      </x:c>
      <x:c r="CO5143" t="n">
        <x:f>IFERROR(IF(AND(TYPE('RLS'!B59)=TYPE(CN5143),ISBLANK('RLS'!B59)=ISBLANK(CN5143),EXACT('RLS'!B59,CN5143)),0,1),1)</x:f>
        <x:v>0</x:v>
      </x:c>
    </x:row>
    <x:row r="5144">
      <x:c r="CL5144" t="str">
        <x:v>RLS</x:v>
      </x:c>
      <x:c r="CM5144" t="str">
        <x:v>C59</x:v>
      </x:c>
      <x:c r="CN5144" t="n">
        <x:v>0.0146095238095238</x:v>
      </x:c>
      <x:c r="CO5144" t="n">
        <x:f>IFERROR(IF(AND(TYPE('RLS'!C59)=TYPE(CN5144),ISBLANK('RLS'!C59)=ISBLANK(CN5144),EXACT('RLS'!C59,CN5144)),0,1),1)</x:f>
        <x:v>0</x:v>
      </x:c>
    </x:row>
    <x:row r="5145">
      <x:c r="CL5145" t="str">
        <x:v>RLS</x:v>
      </x:c>
      <x:c r="CM5145" t="str">
        <x:v>D59</x:v>
      </x:c>
      <x:c r="CN5145" t="n">
        <x:v>0.0146095238095238</x:v>
      </x:c>
      <x:c r="CO5145" t="n">
        <x:f>IFERROR(IF(AND(TYPE('RLS'!D59)=TYPE(CN5145),ISBLANK('RLS'!D59)=ISBLANK(CN5145),EXACT('RLS'!D59,CN5145)),0,1),1)</x:f>
        <x:v>0</x:v>
      </x:c>
    </x:row>
    <x:row r="5146">
      <x:c r="CL5146" t="str">
        <x:v>RLS</x:v>
      </x:c>
      <x:c r="CM5146" t="str">
        <x:v>E59</x:v>
      </x:c>
      <x:c r="CN5146" t="n">
        <x:v>0.0146095238095238</x:v>
      </x:c>
      <x:c r="CO5146" t="n">
        <x:f>IFERROR(IF(AND(TYPE('RLS'!E59)=TYPE(CN5146),ISBLANK('RLS'!E59)=ISBLANK(CN5146),EXACT('RLS'!E59,CN5146)),0,1),1)</x:f>
        <x:v>0</x:v>
      </x:c>
    </x:row>
    <x:row r="5147">
      <x:c r="CL5147" t="str">
        <x:v>RLS</x:v>
      </x:c>
      <x:c r="CM5147" t="str">
        <x:v>F59</x:v>
      </x:c>
      <x:c r="CN5147" t="n">
        <x:v>0.0146095238095238</x:v>
      </x:c>
      <x:c r="CO5147" t="n">
        <x:f>IFERROR(IF(AND(TYPE('RLS'!F59)=TYPE(CN5147),ISBLANK('RLS'!F59)=ISBLANK(CN5147),EXACT('RLS'!F59,CN5147)),0,1),1)</x:f>
        <x:v>0</x:v>
      </x:c>
    </x:row>
    <x:row r="5148">
      <x:c r="CL5148" t="str">
        <x:v>RLS</x:v>
      </x:c>
      <x:c r="CM5148" t="str">
        <x:v>G59</x:v>
      </x:c>
      <x:c r="CN5148" t="n">
        <x:v>0.0146095238095238</x:v>
      </x:c>
      <x:c r="CO5148" t="n">
        <x:f>IFERROR(IF(AND(TYPE('RLS'!G59)=TYPE(CN5148),ISBLANK('RLS'!G59)=ISBLANK(CN5148),EXACT('RLS'!G59,CN5148)),0,1),1)</x:f>
        <x:v>0</x:v>
      </x:c>
    </x:row>
    <x:row r="5149">
      <x:c r="CL5149" t="str">
        <x:v>RLS</x:v>
      </x:c>
      <x:c r="CM5149" t="str">
        <x:v>H59</x:v>
      </x:c>
      <x:c r="CN5149" t="n">
        <x:v>0.0146095238095238</x:v>
      </x:c>
      <x:c r="CO5149" t="n">
        <x:f>IFERROR(IF(AND(TYPE('RLS'!H59)=TYPE(CN5149),ISBLANK('RLS'!H59)=ISBLANK(CN5149),EXACT('RLS'!H59,CN5149)),0,1),1)</x:f>
        <x:v>0</x:v>
      </x:c>
    </x:row>
    <x:row r="5150">
      <x:c r="CL5150" t="str">
        <x:v>RLS</x:v>
      </x:c>
      <x:c r="CM5150" t="str">
        <x:v>I59</x:v>
      </x:c>
      <x:c r="CN5150" t="n">
        <x:v>0.102266666666667</x:v>
      </x:c>
      <x:c r="CO5150" t="n">
        <x:f>IFERROR(IF(AND(TYPE('RLS'!I59)=TYPE(CN5150),ISBLANK('RLS'!I59)=ISBLANK(CN5150),EXACT('RLS'!I59,CN5150)),0,1),1)</x:f>
        <x:v>0</x:v>
      </x:c>
    </x:row>
    <x:row r="5151">
      <x:c r="CL5151" t="str">
        <x:v>RLS</x:v>
      </x:c>
      <x:c r="CM5151" t="str">
        <x:v>A60</x:v>
      </x:c>
      <x:c r="CN5151" t="str">
        <x:v>Active effective weight mass Q</x:v>
      </x:c>
      <x:c r="CO5151" t="n">
        <x:f>IFERROR(IF(AND(TYPE('RLS'!A60)=TYPE(CN5151),ISBLANK('RLS'!A60)=ISBLANK(CN5151),EXACT('RLS'!A60,CN5151)),0,1),1)</x:f>
        <x:v>0</x:v>
      </x:c>
    </x:row>
    <x:row r="5152">
      <x:c r="CL5152" t="str">
        <x:v>RLS</x:v>
      </x:c>
      <x:c r="CM5152" t="str">
        <x:v>B60</x:v>
      </x:c>
      <x:c r="CN5152" t="n">
        <x:v>1</x:v>
      </x:c>
      <x:c r="CO5152" t="n">
        <x:f>IFERROR(IF(AND(TYPE('RLS'!B60)=TYPE(CN5152),ISBLANK('RLS'!B60)=ISBLANK(CN5152),EXACT('RLS'!B60,CN5152)),0,1),1)</x:f>
        <x:v>0</x:v>
      </x:c>
    </x:row>
    <x:row r="5153">
      <x:c r="CL5153" t="str">
        <x:v>RLS</x:v>
      </x:c>
      <x:c r="CM5153" t="str">
        <x:v>A61</x:v>
      </x:c>
      <x:c r="CN5153" t="str">
        <x:v>RLS(A)</x:v>
      </x:c>
      <x:c r="CO5153" t="n">
        <x:f>IFERROR(IF(AND(TYPE('RLS'!A61)=TYPE(CN5153),ISBLANK('RLS'!A61)=ISBLANK(CN5153),EXACT('RLS'!A61,CN5153)),0,1),1)</x:f>
        <x:v>0</x:v>
      </x:c>
    </x:row>
    <x:row r="5154">
      <x:c r="CL5154" t="str">
        <x:v>RLS</x:v>
      </x:c>
      <x:c r="CM5154" t="str">
        <x:v>B61</x:v>
      </x:c>
      <x:c r="CN5154" t="n">
        <x:v>0.0153129427168233</x:v>
      </x:c>
      <x:c r="CO5154" t="n">
        <x:f>IFERROR(IF(AND(TYPE('RLS'!B61)=TYPE(CN5154),ISBLANK('RLS'!B61)=ISBLANK(CN5154),EXACT('RLS'!B61,CN5154)),0,1),1)</x:f>
        <x:v>0</x:v>
      </x:c>
    </x:row>
    <x:row r="5155">
      <x:c r="CL5155" t="str">
        <x:v>RLS</x:v>
      </x:c>
      <x:c r="CM5155" t="str">
        <x:v>A62</x:v>
      </x:c>
      <x:c r="CN5155" t="str">
        <x:v>RLS(B)</x:v>
      </x:c>
      <x:c r="CO5155" t="n">
        <x:f>IFERROR(IF(AND(TYPE('RLS'!A62)=TYPE(CN5155),ISBLANK('RLS'!A62)=ISBLANK(CN5155),EXACT('RLS'!A62,CN5155)),0,1),1)</x:f>
        <x:v>0</x:v>
      </x:c>
    </x:row>
    <x:row r="5156">
      <x:c r="CL5156" t="str">
        <x:v>RLS</x:v>
      </x:c>
      <x:c r="CM5156" t="str">
        <x:v>B62</x:v>
      </x:c>
      <x:c r="CN5156" t="n">
        <x:v>-0.00112238738505248</x:v>
      </x:c>
      <x:c r="CO5156" t="n">
        <x:f>IFERROR(IF(AND(TYPE('RLS'!B62)=TYPE(CN5156),ISBLANK('RLS'!B62)=ISBLANK(CN5156),EXACT('RLS'!B62,CN5156)),0,1),1)</x:f>
        <x:v>0</x:v>
      </x:c>
    </x:row>
    <x:row r="5157">
      <x:c r="CL5157" t="str">
        <x:v>RLS</x:v>
      </x:c>
      <x:c r="CM5157" t="str">
        <x:v>A63</x:v>
      </x:c>
      <x:c r="CN5157" t="str">
        <x:v>Preferred by RLS (higher)</x:v>
      </x:c>
      <x:c r="CO5157" t="n">
        <x:f>IFERROR(IF(AND(TYPE('RLS'!A63)=TYPE(CN5157),ISBLANK('RLS'!A63)=ISBLANK(CN5157),EXACT('RLS'!A63,CN5157)),0,1),1)</x:f>
        <x:v>0</x:v>
      </x:c>
    </x:row>
    <x:row r="5158">
      <x:c r="CL5158" t="str">
        <x:v>RLS</x:v>
      </x:c>
      <x:c r="CM5158" t="str">
        <x:v>A64</x:v>
      </x:c>
      <x:c r="CN5158" t="str">
        <x:v>RLS formula integrity note</x:v>
      </x:c>
      <x:c r="CO5158" t="n">
        <x:f>IFERROR(IF(AND(TYPE('RLS'!A64)=TYPE(CN5158),ISBLANK('RLS'!A64)=ISBLANK(CN5158),EXACT('RLS'!A64,CN5158)),0,1),1)</x:f>
        <x:v>0</x:v>
      </x:c>
    </x:row>
    <x:row r="5159">
      <x:c r="CL5159" t="str">
        <x:v>RLS</x:v>
      </x:c>
      <x:c r="CM5159" t="str">
        <x:v>B64</x:v>
      </x:c>
      <x:c r="CN5159" t="str">
        <x:v>Canonical RLS divides by Q after active masks/cell multipliers. This preserves the [-1,+1] interpretation; Q=0 is undefined.</x:v>
      </x:c>
      <x:c r="CO5159" t="n">
        <x:f>IFERROR(IF(AND(TYPE('RLS'!B64)=TYPE(CN5159),ISBLANK('RLS'!B64)=ISBLANK(CN5159),EXACT('RLS'!B64,CN5159)),0,1),1)</x:f>
        <x:v>0</x:v>
      </x:c>
    </x:row>
    <x:row r="5160">
      <x:c r="CL5160" t="str">
        <x:v>RLS</x:v>
      </x:c>
      <x:c r="CM5160" t="str">
        <x:v>A66</x:v>
      </x:c>
      <x:c r="CN5160" t="str">
        <x:v>RLS UNCERTAINTY / DISTRIBUTION HARDENING</x:v>
      </x:c>
      <x:c r="CO5160" t="n">
        <x:f>IFERROR(IF(AND(TYPE('RLS'!A66)=TYPE(CN5160),ISBLANK('RLS'!A66)=ISBLANK(CN5160),EXACT('RLS'!A66,CN5160)),0,1),1)</x:f>
        <x:v>0</x:v>
      </x:c>
    </x:row>
    <x:row r="5161">
      <x:c r="CL5161" t="str">
        <x:v>RLS</x:v>
      </x:c>
      <x:c r="CM5161" t="str">
        <x:v>B66</x:v>
      </x:c>
      <x:c r="CN5161" t="str">
        <x:v>Option A</x:v>
      </x:c>
      <x:c r="CO5161" t="n">
        <x:f>IFERROR(IF(AND(TYPE('RLS'!B66)=TYPE(CN5161),ISBLANK('RLS'!B66)=ISBLANK(CN5161),EXACT('RLS'!B66,CN5161)),0,1),1)</x:f>
        <x:v>0</x:v>
      </x:c>
    </x:row>
    <x:row r="5162">
      <x:c r="CL5162" t="str">
        <x:v>RLS</x:v>
      </x:c>
      <x:c r="CM5162" t="str">
        <x:v>C66</x:v>
      </x:c>
      <x:c r="CN5162" t="str">
        <x:v>Option B</x:v>
      </x:c>
      <x:c r="CO5162" t="n">
        <x:f>IFERROR(IF(AND(TYPE('RLS'!C66)=TYPE(CN5162),ISBLANK('RLS'!C66)=ISBLANK(CN5162),EXACT('RLS'!C66,CN5162)),0,1),1)</x:f>
        <x:v>0</x:v>
      </x:c>
    </x:row>
    <x:row r="5163">
      <x:c r="CL5163" t="str">
        <x:v>RLS</x:v>
      </x:c>
      <x:c r="CM5163" t="str">
        <x:v>D66</x:v>
      </x:c>
      <x:c r="CN5163" t="str">
        <x:v>Method</x:v>
      </x:c>
      <x:c r="CO5163" t="n">
        <x:f>IFERROR(IF(AND(TYPE('RLS'!D66)=TYPE(CN5163),ISBLANK('RLS'!D66)=ISBLANK(CN5163),EXACT('RLS'!D66,CN5163)),0,1),1)</x:f>
        <x:v>0</x:v>
      </x:c>
    </x:row>
    <x:row r="5164">
      <x:c r="CL5164" t="str">
        <x:v>RLS</x:v>
      </x:c>
      <x:c r="CM5164" t="str">
        <x:v>E66</x:v>
      </x:c>
      <x:c r="CN5164" t="str">
        <x:v>Current status</x:v>
      </x:c>
      <x:c r="CO5164" t="n">
        <x:f>IFERROR(IF(AND(TYPE('RLS'!E66)=TYPE(CN5164),ISBLANK('RLS'!E66)=ISBLANK(CN5164),EXACT('RLS'!E66,CN5164)),0,1),1)</x:f>
        <x:v>0</x:v>
      </x:c>
    </x:row>
    <x:row r="5165">
      <x:c r="CL5165" t="str">
        <x:v>RLS</x:v>
      </x:c>
      <x:c r="CM5165" t="str">
        <x:v>F66</x:v>
      </x:c>
      <x:c r="CN5165" t="str">
        <x:v>Decision effect</x:v>
      </x:c>
      <x:c r="CO5165" t="n">
        <x:f>IFERROR(IF(AND(TYPE('RLS'!F66)=TYPE(CN5165),ISBLANK('RLS'!F66)=ISBLANK(CN5165),EXACT('RLS'!F66,CN5165)),0,1),1)</x:f>
        <x:v>0</x:v>
      </x:c>
    </x:row>
    <x:row r="5166">
      <x:c r="CL5166" t="str">
        <x:v>RLS</x:v>
      </x:c>
      <x:c r="CM5166" t="str">
        <x:v>G66</x:v>
      </x:c>
      <x:c r="CN5166" t="str">
        <x:v>Owner</x:v>
      </x:c>
      <x:c r="CO5166" t="n">
        <x:f>IFERROR(IF(AND(TYPE('RLS'!G66)=TYPE(CN5166),ISBLANK('RLS'!G66)=ISBLANK(CN5166),EXACT('RLS'!G66,CN5166)),0,1),1)</x:f>
        <x:v>0</x:v>
      </x:c>
    </x:row>
    <x:row r="5167">
      <x:c r="CL5167" t="str">
        <x:v>RLS</x:v>
      </x:c>
      <x:c r="CM5167" t="str">
        <x:v>H66</x:v>
      </x:c>
      <x:c r="CN5167" t="str">
        <x:v>Reopen trigger</x:v>
      </x:c>
      <x:c r="CO5167" t="n">
        <x:f>IFERROR(IF(AND(TYPE('RLS'!H66)=TYPE(CN5167),ISBLANK('RLS'!H66)=ISBLANK(CN5167),EXACT('RLS'!H66,CN5167)),0,1),1)</x:f>
        <x:v>0</x:v>
      </x:c>
    </x:row>
    <x:row r="5168">
      <x:c r="CL5168" t="str">
        <x:v>RLS</x:v>
      </x:c>
      <x:c r="CM5168" t="str">
        <x:v>I66</x:v>
      </x:c>
      <x:c r="CN5168" t="str">
        <x:v>Boundary</x:v>
      </x:c>
      <x:c r="CO5168" t="n">
        <x:f>IFERROR(IF(AND(TYPE('RLS'!I66)=TYPE(CN5168),ISBLANK('RLS'!I66)=ISBLANK(CN5168),EXACT('RLS'!I66,CN5168)),0,1),1)</x:f>
        <x:v>0</x:v>
      </x:c>
    </x:row>
    <x:row r="5169">
      <x:c r="CL5169" t="str">
        <x:v>RLS</x:v>
      </x:c>
      <x:c r="CM5169" t="str">
        <x:v>A67</x:v>
      </x:c>
      <x:c r="CN5169" t="str">
        <x:v>Cell-level uncertainty aggregation</x:v>
      </x:c>
      <x:c r="CO5169" t="n">
        <x:f>IFERROR(IF(AND(TYPE('RLS'!A67)=TYPE(CN5169),ISBLANK('RLS'!A67)=ISBLANK(CN5169),EXACT('RLS'!A67,CN5169)),0,1),1)</x:f>
        <x:v>0</x:v>
      </x:c>
    </x:row>
    <x:row r="5170">
      <x:c r="CL5170" t="str">
        <x:v>RLS</x:v>
      </x:c>
      <x:c r="CM5170" t="str">
        <x:v>B67</x:v>
      </x:c>
      <x:c r="CN5170" t="str">
        <x:v>σ_cell=0.02; σ_RLS computed from active q weights</x:v>
      </x:c>
      <x:c r="CO5170" t="n">
        <x:f>IFERROR(IF(AND(TYPE('RLS'!B67)=TYPE(CN5170),ISBLANK('RLS'!B67)=ISBLANK(CN5170),EXACT('RLS'!B67,CN5170)),0,1),1)</x:f>
        <x:v>0</x:v>
      </x:c>
    </x:row>
    <x:row r="5171">
      <x:c r="CL5171" t="str">
        <x:v>RLS</x:v>
      </x:c>
      <x:c r="CM5171" t="str">
        <x:v>C67</x:v>
      </x:c>
      <x:c r="CN5171" t="str">
        <x:v>Same</x:v>
      </x:c>
      <x:c r="CO5171" t="n">
        <x:f>IFERROR(IF(AND(TYPE('RLS'!C67)=TYPE(CN5171),ISBLANK('RLS'!C67)=ISBLANK(CN5171),EXACT('RLS'!C67,CN5171)),0,1),1)</x:f>
        <x:v>0</x:v>
      </x:c>
    </x:row>
    <x:row r="5172">
      <x:c r="CL5172" t="str">
        <x:v>RLS</x:v>
      </x:c>
      <x:c r="CM5172" t="str">
        <x:v>D67</x:v>
      </x:c>
      <x:c r="CN5172" t="str">
        <x:v>Method C non-operational worked-example input; Canon §10.3 aggregation</x:v>
      </x:c>
      <x:c r="CO5172" t="n">
        <x:f>IFERROR(IF(AND(TYPE('RLS'!D67)=TYPE(CN5172),ISBLANK('RLS'!D67)=ISBLANK(CN5172),EXACT('RLS'!D67,CN5172)),0,1),1)</x:f>
        <x:v>0</x:v>
      </x:c>
    </x:row>
    <x:row r="5173">
      <x:c r="CL5173" t="str">
        <x:v>RLS</x:v>
      </x:c>
      <x:c r="CM5173" t="str">
        <x:v>E67</x:v>
      </x:c>
      <x:c r="CN5173" t="str">
        <x:v>COMPUTED</x:v>
      </x:c>
      <x:c r="CO5173" t="n">
        <x:f>IFERROR(IF(AND(TYPE('RLS'!E67)=TYPE(CN5173),ISBLANK('RLS'!E67)=ISBLANK(CN5173),EXACT('RLS'!E67,CN5173)),0,1),1)</x:f>
        <x:v>0</x:v>
      </x:c>
    </x:row>
    <x:row r="5174">
      <x:c r="CL5174" t="str">
        <x:v>RLS</x:v>
      </x:c>
      <x:c r="CM5174" t="str">
        <x:v>F67</x:v>
      </x:c>
      <x:c r="CN5174" t="inlineStr">
        <x:is>
          <x:t>Nominal demo only; see final verdict</x:t>
        </x:is>
      </x:c>
      <x:c r="CO5174" t="n">
        <x:f>IFERROR(IF(AND(TYPE('RLS'!F67)=TYPE(CN5174),ISBLANK('RLS'!F67)=ISBLANK(CN5174),EXACT('RLS'!F67,CN5174)),0,1),1)</x:f>
        <x:v>0</x:v>
      </x:c>
    </x:row>
    <x:row r="5175">
      <x:c r="CL5175" t="str">
        <x:v>RLS</x:v>
      </x:c>
      <x:c r="CM5175" t="str">
        <x:v>G67</x:v>
      </x:c>
      <x:c r="CN5175" t="str">
        <x:v>Evaluator</x:v>
      </x:c>
      <x:c r="CO5175" t="n">
        <x:f>IFERROR(IF(AND(TYPE('RLS'!G67)=TYPE(CN5175),ISBLANK('RLS'!G67)=ISBLANK(CN5175),EXACT('RLS'!G67,CN5175)),0,1),1)</x:f>
        <x:v>0</x:v>
      </x:c>
    </x:row>
    <x:row r="5176">
      <x:c r="CL5176" t="str">
        <x:v>RLS</x:v>
      </x:c>
      <x:c r="CM5176" t="str">
        <x:v>H67</x:v>
      </x:c>
      <x:c r="CN5176" t="str">
        <x:v>Any stronger decisiveness claim</x:v>
      </x:c>
      <x:c r="CO5176" t="n">
        <x:f>IFERROR(IF(AND(TYPE('RLS'!H67)=TYPE(CN5176),ISBLANK('RLS'!H67)=ISBLANK(CN5176),EXACT('RLS'!H67,CN5176)),0,1),1)</x:f>
        <x:v>0</x:v>
      </x:c>
    </x:row>
    <x:row r="5177">
      <x:c r="CL5177" t="str">
        <x:v>RLS</x:v>
      </x:c>
      <x:c r="CM5177" t="str">
        <x:v>I67</x:v>
      </x:c>
      <x:c r="CN5177" t="str">
        <x:v>Not empirically calibrated; dependence stress remains separate</x:v>
      </x:c>
      <x:c r="CO5177" t="n">
        <x:f>IFERROR(IF(AND(TYPE('RLS'!I67)=TYPE(CN5177),ISBLANK('RLS'!I67)=ISBLANK(CN5177),EXACT('RLS'!I67,CN5177)),0,1),1)</x:f>
        <x:v>0</x:v>
      </x:c>
    </x:row>
    <x:row r="5178">
      <x:c r="CL5178" t="str">
        <x:v>RLS</x:v>
      </x:c>
      <x:c r="CM5178" t="str">
        <x:v>A68</x:v>
      </x:c>
      <x:c r="CN5178" t="str">
        <x:v>Dependence clusters</x:v>
      </x:c>
      <x:c r="CO5178" t="n">
        <x:f>IFERROR(IF(AND(TYPE('RLS'!A68)=TYPE(CN5178),ISBLANK('RLS'!A68)=ISBLANK(CN5178),EXACT('RLS'!A68,CN5178)),0,1),1)</x:f>
        <x:v>0</x:v>
      </x:c>
    </x:row>
    <x:row r="5179">
      <x:c r="CL5179" t="str">
        <x:v>RLS</x:v>
      </x:c>
      <x:c r="CM5179" t="str">
        <x:v>B68</x:v>
      </x:c>
      <x:c r="CN5179" t="str">
        <x:v>SELF/FAMILY; ORG-ECON; COMMUNITY-SOCIAL; ENVIRONMENT</x:v>
      </x:c>
      <x:c r="CO5179" t="n">
        <x:f>IFERROR(IF(AND(TYPE('RLS'!B68)=TYPE(CN5179),ISBLANK('RLS'!B68)=ISBLANK(CN5179),EXACT('RLS'!B68,CN5179)),0,1),1)</x:f>
        <x:v>0</x:v>
      </x:c>
    </x:row>
    <x:row r="5180">
      <x:c r="CL5180" t="str">
        <x:v>RLS</x:v>
      </x:c>
      <x:c r="CM5180" t="str">
        <x:v>C68</x:v>
      </x:c>
      <x:c r="CN5180" t="str">
        <x:v>Same</x:v>
      </x:c>
      <x:c r="CO5180" t="n">
        <x:f>IFERROR(IF(AND(TYPE('RLS'!C68)=TYPE(CN5180),ISBLANK('RLS'!C68)=ISBLANK(CN5180),EXACT('RLS'!C68,CN5180)),0,1),1)</x:f>
        <x:v>0</x:v>
      </x:c>
    </x:row>
    <x:row r="5181">
      <x:c r="CL5181" t="str">
        <x:v>RLS</x:v>
      </x:c>
      <x:c r="CM5181" t="str">
        <x:v>D68</x:v>
      </x:c>
      <x:c r="CN5181" t="str">
        <x:v>Perfect-correlation stress required for material Tier-2/Tier-3 claim</x:v>
      </x:c>
      <x:c r="CO5181" t="n">
        <x:f>IFERROR(IF(AND(TYPE('RLS'!D68)=TYPE(CN5181),ISBLANK('RLS'!D68)=ISBLANK(CN5181),EXACT('RLS'!D68,CN5181)),0,1),1)</x:f>
        <x:v>0</x:v>
      </x:c>
    </x:row>
    <x:row r="5182">
      <x:c r="CL5182" t="str">
        <x:v>RLS</x:v>
      </x:c>
      <x:c r="CM5182" t="str">
        <x:v>E68</x:v>
      </x:c>
      <x:c r="CN5182" t="str">
        <x:v>NOT_EVALUATED</x:v>
      </x:c>
      <x:c r="CO5182" t="n">
        <x:f>IFERROR(IF(AND(TYPE('RLS'!E68)=TYPE(CN5182),ISBLANK('RLS'!E68)=ISBLANK(CN5182),EXACT('RLS'!E68,CN5182)),0,1),1)</x:f>
        <x:v>0</x:v>
      </x:c>
    </x:row>
    <x:row r="5183">
      <x:c r="CL5183" t="str">
        <x:v>RLS</x:v>
      </x:c>
      <x:c r="CM5183" t="str">
        <x:v>F68</x:v>
      </x:c>
      <x:c r="CN5183" t="str">
        <x:v>Re-evaluate under cluster stress before any stronger operational claim</x:v>
      </x:c>
      <x:c r="CO5183" t="n">
        <x:f>IFERROR(IF(AND(TYPE('RLS'!F68)=TYPE(CN5183),ISBLANK('RLS'!F68)=ISBLANK(CN5183),EXACT('RLS'!F68,CN5183)),0,1),1)</x:f>
        <x:v>0</x:v>
      </x:c>
    </x:row>
    <x:row r="5184">
      <x:c r="CL5184" t="str">
        <x:v>RLS</x:v>
      </x:c>
      <x:c r="CM5184" t="str">
        <x:v>G68</x:v>
      </x:c>
      <x:c r="CN5184" t="str">
        <x:v>Evaluator</x:v>
      </x:c>
      <x:c r="CO5184" t="n">
        <x:f>IFERROR(IF(AND(TYPE('RLS'!G68)=TYPE(CN5184),ISBLANK('RLS'!G68)=ISBLANK(CN5184),EXACT('RLS'!G68,CN5184)),0,1),1)</x:f>
        <x:v>0</x:v>
      </x:c>
    </x:row>
    <x:row r="5185">
      <x:c r="CL5185" t="str">
        <x:v>RLS</x:v>
      </x:c>
      <x:c r="CM5185" t="str">
        <x:v>H68</x:v>
      </x:c>
      <x:c r="CN5185" t="str">
        <x:v>If deterministic operational selection is sought</x:v>
      </x:c>
      <x:c r="CO5185" t="n">
        <x:f>IFERROR(IF(AND(TYPE('RLS'!H68)=TYPE(CN5185),ISBLANK('RLS'!H68)=ISBLANK(CN5185),EXACT('RLS'!H68,CN5185)),0,1),1)</x:f>
        <x:v>0</x:v>
      </x:c>
    </x:row>
    <x:row r="5186">
      <x:c r="CL5186" t="str">
        <x:v>RLS</x:v>
      </x:c>
      <x:c r="CM5186" t="str">
        <x:v>I68</x:v>
      </x:c>
      <x:c r="CN5186" t="str">
        <x:v>RLS_DEPENDENCE_NOT_EVALUATED</x:v>
      </x:c>
      <x:c r="CO5186" t="n">
        <x:f>IFERROR(IF(AND(TYPE('RLS'!I68)=TYPE(CN5186),ISBLANK('RLS'!I68)=ISBLANK(CN5186),EXACT('RLS'!I68,CN5186)),0,1),1)</x:f>
        <x:v>0</x:v>
      </x:c>
    </x:row>
    <x:row r="5187">
      <x:c r="CL5187" t="str">
        <x:v>RLS</x:v>
      </x:c>
      <x:c r="CM5187" t="str">
        <x:v>A69</x:v>
      </x:c>
      <x:c r="CN5187" t="str">
        <x:v>Covariance-aware estimate</x:v>
      </x:c>
      <x:c r="CO5187" t="n">
        <x:f>IFERROR(IF(AND(TYPE('RLS'!A69)=TYPE(CN5187),ISBLANK('RLS'!A69)=ISBLANK(CN5187),EXACT('RLS'!A69,CN5187)),0,1),1)</x:f>
        <x:v>0</x:v>
      </x:c>
    </x:row>
    <x:row r="5188">
      <x:c r="CL5188" t="str">
        <x:v>RLS</x:v>
      </x:c>
      <x:c r="CM5188" t="str">
        <x:v>B69</x:v>
      </x:c>
      <x:c r="CN5188" t="str">
        <x:v>Not available</x:v>
      </x:c>
      <x:c r="CO5188" t="n">
        <x:f>IFERROR(IF(AND(TYPE('RLS'!B69)=TYPE(CN5188),ISBLANK('RLS'!B69)=ISBLANK(CN5188),EXACT('RLS'!B69,CN5188)),0,1),1)</x:f>
        <x:v>0</x:v>
      </x:c>
    </x:row>
    <x:row r="5189">
      <x:c r="CL5189" t="str">
        <x:v>RLS</x:v>
      </x:c>
      <x:c r="CM5189" t="str">
        <x:v>C69</x:v>
      </x:c>
      <x:c r="CN5189" t="str">
        <x:v>Not available</x:v>
      </x:c>
      <x:c r="CO5189" t="n">
        <x:f>IFERROR(IF(AND(TYPE('RLS'!C69)=TYPE(CN5189),ISBLANK('RLS'!C69)=ISBLANK(CN5189),EXACT('RLS'!C69,CN5189)),0,1),1)</x:f>
        <x:v>0</x:v>
      </x:c>
    </x:row>
    <x:row r="5190">
      <x:c r="CL5190" t="str">
        <x:v>RLS</x:v>
      </x:c>
      <x:c r="CM5190" t="str">
        <x:v>D69</x:v>
      </x:c>
      <x:c r="CN5190" t="str">
        <x:v>Use when evidence permits</x:v>
      </x:c>
      <x:c r="CO5190" t="n">
        <x:f>IFERROR(IF(AND(TYPE('RLS'!D69)=TYPE(CN5190),ISBLANK('RLS'!D69)=ISBLANK(CN5190),EXACT('RLS'!D69,CN5190)),0,1),1)</x:f>
        <x:v>0</x:v>
      </x:c>
    </x:row>
    <x:row r="5191">
      <x:c r="CL5191" t="str">
        <x:v>RLS</x:v>
      </x:c>
      <x:c r="CM5191" t="str">
        <x:v>E69</x:v>
      </x:c>
      <x:c r="CN5191" t="str">
        <x:v>NOT_AVAILABLE</x:v>
      </x:c>
      <x:c r="CO5191" t="n">
        <x:f>IFERROR(IF(AND(TYPE('RLS'!E69)=TYPE(CN5191),ISBLANK('RLS'!E69)=ISBLANK(CN5191),EXACT('RLS'!E69,CN5191)),0,1),1)</x:f>
        <x:v>0</x:v>
      </x:c>
    </x:row>
    <x:row r="5192">
      <x:c r="CL5192" t="str">
        <x:v>RLS</x:v>
      </x:c>
      <x:c r="CM5192" t="str">
        <x:v>F69</x:v>
      </x:c>
      <x:c r="CN5192" t="str">
        <x:v>No upgrade</x:v>
      </x:c>
      <x:c r="CO5192" t="n">
        <x:f>IFERROR(IF(AND(TYPE('RLS'!F69)=TYPE(CN5192),ISBLANK('RLS'!F69)=ISBLANK(CN5192),EXACT('RLS'!F69,CN5192)),0,1),1)</x:f>
        <x:v>0</x:v>
      </x:c>
    </x:row>
    <x:row r="5193">
      <x:c r="CL5193" t="str">
        <x:v>RLS</x:v>
      </x:c>
      <x:c r="CM5193" t="str">
        <x:v>G69</x:v>
      </x:c>
      <x:c r="CN5193" t="str">
        <x:v>Research owner</x:v>
      </x:c>
      <x:c r="CO5193" t="n">
        <x:f>IFERROR(IF(AND(TYPE('RLS'!G69)=TYPE(CN5193),ISBLANK('RLS'!G69)=ISBLANK(CN5193),EXACT('RLS'!G69,CN5193)),0,1),1)</x:f>
        <x:v>0</x:v>
      </x:c>
    </x:row>
    <x:row r="5194">
      <x:c r="CL5194" t="str">
        <x:v>RLS</x:v>
      </x:c>
      <x:c r="CM5194" t="str">
        <x:v>H69</x:v>
      </x:c>
      <x:c r="CN5194" t="str">
        <x:v>Calibration study</x:v>
      </x:c>
      <x:c r="CO5194" t="n">
        <x:f>IFERROR(IF(AND(TYPE('RLS'!H69)=TYPE(CN5194),ISBLANK('RLS'!H69)=ISBLANK(CN5194),EXACT('RLS'!H69,CN5194)),0,1),1)</x:f>
        <x:v>0</x:v>
      </x:c>
    </x:row>
    <x:row r="5195">
      <x:c r="CL5195" t="str">
        <x:v>RLS</x:v>
      </x:c>
      <x:c r="CM5195" t="str">
        <x:v>I69</x:v>
      </x:c>
      <x:c r="CN5195" t="str">
        <x:v>Future validation</x:v>
      </x:c>
      <x:c r="CO5195" t="n">
        <x:f>IFERROR(IF(AND(TYPE('RLS'!I69)=TYPE(CN5195),ISBLANK('RLS'!I69)=ISBLANK(CN5195),EXACT('RLS'!I69,CN5195)),0,1),1)</x:f>
        <x:v>0</x:v>
      </x:c>
    </x:row>
    <x:row r="5196">
      <x:c r="CL5196" t="str">
        <x:v>RLS</x:v>
      </x:c>
      <x:c r="CM5196" t="str">
        <x:v>A70</x:v>
      </x:c>
      <x:c r="CN5196" t="str">
        <x:v>Worst affected subgroup</x:v>
      </x:c>
      <x:c r="CO5196" t="n">
        <x:f>IFERROR(IF(AND(TYPE('RLS'!A70)=TYPE(CN5196),ISBLANK('RLS'!A70)=ISBLANK(CN5196),EXACT('RLS'!A70,CN5196)),0,1),1)</x:f>
        <x:v>0</x:v>
      </x:c>
    </x:row>
    <x:row r="5197">
      <x:c r="CL5197" t="str">
        <x:v>RLS</x:v>
      </x:c>
      <x:c r="CM5197" t="str">
        <x:v>B70</x:v>
      </x:c>
      <x:c r="CN5197" t="str">
        <x:v>See Subgroup_Analysis</x:v>
      </x:c>
      <x:c r="CO5197" t="n">
        <x:f>IFERROR(IF(AND(TYPE('RLS'!B70)=TYPE(CN5197),ISBLANK('RLS'!B70)=ISBLANK(CN5197),EXACT('RLS'!B70,CN5197)),0,1),1)</x:f>
        <x:v>0</x:v>
      </x:c>
    </x:row>
    <x:row r="5198">
      <x:c r="CL5198" t="str">
        <x:v>RLS</x:v>
      </x:c>
      <x:c r="CM5198" t="str">
        <x:v>C70</x:v>
      </x:c>
      <x:c r="CN5198" t="str">
        <x:v>See Subgroup_Analysis</x:v>
      </x:c>
      <x:c r="CO5198" t="n">
        <x:f>IFERROR(IF(AND(TYPE('RLS'!C70)=TYPE(CN5198),ISBLANK('RLS'!C70)=ISBLANK(CN5198),EXACT('RLS'!C70,CN5198)),0,1),1)</x:f>
        <x:v>0</x:v>
      </x:c>
    </x:row>
    <x:row r="5199">
      <x:c r="CL5199" t="str">
        <x:v>RLS</x:v>
      </x:c>
      <x:c r="CM5199" t="str">
        <x:v>D70</x:v>
      </x:c>
      <x:c r="CN5199" t="str">
        <x:v>Report beside mean</x:v>
      </x:c>
      <x:c r="CO5199" t="n">
        <x:f>IFERROR(IF(AND(TYPE('RLS'!D70)=TYPE(CN5199),ISBLANK('RLS'!D70)=ISBLANK(CN5199),EXACT('RLS'!D70,CN5199)),0,1),1)</x:f>
        <x:v>0</x:v>
      </x:c>
    </x:row>
    <x:row r="5200">
      <x:c r="CL5200" t="str">
        <x:v>RLS</x:v>
      </x:c>
      <x:c r="CM5200" t="str">
        <x:v>E70</x:v>
      </x:c>
      <x:c r="CN5200" t="str">
        <x:v>DISCLOSED</x:v>
      </x:c>
      <x:c r="CO5200" t="n">
        <x:f>IFERROR(IF(AND(TYPE('RLS'!E70)=TYPE(CN5200),ISBLANK('RLS'!E70)=ISBLANK(CN5200),EXACT('RLS'!E70,CN5200)),0,1),1)</x:f>
        <x:v>0</x:v>
      </x:c>
    </x:row>
    <x:row r="5201">
      <x:c r="CL5201" t="str">
        <x:v>RLS</x:v>
      </x:c>
      <x:c r="CM5201" t="str">
        <x:v>F70</x:v>
      </x:c>
      <x:c r="CN5201" t="str">
        <x:v>Review only</x:v>
      </x:c>
      <x:c r="CO5201" t="n">
        <x:f>IFERROR(IF(AND(TYPE('RLS'!F70)=TYPE(CN5201),ISBLANK('RLS'!F70)=ISBLANK(CN5201),EXACT('RLS'!F70,CN5201)),0,1),1)</x:f>
        <x:v>0</x:v>
      </x:c>
    </x:row>
    <x:row r="5202">
      <x:c r="CL5202" t="str">
        <x:v>RLS</x:v>
      </x:c>
      <x:c r="CM5202" t="str">
        <x:v>G70</x:v>
      </x:c>
      <x:c r="CN5202" t="str">
        <x:v>Rights reviewer</x:v>
      </x:c>
      <x:c r="CO5202" t="n">
        <x:f>IFERROR(IF(AND(TYPE('RLS'!G70)=TYPE(CN5202),ISBLANK('RLS'!G70)=ISBLANK(CN5202),EXACT('RLS'!G70,CN5202)),0,1),1)</x:f>
        <x:v>0</x:v>
      </x:c>
    </x:row>
    <x:row r="5203">
      <x:c r="CL5203" t="str">
        <x:v>RLS</x:v>
      </x:c>
      <x:c r="CM5203" t="str">
        <x:v>H70</x:v>
      </x:c>
      <x:c r="CN5203" t="str">
        <x:v>New concentrated burden</x:v>
      </x:c>
      <x:c r="CO5203" t="n">
        <x:f>IFERROR(IF(AND(TYPE('RLS'!H70)=TYPE(CN5203),ISBLANK('RLS'!H70)=ISBLANK(CN5203),EXACT('RLS'!H70,CN5203)),0,1),1)</x:f>
        <x:v>0</x:v>
      </x:c>
    </x:row>
    <x:row r="5204">
      <x:c r="CL5204" t="str">
        <x:v>RLS</x:v>
      </x:c>
      <x:c r="CM5204" t="str">
        <x:v>I70</x:v>
      </x:c>
      <x:c r="CN5204" t="str">
        <x:v>Does not replace NCRC</x:v>
      </x:c>
      <x:c r="CO5204" t="n">
        <x:f>IFERROR(IF(AND(TYPE('RLS'!I70)=TYPE(CN5204),ISBLANK('RLS'!I70)=ISBLANK(CN5204),EXACT('RLS'!I70,CN5204)),0,1),1)</x:f>
        <x:v>0</x:v>
      </x:c>
    </x:row>
    <x:row r="5205">
      <x:c r="CL5205" t="str">
        <x:v>RLS</x:v>
      </x:c>
      <x:c r="CM5205" t="str">
        <x:v>A71</x:v>
      </x:c>
      <x:c r="CN5205" t="str">
        <x:v>Burden concentration ratio</x:v>
      </x:c>
      <x:c r="CO5205" t="n">
        <x:f>IFERROR(IF(AND(TYPE('RLS'!A71)=TYPE(CN5205),ISBLANK('RLS'!A71)=ISBLANK(CN5205),EXACT('RLS'!A71,CN5205)),0,1),1)</x:f>
        <x:v>0</x:v>
      </x:c>
    </x:row>
    <x:row r="5206">
      <x:c r="CL5206" t="str">
        <x:v>RLS</x:v>
      </x:c>
      <x:c r="CM5206" t="str">
        <x:v>B71</x:v>
      </x:c>
      <x:c r="CN5206" t="str">
        <x:v>Not calibrated</x:v>
      </x:c>
      <x:c r="CO5206" t="n">
        <x:f>IFERROR(IF(AND(TYPE('RLS'!B71)=TYPE(CN5206),ISBLANK('RLS'!B71)=ISBLANK(CN5206),EXACT('RLS'!B71,CN5206)),0,1),1)</x:f>
        <x:v>0</x:v>
      </x:c>
    </x:row>
    <x:row r="5207">
      <x:c r="CL5207" t="str">
        <x:v>RLS</x:v>
      </x:c>
      <x:c r="CM5207" t="str">
        <x:v>C71</x:v>
      </x:c>
      <x:c r="CN5207" t="str">
        <x:v>Not calibrated</x:v>
      </x:c>
      <x:c r="CO5207" t="n">
        <x:f>IFERROR(IF(AND(TYPE('RLS'!C71)=TYPE(CN5207),ISBLANK('RLS'!C71)=ISBLANK(CN5207),EXACT('RLS'!C71,CN5207)),0,1),1)</x:f>
        <x:v>0</x:v>
      </x:c>
    </x:row>
    <x:row r="5208">
      <x:c r="CL5208" t="str">
        <x:v>RLS</x:v>
      </x:c>
      <x:c r="CM5208" t="str">
        <x:v>D71</x:v>
      </x:c>
      <x:c r="CN5208" t="str">
        <x:v>Required for high-stakes concentrated non-rights impact</x:v>
      </x:c>
      <x:c r="CO5208" t="n">
        <x:f>IFERROR(IF(AND(TYPE('RLS'!D71)=TYPE(CN5208),ISBLANK('RLS'!D71)=ISBLANK(CN5208),EXACT('RLS'!D71,CN5208)),0,1),1)</x:f>
        <x:v>0</x:v>
      </x:c>
    </x:row>
    <x:row r="5209">
      <x:c r="CL5209" t="str">
        <x:v>RLS</x:v>
      </x:c>
      <x:c r="CM5209" t="str">
        <x:v>E71</x:v>
      </x:c>
      <x:c r="CN5209" t="str">
        <x:v>NOT_EVALUATED</x:v>
      </x:c>
      <x:c r="CO5209" t="n">
        <x:f>IFERROR(IF(AND(TYPE('RLS'!E71)=TYPE(CN5209),ISBLANK('RLS'!E71)=ISBLANK(CN5209),EXACT('RLS'!E71,CN5209)),0,1),1)</x:f>
        <x:v>0</x:v>
      </x:c>
    </x:row>
    <x:row r="5210">
      <x:c r="CL5210" t="str">
        <x:v>RLS</x:v>
      </x:c>
      <x:c r="CM5210" t="str">
        <x:v>F71</x:v>
      </x:c>
      <x:c r="CN5210" t="str">
        <x:v>No deterministic claim</x:v>
      </x:c>
      <x:c r="CO5210" t="n">
        <x:f>IFERROR(IF(AND(TYPE('RLS'!F71)=TYPE(CN5210),ISBLANK('RLS'!F71)=ISBLANK(CN5210),EXACT('RLS'!F71,CN5210)),0,1),1)</x:f>
        <x:v>0</x:v>
      </x:c>
    </x:row>
    <x:row r="5211">
      <x:c r="CL5211" t="str">
        <x:v>RLS</x:v>
      </x:c>
      <x:c r="CM5211" t="str">
        <x:v>G71</x:v>
      </x:c>
      <x:c r="CN5211" t="str">
        <x:v>Evaluator</x:v>
      </x:c>
      <x:c r="CO5211" t="n">
        <x:f>IFERROR(IF(AND(TYPE('RLS'!G71)=TYPE(CN5211),ISBLANK('RLS'!G71)=ISBLANK(CN5211),EXACT('RLS'!G71,CN5211)),0,1),1)</x:f>
        <x:v>0</x:v>
      </x:c>
    </x:row>
    <x:row r="5212">
      <x:c r="CL5212" t="str">
        <x:v>RLS</x:v>
      </x:c>
      <x:c r="CM5212" t="str">
        <x:v>H71</x:v>
      </x:c>
      <x:c r="CN5212" t="str">
        <x:v>Tier 3 or material concentration</x:v>
      </x:c>
      <x:c r="CO5212" t="n">
        <x:f>IFERROR(IF(AND(TYPE('RLS'!H71)=TYPE(CN5212),ISBLANK('RLS'!H71)=ISBLANK(CN5212),EXACT('RLS'!H71,CN5212)),0,1),1)</x:f>
        <x:v>0</x:v>
      </x:c>
    </x:row>
    <x:row r="5213">
      <x:c r="CL5213" t="str">
        <x:v>RLS</x:v>
      </x:c>
      <x:c r="CM5213" t="str">
        <x:v>I71</x:v>
      </x:c>
      <x:c r="CN5213" t="str">
        <x:v>Future work</x:v>
      </x:c>
      <x:c r="CO5213" t="n">
        <x:f>IFERROR(IF(AND(TYPE('RLS'!I71)=TYPE(CN5213),ISBLANK('RLS'!I71)=ISBLANK(CN5213),EXACT('RLS'!I71,CN5213)),0,1),1)</x:f>
        <x:v>0</x:v>
      </x:c>
    </x:row>
    <x:row r="5214">
      <x:c r="CL5214" t="str">
        <x:v>RLS</x:v>
      </x:c>
      <x:c r="CM5214" t="str">
        <x:v>A72</x:v>
      </x:c>
      <x:c r="CN5214" t="str">
        <x:v>Peak harm companion</x:v>
      </x:c>
      <x:c r="CO5214" t="n">
        <x:f>IFERROR(IF(AND(TYPE('RLS'!A72)=TYPE(CN5214),ISBLANK('RLS'!A72)=ISBLANK(CN5214),EXACT('RLS'!A72,CN5214)),0,1),1)</x:f>
        <x:v>0</x:v>
      </x:c>
    </x:row>
    <x:row r="5215">
      <x:c r="CL5215" t="str">
        <x:v>RLS</x:v>
      </x:c>
      <x:c r="CM5215" t="str">
        <x:v>B72</x:v>
      </x:c>
      <x:c r="CN5215" t="str">
        <x:v>Short intense harms require peak-severity sensitivity</x:v>
      </x:c>
      <x:c r="CO5215" t="n">
        <x:f>IFERROR(IF(AND(TYPE('RLS'!B72)=TYPE(CN5215),ISBLANK('RLS'!B72)=ISBLANK(CN5215),EXACT('RLS'!B72,CN5215)),0,1),1)</x:f>
        <x:v>0</x:v>
      </x:c>
    </x:row>
    <x:row r="5216">
      <x:c r="CL5216" t="str">
        <x:v>RLS</x:v>
      </x:c>
      <x:c r="CM5216" t="str">
        <x:v>C72</x:v>
      </x:c>
      <x:c r="CN5216" t="str">
        <x:v>Same</x:v>
      </x:c>
      <x:c r="CO5216" t="n">
        <x:f>IFERROR(IF(AND(TYPE('RLS'!C72)=TYPE(CN5216),ISBLANK('RLS'!C72)=ISBLANK(CN5216),EXACT('RLS'!C72,CN5216)),0,1),1)</x:f>
        <x:v>0</x:v>
      </x:c>
    </x:row>
    <x:row r="5217">
      <x:c r="CL5217" t="str">
        <x:v>RLS</x:v>
      </x:c>
      <x:c r="CM5217" t="str">
        <x:v>D72</x:v>
      </x:c>
      <x:c r="CN5217" t="str">
        <x:v>Peak + duration-integrated burden</x:v>
      </x:c>
      <x:c r="CO5217" t="n">
        <x:f>IFERROR(IF(AND(TYPE('RLS'!D72)=TYPE(CN5217),ISBLANK('RLS'!D72)=ISBLANK(CN5217),EXACT('RLS'!D72,CN5217)),0,1),1)</x:f>
        <x:v>0</x:v>
      </x:c>
    </x:row>
    <x:row r="5218">
      <x:c r="CL5218" t="str">
        <x:v>RLS</x:v>
      </x:c>
      <x:c r="CM5218" t="str">
        <x:v>E72</x:v>
      </x:c>
      <x:c r="CN5218" t="str">
        <x:v>NOT_MATERIAL in current example</x:v>
      </x:c>
      <x:c r="CO5218" t="n">
        <x:f>IFERROR(IF(AND(TYPE('RLS'!E72)=TYPE(CN5218),ISBLANK('RLS'!E72)=ISBLANK(CN5218),EXACT('RLS'!E72,CN5218)),0,1),1)</x:f>
        <x:v>0</x:v>
      </x:c>
    </x:row>
    <x:row r="5219">
      <x:c r="CL5219" t="str">
        <x:v>RLS</x:v>
      </x:c>
      <x:c r="CM5219" t="str">
        <x:v>F72</x:v>
      </x:c>
      <x:c r="CN5219" t="str">
        <x:v>No change</x:v>
      </x:c>
      <x:c r="CO5219" t="n">
        <x:f>IFERROR(IF(AND(TYPE('RLS'!F72)=TYPE(CN5219),ISBLANK('RLS'!F72)=ISBLANK(CN5219),EXACT('RLS'!F72,CN5219)),0,1),1)</x:f>
        <x:v>0</x:v>
      </x:c>
    </x:row>
    <x:row r="5220">
      <x:c r="CL5220" t="str">
        <x:v>RLS</x:v>
      </x:c>
      <x:c r="CM5220" t="str">
        <x:v>G72</x:v>
      </x:c>
      <x:c r="CN5220" t="str">
        <x:v>Evaluator</x:v>
      </x:c>
      <x:c r="CO5220" t="n">
        <x:f>IFERROR(IF(AND(TYPE('RLS'!G72)=TYPE(CN5220),ISBLANK('RLS'!G72)=ISBLANK(CN5220),EXACT('RLS'!G72,CN5220)),0,1),1)</x:f>
        <x:v>0</x:v>
      </x:c>
    </x:row>
    <x:row r="5221">
      <x:c r="CL5221" t="str">
        <x:v>RLS</x:v>
      </x:c>
      <x:c r="CM5221" t="str">
        <x:v>H72</x:v>
      </x:c>
      <x:c r="CN5221" t="str">
        <x:v>Severe short-duration event</x:v>
      </x:c>
      <x:c r="CO5221" t="n">
        <x:f>IFERROR(IF(AND(TYPE('RLS'!H72)=TYPE(CN5221),ISBLANK('RLS'!H72)=ISBLANK(CN5221),EXACT('RLS'!H72,CN5221)),0,1),1)</x:f>
        <x:v>0</x:v>
      </x:c>
    </x:row>
    <x:row r="5222">
      <x:c r="CL5222" t="str">
        <x:v>RLS</x:v>
      </x:c>
      <x:c r="CM5222" t="str">
        <x:v>I72</x:v>
      </x:c>
      <x:c r="CN5222" t="str">
        <x:v>Not a new gate</x:v>
      </x:c>
      <x:c r="CO5222" t="n">
        <x:f>IFERROR(IF(AND(TYPE('RLS'!I72)=TYPE(CN5222),ISBLANK('RLS'!I72)=ISBLANK(CN5222),EXACT('RLS'!I72,CN5222)),0,1),1)</x:f>
        <x:v>0</x:v>
      </x:c>
    </x:row>
    <x:row r="5223">
      <x:c r="CL5223" t="str">
        <x:v>RLS</x:v>
      </x:c>
      <x:c r="CM5223" t="str">
        <x:v>A73</x:v>
      </x:c>
      <x:c r="CN5223" t="str">
        <x:v>Confidence versus uncertainty</x:v>
      </x:c>
      <x:c r="CO5223" t="n">
        <x:f>IFERROR(IF(AND(TYPE('RLS'!A73)=TYPE(CN5223),ISBLANK('RLS'!A73)=ISBLANK(CN5223),EXACT('RLS'!A73,CN5223)),0,1),1)</x:f>
        <x:v>0</x:v>
      </x:c>
    </x:row>
    <x:row r="5224">
      <x:c r="CL5224" t="str">
        <x:v>RLS</x:v>
      </x:c>
      <x:c r="CM5224" t="str">
        <x:v>B73</x:v>
      </x:c>
      <x:c r="CN5224" t="str">
        <x:v>c_k is shrinkage; sigma is separate</x:v>
      </x:c>
      <x:c r="CO5224" t="n">
        <x:f>IFERROR(IF(AND(TYPE('RLS'!B73)=TYPE(CN5224),ISBLANK('RLS'!B73)=ISBLANK(CN5224),EXACT('RLS'!B73,CN5224)),0,1),1)</x:f>
        <x:v>0</x:v>
      </x:c>
    </x:row>
    <x:row r="5225">
      <x:c r="CL5225" t="str">
        <x:v>RLS</x:v>
      </x:c>
      <x:c r="CM5225" t="str">
        <x:v>C73</x:v>
      </x:c>
      <x:c r="CN5225" t="str">
        <x:v>Same</x:v>
      </x:c>
      <x:c r="CO5225" t="n">
        <x:f>IFERROR(IF(AND(TYPE('RLS'!C73)=TYPE(CN5225),ISBLANK('RLS'!C73)=ISBLANK(CN5225),EXACT('RLS'!C73,CN5225)),0,1),1)</x:f>
        <x:v>0</x:v>
      </x:c>
    </x:row>
    <x:row r="5226">
      <x:c r="CL5226" t="str">
        <x:v>RLS</x:v>
      </x:c>
      <x:c r="CM5226" t="str">
        <x:v>D73</x:v>
      </x:c>
      <x:c r="CN5226" t="str">
        <x:v>Unshrunk/interval sensitivity if decision-material</x:v>
      </x:c>
      <x:c r="CO5226" t="n">
        <x:f>IFERROR(IF(AND(TYPE('RLS'!D73)=TYPE(CN5226),ISBLANK('RLS'!D73)=ISBLANK(CN5226),EXACT('RLS'!D73,CN5226)),0,1),1)</x:f>
        <x:v>0</x:v>
      </x:c>
    </x:row>
    <x:row r="5227">
      <x:c r="CL5227" t="str">
        <x:v>RLS</x:v>
      </x:c>
      <x:c r="CM5227" t="str">
        <x:v>E73</x:v>
      </x:c>
      <x:c r="CN5227" t="str">
        <x:v>DISCLOSED</x:v>
      </x:c>
      <x:c r="CO5227" t="n">
        <x:f>IFERROR(IF(AND(TYPE('RLS'!E73)=TYPE(CN5227),ISBLANK('RLS'!E73)=ISBLANK(CN5227),EXACT('RLS'!E73,CN5227)),0,1),1)</x:f>
        <x:v>0</x:v>
      </x:c>
    </x:row>
    <x:row r="5228">
      <x:c r="CL5228" t="str">
        <x:v>RLS</x:v>
      </x:c>
      <x:c r="CM5228" t="str">
        <x:v>F73</x:v>
      </x:c>
      <x:c r="CN5228" t="str">
        <x:v>No change</x:v>
      </x:c>
      <x:c r="CO5228" t="n">
        <x:f>IFERROR(IF(AND(TYPE('RLS'!F73)=TYPE(CN5228),ISBLANK('RLS'!F73)=ISBLANK(CN5228),EXACT('RLS'!F73,CN5228)),0,1),1)</x:f>
        <x:v>0</x:v>
      </x:c>
    </x:row>
    <x:row r="5229">
      <x:c r="CL5229" t="str">
        <x:v>RLS</x:v>
      </x:c>
      <x:c r="CM5229" t="str">
        <x:v>G73</x:v>
      </x:c>
      <x:c r="CN5229" t="str">
        <x:v>Evaluator</x:v>
      </x:c>
      <x:c r="CO5229" t="n">
        <x:f>IFERROR(IF(AND(TYPE('RLS'!G73)=TYPE(CN5229),ISBLANK('RLS'!G73)=ISBLANK(CN5229),EXACT('RLS'!G73,CN5229)),0,1),1)</x:f>
        <x:v>0</x:v>
      </x:c>
    </x:row>
    <x:row r="5230">
      <x:c r="CL5230" t="str">
        <x:v>RLS</x:v>
      </x:c>
      <x:c r="CM5230" t="str">
        <x:v>H73</x:v>
      </x:c>
      <x:c r="CN5230" t="str">
        <x:v>Potential double-counting</x:v>
      </x:c>
      <x:c r="CO5230" t="n">
        <x:f>IFERROR(IF(AND(TYPE('RLS'!H73)=TYPE(CN5230),ISBLANK('RLS'!H73)=ISBLANK(CN5230),EXACT('RLS'!H73,CN5230)),0,1),1)</x:f>
        <x:v>0</x:v>
      </x:c>
    </x:row>
    <x:row r="5231">
      <x:c r="CL5231" t="str">
        <x:v>RLS</x:v>
      </x:c>
      <x:c r="CM5231" t="str">
        <x:v>I73</x:v>
      </x:c>
      <x:c r="CN5231" t="str">
        <x:v>See Canon v13.0</x:v>
      </x:c>
      <x:c r="CO5231" t="n">
        <x:f>IFERROR(IF(AND(TYPE('RLS'!I73)=TYPE(CN5231),ISBLANK('RLS'!I73)=ISBLANK(CN5231),EXACT('RLS'!I73,CN5231)),0,1),1)</x:f>
        <x:v>0</x:v>
      </x:c>
    </x:row>
    <x:row r="5232">
      <x:c r="CL5232" t="str">
        <x:v>RLS</x:v>
      </x:c>
      <x:c r="CM5232" t="str">
        <x:v>A74</x:v>
      </x:c>
      <x:c r="CN5232" t="str">
        <x:v>Conclusion</x:v>
      </x:c>
      <x:c r="CO5232" t="n">
        <x:f>IFERROR(IF(AND(TYPE('RLS'!A74)=TYPE(CN5232),ISBLANK('RLS'!A74)=ISBLANK(CN5232),EXACT('RLS'!A74,CN5232)),0,1),1)</x:f>
        <x:v>0</x:v>
      </x:c>
    </x:row>
    <x:row r="5233">
      <x:c r="CL5233" t="str">
        <x:v>RLS</x:v>
      </x:c>
      <x:c r="CM5233" t="str">
        <x:v>D74</x:v>
      </x:c>
      <x:c r="CN5233" t="str">
        <x:v>Framework selection remains separate from authority and execution</x:v>
      </x:c>
      <x:c r="CO5233" t="n">
        <x:f>IFERROR(IF(AND(TYPE('RLS'!D74)=TYPE(CN5233),ISBLANK('RLS'!D74)=ISBLANK(CN5233),EXACT('RLS'!D74,CN5233)),0,1),1)</x:f>
        <x:v>0</x:v>
      </x:c>
    </x:row>
    <x:row r="5234">
      <x:c r="CL5234" t="str">
        <x:v>RLS</x:v>
      </x:c>
      <x:c r="CM5234" t="str">
        <x:v>E74</x:v>
      </x:c>
      <x:c r="CN5234" t="str">
        <x:v>PASS WITH BOUNDARY</x:v>
      </x:c>
      <x:c r="CO5234" t="n">
        <x:f>IFERROR(IF(AND(TYPE('RLS'!E74)=TYPE(CN5234),ISBLANK('RLS'!E74)=ISBLANK(CN5234),EXACT('RLS'!E74,CN5234)),0,1),1)</x:f>
        <x:v>0</x:v>
      </x:c>
    </x:row>
    <x:row r="5235">
      <x:c r="CL5235" t="str">
        <x:v>RLS</x:v>
      </x:c>
      <x:c r="CM5235" t="str">
        <x:v>G74</x:v>
      </x:c>
      <x:c r="CN5235" t="str">
        <x:v>Reviewer</x:v>
      </x:c>
      <x:c r="CO5235" t="n">
        <x:f>IFERROR(IF(AND(TYPE('RLS'!G74)=TYPE(CN5235),ISBLANK('RLS'!G74)=ISBLANK(CN5235),EXACT('RLS'!G74,CN5235)),0,1),1)</x:f>
        <x:v>0</x:v>
      </x:c>
    </x:row>
    <x:row r="5236">
      <x:c r="CL5236" t="str">
        <x:v>RLS</x:v>
      </x:c>
      <x:c r="CM5236" t="str">
        <x:v>H74</x:v>
      </x:c>
      <x:c r="CN5236" t="str">
        <x:v>Before stronger claim</x:v>
      </x:c>
      <x:c r="CO5236" t="n">
        <x:f>IFERROR(IF(AND(TYPE('RLS'!H74)=TYPE(CN5236),ISBLANK('RLS'!H74)=ISBLANK(CN5236),EXACT('RLS'!H74,CN5236)),0,1),1)</x:f>
        <x:v>0</x:v>
      </x:c>
    </x:row>
    <x:row r="5237">
      <x:c r="CL5237" t="str">
        <x:v>RLS</x:v>
      </x:c>
      <x:c r="CM5237" t="str">
        <x:v>I74</x:v>
      </x:c>
      <x:c r="CN5237" t="str">
        <x:v>Tool-local disclosure</x:v>
      </x:c>
      <x:c r="CO5237" t="n">
        <x:f>IFERROR(IF(AND(TYPE('RLS'!I74)=TYPE(CN5237),ISBLANK('RLS'!I74)=ISBLANK(CN5237),EXACT('RLS'!I74,CN5237)),0,1),1)</x:f>
        <x:v>0</x:v>
      </x:c>
    </x:row>
    <x:row r="5238">
      <x:c r="CL5238" t="str">
        <x:v>RLS</x:v>
      </x:c>
      <x:c r="CM5238" t="str">
        <x:v>A75</x:v>
      </x:c>
      <x:c r="CN5238" t="str">
        <x:v>Historical conclusion (superseded by current canonical release-build calculation)</x:v>
      </x:c>
      <x:c r="CO5238" t="n">
        <x:f>IFERROR(IF(AND(TYPE('RLS'!A75)=TYPE(CN5238),ISBLANK('RLS'!A75)=ISBLANK(CN5238),EXACT('RLS'!A75,CN5238)),0,1),1)</x:f>
        <x:v>0</x:v>
      </x:c>
    </x:row>
    <x:row r="5239">
      <x:c r="CL5239" t="str">
        <x:v>RLS</x:v>
      </x:c>
      <x:c r="CM5239" t="str">
        <x:v>B75</x:v>
      </x:c>
      <x:c r="CN5239" t="str">
        <x:v>Current two-option example: A must beat B under all required variants. Any expanded option set requires every selectable rival; this workbook is not a general selector.</x:v>
      </x:c>
      <x:c r="CO5239" t="n">
        <x:f>IFERROR(IF(AND(TYPE('RLS'!B75)=TYPE(CN5239),ISBLANK('RLS'!B75)=ISBLANK(CN5239),EXACT('RLS'!B75,CN5239)),0,1),1)</x:f>
        <x:v>0</x:v>
      </x:c>
    </x:row>
    <x:row r="5240">
      <x:c r="CL5240" t="str">
        <x:v>RLS</x:v>
      </x:c>
      <x:c r="CM5240" t="str">
        <x:v>C75</x:v>
      </x:c>
      <x:c r="CN5240" t="str">
        <x:v>Non-decisive</x:v>
      </x:c>
      <x:c r="CO5240" t="n">
        <x:f>IFERROR(IF(AND(TYPE('RLS'!C75)=TYPE(CN5240),ISBLANK('RLS'!C75)=ISBLANK(CN5240),EXACT('RLS'!C75,CN5240)),0,1),1)</x:f>
        <x:v>0</x:v>
      </x:c>
    </x:row>
    <x:row r="5241">
      <x:c r="CL5241" t="str">
        <x:v>RLS</x:v>
      </x:c>
      <x:c r="CM5241" t="str">
        <x:v>D75</x:v>
      </x:c>
      <x:c r="CN5241" t="str">
        <x:v>Authority selection remains separate</x:v>
      </x:c>
      <x:c r="CO5241" t="n">
        <x:f>IFERROR(IF(AND(TYPE('RLS'!D75)=TYPE(CN5241),ISBLANK('RLS'!D75)=ISBLANK(CN5241),EXACT('RLS'!D75,CN5241)),0,1),1)</x:f>
        <x:v>0</x:v>
      </x:c>
    </x:row>
    <x:row r="5242">
      <x:c r="CL5242" t="str">
        <x:v>RLS</x:v>
      </x:c>
      <x:c r="CM5242" t="str">
        <x:v>E75</x:v>
      </x:c>
      <x:c r="CN5242" t="str">
        <x:v>PASS WITH REVIEW</x:v>
      </x:c>
      <x:c r="CO5242" t="n">
        <x:f>IFERROR(IF(AND(TYPE('RLS'!E75)=TYPE(CN5242),ISBLANK('RLS'!E75)=ISBLANK(CN5242),EXACT('RLS'!E75,CN5242)),0,1),1)</x:f>
        <x:v>0</x:v>
      </x:c>
    </x:row>
    <x:row r="5243">
      <x:c r="CL5243" t="str">
        <x:v>RLS</x:v>
      </x:c>
      <x:c r="CM5243" t="str">
        <x:v>F75</x:v>
      </x:c>
      <x:c r="CN5243" t="str">
        <x:v>No deterministic framework winner</x:v>
      </x:c>
      <x:c r="CO5243" t="n">
        <x:f>IFERROR(IF(AND(TYPE('RLS'!F75)=TYPE(CN5243),ISBLANK('RLS'!F75)=ISBLANK(CN5243),EXACT('RLS'!F75,CN5243)),0,1),1)</x:f>
        <x:v>0</x:v>
      </x:c>
    </x:row>
    <x:row r="5244">
      <x:c r="CL5244" t="str">
        <x:v>RLS</x:v>
      </x:c>
      <x:c r="CM5244" t="str">
        <x:v>G75</x:v>
      </x:c>
      <x:c r="CN5244" t="str">
        <x:v>Decision authority</x:v>
      </x:c>
      <x:c r="CO5244" t="n">
        <x:f>IFERROR(IF(AND(TYPE('RLS'!G75)=TYPE(CN5244),ISBLANK('RLS'!G75)=ISBLANK(CN5244),EXACT('RLS'!G75,CN5244)),0,1),1)</x:f>
        <x:v>0</x:v>
      </x:c>
    </x:row>
    <x:row r="5245">
      <x:c r="CL5245" t="str">
        <x:v>RLS</x:v>
      </x:c>
      <x:c r="CM5245" t="str">
        <x:v>H75</x:v>
      </x:c>
      <x:c r="CN5245" t="str">
        <x:v>Any method change</x:v>
      </x:c>
      <x:c r="CO5245" t="n">
        <x:f>IFERROR(IF(AND(TYPE('RLS'!H75)=TYPE(CN5245),ISBLANK('RLS'!H75)=ISBLANK(CN5245),EXACT('RLS'!H75,CN5245)),0,1),1)</x:f>
        <x:v>0</x:v>
      </x:c>
    </x:row>
    <x:row r="5246">
      <x:c r="CL5246" t="str">
        <x:v>RLS</x:v>
      </x:c>
      <x:c r="CM5246" t="str">
        <x:v>I75</x:v>
      </x:c>
      <x:c r="CN5246" t="str">
        <x:v>Worked-run exemplar</x:v>
      </x:c>
      <x:c r="CO5246" t="n">
        <x:f>IFERROR(IF(AND(TYPE('RLS'!I75)=TYPE(CN5246),ISBLANK('RLS'!I75)=ISBLANK(CN5246),EXACT('RLS'!I75,CN5246)),0,1),1)</x:f>
        <x:v>0</x:v>
      </x:c>
    </x:row>
    <x:row r="5247">
      <x:c r="CL5247" t="str">
        <x:v>RLS</x:v>
      </x:c>
      <x:c r="CM5247" t="str">
        <x:v>A76</x:v>
      </x:c>
      <x:c r="CN5247" t="str">
        <x:v>Non-claim</x:v>
      </x:c>
      <x:c r="CO5247" t="n">
        <x:f>IFERROR(IF(AND(TYPE('RLS'!A76)=TYPE(CN5247),ISBLANK('RLS'!A76)=ISBLANK(CN5247),EXACT('RLS'!A76,CN5247)),0,1),1)</x:f>
        <x:v>0</x:v>
      </x:c>
    </x:row>
    <x:row r="5248">
      <x:c r="CL5248" t="str">
        <x:v>RLS</x:v>
      </x:c>
      <x:c r="CM5248" t="str">
        <x:v>B76</x:v>
      </x:c>
      <x:c r="CN5248" t="str">
        <x:v>No empirical uncertainty calibration</x:v>
      </x:c>
      <x:c r="CO5248" t="n">
        <x:f>IFERROR(IF(AND(TYPE('RLS'!B76)=TYPE(CN5248),ISBLANK('RLS'!B76)=ISBLANK(CN5248),EXACT('RLS'!B76,CN5248)),0,1),1)</x:f>
        <x:v>0</x:v>
      </x:c>
    </x:row>
    <x:row r="5249">
      <x:c r="CL5249" t="str">
        <x:v>RLS</x:v>
      </x:c>
      <x:c r="CM5249" t="str">
        <x:v>C76</x:v>
      </x:c>
      <x:c r="CN5249" t="str">
        <x:v>No empirical uncertainty calibration</x:v>
      </x:c>
      <x:c r="CO5249" t="n">
        <x:f>IFERROR(IF(AND(TYPE('RLS'!C76)=TYPE(CN5249),ISBLANK('RLS'!C76)=ISBLANK(CN5249),EXACT('RLS'!C76,CN5249)),0,1),1)</x:f>
        <x:v>0</x:v>
      </x:c>
    </x:row>
    <x:row r="5250">
      <x:c r="CL5250" t="str">
        <x:v>RLS</x:v>
      </x:c>
      <x:c r="CM5250" t="str">
        <x:v>D76</x:v>
      </x:c>
      <x:c r="CN5250" t="str">
        <x:v>Architecture demonstration only</x:v>
      </x:c>
      <x:c r="CO5250" t="n">
        <x:f>IFERROR(IF(AND(TYPE('RLS'!D76)=TYPE(CN5250),ISBLANK('RLS'!D76)=ISBLANK(CN5250),EXACT('RLS'!D76,CN5250)),0,1),1)</x:f>
        <x:v>0</x:v>
      </x:c>
    </x:row>
    <x:row r="5251">
      <x:c r="CL5251" t="str">
        <x:v>RLS</x:v>
      </x:c>
      <x:c r="CM5251" t="str">
        <x:v>E76</x:v>
      </x:c>
      <x:c r="CN5251" t="str">
        <x:v>BOUNDARY</x:v>
      </x:c>
      <x:c r="CO5251" t="n">
        <x:f>IFERROR(IF(AND(TYPE('RLS'!E76)=TYPE(CN5251),ISBLANK('RLS'!E76)=ISBLANK(CN5251),EXACT('RLS'!E76,CN5251)),0,1),1)</x:f>
        <x:v>0</x:v>
      </x:c>
    </x:row>
    <x:row r="5252">
      <x:c r="CL5252" t="str">
        <x:v>RLS</x:v>
      </x:c>
      <x:c r="CM5252" t="str">
        <x:v>F76</x:v>
      </x:c>
      <x:c r="CN5252" t="str">
        <x:v>N/A</x:v>
      </x:c>
      <x:c r="CO5252" t="n">
        <x:f>IFERROR(IF(AND(TYPE('RLS'!F76)=TYPE(CN5252),ISBLANK('RLS'!F76)=ISBLANK(CN5252),EXACT('RLS'!F76,CN5252)),0,1),1)</x:f>
        <x:v>0</x:v>
      </x:c>
    </x:row>
    <x:row r="5253">
      <x:c r="CL5253" t="str">
        <x:v>RLS</x:v>
      </x:c>
      <x:c r="CM5253" t="str">
        <x:v>G76</x:v>
      </x:c>
      <x:c r="CN5253" t="str">
        <x:v>Release owner</x:v>
      </x:c>
      <x:c r="CO5253" t="n">
        <x:f>IFERROR(IF(AND(TYPE('RLS'!G76)=TYPE(CN5253),ISBLANK('RLS'!G76)=ISBLANK(CN5253),EXACT('RLS'!G76,CN5253)),0,1),1)</x:f>
        <x:v>0</x:v>
      </x:c>
    </x:row>
    <x:row r="5254">
      <x:c r="CL5254" t="str">
        <x:v>RLS</x:v>
      </x:c>
      <x:c r="CM5254" t="str">
        <x:v>H76</x:v>
      </x:c>
      <x:c r="CN5254" t="str">
        <x:v>Publication wording</x:v>
      </x:c>
      <x:c r="CO5254" t="n">
        <x:f>IFERROR(IF(AND(TYPE('RLS'!H76)=TYPE(CN5254),ISBLANK('RLS'!H76)=ISBLANK(CN5254),EXACT('RLS'!H76,CN5254)),0,1),1)</x:f>
        <x:v>0</x:v>
      </x:c>
    </x:row>
    <x:row r="5255">
      <x:c r="CL5255" t="str">
        <x:v>RLS</x:v>
      </x:c>
      <x:c r="CM5255" t="str">
        <x:v>I76</x:v>
      </x:c>
      <x:c r="CN5255" t="str">
        <x:v>Not validation</x:v>
      </x:c>
      <x:c r="CO5255" t="n">
        <x:f>IFERROR(IF(AND(TYPE('RLS'!I76)=TYPE(CN5255),ISBLANK('RLS'!I76)=ISBLANK(CN5255),EXACT('RLS'!I76,CN5255)),0,1),1)</x:f>
        <x:v>0</x:v>
      </x:c>
    </x:row>
    <x:row r="5256">
      <x:c r="CL5256" t="str">
        <x:v>UCI_HOI</x:v>
      </x:c>
      <x:c r="CM5256" t="str">
        <x:v>A1</x:v>
      </x:c>
      <x:c r="CN5256" t="str">
        <x:v>UCI/HOI STRUCTURAL DIAGNOSTICS —</x:v>
      </x:c>
      <x:c r="CO5256" t="n">
        <x:f>IFERROR(IF(AND(TYPE('UCI_HOI'!A1)=TYPE(CN5256),ISBLANK('UCI_HOI'!A1)=ISBLANK(CN5256),EXACT('UCI_HOI'!A1,CN5256)),0,1),1)</x:f>
        <x:v>0</x:v>
      </x:c>
    </x:row>
    <x:row r="5257">
      <x:c r="CL5257" t="str">
        <x:v>UCI_HOI</x:v>
      </x:c>
      <x:c r="CM5257" t="str">
        <x:v>A3</x:v>
      </x:c>
      <x:c r="CN5257" t="str">
        <x:v>Reference</x:v>
      </x:c>
      <x:c r="CO5257" t="n">
        <x:f>IFERROR(IF(AND(TYPE('UCI_HOI'!A3)=TYPE(CN5257),ISBLANK('UCI_HOI'!A3)=ISBLANK(CN5257),EXACT('UCI_HOI'!A3,CN5257)),0,1),1)</x:f>
        <x:v>0</x:v>
      </x:c>
    </x:row>
    <x:row r="5258">
      <x:c r="CL5258" t="str">
        <x:v>UCI_HOI</x:v>
      </x:c>
      <x:c r="CM5258" t="str">
        <x:v>B3</x:v>
      </x:c>
      <x:c r="CN5258" t="str">
        <x:v>RippleLogic v13.0 Section 11 and Section 9.3.2</x:v>
      </x:c>
      <x:c r="CO5258" t="n">
        <x:f>IFERROR(IF(AND(TYPE('UCI_HOI'!B3)=TYPE(CN5258),ISBLANK('UCI_HOI'!B3)=ISBLANK(CN5258),EXACT('UCI_HOI'!B3,CN5258)),0,1),1)</x:f>
        <x:v>0</x:v>
      </x:c>
    </x:row>
    <x:row r="5259">
      <x:c r="CL5259" t="str">
        <x:v>UCI_HOI</x:v>
      </x:c>
      <x:c r="CM5259" t="str">
        <x:v>A4</x:v>
      </x:c>
      <x:c r="CN5259" t="str">
        <x:v>Placement rule</x:v>
      </x:c>
      <x:c r="CO5259" t="n">
        <x:f>IFERROR(IF(AND(TYPE('UCI_HOI'!A4)=TYPE(CN5259),ISBLANK('UCI_HOI'!A4)=ISBLANK(CN5259),EXACT('UCI_HOI'!A4,CN5259)),0,1),1)</x:f>
        <x:v>0</x:v>
      </x:c>
    </x:row>
    <x:row r="5260">
      <x:c r="CL5260" t="str">
        <x:v>UCI_HOI</x:v>
      </x:c>
      <x:c r="CM5260" t="str">
        <x:v>B4</x:v>
      </x:c>
      <x:c r="CN5260" t="str">
        <x:v>UCI/HOI are structural diagnostics, not headline cascade stages. Gate-relevant use belongs inside Containment. Residual use is special-case only.</x:v>
      </x:c>
      <x:c r="CO5260" t="n">
        <x:f>IFERROR(IF(AND(TYPE('UCI_HOI'!B4)=TYPE(CN5260),ISBLANK('UCI_HOI'!B4)=ISBLANK(CN5260),EXACT('UCI_HOI'!B4,CN5260)),0,1),1)</x:f>
        <x:v>0</x:v>
      </x:c>
    </x:row>
    <x:row r="5261">
      <x:c r="CL5261" t="str">
        <x:v>UCI_HOI</x:v>
      </x:c>
      <x:c r="CM5261" t="str">
        <x:v>A5</x:v>
      </x:c>
      <x:c r="CN5261" t="str">
        <x:v>Containment use</x:v>
      </x:c>
      <x:c r="CO5261" t="n">
        <x:f>IFERROR(IF(AND(TYPE('UCI_HOI'!A5)=TYPE(CN5261),ISBLANK('UCI_HOI'!A5)=ISBLANK(CN5261),EXACT('UCI_HOI'!A5,CN5261)),0,1),1)</x:f>
        <x:v>0</x:v>
      </x:c>
    </x:row>
    <x:row r="5262">
      <x:c r="CL5262" t="str">
        <x:v>UCI_HOI</x:v>
      </x:c>
      <x:c r="CM5262" t="str">
        <x:v>B5</x:v>
      </x:c>
      <x:c r="CN5262" t="str">
        <x:v>If UCI/HOI indicates coherence loss, hollowing, brittleness, burnout, trust collapse, ecological degradation, or governance-capacity loss beyond threshold, it is evaluated inside Containment before RLS.</x:v>
      </x:c>
      <x:c r="CO5262" t="n">
        <x:f>IFERROR(IF(AND(TYPE('UCI_HOI'!B5)=TYPE(CN5262),ISBLANK('UCI_HOI'!B5)=ISBLANK(CN5262),EXACT('UCI_HOI'!B5,CN5262)),0,1),1)</x:f>
        <x:v>0</x:v>
      </x:c>
    </x:row>
    <x:row r="5263">
      <x:c r="CL5263" t="str">
        <x:v>UCI_HOI</x:v>
      </x:c>
      <x:c r="CM5263" t="str">
        <x:v>A6</x:v>
      </x:c>
      <x:c r="CN5263" t="str">
        <x:v>Residual use</x:v>
      </x:c>
      <x:c r="CO5263" t="n">
        <x:f>IFERROR(IF(AND(TYPE('UCI_HOI'!A6)=TYPE(CN5263),ISBLANK('UCI_HOI'!A6)=ISBLANK(CN5263),EXACT('UCI_HOI'!A6,CN5263)),0,1),1)</x:f>
        <x:v>0</x:v>
      </x:c>
    </x:row>
    <x:row r="5264">
      <x:c r="CL5264" t="str">
        <x:v>UCI_HOI</x:v>
      </x:c>
      <x:c r="CM5264" t="str">
        <x:v>B6</x:v>
      </x:c>
      <x:c r="CN5264" t="str">
        <x:v>If options already passed Containment and RLS is tied, close, uncertainty-overlapped, or non-decisive, UCI/HOI may be used as tie-break, monitoring, or hollowing-risk documentation.</x:v>
      </x:c>
      <x:c r="CO5264" t="n">
        <x:f>IFERROR(IF(AND(TYPE('UCI_HOI'!B6)=TYPE(CN5264),ISBLANK('UCI_HOI'!B6)=ISBLANK(CN5264),EXACT('UCI_HOI'!B6,CN5264)),0,1),1)</x:f>
        <x:v>0</x:v>
      </x:c>
    </x:row>
    <x:row r="5265">
      <x:c r="CL5265" t="str">
        <x:v>UCI_HOI</x:v>
      </x:c>
      <x:c r="CM5265" t="str">
        <x:v>A7</x:v>
      </x:c>
      <x:c r="CN5265" t="str">
        <x:v>Prohibited use</x:v>
      </x:c>
      <x:c r="CO5265" t="n">
        <x:f>IFERROR(IF(AND(TYPE('UCI_HOI'!A7)=TYPE(CN5265),ISBLANK('UCI_HOI'!A7)=ISBLANK(CN5265),EXACT('UCI_HOI'!A7,CN5265)),0,1),1)</x:f>
        <x:v>0</x:v>
      </x:c>
    </x:row>
    <x:row r="5266">
      <x:c r="CL5266" t="str">
        <x:v>UCI_HOI</x:v>
      </x:c>
      <x:c r="CM5266" t="str">
        <x:v>B7</x:v>
      </x:c>
      <x:c r="CN5266" t="str">
        <x:v>Residual UCI/HOI may not rescue failed Containment, missing Reality Grounding, NCRC failure, TRC failure, or missing containment evidence.</x:v>
      </x:c>
      <x:c r="CO5266" t="n">
        <x:f>IFERROR(IF(AND(TYPE('UCI_HOI'!B7)=TYPE(CN5266),ISBLANK('UCI_HOI'!B7)=ISBLANK(CN5266),EXACT('UCI_HOI'!B7,CN5266)),0,1),1)</x:f>
        <x:v>0</x:v>
      </x:c>
    </x:row>
    <x:row r="5267">
      <x:c r="CL5267" t="str">
        <x:v>UCI_HOI</x:v>
      </x:c>
      <x:c r="CM5267" t="str">
        <x:v>A8</x:v>
      </x:c>
      <x:c r="CN5267" t="str">
        <x:v>UCI computes structural condition independent of welfare impacts.</x:v>
      </x:c>
      <x:c r="CO5267" t="n">
        <x:f>IFERROR(IF(AND(TYPE('UCI_HOI'!A8)=TYPE(CN5267),ISBLANK('UCI_HOI'!A8)=ISBLANK(CN5267),EXACT('UCI_HOI'!A8,CN5267)),0,1),1)</x:f>
        <x:v>0</x:v>
      </x:c>
    </x:row>
    <x:row r="5268">
      <x:c r="CL5268" t="str">
        <x:v>UCI_HOI</x:v>
      </x:c>
      <x:c r="CM5268" t="str">
        <x:v>A9</x:v>
      </x:c>
      <x:c r="CN5268" t="str">
        <x:v>Per union u: UCI_u is the weighted mean over applicable components only; NA components are excluded and weights renormalized.</x:v>
      </x:c>
      <x:c r="CO5268" t="n">
        <x:f>IFERROR(IF(AND(TYPE('UCI_HOI'!A9)=TYPE(CN5268),ISBLANK('UCI_HOI'!A9)=ISBLANK(CN5268),EXACT('UCI_HOI'!A9,CN5268)),0,1),1)</x:f>
        <x:v>0</x:v>
      </x:c>
    </x:row>
    <x:row r="5269">
      <x:c r="CL5269" t="str">
        <x:v>UCI_HOI</x:v>
      </x:c>
      <x:c r="CM5269" t="str">
        <x:v>A10</x:v>
      </x:c>
      <x:c r="CN5269" t="str">
        <x:v>Overall: UCI = average(UCI_u) across unions (Tier 2).</x:v>
      </x:c>
      <x:c r="CO5269" t="n">
        <x:f>IFERROR(IF(AND(TYPE('UCI_HOI'!A10)=TYPE(CN5269),ISBLANK('UCI_HOI'!A10)=ISBLANK(CN5269),EXACT('UCI_HOI'!A10,CN5269)),0,1),1)</x:f>
        <x:v>0</x:v>
      </x:c>
    </x:row>
    <x:row r="5270">
      <x:c r="CL5270" t="str">
        <x:v>UCI_HOI</x:v>
      </x:c>
      <x:c r="CM5270" t="str">
        <x:v>A11</x:v>
      </x:c>
      <x:c r="CN5270" t="str">
        <x:v>R = Review cycle, E = Evidence quality</x:v>
      </x:c>
      <x:c r="CO5270" t="n">
        <x:f>IFERROR(IF(AND(TYPE('UCI_HOI'!A11)=TYPE(CN5270),ISBLANK('UCI_HOI'!A11)=ISBLANK(CN5270),EXACT('UCI_HOI'!A11,CN5270)),0,1),1)</x:f>
        <x:v>0</x:v>
      </x:c>
    </x:row>
    <x:row r="5271">
      <x:c r="CL5271" t="str">
        <x:v>UCI_HOI</x:v>
      </x:c>
      <x:c r="CM5271" t="str">
        <x:v>A12</x:v>
      </x:c>
      <x:c r="CN5271" t="str">
        <x:v>(Tier 3: sources/provenance required; UCI must be structurally independent of RLS inputs.)</x:v>
      </x:c>
      <x:c r="CO5271" t="n">
        <x:f>IFERROR(IF(AND(TYPE('UCI_HOI'!A12)=TYPE(CN5271),ISBLANK('UCI_HOI'!A12)=ISBLANK(CN5271),EXACT('UCI_HOI'!A12,CN5271)),0,1),1)</x:f>
        <x:v>0</x:v>
      </x:c>
    </x:row>
    <x:row r="5272">
      <x:c r="CL5272" t="str">
        <x:v>UCI_HOI</x:v>
      </x:c>
      <x:c r="CM5272" t="str">
        <x:v>A13</x:v>
      </x:c>
      <x:c r="CN5272" t="str">
        <x:v>Union Scope</x:v>
      </x:c>
      <x:c r="CO5272" t="n">
        <x:f>IFERROR(IF(AND(TYPE('UCI_HOI'!A13)=TYPE(CN5272),ISBLANK('UCI_HOI'!A13)=ISBLANK(CN5272),EXACT('UCI_HOI'!A13,CN5272)),0,1),1)</x:f>
        <x:v>0</x:v>
      </x:c>
    </x:row>
    <x:row r="5273">
      <x:c r="CL5273" t="str">
        <x:v>UCI_HOI</x:v>
      </x:c>
      <x:c r="CM5273" t="str">
        <x:v>B13</x:v>
      </x:c>
      <x:c r="CN5273" t="str">
        <x:v>C (Cohesion)</x:v>
      </x:c>
      <x:c r="CO5273" t="n">
        <x:f>IFERROR(IF(AND(TYPE('UCI_HOI'!B13)=TYPE(CN5273),ISBLANK('UCI_HOI'!B13)=ISBLANK(CN5273),EXACT('UCI_HOI'!B13,CN5273)),0,1),1)</x:f>
        <x:v>0</x:v>
      </x:c>
    </x:row>
    <x:row r="5274">
      <x:c r="CL5274" t="str">
        <x:v>UCI_HOI</x:v>
      </x:c>
      <x:c r="CM5274" t="str">
        <x:v>C13</x:v>
      </x:c>
      <x:c r="CN5274" t="str">
        <x:v>F (Flow)</x:v>
      </x:c>
      <x:c r="CO5274" t="n">
        <x:f>IFERROR(IF(AND(TYPE('UCI_HOI'!C13)=TYPE(CN5274),ISBLANK('UCI_HOI'!C13)=ISBLANK(CN5274),EXACT('UCI_HOI'!C13,CN5274)),0,1),1)</x:f>
        <x:v>0</x:v>
      </x:c>
    </x:row>
    <x:row r="5275">
      <x:c r="CL5275" t="str">
        <x:v>UCI_HOI</x:v>
      </x:c>
      <x:c r="CM5275" t="str">
        <x:v>D13</x:v>
      </x:c>
      <x:c r="CN5275" t="str">
        <x:v>R (Resilience)</x:v>
      </x:c>
      <x:c r="CO5275" t="n">
        <x:f>IFERROR(IF(AND(TYPE('UCI_HOI'!D13)=TYPE(CN5275),ISBLANK('UCI_HOI'!D13)=ISBLANK(CN5275),EXACT('UCI_HOI'!D13,CN5275)),0,1),1)</x:f>
        <x:v>0</x:v>
      </x:c>
    </x:row>
    <x:row r="5276">
      <x:c r="CL5276" t="str">
        <x:v>UCI_HOI</x:v>
      </x:c>
      <x:c r="CM5276" t="str">
        <x:v>E13</x:v>
      </x:c>
      <x:c r="CN5276" t="str">
        <x:v>E (Equity)</x:v>
      </x:c>
      <x:c r="CO5276" t="n">
        <x:f>IFERROR(IF(AND(TYPE('UCI_HOI'!E13)=TYPE(CN5276),ISBLANK('UCI_HOI'!E13)=ISBLANK(CN5276),EXACT('UCI_HOI'!E13,CN5276)),0,1),1)</x:f>
        <x:v>0</x:v>
      </x:c>
    </x:row>
    <x:row r="5277">
      <x:c r="CL5277" t="str">
        <x:v>UCI_HOI</x:v>
      </x:c>
      <x:c r="CM5277" t="str">
        <x:v>F13</x:v>
      </x:c>
      <x:c r="CN5277" t="str">
        <x:v>UCI_u</x:v>
      </x:c>
      <x:c r="CO5277" t="n">
        <x:f>IFERROR(IF(AND(TYPE('UCI_HOI'!F13)=TYPE(CN5277),ISBLANK('UCI_HOI'!F13)=ISBLANK(CN5277),EXACT('UCI_HOI'!F13,CN5277)),0,1),1)</x:f>
        <x:v>0</x:v>
      </x:c>
    </x:row>
    <x:row r="5278">
      <x:c r="CL5278" t="str">
        <x:v>UCI_HOI</x:v>
      </x:c>
      <x:c r="CM5278" t="str">
        <x:v>A14</x:v>
      </x:c>
      <x:c r="CN5278" t="str">
        <x:v>U1</x:v>
      </x:c>
      <x:c r="CO5278" t="n">
        <x:f>IFERROR(IF(AND(TYPE('UCI_HOI'!A14)=TYPE(CN5278),ISBLANK('UCI_HOI'!A14)=ISBLANK(CN5278),EXACT('UCI_HOI'!A14,CN5278)),0,1),1)</x:f>
        <x:v>0</x:v>
      </x:c>
    </x:row>
    <x:row r="5279">
      <x:c r="CL5279" t="str">
        <x:v>UCI_HOI</x:v>
      </x:c>
      <x:c r="CM5279" t="str">
        <x:v>B14</x:v>
      </x:c>
      <x:c r="CN5279" t="n">
        <x:v>0.7</x:v>
      </x:c>
      <x:c r="CO5279" t="n">
        <x:f>IFERROR(IF(AND(TYPE('UCI_HOI'!B14)=TYPE(CN5279),ISBLANK('UCI_HOI'!B14)=ISBLANK(CN5279),EXACT('UCI_HOI'!B14,CN5279)),0,1),1)</x:f>
        <x:v>0</x:v>
      </x:c>
    </x:row>
    <x:row r="5280">
      <x:c r="CL5280" t="str">
        <x:v>UCI_HOI</x:v>
      </x:c>
      <x:c r="CM5280" t="str">
        <x:v>C14</x:v>
      </x:c>
      <x:c r="CN5280" t="n">
        <x:v>0.7</x:v>
      </x:c>
      <x:c r="CO5280" t="n">
        <x:f>IFERROR(IF(AND(TYPE('UCI_HOI'!C14)=TYPE(CN5280),ISBLANK('UCI_HOI'!C14)=ISBLANK(CN5280),EXACT('UCI_HOI'!C14,CN5280)),0,1),1)</x:f>
        <x:v>0</x:v>
      </x:c>
    </x:row>
    <x:row r="5281">
      <x:c r="CL5281" t="str">
        <x:v>UCI_HOI</x:v>
      </x:c>
      <x:c r="CM5281" t="str">
        <x:v>D14</x:v>
      </x:c>
      <x:c r="CN5281" t="n">
        <x:v>0.7</x:v>
      </x:c>
      <x:c r="CO5281" t="n">
        <x:f>IFERROR(IF(AND(TYPE('UCI_HOI'!D14)=TYPE(CN5281),ISBLANK('UCI_HOI'!D14)=ISBLANK(CN5281),EXACT('UCI_HOI'!D14,CN5281)),0,1),1)</x:f>
        <x:v>0</x:v>
      </x:c>
    </x:row>
    <x:row r="5282">
      <x:c r="CL5282" t="str">
        <x:v>UCI_HOI</x:v>
      </x:c>
      <x:c r="CM5282" t="str">
        <x:v>E14</x:v>
      </x:c>
      <x:c r="CN5282" t="str">
        <x:v>NA</x:v>
      </x:c>
      <x:c r="CO5282" t="n">
        <x:f>IFERROR(IF(AND(TYPE('UCI_HOI'!E14)=TYPE(CN5282),ISBLANK('UCI_HOI'!E14)=ISBLANK(CN5282),EXACT('UCI_HOI'!E14,CN5282)),0,1),1)</x:f>
        <x:v>0</x:v>
      </x:c>
    </x:row>
    <x:row r="5283">
      <x:c r="CL5283" t="str">
        <x:v>UCI_HOI</x:v>
      </x:c>
      <x:c r="CM5283" t="str">
        <x:v>F14</x:v>
      </x:c>
      <x:c r="CN5283" t="n">
        <x:v>0.7</x:v>
      </x:c>
      <x:c r="CO5283" t="n">
        <x:f>IFERROR(IF(AND(TYPE('UCI_HOI'!F14)=TYPE(CN5283),ISBLANK('UCI_HOI'!F14)=ISBLANK(CN5283),EXACT('UCI_HOI'!F14,CN5283)),0,1),1)</x:f>
        <x:v>0</x:v>
      </x:c>
    </x:row>
    <x:row r="5284">
      <x:c r="CL5284" t="str">
        <x:v>UCI_HOI</x:v>
      </x:c>
      <x:c r="CM5284" t="str">
        <x:v>A15</x:v>
      </x:c>
      <x:c r="CN5284" t="str">
        <x:v>U2</x:v>
      </x:c>
      <x:c r="CO5284" t="n">
        <x:f>IFERROR(IF(AND(TYPE('UCI_HOI'!A15)=TYPE(CN5284),ISBLANK('UCI_HOI'!A15)=ISBLANK(CN5284),EXACT('UCI_HOI'!A15,CN5284)),0,1),1)</x:f>
        <x:v>0</x:v>
      </x:c>
    </x:row>
    <x:row r="5285">
      <x:c r="CL5285" t="str">
        <x:v>UCI_HOI</x:v>
      </x:c>
      <x:c r="CM5285" t="str">
        <x:v>B15</x:v>
      </x:c>
      <x:c r="CN5285" t="n">
        <x:v>0.7</x:v>
      </x:c>
      <x:c r="CO5285" t="n">
        <x:f>IFERROR(IF(AND(TYPE('UCI_HOI'!B15)=TYPE(CN5285),ISBLANK('UCI_HOI'!B15)=ISBLANK(CN5285),EXACT('UCI_HOI'!B15,CN5285)),0,1),1)</x:f>
        <x:v>0</x:v>
      </x:c>
    </x:row>
    <x:row r="5286">
      <x:c r="CL5286" t="str">
        <x:v>UCI_HOI</x:v>
      </x:c>
      <x:c r="CM5286" t="str">
        <x:v>C15</x:v>
      </x:c>
      <x:c r="CN5286" t="n">
        <x:v>0.7</x:v>
      </x:c>
      <x:c r="CO5286" t="n">
        <x:f>IFERROR(IF(AND(TYPE('UCI_HOI'!C15)=TYPE(CN5286),ISBLANK('UCI_HOI'!C15)=ISBLANK(CN5286),EXACT('UCI_HOI'!C15,CN5286)),0,1),1)</x:f>
        <x:v>0</x:v>
      </x:c>
    </x:row>
    <x:row r="5287">
      <x:c r="CL5287" t="str">
        <x:v>UCI_HOI</x:v>
      </x:c>
      <x:c r="CM5287" t="str">
        <x:v>D15</x:v>
      </x:c>
      <x:c r="CN5287" t="n">
        <x:v>0.7</x:v>
      </x:c>
      <x:c r="CO5287" t="n">
        <x:f>IFERROR(IF(AND(TYPE('UCI_HOI'!D15)=TYPE(CN5287),ISBLANK('UCI_HOI'!D15)=ISBLANK(CN5287),EXACT('UCI_HOI'!D15,CN5287)),0,1),1)</x:f>
        <x:v>0</x:v>
      </x:c>
    </x:row>
    <x:row r="5288">
      <x:c r="CL5288" t="str">
        <x:v>UCI_HOI</x:v>
      </x:c>
      <x:c r="CM5288" t="str">
        <x:v>E15</x:v>
      </x:c>
      <x:c r="CN5288" t="n">
        <x:v>0.7</x:v>
      </x:c>
      <x:c r="CO5288" t="n">
        <x:f>IFERROR(IF(AND(TYPE('UCI_HOI'!E15)=TYPE(CN5288),ISBLANK('UCI_HOI'!E15)=ISBLANK(CN5288),EXACT('UCI_HOI'!E15,CN5288)),0,1),1)</x:f>
        <x:v>0</x:v>
      </x:c>
    </x:row>
    <x:row r="5289">
      <x:c r="CL5289" t="str">
        <x:v>UCI_HOI</x:v>
      </x:c>
      <x:c r="CM5289" t="str">
        <x:v>F15</x:v>
      </x:c>
      <x:c r="CN5289" t="n">
        <x:v>0.7</x:v>
      </x:c>
      <x:c r="CO5289" t="n">
        <x:f>IFERROR(IF(AND(TYPE('UCI_HOI'!F15)=TYPE(CN5289),ISBLANK('UCI_HOI'!F15)=ISBLANK(CN5289),EXACT('UCI_HOI'!F15,CN5289)),0,1),1)</x:f>
        <x:v>0</x:v>
      </x:c>
    </x:row>
    <x:row r="5290">
      <x:c r="CL5290" t="str">
        <x:v>UCI_HOI</x:v>
      </x:c>
      <x:c r="CM5290" t="str">
        <x:v>A16</x:v>
      </x:c>
      <x:c r="CN5290" t="str">
        <x:v>U3</x:v>
      </x:c>
      <x:c r="CO5290" t="n">
        <x:f>IFERROR(IF(AND(TYPE('UCI_HOI'!A16)=TYPE(CN5290),ISBLANK('UCI_HOI'!A16)=ISBLANK(CN5290),EXACT('UCI_HOI'!A16,CN5290)),0,1),1)</x:f>
        <x:v>0</x:v>
      </x:c>
    </x:row>
    <x:row r="5291">
      <x:c r="CL5291" t="str">
        <x:v>UCI_HOI</x:v>
      </x:c>
      <x:c r="CM5291" t="str">
        <x:v>B16</x:v>
      </x:c>
      <x:c r="CN5291" t="n">
        <x:v>0.7</x:v>
      </x:c>
      <x:c r="CO5291" t="n">
        <x:f>IFERROR(IF(AND(TYPE('UCI_HOI'!B16)=TYPE(CN5291),ISBLANK('UCI_HOI'!B16)=ISBLANK(CN5291),EXACT('UCI_HOI'!B16,CN5291)),0,1),1)</x:f>
        <x:v>0</x:v>
      </x:c>
    </x:row>
    <x:row r="5292">
      <x:c r="CL5292" t="str">
        <x:v>UCI_HOI</x:v>
      </x:c>
      <x:c r="CM5292" t="str">
        <x:v>C16</x:v>
      </x:c>
      <x:c r="CN5292" t="n">
        <x:v>0.7</x:v>
      </x:c>
      <x:c r="CO5292" t="n">
        <x:f>IFERROR(IF(AND(TYPE('UCI_HOI'!C16)=TYPE(CN5292),ISBLANK('UCI_HOI'!C16)=ISBLANK(CN5292),EXACT('UCI_HOI'!C16,CN5292)),0,1),1)</x:f>
        <x:v>0</x:v>
      </x:c>
    </x:row>
    <x:row r="5293">
      <x:c r="CL5293" t="str">
        <x:v>UCI_HOI</x:v>
      </x:c>
      <x:c r="CM5293" t="str">
        <x:v>D16</x:v>
      </x:c>
      <x:c r="CN5293" t="n">
        <x:v>0.7</x:v>
      </x:c>
      <x:c r="CO5293" t="n">
        <x:f>IFERROR(IF(AND(TYPE('UCI_HOI'!D16)=TYPE(CN5293),ISBLANK('UCI_HOI'!D16)=ISBLANK(CN5293),EXACT('UCI_HOI'!D16,CN5293)),0,1),1)</x:f>
        <x:v>0</x:v>
      </x:c>
    </x:row>
    <x:row r="5294">
      <x:c r="CL5294" t="str">
        <x:v>UCI_HOI</x:v>
      </x:c>
      <x:c r="CM5294" t="str">
        <x:v>E16</x:v>
      </x:c>
      <x:c r="CN5294" t="n">
        <x:v>0.7</x:v>
      </x:c>
      <x:c r="CO5294" t="n">
        <x:f>IFERROR(IF(AND(TYPE('UCI_HOI'!E16)=TYPE(CN5294),ISBLANK('UCI_HOI'!E16)=ISBLANK(CN5294),EXACT('UCI_HOI'!E16,CN5294)),0,1),1)</x:f>
        <x:v>0</x:v>
      </x:c>
    </x:row>
    <x:row r="5295">
      <x:c r="CL5295" t="str">
        <x:v>UCI_HOI</x:v>
      </x:c>
      <x:c r="CM5295" t="str">
        <x:v>F16</x:v>
      </x:c>
      <x:c r="CN5295" t="n">
        <x:v>0.7</x:v>
      </x:c>
      <x:c r="CO5295" t="n">
        <x:f>IFERROR(IF(AND(TYPE('UCI_HOI'!F16)=TYPE(CN5295),ISBLANK('UCI_HOI'!F16)=ISBLANK(CN5295),EXACT('UCI_HOI'!F16,CN5295)),0,1),1)</x:f>
        <x:v>0</x:v>
      </x:c>
    </x:row>
    <x:row r="5296">
      <x:c r="CL5296" t="str">
        <x:v>UCI_HOI</x:v>
      </x:c>
      <x:c r="CM5296" t="str">
        <x:v>A17</x:v>
      </x:c>
      <x:c r="CN5296" t="str">
        <x:v>U4</x:v>
      </x:c>
      <x:c r="CO5296" t="n">
        <x:f>IFERROR(IF(AND(TYPE('UCI_HOI'!A17)=TYPE(CN5296),ISBLANK('UCI_HOI'!A17)=ISBLANK(CN5296),EXACT('UCI_HOI'!A17,CN5296)),0,1),1)</x:f>
        <x:v>0</x:v>
      </x:c>
    </x:row>
    <x:row r="5297">
      <x:c r="CL5297" t="str">
        <x:v>UCI_HOI</x:v>
      </x:c>
      <x:c r="CM5297" t="str">
        <x:v>B17</x:v>
      </x:c>
      <x:c r="CN5297" t="n">
        <x:v>0.7</x:v>
      </x:c>
      <x:c r="CO5297" t="n">
        <x:f>IFERROR(IF(AND(TYPE('UCI_HOI'!B17)=TYPE(CN5297),ISBLANK('UCI_HOI'!B17)=ISBLANK(CN5297),EXACT('UCI_HOI'!B17,CN5297)),0,1),1)</x:f>
        <x:v>0</x:v>
      </x:c>
    </x:row>
    <x:row r="5298">
      <x:c r="CL5298" t="str">
        <x:v>UCI_HOI</x:v>
      </x:c>
      <x:c r="CM5298" t="str">
        <x:v>C17</x:v>
      </x:c>
      <x:c r="CN5298" t="n">
        <x:v>0.7</x:v>
      </x:c>
      <x:c r="CO5298" t="n">
        <x:f>IFERROR(IF(AND(TYPE('UCI_HOI'!C17)=TYPE(CN5298),ISBLANK('UCI_HOI'!C17)=ISBLANK(CN5298),EXACT('UCI_HOI'!C17,CN5298)),0,1),1)</x:f>
        <x:v>0</x:v>
      </x:c>
    </x:row>
    <x:row r="5299">
      <x:c r="CL5299" t="str">
        <x:v>UCI_HOI</x:v>
      </x:c>
      <x:c r="CM5299" t="str">
        <x:v>D17</x:v>
      </x:c>
      <x:c r="CN5299" t="n">
        <x:v>0.7</x:v>
      </x:c>
      <x:c r="CO5299" t="n">
        <x:f>IFERROR(IF(AND(TYPE('UCI_HOI'!D17)=TYPE(CN5299),ISBLANK('UCI_HOI'!D17)=ISBLANK(CN5299),EXACT('UCI_HOI'!D17,CN5299)),0,1),1)</x:f>
        <x:v>0</x:v>
      </x:c>
    </x:row>
    <x:row r="5300">
      <x:c r="CL5300" t="str">
        <x:v>UCI_HOI</x:v>
      </x:c>
      <x:c r="CM5300" t="str">
        <x:v>E17</x:v>
      </x:c>
      <x:c r="CN5300" t="n">
        <x:v>0.7</x:v>
      </x:c>
      <x:c r="CO5300" t="n">
        <x:f>IFERROR(IF(AND(TYPE('UCI_HOI'!E17)=TYPE(CN5300),ISBLANK('UCI_HOI'!E17)=ISBLANK(CN5300),EXACT('UCI_HOI'!E17,CN5300)),0,1),1)</x:f>
        <x:v>0</x:v>
      </x:c>
    </x:row>
    <x:row r="5301">
      <x:c r="CL5301" t="str">
        <x:v>UCI_HOI</x:v>
      </x:c>
      <x:c r="CM5301" t="str">
        <x:v>F17</x:v>
      </x:c>
      <x:c r="CN5301" t="n">
        <x:v>0.7</x:v>
      </x:c>
      <x:c r="CO5301" t="n">
        <x:f>IFERROR(IF(AND(TYPE('UCI_HOI'!F17)=TYPE(CN5301),ISBLANK('UCI_HOI'!F17)=ISBLANK(CN5301),EXACT('UCI_HOI'!F17,CN5301)),0,1),1)</x:f>
        <x:v>0</x:v>
      </x:c>
    </x:row>
    <x:row r="5302">
      <x:c r="CL5302" t="str">
        <x:v>UCI_HOI</x:v>
      </x:c>
      <x:c r="CM5302" t="str">
        <x:v>A18</x:v>
      </x:c>
      <x:c r="CN5302" t="str">
        <x:v>U5</x:v>
      </x:c>
      <x:c r="CO5302" t="n">
        <x:f>IFERROR(IF(AND(TYPE('UCI_HOI'!A18)=TYPE(CN5302),ISBLANK('UCI_HOI'!A18)=ISBLANK(CN5302),EXACT('UCI_HOI'!A18,CN5302)),0,1),1)</x:f>
        <x:v>0</x:v>
      </x:c>
    </x:row>
    <x:row r="5303">
      <x:c r="CL5303" t="str">
        <x:v>UCI_HOI</x:v>
      </x:c>
      <x:c r="CM5303" t="str">
        <x:v>B18</x:v>
      </x:c>
      <x:c r="CN5303" t="n">
        <x:v>0.7</x:v>
      </x:c>
      <x:c r="CO5303" t="n">
        <x:f>IFERROR(IF(AND(TYPE('UCI_HOI'!B18)=TYPE(CN5303),ISBLANK('UCI_HOI'!B18)=ISBLANK(CN5303),EXACT('UCI_HOI'!B18,CN5303)),0,1),1)</x:f>
        <x:v>0</x:v>
      </x:c>
    </x:row>
    <x:row r="5304">
      <x:c r="CL5304" t="str">
        <x:v>UCI_HOI</x:v>
      </x:c>
      <x:c r="CM5304" t="str">
        <x:v>C18</x:v>
      </x:c>
      <x:c r="CN5304" t="n">
        <x:v>0.7</x:v>
      </x:c>
      <x:c r="CO5304" t="n">
        <x:f>IFERROR(IF(AND(TYPE('UCI_HOI'!C18)=TYPE(CN5304),ISBLANK('UCI_HOI'!C18)=ISBLANK(CN5304),EXACT('UCI_HOI'!C18,CN5304)),0,1),1)</x:f>
        <x:v>0</x:v>
      </x:c>
    </x:row>
    <x:row r="5305">
      <x:c r="CL5305" t="str">
        <x:v>UCI_HOI</x:v>
      </x:c>
      <x:c r="CM5305" t="str">
        <x:v>D18</x:v>
      </x:c>
      <x:c r="CN5305" t="n">
        <x:v>0.7</x:v>
      </x:c>
      <x:c r="CO5305" t="n">
        <x:f>IFERROR(IF(AND(TYPE('UCI_HOI'!D18)=TYPE(CN5305),ISBLANK('UCI_HOI'!D18)=ISBLANK(CN5305),EXACT('UCI_HOI'!D18,CN5305)),0,1),1)</x:f>
        <x:v>0</x:v>
      </x:c>
    </x:row>
    <x:row r="5306">
      <x:c r="CL5306" t="str">
        <x:v>UCI_HOI</x:v>
      </x:c>
      <x:c r="CM5306" t="str">
        <x:v>E18</x:v>
      </x:c>
      <x:c r="CN5306" t="n">
        <x:v>0.7</x:v>
      </x:c>
      <x:c r="CO5306" t="n">
        <x:f>IFERROR(IF(AND(TYPE('UCI_HOI'!E18)=TYPE(CN5306),ISBLANK('UCI_HOI'!E18)=ISBLANK(CN5306),EXACT('UCI_HOI'!E18,CN5306)),0,1),1)</x:f>
        <x:v>0</x:v>
      </x:c>
    </x:row>
    <x:row r="5307">
      <x:c r="CL5307" t="str">
        <x:v>UCI_HOI</x:v>
      </x:c>
      <x:c r="CM5307" t="str">
        <x:v>F18</x:v>
      </x:c>
      <x:c r="CN5307" t="n">
        <x:v>0.7</x:v>
      </x:c>
      <x:c r="CO5307" t="n">
        <x:f>IFERROR(IF(AND(TYPE('UCI_HOI'!F18)=TYPE(CN5307),ISBLANK('UCI_HOI'!F18)=ISBLANK(CN5307),EXACT('UCI_HOI'!F18,CN5307)),0,1),1)</x:f>
        <x:v>0</x:v>
      </x:c>
    </x:row>
    <x:row r="5308">
      <x:c r="CL5308" t="str">
        <x:v>UCI_HOI</x:v>
      </x:c>
      <x:c r="CM5308" t="str">
        <x:v>A19</x:v>
      </x:c>
      <x:c r="CN5308" t="str">
        <x:v>U6</x:v>
      </x:c>
      <x:c r="CO5308" t="n">
        <x:f>IFERROR(IF(AND(TYPE('UCI_HOI'!A19)=TYPE(CN5308),ISBLANK('UCI_HOI'!A19)=ISBLANK(CN5308),EXACT('UCI_HOI'!A19,CN5308)),0,1),1)</x:f>
        <x:v>0</x:v>
      </x:c>
    </x:row>
    <x:row r="5309">
      <x:c r="CL5309" t="str">
        <x:v>UCI_HOI</x:v>
      </x:c>
      <x:c r="CM5309" t="str">
        <x:v>B19</x:v>
      </x:c>
      <x:c r="CN5309" t="n">
        <x:v>0.7</x:v>
      </x:c>
      <x:c r="CO5309" t="n">
        <x:f>IFERROR(IF(AND(TYPE('UCI_HOI'!B19)=TYPE(CN5309),ISBLANK('UCI_HOI'!B19)=ISBLANK(CN5309),EXACT('UCI_HOI'!B19,CN5309)),0,1),1)</x:f>
        <x:v>0</x:v>
      </x:c>
    </x:row>
    <x:row r="5310">
      <x:c r="CL5310" t="str">
        <x:v>UCI_HOI</x:v>
      </x:c>
      <x:c r="CM5310" t="str">
        <x:v>C19</x:v>
      </x:c>
      <x:c r="CN5310" t="n">
        <x:v>0.7</x:v>
      </x:c>
      <x:c r="CO5310" t="n">
        <x:f>IFERROR(IF(AND(TYPE('UCI_HOI'!C19)=TYPE(CN5310),ISBLANK('UCI_HOI'!C19)=ISBLANK(CN5310),EXACT('UCI_HOI'!C19,CN5310)),0,1),1)</x:f>
        <x:v>0</x:v>
      </x:c>
    </x:row>
    <x:row r="5311">
      <x:c r="CL5311" t="str">
        <x:v>UCI_HOI</x:v>
      </x:c>
      <x:c r="CM5311" t="str">
        <x:v>D19</x:v>
      </x:c>
      <x:c r="CN5311" t="n">
        <x:v>0.7</x:v>
      </x:c>
      <x:c r="CO5311" t="n">
        <x:f>IFERROR(IF(AND(TYPE('UCI_HOI'!D19)=TYPE(CN5311),ISBLANK('UCI_HOI'!D19)=ISBLANK(CN5311),EXACT('UCI_HOI'!D19,CN5311)),0,1),1)</x:f>
        <x:v>0</x:v>
      </x:c>
    </x:row>
    <x:row r="5312">
      <x:c r="CL5312" t="str">
        <x:v>UCI_HOI</x:v>
      </x:c>
      <x:c r="CM5312" t="str">
        <x:v>E19</x:v>
      </x:c>
      <x:c r="CN5312" t="n">
        <x:v>0.7</x:v>
      </x:c>
      <x:c r="CO5312" t="n">
        <x:f>IFERROR(IF(AND(TYPE('UCI_HOI'!E19)=TYPE(CN5312),ISBLANK('UCI_HOI'!E19)=ISBLANK(CN5312),EXACT('UCI_HOI'!E19,CN5312)),0,1),1)</x:f>
        <x:v>0</x:v>
      </x:c>
    </x:row>
    <x:row r="5313">
      <x:c r="CL5313" t="str">
        <x:v>UCI_HOI</x:v>
      </x:c>
      <x:c r="CM5313" t="str">
        <x:v>F19</x:v>
      </x:c>
      <x:c r="CN5313" t="n">
        <x:v>0.7</x:v>
      </x:c>
      <x:c r="CO5313" t="n">
        <x:f>IFERROR(IF(AND(TYPE('UCI_HOI'!F19)=TYPE(CN5313),ISBLANK('UCI_HOI'!F19)=ISBLANK(CN5313),EXACT('UCI_HOI'!F19,CN5313)),0,1),1)</x:f>
        <x:v>0</x:v>
      </x:c>
    </x:row>
    <x:row r="5314">
      <x:c r="CL5314" t="str">
        <x:v>UCI_HOI</x:v>
      </x:c>
      <x:c r="CM5314" t="str">
        <x:v>A20</x:v>
      </x:c>
      <x:c r="CN5314" t="str">
        <x:v>U7</x:v>
      </x:c>
      <x:c r="CO5314" t="n">
        <x:f>IFERROR(IF(AND(TYPE('UCI_HOI'!A20)=TYPE(CN5314),ISBLANK('UCI_HOI'!A20)=ISBLANK(CN5314),EXACT('UCI_HOI'!A20,CN5314)),0,1),1)</x:f>
        <x:v>0</x:v>
      </x:c>
    </x:row>
    <x:row r="5315">
      <x:c r="CL5315" t="str">
        <x:v>UCI_HOI</x:v>
      </x:c>
      <x:c r="CM5315" t="str">
        <x:v>B20</x:v>
      </x:c>
      <x:c r="CN5315" t="n">
        <x:v>0.7</x:v>
      </x:c>
      <x:c r="CO5315" t="n">
        <x:f>IFERROR(IF(AND(TYPE('UCI_HOI'!B20)=TYPE(CN5315),ISBLANK('UCI_HOI'!B20)=ISBLANK(CN5315),EXACT('UCI_HOI'!B20,CN5315)),0,1),1)</x:f>
        <x:v>0</x:v>
      </x:c>
    </x:row>
    <x:row r="5316">
      <x:c r="CL5316" t="str">
        <x:v>UCI_HOI</x:v>
      </x:c>
      <x:c r="CM5316" t="str">
        <x:v>C20</x:v>
      </x:c>
      <x:c r="CN5316" t="n">
        <x:v>0.7</x:v>
      </x:c>
      <x:c r="CO5316" t="n">
        <x:f>IFERROR(IF(AND(TYPE('UCI_HOI'!C20)=TYPE(CN5316),ISBLANK('UCI_HOI'!C20)=ISBLANK(CN5316),EXACT('UCI_HOI'!C20,CN5316)),0,1),1)</x:f>
        <x:v>0</x:v>
      </x:c>
    </x:row>
    <x:row r="5317">
      <x:c r="CL5317" t="str">
        <x:v>UCI_HOI</x:v>
      </x:c>
      <x:c r="CM5317" t="str">
        <x:v>D20</x:v>
      </x:c>
      <x:c r="CN5317" t="n">
        <x:v>0.7</x:v>
      </x:c>
      <x:c r="CO5317" t="n">
        <x:f>IFERROR(IF(AND(TYPE('UCI_HOI'!D20)=TYPE(CN5317),ISBLANK('UCI_HOI'!D20)=ISBLANK(CN5317),EXACT('UCI_HOI'!D20,CN5317)),0,1),1)</x:f>
        <x:v>0</x:v>
      </x:c>
    </x:row>
    <x:row r="5318">
      <x:c r="CL5318" t="str">
        <x:v>UCI_HOI</x:v>
      </x:c>
      <x:c r="CM5318" t="str">
        <x:v>E20</x:v>
      </x:c>
      <x:c r="CN5318" t="str">
        <x:v>NA</x:v>
      </x:c>
      <x:c r="CO5318" t="n">
        <x:f>IFERROR(IF(AND(TYPE('UCI_HOI'!E20)=TYPE(CN5318),ISBLANK('UCI_HOI'!E20)=ISBLANK(CN5318),EXACT('UCI_HOI'!E20,CN5318)),0,1),1)</x:f>
        <x:v>0</x:v>
      </x:c>
    </x:row>
    <x:row r="5319">
      <x:c r="CL5319" t="str">
        <x:v>UCI_HOI</x:v>
      </x:c>
      <x:c r="CM5319" t="str">
        <x:v>F20</x:v>
      </x:c>
      <x:c r="CN5319" t="n">
        <x:v>0.7</x:v>
      </x:c>
      <x:c r="CO5319" t="n">
        <x:f>IFERROR(IF(AND(TYPE('UCI_HOI'!F20)=TYPE(CN5319),ISBLANK('UCI_HOI'!F20)=ISBLANK(CN5319),EXACT('UCI_HOI'!F20,CN5319)),0,1),1)</x:f>
        <x:v>0</x:v>
      </x:c>
    </x:row>
    <x:row r="5320">
      <x:c r="CL5320" t="str">
        <x:v>UCI_HOI</x:v>
      </x:c>
      <x:c r="CM5320" t="str">
        <x:v>A22</x:v>
      </x:c>
      <x:c r="CN5320" t="str">
        <x:v>UCI (mean over unions)</x:v>
      </x:c>
      <x:c r="CO5320" t="n">
        <x:f>IFERROR(IF(AND(TYPE('UCI_HOI'!A22)=TYPE(CN5320),ISBLANK('UCI_HOI'!A22)=ISBLANK(CN5320),EXACT('UCI_HOI'!A22,CN5320)),0,1),1)</x:f>
        <x:v>0</x:v>
      </x:c>
    </x:row>
    <x:row r="5321">
      <x:c r="CL5321" t="str">
        <x:v>UCI_HOI</x:v>
      </x:c>
      <x:c r="CM5321" t="str">
        <x:v>B22</x:v>
      </x:c>
      <x:c r="CN5321" t="n">
        <x:v>0.7</x:v>
      </x:c>
      <x:c r="CO5321" t="n">
        <x:f>IFERROR(IF(AND(TYPE('UCI_HOI'!B22)=TYPE(CN5321),ISBLANK('UCI_HOI'!B22)=ISBLANK(CN5321),EXACT('UCI_HOI'!B22,CN5321)),0,1),1)</x:f>
        <x:v>0</x:v>
      </x:c>
    </x:row>
    <x:row r="5322">
      <x:c r="CL5322" t="str">
        <x:v>UCI_HOI</x:v>
      </x:c>
      <x:c r="CM5322" t="str">
        <x:v>A23</x:v>
      </x:c>
      <x:c r="CN5322" t="str">
        <x:v>Note: U1 and U7 Equity are NA unless a governed indicator is defined. Missing applicable evidence is UNKNOWN, not NA, and never receives an inserted score of 1.</x:v>
      </x:c>
      <x:c r="CO5322" t="n">
        <x:f>IFERROR(IF(AND(TYPE('UCI_HOI'!A23)=TYPE(CN5322),ISBLANK('UCI_HOI'!A23)=ISBLANK(CN5322),EXACT('UCI_HOI'!A23,CN5322)),0,1),1)</x:f>
        <x:v>0</x:v>
      </x:c>
    </x:row>
    <x:row r="5323">
      <x:c r="CL5323" t="str">
        <x:v>UCI_HOI</x:v>
      </x:c>
      <x:c r="CM5323" t="str">
        <x:v>A24</x:v>
      </x:c>
      <x:c r="CN5323" t="str">
        <x:v>For Tier 3: require independent structural indicators</x:v>
      </x:c>
      <x:c r="CO5323" t="n">
        <x:f>IFERROR(IF(AND(TYPE('UCI_HOI'!A24)=TYPE(CN5323),ISBLANK('UCI_HOI'!A24)=ISBLANK(CN5323),EXACT('UCI_HOI'!A24,CN5323)),0,1),1)</x:f>
        <x:v>0</x:v>
      </x:c>
    </x:row>
    <x:row r="5324">
      <x:c r="CL5324" t="str">
        <x:v>UCI_HOI</x:v>
      </x:c>
      <x:c r="CM5324" t="str">
        <x:v>A26</x:v>
      </x:c>
      <x:c r="CN5324" t="str">
        <x:v>HOI STATUS</x:v>
      </x:c>
      <x:c r="CO5324" t="n">
        <x:f>IFERROR(IF(AND(TYPE('UCI_HOI'!A26)=TYPE(CN5324),ISBLANK('UCI_HOI'!A26)=ISBLANK(CN5324),EXACT('UCI_HOI'!A26,CN5324)),0,1),1)</x:f>
        <x:v>0</x:v>
      </x:c>
    </x:row>
    <x:row r="5325">
      <x:c r="CL5325" t="str">
        <x:v>UCI_HOI</x:v>
      </x:c>
      <x:c r="CM5325" t="str">
        <x:v>A27</x:v>
      </x:c>
      <x:c r="CN5325" t="str">
        <x:v>HOI = 0 (no human override requested)</x:v>
      </x:c>
      <x:c r="CO5325" t="n">
        <x:f>IFERROR(IF(AND(TYPE('UCI_HOI'!A27)=TYPE(CN5325),ISBLANK('UCI_HOI'!A27)=ISBLANK(CN5325),EXACT('UCI_HOI'!A27,CN5325)),0,1),1)</x:f>
        <x:v>0</x:v>
      </x:c>
    </x:row>
    <x:row r="5326">
      <x:c r="CL5326" t="str">
        <x:v>UCI_HOI</x:v>
      </x:c>
      <x:c r="CM5326" t="str">
        <x:v>A28</x:v>
      </x:c>
      <x:c r="CN5326" t="str">
        <x:v>Status: OK</x:v>
      </x:c>
      <x:c r="CO5326" t="n">
        <x:f>IFERROR(IF(AND(TYPE('UCI_HOI'!A28)=TYPE(CN5326),ISBLANK('UCI_HOI'!A28)=ISBLANK(CN5326),EXACT('UCI_HOI'!A28,CN5326)),0,1),1)</x:f>
        <x:v>0</x:v>
      </x:c>
    </x:row>
    <x:row r="5327">
      <x:c r="CL5327" t="str">
        <x:v>UCI_HOI</x:v>
      </x:c>
      <x:c r="CM5327" t="str">
        <x:v>A29</x:v>
      </x:c>
      <x:c r="CN5327" t="str">
        <x:v>TIE-BREAK OUTCOME</x:v>
      </x:c>
      <x:c r="CO5327" t="n">
        <x:f>IFERROR(IF(AND(TYPE('UCI_HOI'!A29)=TYPE(CN5327),ISBLANK('UCI_HOI'!A29)=ISBLANK(CN5327),EXACT('UCI_HOI'!A29,CN5327)),0,1),1)</x:f>
        <x:v>0</x:v>
      </x:c>
    </x:row>
    <x:row r="5328">
      <x:c r="CL5328" t="str">
        <x:v>UCI_HOI</x:v>
      </x:c>
      <x:c r="CM5328" t="str">
        <x:v>A30</x:v>
      </x:c>
      <x:c r="CN5328" t="str">
        <x:v>UCI: Available for tie-break / monitoring disclosure</x:v>
      </x:c>
      <x:c r="CO5328" t="n">
        <x:f>IFERROR(IF(AND(TYPE('UCI_HOI'!A30)=TYPE(CN5328),ISBLANK('UCI_HOI'!A30)=ISBLANK(CN5328),EXACT('UCI_HOI'!A30,CN5328)),0,1),1)</x:f>
        <x:v>0</x:v>
      </x:c>
    </x:row>
    <x:row r="5329">
      <x:c r="CL5329" t="str">
        <x:v>UCI_HOI</x:v>
      </x:c>
      <x:c r="CM5329" t="str">
        <x:v>A31</x:v>
      </x:c>
      <x:c r="CN5329" t="str">
        <x:v>HOI: 0 (no hollowing-out risk flagged in this worked run)</x:v>
      </x:c>
      <x:c r="CO5329" t="n">
        <x:f>IFERROR(IF(AND(TYPE('UCI_HOI'!A31)=TYPE(CN5329),ISBLANK('UCI_HOI'!A31)=ISBLANK(CN5329),EXACT('UCI_HOI'!A31,CN5329)),0,1),1)</x:f>
        <x:v>0</x:v>
      </x:c>
    </x:row>
    <x:row r="5330">
      <x:c r="CL5330" t="str">
        <x:v>UCI_HOI</x:v>
      </x:c>
      <x:c r="CM5330" t="str">
        <x:v>A32</x:v>
      </x:c>
      <x:c r="CN5330" t="str">
        <x:v>Resolution: Judgment-call / higher RLS selection remains disclosed separately on Dashboard tie-break / monitoring surface.</x:v>
      </x:c>
      <x:c r="CO5330" t="n">
        <x:f>IFERROR(IF(AND(TYPE('UCI_HOI'!A32)=TYPE(CN5330),ISBLANK('UCI_HOI'!A32)=ISBLANK(CN5330),EXACT('UCI_HOI'!A32,CN5330)),0,1),1)</x:f>
        <x:v>0</x:v>
      </x:c>
    </x:row>
    <x:row r="5331">
      <x:c r="CL5331" t="str">
        <x:v>Dashboard</x:v>
      </x:c>
      <x:c r="CM5331" t="str">
        <x:v>A1</x:v>
      </x:c>
      <x:c r="CN5331" t="str">
        <x:v>RIPPLELOGIC — DECISION DASHBOARD</x:v>
      </x:c>
      <x:c r="CO5331" t="n">
        <x:f>IFERROR(IF(AND(TYPE('Dashboard'!A1)=TYPE(CN5331),ISBLANK('Dashboard'!A1)=ISBLANK(CN5331),EXACT('Dashboard'!A1,CN5331)),0,1),1)</x:f>
        <x:v>0</x:v>
      </x:c>
    </x:row>
    <x:row r="5332">
      <x:c r="CL5332" t="str">
        <x:v>Dashboard</x:v>
      </x:c>
      <x:c r="CM5332" t="str">
        <x:v>A2</x:v>
      </x:c>
      <x:c r="CN5332" t="str">
        <x:v>Sheet: v5.9</x:v>
      </x:c>
      <x:c r="CO5332" t="n">
        <x:f>IFERROR(IF(AND(TYPE('Dashboard'!A2)=TYPE(CN5332),ISBLANK('Dashboard'!A2)=ISBLANK(CN5332),EXACT('Dashboard'!A2,CN5332)),0,1),1)</x:f>
        <x:v>0</x:v>
      </x:c>
    </x:row>
    <x:row r="5333">
      <x:c r="CL5333" t="str">
        <x:v>Dashboard</x:v>
      </x:c>
      <x:c r="CM5333" t="str">
        <x:v>B2</x:v>
      </x:c>
      <x:c r="CN5333" t="str">
        <x:v>Framework: RippleLogic v13.0 / Sheet v5.9 / Core Release 2026.09</x:v>
      </x:c>
      <x:c r="CO5333" t="n">
        <x:f>IFERROR(IF(AND(TYPE('Dashboard'!B2)=TYPE(CN5333),ISBLANK('Dashboard'!B2)=ISBLANK(CN5333),EXACT('Dashboard'!B2,CN5333)),0,1),1)</x:f>
        <x:v>0</x:v>
      </x:c>
    </x:row>
    <x:row r="5334">
      <x:c r="CL5334" t="str">
        <x:v>Dashboard</x:v>
      </x:c>
      <x:c r="CM5334" t="str">
        <x:v>I2</x:v>
      </x:c>
      <x:c r="CN5334" t="str">
        <x:v>Worked-Run Exemplar Publication State</x:v>
      </x:c>
      <x:c r="CO5334" t="n">
        <x:f>IFERROR(IF(AND(TYPE('Dashboard'!I2)=TYPE(CN5334),ISBLANK('Dashboard'!I2)=ISBLANK(CN5334),EXACT('Dashboard'!I2,CN5334)),0,1),1)</x:f>
        <x:v>0</x:v>
      </x:c>
    </x:row>
    <x:row r="5335">
      <x:c r="CL5335" t="str">
        <x:v>Dashboard</x:v>
      </x:c>
      <x:c r="CM5335" t="str">
        <x:v>J2</x:v>
      </x:c>
      <x:c r="CN5335" t="str">
        <x:v>PUBLISHABLE_AS_BOUNDED_WORKED_EXEMPLAR</x:v>
      </x:c>
      <x:c r="CO5335" t="n">
        <x:f>IFERROR(IF(AND(TYPE('Dashboard'!J2)=TYPE(CN5335),ISBLANK('Dashboard'!J2)=ISBLANK(CN5335),EXACT('Dashboard'!J2,CN5335)),0,1),1)</x:f>
        <x:v>0</x:v>
      </x:c>
    </x:row>
    <x:row r="5336">
      <x:c r="CL5336" t="str">
        <x:v>Dashboard</x:v>
      </x:c>
      <x:c r="CM5336" t="str">
        <x:v>I3</x:v>
      </x:c>
      <x:c r="CN5336" t="str">
        <x:v>Worked-run point-score leader / framework status</x:v>
      </x:c>
      <x:c r="CO5336" t="n">
        <x:f>IFERROR(IF(AND(TYPE('Dashboard'!I3)=TYPE(CN5336),ISBLANK('Dashboard'!I3)=ISBLANK(CN5336),EXACT('Dashboard'!I3,CN5336)),0,1),1)</x:f>
        <x:v>0</x:v>
      </x:c>
    </x:row>
    <x:row r="5337">
      <x:c r="CL5337" t="str">
        <x:v>Dashboard</x:v>
      </x:c>
      <x:c r="CM5337" t="str">
        <x:v>J3</x:v>
      </x:c>
      <x:c r="CN5337" t="str">
        <x:v>A — POINT-SCORE LEADER; FRAMEWORK NON-DETERMINISTIC</x:v>
      </x:c>
      <x:c r="CO5337" t="n">
        <x:f>IFERROR(IF(AND(TYPE('Dashboard'!J3)=TYPE(CN5337),ISBLANK('Dashboard'!J3)=ISBLANK(CN5337),EXACT('Dashboard'!J3,CN5337)),0,1),1)</x:f>
        <x:v>0</x:v>
      </x:c>
    </x:row>
    <x:row r="5338">
      <x:c r="CL5338" t="str">
        <x:v>Dashboard</x:v>
      </x:c>
      <x:c r="CM5338" t="str">
        <x:v>A4</x:v>
      </x:c>
      <x:c r="CN5338" t="str">
        <x:v>DISCLOSURE</x:v>
      </x:c>
      <x:c r="CO5338" t="n">
        <x:f>IFERROR(IF(AND(TYPE('Dashboard'!A4)=TYPE(CN5338),ISBLANK('Dashboard'!A4)=ISBLANK(CN5338),EXACT('Dashboard'!A4,CN5338)),0,1),1)</x:f>
        <x:v>0</x:v>
      </x:c>
    </x:row>
    <x:row r="5339">
      <x:c r="CL5339" t="str">
        <x:v>Dashboard</x:v>
      </x:c>
      <x:c r="CM5339" t="str">
        <x:v>B4</x:v>
      </x:c>
      <x:c r="CN5339" t="str">
        <x:v>This workbook is a worked-run exemplar companion. It is not a repository-level validator, generalized multi-option engine, or substitute for canonical Markdown/DOCX or schema surfaces. The dashboard compares Option A and Option B only. Option A is the higher point-score option, but the unvalidated Method C uncertainty basis and the σ×2 sensitivity require REFUSE_DETERMINISTIC_SELECTION. Option A is separately selected by accountable authority. Lawful authority and execution authorization remain separate, and the workbook does not establish empirical validation, deployment readiness, or Tier-4/ProofPack status.</x:v>
      </x:c>
      <x:c r="CO5339" t="n">
        <x:f>IFERROR(IF(AND(TYPE('Dashboard'!B4)=TYPE(CN5339),ISBLANK('Dashboard'!B4)=ISBLANK(CN5339),EXACT('Dashboard'!B4,CN5339)),0,1),1)</x:f>
        <x:v>0</x:v>
      </x:c>
    </x:row>
    <x:row r="5340">
      <x:c r="CL5340" t="str">
        <x:v>Dashboard</x:v>
      </x:c>
      <x:c r="CM5340" t="str">
        <x:v>I4</x:v>
      </x:c>
      <x:c r="CN5340" t="str">
        <x:v>Authority selection after non-decisive framework verdict</x:v>
      </x:c>
      <x:c r="CO5340" t="n">
        <x:f>IFERROR(IF(AND(TYPE('Dashboard'!I4)=TYPE(CN5340),ISBLANK('Dashboard'!I4)=ISBLANK(CN5340),EXACT('Dashboard'!I4,CN5340)),0,1),1)</x:f>
        <x:v>0</x:v>
      </x:c>
    </x:row>
    <x:row r="5341">
      <x:c r="CL5341" t="str">
        <x:v>Dashboard</x:v>
      </x:c>
      <x:c r="CM5341" t="str">
        <x:v>J4</x:v>
      </x:c>
      <x:c r="CN5341" t="str">
        <x:v>A — SEPARATE AUTHORITY SELECTION; execution authority remains separate</x:v>
      </x:c>
      <x:c r="CO5341" t="n">
        <x:f>IFERROR(IF(AND(TYPE('Dashboard'!J4)=TYPE(CN5341),ISBLANK('Dashboard'!J4)=ISBLANK(CN5341),EXACT('Dashboard'!J4,CN5341)),0,1),1)</x:f>
        <x:v>0</x:v>
      </x:c>
    </x:row>
    <x:row r="5342">
      <x:c r="CL5342" t="str">
        <x:v>Dashboard</x:v>
      </x:c>
      <x:c r="CM5342" t="str">
        <x:v>A5</x:v>
      </x:c>
      <x:c r="CN5342" t="str">
        <x:v>BUILD INTEGRITY</x:v>
      </x:c>
      <x:c r="CO5342" t="n">
        <x:f>IFERROR(IF(AND(TYPE('Dashboard'!A5)=TYPE(CN5342),ISBLANK('Dashboard'!A5)=ISBLANK(CN5342),EXACT('Dashboard'!A5,CN5342)),0,1),1)</x:f>
        <x:v>0</x:v>
      </x:c>
    </x:row>
    <x:row r="5343">
      <x:c r="CL5343" t="str">
        <x:v>Dashboard</x:v>
      </x:c>
      <x:c r="CM5343" t="str">
        <x:v>I5</x:v>
      </x:c>
      <x:c r="CN5343" t="inlineStr">
        <x:is>
          <x:t>INVALID records by severity</x:t>
        </x:is>
      </x:c>
      <x:c r="CO5343" t="n">
        <x:f>IFERROR(IF(AND(TYPE('Dashboard'!I5)=TYPE(CN5343),ISBLANK('Dashboard'!I5)=ISBLANK(CN5343),EXACT('Dashboard'!I5,CN5343)),0,1),1)</x:f>
        <x:v>0</x:v>
      </x:c>
    </x:row>
    <x:row r="5344">
      <x:c r="CL5344" t="str">
        <x:v>Dashboard</x:v>
      </x:c>
      <x:c r="CM5344" t="str">
        <x:v>J5</x:v>
      </x:c>
      <x:c r="CN5344" t="n">
        <x:v>0</x:v>
      </x:c>
      <x:c r="CO5344" t="n">
        <x:f>IFERROR(IF(AND(TYPE('Dashboard'!J5)=TYPE(CN5344),ISBLANK('Dashboard'!J5)=ISBLANK(CN5344),EXACT('Dashboard'!J5,CN5344)),0,1),1)</x:f>
        <x:v>0</x:v>
      </x:c>
    </x:row>
    <x:row r="5345">
      <x:c r="CL5345" t="str">
        <x:v>Dashboard</x:v>
      </x:c>
      <x:c r="CM5345" t="str">
        <x:v>A6</x:v>
      </x:c>
      <x:c r="CN5345" t="str">
        <x:v>DECISION CONTEXT</x:v>
      </x:c>
      <x:c r="CO5345" t="n">
        <x:f>IFERROR(IF(AND(TYPE('Dashboard'!A6)=TYPE(CN5345),ISBLANK('Dashboard'!A6)=ISBLANK(CN5345),EXACT('Dashboard'!A6,CN5345)),0,1),1)</x:f>
        <x:v>0</x:v>
      </x:c>
    </x:row>
    <x:row r="5346">
      <x:c r="CL5346" t="str">
        <x:v>Dashboard</x:v>
      </x:c>
      <x:c r="CM5346" t="str">
        <x:v>I6</x:v>
      </x:c>
      <x:c r="CN5346" t="inlineStr">
        <x:is>
          <x:t>ESCALATE records by severity</x:t>
        </x:is>
      </x:c>
      <x:c r="CO5346" t="n">
        <x:f>IFERROR(IF(AND(TYPE('Dashboard'!I6)=TYPE(CN5346),ISBLANK('Dashboard'!I6)=ISBLANK(CN5346),EXACT('Dashboard'!I6,CN5346)),0,1),1)</x:f>
        <x:v>0</x:v>
      </x:c>
    </x:row>
    <x:row r="5347">
      <x:c r="CL5347" t="str">
        <x:v>Dashboard</x:v>
      </x:c>
      <x:c r="CM5347" t="str">
        <x:v>J6</x:v>
      </x:c>
      <x:c r="CN5347" t="n">
        <x:v>2</x:v>
      </x:c>
      <x:c r="CO5347" t="n">
        <x:f>IFERROR(IF(AND(TYPE('Dashboard'!J6)=TYPE(CN5347),ISBLANK('Dashboard'!J6)=ISBLANK(CN5347),EXACT('Dashboard'!J6,CN5347)),0,1),1)</x:f>
        <x:v>0</x:v>
      </x:c>
    </x:row>
    <x:row r="5348">
      <x:c r="CL5348" t="str">
        <x:v>Dashboard</x:v>
      </x:c>
      <x:c r="CM5348" t="str">
        <x:v>A7</x:v>
      </x:c>
      <x:c r="CN5348" t="str">
        <x:v>Decision:</x:v>
      </x:c>
      <x:c r="CO5348" t="n">
        <x:f>IFERROR(IF(AND(TYPE('Dashboard'!A7)=TYPE(CN5348),ISBLANK('Dashboard'!A7)=ISBLANK(CN5348),EXACT('Dashboard'!A7,CN5348)),0,1),1)</x:f>
        <x:v>0</x:v>
      </x:c>
    </x:row>
    <x:row r="5349">
      <x:c r="CL5349" t="str">
        <x:v>Dashboard</x:v>
      </x:c>
      <x:c r="CM5349" t="str">
        <x:v>B7</x:v>
      </x:c>
      <x:c r="CN5349" t="str">
        <x:v>Remote Work Policy Implementation</x:v>
      </x:c>
      <x:c r="CO5349" t="n">
        <x:f>IFERROR(IF(AND(TYPE('Dashboard'!B7)=TYPE(CN5349),ISBLANK('Dashboard'!B7)=ISBLANK(CN5349),EXACT('Dashboard'!B7,CN5349)),0,1),1)</x:f>
        <x:v>0</x:v>
      </x:c>
    </x:row>
    <x:row r="5350">
      <x:c r="CL5350" t="str">
        <x:v>Dashboard</x:v>
      </x:c>
      <x:c r="CM5350" t="str">
        <x:v>I7</x:v>
      </x:c>
      <x:c r="CN5350" t="inlineStr">
        <x:is>
          <x:t>REVIEW records by severity</x:t>
        </x:is>
      </x:c>
      <x:c r="CO5350" t="n">
        <x:f>IFERROR(IF(AND(TYPE('Dashboard'!I7)=TYPE(CN5350),ISBLANK('Dashboard'!I7)=ISBLANK(CN5350),EXACT('Dashboard'!I7,CN5350)),0,1),1)</x:f>
        <x:v>0</x:v>
      </x:c>
    </x:row>
    <x:row r="5351">
      <x:c r="CL5351" t="str">
        <x:v>Dashboard</x:v>
      </x:c>
      <x:c r="CM5351" t="str">
        <x:v>J7</x:v>
      </x:c>
      <x:c r="CN5351" t="n">
        <x:v>1</x:v>
      </x:c>
      <x:c r="CO5351" t="n">
        <x:f>IFERROR(IF(AND(TYPE('Dashboard'!J7)=TYPE(CN5351),ISBLANK('Dashboard'!J7)=ISBLANK(CN5351),EXACT('Dashboard'!J7,CN5351)),0,1),1)</x:f>
        <x:v>0</x:v>
      </x:c>
    </x:row>
    <x:row r="5352">
      <x:c r="CL5352" t="str">
        <x:v>Dashboard</x:v>
      </x:c>
      <x:c r="CM5352" t="str">
        <x:v>A8</x:v>
      </x:c>
      <x:c r="CN5352" t="str">
        <x:v>Date:</x:v>
      </x:c>
      <x:c r="CO5352" t="n">
        <x:f>IFERROR(IF(AND(TYPE('Dashboard'!A8)=TYPE(CN5352),ISBLANK('Dashboard'!A8)=ISBLANK(CN5352),EXACT('Dashboard'!A8,CN5352)),0,1),1)</x:f>
        <x:v>0</x:v>
      </x:c>
    </x:row>
    <x:row r="5353">
      <x:c r="CL5353" t="str">
        <x:v>Dashboard</x:v>
      </x:c>
      <x:c r="CM5353" t="str">
        <x:v>B8</x:v>
      </x:c>
      <x:c r="CN5353" t="str">
        <x:v>2026-02-01</x:v>
      </x:c>
      <x:c r="CO5353" t="n">
        <x:f>IFERROR(IF(AND(TYPE('Dashboard'!B8)=TYPE(CN5353),ISBLANK('Dashboard'!B8)=ISBLANK(CN5353),EXACT('Dashboard'!B8,CN5353)),0,1),1)</x:f>
        <x:v>0</x:v>
      </x:c>
    </x:row>
    <x:row r="5354">
      <x:c r="CL5354" t="str">
        <x:v>Dashboard</x:v>
      </x:c>
      <x:c r="CM5354" t="str">
        <x:v>I8</x:v>
      </x:c>
      <x:c r="CN5354" t="str">
        <x:v>Sanity Check Failures</x:v>
      </x:c>
      <x:c r="CO5354" t="n">
        <x:f>IFERROR(IF(AND(TYPE('Dashboard'!I8)=TYPE(CN5354),ISBLANK('Dashboard'!I8)=ISBLANK(CN5354),EXACT('Dashboard'!I8,CN5354)),0,1),1)</x:f>
        <x:v>0</x:v>
      </x:c>
    </x:row>
    <x:row r="5355">
      <x:c r="CL5355" t="str">
        <x:v>Dashboard</x:v>
      </x:c>
      <x:c r="CM5355" t="str">
        <x:v>J8</x:v>
      </x:c>
      <x:c r="CN5355" t="n">
        <x:v>0</x:v>
      </x:c>
      <x:c r="CO5355" t="n">
        <x:f>IFERROR(IF(AND(TYPE('Dashboard'!J8)=TYPE(CN5355),ISBLANK('Dashboard'!J8)=ISBLANK(CN5355),EXACT('Dashboard'!J8,CN5355)),0,1),1)</x:f>
        <x:v>0</x:v>
      </x:c>
    </x:row>
    <x:row r="5356">
      <x:c r="CL5356" t="str">
        <x:v>Dashboard</x:v>
      </x:c>
      <x:c r="CM5356" t="str">
        <x:v>A9</x:v>
      </x:c>
      <x:c r="CN5356" t="str">
        <x:v>Tier:</x:v>
      </x:c>
      <x:c r="CO5356" t="n">
        <x:f>IFERROR(IF(AND(TYPE('Dashboard'!A9)=TYPE(CN5356),ISBLANK('Dashboard'!A9)=ISBLANK(CN5356),EXACT('Dashboard'!A9,CN5356)),0,1),1)</x:f>
        <x:v>0</x:v>
      </x:c>
    </x:row>
    <x:row r="5357">
      <x:c r="CL5357" t="str">
        <x:v>Dashboard</x:v>
      </x:c>
      <x:c r="CM5357" t="str">
        <x:v>B9</x:v>
      </x:c>
      <x:c r="CN5357" t="str">
        <x:v>2 (Core)</x:v>
      </x:c>
      <x:c r="CO5357" t="n">
        <x:f>IFERROR(IF(AND(TYPE('Dashboard'!B9)=TYPE(CN5357),ISBLANK('Dashboard'!B9)=ISBLANK(CN5357),EXACT('Dashboard'!B9,CN5357)),0,1),1)</x:f>
        <x:v>0</x:v>
      </x:c>
    </x:row>
    <x:row r="5358">
      <x:c r="CL5358" t="str">
        <x:v>Dashboard</x:v>
      </x:c>
      <x:c r="CM5358" t="str">
        <x:v>A10</x:v>
      </x:c>
      <x:c r="CN5358" t="str">
        <x:v>Context:</x:v>
      </x:c>
      <x:c r="CO5358" t="n">
        <x:f>IFERROR(IF(AND(TYPE('Dashboard'!A10)=TYPE(CN5358),ISBLANK('Dashboard'!A10)=ISBLANK(CN5358),EXACT('Dashboard'!A10,CN5358)),0,1),1)</x:f>
        <x:v>0</x:v>
      </x:c>
    </x:row>
    <x:row r="5359">
      <x:c r="CL5359" t="str">
        <x:v>Dashboard</x:v>
      </x:c>
      <x:c r="CM5359" t="str">
        <x:v>B10</x:v>
      </x:c>
      <x:c r="CN5359" t="str">
        <x:v>ORG</x:v>
      </x:c>
      <x:c r="CO5359" t="n">
        <x:f>IFERROR(IF(AND(TYPE('Dashboard'!B10)=TYPE(CN5359),ISBLANK('Dashboard'!B10)=ISBLANK(CN5359),EXACT('Dashboard'!B10,CN5359)),0,1),1)</x:f>
        <x:v>0</x:v>
      </x:c>
    </x:row>
    <x:row r="5360">
      <x:c r="CL5360" t="str">
        <x:v>Dashboard</x:v>
      </x:c>
      <x:c r="CM5360" t="str">
        <x:v>A11</x:v>
      </x:c>
      <x:c r="CN5360" t="str">
        <x:v>AI Deployment:</x:v>
      </x:c>
      <x:c r="CO5360" t="n">
        <x:f>IFERROR(IF(AND(TYPE('Dashboard'!A11)=TYPE(CN5360),ISBLANK('Dashboard'!A11)=ISBLANK(CN5360),EXACT('Dashboard'!A11,CN5360)),0,1),1)</x:f>
        <x:v>0</x:v>
      </x:c>
    </x:row>
    <x:row r="5361">
      <x:c r="CL5361" t="str">
        <x:v>Dashboard</x:v>
      </x:c>
      <x:c r="CM5361" t="str">
        <x:v>B11</x:v>
      </x:c>
      <x:c r="CN5361" t="str">
        <x:v>NO</x:v>
      </x:c>
      <x:c r="CO5361" t="n">
        <x:f>IFERROR(IF(AND(TYPE('Dashboard'!B11)=TYPE(CN5361),ISBLANK('Dashboard'!B11)=ISBLANK(CN5361),EXACT('Dashboard'!B11,CN5361)),0,1),1)</x:f>
        <x:v>0</x:v>
      </x:c>
    </x:row>
    <x:row r="5362">
      <x:c r="CL5362" t="str">
        <x:v>Dashboard</x:v>
      </x:c>
      <x:c r="CM5362" t="str">
        <x:v>A12</x:v>
      </x:c>
      <x:c r="CN5362" t="str">
        <x:v>TRC Active:</x:v>
      </x:c>
      <x:c r="CO5362" t="n">
        <x:f>IFERROR(IF(AND(TYPE('Dashboard'!A12)=TYPE(CN5362),ISBLANK('Dashboard'!A12)=ISBLANK(CN5362),EXACT('Dashboard'!A12,CN5362)),0,1),1)</x:f>
        <x:v>0</x:v>
      </x:c>
    </x:row>
    <x:row r="5363">
      <x:c r="CL5363" t="str">
        <x:v>Dashboard</x:v>
      </x:c>
      <x:c r="CM5363" t="str">
        <x:v>B12</x:v>
      </x:c>
      <x:c r="CN5363" t="str">
        <x:v>YES</x:v>
      </x:c>
      <x:c r="CO5363" t="n">
        <x:f>IFERROR(IF(AND(TYPE('Dashboard'!B12)=TYPE(CN5363),ISBLANK('Dashboard'!B12)=ISBLANK(CN5363),EXACT('Dashboard'!B12,CN5363)),0,1),1)</x:f>
        <x:v>0</x:v>
      </x:c>
    </x:row>
    <x:row r="5364">
      <x:c r="CL5364" t="str">
        <x:v>Dashboard</x:v>
      </x:c>
      <x:c r="CM5364" t="str">
        <x:v>A14</x:v>
      </x:c>
      <x:c r="CN5364" t="str">
        <x:v>FIVE-LEVEL METHOD</x:v>
      </x:c>
      <x:c r="CO5364" t="n">
        <x:f>IFERROR(IF(AND(TYPE('Dashboard'!A14)=TYPE(CN5364),ISBLANK('Dashboard'!A14)=ISBLANK(CN5364),EXACT('Dashboard'!A14,CN5364)),0,1),1)</x:f>
        <x:v>0</x:v>
      </x:c>
    </x:row>
    <x:row r="5365">
      <x:c r="CL5365" t="str">
        <x:v>Dashboard</x:v>
      </x:c>
      <x:c r="CM5365" t="str">
        <x:v>G14</x:v>
      </x:c>
      <x:c r="CN5365" t="str">
        <x:v>UNCERTAINTY BOUNDARY</x:v>
      </x:c>
      <x:c r="CO5365" t="n">
        <x:f>IFERROR(IF(AND(TYPE('Dashboard'!G14)=TYPE(CN5365),ISBLANK('Dashboard'!G14)=ISBLANK(CN5365),EXACT('Dashboard'!G14,CN5365)),0,1),1)</x:f>
        <x:v>0</x:v>
      </x:c>
    </x:row>
    <x:row r="5366">
      <x:c r="CL5366" t="str">
        <x:v>Dashboard</x:v>
      </x:c>
      <x:c r="CM5366" t="str">
        <x:v>H14</x:v>
      </x:c>
      <x:c r="CN5366" t="str">
        <x:v>STATUS</x:v>
      </x:c>
      <x:c r="CO5366" t="n">
        <x:f>IFERROR(IF(AND(TYPE('Dashboard'!H14)=TYPE(CN5366),ISBLANK('Dashboard'!H14)=ISBLANK(CN5366),EXACT('Dashboard'!H14,CN5366)),0,1),1)</x:f>
        <x:v>0</x:v>
      </x:c>
    </x:row>
    <x:row r="5367">
      <x:c r="CL5367" t="str">
        <x:v>Dashboard</x:v>
      </x:c>
      <x:c r="CM5367" t="str">
        <x:v>I14</x:v>
      </x:c>
      <x:c r="CN5367" t="str">
        <x:v>MEANING</x:v>
      </x:c>
      <x:c r="CO5367" t="n">
        <x:f>IFERROR(IF(AND(TYPE('Dashboard'!I14)=TYPE(CN5367),ISBLANK('Dashboard'!I14)=ISBLANK(CN5367),EXACT('Dashboard'!I14,CN5367)),0,1),1)</x:f>
        <x:v>0</x:v>
      </x:c>
    </x:row>
    <x:row r="5368">
      <x:c r="CL5368" t="str">
        <x:v>Dashboard</x:v>
      </x:c>
      <x:c r="CM5368" t="str">
        <x:v>A15</x:v>
      </x:c>
      <x:c r="CN5368" t="str">
        <x:v>Level</x:v>
      </x:c>
      <x:c r="CO5368" t="n">
        <x:f>IFERROR(IF(AND(TYPE('Dashboard'!A15)=TYPE(CN5368),ISBLANK('Dashboard'!A15)=ISBLANK(CN5368),EXACT('Dashboard'!A15,CN5368)),0,1),1)</x:f>
        <x:v>0</x:v>
      </x:c>
    </x:row>
    <x:row r="5369">
      <x:c r="CL5369" t="str">
        <x:v>Dashboard</x:v>
      </x:c>
      <x:c r="CM5369" t="str">
        <x:v>B15</x:v>
      </x:c>
      <x:c r="CN5369" t="str">
        <x:v>Function</x:v>
      </x:c>
      <x:c r="CO5369" t="n">
        <x:f>IFERROR(IF(AND(TYPE('Dashboard'!B15)=TYPE(CN5369),ISBLANK('Dashboard'!B15)=ISBLANK(CN5369),EXACT('Dashboard'!B15,CN5369)),0,1),1)</x:f>
        <x:v>0</x:v>
      </x:c>
    </x:row>
    <x:row r="5370">
      <x:c r="CL5370" t="str">
        <x:v>Dashboard</x:v>
      </x:c>
      <x:c r="CM5370" t="str">
        <x:v>C15</x:v>
      </x:c>
      <x:c r="CN5370" t="str">
        <x:v>Option A</x:v>
      </x:c>
      <x:c r="CO5370" t="n">
        <x:f>IFERROR(IF(AND(TYPE('Dashboard'!C15)=TYPE(CN5370),ISBLANK('Dashboard'!C15)=ISBLANK(CN5370),EXACT('Dashboard'!C15,CN5370)),0,1),1)</x:f>
        <x:v>0</x:v>
      </x:c>
    </x:row>
    <x:row r="5371">
      <x:c r="CL5371" t="str">
        <x:v>Dashboard</x:v>
      </x:c>
      <x:c r="CM5371" t="str">
        <x:v>D15</x:v>
      </x:c>
      <x:c r="CN5371" t="str">
        <x:v>Option B</x:v>
      </x:c>
      <x:c r="CO5371" t="n">
        <x:f>IFERROR(IF(AND(TYPE('Dashboard'!D15)=TYPE(CN5371),ISBLANK('Dashboard'!D15)=ISBLANK(CN5371),EXACT('Dashboard'!D15,CN5371)),0,1),1)</x:f>
        <x:v>0</x:v>
      </x:c>
    </x:row>
    <x:row r="5372">
      <x:c r="CL5372" t="str">
        <x:v>Dashboard</x:v>
      </x:c>
      <x:c r="CM5372" t="str">
        <x:v>E15</x:v>
      </x:c>
      <x:c r="CN5372" t="str">
        <x:v>Resolution</x:v>
      </x:c>
      <x:c r="CO5372" t="n">
        <x:f>IFERROR(IF(AND(TYPE('Dashboard'!E15)=TYPE(CN5372),ISBLANK('Dashboard'!E15)=ISBLANK(CN5372),EXACT('Dashboard'!E15,CN5372)),0,1),1)</x:f>
        <x:v>0</x:v>
      </x:c>
    </x:row>
    <x:row r="5373">
      <x:c r="CL5373" t="str">
        <x:v>Dashboard</x:v>
      </x:c>
      <x:c r="CM5373" t="str">
        <x:v>G15</x:v>
      </x:c>
      <x:c r="CN5373" t="str">
        <x:v>Computation</x:v>
      </x:c>
      <x:c r="CO5373" t="n">
        <x:f>IFERROR(IF(AND(TYPE('Dashboard'!G15)=TYPE(CN5373),ISBLANK('Dashboard'!G15)=ISBLANK(CN5373),EXACT('Dashboard'!G15,CN5373)),0,1),1)</x:f>
        <x:v>0</x:v>
      </x:c>
    </x:row>
    <x:row r="5374">
      <x:c r="CL5374" t="str">
        <x:v>Dashboard</x:v>
      </x:c>
      <x:c r="CM5374" t="str">
        <x:v>H15</x:v>
      </x:c>
      <x:c r="CN5374" t="str">
        <x:v>DEMONSTRATION_COMPLETE</x:v>
      </x:c>
      <x:c r="CO5374" t="n">
        <x:f>IFERROR(IF(AND(TYPE('Dashboard'!H15)=TYPE(CN5374),ISBLANK('Dashboard'!H15)=ISBLANK(CN5374),EXACT('Dashboard'!H15,CN5374)),0,1),1)</x:f>
        <x:v>0</x:v>
      </x:c>
    </x:row>
    <x:row r="5375">
      <x:c r="CL5375" t="str">
        <x:v>Dashboard</x:v>
      </x:c>
      <x:c r="CM5375" t="str">
        <x:v>I15</x:v>
      </x:c>
      <x:c r="CN5375" t="str">
        <x:v>Method C constant sigma calculated.</x:v>
      </x:c>
      <x:c r="CO5375" t="n">
        <x:f>IFERROR(IF(AND(TYPE('Dashboard'!I15)=TYPE(CN5375),ISBLANK('Dashboard'!I15)=ISBLANK(CN5375),EXACT('Dashboard'!I15,CN5375)),0,1),1)</x:f>
        <x:v>0</x:v>
      </x:c>
    </x:row>
    <x:row r="5376">
      <x:c r="CL5376" t="str">
        <x:v>Dashboard</x:v>
      </x:c>
      <x:c r="CM5376" t="str">
        <x:v>A16</x:v>
      </x:c>
      <x:c r="CN5376" t="str">
        <x:v>1</x:v>
      </x:c>
      <x:c r="CO5376" t="n">
        <x:f>IFERROR(IF(AND(TYPE('Dashboard'!A16)=TYPE(CN5376),ISBLANK('Dashboard'!A16)=ISBLANK(CN5376),EXACT('Dashboard'!A16,CN5376)),0,1),1)</x:f>
        <x:v>0</x:v>
      </x:c>
    </x:row>
    <x:row r="5377">
      <x:c r="CL5377" t="str">
        <x:v>Dashboard</x:v>
      </x:c>
      <x:c r="CM5377" t="str">
        <x:v>B16</x:v>
      </x:c>
      <x:c r="CN5377" t="str">
        <x:v>Reality Grounding</x:v>
      </x:c>
      <x:c r="CO5377" t="n">
        <x:f>IFERROR(IF(AND(TYPE('Dashboard'!B16)=TYPE(CN5377),ISBLANK('Dashboard'!B16)=ISBLANK(CN5377),EXACT('Dashboard'!B16,CN5377)),0,1),1)</x:f>
        <x:v>0</x:v>
      </x:c>
    </x:row>
    <x:row r="5378">
      <x:c r="CL5378" t="str">
        <x:v>Dashboard</x:v>
      </x:c>
      <x:c r="CM5378" t="str">
        <x:v>E16</x:v>
      </x:c>
      <x:c r="CN5378" t="str">
        <x:v>Shared run-level Reality Grounding posture; see source sheets.</x:v>
      </x:c>
      <x:c r="CO5378" t="n">
        <x:f>IFERROR(IF(AND(TYPE('Dashboard'!E16)=TYPE(CN5378),ISBLANK('Dashboard'!E16)=ISBLANK(CN5378),EXACT('Dashboard'!E16,CN5378)),0,1),1)</x:f>
        <x:v>0</x:v>
      </x:c>
    </x:row>
    <x:row r="5379">
      <x:c r="CL5379" t="str">
        <x:v>Dashboard</x:v>
      </x:c>
      <x:c r="CM5379" t="str">
        <x:v>G16</x:v>
      </x:c>
      <x:c r="CN5379" t="str">
        <x:v>Calibration</x:v>
      </x:c>
      <x:c r="CO5379" t="n">
        <x:f>IFERROR(IF(AND(TYPE('Dashboard'!G16)=TYPE(CN5379),ISBLANK('Dashboard'!G16)=ISBLANK(CN5379),EXACT('Dashboard'!G16,CN5379)),0,1),1)</x:f>
        <x:v>0</x:v>
      </x:c>
    </x:row>
    <x:row r="5380">
      <x:c r="CL5380" t="str">
        <x:v>Dashboard</x:v>
      </x:c>
      <x:c r="CM5380" t="str">
        <x:v>H16</x:v>
      </x:c>
      <x:c r="CN5380" t="str">
        <x:v>UNVALIDATED</x:v>
      </x:c>
      <x:c r="CO5380" t="n">
        <x:f>IFERROR(IF(AND(TYPE('Dashboard'!H16)=TYPE(CN5380),ISBLANK('Dashboard'!H16)=ISBLANK(CN5380),EXACT('Dashboard'!H16,CN5380)),0,1),1)</x:f>
        <x:v>0</x:v>
      </x:c>
    </x:row>
    <x:row r="5381">
      <x:c r="CL5381" t="str">
        <x:v>Dashboard</x:v>
      </x:c>
      <x:c r="CM5381" t="str">
        <x:v>I16</x:v>
      </x:c>
      <x:c r="CN5381" t="str">
        <x:v>Not a production-calibrated uncertainty model.</x:v>
      </x:c>
      <x:c r="CO5381" t="n">
        <x:f>IFERROR(IF(AND(TYPE('Dashboard'!I16)=TYPE(CN5381),ISBLANK('Dashboard'!I16)=ISBLANK(CN5381),EXACT('Dashboard'!I16,CN5381)),0,1),1)</x:f>
        <x:v>0</x:v>
      </x:c>
    </x:row>
    <x:row r="5382">
      <x:c r="CL5382" t="str">
        <x:v>Dashboard</x:v>
      </x:c>
      <x:c r="CM5382" t="str">
        <x:v>A17</x:v>
      </x:c>
      <x:c r="CN5382" t="str">
        <x:v>2</x:v>
      </x:c>
      <x:c r="CO5382" t="n">
        <x:f>IFERROR(IF(AND(TYPE('Dashboard'!A17)=TYPE(CN5382),ISBLANK('Dashboard'!A17)=ISBLANK(CN5382),EXACT('Dashboard'!A17,CN5382)),0,1),1)</x:f>
        <x:v>0</x:v>
      </x:c>
    </x:row>
    <x:row r="5383">
      <x:c r="CL5383" t="str">
        <x:v>Dashboard</x:v>
      </x:c>
      <x:c r="CM5383" t="str">
        <x:v>B17</x:v>
      </x:c>
      <x:c r="CN5383" t="str">
        <x:v>RF_PASS</x:v>
      </x:c>
      <x:c r="CO5383" t="n">
        <x:f>IFERROR(IF(AND(TYPE('Dashboard'!B17)=TYPE(CN5383),ISBLANK('Dashboard'!B17)=ISBLANK(CN5383),EXACT('Dashboard'!B17,CN5383)),0,1),1)</x:f>
        <x:v>0</x:v>
      </x:c>
    </x:row>
    <x:row r="5384">
      <x:c r="CL5384" t="str">
        <x:v>Dashboard</x:v>
      </x:c>
      <x:c r="CM5384" t="str">
        <x:v>E17</x:v>
      </x:c>
      <x:c r="CN5384" t="str">
        <x:v>Both options pass the Rights Floor; this is not execution authorization.</x:v>
      </x:c>
      <x:c r="CO5384" t="n">
        <x:f>IFERROR(IF(AND(TYPE('Dashboard'!E17)=TYPE(CN5384),ISBLANK('Dashboard'!E17)=ISBLANK(CN5384),EXACT('Dashboard'!E17,CN5384)),0,1),1)</x:f>
        <x:v>0</x:v>
      </x:c>
    </x:row>
    <x:row r="5385">
      <x:c r="CL5385" t="str">
        <x:v>Dashboard</x:v>
      </x:c>
      <x:c r="CM5385" t="str">
        <x:v>G17</x:v>
      </x:c>
      <x:c r="CN5385" t="str">
        <x:v>Canonical Gap</x:v>
      </x:c>
      <x:c r="CO5385" t="n">
        <x:f>IFERROR(IF(AND(TYPE('Dashboard'!G17)=TYPE(CN5385),ISBLANK('Dashboard'!G17)=ISBLANK(CN5385),EXACT('Dashboard'!G17,CN5385)),0,1),1)</x:f>
        <x:v>0</x:v>
      </x:c>
    </x:row>
    <x:row r="5386">
      <x:c r="CL5386" t="str">
        <x:v>Dashboard</x:v>
      </x:c>
      <x:c r="CM5386" t="str">
        <x:v>H17</x:v>
      </x:c>
      <x:c r="CN5386" t="n">
        <x:v>3.56551781265359</x:v>
      </x:c>
      <x:c r="CO5386" t="n">
        <x:f>IFERROR(IF(AND(TYPE('Dashboard'!H17)=TYPE(CN5386),ISBLANK('Dashboard'!H17)=ISBLANK(CN5386),EXACT('Dashboard'!H17,CN5386)),0,1),1)</x:f>
        <x:v>0</x:v>
      </x:c>
    </x:row>
    <x:row r="5387">
      <x:c r="CL5387" t="str">
        <x:v>Dashboard</x:v>
      </x:c>
      <x:c r="CM5387" t="str">
        <x:v>I17</x:v>
      </x:c>
      <x:c r="CN5387" t="str">
        <x:v>Full-precision normalized comparison.</x:v>
      </x:c>
      <x:c r="CO5387" t="n">
        <x:f>IFERROR(IF(AND(TYPE('Dashboard'!I17)=TYPE(CN5387),ISBLANK('Dashboard'!I17)=ISBLANK(CN5387),EXACT('Dashboard'!I17,CN5387)),0,1),1)</x:f>
        <x:v>0</x:v>
      </x:c>
    </x:row>
    <x:row r="5388">
      <x:c r="CL5388" t="str">
        <x:v>Dashboard</x:v>
      </x:c>
      <x:c r="CM5388" t="str">
        <x:v>A18</x:v>
      </x:c>
      <x:c r="CN5388" t="str">
        <x:v>3</x:v>
      </x:c>
      <x:c r="CO5388" t="n">
        <x:f>IFERROR(IF(AND(TYPE('Dashboard'!A18)=TYPE(CN5388),ISBLANK('Dashboard'!A18)=ISBLANK(CN5388),EXACT('Dashboard'!A18,CN5388)),0,1),1)</x:f>
        <x:v>0</x:v>
      </x:c>
    </x:row>
    <x:row r="5389">
      <x:c r="CL5389" t="str">
        <x:v>Dashboard</x:v>
      </x:c>
      <x:c r="CM5389" t="str">
        <x:v>B18</x:v>
      </x:c>
      <x:c r="CN5389" t="str">
        <x:v>TRC_PASS</x:v>
      </x:c>
      <x:c r="CO5389" t="n">
        <x:f>IFERROR(IF(AND(TYPE('Dashboard'!B18)=TYPE(CN5389),ISBLANK('Dashboard'!B18)=ISBLANK(CN5389),EXACT('Dashboard'!B18,CN5389)),0,1),1)</x:f>
        <x:v>0</x:v>
      </x:c>
    </x:row>
    <x:row r="5390">
      <x:c r="CL5390" t="str">
        <x:v>Dashboard</x:v>
      </x:c>
      <x:c r="CM5390" t="str">
        <x:v>E18</x:v>
      </x:c>
      <x:c r="CN5390" t="str">
        <x:v>Both options pass the declared tail-risk threshold in this worked run.</x:v>
      </x:c>
      <x:c r="CO5390" t="n">
        <x:f>IFERROR(IF(AND(TYPE('Dashboard'!E18)=TYPE(CN5390),ISBLANK('Dashboard'!E18)=ISBLANK(CN5390),EXACT('Dashboard'!E18,CN5390)),0,1),1)</x:f>
        <x:v>0</x:v>
      </x:c>
    </x:row>
    <x:row r="5391">
      <x:c r="CL5391" t="str">
        <x:v>Dashboard</x:v>
      </x:c>
      <x:c r="CM5391" t="str">
        <x:v>G18</x:v>
      </x:c>
      <x:c r="CN5391" t="str">
        <x:v>Decision claim</x:v>
      </x:c>
      <x:c r="CO5391" t="n">
        <x:f>IFERROR(IF(AND(TYPE('Dashboard'!G18)=TYPE(CN5391),ISBLANK('Dashboard'!G18)=ISBLANK(CN5391),EXACT('Dashboard'!G18,CN5391)),0,1),1)</x:f>
        <x:v>0</x:v>
      </x:c>
    </x:row>
    <x:row r="5392">
      <x:c r="CL5392" t="str">
        <x:v>Dashboard</x:v>
      </x:c>
      <x:c r="CM5392" t="str">
        <x:v>H18</x:v>
      </x:c>
      <x:c r="CN5392" t="str">
        <x:v>DEMONSTRATION_ONLY</x:v>
      </x:c>
      <x:c r="CO5392" t="n">
        <x:f>IFERROR(IF(AND(TYPE('Dashboard'!H18)=TYPE(CN5392),ISBLANK('Dashboard'!H18)=ISBLANK(CN5392),EXACT('Dashboard'!H18,CN5392)),0,1),1)</x:f>
        <x:v>0</x:v>
      </x:c>
    </x:row>
    <x:row r="5393">
      <x:c r="CL5393" t="str">
        <x:v>Dashboard</x:v>
      </x:c>
      <x:c r="CM5393" t="str">
        <x:v>I18</x:v>
      </x:c>
      <x:c r="CN5393" t="str">
        <x:v>Unvalidated sigma; point-score comparison only. No deterministic framework selection claim.</x:v>
      </x:c>
      <x:c r="CO5393" t="n">
        <x:f>IFERROR(IF(AND(TYPE('Dashboard'!I18)=TYPE(CN5393),ISBLANK('Dashboard'!I18)=ISBLANK(CN5393),EXACT('Dashboard'!I18,CN5393)),0,1),1)</x:f>
        <x:v>0</x:v>
      </x:c>
    </x:row>
    <x:row r="5394">
      <x:c r="CL5394" t="str">
        <x:v>Dashboard</x:v>
      </x:c>
      <x:c r="CM5394" t="str">
        <x:v>A19</x:v>
      </x:c>
      <x:c r="CN5394" t="str">
        <x:v>4</x:v>
      </x:c>
      <x:c r="CO5394" t="n">
        <x:f>IFERROR(IF(AND(TYPE('Dashboard'!A19)=TYPE(CN5394),ISBLANK('Dashboard'!A19)=ISBLANK(CN5394),EXACT('Dashboard'!A19,CN5394)),0,1),1)</x:f>
        <x:v>0</x:v>
      </x:c>
    </x:row>
    <x:row r="5395">
      <x:c r="CL5395" t="str">
        <x:v>Dashboard</x:v>
      </x:c>
      <x:c r="CM5395" t="str">
        <x:v>B19</x:v>
      </x:c>
      <x:c r="CN5395" t="str">
        <x:v>CSV / Containment and Structural Viability</x:v>
      </x:c>
      <x:c r="CO5395" t="n">
        <x:f>IFERROR(IF(AND(TYPE('Dashboard'!B19)=TYPE(CN5395),ISBLANK('Dashboard'!B19)=ISBLANK(CN5395),EXACT('Dashboard'!B19,CN5395)),0,1),1)</x:f>
        <x:v>0</x:v>
      </x:c>
    </x:row>
    <x:row r="5396">
      <x:c r="CL5396" t="str">
        <x:v>Dashboard</x:v>
      </x:c>
      <x:c r="CM5396" t="str">
        <x:v>E19</x:v>
      </x:c>
      <x:c r="CN5396" t="str">
        <x:v>Both selectable only with the binding controls recorded in CSV, PCC, Source_Coupling, and Structural_Viability.</x:v>
      </x:c>
      <x:c r="CO5396" t="n">
        <x:f>IFERROR(IF(AND(TYPE('Dashboard'!E19)=TYPE(CN5396),ISBLANK('Dashboard'!E19)=ISBLANK(CN5396),EXACT('Dashboard'!E19,CN5396)),0,1),1)</x:f>
        <x:v>0</x:v>
      </x:c>
    </x:row>
    <x:row r="5397">
      <x:c r="CL5397" t="str">
        <x:v>Dashboard</x:v>
      </x:c>
      <x:c r="CM5397" t="str">
        <x:v>G19</x:v>
      </x:c>
      <x:c r="CN5397" t="str">
        <x:v>σ×2 Gap</x:v>
      </x:c>
      <x:c r="CO5397" t="n">
        <x:f>IFERROR(IF(AND(TYPE('Dashboard'!G19)=TYPE(CN5397),ISBLANK('Dashboard'!G19)=ISBLANK(CN5397),EXACT('Dashboard'!G19,CN5397)),0,1),1)</x:f>
        <x:v>0</x:v>
      </x:c>
    </x:row>
    <x:row r="5398">
      <x:c r="CL5398" t="str">
        <x:v>Dashboard</x:v>
      </x:c>
      <x:c r="CM5398" t="str">
        <x:v>H19</x:v>
      </x:c>
      <x:c r="CN5398" t="n">
        <x:v>1.81508102477079</x:v>
      </x:c>
      <x:c r="CO5398" t="n">
        <x:f>IFERROR(IF(AND(TYPE('Dashboard'!H19)=TYPE(CN5398),ISBLANK('Dashboard'!H19)=ISBLANK(CN5398),EXACT('Dashboard'!H19,CN5398)),0,1),1)</x:f>
        <x:v>0</x:v>
      </x:c>
    </x:row>
    <x:row r="5399">
      <x:c r="CL5399" t="str">
        <x:v>Dashboard</x:v>
      </x:c>
      <x:c r="CM5399" t="str">
        <x:v>I19</x:v>
      </x:c>
      <x:c r="CN5399" t="str">
        <x:v>At 2× sigma the demonstration becomes non-decisive.</x:v>
      </x:c>
      <x:c r="CO5399" t="n">
        <x:f>IFERROR(IF(AND(TYPE('Dashboard'!I19)=TYPE(CN5399),ISBLANK('Dashboard'!I19)=ISBLANK(CN5399),EXACT('Dashboard'!I19,CN5399)),0,1),1)</x:f>
        <x:v>0</x:v>
      </x:c>
    </x:row>
    <x:row r="5400">
      <x:c r="CL5400" t="str">
        <x:v>Dashboard</x:v>
      </x:c>
      <x:c r="CM5400" t="str">
        <x:v>A20</x:v>
      </x:c>
      <x:c r="CN5400" t="str">
        <x:v>5</x:v>
      </x:c>
      <x:c r="CO5400" t="n">
        <x:f>IFERROR(IF(AND(TYPE('Dashboard'!A20)=TYPE(CN5400),ISBLANK('Dashboard'!A20)=ISBLANK(CN5400),EXACT('Dashboard'!A20,CN5400)),0,1),1)</x:f>
        <x:v>0</x:v>
      </x:c>
    </x:row>
    <x:row r="5401">
      <x:c r="CL5401" t="str">
        <x:v>Dashboard</x:v>
      </x:c>
      <x:c r="CM5401" t="str">
        <x:v>B20</x:v>
      </x:c>
      <x:c r="CN5401" t="str">
        <x:v>RippleLogic Score / RLS</x:v>
      </x:c>
      <x:c r="CO5401" t="n">
        <x:f>IFERROR(IF(AND(TYPE('Dashboard'!B20)=TYPE(CN5401),ISBLANK('Dashboard'!B20)=ISBLANK(CN5401),EXACT('Dashboard'!B20,CN5401)),0,1),1)</x:f>
        <x:v>0</x:v>
      </x:c>
    </x:row>
    <x:row r="5402">
      <x:c r="CL5402" t="str">
        <x:v>Dashboard</x:v>
      </x:c>
      <x:c r="CM5402" t="str">
        <x:v>E20</x:v>
      </x:c>
      <x:c r="CN5402" t="str">
        <x:v>REFUSE_DETERMINISTIC_SELECTION</x:v>
      </x:c>
      <x:c r="CO5402" t="n">
        <x:f>IFERROR(IF(AND(TYPE('Dashboard'!E20)=TYPE(CN5402),ISBLANK('Dashboard'!E20)=ISBLANK(CN5402),EXACT('Dashboard'!E20,CN5402)),0,1),1)</x:f>
        <x:v>0</x:v>
      </x:c>
    </x:row>
    <x:row r="5403">
      <x:c r="CL5403" t="str">
        <x:v>Dashboard</x:v>
      </x:c>
      <x:c r="CM5403" t="str">
        <x:v>G20</x:v>
      </x:c>
      <x:c r="CN5403" t="str">
        <x:v>Sigma flip multiplier</x:v>
      </x:c>
      <x:c r="CO5403" t="n">
        <x:f>IFERROR(IF(AND(TYPE('Dashboard'!G20)=TYPE(CN5403),ISBLANK('Dashboard'!G20)=ISBLANK(CN5403),EXACT('Dashboard'!G20,CN5403)),0,1),1)</x:f>
        <x:v>0</x:v>
      </x:c>
    </x:row>
    <x:row r="5404">
      <x:c r="CL5404" t="str">
        <x:v>Dashboard</x:v>
      </x:c>
      <x:c r="CM5404" t="str">
        <x:v>H20</x:v>
      </x:c>
      <x:c r="CN5404" t="n">
        <x:v>1.8126799195478</x:v>
      </x:c>
      <x:c r="CO5404" t="n">
        <x:f>IFERROR(IF(AND(TYPE('Dashboard'!H20)=TYPE(CN5404),ISBLANK('Dashboard'!H20)=ISBLANK(CN5404),EXACT('Dashboard'!H20,CN5404)),0,1),1)</x:f>
        <x:v>0</x:v>
      </x:c>
    </x:row>
    <x:row r="5405">
      <x:c r="CL5405" t="str">
        <x:v>Dashboard</x:v>
      </x:c>
      <x:c r="CM5405" t="str">
        <x:v>I20</x:v>
      </x:c>
      <x:c r="CN5405" t="str">
        <x:v>Multiplier at which Gap reaches delta=2.</x:v>
      </x:c>
      <x:c r="CO5405" t="n">
        <x:f>IFERROR(IF(AND(TYPE('Dashboard'!I20)=TYPE(CN5405),ISBLANK('Dashboard'!I20)=ISBLANK(CN5405),EXACT('Dashboard'!I20,CN5405)),0,1),1)</x:f>
        <x:v>0</x:v>
      </x:c>
    </x:row>
    <x:row r="5406">
      <x:c r="CL5406" t="str">
        <x:v>Dashboard</x:v>
      </x:c>
      <x:c r="CM5406" t="str">
        <x:v>A21</x:v>
      </x:c>
      <x:c r="CN5406" t="str">
        <x:v>Decisiveness boundary:</x:v>
      </x:c>
      <x:c r="CO5406" t="n">
        <x:f>IFERROR(IF(AND(TYPE('Dashboard'!A21)=TYPE(CN5406),ISBLANK('Dashboard'!A21)=ISBLANK(CN5406),EXACT('Dashboard'!A21,CN5406)),0,1),1)</x:f>
        <x:v>0</x:v>
      </x:c>
    </x:row>
    <x:row r="5407">
      <x:c r="CL5407" t="str">
        <x:v>Dashboard</x:v>
      </x:c>
      <x:c r="CM5407" t="str">
        <x:v>B21</x:v>
      </x:c>
      <x:c r="CN5407" t="str">
        <x:v>Option A is the higher point-score option, but the declared Method C uncertainty is unvalidated and σ×2 changes decisiveness. RippleLogic therefore refuses deterministic selection; this is not empirical validation, legal authority, or safe-execution proof.</x:v>
      </x:c>
      <x:c r="CO5407" t="n">
        <x:f>IFERROR(IF(AND(TYPE('Dashboard'!B21)=TYPE(CN5407),ISBLANK('Dashboard'!B21)=ISBLANK(CN5407),EXACT('Dashboard'!B21,CN5407)),0,1),1)</x:f>
        <x:v>0</x:v>
      </x:c>
    </x:row>
    <x:row r="5408">
      <x:c r="CL5408" t="str">
        <x:v>Dashboard</x:v>
      </x:c>
      <x:c r="CM5408" t="str">
        <x:v>C21</x:v>
      </x:c>
      <x:c r="CN5408" t="n">
        <x:v>0.0153129427168233</x:v>
      </x:c>
      <x:c r="CO5408" t="n">
        <x:f>IFERROR(IF(AND(TYPE('Dashboard'!C21)=TYPE(CN5408),ISBLANK('Dashboard'!C21)=ISBLANK(CN5408),EXACT('Dashboard'!C21,CN5408)),0,1),1)</x:f>
        <x:v>0</x:v>
      </x:c>
    </x:row>
    <x:row r="5409">
      <x:c r="CL5409" t="str">
        <x:v>Dashboard</x:v>
      </x:c>
      <x:c r="CM5409" t="str">
        <x:v>D21</x:v>
      </x:c>
      <x:c r="CN5409" t="n">
        <x:v>-0.00112238738505248</x:v>
      </x:c>
      <x:c r="CO5409" t="n">
        <x:f>IFERROR(IF(AND(TYPE('Dashboard'!D21)=TYPE(CN5409),ISBLANK('Dashboard'!D21)=ISBLANK(CN5409),EXACT('Dashboard'!D21,CN5409)),0,1),1)</x:f>
        <x:v>0</x:v>
      </x:c>
    </x:row>
    <x:row r="5410">
      <x:c r="CL5410" t="str">
        <x:v>Dashboard</x:v>
      </x:c>
      <x:c r="CM5410" t="str">
        <x:v>E21</x:v>
      </x:c>
      <x:c r="CN5410" t="str">
        <x:v>Framework verdict: REFUSE_DETERMINISTIC_SELECTION</x:v>
      </x:c>
      <x:c r="CO5410" t="n">
        <x:f>IFERROR(IF(AND(TYPE('Dashboard'!E21)=TYPE(CN5410),ISBLANK('Dashboard'!E21)=ISBLANK(CN5410),EXACT('Dashboard'!E21,CN5410)),0,1),1)</x:f>
        <x:v>0</x:v>
      </x:c>
    </x:row>
    <x:row r="5411">
      <x:c r="CL5411" t="str">
        <x:v>Dashboard</x:v>
      </x:c>
      <x:c r="CM5411" t="str">
        <x:v>G21</x:v>
      </x:c>
      <x:c r="CN5411" t="str">
        <x:v>Sigma sensitivity</x:v>
      </x:c>
      <x:c r="CO5411" t="n">
        <x:f>IFERROR(IF(AND(TYPE('Dashboard'!G21)=TYPE(CN5411),ISBLANK('Dashboard'!G21)=ISBLANK(CN5411),EXACT('Dashboard'!G21,CN5411)),0,1),1)</x:f>
        <x:v>0</x:v>
      </x:c>
    </x:row>
    <x:row r="5412">
      <x:c r="CL5412" t="str">
        <x:v>Dashboard</x:v>
      </x:c>
      <x:c r="CM5412" t="str">
        <x:v>H21</x:v>
      </x:c>
      <x:c r="CN5412" t="str">
        <x:v>SENSITIVE</x:v>
      </x:c>
      <x:c r="CO5412" t="n">
        <x:f>IFERROR(IF(AND(TYPE('Dashboard'!H21)=TYPE(CN5412),ISBLANK('Dashboard'!H21)=ISBLANK(CN5412),EXACT('Dashboard'!H21,CN5412)),0,1),1)</x:f>
        <x:v>0</x:v>
      </x:c>
    </x:row>
    <x:row r="5413">
      <x:c r="CL5413" t="str">
        <x:v>Dashboard</x:v>
      </x:c>
      <x:c r="CM5413" t="str">
        <x:v>I21</x:v>
      </x:c>
      <x:c r="CN5413" t="str">
        <x:v>See RLS!B48 for the canonical uncertainty-sensitivity token.</x:v>
      </x:c>
      <x:c r="CO5413" t="n">
        <x:f>IFERROR(IF(AND(TYPE('Dashboard'!I21)=TYPE(CN5413),ISBLANK('Dashboard'!I21)=ISBLANK(CN5413),EXACT('Dashboard'!I21,CN5413)),0,1),1)</x:f>
        <x:v>0</x:v>
      </x:c>
    </x:row>
    <x:row r="5414">
      <x:c r="CL5414" t="str">
        <x:v>Dashboard</x:v>
      </x:c>
      <x:c r="CM5414" t="str">
        <x:v>A22</x:v>
      </x:c>
      <x:c r="CN5414" t="str">
        <x:v>Selection note:</x:v>
      </x:c>
      <x:c r="CO5414" t="n">
        <x:f>IFERROR(IF(AND(TYPE('Dashboard'!A22)=TYPE(CN5414),ISBLANK('Dashboard'!A22)=ISBLANK(CN5414),EXACT('Dashboard'!A22,CN5414)),0,1),1)</x:f>
        <x:v>0</x:v>
      </x:c>
    </x:row>
    <x:row r="5415">
      <x:c r="CL5415" t="str">
        <x:v>Dashboard</x:v>
      </x:c>
      <x:c r="CM5415" t="str">
        <x:v>B22</x:v>
      </x:c>
      <x:c r="CN5415" t="str">
        <x:v>Two-option surface only (A/B); both remain selectable with binding controls. Option A is separately selected by accountable authority after the non-decisive framework result.</x:v>
      </x:c>
      <x:c r="CO5415" t="n">
        <x:f>IFERROR(IF(AND(TYPE('Dashboard'!B22)=TYPE(CN5415),ISBLANK('Dashboard'!B22)=ISBLANK(CN5415),EXACT('Dashboard'!B22,CN5415)),0,1),1)</x:f>
        <x:v>0</x:v>
      </x:c>
    </x:row>
    <x:row r="5416">
      <x:c r="CL5416" t="str">
        <x:v>Dashboard</x:v>
      </x:c>
      <x:c r="CM5416" t="str">
        <x:v>A23</x:v>
      </x:c>
      <x:c r="CN5416" t="str">
        <x:v>SPECIAL-CASE STRUCTURAL DIAGNOSTICS</x:v>
      </x:c>
      <x:c r="CO5416" t="n">
        <x:f>IFERROR(IF(AND(TYPE('Dashboard'!A23)=TYPE(CN5416),ISBLANK('Dashboard'!A23)=ISBLANK(CN5416),EXACT('Dashboard'!A23,CN5416)),0,1),1)</x:f>
        <x:v>0</x:v>
      </x:c>
    </x:row>
    <x:row r="5417">
      <x:c r="CL5417" t="str">
        <x:v>Dashboard</x:v>
      </x:c>
      <x:c r="CM5417" t="str">
        <x:v>A24</x:v>
      </x:c>
      <x:c r="CN5417" t="str">
        <x:v>Rule</x:v>
      </x:c>
      <x:c r="CO5417" t="n">
        <x:f>IFERROR(IF(AND(TYPE('Dashboard'!A24)=TYPE(CN5417),ISBLANK('Dashboard'!A24)=ISBLANK(CN5417),EXACT('Dashboard'!A24,CN5417)),0,1),1)</x:f>
        <x:v>0</x:v>
      </x:c>
    </x:row>
    <x:row r="5418">
      <x:c r="CL5418" t="str">
        <x:v>Dashboard</x:v>
      </x:c>
      <x:c r="CM5418" t="str">
        <x:v>B24</x:v>
      </x:c>
      <x:c r="CN5418" t="str">
        <x:v>UCI/HOI are structural diagnostics. Gate-relevant use belongs inside CSV. Residual use occurs only when RLS is tied, close, or non-decisive.</x:v>
      </x:c>
      <x:c r="CO5418" t="n">
        <x:f>IFERROR(IF(AND(TYPE('Dashboard'!B24)=TYPE(CN5418),ISBLANK('Dashboard'!B24)=ISBLANK(CN5418),EXACT('Dashboard'!B24,CN5418)),0,1),1)</x:f>
        <x:v>0</x:v>
      </x:c>
    </x:row>
    <x:row r="5419">
      <x:c r="CL5419" t="str">
        <x:v>Dashboard</x:v>
      </x:c>
      <x:c r="CM5419" t="str">
        <x:v>A25</x:v>
      </x:c>
      <x:c r="CN5419" t="str">
        <x:v>Tie-break status</x:v>
      </x:c>
      <x:c r="CO5419" t="n">
        <x:f>IFERROR(IF(AND(TYPE('Dashboard'!A25)=TYPE(CN5419),ISBLANK('Dashboard'!A25)=ISBLANK(CN5419),EXACT('Dashboard'!A25,CN5419)),0,1),1)</x:f>
        <x:v>0</x:v>
      </x:c>
    </x:row>
    <x:row r="5420">
      <x:c r="CL5420" t="str">
        <x:v>Dashboard</x:v>
      </x:c>
      <x:c r="CM5420" t="str">
        <x:v>B25</x:v>
      </x:c>
      <x:c r="CN5420" t="str">
        <x:v>The ordinary point-score ranking remains visible, but a computed uncertainty stress changes decisiveness. RippleLogic does not claim unique selection; the accountable authority selects A transparently among qualified options.</x:v>
      </x:c>
      <x:c r="CO5420" t="n">
        <x:f>IFERROR(IF(AND(TYPE('Dashboard'!B25)=TYPE(CN5420),ISBLANK('Dashboard'!B25)=ISBLANK(CN5420),EXACT('Dashboard'!B25,CN5420)),0,1),1)</x:f>
        <x:v>0</x:v>
      </x:c>
    </x:row>
    <x:row r="5421">
      <x:c r="CL5421" t="str">
        <x:v>Dashboard</x:v>
      </x:c>
      <x:c r="CM5421" t="str">
        <x:v>A26</x:v>
      </x:c>
      <x:c r="CN5421" t="str">
        <x:v>PLSS Scope Note:</x:v>
      </x:c>
      <x:c r="CO5421" t="n">
        <x:f>IFERROR(IF(AND(TYPE('Dashboard'!A26)=TYPE(CN5421),ISBLANK('Dashboard'!A26)=ISBLANK(CN5421),EXACT('Dashboard'!A26,CN5421)),0,1),1)</x:f>
        <x:v>0</x:v>
      </x:c>
    </x:row>
    <x:row r="5422">
      <x:c r="CL5422" t="str">
        <x:v>Dashboard</x:v>
      </x:c>
      <x:c r="CM5422" t="str">
        <x:v>B26</x:v>
      </x:c>
      <x:c r="CN5422" t="str">
        <x:v>See PLSS_Local_Scope for q_u and w_u^PLSS</x:v>
      </x:c>
      <x:c r="CO5422" t="n">
        <x:f>IFERROR(IF(AND(TYPE('Dashboard'!B26)=TYPE(CN5422),ISBLANK('Dashboard'!B26)=ISBLANK(CN5422),EXACT('Dashboard'!B26,CN5422)),0,1),1)</x:f>
        <x:v>0</x:v>
      </x:c>
    </x:row>
    <x:row r="5423">
      <x:c r="CL5423" t="str">
        <x:v>Dashboard</x:v>
      </x:c>
      <x:c r="CM5423" t="str">
        <x:v>A27</x:v>
      </x:c>
      <x:c r="CN5423" t="str">
        <x:v>RELEASE BOUNDARY</x:v>
      </x:c>
      <x:c r="CO5423" t="n">
        <x:f>IFERROR(IF(AND(TYPE('Dashboard'!A27)=TYPE(CN5423),ISBLANK('Dashboard'!A27)=ISBLANK(CN5423),EXACT('Dashboard'!A27,CN5423)),0,1),1)</x:f>
        <x:v>0</x:v>
      </x:c>
    </x:row>
    <x:row r="5424">
      <x:c r="CL5424" t="str">
        <x:v>Dashboard</x:v>
      </x:c>
      <x:c r="CM5424" t="str">
        <x:v>B27</x:v>
      </x:c>
      <x:c r="CN5424" t="str">
        <x:v>STATUS</x:v>
      </x:c>
      <x:c r="CO5424" t="n">
        <x:f>IFERROR(IF(AND(TYPE('Dashboard'!B27)=TYPE(CN5424),ISBLANK('Dashboard'!B27)=ISBLANK(CN5424),EXACT('Dashboard'!B27,CN5424)),0,1),1)</x:f>
        <x:v>0</x:v>
      </x:c>
    </x:row>
    <x:row r="5425">
      <x:c r="CL5425" t="str">
        <x:v>Dashboard</x:v>
      </x:c>
      <x:c r="CM5425" t="str">
        <x:v>C27</x:v>
      </x:c>
      <x:c r="CN5425" t="str">
        <x:v>INTERPRETATION</x:v>
      </x:c>
      <x:c r="CO5425" t="n">
        <x:f>IFERROR(IF(AND(TYPE('Dashboard'!C27)=TYPE(CN5425),ISBLANK('Dashboard'!C27)=ISBLANK(CN5425),EXACT('Dashboard'!C27,CN5425)),0,1),1)</x:f>
        <x:v>0</x:v>
      </x:c>
    </x:row>
    <x:row r="5426">
      <x:c r="CL5426" t="str">
        <x:v>Dashboard</x:v>
      </x:c>
      <x:c r="CM5426" t="str">
        <x:v>A28</x:v>
      </x:c>
      <x:c r="CN5426" t="str">
        <x:v>Workbook role</x:v>
      </x:c>
      <x:c r="CO5426" t="n">
        <x:f>IFERROR(IF(AND(TYPE('Dashboard'!A28)=TYPE(CN5426),ISBLANK('Dashboard'!A28)=ISBLANK(CN5426),EXACT('Dashboard'!A28,CN5426)),0,1),1)</x:f>
        <x:v>0</x:v>
      </x:c>
    </x:row>
    <x:row r="5427">
      <x:c r="CL5427" t="str">
        <x:v>Dashboard</x:v>
      </x:c>
      <x:c r="CM5427" t="str">
        <x:v>B28</x:v>
      </x:c>
      <x:c r="CN5427" t="str">
        <x:v>Worked-run exemplar</x:v>
      </x:c>
      <x:c r="CO5427" t="n">
        <x:f>IFERROR(IF(AND(TYPE('Dashboard'!B28)=TYPE(CN5427),ISBLANK('Dashboard'!B28)=ISBLANK(CN5427),EXACT('Dashboard'!B28,CN5427)),0,1),1)</x:f>
        <x:v>0</x:v>
      </x:c>
    </x:row>
    <x:row r="5428">
      <x:c r="CL5428" t="str">
        <x:v>Dashboard</x:v>
      </x:c>
      <x:c r="CM5428" t="str">
        <x:v>C28</x:v>
      </x:c>
      <x:c r="CN5428" t="str">
        <x:v>Useful for replay/training; not a validator or reference calculator.</x:v>
      </x:c>
      <x:c r="CO5428" t="n">
        <x:f>IFERROR(IF(AND(TYPE('Dashboard'!C28)=TYPE(CN5428),ISBLANK('Dashboard'!C28)=ISBLANK(CN5428),EXACT('Dashboard'!C28,CN5428)),0,1),1)</x:f>
        <x:v>0</x:v>
      </x:c>
    </x:row>
    <x:row r="5429">
      <x:c r="CL5429" t="str">
        <x:v>Dashboard</x:v>
      </x:c>
      <x:c r="CM5429" t="str">
        <x:v>A29</x:v>
      </x:c>
      <x:c r="CN5429" t="str">
        <x:v>ProofPack-ready</x:v>
      </x:c>
      <x:c r="CO5429" t="n">
        <x:f>IFERROR(IF(AND(TYPE('Dashboard'!A29)=TYPE(CN5429),ISBLANK('Dashboard'!A29)=ISBLANK(CN5429),EXACT('Dashboard'!A29,CN5429)),0,1),1)</x:f>
        <x:v>0</x:v>
      </x:c>
    </x:row>
    <x:row r="5430">
      <x:c r="CL5430" t="str">
        <x:v>Dashboard</x:v>
      </x:c>
      <x:c r="CM5430" t="str">
        <x:v>B29</x:v>
      </x:c>
      <x:c r="CN5430" t="str">
        <x:v>NO</x:v>
      </x:c>
      <x:c r="CO5430" t="n">
        <x:f>IFERROR(IF(AND(TYPE('Dashboard'!B29)=TYPE(CN5430),ISBLANK('Dashboard'!B29)=ISBLANK(CN5430),EXACT('Dashboard'!B29,CN5430)),0,1),1)</x:f>
        <x:v>0</x:v>
      </x:c>
    </x:row>
    <x:row r="5431">
      <x:c r="CL5431" t="str">
        <x:v>Dashboard</x:v>
      </x:c>
      <x:c r="CM5431" t="str">
        <x:v>C29</x:v>
      </x:c>
      <x:c r="CN5431" t="str">
        <x:v>Requires separate bundled/hash-pinned replay assets.</x:v>
      </x:c>
      <x:c r="CO5431" t="n">
        <x:f>IFERROR(IF(AND(TYPE('Dashboard'!C29)=TYPE(CN5431),ISBLANK('Dashboard'!C29)=ISBLANK(CN5431),EXACT('Dashboard'!C29,CN5431)),0,1),1)</x:f>
        <x:v>0</x:v>
      </x:c>
    </x:row>
    <x:row r="5432">
      <x:c r="CL5432" t="str">
        <x:v>Dashboard</x:v>
      </x:c>
      <x:c r="CM5432" t="str">
        <x:v>A30</x:v>
      </x:c>
      <x:c r="CN5432" t="str">
        <x:v>Tier 4-ready</x:v>
      </x:c>
      <x:c r="CO5432" t="n">
        <x:f>IFERROR(IF(AND(TYPE('Dashboard'!A30)=TYPE(CN5432),ISBLANK('Dashboard'!A30)=ISBLANK(CN5432),EXACT('Dashboard'!A30,CN5432)),0,1),1)</x:f>
        <x:v>0</x:v>
      </x:c>
    </x:row>
    <x:row r="5433">
      <x:c r="CL5433" t="str">
        <x:v>Dashboard</x:v>
      </x:c>
      <x:c r="CM5433" t="str">
        <x:v>B30</x:v>
      </x:c>
      <x:c r="CN5433" t="str">
        <x:v>NO</x:v>
      </x:c>
      <x:c r="CO5433" t="n">
        <x:f>IFERROR(IF(AND(TYPE('Dashboard'!B30)=TYPE(CN5433),ISBLANK('Dashboard'!B30)=ISBLANK(CN5433),EXACT('Dashboard'!B30,CN5433)),0,1),1)</x:f>
        <x:v>0</x:v>
      </x:c>
    </x:row>
    <x:row r="5434">
      <x:c r="CL5434" t="str">
        <x:v>Dashboard</x:v>
      </x:c>
      <x:c r="CM5434" t="str">
        <x:v>C30</x:v>
      </x:c>
      <x:c r="CN5434" t="str">
        <x:v>Prohibited for all released versions, including v12.0, until ProofPack is independently replayable.</x:v>
      </x:c>
      <x:c r="CO5434" t="n">
        <x:f>IFERROR(IF(AND(TYPE('Dashboard'!C30)=TYPE(CN5434),ISBLANK('Dashboard'!C30)=ISBLANK(CN5434),EXACT('Dashboard'!C30,CN5434)),0,1),1)</x:f>
        <x:v>0</x:v>
      </x:c>
    </x:row>
    <x:row r="5435">
      <x:c r="CL5435" t="str">
        <x:v>Dashboard</x:v>
      </x:c>
      <x:c r="CM5435" t="str">
        <x:v>A31</x:v>
      </x:c>
      <x:c r="CN5435" t="str">
        <x:v>Empirical validation</x:v>
      </x:c>
      <x:c r="CO5435" t="n">
        <x:f>IFERROR(IF(AND(TYPE('Dashboard'!A31)=TYPE(CN5435),ISBLANK('Dashboard'!A31)=ISBLANK(CN5435),EXACT('Dashboard'!A31,CN5435)),0,1),1)</x:f>
        <x:v>0</x:v>
      </x:c>
    </x:row>
    <x:row r="5436">
      <x:c r="CL5436" t="str">
        <x:v>Dashboard</x:v>
      </x:c>
      <x:c r="CM5436" t="str">
        <x:v>B31</x:v>
      </x:c>
      <x:c r="CN5436" t="str">
        <x:v>NO</x:v>
      </x:c>
      <x:c r="CO5436" t="n">
        <x:f>IFERROR(IF(AND(TYPE('Dashboard'!B31)=TYPE(CN5436),ISBLANK('Dashboard'!B31)=ISBLANK(CN5436),EXACT('Dashboard'!B31,CN5436)),0,1),1)</x:f>
        <x:v>0</x:v>
      </x:c>
    </x:row>
    <x:row r="5437">
      <x:c r="CL5437" t="str">
        <x:v>Dashboard</x:v>
      </x:c>
      <x:c r="CM5437" t="str">
        <x:v>C31</x:v>
      </x:c>
      <x:c r="CN5437" t="str">
        <x:v>Requires pilot results and external review.</x:v>
      </x:c>
      <x:c r="CO5437" t="n">
        <x:f>IFERROR(IF(AND(TYPE('Dashboard'!C31)=TYPE(CN5437),ISBLANK('Dashboard'!C31)=ISBLANK(CN5437),EXACT('Dashboard'!C31,CN5437)),0,1),1)</x:f>
        <x:v>0</x:v>
      </x:c>
    </x:row>
    <x:row r="5438">
      <x:c r="CL5438" t="str">
        <x:v>Dashboard</x:v>
      </x:c>
      <x:c r="CM5438" t="str">
        <x:v>A32</x:v>
      </x:c>
      <x:c r="CN5438" t="str">
        <x:v>Machine-verifiable ecosystem complete</x:v>
      </x:c>
      <x:c r="CO5438" t="n">
        <x:f>IFERROR(IF(AND(TYPE('Dashboard'!A32)=TYPE(CN5438),ISBLANK('Dashboard'!A32)=ISBLANK(CN5438),EXACT('Dashboard'!A32,CN5438)),0,1),1)</x:f>
        <x:v>0</x:v>
      </x:c>
    </x:row>
    <x:row r="5439">
      <x:c r="CL5439" t="str">
        <x:v>Dashboard</x:v>
      </x:c>
      <x:c r="CM5439" t="str">
        <x:v>B32</x:v>
      </x:c>
      <x:c r="CN5439" t="str">
        <x:v>NO</x:v>
      </x:c>
      <x:c r="CO5439" t="n">
        <x:f>IFERROR(IF(AND(TYPE('Dashboard'!B32)=TYPE(CN5439),ISBLANK('Dashboard'!B32)=ISBLANK(CN5439),EXACT('Dashboard'!B32,CN5439)),0,1),1)</x:f>
        <x:v>0</x:v>
      </x:c>
    </x:row>
    <x:row r="5440">
      <x:c r="CL5440" t="str">
        <x:v>Dashboard</x:v>
      </x:c>
      <x:c r="CM5440" t="str">
        <x:v>C32</x:v>
      </x:c>
      <x:c r="CN5440" t="str">
        <x:v>Requires schemas, validator, calculator, machine vectors, replay instructions.</x:v>
      </x:c>
      <x:c r="CO5440" t="n">
        <x:f>IFERROR(IF(AND(TYPE('Dashboard'!C32)=TYPE(CN5440),ISBLANK('Dashboard'!C32)=ISBLANK(CN5440),EXACT('Dashboard'!C32,CN5440)),0,1),1)</x:f>
        <x:v>0</x:v>
      </x:c>
    </x:row>
    <x:row r="5441">
      <x:c r="CL5441" t="str">
        <x:v>Dashboard</x:v>
      </x:c>
      <x:c r="CM5441" t="str">
        <x:v>A33</x:v>
      </x:c>
      <x:c r="CN5441" t="str">
        <x:v>UCI maturity</x:v>
      </x:c>
      <x:c r="CO5441" t="n">
        <x:f>IFERROR(IF(AND(TYPE('Dashboard'!A33)=TYPE(CN5441),ISBLANK('Dashboard'!A33)=ISBLANK(CN5441),EXACT('Dashboard'!A33,CN5441)),0,1),1)</x:f>
        <x:v>0</x:v>
      </x:c>
    </x:row>
    <x:row r="5442">
      <x:c r="CL5442" t="str">
        <x:v>Dashboard</x:v>
      </x:c>
      <x:c r="CM5442" t="str">
        <x:v>B33</x:v>
      </x:c>
      <x:c r="CN5442" t="str">
        <x:v>Provisional</x:v>
      </x:c>
      <x:c r="CO5442" t="n">
        <x:f>IFERROR(IF(AND(TYPE('Dashboard'!B33)=TYPE(CN5442),ISBLANK('Dashboard'!B33)=ISBLANK(CN5442),EXACT('Dashboard'!B33,CN5442)),0,1),1)</x:f>
        <x:v>0</x:v>
      </x:c>
    </x:row>
    <x:row r="5443">
      <x:c r="CL5443" t="str">
        <x:v>Dashboard</x:v>
      </x:c>
      <x:c r="CM5443" t="str">
        <x:v>C33</x:v>
      </x:c>
      <x:c r="CN5443" t="str">
        <x:v>Structural diagnostic only; no cross-domain validation claim.</x:v>
      </x:c>
      <x:c r="CO5443" t="n">
        <x:f>IFERROR(IF(AND(TYPE('Dashboard'!C33)=TYPE(CN5443),ISBLANK('Dashboard'!C33)=ISBLANK(CN5443),EXACT('Dashboard'!C33,CN5443)),0,1),1)</x:f>
        <x:v>0</x:v>
      </x:c>
    </x:row>
    <x:row r="5444">
      <x:c r="CL5444" t="str">
        <x:v>Dashboard</x:v>
      </x:c>
      <x:c r="CM5444" t="str">
        <x:v>A34</x:v>
      </x:c>
      <x:c r="CN5444" t="str">
        <x:v>Biological SGP maturity</x:v>
      </x:c>
      <x:c r="CO5444" t="n">
        <x:f>IFERROR(IF(AND(TYPE('Dashboard'!A34)=TYPE(CN5444),ISBLANK('Dashboard'!A34)=ISBLANK(CN5444),EXACT('Dashboard'!A34,CN5444)),0,1),1)</x:f>
        <x:v>0</x:v>
      </x:c>
    </x:row>
    <x:row r="5445">
      <x:c r="CL5445" t="str">
        <x:v>Dashboard</x:v>
      </x:c>
      <x:c r="CM5445" t="str">
        <x:v>B34</x:v>
      </x:c>
      <x:c r="CN5445" t="str">
        <x:v>NA_NOT_INVOKED</x:v>
      </x:c>
      <x:c r="CO5445" t="n">
        <x:f>IFERROR(IF(AND(TYPE('Dashboard'!B34)=TYPE(CN5445),ISBLANK('Dashboard'!B34)=ISBLANK(CN5445),EXACT('Dashboard'!B34,CN5445)),0,1),1)</x:f>
        <x:v>0</x:v>
      </x:c>
    </x:row>
    <x:row r="5446">
      <x:c r="CL5446" t="str">
        <x:v>Dashboard</x:v>
      </x:c>
      <x:c r="CM5446" t="str">
        <x:v>C34</x:v>
      </x:c>
      <x:c r="CN5446" t="str">
        <x:v>Human-only worked run; biological SGP evidence not invoked. No individualized biological measurement-completeness claim.</x:v>
      </x:c>
      <x:c r="CO5446" t="n">
        <x:f>IFERROR(IF(AND(TYPE('Dashboard'!C34)=TYPE(CN5446),ISBLANK('Dashboard'!C34)=ISBLANK(CN5446),EXACT('Dashboard'!C34,CN5446)),0,1),1)</x:f>
        <x:v>0</x:v>
      </x:c>
    </x:row>
    <x:row r="5447">
      <x:c r="CL5447" t="str">
        <x:v>Dashboard</x:v>
      </x:c>
      <x:c r="CM5447" t="str">
        <x:v>A35</x:v>
      </x:c>
      <x:c r="CN5447" t="str">
        <x:v>Public claim wording</x:v>
      </x:c>
      <x:c r="CO5447" t="n">
        <x:f>IFERROR(IF(AND(TYPE('Dashboard'!A35)=TYPE(CN5447),ISBLANK('Dashboard'!A35)=ISBLANK(CN5447),EXACT('Dashboard'!A35,CN5447)),0,1),1)</x:f>
        <x:v>0</x:v>
      </x:c>
    </x:row>
    <x:row r="5448">
      <x:c r="CL5448" t="str">
        <x:v>Dashboard</x:v>
      </x:c>
      <x:c r="CM5448" t="str">
        <x:v>B35</x:v>
      </x:c>
      <x:c r="CN5448" t="str">
        <x:v>Worked-run publishable with a non-decisive framework verdict, explicit uncertainty sensitivity, and a separate authority-selection boundary</x:v>
      </x:c>
      <x:c r="CO5448" t="n">
        <x:f>IFERROR(IF(AND(TYPE('Dashboard'!B35)=TYPE(CN5448),ISBLANK('Dashboard'!B35)=ISBLANK(CN5448),EXACT('Dashboard'!B35,CN5448)),0,1),1)</x:f>
        <x:v>0</x:v>
      </x:c>
    </x:row>
    <x:row r="5449">
      <x:c r="CL5449" t="str">
        <x:v>Dashboard</x:v>
      </x:c>
      <x:c r="CM5449" t="str">
        <x:v>C35</x:v>
      </x:c>
      <x:c r="CN5449" t="str">
        <x:v>Avoid unqualified publish-ready or deterministic-selection language.</x:v>
      </x:c>
      <x:c r="CO5449" t="n">
        <x:f>IFERROR(IF(AND(TYPE('Dashboard'!C35)=TYPE(CN5449),ISBLANK('Dashboard'!C35)=ISBLANK(CN5449),EXACT('Dashboard'!C35,CN5449)),0,1),1)</x:f>
        <x:v>0</x:v>
      </x:c>
    </x:row>
    <x:row r="5450">
      <x:c r="CL5450" t="str">
        <x:v>Dashboard</x:v>
      </x:c>
      <x:c r="CM5450" t="str">
        <x:v>A36</x:v>
      </x:c>
      <x:c r="CN5450" t="str">
        <x:v>Next step</x:v>
      </x:c>
      <x:c r="CO5450" t="n">
        <x:f>IFERROR(IF(AND(TYPE('Dashboard'!A36)=TYPE(CN5450),ISBLANK('Dashboard'!A36)=ISBLANK(CN5450),EXACT('Dashboard'!A36,CN5450)),0,1),1)</x:f>
        <x:v>0</x:v>
      </x:c>
    </x:row>
    <x:row r="5451">
      <x:c r="CL5451" t="str">
        <x:v>Dashboard</x:v>
      </x:c>
      <x:c r="CM5451" t="str">
        <x:v>B36</x:v>
      </x:c>
      <x:c r="CN5451" t="str">
        <x:v>post-core ProofPack-prep tooling line</x:v>
      </x:c>
      <x:c r="CO5451" t="n">
        <x:f>IFERROR(IF(AND(TYPE('Dashboard'!B36)=TYPE(CN5451),ISBLANK('Dashboard'!B36)=ISBLANK(CN5451),EXACT('Dashboard'!B36,CN5451)),0,1),1)</x:f>
        <x:v>0</x:v>
      </x:c>
    </x:row>
    <x:row r="5452">
      <x:c r="CL5452" t="str">
        <x:v>Dashboard</x:v>
      </x:c>
      <x:c r="CM5452" t="str">
        <x:v>C36</x:v>
      </x:c>
      <x:c r="CN5452" t="str">
        <x:v>Reference calculator, schemas, vectors, validators, and ProofPack-prep assets.</x:v>
      </x:c>
      <x:c r="CO5452" t="n">
        <x:f>IFERROR(IF(AND(TYPE('Dashboard'!C36)=TYPE(CN5452),ISBLANK('Dashboard'!C36)=ISBLANK(CN5452),EXACT('Dashboard'!C36,CN5452)),0,1),1)</x:f>
        <x:v>0</x:v>
      </x:c>
    </x:row>
    <x:row r="5453">
      <x:c r="CL5453" t="str">
        <x:v>Dashboard</x:v>
      </x:c>
      <x:c r="CM5453" t="str">
        <x:v>A37</x:v>
      </x:c>
      <x:c r="CN5453" t="str">
        <x:v>Tool-Local Review Flags:</x:v>
      </x:c>
      <x:c r="CO5453" t="n">
        <x:f>IFERROR(IF(AND(TYPE('Dashboard'!A37)=TYPE(CN5453),ISBLANK('Dashboard'!A37)=ISBLANK(CN5453),EXACT('Dashboard'!A37,CN5453)),0,1),1)</x:f>
        <x:v>0</x:v>
      </x:c>
    </x:row>
    <x:row r="5454">
      <x:c r="CL5454" t="str">
        <x:v>Dashboard</x:v>
      </x:c>
      <x:c r="CM5454" t="str">
        <x:v>B37</x:v>
      </x:c>
      <x:c r="CN5454" t="n">
        <x:v>0</x:v>
      </x:c>
      <x:c r="CO5454" t="n">
        <x:f>IFERROR(IF(AND(TYPE('Dashboard'!B37)=TYPE(CN5454),ISBLANK('Dashboard'!B37)=ISBLANK(CN5454),EXACT('Dashboard'!B37,CN5454)),0,1),1)</x:f>
        <x:v>0</x:v>
      </x:c>
    </x:row>
    <x:row r="5455">
      <x:c r="CL5455" t="str">
        <x:v>Dashboard</x:v>
      </x:c>
      <x:c r="CM5455" t="str">
        <x:v>A39</x:v>
      </x:c>
      <x:c r="CN5455" t="str">
        <x:v>Triggered Flags:</x:v>
      </x:c>
      <x:c r="CO5455" t="n">
        <x:f>IFERROR(IF(AND(TYPE('Dashboard'!A39)=TYPE(CN5455),ISBLANK('Dashboard'!A39)=ISBLANK(CN5455),EXACT('Dashboard'!A39,CN5455)),0,1),1)</x:f>
        <x:v>0</x:v>
      </x:c>
    </x:row>
    <x:row r="5456">
      <x:c r="CL5456" t="str">
        <x:v>Dashboard</x:v>
      </x:c>
      <x:c r="CM5456" t="str">
        <x:v>B39</x:v>
      </x:c>
      <x:c r="CN5456" t="str">
        <x:v>ESCALATION_REQUIRED; NONDECISIVE_GAP_REVIEW; UNCERTAINTY_DECISIVENESS_SENSITIVE</x:v>
      </x:c>
      <x:c r="CO5456" t="n">
        <x:f>IFERROR(IF(AND(TYPE('Dashboard'!B39)=TYPE(CN5456),ISBLANK('Dashboard'!B39)=ISBLANK(CN5456),EXACT('Dashboard'!B39,CN5456)),0,1),1)</x:f>
        <x:v>0</x:v>
      </x:c>
    </x:row>
    <x:row r="5457">
      <x:c r="CL5457" t="str">
        <x:v>Dashboard</x:v>
      </x:c>
      <x:c r="CM5457" t="str">
        <x:v>A42</x:v>
      </x:c>
      <x:c r="CN5457" t="str">
        <x:v>NO</x:v>
      </x:c>
      <x:c r="CO5457" t="n">
        <x:f>IFERROR(IF(AND(TYPE('Dashboard'!A42)=TYPE(CN5457),ISBLANK('Dashboard'!A42)=ISBLANK(CN5457),EXACT('Dashboard'!A42,CN5457)),0,1),1)</x:f>
        <x:v>0</x:v>
      </x:c>
    </x:row>
    <x:row r="5458">
      <x:c r="CL5458" t="str">
        <x:v>Dashboard</x:v>
      </x:c>
      <x:c r="CM5458" t="str">
        <x:v>B42</x:v>
      </x:c>
      <x:c r="CN5458" t="str">
        <x:v>(none)</x:v>
      </x:c>
      <x:c r="CO5458" t="n">
        <x:f>IFERROR(IF(AND(TYPE('Dashboard'!B42)=TYPE(CN5458),ISBLANK('Dashboard'!B42)=ISBLANK(CN5458),EXACT('Dashboard'!B42,CN5458)),0,1),1)</x:f>
        <x:v>0</x:v>
      </x:c>
    </x:row>
    <x:row r="5459">
      <x:c r="CL5459" t="str">
        <x:v>Dashboard</x:v>
      </x:c>
      <x:c r="CM5459" t="str">
        <x:v>A45</x:v>
      </x:c>
      <x:c r="CN5459" t="str">
        <x:v>Audit flags (active)</x:v>
      </x:c>
      <x:c r="CO5459" t="n">
        <x:f>IFERROR(IF(AND(TYPE('Dashboard'!A45)=TYPE(CN5459),ISBLANK('Dashboard'!A45)=ISBLANK(CN5459),EXACT('Dashboard'!A45,CN5459)),0,1),1)</x:f>
        <x:v>0</x:v>
      </x:c>
    </x:row>
    <x:row r="5460">
      <x:c r="CL5460" t="str">
        <x:v>Dashboard</x:v>
      </x:c>
      <x:c r="CM5460" t="str">
        <x:v>B45</x:v>
      </x:c>
      <x:c r="CN5460" t="n">
        <x:v>3</x:v>
      </x:c>
      <x:c r="CO5460" t="n">
        <x:f>IFERROR(IF(AND(TYPE('Dashboard'!B45)=TYPE(CN5460),ISBLANK('Dashboard'!B45)=ISBLANK(CN5460),EXACT('Dashboard'!B45,CN5460)),0,1),1)</x:f>
        <x:v>0</x:v>
      </x:c>
    </x:row>
    <x:row r="5461">
      <x:c r="CL5461" t="str">
        <x:v>Dashboard</x:v>
      </x:c>
      <x:c r="CM5461" t="str">
        <x:v>A49</x:v>
      </x:c>
      <x:c r="CN5461" t="str">
        <x:v>REVIEW ACTIONS DOCUMENTED</x:v>
      </x:c>
      <x:c r="CO5461" t="n">
        <x:f>IFERROR(IF(AND(TYPE('Dashboard'!A49)=TYPE(CN5461),ISBLANK('Dashboard'!A49)=ISBLANK(CN5461),EXACT('Dashboard'!A49,CN5461)),0,1),1)</x:f>
        <x:v>0</x:v>
      </x:c>
    </x:row>
    <x:row r="5462">
      <x:c r="CL5462" t="str">
        <x:v>Dashboard</x:v>
      </x:c>
      <x:c r="CM5462" t="str">
        <x:v>A50</x:v>
      </x:c>
      <x:c r="CN5462" t="str">
        <x:v>1. ✓ Non-decisive framework verdict, uncertainty sensitivity, and separate authority selection documented</x:v>
      </x:c>
      <x:c r="CO5462" t="n">
        <x:f>IFERROR(IF(AND(TYPE('Dashboard'!A50)=TYPE(CN5462),ISBLANK('Dashboard'!A50)=ISBLANK(CN5462),EXACT('Dashboard'!A50,CN5462)),0,1),1)</x:f>
        <x:v>0</x:v>
      </x:c>
    </x:row>
    <x:row r="5463">
      <x:c r="CL5463" t="str">
        <x:v>Dashboard</x:v>
      </x:c>
      <x:c r="CM5463" t="str">
        <x:v>A51</x:v>
      </x:c>
      <x:c r="CN5463" t="str">
        <x:v>2. ✓ Monitoring requirement captured through Qualification_Continuity</x:v>
      </x:c>
      <x:c r="CO5463" t="n">
        <x:f>IFERROR(IF(AND(TYPE('Dashboard'!A51)=TYPE(CN5463),ISBLANK('Dashboard'!A51)=ISBLANK(CN5463),EXACT('Dashboard'!A51,CN5463)),0,1),1)</x:f>
        <x:v>0</x:v>
      </x:c>
    </x:row>
    <x:row r="5464">
      <x:c r="CL5464" t="str">
        <x:v>Dashboard</x:v>
      </x:c>
      <x:c r="CM5464" t="str">
        <x:v>A52</x:v>
      </x:c>
      <x:c r="CN5464" t="str">
        <x:v>3. ✓ Review date updated:</x:v>
      </x:c>
      <x:c r="CO5464" t="n">
        <x:f>IFERROR(IF(AND(TYPE('Dashboard'!A52)=TYPE(CN5464),ISBLANK('Dashboard'!A52)=ISBLANK(CN5464),EXACT('Dashboard'!A52,CN5464)),0,1),1)</x:f>
        <x:v>0</x:v>
      </x:c>
    </x:row>
    <x:row r="5465">
      <x:c r="CL5465" t="str">
        <x:v>Dashboard</x:v>
      </x:c>
      <x:c r="CM5465" t="str">
        <x:v>B52</x:v>
      </x:c>
      <x:c r="CN5465" t="str">
        <x:v>2026-05-11</x:v>
      </x:c>
      <x:c r="CO5465" t="n">
        <x:f>IFERROR(IF(AND(TYPE('Dashboard'!B52)=TYPE(CN5465),ISBLANK('Dashboard'!B52)=ISBLANK(CN5465),EXACT('Dashboard'!B52,CN5465)),0,1),1)</x:f>
        <x:v>0</x:v>
      </x:c>
    </x:row>
    <x:row r="5466">
      <x:c r="CL5466" t="str">
        <x:v>Dashboard</x:v>
      </x:c>
      <x:c r="CM5466" t="str">
        <x:v>A53</x:v>
      </x:c>
      <x:c r="CN5466" t="str">
        <x:v>4. ✓ Tier 3 upgrade condition documented if stakes increase</x:v>
      </x:c>
      <x:c r="CO5466" t="n">
        <x:f>IFERROR(IF(AND(TYPE('Dashboard'!A53)=TYPE(CN5466),ISBLANK('Dashboard'!A53)=ISBLANK(CN5466),EXACT('Dashboard'!A53,CN5466)),0,1),1)</x:f>
        <x:v>0</x:v>
      </x:c>
    </x:row>
    <x:row r="5467">
      <x:c r="CL5467" t="str">
        <x:v>Dashboard</x:v>
      </x:c>
      <x:c r="CM5467" t="str">
        <x:v>A55</x:v>
      </x:c>
      <x:c r="CN5467" t="str">
        <x:v>ACTION-BOUND QUALIFICATION CONTINUITY</x:v>
      </x:c>
      <x:c r="CO5467" t="n">
        <x:f>IFERROR(IF(AND(TYPE('Dashboard'!A55)=TYPE(CN5467),ISBLANK('Dashboard'!A55)=ISBLANK(CN5467),EXACT('Dashboard'!A55,CN5467)),0,1),1)</x:f>
        <x:v>0</x:v>
      </x:c>
    </x:row>
    <x:row r="5468">
      <x:c r="CL5468" t="str">
        <x:v>Dashboard</x:v>
      </x:c>
      <x:c r="CM5468" t="str">
        <x:v>A56</x:v>
      </x:c>
      <x:c r="CN5468" t="str">
        <x:v>Qualification disposition</x:v>
      </x:c>
      <x:c r="CO5468" t="n">
        <x:f>IFERROR(IF(AND(TYPE('Dashboard'!A56)=TYPE(CN5468),ISBLANK('Dashboard'!A56)=ISBLANK(CN5468),EXACT('Dashboard'!A56,CN5468)),0,1),1)</x:f>
        <x:v>0</x:v>
      </x:c>
    </x:row>
    <x:row r="5469">
      <x:c r="CL5469" t="str">
        <x:v>Dashboard</x:v>
      </x:c>
      <x:c r="CM5469" t="str">
        <x:v>A57</x:v>
      </x:c>
      <x:c r="CN5469" t="str">
        <x:v>Qualification claim boundary</x:v>
      </x:c>
      <x:c r="CO5469" t="n">
        <x:f>IFERROR(IF(AND(TYPE('Dashboard'!A57)=TYPE(CN5469),ISBLANK('Dashboard'!A57)=ISBLANK(CN5469),EXACT('Dashboard'!A57,CN5469)),0,1),1)</x:f>
        <x:v>0</x:v>
      </x:c>
    </x:row>
    <x:row r="5470">
      <x:c r="CL5470" t="str">
        <x:v>Dashboard</x:v>
      </x:c>
      <x:c r="CM5470" t="str">
        <x:v>B57</x:v>
      </x:c>
      <x:c r="CN5470" t="str">
        <x:v>Worked-run exemplar only; a live claim requires a complete, current Qualification_Continuity record tied to the exact action and configuration.</x:v>
      </x:c>
      <x:c r="CO5470" t="n">
        <x:f>IFERROR(IF(AND(TYPE('Dashboard'!B57)=TYPE(CN5470),ISBLANK('Dashboard'!B57)=ISBLANK(CN5470),EXACT('Dashboard'!B57,CN5470)),0,1),1)</x:f>
        <x:v>0</x:v>
      </x:c>
    </x:row>
    <x:row r="5471">
      <x:c r="CL5471" t="str">
        <x:v>Dashboard</x:v>
      </x:c>
      <x:c r="CM5471" t="str">
        <x:v>A58</x:v>
      </x:c>
      <x:c r="CN5471" t="str">
        <x:v>Non-override rule</x:v>
      </x:c>
      <x:c r="CO5471" t="n">
        <x:f>IFERROR(IF(AND(TYPE('Dashboard'!A58)=TYPE(CN5471),ISBLANK('Dashboard'!A58)=ISBLANK(CN5471),EXACT('Dashboard'!A58,CN5471)),0,1),1)</x:f>
        <x:v>0</x:v>
      </x:c>
    </x:row>
    <x:row r="5472">
      <x:c r="CL5472" t="str">
        <x:v>Dashboard</x:v>
      </x:c>
      <x:c r="CM5472" t="str">
        <x:v>B58</x:v>
      </x:c>
      <x:c r="CN5472" t="str">
        <x:v>Cannot rescue RF/NCRC, TRC, CSV/Containment, Refusal, control, or authority failure.</x:v>
      </x:c>
      <x:c r="CO5472" t="n">
        <x:f>IFERROR(IF(AND(TYPE('Dashboard'!B58)=TYPE(CN5472),ISBLANK('Dashboard'!B58)=ISBLANK(CN5472),EXACT('Dashboard'!B58,CN5472)),0,1),1)</x:f>
        <x:v>0</x:v>
      </x:c>
    </x:row>
    <x:row r="5473">
      <x:c r="CL5473" t="str">
        <x:v>Dashboard</x:v>
      </x:c>
      <x:c r="CM5473" t="str">
        <x:v>A59</x:v>
      </x:c>
      <x:c r="CN5473" t="str">
        <x:v>Action rule</x:v>
      </x:c>
      <x:c r="CO5473" t="n">
        <x:f>IFERROR(IF(AND(TYPE('Dashboard'!A59)=TYPE(CN5473),ISBLANK('Dashboard'!A59)=ISBLANK(CN5473),EXACT('Dashboard'!A59,CN5473)),0,1),1)</x:f>
        <x:v>0</x:v>
      </x:c>
    </x:row>
    <x:row r="5474">
      <x:c r="CL5474" t="str">
        <x:v>Dashboard</x:v>
      </x:c>
      <x:c r="CM5474" t="str">
        <x:v>B59</x:v>
      </x:c>
      <x:c r="CN5474" t="str">
        <x:v>Execute only when the selected option, exact action, current configuration, qualification snapshot, controls, and separate authority all remain current.</x:v>
      </x:c>
      <x:c r="CO5474" t="n">
        <x:f>IFERROR(IF(AND(TYPE('Dashboard'!B59)=TYPE(CN5474),ISBLANK('Dashboard'!B59)=ISBLANK(CN5474),EXACT('Dashboard'!B59,CN5474)),0,1),1)</x:f>
        <x:v>0</x:v>
      </x:c>
    </x:row>
    <x:row r="5475">
      <x:c r="CL5475" t="str">
        <x:v>Dashboard</x:v>
      </x:c>
      <x:c r="CM5475" t="str">
        <x:v>A60</x:v>
      </x:c>
      <x:c r="CN5475" t="str">
        <x:v>Claim boundary</x:v>
      </x:c>
      <x:c r="CO5475" t="n">
        <x:f>IFERROR(IF(AND(TYPE('Dashboard'!A60)=TYPE(CN5475),ISBLANK('Dashboard'!A60)=ISBLANK(CN5475),EXACT('Dashboard'!A60,CN5475)),0,1),1)</x:f>
        <x:v>0</x:v>
      </x:c>
    </x:row>
    <x:row r="5476">
      <x:c r="CL5476" t="str">
        <x:v>Dashboard</x:v>
      </x:c>
      <x:c r="CM5476" t="str">
        <x:v>B60</x:v>
      </x:c>
      <x:c r="CN5476" t="str">
        <x:v>Worked-run publishability is not ecosystem ProofPack readiness. This workbook instance is suitable to publish as a bounded worked-run exemplar. DETERMINISTIC_FRAMEWORK_SELECTION = NO because a computed uncertainty stress changes decisiveness. Option A is a separate accountable authority selection, while lawful execution authorization remains distinct. The workbook does not establish empirical validation, safe deployment, legal authority, or Tier-4 readiness.</x:v>
      </x:c>
      <x:c r="CO5476" t="n">
        <x:f>IFERROR(IF(AND(TYPE('Dashboard'!B60)=TYPE(CN5476),ISBLANK('Dashboard'!B60)=ISBLANK(CN5476),EXACT('Dashboard'!B60,CN5476)),0,1),1)</x:f>
        <x:v>0</x:v>
      </x:c>
    </x:row>
    <x:row r="5477">
      <x:c r="CL5477" t="str">
        <x:v>Dashboard</x:v>
      </x:c>
      <x:c r="CM5477" t="str">
        <x:v>A61</x:v>
      </x:c>
      <x:c r="CN5477" t="str">
        <x:v>Worked-run/review gate note</x:v>
      </x:c>
      <x:c r="CO5477" t="n">
        <x:f>IFERROR(IF(AND(TYPE('Dashboard'!A61)=TYPE(CN5477),ISBLANK('Dashboard'!A61)=ISBLANK(CN5477),EXACT('Dashboard'!A61,CN5477)),0,1),1)</x:f>
        <x:v>0</x:v>
      </x:c>
    </x:row>
    <x:row r="5478">
      <x:c r="CL5478" t="str">
        <x:v>Dashboard</x:v>
      </x:c>
      <x:c r="CM5478" t="str">
        <x:v>B61</x:v>
      </x:c>
      <x:c r="CN5478" t="str">
        <x:v>Active ESCALATE and REVIEW flags require reviewer attention, explicit authority routing, and monitoring. They do not negate bounded worked-run publishability because no INVALID or sanity-failure condition is active.</x:v>
      </x:c>
      <x:c r="CO5478" t="n">
        <x:f>IFERROR(IF(AND(TYPE('Dashboard'!B61)=TYPE(CN5478),ISBLANK('Dashboard'!B61)=ISBLANK(CN5478),EXACT('Dashboard'!B61,CN5478)),0,1),1)</x:f>
        <x:v>0</x:v>
      </x:c>
    </x:row>
    <x:row r="5479">
      <x:c r="CL5479" t="str">
        <x:v>Dashboard</x:v>
      </x:c>
      <x:c r="CM5479" t="str">
        <x:v>A62</x:v>
      </x:c>
      <x:c r="CN5479" t="str">
        <x:v>TRANSITION ADMISSIBILITY</x:v>
      </x:c>
      <x:c r="CO5479" t="n">
        <x:f>IFERROR(IF(AND(TYPE('Dashboard'!A62)=TYPE(CN5479),ISBLANK('Dashboard'!A62)=ISBLANK(CN5479),EXACT('Dashboard'!A62,CN5479)),0,1),1)</x:f>
        <x:v>0</x:v>
      </x:c>
    </x:row>
    <x:row r="5480">
      <x:c r="CL5480" t="str">
        <x:v>Dashboard</x:v>
      </x:c>
      <x:c r="CM5480" t="str">
        <x:v>A63</x:v>
      </x:c>
      <x:c r="CN5480" t="str">
        <x:v>Transition ID</x:v>
      </x:c>
      <x:c r="CO5480" t="n">
        <x:f>IFERROR(IF(AND(TYPE('Dashboard'!A63)=TYPE(CN5480),ISBLANK('Dashboard'!A63)=ISBLANK(CN5480),EXACT('Dashboard'!A63,CN5480)),0,1),1)</x:f>
        <x:v>0</x:v>
      </x:c>
    </x:row>
    <x:row r="5481">
      <x:c r="CL5481" t="str">
        <x:v>Dashboard</x:v>
      </x:c>
      <x:c r="CM5481" t="str">
        <x:v>B63</x:v>
      </x:c>
      <x:c r="CN5481" t="str">
        <x:v>TAC-ORG-2026-001</x:v>
      </x:c>
      <x:c r="CO5481" t="n">
        <x:f>IFERROR(IF(AND(TYPE('Dashboard'!B63)=TYPE(CN5481),ISBLANK('Dashboard'!B63)=ISBLANK(CN5481),EXACT('Dashboard'!B63,CN5481)),0,1),1)</x:f>
        <x:v>0</x:v>
      </x:c>
    </x:row>
    <x:row r="5482">
      <x:c r="CL5482" t="str">
        <x:v>Dashboard</x:v>
      </x:c>
      <x:c r="CM5482" t="str">
        <x:v>A64</x:v>
      </x:c>
      <x:c r="CN5482" t="str">
        <x:v>Binary-gate evidence rule</x:v>
      </x:c>
      <x:c r="CO5482" t="n">
        <x:f>IFERROR(IF(AND(TYPE('Dashboard'!A64)=TYPE(CN5482),ISBLANK('Dashboard'!A64)=ISBLANK(CN5482),EXACT('Dashboard'!A64,CN5482)),0,1),1)</x:f>
        <x:v>0</x:v>
      </x:c>
    </x:row>
    <x:row r="5483">
      <x:c r="CL5483" t="str">
        <x:v>Dashboard</x:v>
      </x:c>
      <x:c r="CM5483" t="str">
        <x:v>B64</x:v>
      </x:c>
      <x:c r="CN5483" t="str">
        <x:v>Gate outcomes remain binary where required, but evidence is declared as worked-run exemplar evidence rather than empirical validation.</x:v>
      </x:c>
      <x:c r="CO5483" t="n">
        <x:f>IFERROR(IF(AND(TYPE('Dashboard'!B64)=TYPE(CN5483),ISBLANK('Dashboard'!B64)=ISBLANK(CN5483),EXACT('Dashboard'!B64,CN5483)),0,1),1)</x:f>
        <x:v>0</x:v>
      </x:c>
    </x:row>
    <x:row r="5484">
      <x:c r="CL5484" t="str">
        <x:v>Dashboard</x:v>
      </x:c>
      <x:c r="CM5484" t="str">
        <x:v>A65</x:v>
      </x:c>
      <x:c r="CN5484" t="str">
        <x:v>RealityGroundingStatus</x:v>
      </x:c>
      <x:c r="CO5484" t="n">
        <x:f>IFERROR(IF(AND(TYPE('Dashboard'!A65)=TYPE(CN5484),ISBLANK('Dashboard'!A65)=ISBLANK(CN5484),EXACT('Dashboard'!A65,CN5484)),0,1),1)</x:f>
        <x:v>0</x:v>
      </x:c>
    </x:row>
    <x:row r="5485">
      <x:c r="CL5485" t="str">
        <x:v>Dashboard</x:v>
      </x:c>
      <x:c r="CM5485" t="str">
        <x:v>B65</x:v>
      </x:c>
      <x:c r="CN5485" t="str">
        <x:v>ASSUMPTION_BOUND</x:v>
      </x:c>
      <x:c r="CO5485" t="n">
        <x:f>IFERROR(IF(AND(TYPE('Dashboard'!B65)=TYPE(CN5485),ISBLANK('Dashboard'!B65)=ISBLANK(CN5485),EXACT('Dashboard'!B65,CN5485)),0,1),1)</x:f>
        <x:v>0</x:v>
      </x:c>
    </x:row>
    <x:row r="5486">
      <x:c r="CL5486" t="str">
        <x:v>Dashboard</x:v>
      </x:c>
      <x:c r="CM5486" t="str">
        <x:v>A66</x:v>
      </x:c>
      <x:c r="CN5486" t="str">
        <x:v>RealityGroundingRecord</x:v>
      </x:c>
      <x:c r="CO5486" t="n">
        <x:f>IFERROR(IF(AND(TYPE('Dashboard'!A66)=TYPE(CN5486),ISBLANK('Dashboard'!A66)=ISBLANK(CN5486),EXACT('Dashboard'!A66,CN5486)),0,1),1)</x:f>
        <x:v>0</x:v>
      </x:c>
    </x:row>
    <x:row r="5487">
      <x:c r="CL5487" t="str">
        <x:v>Dashboard</x:v>
      </x:c>
      <x:c r="CM5487" t="str">
        <x:v>B66</x:v>
      </x:c>
      <x:c r="CN5487" t="str">
        <x:v>See Reality_Grounding sheet</x:v>
      </x:c>
      <x:c r="CO5487" t="n">
        <x:f>IFERROR(IF(AND(TYPE('Dashboard'!B66)=TYPE(CN5487),ISBLANK('Dashboard'!B66)=ISBLANK(CN5487),EXACT('Dashboard'!B66,CN5487)),0,1),1)</x:f>
        <x:v>0</x:v>
      </x:c>
    </x:row>
    <x:row r="5488">
      <x:c r="CL5488" t="str">
        <x:v>Dashboard</x:v>
      </x:c>
      <x:c r="CM5488" t="str">
        <x:v>A67</x:v>
      </x:c>
      <x:c r="CN5488" t="str">
        <x:v>Reference structure declared</x:v>
      </x:c>
      <x:c r="CO5488" t="n">
        <x:f>IFERROR(IF(AND(TYPE('Dashboard'!A67)=TYPE(CN5488),ISBLANK('Dashboard'!A67)=ISBLANK(CN5488),EXACT('Dashboard'!A67,CN5488)),0,1),1)</x:f>
        <x:v>0</x:v>
      </x:c>
    </x:row>
    <x:row r="5489">
      <x:c r="CL5489" t="str">
        <x:v>Dashboard</x:v>
      </x:c>
      <x:c r="CM5489" t="str">
        <x:v>B67</x:v>
      </x:c>
      <x:c r="CN5489" t="str">
        <x:v>YES</x:v>
      </x:c>
      <x:c r="CO5489" t="n">
        <x:f>IFERROR(IF(AND(TYPE('Dashboard'!B67)=TYPE(CN5489),ISBLANK('Dashboard'!B67)=ISBLANK(CN5489),EXACT('Dashboard'!B67,CN5489)),0,1),1)</x:f>
        <x:v>0</x:v>
      </x:c>
    </x:row>
    <x:row r="5490">
      <x:c r="CL5490" t="str">
        <x:v>Dashboard</x:v>
      </x:c>
      <x:c r="CM5490" t="str">
        <x:v>A68</x:v>
      </x:c>
      <x:c r="CN5490" t="str">
        <x:v>ReferenceStructureRecord status</x:v>
      </x:c>
      <x:c r="CO5490" t="n">
        <x:f>IFERROR(IF(AND(TYPE('Dashboard'!A68)=TYPE(CN5490),ISBLANK('Dashboard'!A68)=ISBLANK(CN5490),EXACT('Dashboard'!A68,CN5490)),0,1),1)</x:f>
        <x:v>0</x:v>
      </x:c>
    </x:row>
    <x:row r="5491">
      <x:c r="CL5491" t="str">
        <x:v>Dashboard</x:v>
      </x:c>
      <x:c r="CM5491" t="str">
        <x:v>B68</x:v>
      </x:c>
      <x:c r="CN5491" t="str">
        <x:v>COMPLETE</x:v>
      </x:c>
      <x:c r="CO5491" t="n">
        <x:f>IFERROR(IF(AND(TYPE('Dashboard'!B68)=TYPE(CN5491),ISBLANK('Dashboard'!B68)=ISBLANK(CN5491),EXACT('Dashboard'!B68,CN5491)),0,1),1)</x:f>
        <x:v>0</x:v>
      </x:c>
    </x:row>
    <x:row r="5492">
      <x:c r="CL5492" t="str">
        <x:v>Dashboard</x:v>
      </x:c>
      <x:c r="CM5492" t="str">
        <x:v>A69</x:v>
      </x:c>
      <x:c r="CN5492" t="str">
        <x:v>Reference object</x:v>
      </x:c>
      <x:c r="CO5492" t="n">
        <x:f>IFERROR(IF(AND(TYPE('Dashboard'!A69)=TYPE(CN5492),ISBLANK('Dashboard'!A69)=ISBLANK(CN5492),EXACT('Dashboard'!A69,CN5492)),0,1),1)</x:f>
        <x:v>0</x:v>
      </x:c>
    </x:row>
    <x:row r="5493">
      <x:c r="CL5493" t="str">
        <x:v>Dashboard</x:v>
      </x:c>
      <x:c r="CM5493" t="str">
        <x:v>B69</x:v>
      </x:c>
      <x:c r="CN5493" t="str">
        <x:v>Remote work policy implementation decision evaluated against RippleLogic v13.0 RCR/RSP, RF/NCRC and TRC/CSV/RLS/UCI-HOI, PCC, and workbook evidence surfaces.</x:v>
      </x:c>
      <x:c r="CO5493" t="n">
        <x:f>IFERROR(IF(AND(TYPE('Dashboard'!B69)=TYPE(CN5493),ISBLANK('Dashboard'!B69)=ISBLANK(CN5493),EXACT('Dashboard'!B69,CN5493)),0,1),1)</x:f>
        <x:v>0</x:v>
      </x:c>
    </x:row>
    <x:row r="5494">
      <x:c r="CL5494" t="str">
        <x:v>Dashboard</x:v>
      </x:c>
      <x:c r="CM5494" t="str">
        <x:v>A70</x:v>
      </x:c>
      <x:c r="CN5494" t="str">
        <x:v>RSP boundary</x:v>
      </x:c>
      <x:c r="CO5494" t="n">
        <x:f>IFERROR(IF(AND(TYPE('Dashboard'!A70)=TYPE(CN5494),ISBLANK('Dashboard'!A70)=ISBLANK(CN5494),EXACT('Dashboard'!A70,CN5494)),0,1),1)</x:f>
        <x:v>0</x:v>
      </x:c>
    </x:row>
    <x:row r="5495">
      <x:c r="CL5495" t="str">
        <x:v>Dashboard</x:v>
      </x:c>
      <x:c r="CM5495" t="str">
        <x:v>B70</x:v>
      </x:c>
      <x:c r="CN5495" t="str">
        <x:v>Strengthens evidence basis and auditability; does not alter cascade or create stronger validation/deployment claims.</x:v>
      </x:c>
      <x:c r="CO5495" t="n">
        <x:f>IFERROR(IF(AND(TYPE('Dashboard'!B70)=TYPE(CN5495),ISBLANK('Dashboard'!B70)=ISBLANK(CN5495),EXACT('Dashboard'!B70,CN5495)),0,1),1)</x:f>
        <x:v>0</x:v>
      </x:c>
    </x:row>
    <x:row r="5496">
      <x:c r="CL5496" t="str">
        <x:v>Audit_Flags</x:v>
      </x:c>
      <x:c r="CM5496" t="str">
        <x:v>A1</x:v>
      </x:c>
      <x:c r="CN5496" t="str">
        <x:v>AUDIT FLAGS - RELEASE-BUILD SSOT (v5.6)</x:v>
      </x:c>
      <x:c r="CO5496" t="n">
        <x:f>IFERROR(IF(AND(TYPE('Audit_Flags'!A1)=TYPE(CN5496),ISBLANK('Audit_Flags'!A1)=ISBLANK(CN5496),EXACT('Audit_Flags'!A1,CN5496)),0,1),1)</x:f>
        <x:v>0</x:v>
      </x:c>
    </x:row>
    <x:row r="5497">
      <x:c r="CL5497" t="str">
        <x:v>Audit_Flags</x:v>
      </x:c>
      <x:c r="CM5497" t="str">
        <x:v>A2</x:v>
      </x:c>
      <x:c r="CN5497" t="str">
        <x:v>Trigger cells B5:B17 and B25:B33 are release-build values. Summary counts B21:B24 reproduce the same frozen flag surface.</x:v>
      </x:c>
      <x:c r="CO5497" t="n">
        <x:f>IFERROR(IF(AND(TYPE('Audit_Flags'!A2)=TYPE(CN5497),ISBLANK('Audit_Flags'!A2)=ISBLANK(CN5497),EXACT('Audit_Flags'!A2,CN5497)),0,1),1)</x:f>
        <x:v>0</x:v>
      </x:c>
    </x:row>
    <x:row r="5498">
      <x:c r="CL5498" t="str">
        <x:v>Audit_Flags</x:v>
      </x:c>
      <x:c r="CM5498" t="str">
        <x:v>A3</x:v>
      </x:c>
      <x:c r="CN5498" t="str">
        <x:v>B18 records YES/NO token integrity across the release-build trigger surface.</x:v>
      </x:c>
      <x:c r="CO5498" t="n">
        <x:f>IFERROR(IF(AND(TYPE('Audit_Flags'!A3)=TYPE(CN5498),ISBLANK('Audit_Flags'!A3)=ISBLANK(CN5498),EXACT('Audit_Flags'!A3,CN5498)),0,1),1)</x:f>
        <x:v>0</x:v>
      </x:c>
    </x:row>
    <x:row r="5499">
      <x:c r="CL5499" t="str">
        <x:v>Audit_Flags</x:v>
      </x:c>
      <x:c r="CM5499" t="str">
        <x:v>A4</x:v>
      </x:c>
      <x:c r="CN5499" t="str">
        <x:v>Flag_ID</x:v>
      </x:c>
      <x:c r="CO5499" t="n">
        <x:f>IFERROR(IF(AND(TYPE('Audit_Flags'!A4)=TYPE(CN5499),ISBLANK('Audit_Flags'!A4)=ISBLANK(CN5499),EXACT('Audit_Flags'!A4,CN5499)),0,1),1)</x:f>
        <x:v>0</x:v>
      </x:c>
    </x:row>
    <x:row r="5500">
      <x:c r="CL5500" t="str">
        <x:v>Audit_Flags</x:v>
      </x:c>
      <x:c r="CM5500" t="str">
        <x:v>B4</x:v>
      </x:c>
      <x:c r="CN5500" t="str">
        <x:v>Triggered</x:v>
      </x:c>
      <x:c r="CO5500" t="n">
        <x:f>IFERROR(IF(AND(TYPE('Audit_Flags'!B4)=TYPE(CN5500),ISBLANK('Audit_Flags'!B4)=ISBLANK(CN5500),EXACT('Audit_Flags'!B4,CN5500)),0,1),1)</x:f>
        <x:v>0</x:v>
      </x:c>
    </x:row>
    <x:row r="5501">
      <x:c r="CL5501" t="str">
        <x:v>Audit_Flags</x:v>
      </x:c>
      <x:c r="CM5501" t="str">
        <x:v>C4</x:v>
      </x:c>
      <x:c r="CN5501" t="str">
        <x:v>Severity</x:v>
      </x:c>
      <x:c r="CO5501" t="n">
        <x:f>IFERROR(IF(AND(TYPE('Audit_Flags'!C4)=TYPE(CN5501),ISBLANK('Audit_Flags'!C4)=ISBLANK(CN5501),EXACT('Audit_Flags'!C4,CN5501)),0,1),1)</x:f>
        <x:v>0</x:v>
      </x:c>
    </x:row>
    <x:row r="5502">
      <x:c r="CL5502" t="str">
        <x:v>Audit_Flags</x:v>
      </x:c>
      <x:c r="CM5502" t="str">
        <x:v>D4</x:v>
      </x:c>
      <x:c r="CN5502" t="str">
        <x:v>Description</x:v>
      </x:c>
      <x:c r="CO5502" t="n">
        <x:f>IFERROR(IF(AND(TYPE('Audit_Flags'!D4)=TYPE(CN5502),ISBLANK('Audit_Flags'!D4)=ISBLANK(CN5502),EXACT('Audit_Flags'!D4,CN5502)),0,1),1)</x:f>
        <x:v>0</x:v>
      </x:c>
    </x:row>
    <x:row r="5503">
      <x:c r="CL5503" t="str">
        <x:v>Audit_Flags</x:v>
      </x:c>
      <x:c r="CM5503" t="str">
        <x:v>E4</x:v>
      </x:c>
      <x:c r="CN5503" t="str">
        <x:v>Trigger logic</x:v>
      </x:c>
      <x:c r="CO5503" t="n">
        <x:f>IFERROR(IF(AND(TYPE('Audit_Flags'!E4)=TYPE(CN5503),ISBLANK('Audit_Flags'!E4)=ISBLANK(CN5503),EXACT('Audit_Flags'!E4,CN5503)),0,1),1)</x:f>
        <x:v>0</x:v>
      </x:c>
    </x:row>
    <x:row r="5504">
      <x:c r="CL5504" t="str">
        <x:v>Audit_Flags</x:v>
      </x:c>
      <x:c r="CM5504" t="str">
        <x:v>F4</x:v>
      </x:c>
      <x:c r="CN5504" t="str">
        <x:v>Source</x:v>
      </x:c>
      <x:c r="CO5504" t="n">
        <x:f>IFERROR(IF(AND(TYPE('Audit_Flags'!F4)=TYPE(CN5504),ISBLANK('Audit_Flags'!F4)=ISBLANK(CN5504),EXACT('Audit_Flags'!F4,CN5504)),0,1),1)</x:f>
        <x:v>0</x:v>
      </x:c>
    </x:row>
    <x:row r="5505">
      <x:c r="CL5505" t="str">
        <x:v>Audit_Flags</x:v>
      </x:c>
      <x:c r="CM5505" t="str">
        <x:v>G4</x:v>
      </x:c>
      <x:c r="CN5505" t="str">
        <x:v>Helper_Flag</x:v>
      </x:c>
      <x:c r="CO5505" t="n">
        <x:f>IFERROR(IF(AND(TYPE('Audit_Flags'!G4)=TYPE(CN5505),ISBLANK('Audit_Flags'!G4)=ISBLANK(CN5505),EXACT('Audit_Flags'!G4,CN5505)),0,1),1)</x:f>
        <x:v>0</x:v>
      </x:c>
    </x:row>
    <x:row r="5506">
      <x:c r="CL5506" t="str">
        <x:v>Audit_Flags</x:v>
      </x:c>
      <x:c r="CM5506" t="str">
        <x:v>H4</x:v>
      </x:c>
      <x:c r="CN5506" t="str">
        <x:v>Helper_Sev</x:v>
      </x:c>
      <x:c r="CO5506" t="n">
        <x:f>IFERROR(IF(AND(TYPE('Audit_Flags'!H4)=TYPE(CN5506),ISBLANK('Audit_Flags'!H4)=ISBLANK(CN5506),EXACT('Audit_Flags'!H4,CN5506)),0,1),1)</x:f>
        <x:v>0</x:v>
      </x:c>
    </x:row>
    <x:row r="5507">
      <x:c r="CL5507" t="str">
        <x:v>Audit_Flags</x:v>
      </x:c>
      <x:c r="CM5507" t="str">
        <x:v>A5</x:v>
      </x:c>
      <x:c r="CN5507" t="str">
        <x:v>CATASTROPHE_CELL_OMITTED_INVALID</x:v>
      </x:c>
      <x:c r="CO5507" t="n">
        <x:f>IFERROR(IF(AND(TYPE('Audit_Flags'!A5)=TYPE(CN5507),ISBLANK('Audit_Flags'!A5)=ISBLANK(CN5507),EXACT('Audit_Flags'!A5,CN5507)),0,1),1)</x:f>
        <x:v>0</x:v>
      </x:c>
    </x:row>
    <x:row r="5508">
      <x:c r="CL5508" t="str">
        <x:v>Audit_Flags</x:v>
      </x:c>
      <x:c r="CM5508" t="str">
        <x:v>B5</x:v>
      </x:c>
      <x:c r="CN5508" t="str">
        <x:v>NO</x:v>
      </x:c>
      <x:c r="CO5508" t="n">
        <x:f>IFERROR(IF(AND(TYPE('Audit_Flags'!B5)=TYPE(CN5508),ISBLANK('Audit_Flags'!B5)=ISBLANK(CN5508),EXACT('Audit_Flags'!B5,CN5508)),0,1),1)</x:f>
        <x:v>0</x:v>
      </x:c>
    </x:row>
    <x:row r="5509">
      <x:c r="CL5509" t="str">
        <x:v>Audit_Flags</x:v>
      </x:c>
      <x:c r="CM5509" t="str">
        <x:v>C5</x:v>
      </x:c>
      <x:c r="CN5509" t="str">
        <x:v>INVALID</x:v>
      </x:c>
      <x:c r="CO5509" t="n">
        <x:f>IFERROR(IF(AND(TYPE('Audit_Flags'!C5)=TYPE(CN5509),ISBLANK('Audit_Flags'!C5)=ISBLANK(CN5509),EXACT('Audit_Flags'!C5,CN5509)),0,1),1)</x:f>
        <x:v>0</x:v>
      </x:c>
    </x:row>
    <x:row r="5510">
      <x:c r="CL5510" t="str">
        <x:v>Audit_Flags</x:v>
      </x:c>
      <x:c r="CM5510" t="str">
        <x:v>D5</x:v>
      </x:c>
      <x:c r="CN5510" t="str">
        <x:v>Any catastrophe cell in C_cat used in TRC loss computation/disclosure is omitted/excluded/not disclosed such that TRC CVaR cannot be independently recomputed (e.g., C_cat blank when TRC active).</x:v>
      </x:c>
      <x:c r="CO5510" t="n">
        <x:f>IFERROR(IF(AND(TYPE('Audit_Flags'!D5)=TYPE(CN5510),ISBLANK('Audit_Flags'!D5)=ISBLANK(CN5510),EXACT('Audit_Flags'!D5,CN5510)),0,1),1)</x:f>
        <x:v>0</x:v>
      </x:c>
    </x:row>
    <x:row r="5511">
      <x:c r="CL5511" t="str">
        <x:v>Audit_Flags</x:v>
      </x:c>
      <x:c r="CM5511" t="str">
        <x:v>E5</x:v>
      </x:c>
      <x:c r="CN5511" t="str">
        <x:v>NO</x:v>
      </x:c>
      <x:c r="CO5511" t="n">
        <x:f>IFERROR(IF(AND(TYPE('Audit_Flags'!E5)=TYPE(CN5511),ISBLANK('Audit_Flags'!E5)=ISBLANK(CN5511),EXACT('Audit_Flags'!E5,CN5511)),0,1),1)</x:f>
        <x:v>0</x:v>
      </x:c>
    </x:row>
    <x:row r="5512">
      <x:c r="CL5512" t="str">
        <x:v>Audit_Flags</x:v>
      </x:c>
      <x:c r="CM5512" t="str">
        <x:v>F5</x:v>
      </x:c>
      <x:c r="CN5512" t="inlineStr">
        <x:is>
          <x:t>TOOL_LOCAL; CANON!B13,B76</x:t>
        </x:is>
      </x:c>
      <x:c r="CO5512" t="n">
        <x:f>IFERROR(IF(AND(TYPE('Audit_Flags'!F5)=TYPE(CN5512),ISBLANK('Audit_Flags'!F5)=ISBLANK(CN5512),EXACT('Audit_Flags'!F5,CN5512)),0,1),1)</x:f>
        <x:v>0</x:v>
      </x:c>
    </x:row>
    <x:row r="5513">
      <x:c r="CL5513" t="str">
        <x:v>Audit_Flags</x:v>
      </x:c>
      <x:c r="CM5513" t="str">
        <x:v>A6</x:v>
      </x:c>
      <x:c r="CN5513" t="str">
        <x:v>MANDATORY_TAIL_CATEGORY_MISSING</x:v>
      </x:c>
      <x:c r="CO5513" t="n">
        <x:f>IFERROR(IF(AND(TYPE('Audit_Flags'!A6)=TYPE(CN5513),ISBLANK('Audit_Flags'!A6)=ISBLANK(CN5513),EXACT('Audit_Flags'!A6,CN5513)),0,1),1)</x:f>
        <x:v>0</x:v>
      </x:c>
    </x:row>
    <x:row r="5514">
      <x:c r="CL5514" t="str">
        <x:v>Audit_Flags</x:v>
      </x:c>
      <x:c r="CM5514" t="str">
        <x:v>B6</x:v>
      </x:c>
      <x:c r="CN5514" t="str">
        <x:v>NO</x:v>
      </x:c>
      <x:c r="CO5514" t="n">
        <x:f>IFERROR(IF(AND(TYPE('Audit_Flags'!B6)=TYPE(CN5514),ISBLANK('Audit_Flags'!B6)=ISBLANK(CN5514),EXACT('Audit_Flags'!B6,CN5514)),0,1),1)</x:f>
        <x:v>0</x:v>
      </x:c>
    </x:row>
    <x:row r="5515">
      <x:c r="CL5515" t="str">
        <x:v>Audit_Flags</x:v>
      </x:c>
      <x:c r="CM5515" t="str">
        <x:v>C6</x:v>
      </x:c>
      <x:c r="CN5515" t="str">
        <x:v>ESCALATE</x:v>
      </x:c>
      <x:c r="CO5515" t="n">
        <x:f>IFERROR(IF(AND(TYPE('Audit_Flags'!C6)=TYPE(CN5515),ISBLANK('Audit_Flags'!C6)=ISBLANK(CN5515),EXACT('Audit_Flags'!C6,CN5515)),0,1),1)</x:f>
        <x:v>0</x:v>
      </x:c>
    </x:row>
    <x:row r="5516">
      <x:c r="CL5516" t="str">
        <x:v>Audit_Flags</x:v>
      </x:c>
      <x:c r="CM5516" t="str">
        <x:v>D6</x:v>
      </x:c>
      <x:c r="CN5516" t="str">
        <x:v>Missing mandatory tail category (required WTSL category not covered at p_floor).</x:v>
      </x:c>
      <x:c r="CO5516" t="n">
        <x:f>IFERROR(IF(AND(TYPE('Audit_Flags'!D6)=TYPE(CN5516),ISBLANK('Audit_Flags'!D6)=ISBLANK(CN5516),EXACT('Audit_Flags'!D6,CN5516)),0,1),1)</x:f>
        <x:v>0</x:v>
      </x:c>
    </x:row>
    <x:row r="5517">
      <x:c r="CL5517" t="str">
        <x:v>Audit_Flags</x:v>
      </x:c>
      <x:c r="CM5517" t="str">
        <x:v>E6</x:v>
      </x:c>
      <x:c r="CN5517" t="str">
        <x:v>NO</x:v>
      </x:c>
      <x:c r="CO5517" t="n">
        <x:f>IFERROR(IF(AND(TYPE('Audit_Flags'!E6)=TYPE(CN5517),ISBLANK('Audit_Flags'!E6)=ISBLANK(CN5517),EXACT('Audit_Flags'!E6,CN5517)),0,1),1)</x:f>
        <x:v>0</x:v>
      </x:c>
    </x:row>
    <x:row r="5518">
      <x:c r="CL5518" t="str">
        <x:v>Audit_Flags</x:v>
      </x:c>
      <x:c r="CM5518" t="str">
        <x:v>F6</x:v>
      </x:c>
      <x:c r="CN5518" t="str">
        <x:v>WTSL_Categories!B16,B17</x:v>
      </x:c>
      <x:c r="CO5518" t="n">
        <x:f>IFERROR(IF(AND(TYPE('Audit_Flags'!F6)=TYPE(CN5518),ISBLANK('Audit_Flags'!F6)=ISBLANK(CN5518),EXACT('Audit_Flags'!F6,CN5518)),0,1),1)</x:f>
        <x:v>0</x:v>
      </x:c>
    </x:row>
    <x:row r="5519">
      <x:c r="CL5519" t="str">
        <x:v>Audit_Flags</x:v>
      </x:c>
      <x:c r="CM5519" t="str">
        <x:v>A7</x:v>
      </x:c>
      <x:c r="CN5519" t="str">
        <x:v>CONFIG_DRIFT</x:v>
      </x:c>
      <x:c r="CO5519" t="n">
        <x:f>IFERROR(IF(AND(TYPE('Audit_Flags'!A7)=TYPE(CN5519),ISBLANK('Audit_Flags'!A7)=ISBLANK(CN5519),EXACT('Audit_Flags'!A7,CN5519)),0,1),1)</x:f>
        <x:v>0</x:v>
      </x:c>
    </x:row>
    <x:row r="5520">
      <x:c r="CL5520" t="str">
        <x:v>Audit_Flags</x:v>
      </x:c>
      <x:c r="CM5520" t="str">
        <x:v>B7</x:v>
      </x:c>
      <x:c r="CN5520" t="str">
        <x:v>NO</x:v>
      </x:c>
      <x:c r="CO5520" t="n">
        <x:f>IFERROR(IF(AND(TYPE('Audit_Flags'!B7)=TYPE(CN5520),ISBLANK('Audit_Flags'!B7)=ISBLANK(CN5520),EXACT('Audit_Flags'!B7,CN5520)),0,1),1)</x:f>
        <x:v>0</x:v>
      </x:c>
    </x:row>
    <x:row r="5521">
      <x:c r="CL5521" t="str">
        <x:v>Audit_Flags</x:v>
      </x:c>
      <x:c r="CM5521" t="str">
        <x:v>C7</x:v>
      </x:c>
      <x:c r="CN5521" t="str">
        <x:v>INVALID</x:v>
      </x:c>
      <x:c r="CO5521" t="n">
        <x:f>IFERROR(IF(AND(TYPE('Audit_Flags'!C7)=TYPE(CN5521),ISBLANK('Audit_Flags'!C7)=ISBLANK(CN5521),EXACT('Audit_Flags'!C7,CN5521)),0,1),1)</x:f>
        <x:v>0</x:v>
      </x:c>
    </x:row>
    <x:row r="5522">
      <x:c r="CL5522" t="str">
        <x:v>Audit_Flags</x:v>
      </x:c>
      <x:c r="CM5522" t="str">
        <x:v>D7</x:v>
      </x:c>
      <x:c r="CN5522" t="str">
        <x:v>Config version &lt;&gt; CANON</x:v>
      </x:c>
      <x:c r="CO5522" t="n">
        <x:f>IFERROR(IF(AND(TYPE('Audit_Flags'!D7)=TYPE(CN5522),ISBLANK('Audit_Flags'!D7)=ISBLANK(CN5522),EXACT('Audit_Flags'!D7,CN5522)),0,1),1)</x:f>
        <x:v>0</x:v>
      </x:c>
    </x:row>
    <x:row r="5523">
      <x:c r="CL5523" t="str">
        <x:v>Audit_Flags</x:v>
      </x:c>
      <x:c r="CM5523" t="str">
        <x:v>E7</x:v>
      </x:c>
      <x:c r="CN5523" t="str">
        <x:v>Cross-checks Config pins against CANON and Version_Control</x:v>
      </x:c>
      <x:c r="CO5523" t="n">
        <x:f>IFERROR(IF(AND(TYPE('Audit_Flags'!E7)=TYPE(CN5523),ISBLANK('Audit_Flags'!E7)=ISBLANK(CN5523),EXACT('Audit_Flags'!E7,CN5523)),0,1),1)</x:f>
        <x:v>0</x:v>
      </x:c>
    </x:row>
    <x:row r="5524">
      <x:c r="CL5524" t="str">
        <x:v>Audit_Flags</x:v>
      </x:c>
      <x:c r="CM5524" t="str">
        <x:v>F7</x:v>
      </x:c>
      <x:c r="CN5524" t="str">
        <x:v>Config!B3:B8; CANON!B5:B8; Version_Control!A2</x:v>
      </x:c>
      <x:c r="CO5524" t="n">
        <x:f>IFERROR(IF(AND(TYPE('Audit_Flags'!F7)=TYPE(CN5524),ISBLANK('Audit_Flags'!F7)=ISBLANK(CN5524),EXACT('Audit_Flags'!F7,CN5524)),0,1),1)</x:f>
        <x:v>0</x:v>
      </x:c>
    </x:row>
    <x:row r="5525">
      <x:c r="CL5525" t="str">
        <x:v>Audit_Flags</x:v>
      </x:c>
      <x:c r="CM5525" t="str">
        <x:v>A8</x:v>
      </x:c>
      <x:c r="CN5525" t="str">
        <x:v>RIGHTS_COUNT_MISMATCH</x:v>
      </x:c>
      <x:c r="CO5525" t="n">
        <x:f>IFERROR(IF(AND(TYPE('Audit_Flags'!A8)=TYPE(CN5525),ISBLANK('Audit_Flags'!A8)=ISBLANK(CN5525),EXACT('Audit_Flags'!A8,CN5525)),0,1),1)</x:f>
        <x:v>0</x:v>
      </x:c>
    </x:row>
    <x:row r="5526">
      <x:c r="CL5526" t="str">
        <x:v>Audit_Flags</x:v>
      </x:c>
      <x:c r="CM5526" t="str">
        <x:v>B8</x:v>
      </x:c>
      <x:c r="CN5526" t="str">
        <x:v>NO</x:v>
      </x:c>
      <x:c r="CO5526" t="n">
        <x:f>IFERROR(IF(AND(TYPE('Audit_Flags'!B8)=TYPE(CN5526),ISBLANK('Audit_Flags'!B8)=ISBLANK(CN5526),EXACT('Audit_Flags'!B8,CN5526)),0,1),1)</x:f>
        <x:v>0</x:v>
      </x:c>
    </x:row>
    <x:row r="5527">
      <x:c r="CL5527" t="str">
        <x:v>Audit_Flags</x:v>
      </x:c>
      <x:c r="CM5527" t="str">
        <x:v>C8</x:v>
      </x:c>
      <x:c r="CN5527" t="str">
        <x:v>INVALID</x:v>
      </x:c>
      <x:c r="CO5527" t="n">
        <x:f>IFERROR(IF(AND(TYPE('Audit_Flags'!C8)=TYPE(CN5527),ISBLANK('Audit_Flags'!C8)=ISBLANK(CN5527),EXACT('Audit_Flags'!C8,CN5527)),0,1),1)</x:f>
        <x:v>0</x:v>
      </x:c>
    </x:row>
    <x:row r="5528">
      <x:c r="CL5528" t="str">
        <x:v>Audit_Flags</x:v>
      </x:c>
      <x:c r="CM5528" t="str">
        <x:v>D8</x:v>
      </x:c>
      <x:c r="CN5528" t="str">
        <x:v>Rights count &lt;&gt; 8</x:v>
      </x:c>
      <x:c r="CO5528" t="n">
        <x:f>IFERROR(IF(AND(TYPE('Audit_Flags'!D8)=TYPE(CN5528),ISBLANK('Audit_Flags'!D8)=ISBLANK(CN5528),EXACT('Audit_Flags'!D8,CN5528)),0,1),1)</x:f>
        <x:v>0</x:v>
      </x:c>
    </x:row>
    <x:row r="5529">
      <x:c r="CL5529" t="str">
        <x:v>Audit_Flags</x:v>
      </x:c>
      <x:c r="CM5529" t="str">
        <x:v>E8</x:v>
      </x:c>
      <x:c r="CN5529" t="str">
        <x:v>CANON!B38&lt;&gt;8</x:v>
      </x:c>
      <x:c r="CO5529" t="n">
        <x:f>IFERROR(IF(AND(TYPE('Audit_Flags'!E8)=TYPE(CN5529),ISBLANK('Audit_Flags'!E8)=ISBLANK(CN5529),EXACT('Audit_Flags'!E8,CN5529)),0,1),1)</x:f>
        <x:v>0</x:v>
      </x:c>
    </x:row>
    <x:row r="5530">
      <x:c r="CL5530" t="str">
        <x:v>Audit_Flags</x:v>
      </x:c>
      <x:c r="CM5530" t="str">
        <x:v>F8</x:v>
      </x:c>
      <x:c r="CN5530" t="str">
        <x:v>CANON!B38</x:v>
      </x:c>
      <x:c r="CO5530" t="n">
        <x:f>IFERROR(IF(AND(TYPE('Audit_Flags'!F8)=TYPE(CN5530),ISBLANK('Audit_Flags'!F8)=ISBLANK(CN5530),EXACT('Audit_Flags'!F8,CN5530)),0,1),1)</x:f>
        <x:v>0</x:v>
      </x:c>
    </x:row>
    <x:row r="5531">
      <x:c r="CL5531" t="str">
        <x:v>Audit_Flags</x:v>
      </x:c>
      <x:c r="CM5531" t="str">
        <x:v>A9</x:v>
      </x:c>
      <x:c r="CN5531" t="str">
        <x:v>SELECTION_INVALID</x:v>
      </x:c>
      <x:c r="CO5531" t="n">
        <x:f>IFERROR(IF(AND(TYPE('Audit_Flags'!A9)=TYPE(CN5531),ISBLANK('Audit_Flags'!A9)=ISBLANK(CN5531),EXACT('Audit_Flags'!A9,CN5531)),0,1),1)</x:f>
        <x:v>0</x:v>
      </x:c>
    </x:row>
    <x:row r="5532">
      <x:c r="CL5532" t="str">
        <x:v>Audit_Flags</x:v>
      </x:c>
      <x:c r="CM5532" t="str">
        <x:v>B9</x:v>
      </x:c>
      <x:c r="CN5532" t="str">
        <x:v>NO</x:v>
      </x:c>
      <x:c r="CO5532" t="n">
        <x:f>IFERROR(IF(AND(TYPE('Audit_Flags'!B9)=TYPE(CN5532),ISBLANK('Audit_Flags'!B9)=ISBLANK(CN5532),EXACT('Audit_Flags'!B9,CN5532)),0,1),1)</x:f>
        <x:v>0</x:v>
      </x:c>
    </x:row>
    <x:row r="5533">
      <x:c r="CL5533" t="str">
        <x:v>Audit_Flags</x:v>
      </x:c>
      <x:c r="CM5533" t="str">
        <x:v>C9</x:v>
      </x:c>
      <x:c r="CN5533" t="str">
        <x:v>INVALID</x:v>
      </x:c>
      <x:c r="CO5533" t="n">
        <x:f>IFERROR(IF(AND(TYPE('Audit_Flags'!C9)=TYPE(CN5533),ISBLANK('Audit_Flags'!C9)=ISBLANK(CN5533),EXACT('Audit_Flags'!C9,CN5533)),0,1),1)</x:f>
        <x:v>0</x:v>
      </x:c>
    </x:row>
    <x:row r="5534">
      <x:c r="CL5534" t="str">
        <x:v>Audit_Flags</x:v>
      </x:c>
      <x:c r="CM5534" t="str">
        <x:v>D9</x:v>
      </x:c>
      <x:c r="CN5534" t="str">
        <x:v>No valid selection</x:v>
      </x:c>
      <x:c r="CO5534" t="n">
        <x:f>IFERROR(IF(AND(TYPE('Audit_Flags'!D9)=TYPE(CN5534),ISBLANK('Audit_Flags'!D9)=ISBLANK(CN5534),EXACT('Audit_Flags'!D9,CN5534)),0,1),1)</x:f>
        <x:v>0</x:v>
      </x:c>
    </x:row>
    <x:row r="5535">
      <x:c r="CL5535" t="str">
        <x:v>Audit_Flags</x:v>
      </x:c>
      <x:c r="CM5535" t="str">
        <x:v>E9</x:v>
      </x:c>
      <x:c r="CN5535" t="str">
        <x:v>SELECTED_OPTION blank</x:v>
      </x:c>
      <x:c r="CO5535" t="n">
        <x:f>IFERROR(IF(AND(TYPE('Audit_Flags'!E9)=TYPE(CN5535),ISBLANK('Audit_Flags'!E9)=ISBLANK(CN5535),EXACT('Audit_Flags'!E9,CN5535)),0,1),1)</x:f>
        <x:v>0</x:v>
      </x:c>
    </x:row>
    <x:row r="5536">
      <x:c r="CL5536" t="str">
        <x:v>Audit_Flags</x:v>
      </x:c>
      <x:c r="CM5536" t="str">
        <x:v>F9</x:v>
      </x:c>
      <x:c r="CN5536" t="str">
        <x:v>CANON!B71</x:v>
      </x:c>
      <x:c r="CO5536" t="n">
        <x:f>IFERROR(IF(AND(TYPE('Audit_Flags'!F9)=TYPE(CN5536),ISBLANK('Audit_Flags'!F9)=ISBLANK(CN5536),EXACT('Audit_Flags'!F9,CN5536)),0,1),1)</x:f>
        <x:v>0</x:v>
      </x:c>
    </x:row>
    <x:row r="5537">
      <x:c r="CL5537" t="str">
        <x:v>Audit_Flags</x:v>
      </x:c>
      <x:c r="CM5537" t="str">
        <x:v>A10</x:v>
      </x:c>
      <x:c r="CN5537" t="str">
        <x:v>TAIL_EMERGENCY_MODE_INVOKED</x:v>
      </x:c>
      <x:c r="CO5537" t="n">
        <x:f>IFERROR(IF(AND(TYPE('Audit_Flags'!A10)=TYPE(CN5537),ISBLANK('Audit_Flags'!A10)=ISBLANK(CN5537),EXACT('Audit_Flags'!A10,CN5537)),0,1),1)</x:f>
        <x:v>0</x:v>
      </x:c>
    </x:row>
    <x:row r="5538">
      <x:c r="CL5538" t="str">
        <x:v>Audit_Flags</x:v>
      </x:c>
      <x:c r="CM5538" t="str">
        <x:v>B10</x:v>
      </x:c>
      <x:c r="CN5538" t="str">
        <x:v>NO</x:v>
      </x:c>
      <x:c r="CO5538" t="n">
        <x:f>IFERROR(IF(AND(TYPE('Audit_Flags'!B10)=TYPE(CN5538),ISBLANK('Audit_Flags'!B10)=ISBLANK(CN5538),EXACT('Audit_Flags'!B10,CN5538)),0,1),1)</x:f>
        <x:v>0</x:v>
      </x:c>
    </x:row>
    <x:row r="5539">
      <x:c r="CL5539" t="str">
        <x:v>Audit_Flags</x:v>
      </x:c>
      <x:c r="CM5539" t="str">
        <x:v>C10</x:v>
      </x:c>
      <x:c r="CN5539" t="str">
        <x:v>ESCALATE</x:v>
      </x:c>
      <x:c r="CO5539" t="n">
        <x:f>IFERROR(IF(AND(TYPE('Audit_Flags'!C10)=TYPE(CN5539),ISBLANK('Audit_Flags'!C10)=ISBLANK(CN5539),EXACT('Audit_Flags'!C10,CN5539)),0,1),1)</x:f>
        <x:v>0</x:v>
      </x:c>
    </x:row>
    <x:row r="5540">
      <x:c r="CL5540" t="str">
        <x:v>Audit_Flags</x:v>
      </x:c>
      <x:c r="CM5540" t="str">
        <x:v>D10</x:v>
      </x:c>
      <x:c r="CN5540" t="str">
        <x:v>Governed Tail Emergency Mode invoked; no ordinary RLS or aligned-selection claim is permitted.</x:v>
      </x:c>
      <x:c r="CO5540" t="n">
        <x:f>IFERROR(IF(AND(TYPE('Audit_Flags'!D10)=TYPE(CN5540),ISBLANK('Audit_Flags'!D10)=ISBLANK(CN5540),EXACT('Audit_Flags'!D10,CN5540)),0,1),1)</x:f>
        <x:v>0</x:v>
      </x:c>
    </x:row>
    <x:row r="5541">
      <x:c r="CL5541" t="str">
        <x:v>Audit_Flags</x:v>
      </x:c>
      <x:c r="CM5541" t="str">
        <x:v>E10</x:v>
      </x:c>
      <x:c r="CN5541" t="str">
        <x:v>A_NCRC&gt;0 AND A_ADM=0</x:v>
      </x:c>
      <x:c r="CO5541" t="n">
        <x:f>IFERROR(IF(AND(TYPE('Audit_Flags'!E10)=TYPE(CN5541),ISBLANK('Audit_Flags'!E10)=ISBLANK(CN5541),EXACT('Audit_Flags'!E10,CN5541)),0,1),1)</x:f>
        <x:v>0</x:v>
      </x:c>
    </x:row>
    <x:row r="5542">
      <x:c r="CL5542" t="str">
        <x:v>Audit_Flags</x:v>
      </x:c>
      <x:c r="CM5542" t="str">
        <x:v>F10</x:v>
      </x:c>
      <x:c r="CN5542" t="str">
        <x:v>CANON!B67,B68</x:v>
      </x:c>
      <x:c r="CO5542" t="n">
        <x:f>IFERROR(IF(AND(TYPE('Audit_Flags'!F10)=TYPE(CN5542),ISBLANK('Audit_Flags'!F10)=ISBLANK(CN5542),EXACT('Audit_Flags'!F10,CN5542)),0,1),1)</x:f>
        <x:v>0</x:v>
      </x:c>
    </x:row>
    <x:row r="5543">
      <x:c r="CL5543" t="str">
        <x:v>Audit_Flags</x:v>
      </x:c>
      <x:c r="CM5543" t="str">
        <x:v>A11</x:v>
      </x:c>
      <x:c r="CN5543" t="str">
        <x:v>EMERGENCY_MODE_INVOKED</x:v>
      </x:c>
      <x:c r="CO5543" t="n">
        <x:f>IFERROR(IF(AND(TYPE('Audit_Flags'!A11)=TYPE(CN5543),ISBLANK('Audit_Flags'!A11)=ISBLANK(CN5543),EXACT('Audit_Flags'!A11,CN5543)),0,1),1)</x:f>
        <x:v>0</x:v>
      </x:c>
    </x:row>
    <x:row r="5544">
      <x:c r="CL5544" t="str">
        <x:v>Audit_Flags</x:v>
      </x:c>
      <x:c r="CM5544" t="str">
        <x:v>B11</x:v>
      </x:c>
      <x:c r="CN5544" t="str">
        <x:v>NO</x:v>
      </x:c>
      <x:c r="CO5544" t="n">
        <x:f>IFERROR(IF(AND(TYPE('Audit_Flags'!B11)=TYPE(CN5544),ISBLANK('Audit_Flags'!B11)=ISBLANK(CN5544),EXACT('Audit_Flags'!B11,CN5544)),0,1),1)</x:f>
        <x:v>0</x:v>
      </x:c>
    </x:row>
    <x:row r="5545">
      <x:c r="CL5545" t="str">
        <x:v>Audit_Flags</x:v>
      </x:c>
      <x:c r="CM5545" t="str">
        <x:v>C11</x:v>
      </x:c>
      <x:c r="CN5545" t="str">
        <x:v>ESCALATE</x:v>
      </x:c>
      <x:c r="CO5545" t="n">
        <x:f>IFERROR(IF(AND(TYPE('Audit_Flags'!C11)=TYPE(CN5545),ISBLANK('Audit_Flags'!C11)=ISBLANK(CN5545),EXACT('Audit_Flags'!C11,CN5545)),0,1),1)</x:f>
        <x:v>0</x:v>
      </x:c>
    </x:row>
    <x:row r="5546">
      <x:c r="CL5546" t="str">
        <x:v>Audit_Flags</x:v>
      </x:c>
      <x:c r="CM5546" t="str">
        <x:v>D11</x:v>
      </x:c>
      <x:c r="CN5546" t="str">
        <x:v>No rights-admissible options</x:v>
      </x:c>
      <x:c r="CO5546" t="n">
        <x:f>IFERROR(IF(AND(TYPE('Audit_Flags'!D11)=TYPE(CN5546),ISBLANK('Audit_Flags'!D11)=ISBLANK(CN5546),EXACT('Audit_Flags'!D11,CN5546)),0,1),1)</x:f>
        <x:v>0</x:v>
      </x:c>
    </x:row>
    <x:row r="5547">
      <x:c r="CL5547" t="str">
        <x:v>Audit_Flags</x:v>
      </x:c>
      <x:c r="CM5547" t="str">
        <x:v>E11</x:v>
      </x:c>
      <x:c r="CN5547" t="str">
        <x:v>A_NCRC_COUNT=0</x:v>
      </x:c>
      <x:c r="CO5547" t="n">
        <x:f>IFERROR(IF(AND(TYPE('Audit_Flags'!E11)=TYPE(CN5547),ISBLANK('Audit_Flags'!E11)=ISBLANK(CN5547),EXACT('Audit_Flags'!E11,CN5547)),0,1),1)</x:f>
        <x:v>0</x:v>
      </x:c>
    </x:row>
    <x:row r="5548">
      <x:c r="CL5548" t="str">
        <x:v>Audit_Flags</x:v>
      </x:c>
      <x:c r="CM5548" t="str">
        <x:v>F11</x:v>
      </x:c>
      <x:c r="CN5548" t="str">
        <x:v>CANON!B67</x:v>
      </x:c>
      <x:c r="CO5548" t="n">
        <x:f>IFERROR(IF(AND(TYPE('Audit_Flags'!F11)=TYPE(CN5548),ISBLANK('Audit_Flags'!F11)=ISBLANK(CN5548),EXACT('Audit_Flags'!F11,CN5548)),0,1),1)</x:f>
        <x:v>0</x:v>
      </x:c>
    </x:row>
    <x:row r="5549">
      <x:c r="CL5549" t="str">
        <x:v>Audit_Flags</x:v>
      </x:c>
      <x:c r="CM5549" t="str">
        <x:v>A12</x:v>
      </x:c>
      <x:c r="CN5549" t="str">
        <x:v>ESCALATION_REQUIRED</x:v>
      </x:c>
      <x:c r="CO5549" t="n">
        <x:f>IFERROR(IF(AND(TYPE('Audit_Flags'!A12)=TYPE(CN5549),ISBLANK('Audit_Flags'!A12)=ISBLANK(CN5549),EXACT('Audit_Flags'!A12,CN5549)),0,1),1)</x:f>
        <x:v>0</x:v>
      </x:c>
    </x:row>
    <x:row r="5550">
      <x:c r="CL5550" t="str">
        <x:v>Audit_Flags</x:v>
      </x:c>
      <x:c r="CM5550" t="str">
        <x:v>B12</x:v>
      </x:c>
      <x:c r="CN5550" t="str">
        <x:v>YES</x:v>
      </x:c>
      <x:c r="CO5550" t="n">
        <x:f>IFERROR(IF(AND(TYPE('Audit_Flags'!B12)=TYPE(CN5550),ISBLANK('Audit_Flags'!B12)=ISBLANK(CN5550),EXACT('Audit_Flags'!B12,CN5550)),0,1),1)</x:f>
        <x:v>0</x:v>
      </x:c>
    </x:row>
    <x:row r="5551">
      <x:c r="CL5551" t="str">
        <x:v>Audit_Flags</x:v>
      </x:c>
      <x:c r="CM5551" t="str">
        <x:v>C12</x:v>
      </x:c>
      <x:c r="CN5551" t="str">
        <x:v>ESCALATE</x:v>
      </x:c>
      <x:c r="CO5551" t="n">
        <x:f>IFERROR(IF(AND(TYPE('Audit_Flags'!C12)=TYPE(CN5551),ISBLANK('Audit_Flags'!C12)=ISBLANK(CN5551),EXACT('Audit_Flags'!C12,CN5551)),0,1),1)</x:f>
        <x:v>0</x:v>
      </x:c>
    </x:row>
    <x:row r="5552">
      <x:c r="CL5552" t="str">
        <x:v>Audit_Flags</x:v>
      </x:c>
      <x:c r="CM5552" t="str">
        <x:v>D12</x:v>
      </x:c>
      <x:c r="CN5552" t="str">
        <x:v>Escalation required</x:v>
      </x:c>
      <x:c r="CO5552" t="n">
        <x:f>IFERROR(IF(AND(TYPE('Audit_Flags'!D12)=TYPE(CN5552),ISBLANK('Audit_Flags'!D12)=ISBLANK(CN5552),EXACT('Audit_Flags'!D12,CN5552)),0,1),1)</x:f>
        <x:v>0</x:v>
      </x:c>
    </x:row>
    <x:row r="5553">
      <x:c r="CL5553" t="str">
        <x:v>Audit_Flags</x:v>
      </x:c>
      <x:c r="CM5553" t="str">
        <x:v>E12</x:v>
      </x:c>
      <x:c r="CN5553" t="str">
        <x:v>CANON!B73=YES</x:v>
      </x:c>
      <x:c r="CO5553" t="n">
        <x:f>IFERROR(IF(AND(TYPE('Audit_Flags'!E12)=TYPE(CN5553),ISBLANK('Audit_Flags'!E12)=ISBLANK(CN5553),EXACT('Audit_Flags'!E12,CN5553)),0,1),1)</x:f>
        <x:v>0</x:v>
      </x:c>
    </x:row>
    <x:row r="5554">
      <x:c r="CL5554" t="str">
        <x:v>Audit_Flags</x:v>
      </x:c>
      <x:c r="CM5554" t="str">
        <x:v>F12</x:v>
      </x:c>
      <x:c r="CN5554" t="inlineStr">
        <x:is>
          <x:t>TOOL_LOCAL; CANON!B73</x:t>
        </x:is>
      </x:c>
      <x:c r="CO5554" t="n">
        <x:f>IFERROR(IF(AND(TYPE('Audit_Flags'!F12)=TYPE(CN5554),ISBLANK('Audit_Flags'!F12)=ISBLANK(CN5554),EXACT('Audit_Flags'!F12,CN5554)),0,1),1)</x:f>
        <x:v>0</x:v>
      </x:c>
    </x:row>
    <x:row r="5555">
      <x:c r="CL5555" t="str">
        <x:v>Audit_Flags</x:v>
      </x:c>
      <x:c r="CM5555" t="str">
        <x:v>A13</x:v>
      </x:c>
      <x:c r="CN5555" t="str">
        <x:v>SIGMA_MISSING_REQUIRED</x:v>
      </x:c>
      <x:c r="CO5555" t="n">
        <x:f>IFERROR(IF(AND(TYPE('Audit_Flags'!A13)=TYPE(CN5555),ISBLANK('Audit_Flags'!A13)=ISBLANK(CN5555),EXACT('Audit_Flags'!A13,CN5555)),0,1),1)</x:f>
        <x:v>0</x:v>
      </x:c>
    </x:row>
    <x:row r="5556">
      <x:c r="CL5556" t="str">
        <x:v>Audit_Flags</x:v>
      </x:c>
      <x:c r="CM5556" t="str">
        <x:v>B13</x:v>
      </x:c>
      <x:c r="CN5556" t="str">
        <x:v>NO</x:v>
      </x:c>
      <x:c r="CO5556" t="n">
        <x:f>IFERROR(IF(AND(TYPE('Audit_Flags'!B13)=TYPE(CN5556),ISBLANK('Audit_Flags'!B13)=ISBLANK(CN5556),EXACT('Audit_Flags'!B13,CN5556)),0,1),1)</x:f>
        <x:v>0</x:v>
      </x:c>
    </x:row>
    <x:row r="5557">
      <x:c r="CL5557" t="str">
        <x:v>Audit_Flags</x:v>
      </x:c>
      <x:c r="CM5557" t="str">
        <x:v>C13</x:v>
      </x:c>
      <x:c r="CN5557" t="str">
        <x:v>ESCALATE</x:v>
      </x:c>
      <x:c r="CO5557" t="n">
        <x:f>IFERROR(IF(AND(TYPE('Audit_Flags'!C13)=TYPE(CN5557),ISBLANK('Audit_Flags'!C13)=ISBLANK(CN5557),EXACT('Audit_Flags'!C13,CN5557)),0,1),1)</x:f>
        <x:v>0</x:v>
      </x:c>
    </x:row>
    <x:row r="5558">
      <x:c r="CL5558" t="str">
        <x:v>Audit_Flags</x:v>
      </x:c>
      <x:c r="CM5558" t="str">
        <x:v>D13</x:v>
      </x:c>
      <x:c r="CN5558" t="str">
        <x:v>Uncertainty σ required for Tier 2+ but missing/invalid (method or sigma_est not declared).</x:v>
      </x:c>
      <x:c r="CO5558" t="n">
        <x:f>IFERROR(IF(AND(TYPE('Audit_Flags'!D13)=TYPE(CN5558),ISBLANK('Audit_Flags'!D13)=ISBLANK(CN5558),EXACT('Audit_Flags'!D13,CN5558)),0,1),1)</x:f>
        <x:v>0</x:v>
      </x:c>
    </x:row>
    <x:row r="5559">
      <x:c r="CL5559" t="str">
        <x:v>Audit_Flags</x:v>
      </x:c>
      <x:c r="CM5559" t="str">
        <x:v>E13</x:v>
      </x:c>
      <x:c r="CN5559" t="str">
        <x:v>NO</x:v>
      </x:c>
      <x:c r="CO5559" t="n">
        <x:f>IFERROR(IF(AND(TYPE('Audit_Flags'!E13)=TYPE(CN5559),ISBLANK('Audit_Flags'!E13)=ISBLANK(CN5559),EXACT('Audit_Flags'!E13,CN5559)),0,1),1)</x:f>
        <x:v>0</x:v>
      </x:c>
    </x:row>
    <x:row r="5560">
      <x:c r="CL5560" t="str">
        <x:v>Audit_Flags</x:v>
      </x:c>
      <x:c r="CM5560" t="str">
        <x:v>F13</x:v>
      </x:c>
      <x:c r="CN5560" t="inlineStr">
        <x:is>
          <x:t>TOOL_LOCAL; CANON!B10,B26,B137</x:t>
        </x:is>
      </x:c>
      <x:c r="CO5560" t="n">
        <x:f>IFERROR(IF(AND(TYPE('Audit_Flags'!F13)=TYPE(CN5560),ISBLANK('Audit_Flags'!F13)=ISBLANK(CN5560),EXACT('Audit_Flags'!F13,CN5560)),0,1),1)</x:f>
        <x:v>0</x:v>
      </x:c>
    </x:row>
    <x:row r="5561">
      <x:c r="CL5561" t="str">
        <x:v>Audit_Flags</x:v>
      </x:c>
      <x:c r="CM5561" t="str">
        <x:v>A14</x:v>
      </x:c>
      <x:c r="CN5561" t="str">
        <x:v>SUBGROUP_LIMITATION</x:v>
      </x:c>
      <x:c r="CO5561" t="n">
        <x:f>IFERROR(IF(AND(TYPE('Audit_Flags'!A14)=TYPE(CN5561),ISBLANK('Audit_Flags'!A14)=ISBLANK(CN5561),EXACT('Audit_Flags'!A14,CN5561)),0,1),1)</x:f>
        <x:v>0</x:v>
      </x:c>
    </x:row>
    <x:row r="5562">
      <x:c r="CL5562" t="str">
        <x:v>Audit_Flags</x:v>
      </x:c>
      <x:c r="CM5562" t="str">
        <x:v>B14</x:v>
      </x:c>
      <x:c r="CN5562" t="str">
        <x:v>NO</x:v>
      </x:c>
      <x:c r="CO5562" t="n">
        <x:f>IFERROR(IF(AND(TYPE('Audit_Flags'!B14)=TYPE(CN5562),ISBLANK('Audit_Flags'!B14)=ISBLANK(CN5562),EXACT('Audit_Flags'!B14,CN5562)),0,1),1)</x:f>
        <x:v>0</x:v>
      </x:c>
    </x:row>
    <x:row r="5563">
      <x:c r="CL5563" t="str">
        <x:v>Audit_Flags</x:v>
      </x:c>
      <x:c r="CM5563" t="str">
        <x:v>C14</x:v>
      </x:c>
      <x:c r="CN5563" t="str">
        <x:v>REVIEW</x:v>
      </x:c>
      <x:c r="CO5563" t="n">
        <x:f>IFERROR(IF(AND(TYPE('Audit_Flags'!C14)=TYPE(CN5563),ISBLANK('Audit_Flags'!C14)=ISBLANK(CN5563),EXACT('Audit_Flags'!C14,CN5563)),0,1),1)</x:f>
        <x:v>0</x:v>
      </x:c>
    </x:row>
    <x:row r="5564">
      <x:c r="CL5564" t="str">
        <x:v>Audit_Flags</x:v>
      </x:c>
      <x:c r="CM5564" t="str">
        <x:v>D14</x:v>
      </x:c>
      <x:c r="CN5564" t="str">
        <x:v>No subgroup override entries AND no documented subgroup analysis</x:v>
      </x:c>
      <x:c r="CO5564" t="n">
        <x:f>IFERROR(IF(AND(TYPE('Audit_Flags'!D14)=TYPE(CN5564),ISBLANK('Audit_Flags'!D14)=ISBLANK(CN5564),EXACT('Audit_Flags'!D14,CN5564)),0,1),1)</x:f>
        <x:v>0</x:v>
      </x:c>
    </x:row>
    <x:row r="5565">
      <x:c r="CL5565" t="str">
        <x:v>Audit_Flags</x:v>
      </x:c>
      <x:c r="CM5565" t="str">
        <x:v>E14</x:v>
      </x:c>
      <x:c r="CN5565" t="str">
        <x:v>Overrides=0 AND analysis_done=0</x:v>
      </x:c>
      <x:c r="CO5565" t="n">
        <x:f>IFERROR(IF(AND(TYPE('Audit_Flags'!E14)=TYPE(CN5565),ISBLANK('Audit_Flags'!E14)=ISBLANK(CN5565),EXACT('Audit_Flags'!E14,CN5565)),0,1),1)</x:f>
        <x:v>0</x:v>
      </x:c>
    </x:row>
    <x:row r="5566">
      <x:c r="CL5566" t="str">
        <x:v>Audit_Flags</x:v>
      </x:c>
      <x:c r="CM5566" t="str">
        <x:v>F14</x:v>
      </x:c>
      <x:c r="CN5566" t="str">
        <x:v>Subgroup_Overrides!B17 + Subgroup_Analysis!B46</x:v>
      </x:c>
      <x:c r="CO5566" t="n">
        <x:f>IFERROR(IF(AND(TYPE('Audit_Flags'!F14)=TYPE(CN5566),ISBLANK('Audit_Flags'!F14)=ISBLANK(CN5566),EXACT('Audit_Flags'!F14,CN5566)),0,1),1)</x:f>
        <x:v>0</x:v>
      </x:c>
    </x:row>
    <x:row r="5567">
      <x:c r="CL5567" t="str">
        <x:v>Audit_Flags</x:v>
      </x:c>
      <x:c r="CM5567" t="str">
        <x:v>A15</x:v>
      </x:c>
      <x:c r="CN5567" t="str">
        <x:v>NONDECISIVE_GAP_REVIEW</x:v>
      </x:c>
      <x:c r="CO5567" t="n">
        <x:f>IFERROR(IF(AND(TYPE('Audit_Flags'!A15)=TYPE(CN5567),ISBLANK('Audit_Flags'!A15)=ISBLANK(CN5567),EXACT('Audit_Flags'!A15,CN5567)),0,1),1)</x:f>
        <x:v>0</x:v>
      </x:c>
    </x:row>
    <x:row r="5568">
      <x:c r="CL5568" t="str">
        <x:v>Audit_Flags</x:v>
      </x:c>
      <x:c r="CM5568" t="str">
        <x:v>B15</x:v>
      </x:c>
      <x:c r="CN5568" t="str">
        <x:v>YES</x:v>
      </x:c>
      <x:c r="CO5568" t="n">
        <x:f>IFERROR(IF(AND(TYPE('Audit_Flags'!B15)=TYPE(CN5568),ISBLANK('Audit_Flags'!B15)=ISBLANK(CN5568),EXACT('Audit_Flags'!B15,CN5568)),0,1),1)</x:f>
        <x:v>0</x:v>
      </x:c>
    </x:row>
    <x:row r="5569">
      <x:c r="CL5569" t="str">
        <x:v>Audit_Flags</x:v>
      </x:c>
      <x:c r="CM5569" t="str">
        <x:v>C15</x:v>
      </x:c>
      <x:c r="CN5569" t="str">
        <x:v>REVIEW</x:v>
      </x:c>
      <x:c r="CO5569" t="n">
        <x:f>IFERROR(IF(AND(TYPE('Audit_Flags'!C15)=TYPE(CN5569),ISBLANK('Audit_Flags'!C15)=ISBLANK(CN5569),EXACT('Audit_Flags'!C15,CN5569)),0,1),1)</x:f>
        <x:v>0</x:v>
      </x:c>
    </x:row>
    <x:row r="5570">
      <x:c r="CL5570" t="str">
        <x:v>Audit_Flags</x:v>
      </x:c>
      <x:c r="CM5570" t="str">
        <x:v>D15</x:v>
      </x:c>
      <x:c r="CN5570" t="str">
        <x:v>Canon §10.4A non-decisive framework status; separate authority selection, disclosure, and review are required.</x:v>
      </x:c>
      <x:c r="CO5570" t="n">
        <x:f>IFERROR(IF(AND(TYPE('Audit_Flags'!D15)=TYPE(CN5570),ISBLANK('Audit_Flags'!D15)=ISBLANK(CN5570),EXACT('Audit_Flags'!D15,CN5570)),0,1),1)</x:f>
        <x:v>0</x:v>
      </x:c>
    </x:row>
    <x:row r="5571">
      <x:c r="CL5571" t="str">
        <x:v>Audit_Flags</x:v>
      </x:c>
      <x:c r="CM5571" t="str">
        <x:v>E15</x:v>
      </x:c>
      <x:c r="CN5571" t="str">
        <x:v>RLS is non-decisive because a computed governed uncertainty stress changes the classification.</x:v>
      </x:c>
      <x:c r="CO5571" t="n">
        <x:f>IFERROR(IF(AND(TYPE('Audit_Flags'!E15)=TYPE(CN5571),ISBLANK('Audit_Flags'!E15)=ISBLANK(CN5571),EXACT('Audit_Flags'!E15,CN5571)),0,1),1)</x:f>
        <x:v>0</x:v>
      </x:c>
    </x:row>
    <x:row r="5572">
      <x:c r="CL5572" t="str">
        <x:v>Audit_Flags</x:v>
      </x:c>
      <x:c r="CM5572" t="str">
        <x:v>F15</x:v>
      </x:c>
      <x:c r="CN5572" t="str">
        <x:v>Canon §10.4A; CANON!B70; RLS!B40:B48; PCC!B64:B70</x:v>
      </x:c>
      <x:c r="CO5572" t="n">
        <x:f>IFERROR(IF(AND(TYPE('Audit_Flags'!F15)=TYPE(CN5572),ISBLANK('Audit_Flags'!F15)=ISBLANK(CN5572),EXACT('Audit_Flags'!F15,CN5572)),0,1),1)</x:f>
        <x:v>0</x:v>
      </x:c>
    </x:row>
    <x:row r="5573">
      <x:c r="CL5573" t="str">
        <x:v>Audit_Flags</x:v>
      </x:c>
      <x:c r="CM5573" t="str">
        <x:v>A16</x:v>
      </x:c>
      <x:c r="CN5573" t="str">
        <x:v>UCI_SOURCE_UNVERIFIED</x:v>
      </x:c>
      <x:c r="CO5573" t="n">
        <x:f>IFERROR(IF(AND(TYPE('Audit_Flags'!A16)=TYPE(CN5573),ISBLANK('Audit_Flags'!A16)=ISBLANK(CN5573),EXACT('Audit_Flags'!A16,CN5573)),0,1),1)</x:f>
        <x:v>0</x:v>
      </x:c>
    </x:row>
    <x:row r="5574">
      <x:c r="CL5574" t="str">
        <x:v>Audit_Flags</x:v>
      </x:c>
      <x:c r="CM5574" t="str">
        <x:v>B16</x:v>
      </x:c>
      <x:c r="CN5574" t="str">
        <x:v>NO</x:v>
      </x:c>
      <x:c r="CO5574" t="n">
        <x:f>IFERROR(IF(AND(TYPE('Audit_Flags'!B16)=TYPE(CN5574),ISBLANK('Audit_Flags'!B16)=ISBLANK(CN5574),EXACT('Audit_Flags'!B16,CN5574)),0,1),1)</x:f>
        <x:v>0</x:v>
      </x:c>
    </x:row>
    <x:row r="5575">
      <x:c r="CL5575" t="str">
        <x:v>Audit_Flags</x:v>
      </x:c>
      <x:c r="CM5575" t="str">
        <x:v>C16</x:v>
      </x:c>
      <x:c r="CN5575" t="str">
        <x:v>REVIEW</x:v>
      </x:c>
      <x:c r="CO5575" t="n">
        <x:f>IFERROR(IF(AND(TYPE('Audit_Flags'!C16)=TYPE(CN5575),ISBLANK('Audit_Flags'!C16)=ISBLANK(CN5575),EXACT('Audit_Flags'!C16,CN5575)),0,1),1)</x:f>
        <x:v>0</x:v>
      </x:c>
    </x:row>
    <x:row r="5576">
      <x:c r="CL5576" t="str">
        <x:v>Audit_Flags</x:v>
      </x:c>
      <x:c r="CM5576" t="str">
        <x:v>D16</x:v>
      </x:c>
      <x:c r="CN5576" t="str">
        <x:v>UCI unverified (Tier 3+)</x:v>
      </x:c>
      <x:c r="CO5576" t="n">
        <x:f>IFERROR(IF(AND(TYPE('Audit_Flags'!D16)=TYPE(CN5576),ISBLANK('Audit_Flags'!D16)=ISBLANK(CN5576),EXACT('Audit_Flags'!D16,CN5576)),0,1),1)</x:f>
        <x:v>0</x:v>
      </x:c>
    </x:row>
    <x:row r="5577">
      <x:c r="CL5577" t="str">
        <x:v>Audit_Flags</x:v>
      </x:c>
      <x:c r="CM5577" t="str">
        <x:v>E16</x:v>
      </x:c>
      <x:c r="CN5577" t="str">
        <x:v>TIER&gt;=3</x:v>
      </x:c>
      <x:c r="CO5577" t="n">
        <x:f>IFERROR(IF(AND(TYPE('Audit_Flags'!E16)=TYPE(CN5577),ISBLANK('Audit_Flags'!E16)=ISBLANK(CN5577),EXACT('Audit_Flags'!E16,CN5577)),0,1),1)</x:f>
        <x:v>0</x:v>
      </x:c>
    </x:row>
    <x:row r="5578">
      <x:c r="CL5578" t="str">
        <x:v>Audit_Flags</x:v>
      </x:c>
      <x:c r="CM5578" t="str">
        <x:v>F16</x:v>
      </x:c>
      <x:c r="CN5578" t="str">
        <x:v>CANON!B10</x:v>
      </x:c>
      <x:c r="CO5578" t="n">
        <x:f>IFERROR(IF(AND(TYPE('Audit_Flags'!F16)=TYPE(CN5578),ISBLANK('Audit_Flags'!F16)=ISBLANK(CN5578),EXACT('Audit_Flags'!F16,CN5578)),0,1),1)</x:f>
        <x:v>0</x:v>
      </x:c>
    </x:row>
    <x:row r="5579">
      <x:c r="CL5579" t="str">
        <x:v>Audit_Flags</x:v>
      </x:c>
      <x:c r="CM5579" t="str">
        <x:v>A17</x:v>
      </x:c>
      <x:c r="CN5579" t="str">
        <x:v>SENSITIVITY_NOT_RUN</x:v>
      </x:c>
      <x:c r="CO5579" t="n">
        <x:f>IFERROR(IF(AND(TYPE('Audit_Flags'!A17)=TYPE(CN5579),ISBLANK('Audit_Flags'!A17)=ISBLANK(CN5579),EXACT('Audit_Flags'!A17,CN5579)),0,1),1)</x:f>
        <x:v>0</x:v>
      </x:c>
    </x:row>
    <x:row r="5580">
      <x:c r="CL5580" t="str">
        <x:v>Audit_Flags</x:v>
      </x:c>
      <x:c r="CM5580" t="str">
        <x:v>B17</x:v>
      </x:c>
      <x:c r="CN5580" t="str">
        <x:v>NO</x:v>
      </x:c>
      <x:c r="CO5580" t="n">
        <x:f>IFERROR(IF(AND(TYPE('Audit_Flags'!B17)=TYPE(CN5580),ISBLANK('Audit_Flags'!B17)=ISBLANK(CN5580),EXACT('Audit_Flags'!B17,CN5580)),0,1),1)</x:f>
        <x:v>0</x:v>
      </x:c>
    </x:row>
    <x:row r="5581">
      <x:c r="CL5581" t="str">
        <x:v>Audit_Flags</x:v>
      </x:c>
      <x:c r="CM5581" t="str">
        <x:v>C17</x:v>
      </x:c>
      <x:c r="CN5581" t="str">
        <x:v>REVIEW</x:v>
      </x:c>
      <x:c r="CO5581" t="n">
        <x:f>IFERROR(IF(AND(TYPE('Audit_Flags'!C17)=TYPE(CN5581),ISBLANK('Audit_Flags'!C17)=ISBLANK(CN5581),EXACT('Audit_Flags'!C17,CN5581)),0,1),1)</x:f>
        <x:v>0</x:v>
      </x:c>
    </x:row>
    <x:row r="5582">
      <x:c r="CL5582" t="str">
        <x:v>Audit_Flags</x:v>
      </x:c>
      <x:c r="CM5582" t="str">
        <x:v>D17</x:v>
      </x:c>
      <x:c r="CN5582" t="str">
        <x:v>Sensitivity not executed</x:v>
      </x:c>
      <x:c r="CO5582" t="n">
        <x:f>IFERROR(IF(AND(TYPE('Audit_Flags'!D17)=TYPE(CN5582),ISBLANK('Audit_Flags'!D17)=ISBLANK(CN5582),EXACT('Audit_Flags'!D17,CN5582)),0,1),1)</x:f>
        <x:v>0</x:v>
      </x:c>
    </x:row>
    <x:row r="5583">
      <x:c r="CL5583" t="str">
        <x:v>Audit_Flags</x:v>
      </x:c>
      <x:c r="CM5583" t="str">
        <x:v>E17</x:v>
      </x:c>
      <x:c r="CN5583" t="str">
        <x:v>Status=NOT PERFORMED</x:v>
      </x:c>
      <x:c r="CO5583" t="n">
        <x:f>IFERROR(IF(AND(TYPE('Audit_Flags'!E17)=TYPE(CN5583),ISBLANK('Audit_Flags'!E17)=ISBLANK(CN5583),EXACT('Audit_Flags'!E17,CN5583)),0,1),1)</x:f>
        <x:v>0</x:v>
      </x:c>
    </x:row>
    <x:row r="5584">
      <x:c r="CL5584" t="str">
        <x:v>Audit_Flags</x:v>
      </x:c>
      <x:c r="CM5584" t="str">
        <x:v>F17</x:v>
      </x:c>
      <x:c r="CN5584" t="str">
        <x:v>Sensitivity_Analysis!B3</x:v>
      </x:c>
      <x:c r="CO5584" t="n">
        <x:f>IFERROR(IF(AND(TYPE('Audit_Flags'!F17)=TYPE(CN5584),ISBLANK('Audit_Flags'!F17)=ISBLANK(CN5584),EXACT('Audit_Flags'!F17,CN5584)),0,1),1)</x:f>
        <x:v>0</x:v>
      </x:c>
    </x:row>
    <x:row r="5585">
      <x:c r="CL5585" t="str">
        <x:v>Audit_Flags</x:v>
      </x:c>
      <x:c r="CM5585" t="str">
        <x:v>A18</x:v>
      </x:c>
      <x:c r="CN5585" t="str">
        <x:v>MANUAL_FLAG_OVERRIDE_OR_TOKEN_INTEGRITY_FAILURE</x:v>
      </x:c>
      <x:c r="CO5585" t="n">
        <x:f>IFERROR(IF(AND(TYPE('Audit_Flags'!A18)=TYPE(CN5585),ISBLANK('Audit_Flags'!A18)=ISBLANK(CN5585),EXACT('Audit_Flags'!A18,CN5585)),0,1),1)</x:f>
        <x:v>0</x:v>
      </x:c>
    </x:row>
    <x:row r="5586">
      <x:c r="CL5586" t="str">
        <x:v>Audit_Flags</x:v>
      </x:c>
      <x:c r="CM5586" t="str">
        <x:v>B18</x:v>
      </x:c>
      <x:c r="CN5586" t="str">
        <x:v>NO</x:v>
      </x:c>
      <x:c r="CO5586" t="n">
        <x:f>IFERROR(IF(AND(TYPE('Audit_Flags'!B18)=TYPE(CN5586),ISBLANK('Audit_Flags'!B18)=ISBLANK(CN5586),EXACT('Audit_Flags'!B18,CN5586)),0,1),1)</x:f>
        <x:v>0</x:v>
      </x:c>
    </x:row>
    <x:row r="5587">
      <x:c r="CL5587" t="str">
        <x:v>Audit_Flags</x:v>
      </x:c>
      <x:c r="CM5587" t="str">
        <x:v>C18</x:v>
      </x:c>
      <x:c r="CN5587" t="str">
        <x:v>INVALID</x:v>
      </x:c>
      <x:c r="CO5587" t="n">
        <x:f>IFERROR(IF(AND(TYPE('Audit_Flags'!C18)=TYPE(CN5587),ISBLANK('Audit_Flags'!C18)=ISBLANK(CN5587),EXACT('Audit_Flags'!C18,CN5587)),0,1),1)</x:f>
        <x:v>0</x:v>
      </x:c>
    </x:row>
    <x:row r="5588">
      <x:c r="CL5588" t="str">
        <x:v>Audit_Flags</x:v>
      </x:c>
      <x:c r="CM5588" t="str">
        <x:v>D18</x:v>
      </x:c>
      <x:c r="CN5588" t="str">
        <x:v>Potential manual replacement or invalid YES/NO token on the release-build flag surface. The release verifier independently checks the packaged workbook.</x:v>
      </x:c>
      <x:c r="CO5588" t="n">
        <x:f>IFERROR(IF(AND(TYPE('Audit_Flags'!D18)=TYPE(CN5588),ISBLANK('Audit_Flags'!D18)=ISBLANK(CN5588),EXACT('Audit_Flags'!D18,CN5588)),0,1),1)</x:f>
        <x:v>0</x:v>
      </x:c>
    </x:row>
    <x:row r="5589">
      <x:c r="CL5589" t="str">
        <x:v>Audit_Flags</x:v>
      </x:c>
      <x:c r="CM5589" t="str">
        <x:v>E18</x:v>
      </x:c>
      <x:c r="CN5589" t="str">
        <x:v>Every trigger cell must contain YES or NO; the release verifier separately checks package integrity.</x:v>
      </x:c>
      <x:c r="CO5589" t="n">
        <x:f>IFERROR(IF(AND(TYPE('Audit_Flags'!E18)=TYPE(CN5589),ISBLANK('Audit_Flags'!E18)=ISBLANK(CN5589),EXACT('Audit_Flags'!E18,CN5589)),0,1),1)</x:f>
        <x:v>0</x:v>
      </x:c>
    </x:row>
    <x:row r="5590">
      <x:c r="CL5590" t="str">
        <x:v>Audit_Flags</x:v>
      </x:c>
      <x:c r="CM5590" t="str">
        <x:v>F18</x:v>
      </x:c>
      <x:c r="CN5590" t="inlineStr">
        <x:is>
          <x:t>TOOL_LOCAL; external verifier</x:t>
        </x:is>
      </x:c>
      <x:c r="CO5590" t="n">
        <x:f>IFERROR(IF(AND(TYPE('Audit_Flags'!F18)=TYPE(CN5590),ISBLANK('Audit_Flags'!F18)=ISBLANK(CN5590),EXACT('Audit_Flags'!F18,CN5590)),0,1),1)</x:f>
        <x:v>0</x:v>
      </x:c>
    </x:row>
    <x:row r="5591">
      <x:c r="CL5591" t="str">
        <x:v>Audit_Flags</x:v>
      </x:c>
      <x:c r="CM5591" t="str">
        <x:v>I19</x:v>
      </x:c>
      <x:c r="CN5591" t="str">
        <x:v>ACTIVE_FLAG_DETAILS</x:v>
      </x:c>
      <x:c r="CO5591" t="n">
        <x:f>IFERROR(IF(AND(TYPE('Audit_Flags'!I19)=TYPE(CN5591),ISBLANK('Audit_Flags'!I19)=ISBLANK(CN5591),EXACT('Audit_Flags'!I19,CN5591)),0,1),1)</x:f>
        <x:v>0</x:v>
      </x:c>
    </x:row>
    <x:row r="5592">
      <x:c r="CL5592" t="str">
        <x:v>Audit_Flags</x:v>
      </x:c>
      <x:c r="CM5592" t="str">
        <x:v>J19</x:v>
      </x:c>
      <x:c r="CN5592" t="str">
        <x:v>ESCALATION_REQUIRED; NONDECISIVE_GAP_REVIEW; UNCERTAINTY_DECISIVENESS_SENSITIVE</x:v>
      </x:c>
      <x:c r="CO5592" t="n">
        <x:f>IFERROR(IF(AND(TYPE('Audit_Flags'!J19)=TYPE(CN5592),ISBLANK('Audit_Flags'!J19)=ISBLANK(CN5592),EXACT('Audit_Flags'!J19,CN5592)),0,1),1)</x:f>
        <x:v>0</x:v>
      </x:c>
    </x:row>
    <x:row r="5593">
      <x:c r="CL5593" t="str">
        <x:v>Audit_Flags</x:v>
      </x:c>
      <x:c r="CM5593" t="str">
        <x:v>A20</x:v>
      </x:c>
      <x:c r="CN5593" t="str">
        <x:v>RELEASE-BUILD SUMMARY</x:v>
      </x:c>
      <x:c r="CO5593" t="n">
        <x:f>IFERROR(IF(AND(TYPE('Audit_Flags'!A20)=TYPE(CN5593),ISBLANK('Audit_Flags'!A20)=ISBLANK(CN5593),EXACT('Audit_Flags'!A20,CN5593)),0,1),1)</x:f>
        <x:v>0</x:v>
      </x:c>
    </x:row>
    <x:row r="5594">
      <x:c r="CL5594" t="str">
        <x:v>Audit_Flags</x:v>
      </x:c>
      <x:c r="CM5594" t="str">
        <x:v>I20</x:v>
      </x:c>
      <x:c r="CN5594" t="str">
        <x:v>INVALID_FLAGS_LIST</x:v>
      </x:c>
      <x:c r="CO5594" t="n">
        <x:f>IFERROR(IF(AND(TYPE('Audit_Flags'!I20)=TYPE(CN5594),ISBLANK('Audit_Flags'!I20)=ISBLANK(CN5594),EXACT('Audit_Flags'!I20,CN5594)),0,1),1)</x:f>
        <x:v>0</x:v>
      </x:c>
    </x:row>
    <x:row r="5595">
      <x:c r="CL5595" t="str">
        <x:v>Audit_Flags</x:v>
      </x:c>
      <x:c r="CM5595" t="str">
        <x:v>J20</x:v>
      </x:c>
      <x:c r="CN5595" t="str">
        <x:v>(none)</x:v>
      </x:c>
      <x:c r="CO5595" t="n">
        <x:f>IFERROR(IF(AND(TYPE('Audit_Flags'!J20)=TYPE(CN5595),ISBLANK('Audit_Flags'!J20)=ISBLANK(CN5595),EXACT('Audit_Flags'!J20,CN5595)),0,1),1)</x:f>
        <x:v>0</x:v>
      </x:c>
    </x:row>
    <x:row r="5596">
      <x:c r="CL5596" t="str">
        <x:v>Audit_Flags</x:v>
      </x:c>
      <x:c r="CM5596" t="str">
        <x:v>A21</x:v>
      </x:c>
      <x:c r="CN5596" t="str">
        <x:v>INVALID_COUNT</x:v>
      </x:c>
      <x:c r="CO5596" t="n">
        <x:f>IFERROR(IF(AND(TYPE('Audit_Flags'!A21)=TYPE(CN5596),ISBLANK('Audit_Flags'!A21)=ISBLANK(CN5596),EXACT('Audit_Flags'!A21,CN5596)),0,1),1)</x:f>
        <x:v>0</x:v>
      </x:c>
    </x:row>
    <x:row r="5597">
      <x:c r="CL5597" t="str">
        <x:v>Audit_Flags</x:v>
      </x:c>
      <x:c r="CM5597" t="str">
        <x:v>B21</x:v>
      </x:c>
      <x:c r="CN5597" t="n">
        <x:v>0</x:v>
      </x:c>
      <x:c r="CO5597" t="n">
        <x:f>IFERROR(IF(AND(TYPE('Audit_Flags'!B21)=TYPE(CN5597),ISBLANK('Audit_Flags'!B21)=ISBLANK(CN5597),EXACT('Audit_Flags'!B21,CN5597)),0,1),1)</x:f>
        <x:v>0</x:v>
      </x:c>
    </x:row>
    <x:row r="5598">
      <x:c r="CL5598" t="str">
        <x:v>Audit_Flags</x:v>
      </x:c>
      <x:c r="CM5598" t="str">
        <x:v>C21</x:v>
      </x:c>
      <x:c r="CN5598" t="str">
        <x:v>Build-frozen</x:v>
      </x:c>
      <x:c r="CO5598" t="n">
        <x:f>IFERROR(IF(AND(TYPE('Audit_Flags'!C21)=TYPE(CN5598),ISBLANK('Audit_Flags'!C21)=ISBLANK(CN5598),EXACT('Audit_Flags'!C21,CN5598)),0,1),1)</x:f>
        <x:v>0</x:v>
      </x:c>
    </x:row>
    <x:row r="5599">
      <x:c r="CL5599" t="str">
        <x:v>Audit_Flags</x:v>
      </x:c>
      <x:c r="CM5599" t="str">
        <x:v>I21</x:v>
      </x:c>
      <x:c r="CN5599" t="str">
        <x:v>ESCALATE_FLAGS_LIST</x:v>
      </x:c>
      <x:c r="CO5599" t="n">
        <x:f>IFERROR(IF(AND(TYPE('Audit_Flags'!I21)=TYPE(CN5599),ISBLANK('Audit_Flags'!I21)=ISBLANK(CN5599),EXACT('Audit_Flags'!I21,CN5599)),0,1),1)</x:f>
        <x:v>0</x:v>
      </x:c>
    </x:row>
    <x:row r="5600">
      <x:c r="CL5600" t="str">
        <x:v>Audit_Flags</x:v>
      </x:c>
      <x:c r="CM5600" t="str">
        <x:v>J21</x:v>
      </x:c>
      <x:c r="CN5600" t="str">
        <x:v>ESCALATION_REQUIRED; UNCERTAINTY_DECISIVENESS_SENSITIVE</x:v>
      </x:c>
      <x:c r="CO5600" t="n">
        <x:f>IFERROR(IF(AND(TYPE('Audit_Flags'!J21)=TYPE(CN5600),ISBLANK('Audit_Flags'!J21)=ISBLANK(CN5600),EXACT('Audit_Flags'!J21,CN5600)),0,1),1)</x:f>
        <x:v>0</x:v>
      </x:c>
    </x:row>
    <x:row r="5601">
      <x:c r="CL5601" t="str">
        <x:v>Audit_Flags</x:v>
      </x:c>
      <x:c r="CM5601" t="str">
        <x:v>A22</x:v>
      </x:c>
      <x:c r="CN5601" t="str">
        <x:v>ESCALATE_COUNT</x:v>
      </x:c>
      <x:c r="CO5601" t="n">
        <x:f>IFERROR(IF(AND(TYPE('Audit_Flags'!A22)=TYPE(CN5601),ISBLANK('Audit_Flags'!A22)=ISBLANK(CN5601),EXACT('Audit_Flags'!A22,CN5601)),0,1),1)</x:f>
        <x:v>0</x:v>
      </x:c>
    </x:row>
    <x:row r="5602">
      <x:c r="CL5602" t="str">
        <x:v>Audit_Flags</x:v>
      </x:c>
      <x:c r="CM5602" t="str">
        <x:v>B22</x:v>
      </x:c>
      <x:c r="CN5602" t="n">
        <x:v>2</x:v>
      </x:c>
      <x:c r="CO5602" t="n">
        <x:f>IFERROR(IF(AND(TYPE('Audit_Flags'!B22)=TYPE(CN5602),ISBLANK('Audit_Flags'!B22)=ISBLANK(CN5602),EXACT('Audit_Flags'!B22,CN5602)),0,1),1)</x:f>
        <x:v>0</x:v>
      </x:c>
    </x:row>
    <x:row r="5603">
      <x:c r="CL5603" t="str">
        <x:v>Audit_Flags</x:v>
      </x:c>
      <x:c r="CM5603" t="str">
        <x:v>C22</x:v>
      </x:c>
      <x:c r="CN5603" t="str">
        <x:v>Build-frozen</x:v>
      </x:c>
      <x:c r="CO5603" t="n">
        <x:f>IFERROR(IF(AND(TYPE('Audit_Flags'!C22)=TYPE(CN5603),ISBLANK('Audit_Flags'!C22)=ISBLANK(CN5603),EXACT('Audit_Flags'!C22,CN5603)),0,1),1)</x:f>
        <x:v>0</x:v>
      </x:c>
    </x:row>
    <x:row r="5604">
      <x:c r="CL5604" t="str">
        <x:v>Audit_Flags</x:v>
      </x:c>
      <x:c r="CM5604" t="str">
        <x:v>I22</x:v>
      </x:c>
      <x:c r="CN5604" t="str">
        <x:v>REVIEW_FLAGS_LIST</x:v>
      </x:c>
      <x:c r="CO5604" t="n">
        <x:f>IFERROR(IF(AND(TYPE('Audit_Flags'!I22)=TYPE(CN5604),ISBLANK('Audit_Flags'!I22)=ISBLANK(CN5604),EXACT('Audit_Flags'!I22,CN5604)),0,1),1)</x:f>
        <x:v>0</x:v>
      </x:c>
    </x:row>
    <x:row r="5605">
      <x:c r="CL5605" t="str">
        <x:v>Audit_Flags</x:v>
      </x:c>
      <x:c r="CM5605" t="str">
        <x:v>J22</x:v>
      </x:c>
      <x:c r="CN5605" t="str">
        <x:v>NONDECISIVE_GAP_REVIEW</x:v>
      </x:c>
      <x:c r="CO5605" t="n">
        <x:f>IFERROR(IF(AND(TYPE('Audit_Flags'!J22)=TYPE(CN5605),ISBLANK('Audit_Flags'!J22)=ISBLANK(CN5605),EXACT('Audit_Flags'!J22,CN5605)),0,1),1)</x:f>
        <x:v>0</x:v>
      </x:c>
    </x:row>
    <x:row r="5606">
      <x:c r="CL5606" t="str">
        <x:v>Audit_Flags</x:v>
      </x:c>
      <x:c r="CM5606" t="str">
        <x:v>A23</x:v>
      </x:c>
      <x:c r="CN5606" t="str">
        <x:v>REVIEW_COUNT</x:v>
      </x:c>
      <x:c r="CO5606" t="n">
        <x:f>IFERROR(IF(AND(TYPE('Audit_Flags'!A23)=TYPE(CN5606),ISBLANK('Audit_Flags'!A23)=ISBLANK(CN5606),EXACT('Audit_Flags'!A23,CN5606)),0,1),1)</x:f>
        <x:v>0</x:v>
      </x:c>
    </x:row>
    <x:row r="5607">
      <x:c r="CL5607" t="str">
        <x:v>Audit_Flags</x:v>
      </x:c>
      <x:c r="CM5607" t="str">
        <x:v>B23</x:v>
      </x:c>
      <x:c r="CN5607" t="n">
        <x:v>1</x:v>
      </x:c>
      <x:c r="CO5607" t="n">
        <x:f>IFERROR(IF(AND(TYPE('Audit_Flags'!B23)=TYPE(CN5607),ISBLANK('Audit_Flags'!B23)=ISBLANK(CN5607),EXACT('Audit_Flags'!B23,CN5607)),0,1),1)</x:f>
        <x:v>0</x:v>
      </x:c>
    </x:row>
    <x:row r="5608">
      <x:c r="CL5608" t="str">
        <x:v>Audit_Flags</x:v>
      </x:c>
      <x:c r="CM5608" t="str">
        <x:v>C23</x:v>
      </x:c>
      <x:c r="CN5608" t="str">
        <x:v>Build-frozen</x:v>
      </x:c>
      <x:c r="CO5608" t="n">
        <x:f>IFERROR(IF(AND(TYPE('Audit_Flags'!C23)=TYPE(CN5608),ISBLANK('Audit_Flags'!C23)=ISBLANK(CN5608),EXACT('Audit_Flags'!C23,CN5608)),0,1),1)</x:f>
        <x:v>0</x:v>
      </x:c>
    </x:row>
    <x:row r="5609">
      <x:c r="CL5609" t="str">
        <x:v>Audit_Flags</x:v>
      </x:c>
      <x:c r="CM5609" t="str">
        <x:v>A24</x:v>
      </x:c>
      <x:c r="CN5609" t="str">
        <x:v>TOTAL_ACTIVE</x:v>
      </x:c>
      <x:c r="CO5609" t="n">
        <x:f>IFERROR(IF(AND(TYPE('Audit_Flags'!A24)=TYPE(CN5609),ISBLANK('Audit_Flags'!A24)=ISBLANK(CN5609),EXACT('Audit_Flags'!A24,CN5609)),0,1),1)</x:f>
        <x:v>0</x:v>
      </x:c>
    </x:row>
    <x:row r="5610">
      <x:c r="CL5610" t="str">
        <x:v>Audit_Flags</x:v>
      </x:c>
      <x:c r="CM5610" t="str">
        <x:v>B24</x:v>
      </x:c>
      <x:c r="CN5610" t="n">
        <x:v>3</x:v>
      </x:c>
      <x:c r="CO5610" t="n">
        <x:f>IFERROR(IF(AND(TYPE('Audit_Flags'!B24)=TYPE(CN5610),ISBLANK('Audit_Flags'!B24)=ISBLANK(CN5610),EXACT('Audit_Flags'!B24,CN5610)),0,1),1)</x:f>
        <x:v>0</x:v>
      </x:c>
    </x:row>
    <x:row r="5611">
      <x:c r="CL5611" t="str">
        <x:v>Audit_Flags</x:v>
      </x:c>
      <x:c r="CM5611" t="str">
        <x:v>C24</x:v>
      </x:c>
      <x:c r="CN5611" t="str">
        <x:v>Build-frozen</x:v>
      </x:c>
      <x:c r="CO5611" t="n">
        <x:f>IFERROR(IF(AND(TYPE('Audit_Flags'!C24)=TYPE(CN5611),ISBLANK('Audit_Flags'!C24)=ISBLANK(CN5611),EXACT('Audit_Flags'!C24,CN5611)),0,1),1)</x:f>
        <x:v>0</x:v>
      </x:c>
    </x:row>
    <x:row r="5612">
      <x:c r="CL5612" t="str">
        <x:v>Audit_Flags</x:v>
      </x:c>
      <x:c r="CM5612" t="str">
        <x:v>A25</x:v>
      </x:c>
      <x:c r="CN5612" t="str">
        <x:v>SCOPE_COVERAGE_REDUCED</x:v>
      </x:c>
      <x:c r="CO5612" t="n">
        <x:f>IFERROR(IF(AND(TYPE('Audit_Flags'!A25)=TYPE(CN5612),ISBLANK('Audit_Flags'!A25)=ISBLANK(CN5612),EXACT('Audit_Flags'!A25,CN5612)),0,1),1)</x:f>
        <x:v>0</x:v>
      </x:c>
    </x:row>
    <x:row r="5613">
      <x:c r="CL5613" t="str">
        <x:v>Audit_Flags</x:v>
      </x:c>
      <x:c r="CM5613" t="str">
        <x:v>B25</x:v>
      </x:c>
      <x:c r="CN5613" t="str">
        <x:v>NO</x:v>
      </x:c>
      <x:c r="CO5613" t="n">
        <x:f>IFERROR(IF(AND(TYPE('Audit_Flags'!B25)=TYPE(CN5613),ISBLANK('Audit_Flags'!B25)=ISBLANK(CN5613),EXACT('Audit_Flags'!B25,CN5613)),0,1),1)</x:f>
        <x:v>0</x:v>
      </x:c>
    </x:row>
    <x:row r="5614">
      <x:c r="CL5614" t="str">
        <x:v>Audit_Flags</x:v>
      </x:c>
      <x:c r="CM5614" t="str">
        <x:v>C25</x:v>
      </x:c>
      <x:c r="CN5614" t="str">
        <x:v>REVIEW</x:v>
      </x:c>
      <x:c r="CO5614" t="n">
        <x:f>IFERROR(IF(AND(TYPE('Audit_Flags'!C25)=TYPE(CN5614),ISBLANK('Audit_Flags'!C25)=ISBLANK(CN5614),EXACT('Audit_Flags'!C25,CN5614)),0,1),1)</x:f>
        <x:v>0</x:v>
      </x:c>
    </x:row>
    <x:row r="5615">
      <x:c r="CL5615" t="str">
        <x:v>Audit_Flags</x:v>
      </x:c>
      <x:c r="CM5615" t="str">
        <x:v>D25</x:v>
      </x:c>
      <x:c r="CN5615" t="str">
        <x:v>Reduced-scope used without ScopeCoverage declaration</x:v>
      </x:c>
      <x:c r="CO5615" t="n">
        <x:f>IFERROR(IF(AND(TYPE('Audit_Flags'!D25)=TYPE(CN5615),ISBLANK('Audit_Flags'!D25)=ISBLANK(CN5615),EXACT('Audit_Flags'!D25,CN5615)),0,1),1)</x:f>
        <x:v>0</x:v>
      </x:c>
    </x:row>
    <x:row r="5616">
      <x:c r="CL5616" t="str">
        <x:v>Audit_Flags</x:v>
      </x:c>
      <x:c r="CM5616" t="str">
        <x:v>E25</x:v>
      </x:c>
      <x:c r="CN5616" t="str">
        <x:v>SCOPE_COVERAGE_MODE=REDUCED AND (OmittedScopes=NONE or blank)</x:v>
      </x:c>
      <x:c r="CO5616" t="n">
        <x:f>IFERROR(IF(AND(TYPE('Audit_Flags'!E25)=TYPE(CN5616),ISBLANK('Audit_Flags'!E25)=ISBLANK(CN5616),EXACT('Audit_Flags'!E25,CN5616)),0,1),1)</x:f>
        <x:v>0</x:v>
      </x:c>
    </x:row>
    <x:row r="5617">
      <x:c r="CL5617" t="str">
        <x:v>Audit_Flags</x:v>
      </x:c>
      <x:c r="CM5617" t="str">
        <x:v>F25</x:v>
      </x:c>
      <x:c r="CN5617" t="str">
        <x:v>CANON v13.0 scope-coverage fields</x:v>
      </x:c>
      <x:c r="CO5617" t="n">
        <x:f>IFERROR(IF(AND(TYPE('Audit_Flags'!F25)=TYPE(CN5617),ISBLANK('Audit_Flags'!F25)=ISBLANK(CN5617),EXACT('Audit_Flags'!F25,CN5617)),0,1),1)</x:f>
        <x:v>0</x:v>
      </x:c>
    </x:row>
    <x:row r="5618">
      <x:c r="CL5618" t="str">
        <x:v>Audit_Flags</x:v>
      </x:c>
      <x:c r="CM5618" t="str">
        <x:v>A26</x:v>
      </x:c>
      <x:c r="CN5618" t="str">
        <x:v>SCI_BELOW_MINIMUM</x:v>
      </x:c>
      <x:c r="CO5618" t="n">
        <x:f>IFERROR(IF(AND(TYPE('Audit_Flags'!A26)=TYPE(CN5618),ISBLANK('Audit_Flags'!A26)=ISBLANK(CN5618),EXACT('Audit_Flags'!A26,CN5618)),0,1),1)</x:f>
        <x:v>0</x:v>
      </x:c>
    </x:row>
    <x:row r="5619">
      <x:c r="CL5619" t="str">
        <x:v>Audit_Flags</x:v>
      </x:c>
      <x:c r="CM5619" t="str">
        <x:v>B26</x:v>
      </x:c>
      <x:c r="CN5619" t="str">
        <x:v>NO</x:v>
      </x:c>
      <x:c r="CO5619" t="n">
        <x:f>IFERROR(IF(AND(TYPE('Audit_Flags'!B26)=TYPE(CN5619),ISBLANK('Audit_Flags'!B26)=ISBLANK(CN5619),EXACT('Audit_Flags'!B26,CN5619)),0,1),1)</x:f>
        <x:v>0</x:v>
      </x:c>
    </x:row>
    <x:row r="5620">
      <x:c r="CL5620" t="str">
        <x:v>Audit_Flags</x:v>
      </x:c>
      <x:c r="CM5620" t="str">
        <x:v>C26</x:v>
      </x:c>
      <x:c r="CN5620" t="str">
        <x:v>ESCALATE</x:v>
      </x:c>
      <x:c r="CO5620" t="n">
        <x:f>IFERROR(IF(AND(TYPE('Audit_Flags'!C26)=TYPE(CN5620),ISBLANK('Audit_Flags'!C26)=ISBLANK(CN5620),EXACT('Audit_Flags'!C26,CN5620)),0,1),1)</x:f>
        <x:v>0</x:v>
      </x:c>
    </x:row>
    <x:row r="5621">
      <x:c r="CL5621" t="str">
        <x:v>Audit_Flags</x:v>
      </x:c>
      <x:c r="CM5621" t="str">
        <x:v>D26</x:v>
      </x:c>
      <x:c r="CN5621" t="str">
        <x:v>SCI below tier minimum (Tier 2: SCI≥1; Tier 3: SCI≥2)</x:v>
      </x:c>
      <x:c r="CO5621" t="n">
        <x:f>IFERROR(IF(AND(TYPE('Audit_Flags'!D26)=TYPE(CN5621),ISBLANK('Audit_Flags'!D26)=ISBLANK(CN5621),EXACT('Audit_Flags'!D26,CN5621)),0,1),1)</x:f>
        <x:v>0</x:v>
      </x:c>
    </x:row>
    <x:row r="5622">
      <x:c r="CL5622" t="str">
        <x:v>Audit_Flags</x:v>
      </x:c>
      <x:c r="CM5622" t="str">
        <x:v>E26</x:v>
      </x:c>
      <x:c r="CN5622" t="str">
        <x:v>TIER&gt;=2 AND SCI_LEVEL &lt; tier_minimum</x:v>
      </x:c>
      <x:c r="CO5622" t="n">
        <x:f>IFERROR(IF(AND(TYPE('Audit_Flags'!E26)=TYPE(CN5622),ISBLANK('Audit_Flags'!E26)=ISBLANK(CN5622),EXACT('Audit_Flags'!E26,CN5622)),0,1),1)</x:f>
        <x:v>0</x:v>
      </x:c>
    </x:row>
    <x:row r="5623">
      <x:c r="CL5623" t="str">
        <x:v>Audit_Flags</x:v>
      </x:c>
      <x:c r="CM5623" t="str">
        <x:v>F26</x:v>
      </x:c>
      <x:c r="CN5623" t="str">
        <x:v>CANON v13.0 SCI fields</x:v>
      </x:c>
      <x:c r="CO5623" t="n">
        <x:f>IFERROR(IF(AND(TYPE('Audit_Flags'!F26)=TYPE(CN5623),ISBLANK('Audit_Flags'!F26)=ISBLANK(CN5623),EXACT('Audit_Flags'!F26,CN5623)),0,1),1)</x:f>
        <x:v>0</x:v>
      </x:c>
    </x:row>
    <x:row r="5624">
      <x:c r="CL5624" t="str">
        <x:v>Audit_Flags</x:v>
      </x:c>
      <x:c r="CM5624" t="str">
        <x:v>A27</x:v>
      </x:c>
      <x:c r="CN5624" t="str">
        <x:v>SCI_AT_MINIMUM_NO_UPGRADE</x:v>
      </x:c>
      <x:c r="CO5624" t="n">
        <x:f>IFERROR(IF(AND(TYPE('Audit_Flags'!A27)=TYPE(CN5624),ISBLANK('Audit_Flags'!A27)=ISBLANK(CN5624),EXACT('Audit_Flags'!A27,CN5624)),0,1),1)</x:f>
        <x:v>0</x:v>
      </x:c>
    </x:row>
    <x:row r="5625">
      <x:c r="CL5625" t="str">
        <x:v>Audit_Flags</x:v>
      </x:c>
      <x:c r="CM5625" t="str">
        <x:v>B27</x:v>
      </x:c>
      <x:c r="CN5625" t="str">
        <x:v>NO</x:v>
      </x:c>
      <x:c r="CO5625" t="n">
        <x:f>IFERROR(IF(AND(TYPE('Audit_Flags'!B27)=TYPE(CN5625),ISBLANK('Audit_Flags'!B27)=ISBLANK(CN5625),EXACT('Audit_Flags'!B27,CN5625)),0,1),1)</x:f>
        <x:v>0</x:v>
      </x:c>
    </x:row>
    <x:row r="5626">
      <x:c r="CL5626" t="str">
        <x:v>Audit_Flags</x:v>
      </x:c>
      <x:c r="CM5626" t="str">
        <x:v>C27</x:v>
      </x:c>
      <x:c r="CN5626" t="str">
        <x:v>REVIEW</x:v>
      </x:c>
      <x:c r="CO5626" t="n">
        <x:f>IFERROR(IF(AND(TYPE('Audit_Flags'!C27)=TYPE(CN5626),ISBLANK('Audit_Flags'!C27)=ISBLANK(CN5626),EXACT('Audit_Flags'!C27,CN5626)),0,1),1)</x:f>
        <x:v>0</x:v>
      </x:c>
    </x:row>
    <x:row r="5627">
      <x:c r="CL5627" t="str">
        <x:v>Audit_Flags</x:v>
      </x:c>
      <x:c r="CM5627" t="str">
        <x:v>D27</x:v>
      </x:c>
      <x:c r="CN5627" t="str">
        <x:v>SCI at tier minimum but no NextRunUpgrade action declared</x:v>
      </x:c>
      <x:c r="CO5627" t="n">
        <x:f>IFERROR(IF(AND(TYPE('Audit_Flags'!D27)=TYPE(CN5627),ISBLANK('Audit_Flags'!D27)=ISBLANK(CN5627),EXACT('Audit_Flags'!D27,CN5627)),0,1),1)</x:f>
        <x:v>0</x:v>
      </x:c>
    </x:row>
    <x:row r="5628">
      <x:c r="CL5628" t="str">
        <x:v>Audit_Flags</x:v>
      </x:c>
      <x:c r="CM5628" t="str">
        <x:v>E27</x:v>
      </x:c>
      <x:c r="CN5628" t="str">
        <x:v>SCI=tier_min AND SCI_NEXT_RUN_UPGRADE blank</x:v>
      </x:c>
      <x:c r="CO5628" t="n">
        <x:f>IFERROR(IF(AND(TYPE('Audit_Flags'!E27)=TYPE(CN5628),ISBLANK('Audit_Flags'!E27)=ISBLANK(CN5628),EXACT('Audit_Flags'!E27,CN5628)),0,1),1)</x:f>
        <x:v>0</x:v>
      </x:c>
    </x:row>
    <x:row r="5629">
      <x:c r="CL5629" t="str">
        <x:v>Audit_Flags</x:v>
      </x:c>
      <x:c r="CM5629" t="str">
        <x:v>F27</x:v>
      </x:c>
      <x:c r="CN5629" t="inlineStr">
        <x:is>
          <x:t>TOOL_LOCAL; SCI fields</x:t>
        </x:is>
      </x:c>
      <x:c r="CO5629" t="n">
        <x:f>IFERROR(IF(AND(TYPE('Audit_Flags'!F27)=TYPE(CN5629),ISBLANK('Audit_Flags'!F27)=ISBLANK(CN5629),EXACT('Audit_Flags'!F27,CN5629)),0,1),1)</x:f>
        <x:v>0</x:v>
      </x:c>
    </x:row>
    <x:row r="5630">
      <x:c r="CL5630" t="str">
        <x:v>Audit_Flags</x:v>
      </x:c>
      <x:c r="CM5630" t="str">
        <x:v>A28</x:v>
      </x:c>
      <x:c r="CN5630" t="str">
        <x:v>UNCERTAINTY_NOT_DECLARED</x:v>
      </x:c>
      <x:c r="CO5630" t="n">
        <x:f>IFERROR(IF(AND(TYPE('Audit_Flags'!A28)=TYPE(CN5630),ISBLANK('Audit_Flags'!A28)=ISBLANK(CN5630),EXACT('Audit_Flags'!A28,CN5630)),0,1),1)</x:f>
        <x:v>0</x:v>
      </x:c>
    </x:row>
    <x:row r="5631">
      <x:c r="CL5631" t="str">
        <x:v>Audit_Flags</x:v>
      </x:c>
      <x:c r="CM5631" t="str">
        <x:v>B28</x:v>
      </x:c>
      <x:c r="CN5631" t="str">
        <x:v>NO</x:v>
      </x:c>
      <x:c r="CO5631" t="n">
        <x:f>IFERROR(IF(AND(TYPE('Audit_Flags'!B28)=TYPE(CN5631),ISBLANK('Audit_Flags'!B28)=ISBLANK(CN5631),EXACT('Audit_Flags'!B28,CN5631)),0,1),1)</x:f>
        <x:v>0</x:v>
      </x:c>
    </x:row>
    <x:row r="5632">
      <x:c r="CL5632" t="str">
        <x:v>Audit_Flags</x:v>
      </x:c>
      <x:c r="CM5632" t="str">
        <x:v>C28</x:v>
      </x:c>
      <x:c r="CN5632" t="str">
        <x:v>INVALID</x:v>
      </x:c>
      <x:c r="CO5632" t="n">
        <x:f>IFERROR(IF(AND(TYPE('Audit_Flags'!C28)=TYPE(CN5632),ISBLANK('Audit_Flags'!C28)=ISBLANK(CN5632),EXACT('Audit_Flags'!C28,CN5632)),0,1),1)</x:f>
        <x:v>0</x:v>
      </x:c>
    </x:row>
    <x:row r="5633">
      <x:c r="CL5633" t="str">
        <x:v>Audit_Flags</x:v>
      </x:c>
      <x:c r="CM5633" t="str">
        <x:v>D28</x:v>
      </x:c>
      <x:c r="CN5633" t="str">
        <x:v>Tier 2+ requires a declared uncertainty method under v12.6</x:v>
      </x:c>
      <x:c r="CO5633" t="n">
        <x:f>IFERROR(IF(AND(TYPE('Audit_Flags'!D28)=TYPE(CN5633),ISBLANK('Audit_Flags'!D28)=ISBLANK(CN5633),EXACT('Audit_Flags'!D28,CN5633)),0,1),1)</x:f>
        <x:v>0</x:v>
      </x:c>
    </x:row>
    <x:row r="5634">
      <x:c r="CL5634" t="str">
        <x:v>Audit_Flags</x:v>
      </x:c>
      <x:c r="CM5634" t="str">
        <x:v>E28</x:v>
      </x:c>
      <x:c r="CN5634" t="str">
        <x:v>TIER&gt;=2 AND UNCERTAINTY_METHOD blank</x:v>
      </x:c>
      <x:c r="CO5634" t="n">
        <x:f>IFERROR(IF(AND(TYPE('Audit_Flags'!E28)=TYPE(CN5634),ISBLANK('Audit_Flags'!E28)=ISBLANK(CN5634),EXACT('Audit_Flags'!E28,CN5634)),0,1),1)</x:f>
        <x:v>0</x:v>
      </x:c>
    </x:row>
    <x:row r="5635">
      <x:c r="CL5635" t="str">
        <x:v>Audit_Flags</x:v>
      </x:c>
      <x:c r="CM5635" t="str">
        <x:v>F28</x:v>
      </x:c>
      <x:c r="CN5635" t="inlineStr">
        <x:is>
          <x:t>TOOL_LOCAL; uncertainty fields</x:t>
        </x:is>
      </x:c>
      <x:c r="CO5635" t="n">
        <x:f>IFERROR(IF(AND(TYPE('Audit_Flags'!F28)=TYPE(CN5635),ISBLANK('Audit_Flags'!F28)=ISBLANK(CN5635),EXACT('Audit_Flags'!F28,CN5635)),0,1),1)</x:f>
        <x:v>0</x:v>
      </x:c>
    </x:row>
    <x:row r="5636">
      <x:c r="CL5636" t="str">
        <x:v>Audit_Flags</x:v>
      </x:c>
      <x:c r="CM5636" t="str">
        <x:v>A29</x:v>
      </x:c>
      <x:c r="CN5636" t="str">
        <x:v>STRUCTURAL_VIABILITY_FAIL</x:v>
      </x:c>
      <x:c r="CO5636" t="n">
        <x:f>IFERROR(IF(AND(TYPE('Audit_Flags'!A29)=TYPE(CN5636),ISBLANK('Audit_Flags'!A29)=ISBLANK(CN5636),EXACT('Audit_Flags'!A29,CN5636)),0,1),1)</x:f>
        <x:v>0</x:v>
      </x:c>
    </x:row>
    <x:row r="5637">
      <x:c r="CL5637" t="str">
        <x:v>Audit_Flags</x:v>
      </x:c>
      <x:c r="CM5637" t="str">
        <x:v>B29</x:v>
      </x:c>
      <x:c r="CN5637" t="str">
        <x:v>NO</x:v>
      </x:c>
      <x:c r="CO5637" t="n">
        <x:f>IFERROR(IF(AND(TYPE('Audit_Flags'!B29)=TYPE(CN5637),ISBLANK('Audit_Flags'!B29)=ISBLANK(CN5637),EXACT('Audit_Flags'!B29,CN5637)),0,1),1)</x:f>
        <x:v>0</x:v>
      </x:c>
    </x:row>
    <x:row r="5638">
      <x:c r="CL5638" t="str">
        <x:v>Audit_Flags</x:v>
      </x:c>
      <x:c r="CM5638" t="str">
        <x:v>C29</x:v>
      </x:c>
      <x:c r="CN5638" t="inlineStr">
        <x:is>
          <x:t>RUNTIME_BLOCK</x:t>
        </x:is>
      </x:c>
      <x:c r="CO5638" t="n">
        <x:f>IFERROR(IF(AND(TYPE('Audit_Flags'!C29)=TYPE(CN5638),ISBLANK('Audit_Flags'!C29)=ISBLANK(CN5638),EXACT('Audit_Flags'!C29,CN5638)),0,1),1)</x:f>
        <x:v>0</x:v>
      </x:c>
    </x:row>
    <x:row r="5639">
      <x:c r="CL5639" t="str">
        <x:v>Audit_Flags</x:v>
      </x:c>
      <x:c r="CM5639" t="str">
        <x:v>D29</x:v>
      </x:c>
      <x:c r="CN5639" t="str">
        <x:v>SVC failed for a material current-execution/selectability claim.</x:v>
      </x:c>
      <x:c r="CO5639" t="n">
        <x:f>IFERROR(IF(AND(TYPE('Audit_Flags'!D29)=TYPE(CN5639),ISBLANK('Audit_Flags'!D29)=ISBLANK(CN5639),EXACT('Audit_Flags'!D29,CN5639)),0,1),1)</x:f>
        <x:v>0</x:v>
      </x:c>
    </x:row>
    <x:row r="5640">
      <x:c r="CL5640" t="str">
        <x:v>Audit_Flags</x:v>
      </x:c>
      <x:c r="CM5640" t="str">
        <x:v>E29</x:v>
      </x:c>
      <x:c r="CN5640" t="str">
        <x:v>SVC required and status fails/is unknown or RLS is not allowed</x:v>
      </x:c>
      <x:c r="CO5640" t="n">
        <x:f>IFERROR(IF(AND(TYPE('Audit_Flags'!E29)=TYPE(CN5640),ISBLANK('Audit_Flags'!E29)=ISBLANK(CN5640),EXACT('Audit_Flags'!E29,CN5640)),0,1),1)</x:f>
        <x:v>0</x:v>
      </x:c>
    </x:row>
    <x:row r="5641">
      <x:c r="CL5641" t="str">
        <x:v>Audit_Flags</x:v>
      </x:c>
      <x:c r="CM5641" t="str">
        <x:v>F29</x:v>
      </x:c>
      <x:c r="CN5641" t="str">
        <x:v>Structural_Viability!B11:B13</x:v>
      </x:c>
      <x:c r="CO5641" t="n">
        <x:f>IFERROR(IF(AND(TYPE('Audit_Flags'!F29)=TYPE(CN5641),ISBLANK('Audit_Flags'!F29)=ISBLANK(CN5641),EXACT('Audit_Flags'!F29,CN5641)),0,1),1)</x:f>
        <x:v>0</x:v>
      </x:c>
    </x:row>
    <x:row r="5642">
      <x:c r="CL5642" t="str">
        <x:v>Audit_Flags</x:v>
      </x:c>
      <x:c r="CM5642" t="str">
        <x:v>A30</x:v>
      </x:c>
      <x:c r="CN5642" t="str">
        <x:v>SVC_INPUT_INSUFFICIENT</x:v>
      </x:c>
      <x:c r="CO5642" t="n">
        <x:f>IFERROR(IF(AND(TYPE('Audit_Flags'!A30)=TYPE(CN5642),ISBLANK('Audit_Flags'!A30)=ISBLANK(CN5642),EXACT('Audit_Flags'!A30,CN5642)),0,1),1)</x:f>
        <x:v>0</x:v>
      </x:c>
    </x:row>
    <x:row r="5643">
      <x:c r="CL5643" t="str">
        <x:v>Audit_Flags</x:v>
      </x:c>
      <x:c r="CM5643" t="str">
        <x:v>B30</x:v>
      </x:c>
      <x:c r="CN5643" t="str">
        <x:v>NO</x:v>
      </x:c>
      <x:c r="CO5643" t="n">
        <x:f>IFERROR(IF(AND(TYPE('Audit_Flags'!B30)=TYPE(CN5643),ISBLANK('Audit_Flags'!B30)=ISBLANK(CN5643),EXACT('Audit_Flags'!B30,CN5643)),0,1),1)</x:f>
        <x:v>0</x:v>
      </x:c>
    </x:row>
    <x:row r="5644">
      <x:c r="CL5644" t="str">
        <x:v>Audit_Flags</x:v>
      </x:c>
      <x:c r="CM5644" t="str">
        <x:v>C30</x:v>
      </x:c>
      <x:c r="CN5644" t="inlineStr">
        <x:is>
          <x:t>RUNTIME_BLOCK</x:t>
        </x:is>
      </x:c>
      <x:c r="CO5644" t="n">
        <x:f>IFERROR(IF(AND(TYPE('Audit_Flags'!C30)=TYPE(CN5644),ISBLANK('Audit_Flags'!C30)=ISBLANK(CN5644),EXACT('Audit_Flags'!C30,CN5644)),0,1),1)</x:f>
        <x:v>0</x:v>
      </x:c>
    </x:row>
    <x:row r="5645">
      <x:c r="CL5645" t="str">
        <x:v>Audit_Flags</x:v>
      </x:c>
      <x:c r="CM5645" t="str">
        <x:v>D30</x:v>
      </x:c>
      <x:c r="CN5645" t="str">
        <x:v>SVC required but resource/dependency/reversibility/capacity/contradiction status is unknown.</x:v>
      </x:c>
      <x:c r="CO5645" t="n">
        <x:f>IFERROR(IF(AND(TYPE('Audit_Flags'!D30)=TYPE(CN5645),ISBLANK('Audit_Flags'!D30)=ISBLANK(CN5645),EXACT('Audit_Flags'!D30,CN5645)),0,1),1)</x:f>
        <x:v>0</x:v>
      </x:c>
    </x:row>
    <x:row r="5646">
      <x:c r="CL5646" t="str">
        <x:v>Audit_Flags</x:v>
      </x:c>
      <x:c r="CM5646" t="str">
        <x:v>E30</x:v>
      </x:c>
      <x:c r="CN5646" t="str">
        <x:v>SVC required and any core input is UNKNOWN or blank</x:v>
      </x:c>
      <x:c r="CO5646" t="n">
        <x:f>IFERROR(IF(AND(TYPE('Audit_Flags'!E30)=TYPE(CN5646),ISBLANK('Audit_Flags'!E30)=ISBLANK(CN5646),EXACT('Audit_Flags'!E30,CN5646)),0,1),1)</x:f>
        <x:v>0</x:v>
      </x:c>
    </x:row>
    <x:row r="5647">
      <x:c r="CL5647" t="str">
        <x:v>Audit_Flags</x:v>
      </x:c>
      <x:c r="CM5647" t="str">
        <x:v>F30</x:v>
      </x:c>
      <x:c r="CN5647" t="str">
        <x:v>Structural_Viability!B6:B12</x:v>
      </x:c>
      <x:c r="CO5647" t="n">
        <x:f>IFERROR(IF(AND(TYPE('Audit_Flags'!F30)=TYPE(CN5647),ISBLANK('Audit_Flags'!F30)=ISBLANK(CN5647),EXACT('Audit_Flags'!F30,CN5647)),0,1),1)</x:f>
        <x:v>0</x:v>
      </x:c>
    </x:row>
    <x:row r="5648">
      <x:c r="CL5648" t="str">
        <x:v>Audit_Flags</x:v>
      </x:c>
      <x:c r="CM5648" t="str">
        <x:v>A31</x:v>
      </x:c>
      <x:c r="CN5648" t="str">
        <x:v>STRUCTURAL_OVERRIDE_OF_RIGHTS_INVALID</x:v>
      </x:c>
      <x:c r="CO5648" t="n">
        <x:f>IFERROR(IF(AND(TYPE('Audit_Flags'!A31)=TYPE(CN5648),ISBLANK('Audit_Flags'!A31)=ISBLANK(CN5648),EXACT('Audit_Flags'!A31,CN5648)),0,1),1)</x:f>
        <x:v>0</x:v>
      </x:c>
    </x:row>
    <x:row r="5649">
      <x:c r="CL5649" t="str">
        <x:v>Audit_Flags</x:v>
      </x:c>
      <x:c r="CM5649" t="str">
        <x:v>B31</x:v>
      </x:c>
      <x:c r="CN5649" t="str">
        <x:v>NO</x:v>
      </x:c>
      <x:c r="CO5649" t="n">
        <x:f>IFERROR(IF(AND(TYPE('Audit_Flags'!B31)=TYPE(CN5649),ISBLANK('Audit_Flags'!B31)=ISBLANK(CN5649),EXACT('Audit_Flags'!B31,CN5649)),0,1),1)</x:f>
        <x:v>0</x:v>
      </x:c>
    </x:row>
    <x:row r="5650">
      <x:c r="CL5650" t="str">
        <x:v>Audit_Flags</x:v>
      </x:c>
      <x:c r="CM5650" t="str">
        <x:v>C31</x:v>
      </x:c>
      <x:c r="CN5650" t="inlineStr">
        <x:is>
          <x:t>RUNTIME_INVALID</x:t>
        </x:is>
      </x:c>
      <x:c r="CO5650" t="n">
        <x:f>IFERROR(IF(AND(TYPE('Audit_Flags'!C31)=TYPE(CN5650),ISBLANK('Audit_Flags'!C31)=ISBLANK(CN5650),EXACT('Audit_Flags'!C31,CN5650)),0,1),1)</x:f>
        <x:v>0</x:v>
      </x:c>
    </x:row>
    <x:row r="5651">
      <x:c r="CL5651" t="str">
        <x:v>Audit_Flags</x:v>
      </x:c>
      <x:c r="CM5651" t="str">
        <x:v>D31</x:v>
      </x:c>
      <x:c r="CN5651" t="str">
        <x:v>Structural viability, stability, or closure was treated as sufficient to override NCRC failure.</x:v>
      </x:c>
      <x:c r="CO5651" t="n">
        <x:f>IFERROR(IF(AND(TYPE('Audit_Flags'!D31)=TYPE(CN5651),ISBLANK('Audit_Flags'!D31)=ISBLANK(CN5651),EXACT('Audit_Flags'!D31,CN5651)),0,1),1)</x:f>
        <x:v>0</x:v>
      </x:c>
    </x:row>
    <x:row r="5652">
      <x:c r="CL5652" t="str">
        <x:v>Audit_Flags</x:v>
      </x:c>
      <x:c r="CM5652" t="str">
        <x:v>E31</x:v>
      </x:c>
      <x:c r="CN5652" t="str">
        <x:v>Selected worked-run option has non-PASS NCRC status</x:v>
      </x:c>
      <x:c r="CO5652" t="n">
        <x:f>IFERROR(IF(AND(TYPE('Audit_Flags'!E31)=TYPE(CN5652),ISBLANK('Audit_Flags'!E31)=ISBLANK(CN5652),EXACT('Audit_Flags'!E31,CN5652)),0,1),1)</x:f>
        <x:v>0</x:v>
      </x:c>
    </x:row>
    <x:row r="5653">
      <x:c r="CL5653" t="str">
        <x:v>Audit_Flags</x:v>
      </x:c>
      <x:c r="CM5653" t="str">
        <x:v>F31</x:v>
      </x:c>
      <x:c r="CN5653" t="str">
        <x:v>CANON!B51:B52,B71</x:v>
      </x:c>
      <x:c r="CO5653" t="n">
        <x:f>IFERROR(IF(AND(TYPE('Audit_Flags'!F31)=TYPE(CN5653),ISBLANK('Audit_Flags'!F31)=ISBLANK(CN5653),EXACT('Audit_Flags'!F31,CN5653)),0,1),1)</x:f>
        <x:v>0</x:v>
      </x:c>
    </x:row>
    <x:row r="5654">
      <x:c r="CL5654" t="str">
        <x:v>Audit_Flags</x:v>
      </x:c>
      <x:c r="CM5654" t="str">
        <x:v>A32</x:v>
      </x:c>
      <x:c r="CN5654" t="str">
        <x:v>UNCERTAINTY_DECISIVENESS_SENSITIVE</x:v>
      </x:c>
      <x:c r="CO5654" t="n">
        <x:f>IFERROR(IF(AND(TYPE('Audit_Flags'!A32)=TYPE(CN5654),ISBLANK('Audit_Flags'!A32)=ISBLANK(CN5654),EXACT('Audit_Flags'!A32,CN5654)),0,1),1)</x:f>
        <x:v>0</x:v>
      </x:c>
    </x:row>
    <x:row r="5655">
      <x:c r="CL5655" t="str">
        <x:v>Audit_Flags</x:v>
      </x:c>
      <x:c r="CM5655" t="str">
        <x:v>B32</x:v>
      </x:c>
      <x:c r="CN5655" t="str">
        <x:v>YES</x:v>
      </x:c>
      <x:c r="CO5655" t="n">
        <x:f>IFERROR(IF(AND(TYPE('Audit_Flags'!B32)=TYPE(CN5655),ISBLANK('Audit_Flags'!B32)=ISBLANK(CN5655),EXACT('Audit_Flags'!B32,CN5655)),0,1),1)</x:f>
        <x:v>0</x:v>
      </x:c>
    </x:row>
    <x:row r="5656">
      <x:c r="CL5656" t="str">
        <x:v>Audit_Flags</x:v>
      </x:c>
      <x:c r="CM5656" t="str">
        <x:v>C32</x:v>
      </x:c>
      <x:c r="CN5656" t="str">
        <x:v>ESCALATE</x:v>
      </x:c>
      <x:c r="CO5656" t="n">
        <x:f>IFERROR(IF(AND(TYPE('Audit_Flags'!C32)=TYPE(CN5656),ISBLANK('Audit_Flags'!C32)=ISBLANK(CN5656),EXACT('Audit_Flags'!C32,CN5656)),0,1),1)</x:f>
        <x:v>0</x:v>
      </x:c>
    </x:row>
    <x:row r="5657">
      <x:c r="CL5657" t="str">
        <x:v>Audit_Flags</x:v>
      </x:c>
      <x:c r="CM5657" t="str">
        <x:v>D32</x:v>
      </x:c>
      <x:c r="CN5657" t="str">
        <x:v>A computed governed uncertainty stress changes whether the lead is decisive; the run must be treated as non-decisive at any tier.</x:v>
      </x:c>
      <x:c r="CO5657" t="n">
        <x:f>IFERROR(IF(AND(TYPE('Audit_Flags'!D32)=TYPE(CN5657),ISBLANK('Audit_Flags'!D32)=ISBLANK(CN5657),EXACT('Audit_Flags'!D32,CN5657)),0,1),1)</x:f>
        <x:v>0</x:v>
      </x:c>
    </x:row>
    <x:row r="5658">
      <x:c r="CL5658" t="str">
        <x:v>Audit_Flags</x:v>
      </x:c>
      <x:c r="CM5658" t="str">
        <x:v>E32</x:v>
      </x:c>
      <x:c r="CN5658" t="str">
        <x:v>Base Gap &gt; δ and σ×2 Gap &lt; δ; uncertainty calibration remains unvalidated.</x:v>
      </x:c>
      <x:c r="CO5658" t="n">
        <x:f>IFERROR(IF(AND(TYPE('Audit_Flags'!E32)=TYPE(CN5658),ISBLANK('Audit_Flags'!E32)=ISBLANK(CN5658),EXACT('Audit_Flags'!E32,CN5658)),0,1),1)</x:f>
        <x:v>0</x:v>
      </x:c>
    </x:row>
    <x:row r="5659">
      <x:c r="CL5659" t="str">
        <x:v>Audit_Flags</x:v>
      </x:c>
      <x:c r="CM5659" t="str">
        <x:v>F32</x:v>
      </x:c>
      <x:c r="CN5659" t="str">
        <x:v>Canon §§10.3.2, 10.4A; RLS!B39:B48</x:v>
      </x:c>
      <x:c r="CO5659" t="n">
        <x:f>IFERROR(IF(AND(TYPE('Audit_Flags'!F32)=TYPE(CN5659),ISBLANK('Audit_Flags'!F32)=ISBLANK(CN5659),EXACT('Audit_Flags'!F32,CN5659)),0,1),1)</x:f>
        <x:v>0</x:v>
      </x:c>
    </x:row>
    <x:row r="5660">
      <x:c r="CL5660" t="str">
        <x:v>Audit_Flags</x:v>
      </x:c>
      <x:c r="CM5660" t="str">
        <x:v>A33</x:v>
      </x:c>
      <x:c r="CN5660" t="str">
        <x:v>PLSS_PROMINENCE_SENSITIVITY_UNRESOLVED</x:v>
      </x:c>
      <x:c r="CO5660" t="n">
        <x:f>IFERROR(IF(AND(TYPE('Audit_Flags'!A33)=TYPE(CN5660),ISBLANK('Audit_Flags'!A33)=ISBLANK(CN5660),EXACT('Audit_Flags'!A33,CN5660)),0,1),1)</x:f>
        <x:v>0</x:v>
      </x:c>
    </x:row>
    <x:row r="5661">
      <x:c r="CL5661" t="str">
        <x:v>Audit_Flags</x:v>
      </x:c>
      <x:c r="CM5661" t="str">
        <x:v>B33</x:v>
      </x:c>
      <x:c r="CN5661" t="str">
        <x:v>NO</x:v>
      </x:c>
      <x:c r="CO5661" t="n">
        <x:f>IFERROR(IF(AND(TYPE('Audit_Flags'!B33)=TYPE(CN5661),ISBLANK('Audit_Flags'!B33)=ISBLANK(CN5661),EXACT('Audit_Flags'!B33,CN5661)),0,1),1)</x:f>
        <x:v>0</x:v>
      </x:c>
    </x:row>
    <x:row r="5662">
      <x:c r="CL5662" t="str">
        <x:v>Audit_Flags</x:v>
      </x:c>
      <x:c r="CM5662" t="str">
        <x:v>C33</x:v>
      </x:c>
      <x:c r="CN5662" t="str">
        <x:v>REVIEW</x:v>
      </x:c>
      <x:c r="CO5662" t="n">
        <x:f>IFERROR(IF(AND(TYPE('Audit_Flags'!C33)=TYPE(CN5662),ISBLANK('Audit_Flags'!C33)=ISBLANK(CN5662),EXACT('Audit_Flags'!C33,CN5662)),0,1),1)</x:f>
        <x:v>0</x:v>
      </x:c>
    </x:row>
    <x:row r="5663">
      <x:c r="CL5663" t="str">
        <x:v>Audit_Flags</x:v>
      </x:c>
      <x:c r="CM5663" t="str">
        <x:v>D33</x:v>
      </x:c>
      <x:c r="CN5663" t="str">
        <x:v>Required canonical PLSS prominence comparisons are incomplete; ranking robustness under alternative valid prominence constructions is not established.</x:v>
      </x:c>
      <x:c r="CO5663" t="n">
        <x:f>IFERROR(IF(AND(TYPE('Audit_Flags'!D33)=TYPE(CN5663),ISBLANK('Audit_Flags'!D33)=ISBLANK(CN5663),EXACT('Audit_Flags'!D33,CN5663)),0,1),1)</x:f>
        <x:v>0</x:v>
      </x:c>
    </x:row>
    <x:row r="5664">
      <x:c r="CL5664" t="str">
        <x:v>Audit_Flags</x:v>
      </x:c>
      <x:c r="CM5664" t="str">
        <x:v>E33</x:v>
      </x:c>
      <x:c r="CN5664" t="str">
        <x:v>PARTIAL_COMPARISON_ONLY or NOT EVALUATED triggers REVIEW</x:v>
      </x:c>
      <x:c r="CO5664" t="n">
        <x:f>IFERROR(IF(AND(TYPE('Audit_Flags'!E33)=TYPE(CN5664),ISBLANK('Audit_Flags'!E33)=ISBLANK(CN5664),EXACT('Audit_Flags'!E33,CN5664)),0,1),1)</x:f>
        <x:v>0</x:v>
      </x:c>
    </x:row>
    <x:row r="5665">
      <x:c r="CL5665" t="str">
        <x:v>Audit_Flags</x:v>
      </x:c>
      <x:c r="CM5665" t="str">
        <x:v>F33</x:v>
      </x:c>
      <x:c r="CN5665" t="inlineStr">
        <x:is>
          <x:t>TOOL_LOCAL; PLSS_Escalation!B8</x:t>
        </x:is>
      </x:c>
      <x:c r="CO5665" t="n">
        <x:f>IFERROR(IF(AND(TYPE('Audit_Flags'!F33)=TYPE(CN5665),ISBLANK('Audit_Flags'!F33)=ISBLANK(CN5665),EXACT('Audit_Flags'!F33,CN5665)),0,1),1)</x:f>
        <x:v>0</x:v>
      </x:c>
    </x:row>
    <x:row r="5666">
      <x:c r="CL5666" t="str">
        <x:v>Audit_Flags</x:v>
      </x:c>
      <x:c r="CM5666" t="str">
        <x:v>A34</x:v>
      </x:c>
      <x:c r="CN5666" t="str">
        <x:v>CANON LINK VERIFICATION</x:v>
      </x:c>
      <x:c r="CO5666" t="n">
        <x:f>IFERROR(IF(AND(TYPE('Audit_Flags'!A34)=TYPE(CN5666),ISBLANK('Audit_Flags'!A34)=ISBLANK(CN5666),EXACT('Audit_Flags'!A34,CN5666)),0,1),1)</x:f>
        <x:v>0</x:v>
      </x:c>
    </x:row>
    <x:row r="5667">
      <x:c r="CL5667" t="str">
        <x:v>Audit_Flags</x:v>
      </x:c>
      <x:c r="CM5667" t="str">
        <x:v>A35</x:v>
      </x:c>
      <x:c r="CN5667" t="str">
        <x:v>CANON!B80 must equal B21</x:v>
      </x:c>
      <x:c r="CO5667" t="n">
        <x:f>IFERROR(IF(AND(TYPE('Audit_Flags'!A35)=TYPE(CN5667),ISBLANK('Audit_Flags'!A35)=ISBLANK(CN5667),EXACT('Audit_Flags'!A35,CN5667)),0,1),1)</x:f>
        <x:v>0</x:v>
      </x:c>
    </x:row>
    <x:row r="5668">
      <x:c r="CL5668" t="str">
        <x:v>Audit_Flags</x:v>
      </x:c>
      <x:c r="CM5668" t="str">
        <x:v>A36</x:v>
      </x:c>
      <x:c r="CN5668" t="str">
        <x:v>Match:</x:v>
      </x:c>
      <x:c r="CO5668" t="n">
        <x:f>IFERROR(IF(AND(TYPE('Audit_Flags'!A36)=TYPE(CN5668),ISBLANK('Audit_Flags'!A36)=ISBLANK(CN5668),EXACT('Audit_Flags'!A36,CN5668)),0,1),1)</x:f>
        <x:v>0</x:v>
      </x:c>
    </x:row>
    <x:row r="5669">
      <x:c r="CL5669" t="str">
        <x:v>Audit_Flags</x:v>
      </x:c>
      <x:c r="CM5669" t="str">
        <x:v>A38</x:v>
      </x:c>
      <x:c r="CN5669" t="str">
        <x:v>FLAG TAXONOMY NOTE (v5.6)</x:v>
      </x:c>
      <x:c r="CO5669" t="n">
        <x:f>IFERROR(IF(AND(TYPE('Audit_Flags'!A38)=TYPE(CN5669),ISBLANK('Audit_Flags'!A38)=ISBLANK(CN5669),EXACT('Audit_Flags'!A38,CN5669)),0,1),1)</x:f>
        <x:v>0</x:v>
      </x:c>
    </x:row>
    <x:row r="5670">
      <x:c r="CL5670" t="str">
        <x:v>Audit_Flags</x:v>
      </x:c>
      <x:c r="CM5670" t="str">
        <x:v>A39</x:v>
      </x:c>
      <x:c r="CN5670" t="inlineStr">
        <x:is>
          <x:t>Frozen records, not detectors. TOOL_LOCAL in column F or below means informative, non-controlling. Rows 29–31 are Agent-owned runtime flags; RUNTIME_* is not PCC severity. Counts group records, not canonical registry coverage.</x:t>
        </x:is>
      </x:c>
      <x:c r="CO5670" t="n">
        <x:f>IFERROR(IF(AND(TYPE('Audit_Flags'!A39)=TYPE(CN5670),ISBLANK('Audit_Flags'!A39)=ISBLANK(CN5670),EXACT('Audit_Flags'!A39,CN5670)),0,1),1)</x:f>
        <x:v>0</x:v>
      </x:c>
    </x:row>
    <x:row r="5671">
      <x:c r="CL5671" t="str">
        <x:v>Audit_Flags</x:v>
      </x:c>
      <x:c r="CM5671" t="str">
        <x:v>A42</x:v>
      </x:c>
      <x:c r="CN5671" t="str">
        <x:v>Flag_ID</x:v>
      </x:c>
      <x:c r="CO5671" t="n">
        <x:f>IFERROR(IF(AND(TYPE('Audit_Flags'!A42)=TYPE(CN5671),ISBLANK('Audit_Flags'!A42)=ISBLANK(CN5671),EXACT('Audit_Flags'!A42,CN5671)),0,1),1)</x:f>
        <x:v>0</x:v>
      </x:c>
    </x:row>
    <x:row r="5672">
      <x:c r="CL5672" t="str">
        <x:v>Audit_Flags</x:v>
      </x:c>
      <x:c r="CM5672" t="str">
        <x:v>B42</x:v>
      </x:c>
      <x:c r="CN5672" t="str">
        <x:v>Classification</x:v>
      </x:c>
      <x:c r="CO5672" t="n">
        <x:f>IFERROR(IF(AND(TYPE('Audit_Flags'!B42)=TYPE(CN5672),ISBLANK('Audit_Flags'!B42)=ISBLANK(CN5672),EXACT('Audit_Flags'!B42,CN5672)),0,1),1)</x:f>
        <x:v>0</x:v>
      </x:c>
    </x:row>
    <x:row r="5673">
      <x:c r="CL5673" t="str">
        <x:v>Audit_Flags</x:v>
      </x:c>
      <x:c r="CM5673" t="str">
        <x:v>C42</x:v>
      </x:c>
      <x:c r="CN5673" t="str">
        <x:v>Canonical reference / mapping</x:v>
      </x:c>
      <x:c r="CO5673" t="n">
        <x:f>IFERROR(IF(AND(TYPE('Audit_Flags'!C42)=TYPE(CN5673),ISBLANK('Audit_Flags'!C42)=ISBLANK(CN5673),EXACT('Audit_Flags'!C42,CN5673)),0,1),1)</x:f>
        <x:v>0</x:v>
      </x:c>
    </x:row>
    <x:row r="5674">
      <x:c r="CL5674" t="str">
        <x:v>Audit_Flags</x:v>
      </x:c>
      <x:c r="CM5674" t="str">
        <x:v>D42</x:v>
      </x:c>
      <x:c r="CN5674" t="str">
        <x:v>Reviewer note</x:v>
      </x:c>
      <x:c r="CO5674" t="n">
        <x:f>IFERROR(IF(AND(TYPE('Audit_Flags'!D42)=TYPE(CN5674),ISBLANK('Audit_Flags'!D42)=ISBLANK(CN5674),EXACT('Audit_Flags'!D42,CN5674)),0,1),1)</x:f>
        <x:v>0</x:v>
      </x:c>
    </x:row>
    <x:row r="5675">
      <x:c r="CL5675" t="str">
        <x:v>Audit_Flags</x:v>
      </x:c>
      <x:c r="CM5675" t="str">
        <x:v>A43</x:v>
      </x:c>
      <x:c r="CN5675" t="str">
        <x:v>CONFIG_DRIFT</x:v>
      </x:c>
      <x:c r="CO5675" t="n">
        <x:f>IFERROR(IF(AND(TYPE('Audit_Flags'!A43)=TYPE(CN5675),ISBLANK('Audit_Flags'!A43)=ISBLANK(CN5675),EXACT('Audit_Flags'!A43,CN5675)),0,1),1)</x:f>
        <x:v>0</x:v>
      </x:c>
    </x:row>
    <x:row r="5676">
      <x:c r="CL5676" t="str">
        <x:v>Audit_Flags</x:v>
      </x:c>
      <x:c r="CM5676" t="str">
        <x:v>B43</x:v>
      </x:c>
      <x:c r="CN5676" t="str">
        <x:v>TOOL_LOCAL</x:v>
      </x:c>
      <x:c r="CO5676" t="n">
        <x:f>IFERROR(IF(AND(TYPE('Audit_Flags'!B43)=TYPE(CN5676),ISBLANK('Audit_Flags'!B43)=ISBLANK(CN5676),EXACT('Audit_Flags'!B43,CN5676)),0,1),1)</x:f>
        <x:v>0</x:v>
      </x:c>
    </x:row>
    <x:row r="5677">
      <x:c r="CL5677" t="str">
        <x:v>Audit_Flags</x:v>
      </x:c>
      <x:c r="CM5677" t="str">
        <x:v>C43</x:v>
      </x:c>
      <x:c r="CN5677" t="str">
        <x:v>(none)</x:v>
      </x:c>
      <x:c r="CO5677" t="n">
        <x:f>IFERROR(IF(AND(TYPE('Audit_Flags'!C43)=TYPE(CN5677),ISBLANK('Audit_Flags'!C43)=ISBLANK(CN5677),EXACT('Audit_Flags'!C43,CN5677)),0,1),1)</x:f>
        <x:v>0</x:v>
      </x:c>
    </x:row>
    <x:row r="5678">
      <x:c r="CL5678" t="str">
        <x:v>Audit_Flags</x:v>
      </x:c>
      <x:c r="CM5678" t="str">
        <x:v>D43</x:v>
      </x:c>
      <x:c r="CN5678" t="str">
        <x:v>Workbook config/version mismatch; treat as INVALID for this emitter.</x:v>
      </x:c>
      <x:c r="CO5678" t="n">
        <x:f>IFERROR(IF(AND(TYPE('Audit_Flags'!D43)=TYPE(CN5678),ISBLANK('Audit_Flags'!D43)=ISBLANK(CN5678),EXACT('Audit_Flags'!D43,CN5678)),0,1),1)</x:f>
        <x:v>0</x:v>
      </x:c>
    </x:row>
    <x:row r="5679">
      <x:c r="CL5679" t="str">
        <x:v>Audit_Flags</x:v>
      </x:c>
      <x:c r="CM5679" t="str">
        <x:v>A44</x:v>
      </x:c>
      <x:c r="CN5679" t="str">
        <x:v>RIGHTS_COUNT_MISMATCH</x:v>
      </x:c>
      <x:c r="CO5679" t="n">
        <x:f>IFERROR(IF(AND(TYPE('Audit_Flags'!A44)=TYPE(CN5679),ISBLANK('Audit_Flags'!A44)=ISBLANK(CN5679),EXACT('Audit_Flags'!A44,CN5679)),0,1),1)</x:f>
        <x:v>0</x:v>
      </x:c>
    </x:row>
    <x:row r="5680">
      <x:c r="CL5680" t="str">
        <x:v>Audit_Flags</x:v>
      </x:c>
      <x:c r="CM5680" t="str">
        <x:v>B44</x:v>
      </x:c>
      <x:c r="CN5680" t="str">
        <x:v>TOOL_LOCAL</x:v>
      </x:c>
      <x:c r="CO5680" t="n">
        <x:f>IFERROR(IF(AND(TYPE('Audit_Flags'!B44)=TYPE(CN5680),ISBLANK('Audit_Flags'!B44)=ISBLANK(CN5680),EXACT('Audit_Flags'!B44,CN5680)),0,1),1)</x:f>
        <x:v>0</x:v>
      </x:c>
    </x:row>
    <x:row r="5681">
      <x:c r="CL5681" t="str">
        <x:v>Audit_Flags</x:v>
      </x:c>
      <x:c r="CM5681" t="str">
        <x:v>C44</x:v>
      </x:c>
      <x:c r="CN5681" t="str">
        <x:v>(none)</x:v>
      </x:c>
      <x:c r="CO5681" t="n">
        <x:f>IFERROR(IF(AND(TYPE('Audit_Flags'!C44)=TYPE(CN5681),ISBLANK('Audit_Flags'!C44)=ISBLANK(CN5681),EXACT('Audit_Flags'!C44,CN5681)),0,1),1)</x:f>
        <x:v>0</x:v>
      </x:c>
    </x:row>
    <x:row r="5682">
      <x:c r="CL5682" t="str">
        <x:v>Audit_Flags</x:v>
      </x:c>
      <x:c r="CM5682" t="str">
        <x:v>D44</x:v>
      </x:c>
      <x:c r="CN5682" t="str">
        <x:v>Workbook sanity check; not a RippleLogic audit flag.</x:v>
      </x:c>
      <x:c r="CO5682" t="n">
        <x:f>IFERROR(IF(AND(TYPE('Audit_Flags'!D44)=TYPE(CN5682),ISBLANK('Audit_Flags'!D44)=ISBLANK(CN5682),EXACT('Audit_Flags'!D44,CN5682)),0,1),1)</x:f>
        <x:v>0</x:v>
      </x:c>
    </x:row>
    <x:row r="5683">
      <x:c r="CL5683" t="str">
        <x:v>Audit_Flags</x:v>
      </x:c>
      <x:c r="CM5683" t="str">
        <x:v>A45</x:v>
      </x:c>
      <x:c r="CN5683" t="str">
        <x:v>SELECTION_INVALID</x:v>
      </x:c>
      <x:c r="CO5683" t="n">
        <x:f>IFERROR(IF(AND(TYPE('Audit_Flags'!A45)=TYPE(CN5683),ISBLANK('Audit_Flags'!A45)=ISBLANK(CN5683),EXACT('Audit_Flags'!A45,CN5683)),0,1),1)</x:f>
        <x:v>0</x:v>
      </x:c>
    </x:row>
    <x:row r="5684">
      <x:c r="CL5684" t="str">
        <x:v>Audit_Flags</x:v>
      </x:c>
      <x:c r="CM5684" t="str">
        <x:v>B45</x:v>
      </x:c>
      <x:c r="CN5684" t="str">
        <x:v>TOOL_LOCAL</x:v>
      </x:c>
      <x:c r="CO5684" t="n">
        <x:f>IFERROR(IF(AND(TYPE('Audit_Flags'!B45)=TYPE(CN5684),ISBLANK('Audit_Flags'!B45)=ISBLANK(CN5684),EXACT('Audit_Flags'!B45,CN5684)),0,1),1)</x:f>
        <x:v>0</x:v>
      </x:c>
    </x:row>
    <x:row r="5685">
      <x:c r="CL5685" t="str">
        <x:v>Audit_Flags</x:v>
      </x:c>
      <x:c r="CM5685" t="str">
        <x:v>C45</x:v>
      </x:c>
      <x:c r="CN5685" t="str">
        <x:v>(none)</x:v>
      </x:c>
      <x:c r="CO5685" t="n">
        <x:f>IFERROR(IF(AND(TYPE('Audit_Flags'!C45)=TYPE(CN5685),ISBLANK('Audit_Flags'!C45)=ISBLANK(CN5685),EXACT('Audit_Flags'!C45,CN5685)),0,1),1)</x:f>
        <x:v>0</x:v>
      </x:c>
    </x:row>
    <x:row r="5686">
      <x:c r="CL5686" t="str">
        <x:v>Audit_Flags</x:v>
      </x:c>
      <x:c r="CM5686" t="str">
        <x:v>D45</x:v>
      </x:c>
      <x:c r="CN5686" t="str">
        <x:v>No selected option; tool integrity failure.</x:v>
      </x:c>
      <x:c r="CO5686" t="n">
        <x:f>IFERROR(IF(AND(TYPE('Audit_Flags'!D45)=TYPE(CN5686),ISBLANK('Audit_Flags'!D45)=ISBLANK(CN5686),EXACT('Audit_Flags'!D45,CN5686)),0,1),1)</x:f>
        <x:v>0</x:v>
      </x:c>
    </x:row>
    <x:row r="5687">
      <x:c r="CL5687" t="str">
        <x:v>Audit_Flags</x:v>
      </x:c>
      <x:c r="CM5687" t="str">
        <x:v>A46</x:v>
      </x:c>
      <x:c r="CN5687" t="inlineStr">
        <x:is>
          <x:t>MANUAL_FLAG_OVERRIDE_OR_TOKEN_INTEGRITY_FAILURE</x:t>
        </x:is>
      </x:c>
      <x:c r="CO5687" t="n">
        <x:f>IFERROR(IF(AND(TYPE('Audit_Flags'!A46)=TYPE(CN5687),ISBLANK('Audit_Flags'!A46)=ISBLANK(CN5687),EXACT('Audit_Flags'!A46,CN5687)),0,1),1)</x:f>
        <x:v>0</x:v>
      </x:c>
    </x:row>
    <x:row r="5688">
      <x:c r="CL5688" t="str">
        <x:v>Audit_Flags</x:v>
      </x:c>
      <x:c r="CM5688" t="str">
        <x:v>B46</x:v>
      </x:c>
      <x:c r="CN5688" t="str">
        <x:v>TOOL_LOCAL</x:v>
      </x:c>
      <x:c r="CO5688" t="n">
        <x:f>IFERROR(IF(AND(TYPE('Audit_Flags'!B46)=TYPE(CN5688),ISBLANK('Audit_Flags'!B46)=ISBLANK(CN5688),EXACT('Audit_Flags'!B46,CN5688)),0,1),1)</x:f>
        <x:v>0</x:v>
      </x:c>
    </x:row>
    <x:row r="5689">
      <x:c r="CL5689" t="str">
        <x:v>Audit_Flags</x:v>
      </x:c>
      <x:c r="CM5689" t="str">
        <x:v>C46</x:v>
      </x:c>
      <x:c r="CN5689" t="str">
        <x:v>(none)</x:v>
      </x:c>
      <x:c r="CO5689" t="n">
        <x:f>IFERROR(IF(AND(TYPE('Audit_Flags'!C46)=TYPE(CN5689),ISBLANK('Audit_Flags'!C46)=ISBLANK(CN5689),EXACT('Audit_Flags'!C46,CN5689)),0,1),1)</x:f>
        <x:v>0</x:v>
      </x:c>
    </x:row>
    <x:row r="5690">
      <x:c r="CL5690" t="str">
        <x:v>Audit_Flags</x:v>
      </x:c>
      <x:c r="CM5690" t="str">
        <x:v>D46</x:v>
      </x:c>
      <x:c r="CN5690" t="inlineStr">
        <x:is>
          <x:t>Workbook-local integrity label; exact file verification is external. Not a live detector.</x:t>
        </x:is>
      </x:c>
      <x:c r="CO5690" t="n">
        <x:f>IFERROR(IF(AND(TYPE('Audit_Flags'!D46)=TYPE(CN5690),ISBLANK('Audit_Flags'!D46)=ISBLANK(CN5690),EXACT('Audit_Flags'!D46,CN5690)),0,1),1)</x:f>
        <x:v>0</x:v>
      </x:c>
    </x:row>
    <x:row r="5691">
      <x:c r="CL5691" t="str">
        <x:v>Audit_Flags</x:v>
      </x:c>
      <x:c r="CM5691" t="str">
        <x:v>A47</x:v>
      </x:c>
      <x:c r="CN5691" t="str">
        <x:v>NONDECISIVE_GAP_REVIEW</x:v>
      </x:c>
      <x:c r="CO5691" t="n">
        <x:f>IFERROR(IF(AND(TYPE('Audit_Flags'!A47)=TYPE(CN5691),ISBLANK('Audit_Flags'!A47)=ISBLANK(CN5691),EXACT('Audit_Flags'!A47,CN5691)),0,1),1)</x:f>
        <x:v>0</x:v>
      </x:c>
    </x:row>
    <x:row r="5692">
      <x:c r="CL5692" t="str">
        <x:v>Audit_Flags</x:v>
      </x:c>
      <x:c r="CM5692" t="str">
        <x:v>B47</x:v>
      </x:c>
      <x:c r="CN5692" t="str">
        <x:v>CANON_ALIGNED</x:v>
      </x:c>
      <x:c r="CO5692" t="n">
        <x:f>IFERROR(IF(AND(TYPE('Audit_Flags'!B47)=TYPE(CN5692),ISBLANK('Audit_Flags'!B47)=ISBLANK(CN5692),EXACT('Audit_Flags'!B47,CN5692)),0,1),1)</x:f>
        <x:v>0</x:v>
      </x:c>
    </x:row>
    <x:row r="5693">
      <x:c r="CL5693" t="str">
        <x:v>Audit_Flags</x:v>
      </x:c>
      <x:c r="CM5693" t="str">
        <x:v>C47</x:v>
      </x:c>
      <x:c r="CN5693" t="str">
        <x:v>Canon §10.4A: REVIEW / authority selection</x:v>
      </x:c>
      <x:c r="CO5693" t="n">
        <x:f>IFERROR(IF(AND(TYPE('Audit_Flags'!C47)=TYPE(CN5693),ISBLANK('Audit_Flags'!C47)=ISBLANK(CN5693),EXACT('Audit_Flags'!C47,CN5693)),0,1),1)</x:f>
        <x:v>0</x:v>
      </x:c>
    </x:row>
    <x:row r="5694">
      <x:c r="CL5694" t="str">
        <x:v>Audit_Flags</x:v>
      </x:c>
      <x:c r="CM5694" t="str">
        <x:v>D47</x:v>
      </x:c>
      <x:c r="CN5694" t="str">
        <x:v>Non-decisive framework result requires transparent authority routing and cannot be presented as unique cascade selection.</x:v>
      </x:c>
      <x:c r="CO5694" t="n">
        <x:f>IFERROR(IF(AND(TYPE('Audit_Flags'!D47)=TYPE(CN5694),ISBLANK('Audit_Flags'!D47)=ISBLANK(CN5694),EXACT('Audit_Flags'!D47,CN5694)),0,1),1)</x:f>
        <x:v>0</x:v>
      </x:c>
    </x:row>
    <x:row r="5695">
      <x:c r="CL5695" t="str">
        <x:v>Audit_Flags</x:v>
      </x:c>
      <x:c r="CM5695" t="str">
        <x:v>A48</x:v>
      </x:c>
      <x:c r="CN5695" t="str">
        <x:v>UCI_SOURCE_UNVERIFIED</x:v>
      </x:c>
      <x:c r="CO5695" t="n">
        <x:f>IFERROR(IF(AND(TYPE('Audit_Flags'!A48)=TYPE(CN5695),ISBLANK('Audit_Flags'!A48)=ISBLANK(CN5695),EXACT('Audit_Flags'!A48,CN5695)),0,1),1)</x:f>
        <x:v>0</x:v>
      </x:c>
    </x:row>
    <x:row r="5696">
      <x:c r="CL5696" t="str">
        <x:v>Audit_Flags</x:v>
      </x:c>
      <x:c r="CM5696" t="str">
        <x:v>B48</x:v>
      </x:c>
      <x:c r="CN5696" t="str">
        <x:v>TOOL_LOCAL</x:v>
      </x:c>
      <x:c r="CO5696" t="n">
        <x:f>IFERROR(IF(AND(TYPE('Audit_Flags'!B48)=TYPE(CN5696),ISBLANK('Audit_Flags'!B48)=ISBLANK(CN5696),EXACT('Audit_Flags'!B48,CN5696)),0,1),1)</x:f>
        <x:v>0</x:v>
      </x:c>
    </x:row>
    <x:row r="5697">
      <x:c r="CL5697" t="str">
        <x:v>Audit_Flags</x:v>
      </x:c>
      <x:c r="CM5697" t="str">
        <x:v>C48</x:v>
      </x:c>
      <x:c r="CN5697" t="str">
        <x:v>Maps to: REVIEW (evidence)</x:v>
      </x:c>
      <x:c r="CO5697" t="n">
        <x:f>IFERROR(IF(AND(TYPE('Audit_Flags'!C48)=TYPE(CN5697),ISBLANK('Audit_Flags'!C48)=ISBLANK(CN5697),EXACT('Audit_Flags'!C48,CN5697)),0,1),1)</x:f>
        <x:v>0</x:v>
      </x:c>
    </x:row>
    <x:row r="5698">
      <x:c r="CL5698" t="str">
        <x:v>Audit_Flags</x:v>
      </x:c>
      <x:c r="CM5698" t="str">
        <x:v>D48</x:v>
      </x:c>
      <x:c r="CN5698" t="str">
        <x:v>Source provenance for UCI/HOI inputs not documented in this workbook.</x:v>
      </x:c>
      <x:c r="CO5698" t="n">
        <x:f>IFERROR(IF(AND(TYPE('Audit_Flags'!D48)=TYPE(CN5698),ISBLANK('Audit_Flags'!D48)=ISBLANK(CN5698),EXACT('Audit_Flags'!D48,CN5698)),0,1),1)</x:f>
        <x:v>0</x:v>
      </x:c>
    </x:row>
    <x:row r="5699">
      <x:c r="CL5699" t="str">
        <x:v>Audit_Flags</x:v>
      </x:c>
      <x:c r="CM5699" t="str">
        <x:v>A49</x:v>
      </x:c>
      <x:c r="CN5699" t="str">
        <x:v>SENSITIVITY_NOT_RUN</x:v>
      </x:c>
      <x:c r="CO5699" t="n">
        <x:f>IFERROR(IF(AND(TYPE('Audit_Flags'!A49)=TYPE(CN5699),ISBLANK('Audit_Flags'!A49)=ISBLANK(CN5699),EXACT('Audit_Flags'!A49,CN5699)),0,1),1)</x:f>
        <x:v>0</x:v>
      </x:c>
    </x:row>
    <x:row r="5700">
      <x:c r="CL5700" t="str">
        <x:v>Audit_Flags</x:v>
      </x:c>
      <x:c r="CM5700" t="str">
        <x:v>B49</x:v>
      </x:c>
      <x:c r="CN5700" t="str">
        <x:v>TOOL_LOCAL</x:v>
      </x:c>
      <x:c r="CO5700" t="n">
        <x:f>IFERROR(IF(AND(TYPE('Audit_Flags'!B49)=TYPE(CN5700),ISBLANK('Audit_Flags'!B49)=ISBLANK(CN5700),EXACT('Audit_Flags'!B49,CN5700)),0,1),1)</x:f>
        <x:v>0</x:v>
      </x:c>
    </x:row>
    <x:row r="5701">
      <x:c r="CL5701" t="str">
        <x:v>Audit_Flags</x:v>
      </x:c>
      <x:c r="CM5701" t="str">
        <x:v>C49</x:v>
      </x:c>
      <x:c r="CN5701" t="str">
        <x:v>Maps to: REVIEW (sensitivity)</x:v>
      </x:c>
      <x:c r="CO5701" t="n">
        <x:f>IFERROR(IF(AND(TYPE('Audit_Flags'!C49)=TYPE(CN5701),ISBLANK('Audit_Flags'!C49)=ISBLANK(CN5701),EXACT('Audit_Flags'!C49,CN5701)),0,1),1)</x:f>
        <x:v>0</x:v>
      </x:c>
    </x:row>
    <x:row r="5702">
      <x:c r="CL5702" t="str">
        <x:v>Audit_Flags</x:v>
      </x:c>
      <x:c r="CM5702" t="str">
        <x:v>D49</x:v>
      </x:c>
      <x:c r="CN5702" t="str">
        <x:v>Sensitivity analysis not executed or not documented for this run.</x:v>
      </x:c>
      <x:c r="CO5702" t="n">
        <x:f>IFERROR(IF(AND(TYPE('Audit_Flags'!D49)=TYPE(CN5702),ISBLANK('Audit_Flags'!D49)=ISBLANK(CN5702),EXACT('Audit_Flags'!D49,CN5702)),0,1),1)</x:f>
        <x:v>0</x:v>
      </x:c>
    </x:row>
    <x:row r="5703">
      <x:c r="CL5703" t="str">
        <x:v>Audit_Flags</x:v>
      </x:c>
      <x:c r="CM5703" t="str">
        <x:v>A50</x:v>
      </x:c>
      <x:c r="CN5703" t="str">
        <x:v>SCOPE_COVERAGE_REDUCED</x:v>
      </x:c>
      <x:c r="CO5703" t="n">
        <x:f>IFERROR(IF(AND(TYPE('Audit_Flags'!A50)=TYPE(CN5703),ISBLANK('Audit_Flags'!A50)=ISBLANK(CN5703),EXACT('Audit_Flags'!A50,CN5703)),0,1),1)</x:f>
        <x:v>0</x:v>
      </x:c>
    </x:row>
    <x:row r="5704">
      <x:c r="CL5704" t="str">
        <x:v>Audit_Flags</x:v>
      </x:c>
      <x:c r="CM5704" t="str">
        <x:v>B50</x:v>
      </x:c>
      <x:c r="CN5704" t="str">
        <x:v>TOOL_LOCAL</x:v>
      </x:c>
      <x:c r="CO5704" t="n">
        <x:f>IFERROR(IF(AND(TYPE('Audit_Flags'!B50)=TYPE(CN5704),ISBLANK('Audit_Flags'!B50)=ISBLANK(CN5704),EXACT('Audit_Flags'!B50,CN5704)),0,1),1)</x:f>
        <x:v>0</x:v>
      </x:c>
    </x:row>
    <x:row r="5705">
      <x:c r="CL5705" t="str">
        <x:v>Audit_Flags</x:v>
      </x:c>
      <x:c r="CM5705" t="str">
        <x:v>C50</x:v>
      </x:c>
      <x:c r="CN5705" t="str">
        <x:v>Maps to: REVIEW (scope)</x:v>
      </x:c>
      <x:c r="CO5705" t="n">
        <x:f>IFERROR(IF(AND(TYPE('Audit_Flags'!C50)=TYPE(CN5705),ISBLANK('Audit_Flags'!C50)=ISBLANK(CN5705),EXACT('Audit_Flags'!C50,CN5705)),0,1),1)</x:f>
        <x:v>0</x:v>
      </x:c>
    </x:row>
    <x:row r="5706">
      <x:c r="CL5706" t="str">
        <x:v>Audit_Flags</x:v>
      </x:c>
      <x:c r="CM5706" t="str">
        <x:v>D50</x:v>
      </x:c>
      <x:c r="CN5706" t="str">
        <x:v>Scope coverage reduced; ensure disclosure in PCC.</x:v>
      </x:c>
      <x:c r="CO5706" t="n">
        <x:f>IFERROR(IF(AND(TYPE('Audit_Flags'!D50)=TYPE(CN5706),ISBLANK('Audit_Flags'!D50)=ISBLANK(CN5706),EXACT('Audit_Flags'!D50,CN5706)),0,1),1)</x:f>
        <x:v>0</x:v>
      </x:c>
    </x:row>
    <x:row r="5707">
      <x:c r="CL5707" t="str">
        <x:v>Audit_Flags</x:v>
      </x:c>
      <x:c r="CM5707" t="str">
        <x:v>A51</x:v>
      </x:c>
      <x:c r="CN5707" t="str">
        <x:v>CANON v13.0 AUDIT-FLAG AWARENESS</x:v>
      </x:c>
      <x:c r="CO5707" t="n">
        <x:f>IFERROR(IF(AND(TYPE('Audit_Flags'!A51)=TYPE(CN5707),ISBLANK('Audit_Flags'!A51)=ISBLANK(CN5707),EXACT('Audit_Flags'!A51,CN5707)),0,1),1)</x:f>
        <x:v>0</x:v>
      </x:c>
    </x:row>
    <x:row r="5708">
      <x:c r="CL5708" t="str">
        <x:v>Audit_Flags</x:v>
      </x:c>
      <x:c r="CM5708" t="str">
        <x:v>A52</x:v>
      </x:c>
      <x:c r="CN5708" t="str">
        <x:v>CANON v12.0 AUDIT-FLAG AWARENESS</x:v>
      </x:c>
      <x:c r="CO5708" t="n">
        <x:f>IFERROR(IF(AND(TYPE('Audit_Flags'!A52)=TYPE(CN5708),ISBLANK('Audit_Flags'!A52)=ISBLANK(CN5708),EXACT('Audit_Flags'!A52,CN5708)),0,1),1)</x:f>
        <x:v>0</x:v>
      </x:c>
    </x:row>
    <x:row r="5709">
      <x:c r="CL5709" t="str">
        <x:v>Audit_Flags</x:v>
      </x:c>
      <x:c r="CM5709" t="str">
        <x:v>A53</x:v>
      </x:c>
      <x:c r="CN5709" t="str">
        <x:v>CLAIM_EXCEEDS_CLOSURE_BOUNDARY</x:v>
      </x:c>
      <x:c r="CO5709" t="n">
        <x:f>IFERROR(IF(AND(TYPE('Audit_Flags'!A53)=TYPE(CN5709),ISBLANK('Audit_Flags'!A53)=ISBLANK(CN5709),EXACT('Audit_Flags'!A53,CN5709)),0,1),1)</x:f>
        <x:v>0</x:v>
      </x:c>
    </x:row>
    <x:row r="5710">
      <x:c r="CL5710" t="str">
        <x:v>Audit_Flags</x:v>
      </x:c>
      <x:c r="CM5710" t="str">
        <x:v>B53</x:v>
      </x:c>
      <x:c r="CN5710" t="str">
        <x:v>CANON_ALIGNED_AWARENESS</x:v>
      </x:c>
      <x:c r="CO5710" t="n">
        <x:f>IFERROR(IF(AND(TYPE('Audit_Flags'!B53)=TYPE(CN5710),ISBLANK('Audit_Flags'!B53)=ISBLANK(CN5710),EXACT('Audit_Flags'!B53,CN5710)),0,1),1)</x:f>
        <x:v>0</x:v>
      </x:c>
    </x:row>
    <x:row r="5711">
      <x:c r="CL5711" t="str">
        <x:v>Audit_Flags</x:v>
      </x:c>
      <x:c r="CM5711" t="str">
        <x:v>C53</x:v>
      </x:c>
      <x:c r="CN5711" t="str">
        <x:v>Maps to: INVALID / claim-boundary review</x:v>
      </x:c>
      <x:c r="CO5711" t="n">
        <x:f>IFERROR(IF(AND(TYPE('Audit_Flags'!C53)=TYPE(CN5711),ISBLANK('Audit_Flags'!C53)=ISBLANK(CN5711),EXACT('Audit_Flags'!C53,CN5711)),0,1),1)</x:f>
        <x:v>0</x:v>
      </x:c>
    </x:row>
    <x:row r="5712">
      <x:c r="CL5712" t="str">
        <x:v>Audit_Flags</x:v>
      </x:c>
      <x:c r="CM5712" t="str">
        <x:v>D53</x:v>
      </x:c>
      <x:c r="CN5712" t="str">
        <x:v>Flags claims that exceed release closure boundaries such as ProofPack, Tier 4, empirical validation, deployment readiness, legal compliance, completed biological measurement, or current-AI sentience.</x:v>
      </x:c>
      <x:c r="CO5712" t="n">
        <x:f>IFERROR(IF(AND(TYPE('Audit_Flags'!D53)=TYPE(CN5712),ISBLANK('Audit_Flags'!D53)=ISBLANK(CN5712),EXACT('Audit_Flags'!D53,CN5712)),0,1),1)</x:f>
        <x:v>0</x:v>
      </x:c>
    </x:row>
    <x:row r="5713">
      <x:c r="CL5713" t="str">
        <x:v>Audit_Flags</x:v>
      </x:c>
      <x:c r="CM5713" t="str">
        <x:v>A54</x:v>
      </x:c>
      <x:c r="CN5713" t="str">
        <x:v>CATEGORY_COLLAPSE_FLAG</x:v>
      </x:c>
      <x:c r="CO5713" t="n">
        <x:f>IFERROR(IF(AND(TYPE('Audit_Flags'!A54)=TYPE(CN5713),ISBLANK('Audit_Flags'!A54)=ISBLANK(CN5713),EXACT('Audit_Flags'!A54,CN5713)),0,1),1)</x:f>
        <x:v>0</x:v>
      </x:c>
    </x:row>
    <x:row r="5714">
      <x:c r="CL5714" t="str">
        <x:v>Audit_Flags</x:v>
      </x:c>
      <x:c r="CM5714" t="str">
        <x:v>B54</x:v>
      </x:c>
      <x:c r="CN5714" t="str">
        <x:v>CANON_ALIGNED_AWARENESS</x:v>
      </x:c>
      <x:c r="CO5714" t="n">
        <x:f>IFERROR(IF(AND(TYPE('Audit_Flags'!B54)=TYPE(CN5714),ISBLANK('Audit_Flags'!B54)=ISBLANK(CN5714),EXACT('Audit_Flags'!B54,CN5714)),0,1),1)</x:f>
        <x:v>0</x:v>
      </x:c>
    </x:row>
    <x:row r="5715">
      <x:c r="CL5715" t="str">
        <x:v>Audit_Flags</x:v>
      </x:c>
      <x:c r="CM5715" t="str">
        <x:v>C54</x:v>
      </x:c>
      <x:c r="CN5715" t="str">
        <x:v>Maps to: REVIEW / construct-separation review</x:v>
      </x:c>
      <x:c r="CO5715" t="n">
        <x:f>IFERROR(IF(AND(TYPE('Audit_Flags'!C54)=TYPE(CN5715),ISBLANK('Audit_Flags'!C54)=ISBLANK(CN5715),EXACT('Audit_Flags'!C54,CN5715)),0,1),1)</x:f>
        <x:v>0</x:v>
      </x:c>
    </x:row>
    <x:row r="5716">
      <x:c r="CL5716" t="str">
        <x:v>Audit_Flags</x:v>
      </x:c>
      <x:c r="CM5716" t="str">
        <x:v>D54</x:v>
      </x:c>
      <x:c r="CN5716" t="str">
        <x:v>Flags collapse of Base vs Welfare stream, protection vs authority, compliance vs correctness, reality-grounding status vs evidence trace, or other category boundaries declared by Canon v13.0 and SGP v8.8.</x:v>
      </x:c>
      <x:c r="CO5716" t="n">
        <x:f>IFERROR(IF(AND(TYPE('Audit_Flags'!D54)=TYPE(CN5716),ISBLANK('Audit_Flags'!D54)=ISBLANK(CN5716),EXACT('Audit_Flags'!D54,CN5716)),0,1),1)</x:f>
        <x:v>0</x:v>
      </x:c>
    </x:row>
    <x:row r="5717">
      <x:c r="CL5717" t="str">
        <x:v>Audit_Flags</x:v>
      </x:c>
      <x:c r="CM5717" t="str">
        <x:v>A55</x:v>
      </x:c>
      <x:c r="CN5717" t="str">
        <x:v>PCC_MATURITY_SURFACE_INCOMPLETE</x:v>
      </x:c>
      <x:c r="CO5717" t="n">
        <x:f>IFERROR(IF(AND(TYPE('Audit_Flags'!A55)=TYPE(CN5717),ISBLANK('Audit_Flags'!A55)=ISBLANK(CN5717),EXACT('Audit_Flags'!A55,CN5717)),0,1),1)</x:f>
        <x:v>0</x:v>
      </x:c>
    </x:row>
    <x:row r="5718">
      <x:c r="CL5718" t="str">
        <x:v>Audit_Flags</x:v>
      </x:c>
      <x:c r="CM5718" t="str">
        <x:v>B55</x:v>
      </x:c>
      <x:c r="CN5718" t="str">
        <x:v>CANON_ALIGNED_AWARENESS</x:v>
      </x:c>
      <x:c r="CO5718" t="n">
        <x:f>IFERROR(IF(AND(TYPE('Audit_Flags'!B55)=TYPE(CN5718),ISBLANK('Audit_Flags'!B55)=ISBLANK(CN5718),EXACT('Audit_Flags'!B55,CN5718)),0,1),1)</x:f>
        <x:v>0</x:v>
      </x:c>
    </x:row>
    <x:row r="5719">
      <x:c r="CL5719" t="str">
        <x:v>Audit_Flags</x:v>
      </x:c>
      <x:c r="CM5719" t="str">
        <x:v>C55</x:v>
      </x:c>
      <x:c r="CN5719" t="str">
        <x:v>Maps to: REVIEW / maturity-surface review</x:v>
      </x:c>
      <x:c r="CO5719" t="n">
        <x:f>IFERROR(IF(AND(TYPE('Audit_Flags'!C55)=TYPE(CN5719),ISBLANK('Audit_Flags'!C55)=ISBLANK(CN5719),EXACT('Audit_Flags'!C55,CN5719)),0,1),1)</x:f>
        <x:v>0</x:v>
      </x:c>
    </x:row>
    <x:row r="5720">
      <x:c r="CL5720" t="str">
        <x:v>Audit_Flags</x:v>
      </x:c>
      <x:c r="CM5720" t="str">
        <x:v>D55</x:v>
      </x:c>
      <x:c r="CN5720" t="str">
        <x:v>Flags missing or incomplete maturity-surface evidence in PCC or companion records for claim-bearing episodes.</x:v>
      </x:c>
      <x:c r="CO5720" t="n">
        <x:f>IFERROR(IF(AND(TYPE('Audit_Flags'!D55)=TYPE(CN5720),ISBLANK('Audit_Flags'!D55)=ISBLANK(CN5720),EXACT('Audit_Flags'!D55,CN5720)),0,1),1)</x:f>
        <x:v>0</x:v>
      </x:c>
    </x:row>
    <x:row r="5721">
      <x:c r="CL5721" t="str">
        <x:v>PCC</x:v>
      </x:c>
      <x:c r="CM5721" t="str">
        <x:v>A1</x:v>
      </x:c>
      <x:c r="CN5721" t="str">
        <x:v>PROVENANCE AND COMPLIANCE CERTIFICATE (PCC)</x:v>
      </x:c>
      <x:c r="CO5721" t="n">
        <x:f>IFERROR(IF(AND(TYPE('PCC'!A1)=TYPE(CN5721),ISBLANK('PCC'!A1)=ISBLANK(CN5721),EXACT('PCC'!A1,CN5721)),0,1),1)</x:f>
        <x:v>0</x:v>
      </x:c>
    </x:row>
    <x:row r="5722">
      <x:c r="CL5722" t="str">
        <x:v>PCC</x:v>
      </x:c>
      <x:c r="CM5722" t="str">
        <x:v>A3</x:v>
      </x:c>
      <x:c r="CN5722" t="str">
        <x:v>SECTION 1: DECISION METADATA</x:v>
      </x:c>
      <x:c r="CO5722" t="n">
        <x:f>IFERROR(IF(AND(TYPE('PCC'!A3)=TYPE(CN5722),ISBLANK('PCC'!A3)=ISBLANK(CN5722),EXACT('PCC'!A3,CN5722)),0,1),1)</x:f>
        <x:v>0</x:v>
      </x:c>
    </x:row>
    <x:row r="5723">
      <x:c r="CL5723" t="str">
        <x:v>PCC</x:v>
      </x:c>
      <x:c r="CM5723" t="str">
        <x:v>A4</x:v>
      </x:c>
      <x:c r="CN5723" t="str">
        <x:v>Decision_ID</x:v>
      </x:c>
      <x:c r="CO5723" t="n">
        <x:f>IFERROR(IF(AND(TYPE('PCC'!A4)=TYPE(CN5723),ISBLANK('PCC'!A4)=ISBLANK(CN5723),EXACT('PCC'!A4,CN5723)),0,1),1)</x:f>
        <x:v>0</x:v>
      </x:c>
    </x:row>
    <x:row r="5724">
      <x:c r="CL5724" t="str">
        <x:v>PCC</x:v>
      </x:c>
      <x:c r="CM5724" t="str">
        <x:v>B4</x:v>
      </x:c>
      <x:c r="CN5724" t="str">
        <x:v>ORG-2026-001</x:v>
      </x:c>
      <x:c r="CO5724" t="n">
        <x:f>IFERROR(IF(AND(TYPE('PCC'!B4)=TYPE(CN5724),ISBLANK('PCC'!B4)=ISBLANK(CN5724),EXACT('PCC'!B4,CN5724)),0,1),1)</x:f>
        <x:v>0</x:v>
      </x:c>
    </x:row>
    <x:row r="5725">
      <x:c r="CL5725" t="str">
        <x:v>PCC</x:v>
      </x:c>
      <x:c r="CM5725" t="str">
        <x:v>A5</x:v>
      </x:c>
      <x:c r="CN5725" t="str">
        <x:v>Decision_Name</x:v>
      </x:c>
      <x:c r="CO5725" t="n">
        <x:f>IFERROR(IF(AND(TYPE('PCC'!A5)=TYPE(CN5725),ISBLANK('PCC'!A5)=ISBLANK(CN5725),EXACT('PCC'!A5,CN5725)),0,1),1)</x:f>
        <x:v>0</x:v>
      </x:c>
    </x:row>
    <x:row r="5726">
      <x:c r="CL5726" t="str">
        <x:v>PCC</x:v>
      </x:c>
      <x:c r="CM5726" t="str">
        <x:v>B5</x:v>
      </x:c>
      <x:c r="CN5726" t="str">
        <x:v>Remote Work Policy Implementation</x:v>
      </x:c>
      <x:c r="CO5726" t="n">
        <x:f>IFERROR(IF(AND(TYPE('PCC'!B5)=TYPE(CN5726),ISBLANK('PCC'!B5)=ISBLANK(CN5726),EXACT('PCC'!B5,CN5726)),0,1),1)</x:f>
        <x:v>0</x:v>
      </x:c>
    </x:row>
    <x:row r="5727">
      <x:c r="CL5727" t="str">
        <x:v>PCC</x:v>
      </x:c>
      <x:c r="CM5727" t="str">
        <x:v>A6</x:v>
      </x:c>
      <x:c r="CN5727" t="str">
        <x:v>Date</x:v>
      </x:c>
      <x:c r="CO5727" t="n">
        <x:f>IFERROR(IF(AND(TYPE('PCC'!A6)=TYPE(CN5727),ISBLANK('PCC'!A6)=ISBLANK(CN5727),EXACT('PCC'!A6,CN5727)),0,1),1)</x:f>
        <x:v>0</x:v>
      </x:c>
    </x:row>
    <x:row r="5728">
      <x:c r="CL5728" t="str">
        <x:v>PCC</x:v>
      </x:c>
      <x:c r="CM5728" t="str">
        <x:v>B6</x:v>
      </x:c>
      <x:c r="CN5728" t="str">
        <x:v>2026-02-01</x:v>
      </x:c>
      <x:c r="CO5728" t="n">
        <x:f>IFERROR(IF(AND(TYPE('PCC'!B6)=TYPE(CN5728),ISBLANK('PCC'!B6)=ISBLANK(CN5728),EXACT('PCC'!B6,CN5728)),0,1),1)</x:f>
        <x:v>0</x:v>
      </x:c>
    </x:row>
    <x:row r="5729">
      <x:c r="CL5729" t="str">
        <x:v>PCC</x:v>
      </x:c>
      <x:c r="CM5729" t="str">
        <x:v>A7</x:v>
      </x:c>
      <x:c r="CN5729" t="str">
        <x:v>Evaluator</x:v>
      </x:c>
      <x:c r="CO5729" t="n">
        <x:f>IFERROR(IF(AND(TYPE('PCC'!A7)=TYPE(CN5729),ISBLANK('PCC'!A7)=ISBLANK(CN5729),EXACT('PCC'!A7,CN5729)),0,1),1)</x:f>
        <x:v>0</x:v>
      </x:c>
    </x:row>
    <x:row r="5730">
      <x:c r="CL5730" t="str">
        <x:v>PCC</x:v>
      </x:c>
      <x:c r="CM5730" t="str">
        <x:v>B7</x:v>
      </x:c>
      <x:c r="CN5730" t="str">
        <x:v>James McGaughran, Lead Architect, MathGov Institute</x:v>
      </x:c>
      <x:c r="CO5730" t="n">
        <x:f>IFERROR(IF(AND(TYPE('PCC'!B7)=TYPE(CN5730),ISBLANK('PCC'!B7)=ISBLANK(CN5730),EXACT('PCC'!B7,CN5730)),0,1),1)</x:f>
        <x:v>0</x:v>
      </x:c>
    </x:row>
    <x:row r="5731">
      <x:c r="CL5731" t="str">
        <x:v>PCC</x:v>
      </x:c>
      <x:c r="CM5731" t="str">
        <x:v>A8</x:v>
      </x:c>
      <x:c r="CN5731" t="str">
        <x:v>Reviewer</x:v>
      </x:c>
      <x:c r="CO5731" t="n">
        <x:f>IFERROR(IF(AND(TYPE('PCC'!A8)=TYPE(CN5731),ISBLANK('PCC'!A8)=ISBLANK(CN5731),EXACT('PCC'!A8,CN5731)),0,1),1)</x:f>
        <x:v>0</x:v>
      </x:c>
    </x:row>
    <x:row r="5732">
      <x:c r="CL5732" t="str">
        <x:v>PCC</x:v>
      </x:c>
      <x:c r="CM5732" t="str">
        <x:v>B8</x:v>
      </x:c>
      <x:c r="CN5732" t="str">
        <x:v>Author/release self-review; independent external review not performed for this Tier 2 exemplar.</x:v>
      </x:c>
      <x:c r="CO5732" t="n">
        <x:f>IFERROR(IF(AND(TYPE('PCC'!B8)=TYPE(CN5732),ISBLANK('PCC'!B8)=ISBLANK(CN5732),EXACT('PCC'!B8,CN5732)),0,1),1)</x:f>
        <x:v>0</x:v>
      </x:c>
    </x:row>
    <x:row r="5733">
      <x:c r="CL5733" t="str">
        <x:v>PCC</x:v>
      </x:c>
      <x:c r="CM5733" t="str">
        <x:v>A9</x:v>
      </x:c>
      <x:c r="CN5733" t="str">
        <x:v>Tier_Level</x:v>
      </x:c>
      <x:c r="CO5733" t="n">
        <x:f>IFERROR(IF(AND(TYPE('PCC'!A9)=TYPE(CN5733),ISBLANK('PCC'!A9)=ISBLANK(CN5733),EXACT('PCC'!A9,CN5733)),0,1),1)</x:f>
        <x:v>0</x:v>
      </x:c>
    </x:row>
    <x:row r="5734">
      <x:c r="CL5734" t="str">
        <x:v>PCC</x:v>
      </x:c>
      <x:c r="CM5734" t="str">
        <x:v>B9</x:v>
      </x:c>
      <x:c r="CN5734" t="str">
        <x:v>2 (Core)</x:v>
      </x:c>
      <x:c r="CO5734" t="n">
        <x:f>IFERROR(IF(AND(TYPE('PCC'!B9)=TYPE(CN5734),ISBLANK('PCC'!B9)=ISBLANK(CN5734),EXACT('PCC'!B9,CN5734)),0,1),1)</x:f>
        <x:v>0</x:v>
      </x:c>
    </x:row>
    <x:row r="5735">
      <x:c r="CL5735" t="str">
        <x:v>PCC</x:v>
      </x:c>
      <x:c r="CM5735" t="str">
        <x:v>A10</x:v>
      </x:c>
      <x:c r="CN5735" t="str">
        <x:v>Context_Type</x:v>
      </x:c>
      <x:c r="CO5735" t="n">
        <x:f>IFERROR(IF(AND(TYPE('PCC'!A10)=TYPE(CN5735),ISBLANK('PCC'!A10)=ISBLANK(CN5735),EXACT('PCC'!A10,CN5735)),0,1),1)</x:f>
        <x:v>0</x:v>
      </x:c>
    </x:row>
    <x:row r="5736">
      <x:c r="CL5736" t="str">
        <x:v>PCC</x:v>
      </x:c>
      <x:c r="CM5736" t="str">
        <x:v>B10</x:v>
      </x:c>
      <x:c r="CN5736" t="str">
        <x:v>ORG</x:v>
      </x:c>
      <x:c r="CO5736" t="n">
        <x:f>IFERROR(IF(AND(TYPE('PCC'!B10)=TYPE(CN5736),ISBLANK('PCC'!B10)=ISBLANK(CN5736),EXACT('PCC'!B10,CN5736)),0,1),1)</x:f>
        <x:v>0</x:v>
      </x:c>
    </x:row>
    <x:row r="5737">
      <x:c r="CL5737" t="str">
        <x:v>PCC</x:v>
      </x:c>
      <x:c r="CM5737" t="str">
        <x:v>A11</x:v>
      </x:c>
      <x:c r="CN5737" t="str">
        <x:v>Sheet_Version</x:v>
      </x:c>
      <x:c r="CO5737" t="n">
        <x:f>IFERROR(IF(AND(TYPE('PCC'!A11)=TYPE(CN5737),ISBLANK('PCC'!A11)=ISBLANK(CN5737),EXACT('PCC'!A11,CN5737)),0,1),1)</x:f>
        <x:v>0</x:v>
      </x:c>
    </x:row>
    <x:row r="5738">
      <x:c r="CL5738" t="str">
        <x:v>PCC</x:v>
      </x:c>
      <x:c r="CM5738" t="str">
        <x:v>B11</x:v>
      </x:c>
      <x:c r="CN5738" t="str">
        <x:v>v5.9</x:v>
      </x:c>
      <x:c r="CO5738" t="n">
        <x:f>IFERROR(IF(AND(TYPE('PCC'!B11)=TYPE(CN5738),ISBLANK('PCC'!B11)=ISBLANK(CN5738),EXACT('PCC'!B11,CN5738)),0,1),1)</x:f>
        <x:v>0</x:v>
      </x:c>
    </x:row>
    <x:row r="5739">
      <x:c r="CL5739" t="str">
        <x:v>PCC</x:v>
      </x:c>
      <x:c r="CM5739" t="str">
        <x:v>A12</x:v>
      </x:c>
      <x:c r="CN5739" t="str">
        <x:v>Framework_Version</x:v>
      </x:c>
      <x:c r="CO5739" t="n">
        <x:f>IFERROR(IF(AND(TYPE('PCC'!A12)=TYPE(CN5739),ISBLANK('PCC'!A12)=ISBLANK(CN5739),EXACT('PCC'!A12,CN5739)),0,1),1)</x:f>
        <x:v>0</x:v>
      </x:c>
    </x:row>
    <x:row r="5740">
      <x:c r="CL5740" t="str">
        <x:v>PCC</x:v>
      </x:c>
      <x:c r="CM5740" t="str">
        <x:v>B12</x:v>
      </x:c>
      <x:c r="CN5740" t="str">
        <x:v>RippleLogic v13.0</x:v>
      </x:c>
      <x:c r="CO5740" t="n">
        <x:f>IFERROR(IF(AND(TYPE('PCC'!B12)=TYPE(CN5740),ISBLANK('PCC'!B12)=ISBLANK(CN5740),EXACT('PCC'!B12,CN5740)),0,1),1)</x:f>
        <x:v>0</x:v>
      </x:c>
    </x:row>
    <x:row r="5741">
      <x:c r="CL5741" t="str">
        <x:v>PCC</x:v>
      </x:c>
      <x:c r="CM5741" t="str">
        <x:v>A13</x:v>
      </x:c>
      <x:c r="CN5741" t="str">
        <x:v>SGP_Version</x:v>
      </x:c>
      <x:c r="CO5741" t="n">
        <x:f>IFERROR(IF(AND(TYPE('PCC'!A13)=TYPE(CN5741),ISBLANK('PCC'!A13)=ISBLANK(CN5741),EXACT('PCC'!A13,CN5741)),0,1),1)</x:f>
        <x:v>0</x:v>
      </x:c>
    </x:row>
    <x:row r="5742">
      <x:c r="CL5742" t="str">
        <x:v>PCC</x:v>
      </x:c>
      <x:c r="CM5742" t="str">
        <x:v>B13</x:v>
      </x:c>
      <x:c r="CN5742" t="str">
        <x:v>SGP v8.8</x:v>
      </x:c>
      <x:c r="CO5742" t="n">
        <x:f>IFERROR(IF(AND(TYPE('PCC'!B13)=TYPE(CN5742),ISBLANK('PCC'!B13)=ISBLANK(CN5742),EXACT('PCC'!B13,CN5742)),0,1),1)</x:f>
        <x:v>0</x:v>
      </x:c>
    </x:row>
    <x:row r="5743">
      <x:c r="CL5743" t="str">
        <x:v>PCC</x:v>
      </x:c>
      <x:c r="CM5743" t="str">
        <x:v>B14</x:v>
      </x:c>
      <x:c r="CN5743" t="str">
        <x:v>YES</x:v>
      </x:c>
      <x:c r="CO5743" t="n">
        <x:f>IFERROR(IF(AND(TYPE('PCC'!B14)=TYPE(CN5743),ISBLANK('PCC'!B14)=ISBLANK(CN5743),EXACT('PCC'!B14,CN5743)),0,1),1)</x:f>
        <x:v>0</x:v>
      </x:c>
    </x:row>
    <x:row r="5744">
      <x:c r="CL5744" t="str">
        <x:v>PCC</x:v>
      </x:c>
      <x:c r="CM5744" t="str">
        <x:v>A15</x:v>
      </x:c>
      <x:c r="CN5744" t="str">
        <x:v>WORKED_RUN_EXEMPLAR_PUBLISHABLE (formerly WORKED_RUN_CLAIMABLE / legacy CLAIMABLE_RUN)</x:v>
      </x:c>
      <x:c r="CO5744" t="n">
        <x:f>IFERROR(IF(AND(TYPE('PCC'!A15)=TYPE(CN5744),ISBLANK('PCC'!A15)=ISBLANK(CN5744),EXACT('PCC'!A15,CN5744)),0,1),1)</x:f>
        <x:v>0</x:v>
      </x:c>
    </x:row>
    <x:row r="5745">
      <x:c r="CL5745" t="str">
        <x:v>PCC</x:v>
      </x:c>
      <x:c r="CM5745" t="str">
        <x:v>B15</x:v>
      </x:c>
      <x:c r="CN5745" t="str">
        <x:v>YES — bounded Tier 2 worked-run exemplar; no empirical calibration, legal authority, execution permission, ProofPack, or deployment-certification claim.</x:v>
      </x:c>
      <x:c r="CO5745" t="n">
        <x:f>IFERROR(IF(AND(TYPE('PCC'!B15)=TYPE(CN5745),ISBLANK('PCC'!B15)=ISBLANK(CN5745),EXACT('PCC'!B15,CN5745)),0,1),1)</x:f>
        <x:v>0</x:v>
      </x:c>
    </x:row>
    <x:row r="5746">
      <x:c r="CL5746" t="str">
        <x:v>PCC</x:v>
      </x:c>
      <x:c r="CM5746" t="str">
        <x:v>A16</x:v>
      </x:c>
      <x:c r="CN5746" t="str">
        <x:v>SECTION 2: CONFIGURATION</x:v>
      </x:c>
      <x:c r="CO5746" t="n">
        <x:f>IFERROR(IF(AND(TYPE('PCC'!A16)=TYPE(CN5746),ISBLANK('PCC'!A16)=ISBLANK(CN5746),EXACT('PCC'!A16,CN5746)),0,1),1)</x:f>
        <x:v>0</x:v>
      </x:c>
    </x:row>
    <x:row r="5747">
      <x:c r="CL5747" t="str">
        <x:v>PCC</x:v>
      </x:c>
      <x:c r="CM5747" t="str">
        <x:v>A17</x:v>
      </x:c>
      <x:c r="CN5747" t="str">
        <x:v>Weight_Profile</x:v>
      </x:c>
      <x:c r="CO5747" t="n">
        <x:f>IFERROR(IF(AND(TYPE('PCC'!A17)=TYPE(CN5747),ISBLANK('PCC'!A17)=ISBLANK(CN5747),EXACT('PCC'!A17,CN5747)),0,1),1)</x:f>
        <x:v>0</x:v>
      </x:c>
    </x:row>
    <x:row r="5748">
      <x:c r="CL5748" t="str">
        <x:v>PCC</x:v>
      </x:c>
      <x:c r="CM5748" t="str">
        <x:v>B17</x:v>
      </x:c>
      <x:c r="CN5748" t="str">
        <x:v>PLSS_LOCAL (floor-preserving local scope profile)</x:v>
      </x:c>
      <x:c r="CO5748" t="n">
        <x:f>IFERROR(IF(AND(TYPE('PCC'!B17)=TYPE(CN5748),ISBLANK('PCC'!B17)=ISBLANK(CN5748),EXACT('PCC'!B17,CN5748)),0,1),1)</x:f>
        <x:v>0</x:v>
      </x:c>
    </x:row>
    <x:row r="5749">
      <x:c r="CL5749" t="str">
        <x:v>PCC</x:v>
      </x:c>
      <x:c r="CM5749" t="str">
        <x:v>A18</x:v>
      </x:c>
      <x:c r="CN5749" t="str">
        <x:v>Propagation_Mode</x:v>
      </x:c>
      <x:c r="CO5749" t="n">
        <x:f>IFERROR(IF(AND(TYPE('PCC'!A18)=TYPE(CN5749),ISBLANK('PCC'!A18)=ISBLANK(CN5749),EXACT('PCC'!A18,CN5749)),0,1),1)</x:f>
        <x:v>0</x:v>
      </x:c>
    </x:row>
    <x:row r="5750">
      <x:c r="CL5750" t="str">
        <x:v>PCC</x:v>
      </x:c>
      <x:c r="CM5750" t="str">
        <x:v>B18</x:v>
      </x:c>
      <x:c r="CN5750" t="str">
        <x:v>NONE</x:v>
      </x:c>
      <x:c r="CO5750" t="n">
        <x:f>IFERROR(IF(AND(TYPE('PCC'!B18)=TYPE(CN5750),ISBLANK('PCC'!B18)=ISBLANK(CN5750),EXACT('PCC'!B18,CN5750)),0,1),1)</x:f>
        <x:v>0</x:v>
      </x:c>
    </x:row>
    <x:row r="5751">
      <x:c r="CL5751" t="str">
        <x:v>PCC</x:v>
      </x:c>
      <x:c r="CM5751" t="str">
        <x:v>A19</x:v>
      </x:c>
      <x:c r="CN5751" t="str">
        <x:v>Kernel_Status</x:v>
      </x:c>
      <x:c r="CO5751" t="n">
        <x:f>IFERROR(IF(AND(TYPE('PCC'!A19)=TYPE(CN5751),ISBLANK('PCC'!A19)=ISBLANK(CN5751),EXACT('PCC'!A19,CN5751)),0,1),1)</x:f>
        <x:v>0</x:v>
      </x:c>
    </x:row>
    <x:row r="5752">
      <x:c r="CL5752" t="str">
        <x:v>PCC</x:v>
      </x:c>
      <x:c r="CM5752" t="str">
        <x:v>B19</x:v>
      </x:c>
      <x:c r="CN5752" t="str">
        <x:v>Not used</x:v>
      </x:c>
      <x:c r="CO5752" t="n">
        <x:f>IFERROR(IF(AND(TYPE('PCC'!B19)=TYPE(CN5752),ISBLANK('PCC'!B19)=ISBLANK(CN5752),EXACT('PCC'!B19,CN5752)),0,1),1)</x:f>
        <x:v>0</x:v>
      </x:c>
    </x:row>
    <x:row r="5753">
      <x:c r="CL5753" t="str">
        <x:v>PCC</x:v>
      </x:c>
      <x:c r="CM5753" t="str">
        <x:v>A20</x:v>
      </x:c>
      <x:c r="CN5753" t="str">
        <x:v>β_saturation</x:v>
      </x:c>
      <x:c r="CO5753" t="n">
        <x:f>IFERROR(IF(AND(TYPE('PCC'!A20)=TYPE(CN5753),ISBLANK('PCC'!A20)=ISBLANK(CN5753),EXACT('PCC'!A20,CN5753)),0,1),1)</x:f>
        <x:v>0</x:v>
      </x:c>
    </x:row>
    <x:row r="5754">
      <x:c r="CL5754" t="str">
        <x:v>PCC</x:v>
      </x:c>
      <x:c r="CM5754" t="str">
        <x:v>B20</x:v>
      </x:c>
      <x:c r="CN5754" t="n">
        <x:v>2</x:v>
      </x:c>
      <x:c r="CO5754" t="n">
        <x:f>IFERROR(IF(AND(TYPE('PCC'!B20)=TYPE(CN5754),ISBLANK('PCC'!B20)=ISBLANK(CN5754),EXACT('PCC'!B20,CN5754)),0,1),1)</x:f>
        <x:v>0</x:v>
      </x:c>
    </x:row>
    <x:row r="5755">
      <x:c r="CL5755" t="str">
        <x:v>PCC</x:v>
      </x:c>
      <x:c r="CM5755" t="str">
        <x:v>E20</x:v>
      </x:c>
      <x:c r="CN5755" t="str">
        <x:v>UNCERTAINTY CLAIM BOUNDARY</x:v>
      </x:c>
      <x:c r="CO5755" t="n">
        <x:f>IFERROR(IF(AND(TYPE('PCC'!E20)=TYPE(CN5755),ISBLANK('PCC'!E20)=ISBLANK(CN5755),EXACT('PCC'!E20,CN5755)),0,1),1)</x:f>
        <x:v>0</x:v>
      </x:c>
    </x:row>
    <x:row r="5756">
      <x:c r="CL5756" t="str">
        <x:v>PCC</x:v>
      </x:c>
      <x:c r="CM5756" t="str">
        <x:v>F20</x:v>
      </x:c>
      <x:c r="CN5756" t="str">
        <x:v>STATUS</x:v>
      </x:c>
      <x:c r="CO5756" t="n">
        <x:f>IFERROR(IF(AND(TYPE('PCC'!F20)=TYPE(CN5756),ISBLANK('PCC'!F20)=ISBLANK(CN5756),EXACT('PCC'!F20,CN5756)),0,1),1)</x:f>
        <x:v>0</x:v>
      </x:c>
    </x:row>
    <x:row r="5757">
      <x:c r="CL5757" t="str">
        <x:v>PCC</x:v>
      </x:c>
      <x:c r="CM5757" t="str">
        <x:v>G20</x:v>
      </x:c>
      <x:c r="CN5757" t="str">
        <x:v>INTERPRETATION</x:v>
      </x:c>
      <x:c r="CO5757" t="n">
        <x:f>IFERROR(IF(AND(TYPE('PCC'!G20)=TYPE(CN5757),ISBLANK('PCC'!G20)=ISBLANK(CN5757),EXACT('PCC'!G20,CN5757)),0,1),1)</x:f>
        <x:v>0</x:v>
      </x:c>
    </x:row>
    <x:row r="5758">
      <x:c r="CL5758" t="str">
        <x:v>PCC</x:v>
      </x:c>
      <x:c r="CM5758" t="str">
        <x:v>A21</x:v>
      </x:c>
      <x:c r="CN5758" t="str">
        <x:v>δ_discrimination</x:v>
      </x:c>
      <x:c r="CO5758" t="n">
        <x:f>IFERROR(IF(AND(TYPE('PCC'!A21)=TYPE(CN5758),ISBLANK('PCC'!A21)=ISBLANK(CN5758),EXACT('PCC'!A21,CN5758)),0,1),1)</x:f>
        <x:v>0</x:v>
      </x:c>
    </x:row>
    <x:row r="5759">
      <x:c r="CL5759" t="str">
        <x:v>PCC</x:v>
      </x:c>
      <x:c r="CM5759" t="str">
        <x:v>B21</x:v>
      </x:c>
      <x:c r="CN5759" t="n">
        <x:v>2</x:v>
      </x:c>
      <x:c r="CO5759" t="n">
        <x:f>IFERROR(IF(AND(TYPE('PCC'!B21)=TYPE(CN5759),ISBLANK('PCC'!B21)=ISBLANK(CN5759),EXACT('PCC'!B21,CN5759)),0,1),1)</x:f>
        <x:v>0</x:v>
      </x:c>
    </x:row>
    <x:row r="5760">
      <x:c r="CL5760" t="str">
        <x:v>PCC</x:v>
      </x:c>
      <x:c r="CM5760" t="str">
        <x:v>E21</x:v>
      </x:c>
      <x:c r="CN5760" t="str">
        <x:v>Computation</x:v>
      </x:c>
      <x:c r="CO5760" t="n">
        <x:f>IFERROR(IF(AND(TYPE('PCC'!E21)=TYPE(CN5760),ISBLANK('PCC'!E21)=ISBLANK(CN5760),EXACT('PCC'!E21,CN5760)),0,1),1)</x:f>
        <x:v>0</x:v>
      </x:c>
    </x:row>
    <x:row r="5761">
      <x:c r="CL5761" t="str">
        <x:v>PCC</x:v>
      </x:c>
      <x:c r="CM5761" t="str">
        <x:v>F21</x:v>
      </x:c>
      <x:c r="CN5761" t="str">
        <x:v>DEMONSTRATION_COMPLETE</x:v>
      </x:c>
      <x:c r="CO5761" t="n">
        <x:f>IFERROR(IF(AND(TYPE('PCC'!F21)=TYPE(CN5761),ISBLANK('PCC'!F21)=ISBLANK(CN5761),EXACT('PCC'!F21,CN5761)),0,1),1)</x:f>
        <x:v>0</x:v>
      </x:c>
    </x:row>
    <x:row r="5762">
      <x:c r="CL5762" t="str">
        <x:v>PCC</x:v>
      </x:c>
      <x:c r="CM5762" t="str">
        <x:v>G21</x:v>
      </x:c>
      <x:c r="CN5762" t="str">
        <x:v>Cell-level constant-sigma Method C calculation is aggregated to σ_RLS for replay and training.</x:v>
      </x:c>
      <x:c r="CO5762" t="n">
        <x:f>IFERROR(IF(AND(TYPE('PCC'!G21)=TYPE(CN5762),ISBLANK('PCC'!G21)=ISBLANK(CN5762),EXACT('PCC'!G21,CN5762)),0,1),1)</x:f>
        <x:v>0</x:v>
      </x:c>
    </x:row>
    <x:row r="5763">
      <x:c r="CL5763" t="str">
        <x:v>PCC</x:v>
      </x:c>
      <x:c r="CM5763" t="str">
        <x:v>A22</x:v>
      </x:c>
      <x:c r="CN5763" t="str">
        <x:v>τ_c_containment</x:v>
      </x:c>
      <x:c r="CO5763" t="n">
        <x:f>IFERROR(IF(AND(TYPE('PCC'!A22)=TYPE(CN5763),ISBLANK('PCC'!A22)=ISBLANK(CN5763),EXACT('PCC'!A22,CN5763)),0,1),1)</x:f>
        <x:v>0</x:v>
      </x:c>
    </x:row>
    <x:row r="5764">
      <x:c r="CL5764" t="str">
        <x:v>PCC</x:v>
      </x:c>
      <x:c r="CM5764" t="str">
        <x:v>B22</x:v>
      </x:c>
      <x:c r="CN5764" t="n">
        <x:v>-0.1</x:v>
      </x:c>
      <x:c r="CO5764" t="n">
        <x:f>IFERROR(IF(AND(TYPE('PCC'!B22)=TYPE(CN5764),ISBLANK('PCC'!B22)=ISBLANK(CN5764),EXACT('PCC'!B22,CN5764)),0,1),1)</x:f>
        <x:v>0</x:v>
      </x:c>
    </x:row>
    <x:row r="5765">
      <x:c r="CL5765" t="str">
        <x:v>PCC</x:v>
      </x:c>
      <x:c r="CM5765" t="str">
        <x:v>E22</x:v>
      </x:c>
      <x:c r="CN5765" t="str">
        <x:v>Calibration</x:v>
      </x:c>
      <x:c r="CO5765" t="n">
        <x:f>IFERROR(IF(AND(TYPE('PCC'!E22)=TYPE(CN5765),ISBLANK('PCC'!E22)=ISBLANK(CN5765),EXACT('PCC'!E22,CN5765)),0,1),1)</x:f>
        <x:v>0</x:v>
      </x:c>
    </x:row>
    <x:row r="5766">
      <x:c r="CL5766" t="str">
        <x:v>PCC</x:v>
      </x:c>
      <x:c r="CM5766" t="str">
        <x:v>F22</x:v>
      </x:c>
      <x:c r="CN5766" t="str">
        <x:v>UNVALIDATED</x:v>
      </x:c>
      <x:c r="CO5766" t="n">
        <x:f>IFERROR(IF(AND(TYPE('PCC'!F22)=TYPE(CN5766),ISBLANK('PCC'!F22)=ISBLANK(CN5766),EXACT('PCC'!F22,CN5766)),0,1),1)</x:f>
        <x:v>0</x:v>
      </x:c>
    </x:row>
    <x:row r="5767">
      <x:c r="CL5767" t="str">
        <x:v>PCC</x:v>
      </x:c>
      <x:c r="CM5767" t="str">
        <x:v>G22</x:v>
      </x:c>
      <x:c r="CN5767" t="str">
        <x:v>No empirical calibration or production authorization is claimed.</x:v>
      </x:c>
      <x:c r="CO5767" t="n">
        <x:f>IFERROR(IF(AND(TYPE('PCC'!G22)=TYPE(CN5767),ISBLANK('PCC'!G22)=ISBLANK(CN5767),EXACT('PCC'!G22,CN5767)),0,1),1)</x:f>
        <x:v>0</x:v>
      </x:c>
    </x:row>
    <x:row r="5768">
      <x:c r="CL5768" t="str">
        <x:v>PCC</x:v>
      </x:c>
      <x:c r="CM5768" t="str">
        <x:v>A23</x:v>
      </x:c>
      <x:c r="CN5768" t="str">
        <x:v>θ_pos</x:v>
      </x:c>
      <x:c r="CO5768" t="n">
        <x:f>IFERROR(IF(AND(TYPE('PCC'!A23)=TYPE(CN5768),ISBLANK('PCC'!A23)=ISBLANK(CN5768),EXACT('PCC'!A23,CN5768)),0,1),1)</x:f>
        <x:v>0</x:v>
      </x:c>
    </x:row>
    <x:row r="5769">
      <x:c r="CL5769" t="str">
        <x:v>PCC</x:v>
      </x:c>
      <x:c r="CM5769" t="str">
        <x:v>B23</x:v>
      </x:c>
      <x:c r="CN5769" t="n">
        <x:v>0.05</x:v>
      </x:c>
      <x:c r="CO5769" t="n">
        <x:f>IFERROR(IF(AND(TYPE('PCC'!B23)=TYPE(CN5769),ISBLANK('PCC'!B23)=ISBLANK(CN5769),EXACT('PCC'!B23,CN5769)),0,1),1)</x:f>
        <x:v>0</x:v>
      </x:c>
    </x:row>
    <x:row r="5770">
      <x:c r="CL5770" t="str">
        <x:v>PCC</x:v>
      </x:c>
      <x:c r="CM5770" t="str">
        <x:v>E23</x:v>
      </x:c>
      <x:c r="CN5770" t="str">
        <x:v>Canonical Gap</x:v>
      </x:c>
      <x:c r="CO5770" t="n">
        <x:f>IFERROR(IF(AND(TYPE('PCC'!E23)=TYPE(CN5770),ISBLANK('PCC'!E23)=ISBLANK(CN5770),EXACT('PCC'!E23,CN5770)),0,1),1)</x:f>
        <x:v>0</x:v>
      </x:c>
    </x:row>
    <x:row r="5771">
      <x:c r="CL5771" t="str">
        <x:v>PCC</x:v>
      </x:c>
      <x:c r="CM5771" t="str">
        <x:v>F23</x:v>
      </x:c>
      <x:c r="CN5771" t="n">
        <x:v>3.56551781265359</x:v>
      </x:c>
      <x:c r="CO5771" t="n">
        <x:f>IFERROR(IF(AND(TYPE('PCC'!F23)=TYPE(CN5771),ISBLANK('PCC'!F23)=ISBLANK(CN5771),EXACT('PCC'!F23,CN5771)),0,1),1)</x:f>
        <x:v>0</x:v>
      </x:c>
    </x:row>
    <x:row r="5772">
      <x:c r="CL5772" t="str">
        <x:v>PCC</x:v>
      </x:c>
      <x:c r="CM5772" t="str">
        <x:v>G23</x:v>
      </x:c>
      <x:c r="CN5772" t="str">
        <x:v>Calculated from full-precision RLS and cell-aggregated σ_RLS values.</x:v>
      </x:c>
      <x:c r="CO5772" t="n">
        <x:f>IFERROR(IF(AND(TYPE('PCC'!G23)=TYPE(CN5772),ISBLANK('PCC'!G23)=ISBLANK(CN5772),EXACT('PCC'!G23,CN5772)),0,1),1)</x:f>
        <x:v>0</x:v>
      </x:c>
    </x:row>
    <x:row r="5773">
      <x:c r="CL5773" t="str">
        <x:v>PCC</x:v>
      </x:c>
      <x:c r="CM5773" t="str">
        <x:v>A24</x:v>
      </x:c>
      <x:c r="CN5773" t="str">
        <x:v>T_ref</x:v>
      </x:c>
      <x:c r="CO5773" t="n">
        <x:f>IFERROR(IF(AND(TYPE('PCC'!A24)=TYPE(CN5773),ISBLANK('PCC'!A24)=ISBLANK(CN5773),EXACT('PCC'!A24,CN5773)),0,1),1)</x:f>
        <x:v>0</x:v>
      </x:c>
    </x:row>
    <x:row r="5774">
      <x:c r="CL5774" t="str">
        <x:v>PCC</x:v>
      </x:c>
      <x:c r="CM5774" t="str">
        <x:v>B24</x:v>
      </x:c>
      <x:c r="CN5774" t="n">
        <x:v>25</x:v>
      </x:c>
      <x:c r="CO5774" t="n">
        <x:f>IFERROR(IF(AND(TYPE('PCC'!B24)=TYPE(CN5774),ISBLANK('PCC'!B24)=ISBLANK(CN5774),EXACT('PCC'!B24,CN5774)),0,1),1)</x:f>
        <x:v>0</x:v>
      </x:c>
    </x:row>
    <x:row r="5775">
      <x:c r="CL5775" t="str">
        <x:v>PCC</x:v>
      </x:c>
      <x:c r="CM5775" t="str">
        <x:v>E24</x:v>
      </x:c>
      <x:c r="CN5775" t="str">
        <x:v>Worked-run decisiveness</x:v>
      </x:c>
      <x:c r="CO5775" t="n">
        <x:f>IFERROR(IF(AND(TYPE('PCC'!E24)=TYPE(CN5775),ISBLANK('PCC'!E24)=ISBLANK(CN5775),EXACT('PCC'!E24,CN5775)),0,1),1)</x:f>
        <x:v>0</x:v>
      </x:c>
    </x:row>
    <x:row r="5776">
      <x:c r="CL5776" t="str">
        <x:v>PCC</x:v>
      </x:c>
      <x:c r="CM5776" t="str">
        <x:v>F24</x:v>
      </x:c>
      <x:c r="CN5776" t="str">
        <x:v>DEMONSTRATION_ONLY</x:v>
      </x:c>
      <x:c r="CO5776" t="n">
        <x:f>IFERROR(IF(AND(TYPE('PCC'!F24)=TYPE(CN5776),ISBLANK('PCC'!F24)=ISBLANK(CN5776),EXACT('PCC'!F24,CN5776)),0,1),1)</x:f>
        <x:v>0</x:v>
      </x:c>
    </x:row>
    <x:row r="5777">
      <x:c r="CL5777" t="str">
        <x:v>PCC</x:v>
      </x:c>
      <x:c r="CM5777" t="str">
        <x:v>G24</x:v>
      </x:c>
      <x:c r="CN5777" t="str">
        <x:v>Decisive under the declared unvalidated Method C sigma; read with sigma sensitivity.</x:v>
      </x:c>
      <x:c r="CO5777" t="n">
        <x:f>IFERROR(IF(AND(TYPE('PCC'!G24)=TYPE(CN5777),ISBLANK('PCC'!G24)=ISBLANK(CN5777),EXACT('PCC'!G24,CN5777)),0,1),1)</x:f>
        <x:v>0</x:v>
      </x:c>
    </x:row>
    <x:row r="5778">
      <x:c r="CL5778" t="str">
        <x:v>PCC</x:v>
      </x:c>
      <x:c r="CM5778" t="str">
        <x:v>A25</x:v>
      </x:c>
      <x:c r="CN5778" t="str">
        <x:v>α_CVaR</x:v>
      </x:c>
      <x:c r="CO5778" t="n">
        <x:f>IFERROR(IF(AND(TYPE('PCC'!A25)=TYPE(CN5778),ISBLANK('PCC'!A25)=ISBLANK(CN5778),EXACT('PCC'!A25,CN5778)),0,1),1)</x:f>
        <x:v>0</x:v>
      </x:c>
    </x:row>
    <x:row r="5779">
      <x:c r="CL5779" t="str">
        <x:v>PCC</x:v>
      </x:c>
      <x:c r="CM5779" t="str">
        <x:v>B25</x:v>
      </x:c>
      <x:c r="CN5779" t="n">
        <x:v>0.95</x:v>
      </x:c>
      <x:c r="CO5779" t="n">
        <x:f>IFERROR(IF(AND(TYPE('PCC'!B25)=TYPE(CN5779),ISBLANK('PCC'!B25)=ISBLANK(CN5779),EXACT('PCC'!B25,CN5779)),0,1),1)</x:f>
        <x:v>0</x:v>
      </x:c>
    </x:row>
    <x:row r="5780">
      <x:c r="CL5780" t="str">
        <x:v>PCC</x:v>
      </x:c>
      <x:c r="CM5780" t="str">
        <x:v>E25</x:v>
      </x:c>
      <x:c r="CN5780" t="str">
        <x:v>σ×2 Gap</x:v>
      </x:c>
      <x:c r="CO5780" t="n">
        <x:f>IFERROR(IF(AND(TYPE('PCC'!E25)=TYPE(CN5780),ISBLANK('PCC'!E25)=ISBLANK(CN5780),EXACT('PCC'!E25,CN5780)),0,1),1)</x:f>
        <x:v>0</x:v>
      </x:c>
    </x:row>
    <x:row r="5781">
      <x:c r="CL5781" t="str">
        <x:v>PCC</x:v>
      </x:c>
      <x:c r="CM5781" t="str">
        <x:v>F25</x:v>
      </x:c>
      <x:c r="CN5781" t="n">
        <x:v>1.81508102477079</x:v>
      </x:c>
      <x:c r="CO5781" t="n">
        <x:f>IFERROR(IF(AND(TYPE('PCC'!F25)=TYPE(CN5781),ISBLANK('PCC'!F25)=ISBLANK(CN5781),EXACT('PCC'!F25,CN5781)),0,1),1)</x:f>
        <x:v>0</x:v>
      </x:c>
    </x:row>
    <x:row r="5782">
      <x:c r="CL5782" t="str">
        <x:v>PCC</x:v>
      </x:c>
      <x:c r="CM5782" t="str">
        <x:v>G25</x:v>
      </x:c>
      <x:c r="CN5782" t="str">
        <x:v>At 2× sigma the normalized Gap is below delta=2.</x:v>
      </x:c>
      <x:c r="CO5782" t="n">
        <x:f>IFERROR(IF(AND(TYPE('PCC'!G25)=TYPE(CN5782),ISBLANK('PCC'!G25)=ISBLANK(CN5782),EXACT('PCC'!G25,CN5782)),0,1),1)</x:f>
        <x:v>0</x:v>
      </x:c>
    </x:row>
    <x:row r="5783">
      <x:c r="CL5783" t="str">
        <x:v>PCC</x:v>
      </x:c>
      <x:c r="CM5783" t="str">
        <x:v>A26</x:v>
      </x:c>
      <x:c r="CN5783" t="str">
        <x:v>τ_TRC</x:v>
      </x:c>
      <x:c r="CO5783" t="n">
        <x:f>IFERROR(IF(AND(TYPE('PCC'!A26)=TYPE(CN5783),ISBLANK('PCC'!A26)=ISBLANK(CN5783),EXACT('PCC'!A26,CN5783)),0,1),1)</x:f>
        <x:v>0</x:v>
      </x:c>
    </x:row>
    <x:row r="5784">
      <x:c r="CL5784" t="str">
        <x:v>PCC</x:v>
      </x:c>
      <x:c r="CM5784" t="str">
        <x:v>B26</x:v>
      </x:c>
      <x:c r="CN5784" t="n">
        <x:v>0.2</x:v>
      </x:c>
      <x:c r="CO5784" t="n">
        <x:f>IFERROR(IF(AND(TYPE('PCC'!B26)=TYPE(CN5784),ISBLANK('PCC'!B26)=ISBLANK(CN5784),EXACT('PCC'!B26,CN5784)),0,1),1)</x:f>
        <x:v>0</x:v>
      </x:c>
    </x:row>
    <x:row r="5785">
      <x:c r="CL5785" t="str">
        <x:v>PCC</x:v>
      </x:c>
      <x:c r="CM5785" t="str">
        <x:v>E26</x:v>
      </x:c>
      <x:c r="CN5785" t="str">
        <x:v>Sigma flip multiplier</x:v>
      </x:c>
      <x:c r="CO5785" t="n">
        <x:f>IFERROR(IF(AND(TYPE('PCC'!E26)=TYPE(CN5785),ISBLANK('PCC'!E26)=ISBLANK(CN5785),EXACT('PCC'!E26,CN5785)),0,1),1)</x:f>
        <x:v>0</x:v>
      </x:c>
    </x:row>
    <x:row r="5786">
      <x:c r="CL5786" t="str">
        <x:v>PCC</x:v>
      </x:c>
      <x:c r="CM5786" t="str">
        <x:v>F26</x:v>
      </x:c>
      <x:c r="CN5786" t="n">
        <x:v>1.8126799195478</x:v>
      </x:c>
      <x:c r="CO5786" t="n">
        <x:f>IFERROR(IF(AND(TYPE('PCC'!F26)=TYPE(CN5786),ISBLANK('PCC'!F26)=ISBLANK(CN5786),EXACT('PCC'!F26,CN5786)),0,1),1)</x:f>
        <x:v>0</x:v>
      </x:c>
    </x:row>
    <x:row r="5787">
      <x:c r="CL5787" t="str">
        <x:v>PCC</x:v>
      </x:c>
      <x:c r="CM5787" t="str">
        <x:v>G26</x:v>
      </x:c>
      <x:c r="CN5787" t="str">
        <x:v>Proportional sigma multiplier at the decisiveness boundary.</x:v>
      </x:c>
      <x:c r="CO5787" t="n">
        <x:f>IFERROR(IF(AND(TYPE('PCC'!G26)=TYPE(CN5787),ISBLANK('PCC'!G26)=ISBLANK(CN5787),EXACT('PCC'!G26,CN5787)),0,1),1)</x:f>
        <x:v>0</x:v>
      </x:c>
    </x:row>
    <x:row r="5788">
      <x:c r="CL5788" t="str">
        <x:v>PCC</x:v>
      </x:c>
      <x:c r="CM5788" t="str">
        <x:v>A27</x:v>
      </x:c>
      <x:c r="CN5788" t="str">
        <x:v>Uncertainty_Method</x:v>
      </x:c>
      <x:c r="CO5788" t="n">
        <x:f>IFERROR(IF(AND(TYPE('PCC'!A27)=TYPE(CN5788),ISBLANK('PCC'!A27)=ISBLANK(CN5788),EXACT('PCC'!A27,CN5788)),0,1),1)</x:f>
        <x:v>0</x:v>
      </x:c>
    </x:row>
    <x:row r="5789">
      <x:c r="CL5789" t="str">
        <x:v>PCC</x:v>
      </x:c>
      <x:c r="CM5789" t="str">
        <x:v>B27</x:v>
      </x:c>
      <x:c r="CN5789" t="str">
        <x:v>C</x:v>
      </x:c>
      <x:c r="CO5789" t="n">
        <x:f>IFERROR(IF(AND(TYPE('PCC'!B27)=TYPE(CN5789),ISBLANK('PCC'!B27)=ISBLANK(CN5789),EXACT('PCC'!B27,CN5789)),0,1),1)</x:f>
        <x:v>0</x:v>
      </x:c>
    </x:row>
    <x:row r="5790">
      <x:c r="CL5790" t="str">
        <x:v>PCC</x:v>
      </x:c>
      <x:c r="CM5790" t="str">
        <x:v>C27</x:v>
      </x:c>
      <x:c r="CN5790" t="str">
        <x:v>Method C worked-run profile: constant σ is assigned to every active welfare cell and aggregated to σ_RLS under Canon §10.3. This is a worked-run simplification, not a production-calibrated uncertainty model.</x:v>
      </x:c>
      <x:c r="CO5790" t="n">
        <x:f>IFERROR(IF(AND(TYPE('PCC'!C27)=TYPE(CN5790),ISBLANK('PCC'!C27)=ISBLANK(CN5790),EXACT('PCC'!C27,CN5790)),0,1),1)</x:f>
        <x:v>0</x:v>
      </x:c>
    </x:row>
    <x:row r="5791">
      <x:c r="CL5791" t="str">
        <x:v>PCC</x:v>
      </x:c>
      <x:c r="CM5791" t="str">
        <x:v>E27</x:v>
      </x:c>
      <x:c r="CN5791" t="str">
        <x:v>Sigma sensitivity</x:v>
      </x:c>
      <x:c r="CO5791" t="n">
        <x:f>IFERROR(IF(AND(TYPE('PCC'!E27)=TYPE(CN5791),ISBLANK('PCC'!E27)=ISBLANK(CN5791),EXACT('PCC'!E27,CN5791)),0,1),1)</x:f>
        <x:v>0</x:v>
      </x:c>
    </x:row>
    <x:row r="5792">
      <x:c r="CL5792" t="str">
        <x:v>PCC</x:v>
      </x:c>
      <x:c r="CM5792" t="str">
        <x:v>F27</x:v>
      </x:c>
      <x:c r="CN5792" t="str">
        <x:v>SENSITIVE</x:v>
      </x:c>
      <x:c r="CO5792" t="n">
        <x:f>IFERROR(IF(AND(TYPE('PCC'!F27)=TYPE(CN5792),ISBLANK('PCC'!F27)=ISBLANK(CN5792),EXACT('PCC'!F27,CN5792)),0,1),1)</x:f>
        <x:v>0</x:v>
      </x:c>
    </x:row>
    <x:row r="5793">
      <x:c r="CL5793" t="str">
        <x:v>PCC</x:v>
      </x:c>
      <x:c r="CM5793" t="str">
        <x:v>G27</x:v>
      </x:c>
      <x:c r="CN5793" t="str">
        <x:v>See RLS!B48; worked-run disclosure only.</x:v>
      </x:c>
      <x:c r="CO5793" t="n">
        <x:f>IFERROR(IF(AND(TYPE('PCC'!G27)=TYPE(CN5793),ISBLANK('PCC'!G27)=ISBLANK(CN5793),EXACT('PCC'!G27,CN5793)),0,1),1)</x:f>
        <x:v>0</x:v>
      </x:c>
    </x:row>
    <x:row r="5794">
      <x:c r="CL5794" t="str">
        <x:v>PCC</x:v>
      </x:c>
      <x:c r="CM5794" t="str">
        <x:v>A28</x:v>
      </x:c>
      <x:c r="CN5794" t="str">
        <x:v>Sigma_AllActiveCells</x:v>
      </x:c>
      <x:c r="CO5794" t="n">
        <x:f>IFERROR(IF(AND(TYPE('PCC'!A28)=TYPE(CN5794),ISBLANK('PCC'!A28)=ISBLANK(CN5794),EXACT('PCC'!A28,CN5794)),0,1),1)</x:f>
        <x:v>0</x:v>
      </x:c>
    </x:row>
    <x:row r="5795">
      <x:c r="CL5795" t="str">
        <x:v>PCC</x:v>
      </x:c>
      <x:c r="CM5795" t="str">
        <x:v>B28</x:v>
      </x:c>
      <x:c r="CN5795" t="n">
        <x:v>0.02</x:v>
      </x:c>
      <x:c r="CO5795" t="n">
        <x:f>IFERROR(IF(AND(TYPE('PCC'!B28)=TYPE(CN5795),ISBLANK('PCC'!B28)=ISBLANK(CN5795),EXACT('PCC'!B28,CN5795)),0,1),1)</x:f>
        <x:v>0</x:v>
      </x:c>
    </x:row>
    <x:row r="5796">
      <x:c r="CL5796" t="str">
        <x:v>PCC</x:v>
      </x:c>
      <x:c r="CM5796" t="str">
        <x:v>C28</x:v>
      </x:c>
      <x:c r="CN5796" t="str">
        <x:v>Cell-level σ input; it is not used directly as option-level σ_RLS.</x:v>
      </x:c>
      <x:c r="CO5796" t="n">
        <x:f>IFERROR(IF(AND(TYPE('PCC'!C28)=TYPE(CN5796),ISBLANK('PCC'!C28)=ISBLANK(CN5796),EXACT('PCC'!C28,CN5796)),0,1),1)</x:f>
        <x:v>0</x:v>
      </x:c>
    </x:row>
    <x:row r="5797">
      <x:c r="CL5797" t="str">
        <x:v>PCC</x:v>
      </x:c>
      <x:c r="CM5797" t="str">
        <x:v>A29</x:v>
      </x:c>
      <x:c r="CN5797" t="str">
        <x:v>SECTION 3: RIGHTS CONFIGURATION</x:v>
      </x:c>
      <x:c r="CO5797" t="n">
        <x:f>IFERROR(IF(AND(TYPE('PCC'!A29)=TYPE(CN5797),ISBLANK('PCC'!A29)=ISBLANK(CN5797),EXACT('PCC'!A29,CN5797)),0,1),1)</x:f>
        <x:v>0</x:v>
      </x:c>
    </x:row>
    <x:row r="5798">
      <x:c r="CL5798" t="str">
        <x:v>PCC</x:v>
      </x:c>
      <x:c r="CM5798" t="str">
        <x:v>A30</x:v>
      </x:c>
      <x:c r="CN5798" t="str">
        <x:v>Rights_Coverage_Version</x:v>
      </x:c>
      <x:c r="CO5798" t="n">
        <x:f>IFERROR(IF(AND(TYPE('PCC'!A30)=TYPE(CN5798),ISBLANK('PCC'!A30)=ISBLANK(CN5798),EXACT('PCC'!A30,CN5798)),0,1),1)</x:f>
        <x:v>0</x:v>
      </x:c>
    </x:row>
    <x:row r="5799">
      <x:c r="CL5799" t="str">
        <x:v>PCC</x:v>
      </x:c>
      <x:c r="CM5799" t="str">
        <x:v>B30</x:v>
      </x:c>
      <x:c r="CN5799" t="str">
        <x:v>v12.0 Canonical</x:v>
      </x:c>
      <x:c r="CO5799" t="n">
        <x:f>IFERROR(IF(AND(TYPE('PCC'!B30)=TYPE(CN5799),ISBLANK('PCC'!B30)=ISBLANK(CN5799),EXACT('PCC'!B30,CN5799)),0,1),1)</x:f>
        <x:v>0</x:v>
      </x:c>
    </x:row>
    <x:row r="5800">
      <x:c r="CL5800" t="str">
        <x:v>PCC</x:v>
      </x:c>
      <x:c r="CM5800" t="str">
        <x:v>A31</x:v>
      </x:c>
      <x:c r="CN5800" t="str">
        <x:v>Rights_Checked</x:v>
      </x:c>
      <x:c r="CO5800" t="n">
        <x:f>IFERROR(IF(AND(TYPE('PCC'!A31)=TYPE(CN5800),ISBLANK('PCC'!A31)=ISBLANK(CN5800),EXACT('PCC'!A31,CN5800)),0,1),1)</x:f>
        <x:v>0</x:v>
      </x:c>
    </x:row>
    <x:row r="5801">
      <x:c r="CL5801" t="str">
        <x:v>PCC</x:v>
      </x:c>
      <x:c r="CM5801" t="str">
        <x:v>B31</x:v>
      </x:c>
      <x:c r="CN5801" t="str">
        <x:v>8 (LIFE,BODY,LBTY,NEED,DIGN,PROC,INFO,ECOL)</x:v>
      </x:c>
      <x:c r="CO5801" t="n">
        <x:f>IFERROR(IF(AND(TYPE('PCC'!B31)=TYPE(CN5801),ISBLANK('PCC'!B31)=ISBLANK(CN5801),EXACT('PCC'!B31,CN5801)),0,1),1)</x:f>
        <x:v>0</x:v>
      </x:c>
    </x:row>
    <x:row r="5802">
      <x:c r="CL5802" t="str">
        <x:v>PCC</x:v>
      </x:c>
      <x:c r="CM5802" t="str">
        <x:v>A32</x:v>
      </x:c>
      <x:c r="CN5802" t="str">
        <x:v>Coverage_Sets_Count</x:v>
      </x:c>
      <x:c r="CO5802" t="n">
        <x:f>IFERROR(IF(AND(TYPE('PCC'!A32)=TYPE(CN5802),ISBLANK('PCC'!A32)=ISBLANK(CN5802),EXACT('PCC'!A32,CN5802)),0,1),1)</x:f>
        <x:v>0</x:v>
      </x:c>
    </x:row>
    <x:row r="5803">
      <x:c r="CL5803" t="str">
        <x:v>PCC</x:v>
      </x:c>
      <x:c r="CM5803" t="str">
        <x:v>B32</x:v>
      </x:c>
      <x:c r="CN5803" t="n">
        <x:v>70</x:v>
      </x:c>
      <x:c r="CO5803" t="n">
        <x:f>IFERROR(IF(AND(TYPE('PCC'!B32)=TYPE(CN5803),ISBLANK('PCC'!B32)=ISBLANK(CN5803),EXACT('PCC'!B32,CN5803)),0,1),1)</x:f>
        <x:v>0</x:v>
      </x:c>
    </x:row>
    <x:row r="5804">
      <x:c r="CL5804" t="str">
        <x:v>PCC</x:v>
      </x:c>
      <x:c r="CM5804" t="str">
        <x:v>A33</x:v>
      </x:c>
      <x:c r="CN5804" t="str">
        <x:v>Subgroup_Policy</x:v>
      </x:c>
      <x:c r="CO5804" t="n">
        <x:f>IFERROR(IF(AND(TYPE('PCC'!A33)=TYPE(CN5804),ISBLANK('PCC'!A33)=ISBLANK(CN5804),EXACT('PCC'!A33,CN5804)),0,1),1)</x:f>
        <x:v>0</x:v>
      </x:c>
    </x:row>
    <x:row r="5805">
      <x:c r="CL5805" t="str">
        <x:v>PCC</x:v>
      </x:c>
      <x:c r="CM5805" t="str">
        <x:v>B33</x:v>
      </x:c>
      <x:c r="CN5805" t="str">
        <x:v>Conservative subgroup fallback is active by default for negative rights-covered cells: I_rights = MAX(-1, γ_subgroup × I_prop), with explicit values in Subgroup_Overrides taking precedence where documented worst-off impacts exist.</x:v>
      </x:c>
      <x:c r="CO5805" t="n">
        <x:f>IFERROR(IF(AND(TYPE('PCC'!B33)=TYPE(CN5805),ISBLANK('PCC'!B33)=ISBLANK(CN5805),EXACT('PCC'!B33,CN5805)),0,1),1)</x:f>
        <x:v>0</x:v>
      </x:c>
    </x:row>
    <x:row r="5806">
      <x:c r="CL5806" t="str">
        <x:v>PCC</x:v>
      </x:c>
      <x:c r="CM5806" t="str">
        <x:v>A34</x:v>
      </x:c>
      <x:c r="CN5806" t="str">
        <x:v>BaselineType_Welfare</x:v>
      </x:c>
      <x:c r="CO5806" t="n">
        <x:f>IFERROR(IF(AND(TYPE('PCC'!A34)=TYPE(CN5806),ISBLANK('PCC'!A34)=ISBLANK(CN5806),EXACT('PCC'!A34,CN5806)),0,1),1)</x:f>
        <x:v>0</x:v>
      </x:c>
    </x:row>
    <x:row r="5807">
      <x:c r="CL5807" t="str">
        <x:v>PCC</x:v>
      </x:c>
      <x:c r="CM5807" t="str">
        <x:v>B34</x:v>
      </x:c>
      <x:c r="CN5807" t="str">
        <x:v>STATUS_QUO</x:v>
      </x:c>
      <x:c r="CO5807" t="n">
        <x:f>IFERROR(IF(AND(TYPE('PCC'!B34)=TYPE(CN5807),ISBLANK('PCC'!B34)=ISBLANK(CN5807),EXACT('PCC'!B34,CN5807)),0,1),1)</x:f>
        <x:v>0</x:v>
      </x:c>
    </x:row>
    <x:row r="5808">
      <x:c r="CL5808" t="str">
        <x:v>PCC</x:v>
      </x:c>
      <x:c r="CM5808" t="str">
        <x:v>C34</x:v>
      </x:c>
      <x:c r="CN5808" t="str">
        <x:v>Welfare deltas are measured relative to the declared status-quo baseline (not the rights-floor reference).</x:v>
      </x:c>
      <x:c r="CO5808" t="n">
        <x:f>IFERROR(IF(AND(TYPE('PCC'!C34)=TYPE(CN5808),ISBLANK('PCC'!C34)=ISBLANK(CN5808),EXACT('PCC'!C34,CN5808)),0,1),1)</x:f>
        <x:v>0</x:v>
      </x:c>
    </x:row>
    <x:row r="5809">
      <x:c r="CL5809" t="str">
        <x:v>PCC</x:v>
      </x:c>
      <x:c r="CM5809" t="str">
        <x:v>A35</x:v>
      </x:c>
      <x:c r="CN5809" t="str">
        <x:v>BaselineReference_Welfare</x:v>
      </x:c>
      <x:c r="CO5809" t="n">
        <x:f>IFERROR(IF(AND(TYPE('PCC'!A35)=TYPE(CN5809),ISBLANK('PCC'!A35)=ISBLANK(CN5809),EXACT('PCC'!A35,CN5809)),0,1),1)</x:f>
        <x:v>0</x:v>
      </x:c>
    </x:row>
    <x:row r="5810">
      <x:c r="CL5810" t="str">
        <x:v>PCC</x:v>
      </x:c>
      <x:c r="CM5810" t="str">
        <x:v>B35</x:v>
      </x:c>
      <x:c r="CN5810" t="str">
        <x:v>RL v12.0 Sections 6-9 (welfare deltas) + Appendix P conventions</x:v>
      </x:c>
      <x:c r="CO5810" t="n">
        <x:f>IFERROR(IF(AND(TYPE('PCC'!B35)=TYPE(CN5810),ISBLANK('PCC'!B35)=ISBLANK(CN5810),EXACT('PCC'!B35,CN5810)),0,1),1)</x:f>
        <x:v>0</x:v>
      </x:c>
    </x:row>
    <x:row r="5811">
      <x:c r="CL5811" t="str">
        <x:v>PCC</x:v>
      </x:c>
      <x:c r="CM5811" t="str">
        <x:v>C35</x:v>
      </x:c>
      <x:c r="CN5811" t="str">
        <x:v>Explicit declaration for auditability: welfare baseline is STATUS_QUO unless otherwise stated.</x:v>
      </x:c>
      <x:c r="CO5811" t="n">
        <x:f>IFERROR(IF(AND(TYPE('PCC'!C35)=TYPE(CN5811),ISBLANK('PCC'!C35)=ISBLANK(CN5811),EXACT('PCC'!C35,CN5811)),0,1),1)</x:f>
        <x:v>0</x:v>
      </x:c>
    </x:row>
    <x:row r="5812">
      <x:c r="CL5812" t="str">
        <x:v>PCC</x:v>
      </x:c>
      <x:c r="CM5812" t="str">
        <x:v>A36</x:v>
      </x:c>
      <x:c r="CN5812" t="str">
        <x:v>BaselineType_Gates</x:v>
      </x:c>
      <x:c r="CO5812" t="n">
        <x:f>IFERROR(IF(AND(TYPE('PCC'!A36)=TYPE(CN5812),ISBLANK('PCC'!A36)=ISBLANK(CN5812),EXACT('PCC'!A36,CN5812)),0,1),1)</x:f>
        <x:v>0</x:v>
      </x:c>
    </x:row>
    <x:row r="5813">
      <x:c r="CL5813" t="str">
        <x:v>PCC</x:v>
      </x:c>
      <x:c r="CM5813" t="str">
        <x:v>B36</x:v>
      </x:c>
      <x:c r="CN5813" t="str">
        <x:v>FLOOR_REFERENCE</x:v>
      </x:c>
      <x:c r="CO5813" t="n">
        <x:f>IFERROR(IF(AND(TYPE('PCC'!B36)=TYPE(CN5813),ISBLANK('PCC'!B36)=ISBLANK(CN5813),EXACT('PCC'!B36,CN5813)),0,1),1)</x:f>
        <x:v>0</x:v>
      </x:c>
    </x:row>
    <x:row r="5814">
      <x:c r="CL5814" t="str">
        <x:v>PCC</x:v>
      </x:c>
      <x:c r="CM5814" t="str">
        <x:v>C36</x:v>
      </x:c>
      <x:c r="CN5814" t="str">
        <x:v>Rights/catastrophe gating baseline is the rights floor (not status quo).</x:v>
      </x:c>
      <x:c r="CO5814" t="n">
        <x:f>IFERROR(IF(AND(TYPE('PCC'!C36)=TYPE(CN5814),ISBLANK('PCC'!C36)=ISBLANK(CN5814),EXACT('PCC'!C36,CN5814)),0,1),1)</x:f>
        <x:v>0</x:v>
      </x:c>
    </x:row>
    <x:row r="5815">
      <x:c r="CL5815" t="str">
        <x:v>PCC</x:v>
      </x:c>
      <x:c r="CM5815" t="str">
        <x:v>A37</x:v>
      </x:c>
      <x:c r="CN5815" t="str">
        <x:v>BaselineReference_Gates</x:v>
      </x:c>
      <x:c r="CO5815" t="n">
        <x:f>IFERROR(IF(AND(TYPE('PCC'!A37)=TYPE(CN5815),ISBLANK('PCC'!A37)=ISBLANK(CN5815),EXACT('PCC'!A37,CN5815)),0,1),1)</x:f>
        <x:v>0</x:v>
      </x:c>
    </x:row>
    <x:row r="5816">
      <x:c r="CL5816" t="str">
        <x:v>PCC</x:v>
      </x:c>
      <x:c r="CM5816" t="str">
        <x:v>B37</x:v>
      </x:c>
      <x:c r="CN5816" t="str">
        <x:v>RL v12.0 Section 5.1A</x:v>
      </x:c>
      <x:c r="CO5816" t="n">
        <x:f>IFERROR(IF(AND(TYPE('PCC'!B37)=TYPE(CN5816),ISBLANK('PCC'!B37)=ISBLANK(CN5816),EXACT('PCC'!B37,CN5816)),0,1),1)</x:f>
        <x:v>0</x:v>
      </x:c>
    </x:row>
    <x:row r="5817">
      <x:c r="CL5817" t="str">
        <x:v>PCC</x:v>
      </x:c>
      <x:c r="CM5817" t="str">
        <x:v>C37</x:v>
      </x:c>
      <x:c r="CN5817" t="str">
        <x:v>Gate comparisons reference θ_r (rights floors) and declared catastrophe constraints.</x:v>
      </x:c>
      <x:c r="CO5817" t="n">
        <x:f>IFERROR(IF(AND(TYPE('PCC'!C37)=TYPE(CN5817),ISBLANK('PCC'!C37)=ISBLANK(CN5817),EXACT('PCC'!C37,CN5817)),0,1),1)</x:f>
        <x:v>0</x:v>
      </x:c>
    </x:row>
    <x:row r="5818">
      <x:c r="CL5818" t="str">
        <x:v>PCC</x:v>
      </x:c>
      <x:c r="CM5818" t="str">
        <x:v>A38</x:v>
      </x:c>
      <x:c r="CN5818" t="str">
        <x:v>SECTION 4: TRC CONFIGURATION</x:v>
      </x:c>
      <x:c r="CO5818" t="n">
        <x:f>IFERROR(IF(AND(TYPE('PCC'!A38)=TYPE(CN5818),ISBLANK('PCC'!A38)=ISBLANK(CN5818),EXACT('PCC'!A38,CN5818)),0,1),1)</x:f>
        <x:v>0</x:v>
      </x:c>
    </x:row>
    <x:row r="5819">
      <x:c r="CL5819" t="str">
        <x:v>PCC</x:v>
      </x:c>
      <x:c r="CM5819" t="str">
        <x:v>A39</x:v>
      </x:c>
      <x:c r="CN5819" t="str">
        <x:v>C_cat_Set</x:v>
      </x:c>
      <x:c r="CO5819" t="n">
        <x:f>IFERROR(IF(AND(TYPE('PCC'!A39)=TYPE(CN5819),ISBLANK('PCC'!A39)=ISBLANK(CN5819),EXACT('PCC'!A39,CN5819)),0,1),1)</x:f>
        <x:v>0</x:v>
      </x:c>
    </x:row>
    <x:row r="5820">
      <x:c r="CL5820" t="str">
        <x:v>PCC</x:v>
      </x:c>
      <x:c r="CM5820" t="str">
        <x:v>B39</x:v>
      </x:c>
      <x:c r="CN5820" t="str">
        <x:v>C_cat_base = {(U6,D2), (U6,D7), (U7,D7)}.</x:v>
      </x:c>
      <x:c r="CO5820" t="n">
        <x:f>IFERROR(IF(AND(TYPE('PCC'!B39)=TYPE(CN5820),ISBLANK('PCC'!B39)=ISBLANK(CN5820),EXACT('PCC'!B39,CN5820)),0,1),1)</x:f>
        <x:v>0</x:v>
      </x:c>
    </x:row>
    <x:row r="5821">
      <x:c r="CL5821" t="str">
        <x:v>PCC</x:v>
      </x:c>
      <x:c r="CM5821" t="str">
        <x:v>A40</x:v>
      </x:c>
      <x:c r="CN5821" t="str">
        <x:v>C_cat_Weights</x:v>
      </x:c>
      <x:c r="CO5821" t="n">
        <x:f>IFERROR(IF(AND(TYPE('PCC'!A40)=TYPE(CN5821),ISBLANK('PCC'!A40)=ISBLANK(CN5821),EXACT('PCC'!A40,CN5821)),0,1),1)</x:f>
        <x:v>0</x:v>
      </x:c>
    </x:row>
    <x:row r="5822">
      <x:c r="CL5822" t="str">
        <x:v>PCC</x:v>
      </x:c>
      <x:c r="CM5822" t="str">
        <x:v>B40</x:v>
      </x:c>
      <x:c r="CN5822" t="str">
        <x:v>Declared non-default base-set profile: U6-D2=0.35; U6-D7=0.30; U7-D7=0.35.</x:v>
      </x:c>
      <x:c r="CO5822" t="n">
        <x:f>IFERROR(IF(AND(TYPE('PCC'!B40)=TYPE(CN5822),ISBLANK('PCC'!B40)=ISBLANK(CN5822),EXACT('PCC'!B40,CN5822)),0,1),1)</x:f>
        <x:v>0</x:v>
      </x:c>
    </x:row>
    <x:row r="5823">
      <x:c r="CL5823" t="str">
        <x:v>PCC</x:v>
      </x:c>
      <x:c r="CM5823" t="str">
        <x:v>A41</x:v>
      </x:c>
      <x:c r="CN5823" t="str">
        <x:v>C_cat_Extended</x:v>
      </x:c>
      <x:c r="CO5823" t="n">
        <x:f>IFERROR(IF(AND(TYPE('PCC'!A41)=TYPE(CN5823),ISBLANK('PCC'!A41)=ISBLANK(CN5823),EXACT('PCC'!A41,CN5823)),0,1),1)</x:f>
        <x:v>0</x:v>
      </x:c>
    </x:row>
    <x:row r="5824">
      <x:c r="CL5824" t="str">
        <x:v>PCC</x:v>
      </x:c>
      <x:c r="CM5824" t="str">
        <x:v>B41</x:v>
      </x:c>
      <x:c r="CN5824" t="str">
        <x:v>NO C_cat extension active.</x:v>
      </x:c>
      <x:c r="CO5824" t="n">
        <x:f>IFERROR(IF(AND(TYPE('PCC'!B41)=TYPE(CN5824),ISBLANK('PCC'!B41)=ISBLANK(CN5824),EXACT('PCC'!B41,CN5824)),0,1),1)</x:f>
        <x:v>0</x:v>
      </x:c>
    </x:row>
    <x:row r="5825">
      <x:c r="CL5825" t="str">
        <x:v>PCC</x:v>
      </x:c>
      <x:c r="CM5825" t="str">
        <x:v>A42</x:v>
      </x:c>
      <x:c r="CN5825" t="str">
        <x:v>Scenario_Count</x:v>
      </x:c>
      <x:c r="CO5825" t="n">
        <x:f>IFERROR(IF(AND(TYPE('PCC'!A42)=TYPE(CN5825),ISBLANK('PCC'!A42)=ISBLANK(CN5825),EXACT('PCC'!A42,CN5825)),0,1),1)</x:f>
        <x:v>0</x:v>
      </x:c>
    </x:row>
    <x:row r="5826">
      <x:c r="CL5826" t="str">
        <x:v>PCC</x:v>
      </x:c>
      <x:c r="CM5826" t="str">
        <x:v>B42</x:v>
      </x:c>
      <x:c r="CN5826" t="str">
        <x:v>7</x:v>
      </x:c>
      <x:c r="CO5826" t="n">
        <x:f>IFERROR(IF(AND(TYPE('PCC'!B42)=TYPE(CN5826),ISBLANK('PCC'!B42)=ISBLANK(CN5826),EXACT('PCC'!B42,CN5826)),0,1),1)</x:f>
        <x:v>0</x:v>
      </x:c>
    </x:row>
    <x:row r="5827">
      <x:c r="CL5827" t="str">
        <x:v>PCC</x:v>
      </x:c>
      <x:c r="CM5827" t="str">
        <x:v>A43</x:v>
      </x:c>
      <x:c r="CN5827" t="str">
        <x:v>All_WTSL_Covered</x:v>
      </x:c>
      <x:c r="CO5827" t="n">
        <x:f>IFERROR(IF(AND(TYPE('PCC'!A43)=TYPE(CN5827),ISBLANK('PCC'!A43)=ISBLANK(CN5827),EXACT('PCC'!A43,CN5827)),0,1),1)</x:f>
        <x:v>0</x:v>
      </x:c>
    </x:row>
    <x:row r="5828">
      <x:c r="CL5828" t="str">
        <x:v>PCC</x:v>
      </x:c>
      <x:c r="CM5828" t="str">
        <x:v>B43</x:v>
      </x:c>
      <x:c r="CN5828" t="str">
        <x:v>YES (5/5 mandatory)</x:v>
      </x:c>
      <x:c r="CO5828" t="n">
        <x:f>IFERROR(IF(AND(TYPE('PCC'!B43)=TYPE(CN5828),ISBLANK('PCC'!B43)=ISBLANK(CN5828),EXACT('PCC'!B43,CN5828)),0,1),1)</x:f>
        <x:v>0</x:v>
      </x:c>
    </x:row>
    <x:row r="5829">
      <x:c r="CL5829" t="str">
        <x:v>PCC</x:v>
      </x:c>
      <x:c r="CM5829" t="str">
        <x:v>A44</x:v>
      </x:c>
      <x:c r="CN5829" t="str">
        <x:v>All_p_floors_Met</x:v>
      </x:c>
      <x:c r="CO5829" t="n">
        <x:f>IFERROR(IF(AND(TYPE('PCC'!A44)=TYPE(CN5829),ISBLANK('PCC'!A44)=ISBLANK(CN5829),EXACT('PCC'!A44,CN5829)),0,1),1)</x:f>
        <x:v>0</x:v>
      </x:c>
    </x:row>
    <x:row r="5830">
      <x:c r="CL5830" t="str">
        <x:v>PCC</x:v>
      </x:c>
      <x:c r="CM5830" t="str">
        <x:v>B44</x:v>
      </x:c>
      <x:c r="CN5830" t="str">
        <x:v>YES</x:v>
      </x:c>
      <x:c r="CO5830" t="n">
        <x:f>IFERROR(IF(AND(TYPE('PCC'!B44)=TYPE(CN5830),ISBLANK('PCC'!B44)=ISBLANK(CN5830),EXACT('PCC'!B44,CN5830)),0,1),1)</x:f>
        <x:v>0</x:v>
      </x:c>
    </x:row>
    <x:row r="5831">
      <x:c r="CL5831" t="str">
        <x:v>PCC</x:v>
      </x:c>
      <x:c r="CM5831" t="str">
        <x:v>B46</x:v>
      </x:c>
      <x:c r="CN5831" t="str">
        <x:v>PASS</x:v>
      </x:c>
      <x:c r="CO5831" t="n">
        <x:f>IFERROR(IF(AND(TYPE('PCC'!B46)=TYPE(CN5831),ISBLANK('PCC'!B46)=ISBLANK(CN5831),EXACT('PCC'!B46,CN5831)),0,1),1)</x:f>
        <x:v>0</x:v>
      </x:c>
    </x:row>
    <x:row r="5832">
      <x:c r="CL5832" t="str">
        <x:v>PCC</x:v>
      </x:c>
      <x:c r="CM5832" t="str">
        <x:v>A47</x:v>
      </x:c>
      <x:c r="CN5832" t="str">
        <x:v>SECTION 5: CASCADE RESULTS</x:v>
      </x:c>
      <x:c r="CO5832" t="n">
        <x:f>IFERROR(IF(AND(TYPE('PCC'!A47)=TYPE(CN5832),ISBLANK('PCC'!A47)=ISBLANK(CN5832),EXACT('PCC'!A47,CN5832)),0,1),1)</x:f>
        <x:v>0</x:v>
      </x:c>
    </x:row>
    <x:row r="5833">
      <x:c r="CL5833" t="str">
        <x:v>PCC</x:v>
      </x:c>
      <x:c r="CM5833" t="str">
        <x:v>B47</x:v>
      </x:c>
      <x:c r="CN5833" t="str">
        <x:v>PASS</x:v>
      </x:c>
      <x:c r="CO5833" t="n">
        <x:f>IFERROR(IF(AND(TYPE('PCC'!B47)=TYPE(CN5833),ISBLANK('PCC'!B47)=ISBLANK(CN5833),EXACT('PCC'!B47,CN5833)),0,1),1)</x:f>
        <x:v>0</x:v>
      </x:c>
    </x:row>
    <x:row r="5834">
      <x:c r="CL5834" t="str">
        <x:v>PCC</x:v>
      </x:c>
      <x:c r="CM5834" t="str">
        <x:v>A48</x:v>
      </x:c>
      <x:c r="CN5834" t="str">
        <x:v>Rights_Floor_Status_A</x:v>
      </x:c>
      <x:c r="CO5834" t="n">
        <x:f>IFERROR(IF(AND(TYPE('PCC'!A48)=TYPE(CN5834),ISBLANK('PCC'!A48)=ISBLANK(CN5834),EXACT('PCC'!A48,CN5834)),0,1),1)</x:f>
        <x:v>0</x:v>
      </x:c>
    </x:row>
    <x:row r="5835">
      <x:c r="CL5835" t="str">
        <x:v>PCC</x:v>
      </x:c>
      <x:c r="CM5835" t="str">
        <x:v>B48</x:v>
      </x:c>
      <x:c r="CN5835" t="str">
        <x:v>RF_PASS</x:v>
      </x:c>
      <x:c r="CO5835" t="n">
        <x:f>IFERROR(IF(AND(TYPE('PCC'!B48)=TYPE(CN5835),ISBLANK('PCC'!B48)=ISBLANK(CN5835),EXACT('PCC'!B48,CN5835)),0,1),1)</x:f>
        <x:v>0</x:v>
      </x:c>
    </x:row>
    <x:row r="5836">
      <x:c r="CL5836" t="str">
        <x:v>PCC</x:v>
      </x:c>
      <x:c r="CM5836" t="str">
        <x:v>A49</x:v>
      </x:c>
      <x:c r="CN5836" t="str">
        <x:v>Rights_Floor_Status_B</x:v>
      </x:c>
      <x:c r="CO5836" t="n">
        <x:f>IFERROR(IF(AND(TYPE('PCC'!A49)=TYPE(CN5836),ISBLANK('PCC'!A49)=ISBLANK(CN5836),EXACT('PCC'!A49,CN5836)),0,1),1)</x:f>
        <x:v>0</x:v>
      </x:c>
    </x:row>
    <x:row r="5837">
      <x:c r="CL5837" t="str">
        <x:v>PCC</x:v>
      </x:c>
      <x:c r="CM5837" t="str">
        <x:v>B49</x:v>
      </x:c>
      <x:c r="CN5837" t="str">
        <x:v>RF_PASS</x:v>
      </x:c>
      <x:c r="CO5837" t="n">
        <x:f>IFERROR(IF(AND(TYPE('PCC'!B49)=TYPE(CN5837),ISBLANK('PCC'!B49)=ISBLANK(CN5837),EXACT('PCC'!B49,CN5837)),0,1),1)</x:f>
        <x:v>0</x:v>
      </x:c>
    </x:row>
    <x:row r="5838">
      <x:c r="CL5838" t="str">
        <x:v>PCC</x:v>
      </x:c>
      <x:c r="CM5838" t="str">
        <x:v>A50</x:v>
      </x:c>
      <x:c r="CN5838" t="str">
        <x:v>Emergency_Mode</x:v>
      </x:c>
      <x:c r="CO5838" t="n">
        <x:f>IFERROR(IF(AND(TYPE('PCC'!A50)=TYPE(CN5838),ISBLANK('PCC'!A50)=ISBLANK(CN5838),EXACT('PCC'!A50,CN5838)),0,1),1)</x:f>
        <x:v>0</x:v>
      </x:c>
    </x:row>
    <x:row r="5839">
      <x:c r="CL5839" t="str">
        <x:v>PCC</x:v>
      </x:c>
      <x:c r="CM5839" t="str">
        <x:v>B50</x:v>
      </x:c>
      <x:c r="CN5839" t="str">
        <x:v>NOT INVOKED</x:v>
      </x:c>
      <x:c r="CO5839" t="n">
        <x:f>IFERROR(IF(AND(TYPE('PCC'!B50)=TYPE(CN5839),ISBLANK('PCC'!B50)=ISBLANK(CN5839),EXACT('PCC'!B50,CN5839)),0,1),1)</x:f>
        <x:v>0</x:v>
      </x:c>
    </x:row>
    <x:row r="5840">
      <x:c r="CL5840" t="str">
        <x:v>PCC</x:v>
      </x:c>
      <x:c r="CM5840" t="str">
        <x:v>A51</x:v>
      </x:c>
      <x:c r="CN5840" t="str">
        <x:v>CVaR_A</x:v>
      </x:c>
      <x:c r="CO5840" t="n">
        <x:f>IFERROR(IF(AND(TYPE('PCC'!A51)=TYPE(CN5840),ISBLANK('PCC'!A51)=ISBLANK(CN5840),EXACT('PCC'!A51,CN5840)),0,1),1)</x:f>
        <x:v>0</x:v>
      </x:c>
    </x:row>
    <x:row r="5841">
      <x:c r="CL5841" t="str">
        <x:v>PCC</x:v>
      </x:c>
      <x:c r="CM5841" t="str">
        <x:v>B51</x:v>
      </x:c>
      <x:c r="CN5841" t="n">
        <x:v>0.0219</x:v>
      </x:c>
      <x:c r="CO5841" t="n">
        <x:f>IFERROR(IF(AND(TYPE('PCC'!B51)=TYPE(CN5841),ISBLANK('PCC'!B51)=ISBLANK(CN5841),EXACT('PCC'!B51,CN5841)),0,1),1)</x:f>
        <x:v>0</x:v>
      </x:c>
    </x:row>
    <x:row r="5842">
      <x:c r="CL5842" t="str">
        <x:v>PCC</x:v>
      </x:c>
      <x:c r="CM5842" t="str">
        <x:v>A52</x:v>
      </x:c>
      <x:c r="CN5842" t="str">
        <x:v>CVaR_B</x:v>
      </x:c>
      <x:c r="CO5842" t="n">
        <x:f>IFERROR(IF(AND(TYPE('PCC'!A52)=TYPE(CN5842),ISBLANK('PCC'!A52)=ISBLANK(CN5842),EXACT('PCC'!A52,CN5842)),0,1),1)</x:f>
        <x:v>0</x:v>
      </x:c>
    </x:row>
    <x:row r="5843">
      <x:c r="CL5843" t="str">
        <x:v>PCC</x:v>
      </x:c>
      <x:c r="CM5843" t="str">
        <x:v>B52</x:v>
      </x:c>
      <x:c r="CN5843" t="n">
        <x:v>0.0315</x:v>
      </x:c>
      <x:c r="CO5843" t="n">
        <x:f>IFERROR(IF(AND(TYPE('PCC'!B52)=TYPE(CN5843),ISBLANK('PCC'!B52)=ISBLANK(CN5843),EXACT('PCC'!B52,CN5843)),0,1),1)</x:f>
        <x:v>0</x:v>
      </x:c>
    </x:row>
    <x:row r="5844">
      <x:c r="CL5844" t="str">
        <x:v>PCC</x:v>
      </x:c>
      <x:c r="CM5844" t="str">
        <x:v>A53</x:v>
      </x:c>
      <x:c r="CN5844" t="str">
        <x:v>A_adm</x:v>
      </x:c>
      <x:c r="CO5844" t="n">
        <x:f>IFERROR(IF(AND(TYPE('PCC'!A53)=TYPE(CN5844),ISBLANK('PCC'!A53)=ISBLANK(CN5844),EXACT('PCC'!A53,CN5844)),0,1),1)</x:f>
        <x:v>0</x:v>
      </x:c>
    </x:row>
    <x:row r="5845">
      <x:c r="CL5845" t="str">
        <x:v>PCC</x:v>
      </x:c>
      <x:c r="CM5845" t="str">
        <x:v>B53</x:v>
      </x:c>
      <x:c r="CN5845" t="str">
        <x:v>{A, B}</x:v>
      </x:c>
      <x:c r="CO5845" t="n">
        <x:f>IFERROR(IF(AND(TYPE('PCC'!B53)=TYPE(CN5845),ISBLANK('PCC'!B53)=ISBLANK(CN5845),EXACT('PCC'!B53,CN5845)),0,1),1)</x:f>
        <x:v>0</x:v>
      </x:c>
    </x:row>
    <x:row r="5846">
      <x:c r="CL5846" t="str">
        <x:v>PCC</x:v>
      </x:c>
      <x:c r="CM5846" t="str">
        <x:v>A54</x:v>
      </x:c>
      <x:c r="CN5846" t="str">
        <x:v>Tail_Emergency_Mode</x:v>
      </x:c>
      <x:c r="CO5846" t="n">
        <x:f>IFERROR(IF(AND(TYPE('PCC'!A54)=TYPE(CN5846),ISBLANK('PCC'!A54)=ISBLANK(CN5846),EXACT('PCC'!A54,CN5846)),0,1),1)</x:f>
        <x:v>0</x:v>
      </x:c>
    </x:row>
    <x:row r="5847">
      <x:c r="CL5847" t="str">
        <x:v>PCC</x:v>
      </x:c>
      <x:c r="CM5847" t="str">
        <x:v>B54</x:v>
      </x:c>
      <x:c r="CN5847" t="str">
        <x:v>NO</x:v>
      </x:c>
      <x:c r="CO5847" t="n">
        <x:f>IFERROR(IF(AND(TYPE('PCC'!B54)=TYPE(CN5847),ISBLANK('PCC'!B54)=ISBLANK(CN5847),EXACT('PCC'!B54,CN5847)),0,1),1)</x:f>
        <x:v>0</x:v>
      </x:c>
    </x:row>
    <x:row r="5848">
      <x:c r="CL5848" t="str">
        <x:v>PCC</x:v>
      </x:c>
      <x:c r="CM5848" t="str">
        <x:v>A55</x:v>
      </x:c>
      <x:c r="CN5848" t="str">
        <x:v>CSV_Status_A</x:v>
      </x:c>
      <x:c r="CO5848" t="n">
        <x:f>IFERROR(IF(AND(TYPE('PCC'!A55)=TYPE(CN5848),ISBLANK('PCC'!A55)=ISBLANK(CN5848),EXACT('PCC'!A55,CN5848)),0,1),1)</x:f>
        <x:v>0</x:v>
      </x:c>
    </x:row>
    <x:row r="5849">
      <x:c r="CL5849" t="str">
        <x:v>PCC</x:v>
      </x:c>
      <x:c r="CM5849" t="str">
        <x:v>B55</x:v>
      </x:c>
      <x:c r="CN5849" t="str">
        <x:v>CSV_PASS_WITH_CONTROLS</x:v>
      </x:c>
      <x:c r="CO5849" t="n">
        <x:f>IFERROR(IF(AND(TYPE('PCC'!B55)=TYPE(CN5849),ISBLANK('PCC'!B55)=ISBLANK(CN5849),EXACT('PCC'!B55,CN5849)),0,1),1)</x:f>
        <x:v>0</x:v>
      </x:c>
    </x:row>
    <x:row r="5850">
      <x:c r="CL5850" t="str">
        <x:v>PCC</x:v>
      </x:c>
      <x:c r="CM5850" t="str">
        <x:v>C55</x:v>
      </x:c>
      <x:c r="CN5850" t="str">
        <x:v>Overall controlled status. Containment proxy diagnostic: PASS. Source-partial, dependency, monitoring, rollback, and structural-viability controls are binding.</x:v>
      </x:c>
      <x:c r="CO5850" t="n">
        <x:f>IFERROR(IF(AND(TYPE('PCC'!C55)=TYPE(CN5850),ISBLANK('PCC'!C55)=ISBLANK(CN5850),EXACT('PCC'!C55,CN5850)),0,1),1)</x:f>
        <x:v>0</x:v>
      </x:c>
    </x:row>
    <x:row r="5851">
      <x:c r="CL5851" t="str">
        <x:v>PCC</x:v>
      </x:c>
      <x:c r="CM5851" t="str">
        <x:v>A56</x:v>
      </x:c>
      <x:c r="CN5851" t="str">
        <x:v>CSV_Status_B</x:v>
      </x:c>
      <x:c r="CO5851" t="n">
        <x:f>IFERROR(IF(AND(TYPE('PCC'!A56)=TYPE(CN5851),ISBLANK('PCC'!A56)=ISBLANK(CN5851),EXACT('PCC'!A56,CN5851)),0,1),1)</x:f>
        <x:v>0</x:v>
      </x:c>
    </x:row>
    <x:row r="5852">
      <x:c r="CL5852" t="str">
        <x:v>PCC</x:v>
      </x:c>
      <x:c r="CM5852" t="str">
        <x:v>B56</x:v>
      </x:c>
      <x:c r="CN5852" t="str">
        <x:v>CSV_PASS_WITH_CONTROLS</x:v>
      </x:c>
      <x:c r="CO5852" t="n">
        <x:f>IFERROR(IF(AND(TYPE('PCC'!B56)=TYPE(CN5852),ISBLANK('PCC'!B56)=ISBLANK(CN5852),EXACT('PCC'!B56,CN5852)),0,1),1)</x:f>
        <x:v>0</x:v>
      </x:c>
    </x:row>
    <x:row r="5853">
      <x:c r="CL5853" t="str">
        <x:v>PCC</x:v>
      </x:c>
      <x:c r="CM5853" t="str">
        <x:v>C56</x:v>
      </x:c>
      <x:c r="CN5853" t="str">
        <x:v>Overall controlled status. Containment proxy diagnostic: UCI_NOT_MATERIAL_DECLARED. Source-partial, dependency, monitoring, rollback, and structural-viability controls are binding.</x:v>
      </x:c>
      <x:c r="CO5853" t="n">
        <x:f>IFERROR(IF(AND(TYPE('PCC'!C56)=TYPE(CN5853),ISBLANK('PCC'!C56)=ISBLANK(CN5853),EXACT('PCC'!C56,CN5853)),0,1),1)</x:f>
        <x:v>0</x:v>
      </x:c>
    </x:row>
    <x:row r="5854">
      <x:c r="CL5854" t="str">
        <x:v>PCC</x:v>
      </x:c>
      <x:c r="CM5854" t="str">
        <x:v>A57</x:v>
      </x:c>
      <x:c r="CN5854" t="str">
        <x:v>RLS_A</x:v>
      </x:c>
      <x:c r="CO5854" t="n">
        <x:f>IFERROR(IF(AND(TYPE('PCC'!A57)=TYPE(CN5854),ISBLANK('PCC'!A57)=ISBLANK(CN5854),EXACT('PCC'!A57,CN5854)),0,1),1)</x:f>
        <x:v>0</x:v>
      </x:c>
    </x:row>
    <x:row r="5855">
      <x:c r="CL5855" t="str">
        <x:v>PCC</x:v>
      </x:c>
      <x:c r="CM5855" t="str">
        <x:v>B57</x:v>
      </x:c>
      <x:c r="CN5855" t="n">
        <x:v>0.0153129427168233</x:v>
      </x:c>
      <x:c r="CO5855" t="n">
        <x:f>IFERROR(IF(AND(TYPE('PCC'!B57)=TYPE(CN5855),ISBLANK('PCC'!B57)=ISBLANK(CN5855),EXACT('PCC'!B57,CN5855)),0,1),1)</x:f>
        <x:v>0</x:v>
      </x:c>
    </x:row>
    <x:row r="5856">
      <x:c r="CL5856" t="str">
        <x:v>PCC</x:v>
      </x:c>
      <x:c r="CM5856" t="str">
        <x:v>A58</x:v>
      </x:c>
      <x:c r="CN5856" t="str">
        <x:v>RLS_B</x:v>
      </x:c>
      <x:c r="CO5856" t="n">
        <x:f>IFERROR(IF(AND(TYPE('PCC'!A58)=TYPE(CN5856),ISBLANK('PCC'!A58)=ISBLANK(CN5856),EXACT('PCC'!A58,CN5856)),0,1),1)</x:f>
        <x:v>0</x:v>
      </x:c>
    </x:row>
    <x:row r="5857">
      <x:c r="CL5857" t="str">
        <x:v>PCC</x:v>
      </x:c>
      <x:c r="CM5857" t="str">
        <x:v>B58</x:v>
      </x:c>
      <x:c r="CN5857" t="n">
        <x:v>-0.00112238738505248</x:v>
      </x:c>
      <x:c r="CO5857" t="n">
        <x:f>IFERROR(IF(AND(TYPE('PCC'!B58)=TYPE(CN5857),ISBLANK('PCC'!B58)=ISBLANK(CN5857),EXACT('PCC'!B58,CN5857)),0,1),1)</x:f>
        <x:v>0</x:v>
      </x:c>
    </x:row>
    <x:row r="5858">
      <x:c r="CL5858" t="str">
        <x:v>PCC</x:v>
      </x:c>
      <x:c r="CM5858" t="str">
        <x:v>A59</x:v>
      </x:c>
      <x:c r="CN5858" t="str">
        <x:v>RLS_Decisive</x:v>
      </x:c>
      <x:c r="CO5858" t="n">
        <x:f>IFERROR(IF(AND(TYPE('PCC'!A59)=TYPE(CN5858),ISBLANK('PCC'!A59)=ISBLANK(CN5858),EXACT('PCC'!A59,CN5858)),0,1),1)</x:f>
        <x:v>0</x:v>
      </x:c>
    </x:row>
    <x:row r="5859">
      <x:c r="CL5859" t="str">
        <x:v>PCC</x:v>
      </x:c>
      <x:c r="CM5859" t="str">
        <x:v>B59</x:v>
      </x:c>
      <x:c r="CN5859" t="str">
        <x:v>NO</x:v>
      </x:c>
      <x:c r="CO5859" t="n">
        <x:f>IFERROR(IF(AND(TYPE('PCC'!B59)=TYPE(CN5859),ISBLANK('PCC'!B59)=ISBLANK(CN5859),EXACT('PCC'!B59,CN5859)),0,1),1)</x:f>
        <x:v>0</x:v>
      </x:c>
    </x:row>
    <x:row r="5860">
      <x:c r="CL5860" t="str">
        <x:v>PCC</x:v>
      </x:c>
      <x:c r="CM5860" t="str">
        <x:v>A61</x:v>
      </x:c>
      <x:c r="CN5860" t="str">
        <x:v>SECTION 6: DECISION</x:v>
      </x:c>
      <x:c r="CO5860" t="n">
        <x:f>IFERROR(IF(AND(TYPE('PCC'!A61)=TYPE(CN5860),ISBLANK('PCC'!A61)=ISBLANK(CN5860),EXACT('PCC'!A61,CN5860)),0,1),1)</x:f>
        <x:v>0</x:v>
      </x:c>
    </x:row>
    <x:row r="5861">
      <x:c r="CL5861" t="str">
        <x:v>PCC</x:v>
      </x:c>
      <x:c r="CM5861" t="str">
        <x:v>A63</x:v>
      </x:c>
      <x:c r="CN5861" t="str">
        <x:v>SECTION 6: DECISION VERDICT AND AUTHORITY SELECTION</x:v>
      </x:c>
      <x:c r="CO5861" t="n">
        <x:f>IFERROR(IF(AND(TYPE('PCC'!A63)=TYPE(CN5861),ISBLANK('PCC'!A63)=ISBLANK(CN5861),EXACT('PCC'!A63,CN5861)),0,1),1)</x:f>
        <x:v>0</x:v>
      </x:c>
    </x:row>
    <x:row r="5862">
      <x:c r="CL5862" t="str">
        <x:v>PCC</x:v>
      </x:c>
      <x:c r="CM5862" t="str">
        <x:v>A64</x:v>
      </x:c>
      <x:c r="CN5862" t="str">
        <x:v>Framework_Verdict</x:v>
      </x:c>
      <x:c r="CO5862" t="n">
        <x:f>IFERROR(IF(AND(TYPE('PCC'!A64)=TYPE(CN5862),ISBLANK('PCC'!A64)=ISBLANK(CN5862),EXACT('PCC'!A64,CN5862)),0,1),1)</x:f>
        <x:v>0</x:v>
      </x:c>
    </x:row>
    <x:row r="5863">
      <x:c r="CL5863" t="str">
        <x:v>PCC</x:v>
      </x:c>
      <x:c r="CM5863" t="str">
        <x:v>B64</x:v>
      </x:c>
      <x:c r="CN5863" t="str">
        <x:v>REFUSE_DETERMINISTIC_SELECTION</x:v>
      </x:c>
      <x:c r="CO5863" t="n">
        <x:f>IFERROR(IF(AND(TYPE('PCC'!B64)=TYPE(CN5863),ISBLANK('PCC'!B64)=ISBLANK(CN5863),EXACT('PCC'!B64,CN5863)),0,1),1)</x:f>
        <x:v>0</x:v>
      </x:c>
    </x:row>
    <x:row r="5864">
      <x:c r="CL5864" t="str">
        <x:v>PCC</x:v>
      </x:c>
      <x:c r="CM5864" t="str">
        <x:v>C64</x:v>
      </x:c>
      <x:c r="CN5864" t="str">
        <x:v>Both options qualify, but the computed σ×2 sensitivity changes decisiveness; Canon §10.4A requires a non-deterministic framework verdict.</x:v>
      </x:c>
      <x:c r="CO5864" t="n">
        <x:f>IFERROR(IF(AND(TYPE('PCC'!C64)=TYPE(CN5864),ISBLANK('PCC'!C64)=ISBLANK(CN5864),EXACT('PCC'!C64,CN5864)),0,1),1)</x:f>
        <x:v>0</x:v>
      </x:c>
    </x:row>
    <x:row r="5865">
      <x:c r="CL5865" t="str">
        <x:v>PCC</x:v>
      </x:c>
      <x:c r="CM5865" t="str">
        <x:v>A65</x:v>
      </x:c>
      <x:c r="CN5865" t="str">
        <x:v>Admissible_Option_Set</x:v>
      </x:c>
      <x:c r="CO5865" t="n">
        <x:f>IFERROR(IF(AND(TYPE('PCC'!A65)=TYPE(CN5865),ISBLANK('PCC'!A65)=ISBLANK(CN5865),EXACT('PCC'!A65,CN5865)),0,1),1)</x:f>
        <x:v>0</x:v>
      </x:c>
    </x:row>
    <x:row r="5866">
      <x:c r="CL5866" t="str">
        <x:v>PCC</x:v>
      </x:c>
      <x:c r="CM5866" t="str">
        <x:v>B65</x:v>
      </x:c>
      <x:c r="CN5866" t="str">
        <x:v>{A, B}</x:v>
      </x:c>
      <x:c r="CO5866" t="n">
        <x:f>IFERROR(IF(AND(TYPE('PCC'!B65)=TYPE(CN5866),ISBLANK('PCC'!B65)=ISBLANK(CN5866),EXACT('PCC'!B65,CN5866)),0,1),1)</x:f>
        <x:v>0</x:v>
      </x:c>
    </x:row>
    <x:row r="5867">
      <x:c r="CL5867" t="str">
        <x:v>PCC</x:v>
      </x:c>
      <x:c r="CM5867" t="str">
        <x:v>A66</x:v>
      </x:c>
      <x:c r="CN5867" t="str">
        <x:v>Deterministic_Selection_Claim</x:v>
      </x:c>
      <x:c r="CO5867" t="n">
        <x:f>IFERROR(IF(AND(TYPE('PCC'!A66)=TYPE(CN5867),ISBLANK('PCC'!A66)=ISBLANK(CN5867),EXACT('PCC'!A66,CN5867)),0,1),1)</x:f>
        <x:v>0</x:v>
      </x:c>
    </x:row>
    <x:row r="5868">
      <x:c r="CL5868" t="str">
        <x:v>PCC</x:v>
      </x:c>
      <x:c r="CM5868" t="str">
        <x:v>B66</x:v>
      </x:c>
      <x:c r="CN5868" t="str">
        <x:v>NO</x:v>
      </x:c>
      <x:c r="CO5868" t="n">
        <x:f>IFERROR(IF(AND(TYPE('PCC'!B66)=TYPE(CN5868),ISBLANK('PCC'!B66)=ISBLANK(CN5868),EXACT('PCC'!B66,CN5868)),0,1),1)</x:f>
        <x:v>0</x:v>
      </x:c>
    </x:row>
    <x:row r="5869">
      <x:c r="CL5869" t="str">
        <x:v>PCC</x:v>
      </x:c>
      <x:c r="CM5869" t="str">
        <x:v>A67</x:v>
      </x:c>
      <x:c r="CN5869" t="str">
        <x:v>AuthoritySelectionRecord</x:v>
      </x:c>
      <x:c r="CO5869" t="n">
        <x:f>IFERROR(IF(AND(TYPE('PCC'!A67)=TYPE(CN5869),ISBLANK('PCC'!A67)=ISBLANK(CN5869),EXACT('PCC'!A67,CN5869)),0,1),1)</x:f>
        <x:v>0</x:v>
      </x:c>
    </x:row>
    <x:row r="5870">
      <x:c r="CL5870" t="str">
        <x:v>PCC</x:v>
      </x:c>
      <x:c r="CM5870" t="str">
        <x:v>B67</x:v>
      </x:c>
      <x:c r="CN5870" t="str">
        <x:v>Option A selected by accountable demonstration authority from {A, B}; not a unique framework selection and not execution authorization.</x:v>
      </x:c>
      <x:c r="CO5870" t="n">
        <x:f>IFERROR(IF(AND(TYPE('PCC'!B67)=TYPE(CN5870),ISBLANK('PCC'!B67)=ISBLANK(CN5870),EXACT('PCC'!B67,CN5870)),0,1),1)</x:f>
        <x:v>0</x:v>
      </x:c>
    </x:row>
    <x:row r="5871">
      <x:c r="CL5871" t="str">
        <x:v>PCC</x:v>
      </x:c>
      <x:c r="CM5871" t="str">
        <x:v>C67</x:v>
      </x:c>
      <x:c r="CN5871" t="str">
        <x:v>Accountable authority selects A among qualified options; lawful mandate, responsibility, and execution authorization remain separate records.</x:v>
      </x:c>
      <x:c r="CO5871" t="n">
        <x:f>IFERROR(IF(AND(TYPE('PCC'!C67)=TYPE(CN5871),ISBLANK('PCC'!C67)=ISBLANK(CN5871),EXACT('PCC'!C67,CN5871)),0,1),1)</x:f>
        <x:v>0</x:v>
      </x:c>
    </x:row>
    <x:row r="5872">
      <x:c r="CL5872" t="str">
        <x:v>PCC</x:v>
      </x:c>
      <x:c r="CM5872" t="str">
        <x:v>A68</x:v>
      </x:c>
      <x:c r="CN5872" t="str">
        <x:v>Technical_Selection_Basis</x:v>
      </x:c>
      <x:c r="CO5872" t="n">
        <x:f>IFERROR(IF(AND(TYPE('PCC'!A68)=TYPE(CN5872),ISBLANK('PCC'!A68)=ISBLANK(CN5872),EXACT('PCC'!A68,CN5872)),0,1),1)</x:f>
        <x:v>0</x:v>
      </x:c>
    </x:row>
    <x:row r="5873">
      <x:c r="CL5873" t="str">
        <x:v>PCC</x:v>
      </x:c>
      <x:c r="CM5873" t="str">
        <x:v>B68</x:v>
      </x:c>
      <x:c r="CN5873" t="str">
        <x:v>Option A is the higher point-score option. Base Gap exceeds δ, but the σ×2 stress changes decisiveness and the Method C uncertainty calibration is unvalidated; the framework therefore remains non-decisive.</x:v>
      </x:c>
      <x:c r="CO5873" t="n">
        <x:f>IFERROR(IF(AND(TYPE('PCC'!B68)=TYPE(CN5873),ISBLANK('PCC'!B68)=ISBLANK(CN5873),EXACT('PCC'!B68,CN5873)),0,1),1)</x:f>
        <x:v>0</x:v>
      </x:c>
    </x:row>
    <x:row r="5874">
      <x:c r="CL5874" t="str">
        <x:v>PCC</x:v>
      </x:c>
      <x:c r="CM5874" t="str">
        <x:v>A69</x:v>
      </x:c>
      <x:c r="CN5874" t="str">
        <x:v>ReviewerRequired</x:v>
      </x:c>
      <x:c r="CO5874" t="n">
        <x:f>IFERROR(IF(AND(TYPE('PCC'!A69)=TYPE(CN5874),ISBLANK('PCC'!A69)=ISBLANK(CN5874),EXACT('PCC'!A69,CN5874)),0,1),1)</x:f>
        <x:v>0</x:v>
      </x:c>
    </x:row>
    <x:row r="5875">
      <x:c r="CL5875" t="str">
        <x:v>PCC</x:v>
      </x:c>
      <x:c r="CM5875" t="str">
        <x:v>B69</x:v>
      </x:c>
      <x:c r="CN5875" t="str">
        <x:v>YES — accountable authority review is required to choose among qualified non-decisive options.</x:v>
      </x:c>
      <x:c r="CO5875" t="n">
        <x:f>IFERROR(IF(AND(TYPE('PCC'!B69)=TYPE(CN5875),ISBLANK('PCC'!B69)=ISBLANK(CN5875),EXACT('PCC'!B69,CN5875)),0,1),1)</x:f>
        <x:v>0</x:v>
      </x:c>
    </x:row>
    <x:row r="5876">
      <x:c r="CL5876" t="str">
        <x:v>PCC</x:v>
      </x:c>
      <x:c r="CM5876" t="str">
        <x:v>A70</x:v>
      </x:c>
      <x:c r="CN5876" t="str">
        <x:v>DisclosureText</x:v>
      </x:c>
      <x:c r="CO5876" t="n">
        <x:f>IFERROR(IF(AND(TYPE('PCC'!A70)=TYPE(CN5876),ISBLANK('PCC'!A70)=ISBLANK(CN5876),EXACT('PCC'!A70,CN5876)),0,1),1)</x:f>
        <x:v>0</x:v>
      </x:c>
    </x:row>
    <x:row r="5877">
      <x:c r="CL5877" t="str">
        <x:v>PCC</x:v>
      </x:c>
      <x:c r="CM5877" t="str">
        <x:v>B70</x:v>
      </x:c>
      <x:c r="CN5877" t="str">
        <x:v>RippleLogic did not uniquely select an option. Both options qualify; Option A is a separate bounded authority selection for demonstration and still requires lawful mandate, controls, monitoring, and execution authorization.</x:v>
      </x:c>
      <x:c r="CO5877" t="n">
        <x:f>IFERROR(IF(AND(TYPE('PCC'!B70)=TYPE(CN5877),ISBLANK('PCC'!B70)=ISBLANK(CN5877),EXACT('PCC'!B70,CN5877)),0,1),1)</x:f>
        <x:v>0</x:v>
      </x:c>
    </x:row>
    <x:row r="5878">
      <x:c r="CL5878" t="str">
        <x:v>PCC</x:v>
      </x:c>
      <x:c r="CM5878" t="str">
        <x:v>A71</x:v>
      </x:c>
      <x:c r="CN5878" t="str">
        <x:v>Rights_Admissible</x:v>
      </x:c>
      <x:c r="CO5878" t="n">
        <x:f>IFERROR(IF(AND(TYPE('PCC'!A71)=TYPE(CN5878),ISBLANK('PCC'!A71)=ISBLANK(CN5878),EXACT('PCC'!A71,CN5878)),0,1),1)</x:f>
        <x:v>0</x:v>
      </x:c>
    </x:row>
    <x:row r="5879">
      <x:c r="CL5879" t="str">
        <x:v>PCC</x:v>
      </x:c>
      <x:c r="CM5879" t="str">
        <x:v>B71</x:v>
      </x:c>
      <x:c r="CN5879" t="str">
        <x:v>{A, B}</x:v>
      </x:c>
      <x:c r="CO5879" t="n">
        <x:f>IFERROR(IF(AND(TYPE('PCC'!B71)=TYPE(CN5879),ISBLANK('PCC'!B71)=ISBLANK(CN5879),EXACT('PCC'!B71,CN5879)),0,1),1)</x:f>
        <x:v>0</x:v>
      </x:c>
    </x:row>
    <x:row r="5880">
      <x:c r="CL5880" t="str">
        <x:v>PCC</x:v>
      </x:c>
      <x:c r="CM5880" t="str">
        <x:v>B72</x:v>
      </x:c>
      <x:c r="CN5880" t="str">
        <x:v>YES</x:v>
      </x:c>
      <x:c r="CO5880" t="n">
        <x:f>IFERROR(IF(AND(TYPE('PCC'!B72)=TYPE(CN5880),ISBLANK('PCC'!B72)=ISBLANK(CN5880),EXACT('PCC'!B72,CN5880)),0,1),1)</x:f>
        <x:v>0</x:v>
      </x:c>
    </x:row>
    <x:row r="5881">
      <x:c r="CL5881" t="str">
        <x:v>PCC</x:v>
      </x:c>
      <x:c r="CM5881" t="str">
        <x:v>A73</x:v>
      </x:c>
      <x:c r="CN5881" t="str">
        <x:v>SECTION 7: AUDIT FLAGS</x:v>
      </x:c>
      <x:c r="CO5881" t="n">
        <x:f>IFERROR(IF(AND(TYPE('PCC'!A73)=TYPE(CN5881),ISBLANK('PCC'!A73)=ISBLANK(CN5881),EXACT('PCC'!A73,CN5881)),0,1),1)</x:f>
        <x:v>0</x:v>
      </x:c>
    </x:row>
    <x:row r="5882">
      <x:c r="CL5882" t="str">
        <x:v>PCC</x:v>
      </x:c>
      <x:c r="CM5882" t="str">
        <x:v>A74</x:v>
      </x:c>
      <x:c r="CN5882" t="str">
        <x:v>Active Flags (INVALID, canon-aligned):</x:v>
      </x:c>
      <x:c r="CO5882" t="n">
        <x:f>IFERROR(IF(AND(TYPE('PCC'!A74)=TYPE(CN5882),ISBLANK('PCC'!A74)=ISBLANK(CN5882),EXACT('PCC'!A74,CN5882)),0,1),1)</x:f>
        <x:v>0</x:v>
      </x:c>
    </x:row>
    <x:row r="5883">
      <x:c r="CL5883" t="str">
        <x:v>PCC</x:v>
      </x:c>
      <x:c r="CM5883" t="str">
        <x:v>B74</x:v>
      </x:c>
      <x:c r="CN5883" t="n">
        <x:v>0</x:v>
      </x:c>
      <x:c r="CO5883" t="n">
        <x:f>IFERROR(IF(AND(TYPE('PCC'!B74)=TYPE(CN5883),ISBLANK('PCC'!B74)=ISBLANK(CN5883),EXACT('PCC'!B74,CN5883)),0,1),1)</x:f>
        <x:v>0</x:v>
      </x:c>
    </x:row>
    <x:row r="5884">
      <x:c r="CL5884" t="str">
        <x:v>PCC</x:v>
      </x:c>
      <x:c r="CM5884" t="str">
        <x:v>A75</x:v>
      </x:c>
      <x:c r="CN5884" t="str">
        <x:v>Active Flags (ESCALATE, canon-aligned):</x:v>
      </x:c>
      <x:c r="CO5884" t="n">
        <x:f>IFERROR(IF(AND(TYPE('PCC'!A75)=TYPE(CN5884),ISBLANK('PCC'!A75)=ISBLANK(CN5884),EXACT('PCC'!A75,CN5884)),0,1),1)</x:f>
        <x:v>0</x:v>
      </x:c>
    </x:row>
    <x:row r="5885">
      <x:c r="CL5885" t="str">
        <x:v>PCC</x:v>
      </x:c>
      <x:c r="CM5885" t="str">
        <x:v>B75</x:v>
      </x:c>
      <x:c r="CN5885" t="n">
        <x:v>2</x:v>
      </x:c>
      <x:c r="CO5885" t="n">
        <x:f>IFERROR(IF(AND(TYPE('PCC'!B75)=TYPE(CN5885),ISBLANK('PCC'!B75)=ISBLANK(CN5885),EXACT('PCC'!B75,CN5885)),0,1),1)</x:f>
        <x:v>0</x:v>
      </x:c>
    </x:row>
    <x:row r="5886">
      <x:c r="CL5886" t="str">
        <x:v>PCC</x:v>
      </x:c>
      <x:c r="CM5886" t="str">
        <x:v>A76</x:v>
      </x:c>
      <x:c r="CN5886" t="str">
        <x:v>Active Flags (REVIEW, canon-aligned):</x:v>
      </x:c>
      <x:c r="CO5886" t="n">
        <x:f>IFERROR(IF(AND(TYPE('PCC'!A76)=TYPE(CN5886),ISBLANK('PCC'!A76)=ISBLANK(CN5886),EXACT('PCC'!A76,CN5886)),0,1),1)</x:f>
        <x:v>0</x:v>
      </x:c>
    </x:row>
    <x:row r="5887">
      <x:c r="CL5887" t="str">
        <x:v>PCC</x:v>
      </x:c>
      <x:c r="CM5887" t="str">
        <x:v>B76</x:v>
      </x:c>
      <x:c r="CN5887" t="n">
        <x:v>1</x:v>
      </x:c>
      <x:c r="CO5887" t="n">
        <x:f>IFERROR(IF(AND(TYPE('PCC'!B76)=TYPE(CN5887),ISBLANK('PCC'!B76)=ISBLANK(CN5887),EXACT('PCC'!B76,CN5887)),0,1),1)</x:f>
        <x:v>0</x:v>
      </x:c>
    </x:row>
    <x:row r="5888">
      <x:c r="CL5888" t="str">
        <x:v>PCC</x:v>
      </x:c>
      <x:c r="CM5888" t="str">
        <x:v>C76</x:v>
      </x:c>
      <x:c r="CN5888" t="str">
        <x:v>Mitigation required</x:v>
      </x:c>
      <x:c r="CO5888" t="n">
        <x:f>IFERROR(IF(AND(TYPE('PCC'!C76)=TYPE(CN5888),ISBLANK('PCC'!C76)=ISBLANK(CN5888),EXACT('PCC'!C76,CN5888)),0,1),1)</x:f>
        <x:v>0</x:v>
      </x:c>
    </x:row>
    <x:row r="5889">
      <x:c r="CL5889" t="str">
        <x:v>PCC</x:v>
      </x:c>
      <x:c r="CM5889" t="str">
        <x:v>A77</x:v>
      </x:c>
      <x:c r="CN5889" t="str">
        <x:v>Active Flags (tool-local sanity failures):</x:v>
      </x:c>
      <x:c r="CO5889" t="n">
        <x:f>IFERROR(IF(AND(TYPE('PCC'!A77)=TYPE(CN5889),ISBLANK('PCC'!A77)=ISBLANK(CN5889),EXACT('PCC'!A77,CN5889)),0,1),1)</x:f>
        <x:v>0</x:v>
      </x:c>
    </x:row>
    <x:row r="5890">
      <x:c r="CL5890" t="str">
        <x:v>PCC</x:v>
      </x:c>
      <x:c r="CM5890" t="str">
        <x:v>B77</x:v>
      </x:c>
      <x:c r="CN5890" t="n">
        <x:v>0</x:v>
      </x:c>
      <x:c r="CO5890" t="n">
        <x:f>IFERROR(IF(AND(TYPE('PCC'!B77)=TYPE(CN5890),ISBLANK('PCC'!B77)=ISBLANK(CN5890),EXACT('PCC'!B77,CN5890)),0,1),1)</x:f>
        <x:v>0</x:v>
      </x:c>
    </x:row>
    <x:row r="5891">
      <x:c r="CL5891" t="str">
        <x:v>PCC</x:v>
      </x:c>
      <x:c r="CM5891" t="str">
        <x:v>A78</x:v>
      </x:c>
      <x:c r="CN5891" t="str">
        <x:v>Active Flag Details (including TOOL_LOCAL if any):</x:v>
      </x:c>
      <x:c r="CO5891" t="n">
        <x:f>IFERROR(IF(AND(TYPE('PCC'!A78)=TYPE(CN5891),ISBLANK('PCC'!A78)=ISBLANK(CN5891),EXACT('PCC'!A78,CN5891)),0,1),1)</x:f>
        <x:v>0</x:v>
      </x:c>
    </x:row>
    <x:row r="5892">
      <x:c r="CL5892" t="str">
        <x:v>PCC</x:v>
      </x:c>
      <x:c r="CM5892" t="str">
        <x:v>B78</x:v>
      </x:c>
      <x:c r="CN5892" t="str">
        <x:v>ESCALATE: ESCALATION_REQUIRED; UNCERTAINTY_DECISIVENESS_SENSITIVE. REVIEW: NONDECISIVE_GAP_REVIEW. No INVALID or tool-local sanity-failure flag is active.</x:v>
      </x:c>
      <x:c r="CO5892" t="n">
        <x:f>IFERROR(IF(AND(TYPE('PCC'!B78)=TYPE(CN5892),ISBLANK('PCC'!B78)=ISBLANK(CN5892),EXACT('PCC'!B78,CN5892)),0,1),1)</x:f>
        <x:v>0</x:v>
      </x:c>
    </x:row>
    <x:row r="5893">
      <x:c r="CL5893" t="str">
        <x:v>PCC</x:v>
      </x:c>
      <x:c r="CM5893" t="str">
        <x:v>B79</x:v>
      </x:c>
      <x:c r="CN5893" t="str">
        <x:v>Reviewer attention and explicit authority selection are required; no INVALID flag is active.</x:v>
      </x:c>
      <x:c r="CO5893" t="n">
        <x:f>IFERROR(IF(AND(TYPE('PCC'!B79)=TYPE(CN5893),ISBLANK('PCC'!B79)=ISBLANK(CN5893),EXACT('PCC'!B79,CN5893)),0,1),1)</x:f>
        <x:v>0</x:v>
      </x:c>
    </x:row>
    <x:row r="5894">
      <x:c r="CL5894" t="str">
        <x:v>PCC</x:v>
      </x:c>
      <x:c r="CM5894" t="str">
        <x:v>A80</x:v>
      </x:c>
      <x:c r="CN5894" t="str">
        <x:v>SECTION 8: FIVE-SENTENCE PUBLIC RATIONALE (5SPR)</x:v>
      </x:c>
      <x:c r="CO5894" t="n">
        <x:f>IFERROR(IF(AND(TYPE('PCC'!A80)=TYPE(CN5894),ISBLANK('PCC'!A80)=ISBLANK(CN5894),EXACT('PCC'!A80,CN5894)),0,1),1)</x:f>
        <x:v>0</x:v>
      </x:c>
    </x:row>
    <x:row r="5895">
      <x:c r="CL5895" t="str">
        <x:v>PCC</x:v>
      </x:c>
      <x:c r="CM5895" t="str">
        <x:v>A81</x:v>
      </x:c>
      <x:c r="CN5895" t="str">
        <x:v>1. CONTEXT:</x:v>
      </x:c>
      <x:c r="CO5895" t="n">
        <x:f>IFERROR(IF(AND(TYPE('PCC'!A81)=TYPE(CN5895),ISBLANK('PCC'!A81)=ISBLANK(CN5895),EXACT('PCC'!A81,CN5895)),0,1),1)</x:f>
        <x:v>0</x:v>
      </x:c>
    </x:row>
    <x:row r="5896">
      <x:c r="CL5896" t="str">
        <x:v>PCC</x:v>
      </x:c>
      <x:c r="CM5896" t="str">
        <x:v>B81</x:v>
      </x:c>
      <x:c r="CN5896" t="str">
        <x:v>Organization evaluating remote work policy (Option A: implement remote; Option B: retain in-office). ORG context, Tier 2.</x:v>
      </x:c>
      <x:c r="CO5896" t="n">
        <x:f>IFERROR(IF(AND(TYPE('PCC'!B81)=TYPE(CN5896),ISBLANK('PCC'!B81)=ISBLANK(CN5896),EXACT('PCC'!B81,CN5896)),0,1),1)</x:f>
        <x:v>0</x:v>
      </x:c>
    </x:row>
    <x:row r="5897">
      <x:c r="CL5897" t="str">
        <x:v>PCC</x:v>
      </x:c>
      <x:c r="CM5897" t="str">
        <x:v>A82</x:v>
      </x:c>
      <x:c r="CN5897" t="str">
        <x:v>2. OPTIONS:</x:v>
      </x:c>
      <x:c r="CO5897" t="n">
        <x:f>IFERROR(IF(AND(TYPE('PCC'!A82)=TYPE(CN5897),ISBLANK('PCC'!A82)=ISBLANK(CN5897),EXACT('PCC'!A82,CN5897)),0,1),1)</x:f>
        <x:v>0</x:v>
      </x:c>
    </x:row>
    <x:row r="5898">
      <x:c r="CL5898" t="str">
        <x:v>PCC</x:v>
      </x:c>
      <x:c r="CM5898" t="str">
        <x:v>B82</x:v>
      </x:c>
      <x:c r="CN5898" t="str">
        <x:v>Option A: flexibility, reduced emissions, less cohesion. Option B: team bonds, facility costs, commute burden.</x:v>
      </x:c>
      <x:c r="CO5898" t="n">
        <x:f>IFERROR(IF(AND(TYPE('PCC'!B82)=TYPE(CN5898),ISBLANK('PCC'!B82)=ISBLANK(CN5898),EXACT('PCC'!B82,CN5898)),0,1),1)</x:f>
        <x:v>0</x:v>
      </x:c>
    </x:row>
    <x:row r="5899">
      <x:c r="CL5899" t="str">
        <x:v>PCC</x:v>
      </x:c>
      <x:c r="CM5899" t="str">
        <x:v>A83</x:v>
      </x:c>
      <x:c r="CN5899" t="str">
        <x:v>3. CONSTRAINTS:</x:v>
      </x:c>
      <x:c r="CO5899" t="n">
        <x:f>IFERROR(IF(AND(TYPE('PCC'!A83)=TYPE(CN5899),ISBLANK('PCC'!A83)=ISBLANK(CN5899),EXACT('PCC'!A83,CN5899)),0,1),1)</x:f>
        <x:v>0</x:v>
      </x:c>
    </x:row>
    <x:row r="5900">
      <x:c r="CL5900" t="str">
        <x:v>PCC</x:v>
      </x:c>
      <x:c r="CM5900" t="str">
        <x:v>B83</x:v>
      </x:c>
      <x:c r="CN5900" t="str">
        <x:v>Both pass NCRC (8 rights) and TRC (CVaR_A=0.0219, CVaR_B=0.0315 ≤ 0.20). WTSL-AIX voluntary.</x:v>
      </x:c>
      <x:c r="CO5900" t="n">
        <x:f>IFERROR(IF(AND(TYPE('PCC'!B83)=TYPE(CN5900),ISBLANK('PCC'!B83)=ISBLANK(CN5900),EXACT('PCC'!B83,CN5900)),0,1),1)</x:f>
        <x:v>0</x:v>
      </x:c>
    </x:row>
    <x:row r="5901">
      <x:c r="CL5901" t="str">
        <x:v>PCC</x:v>
      </x:c>
      <x:c r="CM5901" t="str">
        <x:v>A84</x:v>
      </x:c>
      <x:c r="CN5901" t="str">
        <x:v>4. SELECTION:</x:v>
      </x:c>
      <x:c r="CO5901" t="n">
        <x:f>IFERROR(IF(AND(TYPE('PCC'!A84)=TYPE(CN5901),ISBLANK('PCC'!A84)=ISBLANK(CN5901),EXACT('PCC'!A84,CN5901)),0,1),1)</x:f>
        <x:v>0</x:v>
      </x:c>
    </x:row>
    <x:row r="5902">
      <x:c r="CL5902" t="str">
        <x:v>PCC</x:v>
      </x:c>
      <x:c r="CM5902" t="str">
        <x:v>B84</x:v>
      </x:c>
      <x:c r="CN5902" t="str">
        <x:v>FrameworkVerdict = REFUSE_DETERMINISTIC_SELECTION. Option A remains the point-score leader and is selected only through the separate accountable AuthoritySelectionRecord; execution authority, controls, and monitoring remain distinct.</x:v>
      </x:c>
      <x:c r="CO5902" t="n">
        <x:f>IFERROR(IF(AND(TYPE('PCC'!B84)=TYPE(CN5902),ISBLANK('PCC'!B84)=ISBLANK(CN5902),EXACT('PCC'!B84,CN5902)),0,1),1)</x:f>
        <x:v>0</x:v>
      </x:c>
    </x:row>
    <x:row r="5903">
      <x:c r="CL5903" t="str">
        <x:v>PCC</x:v>
      </x:c>
      <x:c r="CM5903" t="str">
        <x:v>A85</x:v>
      </x:c>
      <x:c r="CN5903" t="str">
        <x:v>5. MONITORING:</x:v>
      </x:c>
      <x:c r="CO5903" t="n">
        <x:f>IFERROR(IF(AND(TYPE('PCC'!A85)=TYPE(CN5903),ISBLANK('PCC'!A85)=ISBLANK(CN5903),EXACT('PCC'!A85,CN5903)),0,1),1)</x:f>
        <x:v>0</x:v>
      </x:c>
    </x:row>
    <x:row r="5904">
      <x:c r="CL5904" t="str">
        <x:v>PCC</x:v>
      </x:c>
      <x:c r="CM5904" t="str">
        <x:v>B85</x:v>
      </x:c>
      <x:c r="CN5904" t="str">
        <x:v>NCAR quarterly. TOOL_LOCAL REVIEW flags retain PLSS prominence and dependence/calibration boundaries. Reflect: review cohesion, retention, appeal outcomes, drift indicators, and uncertainty dependence at the scheduled review date.</x:v>
      </x:c>
      <x:c r="CO5904" t="n">
        <x:f>IFERROR(IF(AND(TYPE('PCC'!B85)=TYPE(CN5904),ISBLANK('PCC'!B85)=ISBLANK(CN5904),EXACT('PCC'!B85,CN5904)),0,1),1)</x:f>
        <x:v>0</x:v>
      </x:c>
    </x:row>
    <x:row r="5905">
      <x:c r="CL5905" t="str">
        <x:v>PCC</x:v>
      </x:c>
      <x:c r="CM5905" t="str">
        <x:v>A86</x:v>
      </x:c>
      <x:c r="CN5905" t="str">
        <x:v>Monitoring (snapshot):</x:v>
      </x:c>
      <x:c r="CO5905" t="n">
        <x:f>IFERROR(IF(AND(TYPE('PCC'!A86)=TYPE(CN5905),ISBLANK('PCC'!A86)=ISBLANK(CN5905),EXACT('PCC'!A86,CN5905)),0,1),1)</x:f>
        <x:v>0</x:v>
      </x:c>
    </x:row>
    <x:row r="5906">
      <x:c r="CL5906" t="str">
        <x:v>PCC</x:v>
      </x:c>
      <x:c r="CM5906" t="str">
        <x:v>B86</x:v>
      </x:c>
      <x:c r="CN5906" t="str">
        <x:v>Run NCAR (Notice–Choose–Act–Reflect) monitoring on a 30–90 day cadence, review any REVIEW flags, collect outcome indicators, and record adjustments or mitigations in the PCC log.</x:v>
      </x:c>
      <x:c r="CO5906" t="n">
        <x:f>IFERROR(IF(AND(TYPE('PCC'!B86)=TYPE(CN5906),ISBLANK('PCC'!B86)=ISBLANK(CN5906),EXACT('PCC'!B86,CN5906)),0,1),1)</x:f>
        <x:v>0</x:v>
      </x:c>
    </x:row>
    <x:row r="5907">
      <x:c r="CL5907" t="str">
        <x:v>PCC</x:v>
      </x:c>
      <x:c r="CM5907" t="str">
        <x:v>A89</x:v>
      </x:c>
      <x:c r="CN5907" t="str">
        <x:v>SECTION 9: RISK MITIGATION PLAN</x:v>
      </x:c>
      <x:c r="CO5907" t="n">
        <x:f>IFERROR(IF(AND(TYPE('PCC'!A89)=TYPE(CN5907),ISBLANK('PCC'!A89)=ISBLANK(CN5907),EXACT('PCC'!A89,CN5907)),0,1),1)</x:f>
        <x:v>0</x:v>
      </x:c>
    </x:row>
    <x:row r="5908">
      <x:c r="CL5908" t="str">
        <x:v>PCC</x:v>
      </x:c>
      <x:c r="CM5908" t="str">
        <x:v>A90</x:v>
      </x:c>
      <x:c r="CN5908" t="str">
        <x:v>Objective: Maintain CVaR ≤ τ_TRC (0.20) and monitor tail-risk assumptions.</x:v>
      </x:c>
      <x:c r="CO5908" t="n">
        <x:f>IFERROR(IF(AND(TYPE('PCC'!A90)=TYPE(CN5908),ISBLANK('PCC'!A90)=ISBLANK(CN5908),EXACT('PCC'!A90,CN5908)),0,1),1)</x:f>
        <x:v>0</x:v>
      </x:c>
    </x:row>
    <x:row r="5909">
      <x:c r="CL5909" t="str">
        <x:v>PCC</x:v>
      </x:c>
      <x:c r="CM5909" t="str">
        <x:v>A91</x:v>
      </x:c>
      <x:c r="CN5909" t="str">
        <x:v>M1</x:v>
      </x:c>
      <x:c r="CO5909" t="n">
        <x:f>IFERROR(IF(AND(TYPE('PCC'!A91)=TYPE(CN5909),ISBLANK('PCC'!A91)=ISBLANK(CN5909),EXACT('PCC'!A91,CN5909)),0,1),1)</x:f>
        <x:v>0</x:v>
      </x:c>
    </x:row>
    <x:row r="5910">
      <x:c r="CL5910" t="str">
        <x:v>PCC</x:v>
      </x:c>
      <x:c r="CM5910" t="str">
        <x:v>B91</x:v>
      </x:c>
      <x:c r="CN5910" t="str">
        <x:v>Hybrid work pandemic contingency</x:v>
      </x:c>
      <x:c r="CO5910" t="n">
        <x:f>IFERROR(IF(AND(TYPE('PCC'!B91)=TYPE(CN5910),ISBLANK('PCC'!B91)=ISBLANK(CN5910),EXACT('PCC'!B91,CN5910)),0,1),1)</x:f>
        <x:v>0</x:v>
      </x:c>
    </x:row>
    <x:row r="5911">
      <x:c r="CL5911" t="str">
        <x:v>PCC</x:v>
      </x:c>
      <x:c r="CM5911" t="str">
        <x:v>C91</x:v>
      </x:c>
      <x:c r="CN5911" t="str">
        <x:v>Qualitative (Tier-2 exemplar: no numeric CVaR delta claimed)</x:v>
      </x:c>
      <x:c r="CO5911" t="n">
        <x:f>IFERROR(IF(AND(TYPE('PCC'!C91)=TYPE(CN5911),ISBLANK('PCC'!C91)=ISBLANK(CN5911),EXACT('PCC'!C91,CN5911)),0,1),1)</x:f>
        <x:v>0</x:v>
      </x:c>
    </x:row>
    <x:row r="5912">
      <x:c r="CL5912" t="str">
        <x:v>PCC</x:v>
      </x:c>
      <x:c r="CM5912" t="str">
        <x:v>A92</x:v>
      </x:c>
      <x:c r="CN5912" t="str">
        <x:v>M2</x:v>
      </x:c>
      <x:c r="CO5912" t="n">
        <x:f>IFERROR(IF(AND(TYPE('PCC'!A92)=TYPE(CN5912),ISBLANK('PCC'!A92)=ISBLANK(CN5912),EXACT('PCC'!A92,CN5912)),0,1),1)</x:f>
        <x:v>0</x:v>
      </x:c>
    </x:row>
    <x:row r="5913">
      <x:c r="CL5913" t="str">
        <x:v>PCC</x:v>
      </x:c>
      <x:c r="CM5913" t="str">
        <x:v>B92</x:v>
      </x:c>
      <x:c r="CN5913" t="str">
        <x:v>Infrastructure backup systems</x:v>
      </x:c>
      <x:c r="CO5913" t="n">
        <x:f>IFERROR(IF(AND(TYPE('PCC'!B92)=TYPE(CN5913),ISBLANK('PCC'!B92)=ISBLANK(CN5913),EXACT('PCC'!B92,CN5913)),0,1),1)</x:f>
        <x:v>0</x:v>
      </x:c>
    </x:row>
    <x:row r="5914">
      <x:c r="CL5914" t="str">
        <x:v>PCC</x:v>
      </x:c>
      <x:c r="CM5914" t="str">
        <x:v>C92</x:v>
      </x:c>
      <x:c r="CN5914" t="str">
        <x:v>Qualitative (Tier-2 exemplar: no numeric CVaR delta claimed)</x:v>
      </x:c>
      <x:c r="CO5914" t="n">
        <x:f>IFERROR(IF(AND(TYPE('PCC'!C92)=TYPE(CN5914),ISBLANK('PCC'!C92)=ISBLANK(CN5914),EXACT('PCC'!C92,CN5914)),0,1),1)</x:f>
        <x:v>0</x:v>
      </x:c>
    </x:row>
    <x:row r="5915">
      <x:c r="CL5915" t="str">
        <x:v>PCC</x:v>
      </x:c>
      <x:c r="CM5915" t="str">
        <x:v>A93</x:v>
      </x:c>
      <x:c r="CN5915" t="str">
        <x:v>M3</x:v>
      </x:c>
      <x:c r="CO5915" t="n">
        <x:f>IFERROR(IF(AND(TYPE('PCC'!A93)=TYPE(CN5915),ISBLANK('PCC'!A93)=ISBLANK(CN5915),EXACT('PCC'!A93,CN5915)),0,1),1)</x:f>
        <x:v>0</x:v>
      </x:c>
    </x:row>
    <x:row r="5916">
      <x:c r="CL5916" t="str">
        <x:v>PCC</x:v>
      </x:c>
      <x:c r="CM5916" t="str">
        <x:v>B93</x:v>
      </x:c>
      <x:c r="CN5916" t="str">
        <x:v>Community resilience fund</x:v>
      </x:c>
      <x:c r="CO5916" t="n">
        <x:f>IFERROR(IF(AND(TYPE('PCC'!B93)=TYPE(CN5916),ISBLANK('PCC'!B93)=ISBLANK(CN5916),EXACT('PCC'!B93,CN5916)),0,1),1)</x:f>
        <x:v>0</x:v>
      </x:c>
    </x:row>
    <x:row r="5917">
      <x:c r="CL5917" t="str">
        <x:v>PCC</x:v>
      </x:c>
      <x:c r="CM5917" t="str">
        <x:v>C93</x:v>
      </x:c>
      <x:c r="CN5917" t="str">
        <x:v>Qualitative (Tier-2 exemplar: no numeric CVaR delta claimed)</x:v>
      </x:c>
      <x:c r="CO5917" t="n">
        <x:f>IFERROR(IF(AND(TYPE('PCC'!C93)=TYPE(CN5917),ISBLANK('PCC'!C93)=ISBLANK(CN5917),EXACT('PCC'!C93,CN5917)),0,1),1)</x:f>
        <x:v>0</x:v>
      </x:c>
    </x:row>
    <x:row r="5918">
      <x:c r="CL5918" t="str">
        <x:v>PCC</x:v>
      </x:c>
      <x:c r="CM5918" t="str">
        <x:v>A94</x:v>
      </x:c>
      <x:c r="CN5918" t="str">
        <x:v>M4</x:v>
      </x:c>
      <x:c r="CO5918" t="n">
        <x:f>IFERROR(IF(AND(TYPE('PCC'!A94)=TYPE(CN5918),ISBLANK('PCC'!A94)=ISBLANK(CN5918),EXACT('PCC'!A94,CN5918)),0,1),1)</x:f>
        <x:v>0</x:v>
      </x:c>
    </x:row>
    <x:row r="5919">
      <x:c r="CL5919" t="str">
        <x:v>PCC</x:v>
      </x:c>
      <x:c r="CM5919" t="str">
        <x:v>B94</x:v>
      </x:c>
      <x:c r="CN5919" t="str">
        <x:v>Climate adaptation plan</x:v>
      </x:c>
      <x:c r="CO5919" t="n">
        <x:f>IFERROR(IF(AND(TYPE('PCC'!B94)=TYPE(CN5919),ISBLANK('PCC'!B94)=ISBLANK(CN5919),EXACT('PCC'!B94,CN5919)),0,1),1)</x:f>
        <x:v>0</x:v>
      </x:c>
    </x:row>
    <x:row r="5920">
      <x:c r="CL5920" t="str">
        <x:v>PCC</x:v>
      </x:c>
      <x:c r="CM5920" t="str">
        <x:v>C94</x:v>
      </x:c>
      <x:c r="CN5920" t="str">
        <x:v>Qualitative (Tier-2 exemplar: no numeric CVaR delta claimed)</x:v>
      </x:c>
      <x:c r="CO5920" t="n">
        <x:f>IFERROR(IF(AND(TYPE('PCC'!C94)=TYPE(CN5920),ISBLANK('PCC'!C94)=ISBLANK(CN5920),EXACT('PCC'!C94,CN5920)),0,1),1)</x:f>
        <x:v>0</x:v>
      </x:c>
    </x:row>
    <x:row r="5921">
      <x:c r="CL5921" t="str">
        <x:v>PCC</x:v>
      </x:c>
      <x:c r="CM5921" t="str">
        <x:v>A95</x:v>
      </x:c>
      <x:c r="CN5921" t="str">
        <x:v>M5</x:v>
      </x:c>
      <x:c r="CO5921" t="n">
        <x:f>IFERROR(IF(AND(TYPE('PCC'!A95)=TYPE(CN5921),ISBLANK('PCC'!A95)=ISBLANK(CN5921),EXACT('PCC'!A95,CN5921)),0,1),1)</x:f>
        <x:v>0</x:v>
      </x:c>
    </x:row>
    <x:row r="5922">
      <x:c r="CL5922" t="str">
        <x:v>PCC</x:v>
      </x:c>
      <x:c r="CM5922" t="str">
        <x:v>B95</x:v>
      </x:c>
      <x:c r="CN5922" t="str">
        <x:v>AI system audit/fallbacks</x:v>
      </x:c>
      <x:c r="CO5922" t="n">
        <x:f>IFERROR(IF(AND(TYPE('PCC'!B95)=TYPE(CN5922),ISBLANK('PCC'!B95)=ISBLANK(CN5922),EXACT('PCC'!B95,CN5922)),0,1),1)</x:f>
        <x:v>0</x:v>
      </x:c>
    </x:row>
    <x:row r="5923">
      <x:c r="CL5923" t="str">
        <x:v>PCC</x:v>
      </x:c>
      <x:c r="CM5923" t="str">
        <x:v>C95</x:v>
      </x:c>
      <x:c r="CN5923" t="str">
        <x:v>Qualitative (Tier-2 exemplar: no numeric CVaR delta claimed)</x:v>
      </x:c>
      <x:c r="CO5923" t="n">
        <x:f>IFERROR(IF(AND(TYPE('PCC'!C95)=TYPE(CN5923),ISBLANK('PCC'!C95)=ISBLANK(CN5923),EXACT('PCC'!C95,CN5923)),0,1),1)</x:f>
        <x:v>0</x:v>
      </x:c>
    </x:row>
    <x:row r="5924">
      <x:c r="CL5924" t="str">
        <x:v>PCC</x:v>
      </x:c>
      <x:c r="CM5924" t="str">
        <x:v>A96</x:v>
      </x:c>
      <x:c r="CN5924" t="str">
        <x:v>TOTAL</x:v>
      </x:c>
      <x:c r="CO5924" t="n">
        <x:f>IFERROR(IF(AND(TYPE('PCC'!A96)=TYPE(CN5924),ISBLANK('PCC'!A96)=ISBLANK(CN5924),EXACT('PCC'!A96,CN5924)),0,1),1)</x:f>
        <x:v>0</x:v>
      </x:c>
    </x:row>
    <x:row r="5925">
      <x:c r="CL5925" t="str">
        <x:v>PCC</x:v>
      </x:c>
      <x:c r="CM5925" t="str">
        <x:v>B96</x:v>
      </x:c>
      <x:c r="CN5925" t="str">
        <x:v>Tail-risk posture</x:v>
      </x:c>
      <x:c r="CO5925" t="n">
        <x:f>IFERROR(IF(AND(TYPE('PCC'!B96)=TYPE(CN5925),ISBLANK('PCC'!B96)=ISBLANK(CN5925),EXACT('PCC'!B96,CN5925)),0,1),1)</x:f>
        <x:v>0</x:v>
      </x:c>
    </x:row>
    <x:row r="5926">
      <x:c r="CL5926" t="str">
        <x:v>PCC</x:v>
      </x:c>
      <x:c r="CM5926" t="str">
        <x:v>C96</x:v>
      </x:c>
      <x:c r="CN5926" t="str">
        <x:v>Headroom = 0.178 (τ_TRC - CVaR_selected). Monitor assumptions + rerun TRC on change.</x:v>
      </x:c>
      <x:c r="CO5926" t="n">
        <x:f>IFERROR(IF(AND(TYPE('PCC'!C96)=TYPE(CN5926),ISBLANK('PCC'!C96)=ISBLANK(CN5926),EXACT('PCC'!C96,CN5926)),0,1),1)</x:f>
        <x:v>0</x:v>
      </x:c>
    </x:row>
    <x:row r="5927">
      <x:c r="CL5927" t="str">
        <x:v>PCC</x:v>
      </x:c>
      <x:c r="CM5927" t="str">
        <x:v>D96</x:v>
      </x:c>
      <x:c r="CN5927" t="n">
        <x:v>0.1781</x:v>
      </x:c>
      <x:c r="CO5927" t="n">
        <x:f>IFERROR(IF(AND(TYPE('PCC'!D96)=TYPE(CN5927),ISBLANK('PCC'!D96)=ISBLANK(CN5927),EXACT('PCC'!D96,CN5927)),0,1),1)</x:f>
        <x:v>0</x:v>
      </x:c>
    </x:row>
    <x:row r="5928">
      <x:c r="CL5928" t="str">
        <x:v>PCC</x:v>
      </x:c>
      <x:c r="CM5928" t="str">
        <x:v>A97</x:v>
      </x:c>
      <x:c r="CN5928" t="str">
        <x:v>Audit_Flags_Active (canon-aligned unless TOOL_LOCAL; see Audit_Flags mapping note)</x:v>
      </x:c>
      <x:c r="CO5928" t="n">
        <x:f>IFERROR(IF(AND(TYPE('PCC'!A97)=TYPE(CN5928),ISBLANK('PCC'!A97)=ISBLANK(CN5928),EXACT('PCC'!A97,CN5928)),0,1),1)</x:f>
        <x:v>0</x:v>
      </x:c>
    </x:row>
    <x:row r="5929">
      <x:c r="CL5929" t="str">
        <x:v>PCC</x:v>
      </x:c>
      <x:c r="CM5929" t="str">
        <x:v>B97</x:v>
      </x:c>
      <x:c r="CN5929" t="n">
        <x:v>0</x:v>
      </x:c>
      <x:c r="CO5929" t="n">
        <x:f>IFERROR(IF(AND(TYPE('PCC'!B97)=TYPE(CN5929),ISBLANK('PCC'!B97)=ISBLANK(CN5929),EXACT('PCC'!B97,CN5929)),0,1),1)</x:f>
        <x:v>0</x:v>
      </x:c>
    </x:row>
    <x:row r="5930">
      <x:c r="CL5930" t="str">
        <x:v>PCC</x:v>
      </x:c>
      <x:c r="CM5930" t="str">
        <x:v>A99</x:v>
      </x:c>
      <x:c r="CN5930" t="str">
        <x:v>SECTION 10: NCAR SCHEDULE</x:v>
      </x:c>
      <x:c r="CO5930" t="n">
        <x:f>IFERROR(IF(AND(TYPE('PCC'!A99)=TYPE(CN5930),ISBLANK('PCC'!A99)=ISBLANK(CN5930),EXACT('PCC'!A99,CN5930)),0,1),1)</x:f>
        <x:v>0</x:v>
      </x:c>
    </x:row>
    <x:row r="5931">
      <x:c r="CL5931" t="str">
        <x:v>PCC</x:v>
      </x:c>
      <x:c r="CM5931" t="str">
        <x:v>A100</x:v>
      </x:c>
      <x:c r="CN5931" t="str">
        <x:v>Notice: Complete (this PCC)</x:v>
      </x:c>
      <x:c r="CO5931" t="n">
        <x:f>IFERROR(IF(AND(TYPE('PCC'!A100)=TYPE(CN5931),ISBLANK('PCC'!A100)=ISBLANK(CN5931),EXACT('PCC'!A100,CN5931)),0,1),1)</x:f>
        <x:v>0</x:v>
      </x:c>
    </x:row>
    <x:row r="5932">
      <x:c r="CL5932" t="str">
        <x:v>PCC</x:v>
      </x:c>
      <x:c r="CM5932" t="str">
        <x:v>A101</x:v>
      </x:c>
      <x:c r="CN5932" t="str">
        <x:v>Choose: Complete - Authority selected Option A after a non-decisive framework verdict; authority and execution remain separate.</x:v>
      </x:c>
      <x:c r="CO5932" t="n">
        <x:f>IFERROR(IF(AND(TYPE('PCC'!A101)=TYPE(CN5932),ISBLANK('PCC'!A101)=ISBLANK(CN5932),EXACT('PCC'!A101,CN5932)),0,1),1)</x:f>
        <x:v>0</x:v>
      </x:c>
    </x:row>
    <x:row r="5933">
      <x:c r="CL5933" t="str">
        <x:v>PCC</x:v>
      </x:c>
      <x:c r="CM5933" t="str">
        <x:v>B101</x:v>
      </x:c>
      <x:c r="CN5933" t="str">
        <x:v>Authority selected Option A after the uncertainty-sensitive, non-deterministic framework result; not a unique cascade selection.</x:v>
      </x:c>
      <x:c r="CO5933" t="n">
        <x:f>IFERROR(IF(AND(TYPE('PCC'!B101)=TYPE(CN5933),ISBLANK('PCC'!B101)=ISBLANK(CN5933),EXACT('PCC'!B101,CN5933)),0,1),1)</x:f>
        <x:v>0</x:v>
      </x:c>
    </x:row>
    <x:row r="5934">
      <x:c r="CL5934" t="str">
        <x:v>PCC</x:v>
      </x:c>
      <x:c r="CM5934" t="str">
        <x:v>A102</x:v>
      </x:c>
      <x:c r="CN5934" t="str">
        <x:v>Act: Begins upon sign-off</x:v>
      </x:c>
      <x:c r="CO5934" t="n">
        <x:f>IFERROR(IF(AND(TYPE('PCC'!A102)=TYPE(CN5934),ISBLANK('PCC'!A102)=ISBLANK(CN5934),EXACT('PCC'!A102,CN5934)),0,1),1)</x:f>
        <x:v>0</x:v>
      </x:c>
    </x:row>
    <x:row r="5935">
      <x:c r="CL5935" t="str">
        <x:v>PCC</x:v>
      </x:c>
      <x:c r="CM5935" t="str">
        <x:v>A103</x:v>
      </x:c>
      <x:c r="CN5935" t="str">
        <x:v>2026-05-11</x:v>
      </x:c>
      <x:c r="CO5935" t="n">
        <x:f>IFERROR(IF(AND(TYPE('PCC'!A103)=TYPE(CN5935),ISBLANK('PCC'!A103)=ISBLANK(CN5935),EXACT('PCC'!A103,CN5935)),0,1),1)</x:f>
        <x:v>0</x:v>
      </x:c>
    </x:row>
    <x:row r="5936">
      <x:c r="CL5936" t="str">
        <x:v>PCC</x:v>
      </x:c>
      <x:c r="CM5936" t="str">
        <x:v>A104</x:v>
      </x:c>
      <x:c r="CN5936" t="str">
        <x:v>Reflect: Scheduled</x:v>
      </x:c>
      <x:c r="CO5936" t="n">
        <x:f>IFERROR(IF(AND(TYPE('PCC'!A104)=TYPE(CN5936),ISBLANK('PCC'!A104)=ISBLANK(CN5936),EXACT('PCC'!A104,CN5936)),0,1),1)</x:f>
        <x:v>0</x:v>
      </x:c>
    </x:row>
    <x:row r="5937">
      <x:c r="CL5937" t="str">
        <x:v>PCC</x:v>
      </x:c>
      <x:c r="CM5937" t="str">
        <x:v>B104</x:v>
      </x:c>
      <x:c r="CN5937" t="str">
        <x:v>2026-05-11</x:v>
      </x:c>
      <x:c r="CO5937" t="n">
        <x:f>IFERROR(IF(AND(TYPE('PCC'!B104)=TYPE(CN5937),ISBLANK('PCC'!B104)=ISBLANK(CN5937),EXACT('PCC'!B104,CN5937)),0,1),1)</x:f>
        <x:v>0</x:v>
      </x:c>
    </x:row>
    <x:row r="5938">
      <x:c r="CL5938" t="str">
        <x:v>PCC</x:v>
      </x:c>
      <x:c r="CM5938" t="str">
        <x:v>A106</x:v>
      </x:c>
      <x:c r="CN5938" t="str">
        <x:v>SECTION 11: STEWARDSHIP COMPLIANCE (v12.0 Section 14.7, Appendix N)</x:v>
      </x:c>
      <x:c r="CO5938" t="n">
        <x:f>IFERROR(IF(AND(TYPE('PCC'!A106)=TYPE(CN5938),ISBLANK('PCC'!A106)=ISBLANK(CN5938),EXACT('PCC'!A106,CN5938)),0,1),1)</x:f>
        <x:v>0</x:v>
      </x:c>
    </x:row>
    <x:row r="5939">
      <x:c r="CL5939" t="str">
        <x:v>PCC</x:v>
      </x:c>
      <x:c r="CM5939" t="str">
        <x:v>A107</x:v>
      </x:c>
      <x:c r="CN5939" t="str">
        <x:v>Stewardship_Profile</x:v>
      </x:c>
      <x:c r="CO5939" t="n">
        <x:f>IFERROR(IF(AND(TYPE('PCC'!A107)=TYPE(CN5939),ISBLANK('PCC'!A107)=ISBLANK(CN5939),EXACT('PCC'!A107,CN5939)),0,1),1)</x:f>
        <x:v>0</x:v>
      </x:c>
    </x:row>
    <x:row r="5940">
      <x:c r="CL5940" t="str">
        <x:v>PCC</x:v>
      </x:c>
      <x:c r="CM5940" t="str">
        <x:v>B107</x:v>
      </x:c>
      <x:c r="CN5940" t="str">
        <x:v>N/A for this worked-run exemplar. No assisting system is acting in a stewardship-relevant role under RippleLogic Canon §14.7 / Appendix N.</x:v>
      </x:c>
      <x:c r="CO5940" t="n">
        <x:f>IFERROR(IF(AND(TYPE('PCC'!B107)=TYPE(CN5940),ISBLANK('PCC'!B107)=ISBLANK(CN5940),EXACT('PCC'!B107,CN5940)),0,1),1)</x:f>
        <x:v>0</x:v>
      </x:c>
    </x:row>
    <x:row r="5941">
      <x:c r="CL5941" t="str">
        <x:v>PCC</x:v>
      </x:c>
      <x:c r="CM5941" t="str">
        <x:v>C107</x:v>
      </x:c>
      <x:c r="CN5941" t="str">
        <x:v>This does not narrow the Canon; stewardship may be triggered by role, capability, influence, authority, or deployment context, not merely by AI-agent MODE level.</x:v>
      </x:c>
      <x:c r="CO5941" t="n">
        <x:f>IFERROR(IF(AND(TYPE('PCC'!C107)=TYPE(CN5941),ISBLANK('PCC'!C107)=ISBLANK(CN5941),EXACT('PCC'!C107,CN5941)),0,1),1)</x:f>
        <x:v>0</x:v>
      </x:c>
    </x:row>
    <x:row r="5942">
      <x:c r="CL5942" t="str">
        <x:v>PCC</x:v>
      </x:c>
      <x:c r="CM5942" t="str">
        <x:v>A108</x:v>
      </x:c>
      <x:c r="CN5942" t="str">
        <x:v>Conditional_Stewardship_Active</x:v>
      </x:c>
      <x:c r="CO5942" t="n">
        <x:f>IFERROR(IF(AND(TYPE('PCC'!A108)=TYPE(CN5942),ISBLANK('PCC'!A108)=ISBLANK(CN5942),EXACT('PCC'!A108,CN5942)),0,1),1)</x:f>
        <x:v>0</x:v>
      </x:c>
    </x:row>
    <x:row r="5943">
      <x:c r="CL5943" t="str">
        <x:v>PCC</x:v>
      </x:c>
      <x:c r="CM5943" t="str">
        <x:v>B108</x:v>
      </x:c>
      <x:c r="CN5943" t="str">
        <x:v>FALSE</x:v>
      </x:c>
      <x:c r="CO5943" t="n">
        <x:f>IFERROR(IF(AND(TYPE('PCC'!B108)=TYPE(CN5943),ISBLANK('PCC'!B108)=ISBLANK(CN5943),EXACT('PCC'!B108,CN5943)),0,1),1)</x:f>
        <x:v>0</x:v>
      </x:c>
    </x:row>
    <x:row r="5944">
      <x:c r="CL5944" t="str">
        <x:v>PCC</x:v>
      </x:c>
      <x:c r="CM5944" t="str">
        <x:v>C108</x:v>
      </x:c>
      <x:c r="CN5944" t="str">
        <x:v>For this worked-run exemplar, no assisting system is acting in a stewardship-relevant role. This is not a general rule that stewardship applies only to AI-agent MODE 2+ deployments.</x:v>
      </x:c>
      <x:c r="CO5944" t="n">
        <x:f>IFERROR(IF(AND(TYPE('PCC'!C108)=TYPE(CN5944),ISBLANK('PCC'!C108)=ISBLANK(CN5944),EXACT('PCC'!C108,CN5944)),0,1),1)</x:f>
        <x:v>0</x:v>
      </x:c>
    </x:row>
    <x:row r="5945">
      <x:c r="CL5945" t="str">
        <x:v>PCC</x:v>
      </x:c>
      <x:c r="CM5945" t="str">
        <x:v>A109</x:v>
      </x:c>
      <x:c r="CN5945" t="str">
        <x:v>Stewardship_Note</x:v>
      </x:c>
      <x:c r="CO5945" t="n">
        <x:f>IFERROR(IF(AND(TYPE('PCC'!A109)=TYPE(CN5945),ISBLANK('PCC'!A109)=ISBLANK(CN5945),EXACT('PCC'!A109,CN5945)),0,1),1)</x:f>
        <x:v>0</x:v>
      </x:c>
    </x:row>
    <x:row r="5946">
      <x:c r="CL5946" t="str">
        <x:v>PCC</x:v>
      </x:c>
      <x:c r="CM5946" t="str">
        <x:v>B109</x:v>
      </x:c>
      <x:c r="CN5946" t="str">
        <x:v>No stewardship authority is evaluated or claimed in this worked-run. Low or absent stewardship readiness does not reduce protection, rights, or moral-patient standing.</x:v>
      </x:c>
      <x:c r="CO5946" t="n">
        <x:f>IFERROR(IF(AND(TYPE('PCC'!B109)=TYPE(CN5946),ISBLANK('PCC'!B109)=ISBLANK(CN5946),EXACT('PCC'!B109,CN5946)),0,1),1)</x:f>
        <x:v>0</x:v>
      </x:c>
    </x:row>
    <x:row r="5947">
      <x:c r="CL5947" t="str">
        <x:v>PCC</x:v>
      </x:c>
      <x:c r="CM5947" t="str">
        <x:v>A111</x:v>
      </x:c>
      <x:c r="CN5947" t="str">
        <x:v>SECTION 12: SCOPE COVERAGE (v12.0)</x:v>
      </x:c>
      <x:c r="CO5947" t="n">
        <x:f>IFERROR(IF(AND(TYPE('PCC'!A111)=TYPE(CN5947),ISBLANK('PCC'!A111)=ISBLANK(CN5947),EXACT('PCC'!A111,CN5947)),0,1),1)</x:f>
        <x:v>0</x:v>
      </x:c>
    </x:row>
    <x:row r="5948">
      <x:c r="CL5948" t="str">
        <x:v>PCC</x:v>
      </x:c>
      <x:c r="CM5948" t="str">
        <x:v>A112</x:v>
      </x:c>
      <x:c r="CN5948" t="str">
        <x:v>ScopeCoverage.Mode</x:v>
      </x:c>
      <x:c r="CO5948" t="n">
        <x:f>IFERROR(IF(AND(TYPE('PCC'!A112)=TYPE(CN5948),ISBLANK('PCC'!A112)=ISBLANK(CN5948),EXACT('PCC'!A112,CN5948)),0,1),1)</x:f>
        <x:v>0</x:v>
      </x:c>
    </x:row>
    <x:row r="5949">
      <x:c r="CL5949" t="str">
        <x:v>PCC</x:v>
      </x:c>
      <x:c r="CM5949" t="str">
        <x:v>B112</x:v>
      </x:c>
      <x:c r="CN5949" t="str">
        <x:v>FULL</x:v>
      </x:c>
      <x:c r="CO5949" t="n">
        <x:f>IFERROR(IF(AND(TYPE('PCC'!B112)=TYPE(CN5949),ISBLANK('PCC'!B112)=ISBLANK(CN5949),EXACT('PCC'!B112,CN5949)),0,1),1)</x:f>
        <x:v>0</x:v>
      </x:c>
    </x:row>
    <x:row r="5950">
      <x:c r="CL5950" t="str">
        <x:v>PCC</x:v>
      </x:c>
      <x:c r="CM5950" t="str">
        <x:v>C112</x:v>
      </x:c>
      <x:c r="CN5950" t="str">
        <x:v>FULL or REDUCED</x:v>
      </x:c>
      <x:c r="CO5950" t="n">
        <x:f>IFERROR(IF(AND(TYPE('PCC'!C112)=TYPE(CN5950),ISBLANK('PCC'!C112)=ISBLANK(CN5950),EXACT('PCC'!C112,CN5950)),0,1),1)</x:f>
        <x:v>0</x:v>
      </x:c>
    </x:row>
    <x:row r="5951">
      <x:c r="CL5951" t="str">
        <x:v>PCC</x:v>
      </x:c>
      <x:c r="CM5951" t="str">
        <x:v>A113</x:v>
      </x:c>
      <x:c r="CN5951" t="str">
        <x:v>ScopeCoverage.ActiveScopes</x:v>
      </x:c>
      <x:c r="CO5951" t="n">
        <x:f>IFERROR(IF(AND(TYPE('PCC'!A113)=TYPE(CN5951),ISBLANK('PCC'!A113)=ISBLANK(CN5951),EXACT('PCC'!A113,CN5951)),0,1),1)</x:f>
        <x:v>0</x:v>
      </x:c>
    </x:row>
    <x:row r="5952">
      <x:c r="CL5952" t="str">
        <x:v>PCC</x:v>
      </x:c>
      <x:c r="CM5952" t="str">
        <x:v>B113</x:v>
      </x:c>
      <x:c r="CN5952" t="str">
        <x:v>U1,U2,U3,U4,U5,U6,U7</x:v>
      </x:c>
      <x:c r="CO5952" t="n">
        <x:f>IFERROR(IF(AND(TYPE('PCC'!B113)=TYPE(CN5952),ISBLANK('PCC'!B113)=ISBLANK(CN5952),EXACT('PCC'!B113,CN5952)),0,1),1)</x:f>
        <x:v>0</x:v>
      </x:c>
    </x:row>
    <x:row r="5953">
      <x:c r="CL5953" t="str">
        <x:v>PCC</x:v>
      </x:c>
      <x:c r="CM5953" t="str">
        <x:v>A114</x:v>
      </x:c>
      <x:c r="CN5953" t="str">
        <x:v>ScopeCoverage.OmittedScopes</x:v>
      </x:c>
      <x:c r="CO5953" t="n">
        <x:f>IFERROR(IF(AND(TYPE('PCC'!A114)=TYPE(CN5953),ISBLANK('PCC'!A114)=ISBLANK(CN5953),EXACT('PCC'!A114,CN5953)),0,1),1)</x:f>
        <x:v>0</x:v>
      </x:c>
    </x:row>
    <x:row r="5954">
      <x:c r="CL5954" t="str">
        <x:v>PCC</x:v>
      </x:c>
      <x:c r="CM5954" t="str">
        <x:v>B114</x:v>
      </x:c>
      <x:c r="CN5954" t="str">
        <x:v>NONE</x:v>
      </x:c>
      <x:c r="CO5954" t="n">
        <x:f>IFERROR(IF(AND(TYPE('PCC'!B114)=TYPE(CN5954),ISBLANK('PCC'!B114)=ISBLANK(CN5954),EXACT('PCC'!B114,CN5954)),0,1),1)</x:f>
        <x:v>0</x:v>
      </x:c>
    </x:row>
    <x:row r="5955">
      <x:c r="CL5955" t="str">
        <x:v>PCC</x:v>
      </x:c>
      <x:c r="CM5955" t="str">
        <x:v>A115</x:v>
      </x:c>
      <x:c r="CN5955" t="str">
        <x:v>ScopeCoverage.OmissionRationale</x:v>
      </x:c>
      <x:c r="CO5955" t="n">
        <x:f>IFERROR(IF(AND(TYPE('PCC'!A115)=TYPE(CN5955),ISBLANK('PCC'!A115)=ISBLANK(CN5955),EXACT('PCC'!A115,CN5955)),0,1),1)</x:f>
        <x:v>0</x:v>
      </x:c>
    </x:row>
    <x:row r="5956">
      <x:c r="CL5956" t="str">
        <x:v>PCC</x:v>
      </x:c>
      <x:c r="CM5956" t="str">
        <x:v>B115</x:v>
      </x:c>
      <x:c r="CN5956" t="str">
        <x:v>N/A (all scopes active)</x:v>
      </x:c>
      <x:c r="CO5956" t="n">
        <x:f>IFERROR(IF(AND(TYPE('PCC'!B115)=TYPE(CN5956),ISBLANK('PCC'!B115)=ISBLANK(CN5956),EXACT('PCC'!B115,CN5956)),0,1),1)</x:f>
        <x:v>0</x:v>
      </x:c>
    </x:row>
    <x:row r="5957">
      <x:c r="CL5957" t="str">
        <x:v>PCC</x:v>
      </x:c>
      <x:c r="CM5957" t="str">
        <x:v>A116</x:v>
      </x:c>
      <x:c r="CN5957" t="str">
        <x:v>ScopeCoverage.BlindSpotStatement</x:v>
      </x:c>
      <x:c r="CO5957" t="n">
        <x:f>IFERROR(IF(AND(TYPE('PCC'!A116)=TYPE(CN5957),ISBLANK('PCC'!A116)=ISBLANK(CN5957),EXACT('PCC'!A116,CN5957)),0,1),1)</x:f>
        <x:v>0</x:v>
      </x:c>
    </x:row>
    <x:row r="5958">
      <x:c r="CL5958" t="str">
        <x:v>PCC</x:v>
      </x:c>
      <x:c r="CM5958" t="str">
        <x:v>B116</x:v>
      </x:c>
      <x:c r="CN5958" t="str">
        <x:v>No known blind spots for Tier 2 ORG context. Biosphere and cosmic pathways are minimal for this decision scope.</x:v>
      </x:c>
      <x:c r="CO5958" t="n">
        <x:f>IFERROR(IF(AND(TYPE('PCC'!B116)=TYPE(CN5958),ISBLANK('PCC'!B116)=ISBLANK(CN5958),EXACT('PCC'!B116,CN5958)),0,1),1)</x:f>
        <x:v>0</x:v>
      </x:c>
    </x:row>
    <x:row r="5959">
      <x:c r="CL5959" t="str">
        <x:v>PCC</x:v>
      </x:c>
      <x:c r="CM5959" t="str">
        <x:v>A117</x:v>
      </x:c>
      <x:c r="CN5959" t="str">
        <x:v>ScopeCoverage.EscalationTrigger</x:v>
      </x:c>
      <x:c r="CO5959" t="n">
        <x:f>IFERROR(IF(AND(TYPE('PCC'!A117)=TYPE(CN5959),ISBLANK('PCC'!A117)=ISBLANK(CN5959),EXACT('PCC'!A117,CN5959)),0,1),1)</x:f>
        <x:v>0</x:v>
      </x:c>
    </x:row>
    <x:row r="5960">
      <x:c r="CL5960" t="str">
        <x:v>PCC</x:v>
      </x:c>
      <x:c r="CM5960" t="str">
        <x:v>B117</x:v>
      </x:c>
      <x:c r="CN5960" t="str">
        <x:v>Rerun if externalities beyond ORG scope are identified (e.g., supply chain, biosphere pathway).</x:v>
      </x:c>
      <x:c r="CO5960" t="n">
        <x:f>IFERROR(IF(AND(TYPE('PCC'!B117)=TYPE(CN5960),ISBLANK('PCC'!B117)=ISBLANK(CN5960),EXACT('PCC'!B117,CN5960)),0,1),1)</x:f>
        <x:v>0</x:v>
      </x:c>
    </x:row>
    <x:row r="5961">
      <x:c r="CL5961" t="str">
        <x:v>PCC</x:v>
      </x:c>
      <x:c r="CM5961" t="str">
        <x:v>A119</x:v>
      </x:c>
      <x:c r="CN5961" t="str">
        <x:v>ADMISSIBILITY GUARD (v12.0 Section 2.2A):</x:v>
      </x:c>
      <x:c r="CO5961" t="n">
        <x:f>IFERROR(IF(AND(TYPE('PCC'!A119)=TYPE(CN5961),ISBLANK('PCC'!A119)=ISBLANK(CN5961),EXACT('PCC'!A119,CN5961)),0,1),1)</x:f>
        <x:v>0</x:v>
      </x:c>
    </x:row>
    <x:row r="5962">
      <x:c r="CL5962" t="str">
        <x:v>PCC</x:v>
      </x:c>
      <x:c r="CM5962" t="str">
        <x:v>A120</x:v>
      </x:c>
      <x:c r="CN5962" t="str">
        <x:v>Reduced-scope mode SHALL NOT remove any non-maskable cells or required scope rows from NCRC, TRC, or Containment computation.</x:v>
      </x:c>
      <x:c r="CO5962" t="n">
        <x:f>IFERROR(IF(AND(TYPE('PCC'!A120)=TYPE(CN5962),ISBLANK('PCC'!A120)=ISBLANK(CN5962),EXACT('PCC'!A120,CN5962)),0,1),1)</x:f>
        <x:v>0</x:v>
      </x:c>
    </x:row>
    <x:row r="5963">
      <x:c r="CL5963" t="str">
        <x:v>PCC</x:v>
      </x:c>
      <x:c r="CM5963" t="str">
        <x:v>A122</x:v>
      </x:c>
      <x:c r="CN5963" t="str">
        <x:v>SECTION 13: INSTANCE MAP (v12.0)</x:v>
      </x:c>
      <x:c r="CO5963" t="n">
        <x:f>IFERROR(IF(AND(TYPE('PCC'!A122)=TYPE(CN5963),ISBLANK('PCC'!A122)=ISBLANK(CN5963),EXACT('PCC'!A122,CN5963)),0,1),1)</x:f>
        <x:v>0</x:v>
      </x:c>
    </x:row>
    <x:row r="5964">
      <x:c r="CL5964" t="str">
        <x:v>PCC</x:v>
      </x:c>
      <x:c r="CM5964" t="str">
        <x:v>A123</x:v>
      </x:c>
      <x:c r="CN5964" t="str">
        <x:v>Reference: RippleLogic v13.0 Section 2.2A + Appendix H</x:v>
      </x:c>
      <x:c r="CO5964" t="n">
        <x:f>IFERROR(IF(AND(TYPE('PCC'!A123)=TYPE(CN5964),ISBLANK('PCC'!A123)=ISBLANK(CN5964),EXACT('PCC'!A123,CN5964)),0,1),1)</x:f>
        <x:v>0</x:v>
      </x:c>
    </x:row>
    <x:row r="5965">
      <x:c r="CL5965" t="str">
        <x:v>PCC</x:v>
      </x:c>
      <x:c r="CM5965" t="str">
        <x:v>B123</x:v>
      </x:c>
      <x:c r="CN5965" t="str">
        <x:v>Reference: RippleLogic v13.0 Section 2.2A + Appendix H</x:v>
      </x:c>
      <x:c r="CO5965" t="n">
        <x:f>IFERROR(IF(AND(TYPE('PCC'!B123)=TYPE(CN5965),ISBLANK('PCC'!B123)=ISBLANK(CN5965),EXACT('PCC'!B123,CN5965)),0,1),1)</x:f>
        <x:v>0</x:v>
      </x:c>
    </x:row>
    <x:row r="5966">
      <x:c r="CL5966" t="str">
        <x:v>PCC</x:v>
      </x:c>
      <x:c r="CM5966" t="str">
        <x:v>A124</x:v>
      </x:c>
      <x:c r="CN5966" t="str">
        <x:v>Tier 2: REQUIRED when mapping triggers hold; otherwise recommended</x:v>
      </x:c>
      <x:c r="CO5966" t="n">
        <x:f>IFERROR(IF(AND(TYPE('PCC'!A124)=TYPE(CN5966),ISBLANK('PCC'!A124)=ISBLANK(CN5966),EXACT('PCC'!A124,CN5966)),0,1),1)</x:f>
        <x:v>0</x:v>
      </x:c>
    </x:row>
    <x:row r="5967">
      <x:c r="CL5967" t="str">
        <x:v>PCC</x:v>
      </x:c>
      <x:c r="CM5967" t="str">
        <x:v>A126</x:v>
      </x:c>
      <x:c r="CN5967" t="str">
        <x:v>instance_id</x:v>
      </x:c>
      <x:c r="CO5967" t="n">
        <x:f>IFERROR(IF(AND(TYPE('PCC'!A126)=TYPE(CN5967),ISBLANK('PCC'!A126)=ISBLANK(CN5967),EXACT('PCC'!A126,CN5967)),0,1),1)</x:f>
        <x:v>0</x:v>
      </x:c>
    </x:row>
    <x:row r="5968">
      <x:c r="CL5968" t="str">
        <x:v>PCC</x:v>
      </x:c>
      <x:c r="CM5968" t="str">
        <x:v>B126</x:v>
      </x:c>
      <x:c r="CN5968" t="str">
        <x:v>instance_label</x:v>
      </x:c>
      <x:c r="CO5968" t="n">
        <x:f>IFERROR(IF(AND(TYPE('PCC'!B126)=TYPE(CN5968),ISBLANK('PCC'!B126)=ISBLANK(CN5968),EXACT('PCC'!B126,CN5968)),0,1),1)</x:f>
        <x:v>0</x:v>
      </x:c>
    </x:row>
    <x:row r="5969">
      <x:c r="CL5969" t="str">
        <x:v>PCC</x:v>
      </x:c>
      <x:c r="CM5969" t="str">
        <x:v>C126</x:v>
      </x:c>
      <x:c r="CN5969" t="str">
        <x:v>stakeholder_class</x:v>
      </x:c>
      <x:c r="CO5969" t="n">
        <x:f>IFERROR(IF(AND(TYPE('PCC'!C126)=TYPE(CN5969),ISBLANK('PCC'!C126)=ISBLANK(CN5969),EXACT('PCC'!C126,CN5969)),0,1),1)</x:f>
        <x:v>0</x:v>
      </x:c>
    </x:row>
    <x:row r="5970">
      <x:c r="CL5970" t="str">
        <x:v>PCC</x:v>
      </x:c>
      <x:c r="CM5970" t="str">
        <x:v>D126</x:v>
      </x:c>
      <x:c r="CN5970" t="str">
        <x:v>role_context</x:v>
      </x:c>
      <x:c r="CO5970" t="n">
        <x:f>IFERROR(IF(AND(TYPE('PCC'!D126)=TYPE(CN5970),ISBLANK('PCC'!D126)=ISBLANK(CN5970),EXACT('PCC'!D126,CN5970)),0,1),1)</x:f>
        <x:v>0</x:v>
      </x:c>
    </x:row>
    <x:row r="5971">
      <x:c r="CL5971" t="str">
        <x:v>PCC</x:v>
      </x:c>
      <x:c r="CM5971" t="str">
        <x:v>E126</x:v>
      </x:c>
      <x:c r="CN5971" t="str">
        <x:v>mapped_scopes</x:v>
      </x:c>
      <x:c r="CO5971" t="n">
        <x:f>IFERROR(IF(AND(TYPE('PCC'!E126)=TYPE(CN5971),ISBLANK('PCC'!E126)=ISBLANK(CN5971),EXACT('PCC'!E126,CN5971)),0,1),1)</x:f>
        <x:v>0</x:v>
      </x:c>
    </x:row>
    <x:row r="5972">
      <x:c r="CL5972" t="str">
        <x:v>PCC</x:v>
      </x:c>
      <x:c r="CM5972" t="str">
        <x:v>F126</x:v>
      </x:c>
      <x:c r="CN5972" t="str">
        <x:v>mapping_rationale</x:v>
      </x:c>
      <x:c r="CO5972" t="n">
        <x:f>IFERROR(IF(AND(TYPE('PCC'!F126)=TYPE(CN5972),ISBLANK('PCC'!F126)=ISBLANK(CN5972),EXACT('PCC'!F126,CN5972)),0,1),1)</x:f>
        <x:v>0</x:v>
      </x:c>
    </x:row>
    <x:row r="5973">
      <x:c r="CL5973" t="str">
        <x:v>PCC</x:v>
      </x:c>
      <x:c r="CM5973" t="str">
        <x:v>G126</x:v>
      </x:c>
      <x:c r="CN5973" t="str">
        <x:v>rights_exposure</x:v>
      </x:c>
      <x:c r="CO5973" t="n">
        <x:f>IFERROR(IF(AND(TYPE('PCC'!G126)=TYPE(CN5973),ISBLANK('PCC'!G126)=ISBLANK(CN5973),EXACT('PCC'!G126,CN5973)),0,1),1)</x:f>
        <x:v>0</x:v>
      </x:c>
    </x:row>
    <x:row r="5974">
      <x:c r="CL5974" t="str">
        <x:v>PCC</x:v>
      </x:c>
      <x:c r="CM5974" t="str">
        <x:v>H126</x:v>
      </x:c>
      <x:c r="CN5974" t="str">
        <x:v>redundancy_method</x:v>
      </x:c>
      <x:c r="CO5974" t="n">
        <x:f>IFERROR(IF(AND(TYPE('PCC'!H126)=TYPE(CN5974),ISBLANK('PCC'!H126)=ISBLANK(CN5974),EXACT('PCC'!H126,CN5974)),0,1),1)</x:f>
        <x:v>0</x:v>
      </x:c>
    </x:row>
    <x:row r="5975">
      <x:c r="CL5975" t="str">
        <x:v>PCC</x:v>
      </x:c>
      <x:c r="CM5975" t="str">
        <x:v>A127</x:v>
      </x:c>
      <x:c r="CN5975" t="str">
        <x:v>INST-01</x:v>
      </x:c>
      <x:c r="CO5975" t="n">
        <x:f>IFERROR(IF(AND(TYPE('PCC'!A127)=TYPE(CN5975),ISBLANK('PCC'!A127)=ISBLANK(CN5975),EXACT('PCC'!A127,CN5975)),0,1),1)</x:f>
        <x:v>0</x:v>
      </x:c>
    </x:row>
    <x:row r="5976">
      <x:c r="CL5976" t="str">
        <x:v>PCC</x:v>
      </x:c>
      <x:c r="CM5976" t="str">
        <x:v>B127</x:v>
      </x:c>
      <x:c r="CN5976" t="str">
        <x:v>Office employees (current)</x:v>
      </x:c>
      <x:c r="CO5976" t="n">
        <x:f>IFERROR(IF(AND(TYPE('PCC'!B127)=TYPE(CN5976),ISBLANK('PCC'!B127)=ISBLANK(CN5976),EXACT('PCC'!B127,CN5976)),0,1),1)</x:f>
        <x:v>0</x:v>
      </x:c>
    </x:row>
    <x:row r="5977">
      <x:c r="CL5977" t="str">
        <x:v>PCC</x:v>
      </x:c>
      <x:c r="CM5977" t="str">
        <x:v>C127</x:v>
      </x:c>
      <x:c r="CN5977" t="str">
        <x:v>Individual</x:v>
      </x:c>
      <x:c r="CO5977" t="n">
        <x:f>IFERROR(IF(AND(TYPE('PCC'!C127)=TYPE(CN5977),ISBLANK('PCC'!C127)=ISBLANK(CN5977),EXACT('PCC'!C127,CN5977)),0,1),1)</x:f>
        <x:v>0</x:v>
      </x:c>
    </x:row>
    <x:row r="5978">
      <x:c r="CL5978" t="str">
        <x:v>PCC</x:v>
      </x:c>
      <x:c r="CM5978" t="str">
        <x:v>D127</x:v>
      </x:c>
      <x:c r="CN5978" t="str">
        <x:v>Employee, direct impact</x:v>
      </x:c>
      <x:c r="CO5978" t="n">
        <x:f>IFERROR(IF(AND(TYPE('PCC'!D127)=TYPE(CN5978),ISBLANK('PCC'!D127)=ISBLANK(CN5978),EXACT('PCC'!D127,CN5978)),0,1),1)</x:f>
        <x:v>0</x:v>
      </x:c>
    </x:row>
    <x:row r="5979">
      <x:c r="CL5979" t="str">
        <x:v>PCC</x:v>
      </x:c>
      <x:c r="CM5979" t="str">
        <x:v>E127</x:v>
      </x:c>
      <x:c r="CN5979" t="str">
        <x:v>U1, U3</x:v>
      </x:c>
      <x:c r="CO5979" t="n">
        <x:f>IFERROR(IF(AND(TYPE('PCC'!E127)=TYPE(CN5979),ISBLANK('PCC'!E127)=ISBLANK(CN5979),EXACT('PCC'!E127,CN5979)),0,1),1)</x:f>
        <x:v>0</x:v>
      </x:c>
    </x:row>
    <x:row r="5980">
      <x:c r="CL5980" t="str">
        <x:v>PCC</x:v>
      </x:c>
      <x:c r="CM5980" t="str">
        <x:v>F127</x:v>
      </x:c>
      <x:c r="CN5980" t="str">
        <x:v>Primary affected class; Self + Community scope</x:v>
      </x:c>
      <x:c r="CO5980" t="n">
        <x:f>IFERROR(IF(AND(TYPE('PCC'!F127)=TYPE(CN5980),ISBLANK('PCC'!F127)=ISBLANK(CN5980),EXACT('PCC'!F127,CN5980)),0,1),1)</x:f>
        <x:v>0</x:v>
      </x:c>
    </x:row>
    <x:row r="5981">
      <x:c r="CL5981" t="str">
        <x:v>PCC</x:v>
      </x:c>
      <x:c r="CM5981" t="str">
        <x:v>G127</x:v>
      </x:c>
      <x:c r="CN5981" t="str">
        <x:v>LBTY (U1-D5), DIGN (U1-D3)</x:v>
      </x:c>
      <x:c r="CO5981" t="n">
        <x:f>IFERROR(IF(AND(TYPE('PCC'!G127)=TYPE(CN5981),ISBLANK('PCC'!G127)=ISBLANK(CN5981),EXACT('PCC'!G127,CN5981)),0,1),1)</x:f>
        <x:v>0</x:v>
      </x:c>
    </x:row>
    <x:row r="5982">
      <x:c r="CL5982" t="str">
        <x:v>PCC</x:v>
      </x:c>
      <x:c r="CM5982" t="str">
        <x:v>H127</x:v>
      </x:c>
      <x:c r="CN5982" t="str">
        <x:v>N/A</x:v>
      </x:c>
      <x:c r="CO5982" t="n">
        <x:f>IFERROR(IF(AND(TYPE('PCC'!H127)=TYPE(CN5982),ISBLANK('PCC'!H127)=ISBLANK(CN5982),EXACT('PCC'!H127,CN5982)),0,1),1)</x:f>
        <x:v>0</x:v>
      </x:c>
    </x:row>
    <x:row r="5983">
      <x:c r="CL5983" t="str">
        <x:v>PCC</x:v>
      </x:c>
      <x:c r="CM5983" t="str">
        <x:v>A128</x:v>
      </x:c>
      <x:c r="CN5983" t="str">
        <x:v>INST-02</x:v>
      </x:c>
      <x:c r="CO5983" t="n">
        <x:f>IFERROR(IF(AND(TYPE('PCC'!A128)=TYPE(CN5983),ISBLANK('PCC'!A128)=ISBLANK(CN5983),EXACT('PCC'!A128,CN5983)),0,1),1)</x:f>
        <x:v>0</x:v>
      </x:c>
    </x:row>
    <x:row r="5984">
      <x:c r="CL5984" t="str">
        <x:v>PCC</x:v>
      </x:c>
      <x:c r="CM5984" t="str">
        <x:v>B128</x:v>
      </x:c>
      <x:c r="CN5984" t="str">
        <x:v>Employee households</x:v>
      </x:c>
      <x:c r="CO5984" t="n">
        <x:f>IFERROR(IF(AND(TYPE('PCC'!B128)=TYPE(CN5984),ISBLANK('PCC'!B128)=ISBLANK(CN5984),EXACT('PCC'!B128,CN5984)),0,1),1)</x:f>
        <x:v>0</x:v>
      </x:c>
    </x:row>
    <x:row r="5985">
      <x:c r="CL5985" t="str">
        <x:v>PCC</x:v>
      </x:c>
      <x:c r="CM5985" t="str">
        <x:v>C128</x:v>
      </x:c>
      <x:c r="CN5985" t="str">
        <x:v>Household</x:v>
      </x:c>
      <x:c r="CO5985" t="n">
        <x:f>IFERROR(IF(AND(TYPE('PCC'!C128)=TYPE(CN5985),ISBLANK('PCC'!C128)=ISBLANK(CN5985),EXACT('PCC'!C128,CN5985)),0,1),1)</x:f>
        <x:v>0</x:v>
      </x:c>
    </x:row>
    <x:row r="5986">
      <x:c r="CL5986" t="str">
        <x:v>PCC</x:v>
      </x:c>
      <x:c r="CM5986" t="str">
        <x:v>D128</x:v>
      </x:c>
      <x:c r="CN5986" t="str">
        <x:v>Family members, indirect</x:v>
      </x:c>
      <x:c r="CO5986" t="n">
        <x:f>IFERROR(IF(AND(TYPE('PCC'!D128)=TYPE(CN5986),ISBLANK('PCC'!D128)=ISBLANK(CN5986),EXACT('PCC'!D128,CN5986)),0,1),1)</x:f>
        <x:v>0</x:v>
      </x:c>
    </x:row>
    <x:row r="5987">
      <x:c r="CL5987" t="str">
        <x:v>PCC</x:v>
      </x:c>
      <x:c r="CM5987" t="str">
        <x:v>E128</x:v>
      </x:c>
      <x:c r="CN5987" t="str">
        <x:v>U2</x:v>
      </x:c>
      <x:c r="CO5987" t="n">
        <x:f>IFERROR(IF(AND(TYPE('PCC'!E128)=TYPE(CN5987),ISBLANK('PCC'!E128)=ISBLANK(CN5987),EXACT('PCC'!E128,CN5987)),0,1),1)</x:f>
        <x:v>0</x:v>
      </x:c>
    </x:row>
    <x:row r="5988">
      <x:c r="CL5988" t="str">
        <x:v>PCC</x:v>
      </x:c>
      <x:c r="CM5988" t="str">
        <x:v>F128</x:v>
      </x:c>
      <x:c r="CN5988" t="str">
        <x:v>Household scope: income, commute, family time</x:v>
      </x:c>
      <x:c r="CO5988" t="n">
        <x:f>IFERROR(IF(AND(TYPE('PCC'!F128)=TYPE(CN5988),ISBLANK('PCC'!F128)=ISBLANK(CN5988),EXACT('PCC'!F128,CN5988)),0,1),1)</x:f>
        <x:v>0</x:v>
      </x:c>
    </x:row>
    <x:row r="5989">
      <x:c r="CL5989" t="str">
        <x:v>PCC</x:v>
      </x:c>
      <x:c r="CM5989" t="str">
        <x:v>G128</x:v>
      </x:c>
      <x:c r="CN5989" t="str">
        <x:v>NEED (U2-D1)</x:v>
      </x:c>
      <x:c r="CO5989" t="n">
        <x:f>IFERROR(IF(AND(TYPE('PCC'!G128)=TYPE(CN5989),ISBLANK('PCC'!G128)=ISBLANK(CN5989),EXACT('PCC'!G128,CN5989)),0,1),1)</x:f>
        <x:v>0</x:v>
      </x:c>
    </x:row>
    <x:row r="5990">
      <x:c r="CL5990" t="str">
        <x:v>PCC</x:v>
      </x:c>
      <x:c r="CM5990" t="str">
        <x:v>H128</x:v>
      </x:c>
      <x:c r="CN5990" t="str">
        <x:v>N/A</x:v>
      </x:c>
      <x:c r="CO5990" t="n">
        <x:f>IFERROR(IF(AND(TYPE('PCC'!H128)=TYPE(CN5990),ISBLANK('PCC'!H128)=ISBLANK(CN5990),EXACT('PCC'!H128,CN5990)),0,1),1)</x:f>
        <x:v>0</x:v>
      </x:c>
    </x:row>
    <x:row r="5991">
      <x:c r="CL5991" t="str">
        <x:v>PCC</x:v>
      </x:c>
      <x:c r="CM5991" t="str">
        <x:v>A129</x:v>
      </x:c>
      <x:c r="CN5991" t="str">
        <x:v>INST-03</x:v>
      </x:c>
      <x:c r="CO5991" t="n">
        <x:f>IFERROR(IF(AND(TYPE('PCC'!A129)=TYPE(CN5991),ISBLANK('PCC'!A129)=ISBLANK(CN5991),EXACT('PCC'!A129,CN5991)),0,1),1)</x:f>
        <x:v>0</x:v>
      </x:c>
    </x:row>
    <x:row r="5992">
      <x:c r="CL5992" t="str">
        <x:v>PCC</x:v>
      </x:c>
      <x:c r="CM5992" t="str">
        <x:v>B129</x:v>
      </x:c>
      <x:c r="CN5992" t="str">
        <x:v>Team/department cohesion</x:v>
      </x:c>
      <x:c r="CO5992" t="n">
        <x:f>IFERROR(IF(AND(TYPE('PCC'!B129)=TYPE(CN5992),ISBLANK('PCC'!B129)=ISBLANK(CN5992),EXACT('PCC'!B129,CN5992)),0,1),1)</x:f>
        <x:v>0</x:v>
      </x:c>
    </x:row>
    <x:row r="5993">
      <x:c r="CL5993" t="str">
        <x:v>PCC</x:v>
      </x:c>
      <x:c r="CM5993" t="str">
        <x:v>C129</x:v>
      </x:c>
      <x:c r="CN5993" t="str">
        <x:v>Community</x:v>
      </x:c>
      <x:c r="CO5993" t="n">
        <x:f>IFERROR(IF(AND(TYPE('PCC'!C129)=TYPE(CN5993),ISBLANK('PCC'!C129)=ISBLANK(CN5993),EXACT('PCC'!C129,CN5993)),0,1),1)</x:f>
        <x:v>0</x:v>
      </x:c>
    </x:row>
    <x:row r="5994">
      <x:c r="CL5994" t="str">
        <x:v>PCC</x:v>
      </x:c>
      <x:c r="CM5994" t="str">
        <x:v>D129</x:v>
      </x:c>
      <x:c r="CN5994" t="str">
        <x:v>Organizational community</x:v>
      </x:c>
      <x:c r="CO5994" t="n">
        <x:f>IFERROR(IF(AND(TYPE('PCC'!D129)=TYPE(CN5994),ISBLANK('PCC'!D129)=ISBLANK(CN5994),EXACT('PCC'!D129,CN5994)),0,1),1)</x:f>
        <x:v>0</x:v>
      </x:c>
    </x:row>
    <x:row r="5995">
      <x:c r="CL5995" t="str">
        <x:v>PCC</x:v>
      </x:c>
      <x:c r="CM5995" t="str">
        <x:v>E129</x:v>
      </x:c>
      <x:c r="CN5995" t="str">
        <x:v>U3</x:v>
      </x:c>
      <x:c r="CO5995" t="n">
        <x:f>IFERROR(IF(AND(TYPE('PCC'!E129)=TYPE(CN5995),ISBLANK('PCC'!E129)=ISBLANK(CN5995),EXACT('PCC'!E129,CN5995)),0,1),1)</x:f>
        <x:v>0</x:v>
      </x:c>
    </x:row>
    <x:row r="5996">
      <x:c r="CL5996" t="str">
        <x:v>PCC</x:v>
      </x:c>
      <x:c r="CM5996" t="str">
        <x:v>F129</x:v>
      </x:c>
      <x:c r="CN5996" t="str">
        <x:v>Community social fabric affected</x:v>
      </x:c>
      <x:c r="CO5996" t="n">
        <x:f>IFERROR(IF(AND(TYPE('PCC'!F129)=TYPE(CN5996),ISBLANK('PCC'!F129)=ISBLANK(CN5996),EXACT('PCC'!F129,CN5996)),0,1),1)</x:f>
        <x:v>0</x:v>
      </x:c>
    </x:row>
    <x:row r="5997">
      <x:c r="CL5997" t="str">
        <x:v>PCC</x:v>
      </x:c>
      <x:c r="CM5997" t="str">
        <x:v>G129</x:v>
      </x:c>
      <x:c r="CN5997" t="str">
        <x:v>LBTY (U3-D3), DIGN (U3-D3)</x:v>
      </x:c>
      <x:c r="CO5997" t="n">
        <x:f>IFERROR(IF(AND(TYPE('PCC'!G129)=TYPE(CN5997),ISBLANK('PCC'!G129)=ISBLANK(CN5997),EXACT('PCC'!G129,CN5997)),0,1),1)</x:f>
        <x:v>0</x:v>
      </x:c>
    </x:row>
    <x:row r="5998">
      <x:c r="CL5998" t="str">
        <x:v>PCC</x:v>
      </x:c>
      <x:c r="CM5998" t="str">
        <x:v>H129</x:v>
      </x:c>
      <x:c r="CN5998" t="str">
        <x:v>N/A</x:v>
      </x:c>
      <x:c r="CO5998" t="n">
        <x:f>IFERROR(IF(AND(TYPE('PCC'!H129)=TYPE(CN5998),ISBLANK('PCC'!H129)=ISBLANK(CN5998),EXACT('PCC'!H129,CN5998)),0,1),1)</x:f>
        <x:v>0</x:v>
      </x:c>
    </x:row>
    <x:row r="5999">
      <x:c r="CL5999" t="str">
        <x:v>PCC</x:v>
      </x:c>
      <x:c r="CM5999" t="str">
        <x:v>A130</x:v>
      </x:c>
      <x:c r="CN5999" t="str">
        <x:v>INST-04</x:v>
      </x:c>
      <x:c r="CO5999" t="n">
        <x:f>IFERROR(IF(AND(TYPE('PCC'!A130)=TYPE(CN5999),ISBLANK('PCC'!A130)=ISBLANK(CN5999),EXACT('PCC'!A130,CN5999)),0,1),1)</x:f>
        <x:v>0</x:v>
      </x:c>
    </x:row>
    <x:row r="6000">
      <x:c r="CL6000" t="str">
        <x:v>PCC</x:v>
      </x:c>
      <x:c r="CM6000" t="str">
        <x:v>B130</x:v>
      </x:c>
      <x:c r="CN6000" t="str">
        <x:v>Organization operations</x:v>
      </x:c>
      <x:c r="CO6000" t="n">
        <x:f>IFERROR(IF(AND(TYPE('PCC'!B130)=TYPE(CN6000),ISBLANK('PCC'!B130)=ISBLANK(CN6000),EXACT('PCC'!B130,CN6000)),0,1),1)</x:f>
        <x:v>0</x:v>
      </x:c>
    </x:row>
    <x:row r="6001">
      <x:c r="CL6001" t="str">
        <x:v>PCC</x:v>
      </x:c>
      <x:c r="CM6001" t="str">
        <x:v>C130</x:v>
      </x:c>
      <x:c r="CN6001" t="str">
        <x:v>Organization</x:v>
      </x:c>
      <x:c r="CO6001" t="n">
        <x:f>IFERROR(IF(AND(TYPE('PCC'!C130)=TYPE(CN6001),ISBLANK('PCC'!C130)=ISBLANK(CN6001),EXACT('PCC'!C130,CN6001)),0,1),1)</x:f>
        <x:v>0</x:v>
      </x:c>
    </x:row>
    <x:row r="6002">
      <x:c r="CL6002" t="str">
        <x:v>PCC</x:v>
      </x:c>
      <x:c r="CM6002" t="str">
        <x:v>D130</x:v>
      </x:c>
      <x:c r="CN6002" t="str">
        <x:v>Employer, decision owner</x:v>
      </x:c>
      <x:c r="CO6002" t="n">
        <x:f>IFERROR(IF(AND(TYPE('PCC'!D130)=TYPE(CN6002),ISBLANK('PCC'!D130)=ISBLANK(CN6002),EXACT('PCC'!D130,CN6002)),0,1),1)</x:f>
        <x:v>0</x:v>
      </x:c>
    </x:row>
    <x:row r="6003">
      <x:c r="CL6003" t="str">
        <x:v>PCC</x:v>
      </x:c>
      <x:c r="CM6003" t="str">
        <x:v>E130</x:v>
      </x:c>
      <x:c r="CN6003" t="str">
        <x:v>U4</x:v>
      </x:c>
      <x:c r="CO6003" t="n">
        <x:f>IFERROR(IF(AND(TYPE('PCC'!E130)=TYPE(CN6003),ISBLANK('PCC'!E130)=ISBLANK(CN6003),EXACT('PCC'!E130,CN6003)),0,1),1)</x:f>
        <x:v>0</x:v>
      </x:c>
    </x:row>
    <x:row r="6004">
      <x:c r="CL6004" t="str">
        <x:v>PCC</x:v>
      </x:c>
      <x:c r="CM6004" t="str">
        <x:v>F130</x:v>
      </x:c>
      <x:c r="CN6004" t="str">
        <x:v>Organizational scope: costs, productivity</x:v>
      </x:c>
      <x:c r="CO6004" t="n">
        <x:f>IFERROR(IF(AND(TYPE('PCC'!F130)=TYPE(CN6004),ISBLANK('PCC'!F130)=ISBLANK(CN6004),EXACT('PCC'!F130,CN6004)),0,1),1)</x:f>
        <x:v>0</x:v>
      </x:c>
    </x:row>
    <x:row r="6005">
      <x:c r="CL6005" t="str">
        <x:v>PCC</x:v>
      </x:c>
      <x:c r="CM6005" t="str">
        <x:v>G130</x:v>
      </x:c>
      <x:c r="CN6005" t="str">
        <x:v>PROC (U4-D5)</x:v>
      </x:c>
      <x:c r="CO6005" t="n">
        <x:f>IFERROR(IF(AND(TYPE('PCC'!G130)=TYPE(CN6005),ISBLANK('PCC'!G130)=ISBLANK(CN6005),EXACT('PCC'!G130,CN6005)),0,1),1)</x:f>
        <x:v>0</x:v>
      </x:c>
    </x:row>
    <x:row r="6006">
      <x:c r="CL6006" t="str">
        <x:v>PCC</x:v>
      </x:c>
      <x:c r="CM6006" t="str">
        <x:v>H130</x:v>
      </x:c>
      <x:c r="CN6006" t="str">
        <x:v>N/A</x:v>
      </x:c>
      <x:c r="CO6006" t="n">
        <x:f>IFERROR(IF(AND(TYPE('PCC'!H130)=TYPE(CN6006),ISBLANK('PCC'!H130)=ISBLANK(CN6006),EXACT('PCC'!H130,CN6006)),0,1),1)</x:f>
        <x:v>0</x:v>
      </x:c>
    </x:row>
    <x:row r="6007">
      <x:c r="CL6007" t="str">
        <x:v>PCC</x:v>
      </x:c>
      <x:c r="CM6007" t="str">
        <x:v>A131</x:v>
      </x:c>
      <x:c r="CN6007" t="str">
        <x:v>INST-05</x:v>
      </x:c>
      <x:c r="CO6007" t="n">
        <x:f>IFERROR(IF(AND(TYPE('PCC'!A131)=TYPE(CN6007),ISBLANK('PCC'!A131)=ISBLANK(CN6007),EXACT('PCC'!A131,CN6007)),0,1),1)</x:f>
        <x:v>0</x:v>
      </x:c>
    </x:row>
    <x:row r="6008">
      <x:c r="CL6008" t="str">
        <x:v>PCC</x:v>
      </x:c>
      <x:c r="CM6008" t="str">
        <x:v>B131</x:v>
      </x:c>
      <x:c r="CN6008" t="str">
        <x:v>Local service economy</x:v>
      </x:c>
      <x:c r="CO6008" t="n">
        <x:f>IFERROR(IF(AND(TYPE('PCC'!B131)=TYPE(CN6008),ISBLANK('PCC'!B131)=ISBLANK(CN6008),EXACT('PCC'!B131,CN6008)),0,1),1)</x:f>
        <x:v>0</x:v>
      </x:c>
    </x:row>
    <x:row r="6009">
      <x:c r="CL6009" t="str">
        <x:v>PCC</x:v>
      </x:c>
      <x:c r="CM6009" t="str">
        <x:v>C131</x:v>
      </x:c>
      <x:c r="CN6009" t="str">
        <x:v>Community</x:v>
      </x:c>
      <x:c r="CO6009" t="n">
        <x:f>IFERROR(IF(AND(TYPE('PCC'!C131)=TYPE(CN6009),ISBLANK('PCC'!C131)=ISBLANK(CN6009),EXACT('PCC'!C131,CN6009)),0,1),1)</x:f>
        <x:v>0</x:v>
      </x:c>
    </x:row>
    <x:row r="6010">
      <x:c r="CL6010" t="str">
        <x:v>PCC</x:v>
      </x:c>
      <x:c r="CM6010" t="str">
        <x:v>D131</x:v>
      </x:c>
      <x:c r="CN6010" t="str">
        <x:v>External community, indirect</x:v>
      </x:c>
      <x:c r="CO6010" t="n">
        <x:f>IFERROR(IF(AND(TYPE('PCC'!D131)=TYPE(CN6010),ISBLANK('PCC'!D131)=ISBLANK(CN6010),EXACT('PCC'!D131,CN6010)),0,1),1)</x:f>
        <x:v>0</x:v>
      </x:c>
    </x:row>
    <x:row r="6011">
      <x:c r="CL6011" t="str">
        <x:v>PCC</x:v>
      </x:c>
      <x:c r="CM6011" t="str">
        <x:v>E131</x:v>
      </x:c>
      <x:c r="CN6011" t="str">
        <x:v>U3, U5</x:v>
      </x:c>
      <x:c r="CO6011" t="n">
        <x:f>IFERROR(IF(AND(TYPE('PCC'!E131)=TYPE(CN6011),ISBLANK('PCC'!E131)=ISBLANK(CN6011),EXACT('PCC'!E131,CN6011)),0,1),1)</x:f>
        <x:v>0</x:v>
      </x:c>
    </x:row>
    <x:row r="6012">
      <x:c r="CL6012" t="str">
        <x:v>PCC</x:v>
      </x:c>
      <x:c r="CM6012" t="str">
        <x:v>F131</x:v>
      </x:c>
      <x:c r="CN6012" t="str">
        <x:v>Cross-scope: local businesses affected by commuter reduction</x:v>
      </x:c>
      <x:c r="CO6012" t="n">
        <x:f>IFERROR(IF(AND(TYPE('PCC'!F131)=TYPE(CN6012),ISBLANK('PCC'!F131)=ISBLANK(CN6012),EXACT('PCC'!F131,CN6012)),0,1),1)</x:f>
        <x:v>0</x:v>
      </x:c>
    </x:row>
    <x:row r="6013">
      <x:c r="CL6013" t="str">
        <x:v>PCC</x:v>
      </x:c>
      <x:c r="CM6013" t="str">
        <x:v>G131</x:v>
      </x:c>
      <x:c r="CN6013" t="str">
        <x:v>NEED (U3-D1)</x:v>
      </x:c>
      <x:c r="CO6013" t="n">
        <x:f>IFERROR(IF(AND(TYPE('PCC'!G131)=TYPE(CN6013),ISBLANK('PCC'!G131)=ISBLANK(CN6013),EXACT('PCC'!G131,CN6013)),0,1),1)</x:f>
        <x:v>0</x:v>
      </x:c>
    </x:row>
    <x:row r="6014">
      <x:c r="CL6014" t="str">
        <x:v>PCC</x:v>
      </x:c>
      <x:c r="CM6014" t="str">
        <x:v>H131</x:v>
      </x:c>
      <x:c r="CN6014" t="str">
        <x:v>EMERGENT_SCALE_JUSTIFICATION</x:v>
      </x:c>
      <x:c r="CO6014" t="n">
        <x:f>IFERROR(IF(AND(TYPE('PCC'!H131)=TYPE(CN6014),ISBLANK('PCC'!H131)=ISBLANK(CN6014),EXACT('PCC'!H131,CN6014)),0,1),1)</x:f>
        <x:v>0</x:v>
      </x:c>
    </x:row>
    <x:row r="6015">
      <x:c r="CL6015" t="str">
        <x:v>PCC</x:v>
      </x:c>
      <x:c r="CM6015" t="str">
        <x:v>A133</x:v>
      </x:c>
      <x:c r="CN6015" t="str">
        <x:v>BRIDGE NOTE (v12.0 Section 5.2):</x:v>
      </x:c>
      <x:c r="CO6015" t="n">
        <x:f>IFERROR(IF(AND(TYPE('PCC'!A133)=TYPE(CN6015),ISBLANK('PCC'!A133)=ISBLANK(CN6015),EXACT('PCC'!A133,CN6015)),0,1),1)</x:f>
        <x:v>0</x:v>
      </x:c>
    </x:row>
    <x:row r="6016">
      <x:c r="CL6016" t="str">
        <x:v>PCC</x:v>
      </x:c>
      <x:c r="CM6016" t="str">
        <x:v>A134</x:v>
      </x:c>
      <x:c r="CN6016" t="str">
        <x:v>InstanceMap specifies who is represented (stakeholders-in-context). Impact instances k∈𝓘(u,d,a) specify how impacts occur (pathways) within a Scope×Dimension cell. These are distinct objects and MUST NOT be conflated.</x:v>
      </x:c>
      <x:c r="CO6016" t="n">
        <x:f>IFERROR(IF(AND(TYPE('PCC'!A134)=TYPE(CN6016),ISBLANK('PCC'!A134)=ISBLANK(CN6016),EXACT('PCC'!A134,CN6016)),0,1),1)</x:f>
        <x:v>0</x:v>
      </x:c>
    </x:row>
    <x:row r="6017">
      <x:c r="CL6017" t="str">
        <x:v>PCC</x:v>
      </x:c>
      <x:c r="CM6017" t="str">
        <x:v>A136</x:v>
      </x:c>
      <x:c r="CN6017" t="str">
        <x:v>SECTION 14: STAKEHOLDER COVERAGE INDEX (v12.0)</x:v>
      </x:c>
      <x:c r="CO6017" t="n">
        <x:f>IFERROR(IF(AND(TYPE('PCC'!A136)=TYPE(CN6017),ISBLANK('PCC'!A136)=ISBLANK(CN6017),EXACT('PCC'!A136,CN6017)),0,1),1)</x:f>
        <x:v>0</x:v>
      </x:c>
    </x:row>
    <x:row r="6018">
      <x:c r="CL6018" t="str">
        <x:v>PCC</x:v>
      </x:c>
      <x:c r="CM6018" t="str">
        <x:v>A137</x:v>
      </x:c>
      <x:c r="CN6018" t="str">
        <x:v>Reference: RippleLogic v13.0 Section 5.0.1</x:v>
      </x:c>
      <x:c r="CO6018" t="n">
        <x:f>IFERROR(IF(AND(TYPE('PCC'!A137)=TYPE(CN6018),ISBLANK('PCC'!A137)=ISBLANK(CN6018),EXACT('PCC'!A137,CN6018)),0,1),1)</x:f>
        <x:v>0</x:v>
      </x:c>
    </x:row>
    <x:row r="6019">
      <x:c r="CL6019" t="str">
        <x:v>PCC</x:v>
      </x:c>
      <x:c r="CM6019" t="str">
        <x:v>B137</x:v>
      </x:c>
      <x:c r="CN6019" t="str">
        <x:v>Reference: RippleLogic v13.0 Section 5.0.1</x:v>
      </x:c>
      <x:c r="CO6019" t="n">
        <x:f>IFERROR(IF(AND(TYPE('PCC'!B137)=TYPE(CN6019),ISBLANK('PCC'!B137)=ISBLANK(CN6019),EXACT('PCC'!B137,CN6019)),0,1),1)</x:f>
        <x:v>0</x:v>
      </x:c>
    </x:row>
    <x:row r="6020">
      <x:c r="CL6020" t="str">
        <x:v>PCC</x:v>
      </x:c>
      <x:c r="CM6020" t="str">
        <x:v>A138</x:v>
      </x:c>
      <x:c r="CN6020" t="str">
        <x:v>SCI.Level</x:v>
      </x:c>
      <x:c r="CO6020" t="n">
        <x:f>IFERROR(IF(AND(TYPE('PCC'!A138)=TYPE(CN6020),ISBLANK('PCC'!A138)=ISBLANK(CN6020),EXACT('PCC'!A138,CN6020)),0,1),1)</x:f>
        <x:v>0</x:v>
      </x:c>
    </x:row>
    <x:row r="6021">
      <x:c r="CL6021" t="str">
        <x:v>PCC</x:v>
      </x:c>
      <x:c r="CM6021" t="str">
        <x:v>B138</x:v>
      </x:c>
      <x:c r="CN6021" t="n">
        <x:v>1</x:v>
      </x:c>
      <x:c r="CO6021" t="n">
        <x:f>IFERROR(IF(AND(TYPE('PCC'!B138)=TYPE(CN6021),ISBLANK('PCC'!B138)=ISBLANK(CN6021),EXACT('PCC'!B138,CN6021)),0,1),1)</x:f>
        <x:v>0</x:v>
      </x:c>
    </x:row>
    <x:row r="6022">
      <x:c r="CL6022" t="str">
        <x:v>PCC</x:v>
      </x:c>
      <x:c r="CM6022" t="str">
        <x:v>C138</x:v>
      </x:c>
      <x:c r="CN6022" t="str">
        <x:v>SCI-0: None | SCI-1: Key identified | SCI-2: Structured discovery | SCI-3: Independent challenge | SCI-4: Longitudinal tracking</x:v>
      </x:c>
      <x:c r="CO6022" t="n">
        <x:f>IFERROR(IF(AND(TYPE('PCC'!C138)=TYPE(CN6022),ISBLANK('PCC'!C138)=ISBLANK(CN6022),EXACT('PCC'!C138,CN6022)),0,1),1)</x:f>
        <x:v>0</x:v>
      </x:c>
    </x:row>
    <x:row r="6023">
      <x:c r="CL6023" t="str">
        <x:v>PCC</x:v>
      </x:c>
      <x:c r="CM6023" t="str">
        <x:v>A139</x:v>
      </x:c>
      <x:c r="CN6023" t="str">
        <x:v>SCI.Justification</x:v>
      </x:c>
      <x:c r="CO6023" t="n">
        <x:f>IFERROR(IF(AND(TYPE('PCC'!A139)=TYPE(CN6023),ISBLANK('PCC'!A139)=ISBLANK(CN6023),EXACT('PCC'!A139,CN6023)),0,1),1)</x:f>
        <x:v>0</x:v>
      </x:c>
    </x:row>
    <x:row r="6024">
      <x:c r="CL6024" t="str">
        <x:v>PCC</x:v>
      </x:c>
      <x:c r="CM6024" t="str">
        <x:v>B139</x:v>
      </x:c>
      <x:c r="CN6024" t="str">
        <x:v>Key stakeholders identified; roles mapped to scopes; coverage documented</x:v>
      </x:c>
      <x:c r="CO6024" t="n">
        <x:f>IFERROR(IF(AND(TYPE('PCC'!B139)=TYPE(CN6024),ISBLANK('PCC'!B139)=ISBLANK(CN6024),EXACT('PCC'!B139,CN6024)),0,1),1)</x:f>
        <x:v>0</x:v>
      </x:c>
    </x:row>
    <x:row r="6025">
      <x:c r="CL6025" t="str">
        <x:v>PCC</x:v>
      </x:c>
      <x:c r="CM6025" t="str">
        <x:v>A140</x:v>
      </x:c>
      <x:c r="CN6025" t="str">
        <x:v>SCI.NextRunUpgrade</x:v>
      </x:c>
      <x:c r="CO6025" t="n">
        <x:f>IFERROR(IF(AND(TYPE('PCC'!A140)=TYPE(CN6025),ISBLANK('PCC'!A140)=ISBLANK(CN6025),EXACT('PCC'!A140,CN6025)),0,1),1)</x:f>
        <x:v>0</x:v>
      </x:c>
    </x:row>
    <x:row r="6026">
      <x:c r="CL6026" t="str">
        <x:v>PCC</x:v>
      </x:c>
      <x:c r="CM6026" t="str">
        <x:v>B140</x:v>
      </x:c>
      <x:c r="CN6026" t="str">
        <x:v>Expand to SCI-2: structured discovery protocol with evidence refs</x:v>
      </x:c>
      <x:c r="CO6026" t="n">
        <x:f>IFERROR(IF(AND(TYPE('PCC'!B140)=TYPE(CN6026),ISBLANK('PCC'!B140)=ISBLANK(CN6026),EXACT('PCC'!B140,CN6026)),0,1),1)</x:f>
        <x:v>0</x:v>
      </x:c>
    </x:row>
    <x:row r="6027">
      <x:c r="CL6027" t="str">
        <x:v>PCC</x:v>
      </x:c>
      <x:c r="CM6027" t="str">
        <x:v>C140</x:v>
      </x:c>
      <x:c r="CN6027" t="str">
        <x:v>REQUIRED when SCI = tier minimum (anti-theater ratchet)</x:v>
      </x:c>
      <x:c r="CO6027" t="n">
        <x:f>IFERROR(IF(AND(TYPE('PCC'!C140)=TYPE(CN6027),ISBLANK('PCC'!C140)=ISBLANK(CN6027),EXACT('PCC'!C140,CN6027)),0,1),1)</x:f>
        <x:v>0</x:v>
      </x:c>
    </x:row>
    <x:row r="6028">
      <x:c r="CL6028" t="str">
        <x:v>PCC</x:v>
      </x:c>
      <x:c r="CM6028" t="str">
        <x:v>A141</x:v>
      </x:c>
      <x:c r="CN6028" t="str">
        <x:v>SCI.TierMinimum</x:v>
      </x:c>
      <x:c r="CO6028" t="n">
        <x:f>IFERROR(IF(AND(TYPE('PCC'!A141)=TYPE(CN6028),ISBLANK('PCC'!A141)=ISBLANK(CN6028),EXACT('PCC'!A141,CN6028)),0,1),1)</x:f>
        <x:v>0</x:v>
      </x:c>
    </x:row>
    <x:row r="6029">
      <x:c r="CL6029" t="str">
        <x:v>PCC</x:v>
      </x:c>
      <x:c r="CM6029" t="str">
        <x:v>B141</x:v>
      </x:c>
      <x:c r="CN6029" t="str">
        <x:v>SCI-1</x:v>
      </x:c>
      <x:c r="CO6029" t="n">
        <x:f>IFERROR(IF(AND(TYPE('PCC'!B141)=TYPE(CN6029),ISBLANK('PCC'!B141)=ISBLANK(CN6029),EXACT('PCC'!B141,CN6029)),0,1),1)</x:f>
        <x:v>0</x:v>
      </x:c>
    </x:row>
    <x:row r="6030">
      <x:c r="CL6030" t="str">
        <x:v>PCC</x:v>
      </x:c>
      <x:c r="CM6030" t="str">
        <x:v>A142</x:v>
      </x:c>
      <x:c r="CN6030" t="str">
        <x:v>SCI.Compliant</x:v>
      </x:c>
      <x:c r="CO6030" t="n">
        <x:f>IFERROR(IF(AND(TYPE('PCC'!A142)=TYPE(CN6030),ISBLANK('PCC'!A142)=ISBLANK(CN6030),EXACT('PCC'!A142,CN6030)),0,1),1)</x:f>
        <x:v>0</x:v>
      </x:c>
    </x:row>
    <x:row r="6031">
      <x:c r="CL6031" t="str">
        <x:v>PCC</x:v>
      </x:c>
      <x:c r="CM6031" t="str">
        <x:v>B142</x:v>
      </x:c>
      <x:c r="CN6031" t="str">
        <x:v>YES</x:v>
      </x:c>
      <x:c r="CO6031" t="n">
        <x:f>IFERROR(IF(AND(TYPE('PCC'!B142)=TYPE(CN6031),ISBLANK('PCC'!B142)=ISBLANK(CN6031),EXACT('PCC'!B142,CN6031)),0,1),1)</x:f>
        <x:v>0</x:v>
      </x:c>
    </x:row>
    <x:row r="6032">
      <x:c r="CL6032" t="str">
        <x:v>PCC</x:v>
      </x:c>
      <x:c r="CM6032" t="str">
        <x:v>A144</x:v>
      </x:c>
      <x:c r="CN6032" t="str">
        <x:v>SECTION 15: ACTIVE CELL DEFINITION (v12.0 Section 10.3)</x:v>
      </x:c>
      <x:c r="CO6032" t="n">
        <x:f>IFERROR(IF(AND(TYPE('PCC'!A144)=TYPE(CN6032),ISBLANK('PCC'!A144)=ISBLANK(CN6032),EXACT('PCC'!A144,CN6032)),0,1),1)</x:f>
        <x:v>0</x:v>
      </x:c>
    </x:row>
    <x:row r="6033">
      <x:c r="CL6033" t="str">
        <x:v>PCC</x:v>
      </x:c>
      <x:c r="CM6033" t="str">
        <x:v>A145</x:v>
      </x:c>
      <x:c r="CN6033" t="str">
        <x:v>Active cell = any cell (u,d) with m(u,d)=1 for RLS aggregation,</x:v>
      </x:c>
      <x:c r="CO6033" t="n">
        <x:f>IFERROR(IF(AND(TYPE('PCC'!A145)=TYPE(CN6033),ISBLANK('PCC'!A145)=ISBLANK(CN6033),EXACT('PCC'!A145,CN6033)),0,1),1)</x:f>
        <x:v>0</x:v>
      </x:c>
    </x:row>
    <x:row r="6034">
      <x:c r="CL6034" t="str">
        <x:v>PCC</x:v>
      </x:c>
      <x:c r="CM6034" t="str">
        <x:v>A146</x:v>
      </x:c>
      <x:c r="CN6034" t="str">
        <x:v>  plus all rights-covered cells (u,d)∈C_r regardless of mask,</x:v>
      </x:c>
      <x:c r="CO6034" t="n">
        <x:f>IFERROR(IF(AND(TYPE('PCC'!A146)=TYPE(CN6034),ISBLANK('PCC'!A146)=ISBLANK(CN6034),EXACT('PCC'!A146,CN6034)),0,1),1)</x:f>
        <x:v>0</x:v>
      </x:c>
    </x:row>
    <x:row r="6035">
      <x:c r="CL6035" t="str">
        <x:v>PCC</x:v>
      </x:c>
      <x:c r="CM6035" t="str">
        <x:v>A147</x:v>
      </x:c>
      <x:c r="CN6035" t="str">
        <x:v>  plus all catastrophe cells (u,d)∈C_cat regardless of mask,</x:v>
      </x:c>
      <x:c r="CO6035" t="n">
        <x:f>IFERROR(IF(AND(TYPE('PCC'!A147)=TYPE(CN6035),ISBLANK('PCC'!A147)=ISBLANK(CN6035),EXACT('PCC'!A147,CN6035)),0,1),1)</x:f>
        <x:v>0</x:v>
      </x:c>
    </x:row>
    <x:row r="6036">
      <x:c r="CL6036" t="str">
        <x:v>PCC</x:v>
      </x:c>
      <x:c r="CM6036" t="str">
        <x:v>A148</x:v>
      </x:c>
      <x:c r="CN6036" t="str">
        <x:v>  plus any cells required by minimum governance coverage rules for the run.</x:v>
      </x:c>
      <x:c r="CO6036" t="n">
        <x:f>IFERROR(IF(AND(TYPE('PCC'!A148)=TYPE(CN6036),ISBLANK('PCC'!A148)=ISBLANK(CN6036),EXACT('PCC'!A148,CN6036)),0,1),1)</x:f>
        <x:v>0</x:v>
      </x:c>
    </x:row>
    <x:row r="6037">
      <x:c r="CL6037" t="str">
        <x:v>PCC</x:v>
      </x:c>
      <x:c r="CM6037" t="str">
        <x:v>A149</x:v>
      </x:c>
      <x:c r="CN6037" t="str">
        <x:v>Uncertainty MUST be estimated for all active cells (Tier 2+ per Canon v13.0).</x:v>
      </x:c>
      <x:c r="CO6037" t="n">
        <x:f>IFERROR(IF(AND(TYPE('PCC'!A149)=TYPE(CN6037),ISBLANK('PCC'!A149)=ISBLANK(CN6037),EXACT('PCC'!A149,CN6037)),0,1),1)</x:f>
        <x:v>0</x:v>
      </x:c>
    </x:row>
    <x:row r="6038">
      <x:c r="CL6038" t="str">
        <x:v>PCC</x:v>
      </x:c>
      <x:c r="CM6038" t="str">
        <x:v>A151</x:v>
      </x:c>
      <x:c r="CN6038" t="str">
        <x:v>SECTION 16: REACHBASIS + PLSS DISCLOSURE (WORKED-RUN COMPANION)</x:v>
      </x:c>
      <x:c r="CO6038" t="n">
        <x:f>IFERROR(IF(AND(TYPE('PCC'!A151)=TYPE(CN6038),ISBLANK('PCC'!A151)=ISBLANK(CN6038),EXACT('PCC'!A151,CN6038)),0,1),1)</x:f>
        <x:v>0</x:v>
      </x:c>
    </x:row>
    <x:row r="6039">
      <x:c r="CL6039" t="str">
        <x:v>PCC</x:v>
      </x:c>
      <x:c r="CM6039" t="str">
        <x:v>A152</x:v>
      </x:c>
      <x:c r="CN6039" t="str">
        <x:v>ReachBasis.Fields</x:v>
      </x:c>
      <x:c r="CO6039" t="n">
        <x:f>IFERROR(IF(AND(TYPE('PCC'!A152)=TYPE(CN6039),ISBLANK('PCC'!A152)=ISBLANK(CN6039),EXACT('PCC'!A152,CN6039)),0,1),1)</x:f>
        <x:v>0</x:v>
      </x:c>
    </x:row>
    <x:row r="6040">
      <x:c r="CL6040" t="str">
        <x:v>PCC</x:v>
      </x:c>
      <x:c r="CM6040" t="str">
        <x:v>B152</x:v>
      </x:c>
      <x:c r="CN6040" t="str">
        <x:v>Impact_Input!O:Q expose ReachBasisType, ReachBasisDenominator, and ReachBasisEstimator for each logged impact instance.</x:v>
      </x:c>
      <x:c r="CO6040" t="n">
        <x:f>IFERROR(IF(AND(TYPE('PCC'!B152)=TYPE(CN6040),ISBLANK('PCC'!B152)=ISBLANK(CN6040),EXACT('PCC'!B152,CN6040)),0,1),1)</x:f>
        <x:v>0</x:v>
      </x:c>
    </x:row>
    <x:row r="6041">
      <x:c r="CL6041" t="str">
        <x:v>PCC</x:v>
      </x:c>
      <x:c r="CM6041" t="str">
        <x:v>A153</x:v>
      </x:c>
      <x:c r="CN6041" t="str">
        <x:v>ReachBasis.WorkedRunNote</x:v>
      </x:c>
      <x:c r="CO6041" t="n">
        <x:f>IFERROR(IF(AND(TYPE('PCC'!A153)=TYPE(CN6041),ISBLANK('PCC'!A153)=ISBLANK(CN6041),EXACT('PCC'!A153,CN6041)),0,1),1)</x:f>
        <x:v>0</x:v>
      </x:c>
    </x:row>
    <x:row r="6042">
      <x:c r="CL6042" t="str">
        <x:v>PCC</x:v>
      </x:c>
      <x:c r="CM6042" t="str">
        <x:v>B153</x:v>
      </x:c>
      <x:c r="CN6042" t="str">
        <x:v>Tier-2 exemplar disclosure surface; values are recorded per impact instance and interpreted under the Canon ReachBasis rules. Benefit-supporting reach uses the lowest supported bound; adverse reach uses the highest supported bound; mixed-sign uncertainty is evaluated at both endpoints.</x:v>
      </x:c>
      <x:c r="CO6042" t="n">
        <x:f>IFERROR(IF(AND(TYPE('PCC'!B153)=TYPE(CN6042),ISBLANK('PCC'!B153)=ISBLANK(CN6042),EXACT('PCC'!B153,CN6042)),0,1),1)</x:f>
        <x:v>0</x:v>
      </x:c>
    </x:row>
    <x:row r="6043">
      <x:c r="CL6043" t="str">
        <x:v>PCC</x:v>
      </x:c>
      <x:c r="CM6043" t="str">
        <x:v>A154</x:v>
      </x:c>
      <x:c r="CN6043" t="str">
        <x:v>PLSS.LSS_Declaration</x:v>
      </x:c>
      <x:c r="CO6043" t="n">
        <x:f>IFERROR(IF(AND(TYPE('PCC'!A154)=TYPE(CN6043),ISBLANK('PCC'!A154)=ISBLANK(CN6043),EXACT('PCC'!A154,CN6043)),0,1),1)</x:f>
        <x:v>0</x:v>
      </x:c>
    </x:row>
    <x:row r="6044">
      <x:c r="CL6044" t="str">
        <x:v>PCC</x:v>
      </x:c>
      <x:c r="CM6044" t="str">
        <x:v>B154</x:v>
      </x:c>
      <x:c r="CN6044" t="str">
        <x:v>Decision owner, household, community, organization, polity, and biosphere pathways declared through the worked-run stakeholder set for this remote-work policy exemplar.</x:v>
      </x:c>
      <x:c r="CO6044" t="n">
        <x:f>IFERROR(IF(AND(TYPE('PCC'!B154)=TYPE(CN6044),ISBLANK('PCC'!B154)=ISBLANK(CN6044),EXACT('PCC'!B154,CN6044)),0,1),1)</x:f>
        <x:v>0</x:v>
      </x:c>
    </x:row>
    <x:row r="6045">
      <x:c r="CL6045" t="str">
        <x:v>PCC</x:v>
      </x:c>
      <x:c r="CM6045" t="str">
        <x:v>A155</x:v>
      </x:c>
      <x:c r="CN6045" t="str">
        <x:v>PLSS.Operator_Declaration</x:v>
      </x:c>
      <x:c r="CO6045" t="n">
        <x:f>IFERROR(IF(AND(TYPE('PCC'!A155)=TYPE(CN6045),ISBLANK('PCC'!A155)=ISBLANK(CN6045),EXACT('PCC'!A155,CN6045)),0,1),1)</x:f>
        <x:v>0</x:v>
      </x:c>
    </x:row>
    <x:row r="6046">
      <x:c r="CL6046" t="str">
        <x:v>PCC</x:v>
      </x:c>
      <x:c r="CM6046" t="str">
        <x:v>B155</x:v>
      </x:c>
      <x:c r="CN6046" t="str">
        <x:v>PCC.PLSS.Operator: OTHER_DECLARED: DIRECT_Q_NORMALIZATION_V1. Direct q_u values are declared for the worked-run exemplar. The full sensitivity bundle also computes the default geometric-mean construction, uniform residual fallback, and broadened guardrail-sensitive construction.</x:v>
      </x:c>
      <x:c r="CO6046" t="n">
        <x:f>IFERROR(IF(AND(TYPE('PCC'!B155)=TYPE(CN6046),ISBLANK('PCC'!B155)=ISBLANK(CN6046),EXACT('PCC'!B155,CN6046)),0,1),1)</x:f>
        <x:v>0</x:v>
      </x:c>
    </x:row>
    <x:row r="6047">
      <x:c r="CL6047" t="str">
        <x:v>PCC</x:v>
      </x:c>
      <x:c r="CM6047" t="str">
        <x:v>A156</x:v>
      </x:c>
      <x:c r="CN6047" t="str">
        <x:v>PLSS.ScopePosture_Declaration</x:v>
      </x:c>
      <x:c r="CO6047" t="n">
        <x:f>IFERROR(IF(AND(TYPE('PCC'!A156)=TYPE(CN6047),ISBLANK('PCC'!A156)=ISBLANK(CN6047),EXACT('PCC'!A156,CN6047)),0,1),1)</x:f>
        <x:v>0</x:v>
      </x:c>
    </x:row>
    <x:row r="6048">
      <x:c r="CL6048" t="str">
        <x:v>PCC</x:v>
      </x:c>
      <x:c r="CM6048" t="str">
        <x:v>B156</x:v>
      </x:c>
      <x:c r="CN6048" t="str">
        <x:v>Declared scope posture is surfaced through the Prominent/Guardrail classifications in F12:F18.</x:v>
      </x:c>
      <x:c r="CO6048" t="n">
        <x:f>IFERROR(IF(AND(TYPE('PCC'!B156)=TYPE(CN6048),ISBLANK('PCC'!B156)=ISBLANK(CN6048),EXACT('PCC'!B156,CN6048)),0,1),1)</x:f>
        <x:v>0</x:v>
      </x:c>
    </x:row>
    <x:row r="6049">
      <x:c r="CL6049" t="str">
        <x:v>PCC</x:v>
      </x:c>
      <x:c r="CM6049" t="str">
        <x:v>A157</x:v>
      </x:c>
      <x:c r="CN6049" t="str">
        <x:v>PLSS.EscalationTriggerAssessment</x:v>
      </x:c>
      <x:c r="CO6049" t="n">
        <x:f>IFERROR(IF(AND(TYPE('PCC'!A157)=TYPE(CN6049),ISBLANK('PCC'!A157)=ISBLANK(CN6049),EXACT('PCC'!A157,CN6049)),0,1),1)</x:f>
        <x:v>0</x:v>
      </x:c>
    </x:row>
    <x:row r="6050">
      <x:c r="CL6050" t="str">
        <x:v>PCC</x:v>
      </x:c>
      <x:c r="CM6050" t="str">
        <x:v>B157</x:v>
      </x:c>
      <x:c r="CN6050" t="str">
        <x:v>No active ET trigger requiring a broader-scope rerun was identified in this worked-run exemplar. The four-construction comparison below does not change ranking or decisiveness classification; reopen after material scope, evidence, or consequence changes.</x:v>
      </x:c>
      <x:c r="CO6050" t="n">
        <x:f>IFERROR(IF(AND(TYPE('PCC'!B157)=TYPE(CN6050),ISBLANK('PCC'!B157)=ISBLANK(CN6050),EXACT('PCC'!B157,CN6050)),0,1),1)</x:f>
        <x:v>0</x:v>
      </x:c>
    </x:row>
    <x:row r="6051">
      <x:c r="CL6051" t="str">
        <x:v>PCC</x:v>
      </x:c>
      <x:c r="CM6051" t="str">
        <x:v>A158</x:v>
      </x:c>
      <x:c r="CN6051" t="str">
        <x:v>PLSS.FallbackDeclaration</x:v>
      </x:c>
      <x:c r="CO6051" t="n">
        <x:f>IFERROR(IF(AND(TYPE('PCC'!A158)=TYPE(CN6051),ISBLANK('PCC'!A158)=ISBLANK(CN6051),EXACT('PCC'!A158,CN6051)),0,1),1)</x:f>
        <x:v>0</x:v>
      </x:c>
    </x:row>
    <x:row r="6052">
      <x:c r="CL6052" t="str">
        <x:v>PCC</x:v>
      </x:c>
      <x:c r="CM6052" t="str">
        <x:v>B158</x:v>
      </x:c>
      <x:c r="CN6052" t="str">
        <x:v>If SUM(q_u)=0, the workbook uses the uniform residual fallback (1/7 per scope) exactly as encoded in D12:D18.</x:v>
      </x:c>
      <x:c r="CO6052" t="n">
        <x:f>IFERROR(IF(AND(TYPE('PCC'!B158)=TYPE(CN6052),ISBLANK('PCC'!B158)=ISBLANK(CN6052),EXACT('PCC'!B158,CN6052)),0,1),1)</x:f>
        <x:v>0</x:v>
      </x:c>
    </x:row>
    <x:row r="6053">
      <x:c r="CL6053" t="str">
        <x:v>PCC</x:v>
      </x:c>
      <x:c r="CM6053" t="str">
        <x:v>A159</x:v>
      </x:c>
      <x:c r="CN6053" t="str">
        <x:v>Workbook_Status</x:v>
      </x:c>
      <x:c r="CO6053" t="n">
        <x:f>IFERROR(IF(AND(TYPE('PCC'!A159)=TYPE(CN6053),ISBLANK('PCC'!A159)=ISBLANK(CN6053),EXACT('PCC'!A159,CN6053)),0,1),1)</x:f>
        <x:v>0</x:v>
      </x:c>
    </x:row>
    <x:row r="6054">
      <x:c r="CL6054" t="str">
        <x:v>PCC</x:v>
      </x:c>
      <x:c r="CM6054" t="str">
        <x:v>B159</x:v>
      </x:c>
      <x:c r="CN6054" t="str">
        <x:v>Current worked-run exemplar companion aligned to RippleLogic v13.0 and SGP v8.8; useful for Tier-2 replay and audit illustration, but not a substitute for repository-level schemas, validators, reference calculators, semantic validators, ProofPack assets, empirical validation, verified reality-grounding, or canonical source artifacts.</x:v>
      </x:c>
      <x:c r="CO6054" t="n">
        <x:f>IFERROR(IF(AND(TYPE('PCC'!B159)=TYPE(CN6054),ISBLANK('PCC'!B159)=ISBLANK(CN6054),EXACT('PCC'!B159,CN6054)),0,1),1)</x:f>
        <x:v>0</x:v>
      </x:c>
    </x:row>
    <x:row r="6055">
      <x:c r="CL6055" t="str">
        <x:v>PCC</x:v>
      </x:c>
      <x:c r="CM6055" t="str">
        <x:v>A161</x:v>
      </x:c>
      <x:c r="CN6055" t="str">
        <x:v>SECTION 17: PROVENANCE HARDENING (v9.x+1 review pass)</x:v>
      </x:c>
      <x:c r="CO6055" t="n">
        <x:f>IFERROR(IF(AND(TYPE('PCC'!A161)=TYPE(CN6055),ISBLANK('PCC'!A161)=ISBLANK(CN6055),EXACT('PCC'!A161,CN6055)),0,1),1)</x:f>
        <x:v>0</x:v>
      </x:c>
    </x:row>
    <x:row r="6056">
      <x:c r="CL6056" t="str">
        <x:v>PCC</x:v>
      </x:c>
      <x:c r="CM6056" t="str">
        <x:v>A162</x:v>
      </x:c>
      <x:c r="CN6056" t="str">
        <x:v>Uncertainty.ReasonCode</x:v>
      </x:c>
      <x:c r="CO6056" t="n">
        <x:f>IFERROR(IF(AND(TYPE('PCC'!A162)=TYPE(CN6056),ISBLANK('PCC'!A162)=ISBLANK(CN6056),EXACT('PCC'!A162,CN6056)),0,1),1)</x:f>
        <x:v>0</x:v>
      </x:c>
    </x:row>
    <x:row r="6057">
      <x:c r="CL6057" t="str">
        <x:v>PCC</x:v>
      </x:c>
      <x:c r="CM6057" t="str">
        <x:v>B162</x:v>
      </x:c>
      <x:c r="CN6057" t="str">
        <x:v>SIGMA_WORKED_RUN_CONSTANT_PROFILE</x:v>
      </x:c>
      <x:c r="CO6057" t="n">
        <x:f>IFERROR(IF(AND(TYPE('PCC'!B162)=TYPE(CN6057),ISBLANK('PCC'!B162)=ISBLANK(CN6057),EXACT('PCC'!B162,CN6057)),0,1),1)</x:f>
        <x:v>0</x:v>
      </x:c>
    </x:row>
    <x:row r="6058">
      <x:c r="CL6058" t="str">
        <x:v>PCC</x:v>
      </x:c>
      <x:c r="CM6058" t="str">
        <x:v>C162</x:v>
      </x:c>
      <x:c r="CN6058" t="str">
        <x:v>Current exemplar uses the declared workbook-wide sigma profile; alternative methods that change decisiveness must be disclosed.</x:v>
      </x:c>
      <x:c r="CO6058" t="n">
        <x:f>IFERROR(IF(AND(TYPE('PCC'!C162)=TYPE(CN6058),ISBLANK('PCC'!C162)=ISBLANK(CN6058),EXACT('PCC'!C162,CN6058)),0,1),1)</x:f>
        <x:v>0</x:v>
      </x:c>
    </x:row>
    <x:row r="6059">
      <x:c r="CL6059" t="str">
        <x:v>PCC</x:v>
      </x:c>
      <x:c r="CM6059" t="str">
        <x:v>A163</x:v>
      </x:c>
      <x:c r="CN6059" t="str">
        <x:v>Uncertainty.SourceNote</x:v>
      </x:c>
      <x:c r="CO6059" t="n">
        <x:f>IFERROR(IF(AND(TYPE('PCC'!A163)=TYPE(CN6059),ISBLANK('PCC'!A163)=ISBLANK(CN6059),EXACT('PCC'!A163,CN6059)),0,1),1)</x:f>
        <x:v>0</x:v>
      </x:c>
    </x:row>
    <x:row r="6060">
      <x:c r="CL6060" t="str">
        <x:v>PCC</x:v>
      </x:c>
      <x:c r="CM6060" t="str">
        <x:v>B163</x:v>
      </x:c>
      <x:c r="CN6060" t="str">
        <x:v>See PCC!B27:B28 and canon §10.3 / Appendix H</x:v>
      </x:c>
      <x:c r="CO6060" t="n">
        <x:f>IFERROR(IF(AND(TYPE('PCC'!B163)=TYPE(CN6060),ISBLANK('PCC'!B163)=ISBLANK(CN6060),EXACT('PCC'!B163,CN6060)),0,1),1)</x:f>
        <x:v>0</x:v>
      </x:c>
    </x:row>
    <x:row r="6061">
      <x:c r="CL6061" t="str">
        <x:v>PCC</x:v>
      </x:c>
      <x:c r="CM6061" t="str">
        <x:v>A164</x:v>
      </x:c>
      <x:c r="CN6061" t="str">
        <x:v>ScenarioProbabilities.ReasonCode</x:v>
      </x:c>
      <x:c r="CO6061" t="n">
        <x:f>IFERROR(IF(AND(TYPE('PCC'!A164)=TYPE(CN6061),ISBLANK('PCC'!A164)=ISBLANK(CN6061),EXACT('PCC'!A164,CN6061)),0,1),1)</x:f>
        <x:v>0</x:v>
      </x:c>
    </x:row>
    <x:row r="6062">
      <x:c r="CL6062" t="str">
        <x:v>PCC</x:v>
      </x:c>
      <x:c r="CM6062" t="str">
        <x:v>B164</x:v>
      </x:c>
      <x:c r="CN6062" t="str">
        <x:v>SCENARIO_PRIOR_JUDGMENT</x:v>
      </x:c>
      <x:c r="CO6062" t="n">
        <x:f>IFERROR(IF(AND(TYPE('PCC'!B164)=TYPE(CN6062),ISBLANK('PCC'!B164)=ISBLANK(CN6062),EXACT('PCC'!B164,CN6062)),0,1),1)</x:f>
        <x:v>0</x:v>
      </x:c>
    </x:row>
    <x:row r="6063">
      <x:c r="CL6063" t="str">
        <x:v>PCC</x:v>
      </x:c>
      <x:c r="CM6063" t="str">
        <x:v>C164</x:v>
      </x:c>
      <x:c r="CN6063" t="str">
        <x:v>Per-scenario reason codes and source notes are now logged on Scenario_Impacts.</x:v>
      </x:c>
      <x:c r="CO6063" t="n">
        <x:f>IFERROR(IF(AND(TYPE('PCC'!C164)=TYPE(CN6063),ISBLANK('PCC'!C164)=ISBLANK(CN6063),EXACT('PCC'!C164,CN6063)),0,1),1)</x:f>
        <x:v>0</x:v>
      </x:c>
    </x:row>
    <x:row r="6064">
      <x:c r="CL6064" t="str">
        <x:v>PCC</x:v>
      </x:c>
      <x:c r="CM6064" t="str">
        <x:v>A165</x:v>
      </x:c>
      <x:c r="CN6064" t="str">
        <x:v>PLSS.ProminenceReasonCode</x:v>
      </x:c>
      <x:c r="CO6064" t="n">
        <x:f>IFERROR(IF(AND(TYPE('PCC'!A165)=TYPE(CN6064),ISBLANK('PCC'!A165)=ISBLANK(CN6064),EXACT('PCC'!A165,CN6064)),0,1),1)</x:f>
        <x:v>0</x:v>
      </x:c>
    </x:row>
    <x:row r="6065">
      <x:c r="CL6065" t="str">
        <x:v>PCC</x:v>
      </x:c>
      <x:c r="CM6065" t="str">
        <x:v>B165</x:v>
      </x:c>
      <x:c r="CN6065" t="str">
        <x:v>PLSS_NEAR_FIELD_DECLARATION</x:v>
      </x:c>
      <x:c r="CO6065" t="n">
        <x:f>IFERROR(IF(AND(TYPE('PCC'!B165)=TYPE(CN6065),ISBLANK('PCC'!B165)=ISBLANK(CN6065),EXACT('PCC'!B165,CN6065)),0,1),1)</x:f>
        <x:v>0</x:v>
      </x:c>
    </x:row>
    <x:row r="6066">
      <x:c r="CL6066" t="str">
        <x:v>PCC</x:v>
      </x:c>
      <x:c r="CM6066" t="str">
        <x:v>C165</x:v>
      </x:c>
      <x:c r="CN6066" t="str">
        <x:v>Per-scope reason codes and source notes are now logged on PLSS_Local_Scope.</x:v>
      </x:c>
      <x:c r="CO6066" t="n">
        <x:f>IFERROR(IF(AND(TYPE('PCC'!C165)=TYPE(CN6066),ISBLANK('PCC'!C165)=ISBLANK(CN6066),EXACT('PCC'!C165,CN6066)),0,1),1)</x:f>
        <x:v>0</x:v>
      </x:c>
    </x:row>
    <x:row r="6067">
      <x:c r="CL6067" t="str">
        <x:v>PCC</x:v>
      </x:c>
      <x:c r="CM6067" t="str">
        <x:v>A166</x:v>
      </x:c>
      <x:c r="CN6067" t="str">
        <x:v>TRC.ExtensionProfile</x:v>
      </x:c>
      <x:c r="CO6067" t="n">
        <x:f>IFERROR(IF(AND(TYPE('PCC'!A166)=TYPE(CN6067),ISBLANK('PCC'!A166)=ISBLANK(CN6067),EXACT('PCC'!A166,CN6067)),0,1),1)</x:f>
        <x:v>0</x:v>
      </x:c>
    </x:row>
    <x:row r="6068">
      <x:c r="CL6068" t="str">
        <x:v>PCC</x:v>
      </x:c>
      <x:c r="CM6068" t="str">
        <x:v>B166</x:v>
      </x:c>
      <x:c r="CN6068" t="str">
        <x:v>BASE_ONLY (no separate governance-lock-in extension invoked in this worked run)</x:v>
      </x:c>
      <x:c r="CO6068" t="n">
        <x:f>IFERROR(IF(AND(TYPE('PCC'!B166)=TYPE(CN6068),ISBLANK('PCC'!B166)=ISBLANK(CN6068),EXACT('PCC'!B166,CN6068)),0,1),1)</x:f>
        <x:v>0</x:v>
      </x:c>
    </x:row>
    <x:row r="6069">
      <x:c r="CL6069" t="str">
        <x:v>PCC</x:v>
      </x:c>
      <x:c r="CM6069" t="str">
        <x:v>C166</x:v>
      </x:c>
      <x:c r="CN6069" t="str">
        <x:v>If a governance-lock-in pathway becomes material, declare an explicit extension profile in the next run.</x:v>
      </x:c>
      <x:c r="CO6069" t="n">
        <x:f>IFERROR(IF(AND(TYPE('PCC'!C166)=TYPE(CN6069),ISBLANK('PCC'!C166)=ISBLANK(CN6069),EXACT('PCC'!C166,CN6069)),0,1),1)</x:f>
        <x:v>0</x:v>
      </x:c>
    </x:row>
    <x:row r="6070">
      <x:c r="CL6070" t="str">
        <x:v>PCC</x:v>
      </x:c>
      <x:c r="CM6070" t="str">
        <x:v>A167</x:v>
      </x:c>
      <x:c r="CN6070" t="str">
        <x:v>e_k.RegistryRule</x:v>
      </x:c>
      <x:c r="CO6070" t="n">
        <x:f>IFERROR(IF(AND(TYPE('PCC'!A167)=TYPE(CN6070),ISBLANK('PCC'!A167)=ISBLANK(CN6070),EXACT('PCC'!A167,CN6070)),0,1),1)</x:f>
        <x:v>0</x:v>
      </x:c>
    </x:row>
    <x:row r="6071">
      <x:c r="CL6071" t="str">
        <x:v>PCC</x:v>
      </x:c>
      <x:c r="CM6071" t="str">
        <x:v>B167</x:v>
      </x:c>
      <x:c r="CN6071" t="str">
        <x:v>DEFAULT_ONLY_IN_WORKED_RUN unless PCC justifies otherwise</x:v>
      </x:c>
      <x:c r="CO6071" t="n">
        <x:f>IFERROR(IF(AND(TYPE('PCC'!B167)=TYPE(CN6071),ISBLANK('PCC'!B167)=ISBLANK(CN6071),EXACT('PCC'!B167,CN6071)),0,1),1)</x:f>
        <x:v>0</x:v>
      </x:c>
    </x:row>
    <x:row r="6072">
      <x:c r="CL6072" t="str">
        <x:v>PCC</x:v>
      </x:c>
      <x:c r="CM6072" t="str">
        <x:v>C167</x:v>
      </x:c>
      <x:c r="CN6072" t="str">
        <x:v>Per-instance e_k reason code/default-counterfactual fields are now logged on Impact_Input.</x:v>
      </x:c>
      <x:c r="CO6072" t="n">
        <x:f>IFERROR(IF(AND(TYPE('PCC'!C167)=TYPE(CN6072),ISBLANK('PCC'!C167)=ISBLANK(CN6072),EXACT('PCC'!C167,CN6072)),0,1),1)</x:f>
        <x:v>0</x:v>
      </x:c>
    </x:row>
    <x:row r="6073">
      <x:c r="CL6073" t="str">
        <x:v>PCC</x:v>
      </x:c>
      <x:c r="CM6073" t="str">
        <x:v>A168</x:v>
      </x:c>
      <x:c r="CN6073" t="str">
        <x:v>e_k.MaterialityCheck</x:v>
      </x:c>
      <x:c r="CO6073" t="n">
        <x:f>IFERROR(IF(AND(TYPE('PCC'!A168)=TYPE(CN6073),ISBLANK('PCC'!A168)=ISBLANK(CN6073),EXACT('PCC'!A168,CN6073)),0,1),1)</x:f>
        <x:v>0</x:v>
      </x:c>
    </x:row>
    <x:row r="6074">
      <x:c r="CL6074" t="str">
        <x:v>PCC</x:v>
      </x:c>
      <x:c r="CM6074" t="str">
        <x:v>B168</x:v>
      </x:c>
      <x:c r="CN6074" t="str">
        <x:v>All logged instances use e_k = 1.00</x:v>
      </x:c>
      <x:c r="CO6074" t="n">
        <x:f>IFERROR(IF(AND(TYPE('PCC'!B168)=TYPE(CN6074),ISBLANK('PCC'!B168)=ISBLANK(CN6074),EXACT('PCC'!B168,CN6074)),0,1),1)</x:f>
        <x:v>0</x:v>
      </x:c>
    </x:row>
    <x:row r="6075">
      <x:c r="CL6075" t="str">
        <x:v>PCC</x:v>
      </x:c>
      <x:c r="CM6075" t="str">
        <x:v>A169</x:v>
      </x:c>
      <x:c r="CN6075" t="str">
        <x:v>UCI.E1_Method</x:v>
      </x:c>
      <x:c r="CO6075" t="n">
        <x:f>IFERROR(IF(AND(TYPE('PCC'!A169)=TYPE(CN6075),ISBLANK('PCC'!A169)=ISBLANK(CN6075),EXACT('PCC'!A169,CN6075)),0,1),1)</x:f>
        <x:v>0</x:v>
      </x:c>
    </x:row>
    <x:row r="6076">
      <x:c r="CL6076" t="str">
        <x:v>PCC</x:v>
      </x:c>
      <x:c r="CM6076" t="str">
        <x:v>B169</x:v>
      </x:c>
      <x:c r="CN6076" t="str">
        <x:v>E1_NA_APPLICABLE_COMPONENT_RENORMALIZATION</x:v>
      </x:c>
      <x:c r="CO6076" t="n">
        <x:f>IFERROR(IF(AND(TYPE('PCC'!B169)=TYPE(CN6076),ISBLANK('PCC'!B169)=ISBLANK(CN6076),EXACT('PCC'!B169,CN6076)),0,1),1)</x:f>
        <x:v>0</x:v>
      </x:c>
    </x:row>
    <x:row r="6077">
      <x:c r="CL6077" t="str">
        <x:v>PCC</x:v>
      </x:c>
      <x:c r="CM6077" t="str">
        <x:v>C169</x:v>
      </x:c>
      <x:c r="CN6077" t="str">
        <x:v>Self Equity is ordinarily NA unless a governed within-self equity instrument applies. If applicable but missing, status is UNKNOWN; no fixed perfect value.</x:v>
      </x:c>
      <x:c r="CO6077" t="n">
        <x:f>IFERROR(IF(AND(TYPE('PCC'!C169)=TYPE(CN6077),ISBLANK('PCC'!C169)=ISBLANK(CN6077),EXACT('PCC'!C169,CN6077)),0,1),1)</x:f>
        <x:v>0</x:v>
      </x:c>
    </x:row>
    <x:row r="6078">
      <x:c r="CL6078" t="str">
        <x:v>PCC</x:v>
      </x:c>
      <x:c r="CM6078" t="str">
        <x:v>A170</x:v>
      </x:c>
      <x:c r="CN6078" t="str">
        <x:v>UCI.E7_Method</x:v>
      </x:c>
      <x:c r="CO6078" t="n">
        <x:f>IFERROR(IF(AND(TYPE('PCC'!A170)=TYPE(CN6078),ISBLANK('PCC'!A170)=ISBLANK(CN6078),EXACT('PCC'!A170,CN6078)),0,1),1)</x:f>
        <x:v>0</x:v>
      </x:c>
    </x:row>
    <x:row r="6079">
      <x:c r="CL6079" t="str">
        <x:v>PCC</x:v>
      </x:c>
      <x:c r="CM6079" t="str">
        <x:v>B170</x:v>
      </x:c>
      <x:c r="CN6079" t="str">
        <x:v>E7_NA_APPLICABLE_COMPONENT_RENORMALIZATION</x:v>
      </x:c>
      <x:c r="CO6079" t="n">
        <x:f>IFERROR(IF(AND(TYPE('PCC'!B170)=TYPE(CN6079),ISBLANK('PCC'!B170)=ISBLANK(CN6079),EXACT('PCC'!B170,CN6079)),0,1),1)</x:f>
        <x:v>0</x:v>
      </x:c>
    </x:row>
    <x:row r="6080">
      <x:c r="CL6080" t="str">
        <x:v>PCC</x:v>
      </x:c>
      <x:c r="CM6080" t="str">
        <x:v>C170</x:v>
      </x:c>
      <x:c r="CN6080" t="str">
        <x:v>Biosphere Equity is ordinarily NA unless a governed ecological-distribution/justice instrument applies. If applicable but missing, status is UNKNOWN; no fixed perfect value.</x:v>
      </x:c>
      <x:c r="CO6080" t="n">
        <x:f>IFERROR(IF(AND(TYPE('PCC'!C170)=TYPE(CN6080),ISBLANK('PCC'!C170)=ISBLANK(CN6080),EXACT('PCC'!C170,CN6080)),0,1),1)</x:f>
        <x:v>0</x:v>
      </x:c>
    </x:row>
    <x:row r="6081">
      <x:c r="CL6081" t="str">
        <x:v>PCC</x:v>
      </x:c>
      <x:c r="CM6081" t="str">
        <x:v>A171</x:v>
      </x:c>
      <x:c r="CN6081" t="str">
        <x:v>Sensitivity.MaterialParameterNote</x:v>
      </x:c>
      <x:c r="CO6081" t="n">
        <x:f>IFERROR(IF(AND(TYPE('PCC'!A171)=TYPE(CN6081),ISBLANK('PCC'!A171)=ISBLANK(CN6081),EXACT('PCC'!A171,CN6081)),0,1),1)</x:f>
        <x:v>0</x:v>
      </x:c>
    </x:row>
    <x:row r="6082">
      <x:c r="CL6082" t="str">
        <x:v>PCC</x:v>
      </x:c>
      <x:c r="CM6082" t="str">
        <x:v>B171</x:v>
      </x:c>
      <x:c r="CN6082" t="str">
        <x:v>If non-default e_k, q_u, p(s), or uncertainty-method changes alter admissibility or selection, disclose that parameter as decision-material in the sensitivity bundle.</x:v>
      </x:c>
      <x:c r="CO6082" t="n">
        <x:f>IFERROR(IF(AND(TYPE('PCC'!B171)=TYPE(CN6082),ISBLANK('PCC'!B171)=ISBLANK(CN6082),EXACT('PCC'!B171,CN6082)),0,1),1)</x:f>
        <x:v>0</x:v>
      </x:c>
    </x:row>
    <x:row r="6083">
      <x:c r="CL6083" t="str">
        <x:v>PCC</x:v>
      </x:c>
      <x:c r="CM6083" t="str">
        <x:v>A172</x:v>
      </x:c>
      <x:c r="CN6083" t="str">
        <x:v>SECTION 18: NORMATIVE INPUT REGISTER (v12.0 §14.3A / Appendix H)</x:v>
      </x:c>
      <x:c r="CO6083" t="n">
        <x:f>IFERROR(IF(AND(TYPE('PCC'!A172)=TYPE(CN6083),ISBLANK('PCC'!A172)=ISBLANK(CN6083),EXACT('PCC'!A172,CN6083)),0,1),1)</x:f>
        <x:v>0</x:v>
      </x:c>
    </x:row>
    <x:row r="6084">
      <x:c r="CL6084" t="str">
        <x:v>PCC</x:v>
      </x:c>
      <x:c r="CM6084" t="str">
        <x:v>A173</x:v>
      </x:c>
      <x:c r="CN6084" t="str">
        <x:v>NormativeInputRegister.Present</x:v>
      </x:c>
      <x:c r="CO6084" t="n">
        <x:f>IFERROR(IF(AND(TYPE('PCC'!A173)=TYPE(CN6084),ISBLANK('PCC'!A173)=ISBLANK(CN6084),EXACT('PCC'!A173,CN6084)),0,1),1)</x:f>
        <x:v>0</x:v>
      </x:c>
    </x:row>
    <x:row r="6085">
      <x:c r="CL6085" t="str">
        <x:v>PCC</x:v>
      </x:c>
      <x:c r="CM6085" t="str">
        <x:v>B173</x:v>
      </x:c>
      <x:c r="CN6085" t="str">
        <x:v>YES</x:v>
      </x:c>
      <x:c r="CO6085" t="n">
        <x:f>IFERROR(IF(AND(TYPE('PCC'!B173)=TYPE(CN6085),ISBLANK('PCC'!B173)=ISBLANK(CN6085),EXACT('PCC'!B173,CN6085)),0,1),1)</x:f>
        <x:v>0</x:v>
      </x:c>
    </x:row>
    <x:row r="6086">
      <x:c r="CL6086" t="str">
        <x:v>PCC</x:v>
      </x:c>
      <x:c r="CM6086" t="str">
        <x:v>A174</x:v>
      </x:c>
      <x:c r="CN6086" t="str">
        <x:v>NormInputID</x:v>
      </x:c>
      <x:c r="CO6086" t="n">
        <x:f>IFERROR(IF(AND(TYPE('PCC'!A174)=TYPE(CN6086),ISBLANK('PCC'!A174)=ISBLANK(CN6086),EXACT('PCC'!A174,CN6086)),0,1),1)</x:f>
        <x:v>0</x:v>
      </x:c>
    </x:row>
    <x:row r="6087">
      <x:c r="CL6087" t="str">
        <x:v>PCC</x:v>
      </x:c>
      <x:c r="CM6087" t="str">
        <x:v>B174</x:v>
      </x:c>
      <x:c r="CN6087" t="str">
        <x:v>NIR-2026-001</x:v>
      </x:c>
      <x:c r="CO6087" t="n">
        <x:f>IFERROR(IF(AND(TYPE('PCC'!B174)=TYPE(CN6087),ISBLANK('PCC'!B174)=ISBLANK(CN6087),EXACT('PCC'!B174,CN6087)),0,1),1)</x:f>
        <x:v>0</x:v>
      </x:c>
    </x:row>
    <x:row r="6088">
      <x:c r="CL6088" t="str">
        <x:v>PCC</x:v>
      </x:c>
      <x:c r="CM6088" t="str">
        <x:v>A175</x:v>
      </x:c>
      <x:c r="CN6088" t="str">
        <x:v>InputType</x:v>
      </x:c>
      <x:c r="CO6088" t="n">
        <x:f>IFERROR(IF(AND(TYPE('PCC'!A175)=TYPE(CN6088),ISBLANK('PCC'!A175)=ISBLANK(CN6088),EXACT('PCC'!A175,CN6088)),0,1),1)</x:f>
        <x:v>0</x:v>
      </x:c>
    </x:row>
    <x:row r="6089">
      <x:c r="CL6089" t="str">
        <x:v>PCC</x:v>
      </x:c>
      <x:c r="CM6089" t="str">
        <x:v>B175</x:v>
      </x:c>
      <x:c r="CN6089" t="str">
        <x:v>SCENARIO_PRIORS; PLSS_PROMINENCE; UNCERTAINTY_METHOD; DEFAULT_EK_PROFILE</x:v>
      </x:c>
      <x:c r="CO6089" t="n">
        <x:f>IFERROR(IF(AND(TYPE('PCC'!B175)=TYPE(CN6089),ISBLANK('PCC'!B175)=ISBLANK(CN6089),EXACT('PCC'!B175,CN6089)),0,1),1)</x:f>
        <x:v>0</x:v>
      </x:c>
    </x:row>
    <x:row r="6090">
      <x:c r="CL6090" t="str">
        <x:v>PCC</x:v>
      </x:c>
      <x:c r="CM6090" t="str">
        <x:v>A176</x:v>
      </x:c>
      <x:c r="CN6090" t="str">
        <x:v>Materiality</x:v>
      </x:c>
      <x:c r="CO6090" t="n">
        <x:f>IFERROR(IF(AND(TYPE('PCC'!A176)=TYPE(CN6090),ISBLANK('PCC'!A176)=ISBLANK(CN6090),EXACT('PCC'!A176,CN6090)),0,1),1)</x:f>
        <x:v>0</x:v>
      </x:c>
    </x:row>
    <x:row r="6091">
      <x:c r="CL6091" t="str">
        <x:v>PCC</x:v>
      </x:c>
      <x:c r="CM6091" t="str">
        <x:v>B176</x:v>
      </x:c>
      <x:c r="CN6091" t="str">
        <x:v>SELECTION_MATERIAL; ADMISSIBILITY_MATERIAL</x:v>
      </x:c>
      <x:c r="CO6091" t="n">
        <x:f>IFERROR(IF(AND(TYPE('PCC'!B176)=TYPE(CN6091),ISBLANK('PCC'!B176)=ISBLANK(CN6091),EXACT('PCC'!B176,CN6091)),0,1),1)</x:f>
        <x:v>0</x:v>
      </x:c>
    </x:row>
    <x:row r="6092">
      <x:c r="CL6092" t="str">
        <x:v>PCC</x:v>
      </x:c>
      <x:c r="CM6092" t="str">
        <x:v>A177</x:v>
      </x:c>
      <x:c r="CN6092" t="str">
        <x:v>AffectedObjects</x:v>
      </x:c>
      <x:c r="CO6092" t="n">
        <x:f>IFERROR(IF(AND(TYPE('PCC'!A177)=TYPE(CN6092),ISBLANK('PCC'!A177)=ISBLANK(CN6092),EXACT('PCC'!A177,CN6092)),0,1),1)</x:f>
        <x:v>0</x:v>
      </x:c>
    </x:row>
    <x:row r="6093">
      <x:c r="CL6093" t="str">
        <x:v>PCC</x:v>
      </x:c>
      <x:c r="CM6093" t="str">
        <x:v>B177</x:v>
      </x:c>
      <x:c r="CN6093" t="str">
        <x:v>p(s); q_u; Uncertainty.Method; e_k profile</x:v>
      </x:c>
      <x:c r="CO6093" t="n">
        <x:f>IFERROR(IF(AND(TYPE('PCC'!B177)=TYPE(CN6093),ISBLANK('PCC'!B177)=ISBLANK(CN6093),EXACT('PCC'!B177,CN6093)),0,1),1)</x:f>
        <x:v>0</x:v>
      </x:c>
    </x:row>
    <x:row r="6094">
      <x:c r="CL6094" t="str">
        <x:v>PCC</x:v>
      </x:c>
      <x:c r="CM6094" t="str">
        <x:v>A178</x:v>
      </x:c>
      <x:c r="CN6094" t="str">
        <x:v>EvidenceBasisType</x:v>
      </x:c>
      <x:c r="CO6094" t="n">
        <x:f>IFERROR(IF(AND(TYPE('PCC'!A178)=TYPE(CN6094),ISBLANK('PCC'!A178)=ISBLANK(CN6094),EXACT('PCC'!A178,CN6094)),0,1),1)</x:f>
        <x:v>0</x:v>
      </x:c>
    </x:row>
    <x:row r="6095">
      <x:c r="CL6095" t="str">
        <x:v>PCC</x:v>
      </x:c>
      <x:c r="CM6095" t="str">
        <x:v>B178</x:v>
      </x:c>
      <x:c r="CN6095" t="str">
        <x:v>GOVERNED_INTERPRETATION + ANALYST_JUDGMENT</x:v>
      </x:c>
      <x:c r="CO6095" t="n">
        <x:f>IFERROR(IF(AND(TYPE('PCC'!B178)=TYPE(CN6095),ISBLANK('PCC'!B178)=ISBLANK(CN6095),EXACT('PCC'!B178,CN6095)),0,1),1)</x:f>
        <x:v>0</x:v>
      </x:c>
    </x:row>
    <x:row r="6096">
      <x:c r="CL6096" t="str">
        <x:v>PCC</x:v>
      </x:c>
      <x:c r="CM6096" t="str">
        <x:v>A179</x:v>
      </x:c>
      <x:c r="CN6096" t="str">
        <x:v>EvidenceReference</x:v>
      </x:c>
      <x:c r="CO6096" t="n">
        <x:f>IFERROR(IF(AND(TYPE('PCC'!A179)=TYPE(CN6096),ISBLANK('PCC'!A179)=ISBLANK(CN6096),EXACT('PCC'!A179,CN6096)),0,1),1)</x:f>
        <x:v>0</x:v>
      </x:c>
    </x:row>
    <x:row r="6097">
      <x:c r="CL6097" t="str">
        <x:v>PCC</x:v>
      </x:c>
      <x:c r="CM6097" t="str">
        <x:v>B179</x:v>
      </x:c>
      <x:c r="CN6097" t="str">
        <x:v>RippleLogic v13.0 §10.2A, §14.3A, Appendix H; workbook Scenario_Impacts / PLSS_Local_Scope / CANON / PCC Section 17</x:v>
      </x:c>
      <x:c r="CO6097" t="n">
        <x:f>IFERROR(IF(AND(TYPE('PCC'!B179)=TYPE(CN6097),ISBLANK('PCC'!B179)=ISBLANK(CN6097),EXACT('PCC'!B179,CN6097)),0,1),1)</x:f>
        <x:v>0</x:v>
      </x:c>
    </x:row>
    <x:row r="6098">
      <x:c r="CL6098" t="str">
        <x:v>PCC</x:v>
      </x:c>
      <x:c r="CM6098" t="str">
        <x:v>A180</x:v>
      </x:c>
      <x:c r="CN6098" t="str">
        <x:v>SensitivityNote</x:v>
      </x:c>
      <x:c r="CO6098" t="n">
        <x:f>IFERROR(IF(AND(TYPE('PCC'!A180)=TYPE(CN6098),ISBLANK('PCC'!A180)=ISBLANK(CN6098),EXACT('PCC'!A180,CN6098)),0,1),1)</x:f>
        <x:v>0</x:v>
      </x:c>
    </x:row>
    <x:row r="6099">
      <x:c r="CL6099" t="str">
        <x:v>PCC</x:v>
      </x:c>
      <x:c r="CM6099" t="str">
        <x:v>B180</x:v>
      </x:c>
      <x:c r="CN6099" t="str">
        <x:v>If non-default e_k, q_u, p(s), or uncertainty-method changes alter admissibility or selection, disclose and rerun sensitivity review before claiming release readiness.</x:v>
      </x:c>
      <x:c r="CO6099" t="n">
        <x:f>IFERROR(IF(AND(TYPE('PCC'!B180)=TYPE(CN6099),ISBLANK('PCC'!B180)=ISBLANK(CN6099),EXACT('PCC'!B180,CN6099)),0,1),1)</x:f>
        <x:v>0</x:v>
      </x:c>
    </x:row>
    <x:row r="6100">
      <x:c r="CL6100" t="str">
        <x:v>PCC</x:v>
      </x:c>
      <x:c r="CM6100" t="str">
        <x:v>A181</x:v>
      </x:c>
      <x:c r="CN6100" t="str">
        <x:v>StakeholderOrScopeTarget</x:v>
      </x:c>
      <x:c r="CO6100" t="n">
        <x:f>IFERROR(IF(AND(TYPE('PCC'!A181)=TYPE(CN6100),ISBLANK('PCC'!A181)=ISBLANK(CN6100),EXACT('PCC'!A181,CN6100)),0,1),1)</x:f>
        <x:v>0</x:v>
      </x:c>
    </x:row>
    <x:row r="6101">
      <x:c r="CL6101" t="str">
        <x:v>PCC</x:v>
      </x:c>
      <x:c r="CM6101" t="str">
        <x:v>B181</x:v>
      </x:c>
      <x:c r="CN6101" t="str">
        <x:v>U1/U3/U4 direct stakeholders plus decision-material scenario prior and local-scope governance targets</x:v>
      </x:c>
      <x:c r="CO6101" t="n">
        <x:f>IFERROR(IF(AND(TYPE('PCC'!B181)=TYPE(CN6101),ISBLANK('PCC'!B181)=ISBLANK(CN6101),EXACT('PCC'!B181,CN6101)),0,1),1)</x:f>
        <x:v>0</x:v>
      </x:c>
    </x:row>
    <x:row r="6102">
      <x:c r="CL6102" t="str">
        <x:v>PCC</x:v>
      </x:c>
      <x:c r="CM6102" t="str">
        <x:v>A182</x:v>
      </x:c>
      <x:c r="CN6102" t="str">
        <x:v>GovernedInterpretationBasis</x:v>
      </x:c>
      <x:c r="CO6102" t="n">
        <x:f>IFERROR(IF(AND(TYPE('PCC'!A182)=TYPE(CN6102),ISBLANK('PCC'!A182)=ISBLANK(CN6102),EXACT('PCC'!A182,CN6102)),0,1),1)</x:f>
        <x:v>0</x:v>
      </x:c>
    </x:row>
    <x:row r="6103">
      <x:c r="CL6103" t="str">
        <x:v>PCC</x:v>
      </x:c>
      <x:c r="CM6103" t="str">
        <x:v>B182</x:v>
      </x:c>
      <x:c r="CN6103" t="str">
        <x:v>Canon-governed worked-run interpretation anchored in RippleLogic v13.0 §10.2A, §14.3A, and Appendix H</x:v>
      </x:c>
      <x:c r="CO6103" t="n">
        <x:f>IFERROR(IF(AND(TYPE('PCC'!B182)=TYPE(CN6103),ISBLANK('PCC'!B182)=ISBLANK(CN6103),EXACT('PCC'!B182,CN6103)),0,1),1)</x:f>
        <x:v>0</x:v>
      </x:c>
    </x:row>
    <x:row r="6104">
      <x:c r="CL6104" t="str">
        <x:v>PCC</x:v>
      </x:c>
      <x:c r="CM6104" t="str">
        <x:v>A183</x:v>
      </x:c>
      <x:c r="CN6104" t="str">
        <x:v>PrecautionaryBasis</x:v>
      </x:c>
      <x:c r="CO6104" t="n">
        <x:f>IFERROR(IF(AND(TYPE('PCC'!A183)=TYPE(CN6104),ISBLANK('PCC'!A183)=ISBLANK(CN6104),EXACT('PCC'!A183,CN6104)),0,1),1)</x:f>
        <x:v>0</x:v>
      </x:c>
    </x:row>
    <x:row r="6105">
      <x:c r="CL6105" t="str">
        <x:v>PCC</x:v>
      </x:c>
      <x:c r="CM6105" t="str">
        <x:v>B183</x:v>
      </x:c>
      <x:c r="CN6105" t="str">
        <x:v>Conservative disclosure + rerun if non-default e_k, q_u, p(s), or uncertainty-method changes alter admissibility or selection</x:v>
      </x:c>
      <x:c r="CO6105" t="n">
        <x:f>IFERROR(IF(AND(TYPE('PCC'!B183)=TYPE(CN6105),ISBLANK('PCC'!B183)=ISBLANK(CN6105),EXACT('PCC'!B183,CN6105)),0,1),1)</x:f>
        <x:v>0</x:v>
      </x:c>
    </x:row>
    <x:row r="6106">
      <x:c r="CL6106" t="str">
        <x:v>PCC</x:v>
      </x:c>
      <x:c r="CM6106" t="str">
        <x:v>A184</x:v>
      </x:c>
      <x:c r="CN6106" t="str">
        <x:v>OptionSymmetryStatus</x:v>
      </x:c>
      <x:c r="CO6106" t="n">
        <x:f>IFERROR(IF(AND(TYPE('PCC'!A184)=TYPE(CN6106),ISBLANK('PCC'!A184)=ISBLANK(CN6106),EXACT('PCC'!A184,CN6106)),0,1),1)</x:f>
        <x:v>0</x:v>
      </x:c>
    </x:row>
    <x:row r="6107">
      <x:c r="CL6107" t="str">
        <x:v>PCC</x:v>
      </x:c>
      <x:c r="CM6107" t="str">
        <x:v>B184</x:v>
      </x:c>
      <x:c r="CN6107" t="str">
        <x:v>Symmetric disclosure posture across Option A and Option B; option-specific differences remain in the source impact/scenario sheets</x:v>
      </x:c>
      <x:c r="CO6107" t="n">
        <x:f>IFERROR(IF(AND(TYPE('PCC'!B184)=TYPE(CN6107),ISBLANK('PCC'!B184)=ISBLANK(CN6107),EXACT('PCC'!B184,CN6107)),0,1),1)</x:f>
        <x:v>0</x:v>
      </x:c>
    </x:row>
    <x:row r="6108">
      <x:c r="CL6108" t="str">
        <x:v>PCC</x:v>
      </x:c>
      <x:c r="CM6108" t="str">
        <x:v>A185</x:v>
      </x:c>
      <x:c r="CN6108" t="str">
        <x:v>AnalystReasonCode</x:v>
      </x:c>
      <x:c r="CO6108" t="n">
        <x:f>IFERROR(IF(AND(TYPE('PCC'!A185)=TYPE(CN6108),ISBLANK('PCC'!A185)=ISBLANK(CN6108),EXACT('PCC'!A185,CN6108)),0,1),1)</x:f>
        <x:v>0</x:v>
      </x:c>
    </x:row>
    <x:row r="6109">
      <x:c r="CL6109" t="str">
        <x:v>PCC</x:v>
      </x:c>
      <x:c r="CM6109" t="str">
        <x:v>B185</x:v>
      </x:c>
      <x:c r="CN6109" t="str">
        <x:v>NIR_WORKED_RUN_DISCLOSURE_PROFILE</x:v>
      </x:c>
      <x:c r="CO6109" t="n">
        <x:f>IFERROR(IF(AND(TYPE('PCC'!B185)=TYPE(CN6109),ISBLANK('PCC'!B185)=ISBLANK(CN6109),EXACT('PCC'!B185,CN6109)),0,1),1)</x:f>
        <x:v>0</x:v>
      </x:c>
    </x:row>
    <x:row r="6110">
      <x:c r="CL6110" t="str">
        <x:v>PCC</x:v>
      </x:c>
      <x:c r="CM6110" t="str">
        <x:v>A186</x:v>
      </x:c>
      <x:c r="CN6110" t="str">
        <x:v>ReviewerNote</x:v>
      </x:c>
      <x:c r="CO6110" t="n">
        <x:f>IFERROR(IF(AND(TYPE('PCC'!A186)=TYPE(CN6110),ISBLANK('PCC'!A186)=ISBLANK(CN6110),EXACT('PCC'!A186,CN6110)),0,1),1)</x:f>
        <x:v>0</x:v>
      </x:c>
    </x:row>
    <x:row r="6111">
      <x:c r="CL6111" t="str">
        <x:v>PCC</x:v>
      </x:c>
      <x:c r="CM6111" t="str">
        <x:v>B186</x:v>
      </x:c>
      <x:c r="CN6111" t="str">
        <x:v>N/A (Tier 2 worked-run companion; external reviewer note optional unless separately reviewed)</x:v>
      </x:c>
      <x:c r="CO6111" t="n">
        <x:f>IFERROR(IF(AND(TYPE('PCC'!B186)=TYPE(CN6111),ISBLANK('PCC'!B186)=ISBLANK(CN6111),EXACT('PCC'!B186,CN6111)),0,1),1)</x:f>
        <x:v>0</x:v>
      </x:c>
    </x:row>
    <x:row r="6112">
      <x:c r="CL6112" t="str">
        <x:v>PCC</x:v>
      </x:c>
      <x:c r="CM6112" t="str">
        <x:v>A188</x:v>
      </x:c>
      <x:c r="CN6112" t="str">
        <x:v>SECTION 23: EXECUTION STABILITY RECORD (v12.0 Appendix T)</x:v>
      </x:c>
      <x:c r="CO6112" t="n">
        <x:f>IFERROR(IF(AND(TYPE('PCC'!A188)=TYPE(CN6112),ISBLANK('PCC'!A188)=ISBLANK(CN6112),EXACT('PCC'!A188,CN6112)),0,1),1)</x:f>
        <x:v>0</x:v>
      </x:c>
    </x:row>
    <x:row r="6113">
      <x:c r="CL6113" t="str">
        <x:v>PCC</x:v>
      </x:c>
      <x:c r="CM6113" t="str">
        <x:v>A189</x:v>
      </x:c>
      <x:c r="CN6113" t="str">
        <x:v>ESD_Record_ID</x:v>
      </x:c>
      <x:c r="CO6113" t="n">
        <x:f>IFERROR(IF(AND(TYPE('PCC'!A189)=TYPE(CN6113),ISBLANK('PCC'!A189)=ISBLANK(CN6113),EXACT('PCC'!A189,CN6113)),0,1),1)</x:f>
        <x:v>0</x:v>
      </x:c>
    </x:row>
    <x:row r="6114">
      <x:c r="CL6114" t="str">
        <x:v>PCC</x:v>
      </x:c>
      <x:c r="CM6114" t="str">
        <x:v>B189</x:v>
      </x:c>
      <x:c r="CN6114" t="str">
        <x:v>ESD-ORG-2026-001-A</x:v>
      </x:c>
      <x:c r="CO6114" t="n">
        <x:f>IFERROR(IF(AND(TYPE('PCC'!B189)=TYPE(CN6114),ISBLANK('PCC'!B189)=ISBLANK(CN6114),EXACT('PCC'!B189,CN6114)),0,1),1)</x:f>
        <x:v>0</x:v>
      </x:c>
    </x:row>
    <x:row r="6115">
      <x:c r="CL6115" t="str">
        <x:v>PCC</x:v>
      </x:c>
      <x:c r="CM6115" t="str">
        <x:v>A190</x:v>
      </x:c>
      <x:c r="CN6115" t="str">
        <x:v>SECTION 26: v12.0 EVIDENCE / SGP SPLIT / LEGITIMACY DISCLOSURES</x:v>
      </x:c>
      <x:c r="CO6115" t="n">
        <x:f>IFERROR(IF(AND(TYPE('PCC'!A190)=TYPE(CN6115),ISBLANK('PCC'!A190)=ISBLANK(CN6115),EXACT('PCC'!A190,CN6115)),0,1),1)</x:f>
        <x:v>0</x:v>
      </x:c>
    </x:row>
    <x:row r="6116">
      <x:c r="CL6116" t="str">
        <x:v>PCC</x:v>
      </x:c>
      <x:c r="CM6116" t="str">
        <x:v>A191</x:v>
      </x:c>
      <x:c r="CN6116" t="str">
        <x:v>Evidence_Status_Surface</x:v>
      </x:c>
      <x:c r="CO6116" t="n">
        <x:f>IFERROR(IF(AND(TYPE('PCC'!A191)=TYPE(CN6116),ISBLANK('PCC'!A191)=ISBLANK(CN6116),EXACT('PCC'!A191,CN6116)),0,1),1)</x:f>
        <x:v>0</x:v>
      </x:c>
    </x:row>
    <x:row r="6117">
      <x:c r="CL6117" t="str">
        <x:v>PCC</x:v>
      </x:c>
      <x:c r="CM6117" t="str">
        <x:v>B191</x:v>
      </x:c>
      <x:c r="CN6117" t="str">
        <x:v>ACTIVE</x:v>
      </x:c>
      <x:c r="CO6117" t="n">
        <x:f>IFERROR(IF(AND(TYPE('PCC'!B191)=TYPE(CN6117),ISBLANK('PCC'!B191)=ISBLANK(CN6117),EXACT('PCC'!B191,CN6117)),0,1),1)</x:f>
        <x:v>0</x:v>
      </x:c>
    </x:row>
    <x:row r="6118">
      <x:c r="CL6118" t="str">
        <x:v>PCC</x:v>
      </x:c>
      <x:c r="CM6118" t="str">
        <x:v>C191</x:v>
      </x:c>
      <x:c r="CN6118" t="str">
        <x:v>Evidence_Status_Tokens sheet populated and sanity-checked</x:v>
      </x:c>
      <x:c r="CO6118" t="n">
        <x:f>IFERROR(IF(AND(TYPE('PCC'!C191)=TYPE(CN6118),ISBLANK('PCC'!C191)=ISBLANK(CN6118),EXACT('PCC'!C191,CN6118)),0,1),1)</x:f>
        <x:v>0</x:v>
      </x:c>
    </x:row>
    <x:row r="6119">
      <x:c r="CL6119" t="str">
        <x:v>PCC</x:v>
      </x:c>
      <x:c r="CM6119" t="str">
        <x:v>A192</x:v>
      </x:c>
      <x:c r="CN6119" t="str">
        <x:v>Evidence_Status_Default</x:v>
      </x:c>
      <x:c r="CO6119" t="n">
        <x:f>IFERROR(IF(AND(TYPE('PCC'!A192)=TYPE(CN6119),ISBLANK('PCC'!A192)=ISBLANK(CN6119),EXACT('PCC'!A192,CN6119)),0,1),1)</x:f>
        <x:v>0</x:v>
      </x:c>
    </x:row>
    <x:row r="6120">
      <x:c r="CL6120" t="str">
        <x:v>PCC</x:v>
      </x:c>
      <x:c r="CM6120" t="str">
        <x:v>B192</x:v>
      </x:c>
      <x:c r="CN6120" t="str">
        <x:v>ESTIMATED / EXPERT_JUDGMENT / UNVALIDATED where direct measurement is absent</x:v>
      </x:c>
      <x:c r="CO6120" t="n">
        <x:f>IFERROR(IF(AND(TYPE('PCC'!B192)=TYPE(CN6120),ISBLANK('PCC'!B192)=ISBLANK(CN6120),EXACT('PCC'!B192,CN6120)),0,1),1)</x:f>
        <x:v>0</x:v>
      </x:c>
    </x:row>
    <x:row r="6121">
      <x:c r="CL6121" t="str">
        <x:v>PCC</x:v>
      </x:c>
      <x:c r="CM6121" t="str">
        <x:v>C192</x:v>
      </x:c>
      <x:c r="CN6121" t="str">
        <x:v>No input upgraded to measured without source</x:v>
      </x:c>
      <x:c r="CO6121" t="n">
        <x:f>IFERROR(IF(AND(TYPE('PCC'!C192)=TYPE(CN6121),ISBLANK('PCC'!C192)=ISBLANK(CN6121),EXACT('PCC'!C192,CN6121)),0,1),1)</x:f>
        <x:v>0</x:v>
      </x:c>
    </x:row>
    <x:row r="6122">
      <x:c r="CL6122" t="str">
        <x:v>PCC</x:v>
      </x:c>
      <x:c r="CM6122" t="str">
        <x:v>A193</x:v>
      </x:c>
      <x:c r="CN6122" t="str">
        <x:v>MPS_Result</x:v>
      </x:c>
      <x:c r="CO6122" t="n">
        <x:f>IFERROR(IF(AND(TYPE('PCC'!A193)=TYPE(CN6122),ISBLANK('PCC'!A193)=ISBLANK(CN6122),EXACT('PCC'!A193,CN6122)),0,1),1)</x:f>
        <x:v>0</x:v>
      </x:c>
    </x:row>
    <x:row r="6123">
      <x:c r="CL6123" t="str">
        <x:v>PCC</x:v>
      </x:c>
      <x:c r="CM6123" t="str">
        <x:v>C193</x:v>
      </x:c>
      <x:c r="CN6123" t="str">
        <x:v>From SGP_Input!D13; all six human records checked</x:v>
      </x:c>
      <x:c r="CO6123" t="n">
        <x:f>IFERROR(IF(AND(TYPE('PCC'!C193)=TYPE(CN6123),ISBLANK('PCC'!C193)=ISBLANK(CN6123),EXACT('PCC'!C193,CN6123)),0,1),1)</x:f>
        <x:v>0</x:v>
      </x:c>
    </x:row>
    <x:row r="6124">
      <x:c r="CL6124" t="str">
        <x:v>PCC</x:v>
      </x:c>
      <x:c r="CM6124" t="str">
        <x:v>A194</x:v>
      </x:c>
      <x:c r="CN6124" t="str">
        <x:v>GPR_Result</x:v>
      </x:c>
      <x:c r="CO6124" t="n">
        <x:f>IFERROR(IF(AND(TYPE('PCC'!A194)=TYPE(CN6124),ISBLANK('PCC'!A194)=ISBLANK(CN6124),EXACT('PCC'!A194,CN6124)),0,1),1)</x:f>
        <x:v>0</x:v>
      </x:c>
    </x:row>
    <x:row r="6125">
      <x:c r="CL6125" t="str">
        <x:v>PCC</x:v>
      </x:c>
      <x:c r="CM6125" t="str">
        <x:v>C194</x:v>
      </x:c>
      <x:c r="CN6125" t="str">
        <x:v>From SGP_Split_Guardrail!E5</x:v>
      </x:c>
      <x:c r="CO6125" t="n">
        <x:f>IFERROR(IF(AND(TYPE('PCC'!C194)=TYPE(CN6125),ISBLANK('PCC'!C194)=ISBLANK(CN6125),EXACT('PCC'!C194,CN6125)),0,1),1)</x:f>
        <x:v>0</x:v>
      </x:c>
    </x:row>
    <x:row r="6126">
      <x:c r="CL6126" t="str">
        <x:v>PCC</x:v>
      </x:c>
      <x:c r="CM6126" t="str">
        <x:v>A195</x:v>
      </x:c>
      <x:c r="CN6126" t="str">
        <x:v>SPR_Result</x:v>
      </x:c>
      <x:c r="CO6126" t="n">
        <x:f>IFERROR(IF(AND(TYPE('PCC'!A195)=TYPE(CN6126),ISBLANK('PCC'!A195)=ISBLANK(CN6126),EXACT('PCC'!A195,CN6126)),0,1),1)</x:f>
        <x:v>0</x:v>
      </x:c>
    </x:row>
    <x:row r="6127">
      <x:c r="CL6127" t="str">
        <x:v>PCC</x:v>
      </x:c>
      <x:c r="CM6127" t="str">
        <x:v>C195</x:v>
      </x:c>
      <x:c r="CN6127" t="str">
        <x:v>From SGP_Split_Guardrail!E6</x:v>
      </x:c>
      <x:c r="CO6127" t="n">
        <x:f>IFERROR(IF(AND(TYPE('PCC'!C195)=TYPE(CN6127),ISBLANK('PCC'!C195)=ISBLANK(CN6127),EXACT('PCC'!C195,CN6127)),0,1),1)</x:f>
        <x:v>0</x:v>
      </x:c>
    </x:row>
    <x:row r="6128">
      <x:c r="CL6128" t="str">
        <x:v>PCC</x:v>
      </x:c>
      <x:c r="CM6128" t="str">
        <x:v>A196</x:v>
      </x:c>
      <x:c r="CN6128" t="str">
        <x:v>SGP_Non_Reduction_Guard</x:v>
      </x:c>
      <x:c r="CO6128" t="n">
        <x:f>IFERROR(IF(AND(TYPE('PCC'!A196)=TYPE(CN6128),ISBLANK('PCC'!A196)=ISBLANK(CN6128),EXACT('PCC'!A196,CN6128)),0,1),1)</x:f>
        <x:v>0</x:v>
      </x:c>
    </x:row>
    <x:row r="6129">
      <x:c r="CL6129" t="str">
        <x:v>PCC</x:v>
      </x:c>
      <x:c r="CM6129" t="str">
        <x:v>B196</x:v>
      </x:c>
      <x:c r="CN6129" t="str">
        <x:v>PASS</x:v>
      </x:c>
      <x:c r="CO6129" t="n">
        <x:f>IFERROR(IF(AND(TYPE('PCC'!B196)=TYPE(CN6129),ISBLANK('PCC'!B196)=ISBLANK(CN6129),EXACT('PCC'!B196,CN6129)),0,1),1)</x:f>
        <x:v>0</x:v>
      </x:c>
    </x:row>
    <x:row r="6130">
      <x:c r="CL6130" t="str">
        <x:v>PCC</x:v>
      </x:c>
      <x:c r="CM6130" t="str">
        <x:v>C196</x:v>
      </x:c>
      <x:c r="CN6130" t="str">
        <x:v>Low GPR/SPR cannot reduce MPS or Human Plateau protections</x:v>
      </x:c>
      <x:c r="CO6130" t="n">
        <x:f>IFERROR(IF(AND(TYPE('PCC'!C196)=TYPE(CN6130),ISBLANK('PCC'!C196)=ISBLANK(CN6130),EXACT('PCC'!C196,CN6130)),0,1),1)</x:f>
        <x:v>0</x:v>
      </x:c>
    </x:row>
    <x:row r="6131">
      <x:c r="CL6131" t="str">
        <x:v>PCC</x:v>
      </x:c>
      <x:c r="CM6131" t="str">
        <x:v>A197</x:v>
      </x:c>
      <x:c r="CN6131" t="str">
        <x:v>Boundary_Risk_Surface</x:v>
      </x:c>
      <x:c r="CO6131" t="n">
        <x:f>IFERROR(IF(AND(TYPE('PCC'!A197)=TYPE(CN6131),ISBLANK('PCC'!A197)=ISBLANK(CN6131),EXACT('PCC'!A197,CN6131)),0,1),1)</x:f>
        <x:v>0</x:v>
      </x:c>
    </x:row>
    <x:row r="6132">
      <x:c r="CL6132" t="str">
        <x:v>PCC</x:v>
      </x:c>
      <x:c r="CM6132" t="str">
        <x:v>B197</x:v>
      </x:c>
      <x:c r="CN6132" t="str">
        <x:v>ACTIVE</x:v>
      </x:c>
      <x:c r="CO6132" t="n">
        <x:f>IFERROR(IF(AND(TYPE('PCC'!B197)=TYPE(CN6132),ISBLANK('PCC'!B197)=ISBLANK(CN6132),EXACT('PCC'!B197,CN6132)),0,1),1)</x:f>
        <x:v>0</x:v>
      </x:c>
    </x:row>
    <x:row r="6133">
      <x:c r="CL6133" t="str">
        <x:v>PCC</x:v>
      </x:c>
      <x:c r="CM6133" t="str">
        <x:v>C197</x:v>
      </x:c>
      <x:c r="CN6133" t="str">
        <x:v>Boundary_Risk_Register sheet linked to gate-swing formula flags</x:v>
      </x:c>
      <x:c r="CO6133" t="n">
        <x:f>IFERROR(IF(AND(TYPE('PCC'!C197)=TYPE(CN6133),ISBLANK('PCC'!C197)=ISBLANK(CN6133),EXACT('PCC'!C197,CN6133)),0,1),1)</x:f>
        <x:v>0</x:v>
      </x:c>
    </x:row>
    <x:row r="6134">
      <x:c r="CL6134" t="str">
        <x:v>PCC</x:v>
      </x:c>
      <x:c r="CM6134" t="str">
        <x:v>A198</x:v>
      </x:c>
      <x:c r="CN6134" t="str">
        <x:v>Compact_Profile_Surface</x:v>
      </x:c>
      <x:c r="CO6134" t="n">
        <x:f>IFERROR(IF(AND(TYPE('PCC'!A198)=TYPE(CN6134),ISBLANK('PCC'!A198)=ISBLANK(CN6134),EXACT('PCC'!A198,CN6134)),0,1),1)</x:f>
        <x:v>0</x:v>
      </x:c>
    </x:row>
    <x:row r="6135">
      <x:c r="CL6135" t="str">
        <x:v>PCC</x:v>
      </x:c>
      <x:c r="CM6135" t="str">
        <x:v>B198</x:v>
      </x:c>
      <x:c r="CN6135" t="str">
        <x:v>ACTIVE</x:v>
      </x:c>
      <x:c r="CO6135" t="n">
        <x:f>IFERROR(IF(AND(TYPE('PCC'!B198)=TYPE(CN6135),ISBLANK('PCC'!B198)=ISBLANK(CN6135),EXACT('PCC'!B198,CN6135)),0,1),1)</x:f>
        <x:v>0</x:v>
      </x:c>
    </x:row>
    <x:row r="6136">
      <x:c r="CL6136" t="str">
        <x:v>PCC</x:v>
      </x:c>
      <x:c r="CM6136" t="str">
        <x:v>C198</x:v>
      </x:c>
      <x:c r="CN6136" t="str">
        <x:v>Compact_Profiles sheet present and formula-status checked</x:v>
      </x:c>
      <x:c r="CO6136" t="n">
        <x:f>IFERROR(IF(AND(TYPE('PCC'!C198)=TYPE(CN6136),ISBLANK('PCC'!C198)=ISBLANK(CN6136),EXACT('PCC'!C198,CN6136)),0,1),1)</x:f>
        <x:v>0</x:v>
      </x:c>
    </x:row>
    <x:row r="6137">
      <x:c r="CL6137" t="str">
        <x:v>PCC</x:v>
      </x:c>
      <x:c r="CM6137" t="str">
        <x:v>A199</x:v>
      </x:c>
      <x:c r="CN6137" t="str">
        <x:v>Public_Legitimacy_Boundary</x:v>
      </x:c>
      <x:c r="CO6137" t="n">
        <x:f>IFERROR(IF(AND(TYPE('PCC'!A199)=TYPE(CN6137),ISBLANK('PCC'!A199)=ISBLANK(CN6137),EXACT('PCC'!A199,CN6137)),0,1),1)</x:f>
        <x:v>0</x:v>
      </x:c>
    </x:row>
    <x:row r="6138">
      <x:c r="CL6138" t="str">
        <x:v>PCC</x:v>
      </x:c>
      <x:c r="CM6138" t="str">
        <x:v>B199</x:v>
      </x:c>
      <x:c r="CN6138" t="str">
        <x:v>PASS</x:v>
      </x:c>
      <x:c r="CO6138" t="n">
        <x:f>IFERROR(IF(AND(TYPE('PCC'!B199)=TYPE(CN6138),ISBLANK('PCC'!B199)=ISBLANK(CN6138),EXACT('PCC'!B199,CN6138)),0,1),1)</x:f>
        <x:v>0</x:v>
      </x:c>
    </x:row>
    <x:row r="6139">
      <x:c r="CL6139" t="str">
        <x:v>PCC</x:v>
      </x:c>
      <x:c r="CM6139" t="str">
        <x:v>C199</x:v>
      </x:c>
      <x:c r="CN6139" t="str">
        <x:v>RippleLogic structures reasoning but does not confer legal/democratic/institutional authority</x:v>
      </x:c>
      <x:c r="CO6139" t="n">
        <x:f>IFERROR(IF(AND(TYPE('PCC'!C199)=TYPE(CN6139),ISBLANK('PCC'!C199)=ISBLANK(CN6139),EXACT('PCC'!C199,CN6139)),0,1),1)</x:f>
        <x:v>0</x:v>
      </x:c>
    </x:row>
    <x:row r="6140">
      <x:c r="CL6140" t="str">
        <x:v>PCC</x:v>
      </x:c>
      <x:c r="CM6140" t="str">
        <x:v>A200</x:v>
      </x:c>
      <x:c r="CN6140" t="str">
        <x:v>Current_State_Transition_Post_State</x:v>
      </x:c>
      <x:c r="CO6140" t="n">
        <x:f>IFERROR(IF(AND(TYPE('PCC'!A200)=TYPE(CN6140),ISBLANK('PCC'!A200)=ISBLANK(CN6140),EXACT('PCC'!A200,CN6140)),0,1),1)</x:f>
        <x:v>0</x:v>
      </x:c>
    </x:row>
    <x:row r="6141">
      <x:c r="CL6141" t="str">
        <x:v>PCC</x:v>
      </x:c>
      <x:c r="CM6141" t="str">
        <x:v>B200</x:v>
      </x:c>
      <x:c r="CN6141" t="str">
        <x:v>VALID / ADMISSIBLE / VIABLE</x:v>
      </x:c>
      <x:c r="CO6141" t="n">
        <x:f>IFERROR(IF(AND(TYPE('PCC'!B200)=TYPE(CN6141),ISBLANK('PCC'!B200)=ISBLANK(CN6141),EXACT('PCC'!B200,CN6141)),0,1),1)</x:f>
        <x:v>0</x:v>
      </x:c>
    </x:row>
    <x:row r="6142">
      <x:c r="CL6142" t="str">
        <x:v>PCC</x:v>
      </x:c>
      <x:c r="CM6142" t="str">
        <x:v>A201</x:v>
      </x:c>
      <x:c r="CN6142" t="str">
        <x:v>Qualification_Snapshot</x:v>
      </x:c>
      <x:c r="CO6142" t="n">
        <x:f>IFERROR(IF(AND(TYPE('PCC'!A201)=TYPE(CN6142),ISBLANK('PCC'!A201)=ISBLANK(CN6142),EXACT('PCC'!A201,CN6142)),0,1),1)</x:f>
        <x:v>0</x:v>
      </x:c>
    </x:row>
    <x:row r="6143">
      <x:c r="CL6143" t="str">
        <x:v>PCC</x:v>
      </x:c>
      <x:c r="CM6143" t="str">
        <x:v>B201</x:v>
      </x:c>
      <x:c r="CN6143" t="str">
        <x:v>Current and action-bound; worked exemplar only</x:v>
      </x:c>
      <x:c r="CO6143" t="n">
        <x:f>IFERROR(IF(AND(TYPE('PCC'!B201)=TYPE(CN6143),ISBLANK('PCC'!B201)=ISBLANK(CN6143),EXACT('PCC'!B201,CN6143)),0,1),1)</x:f>
        <x:v>0</x:v>
      </x:c>
    </x:row>
    <x:row r="6144">
      <x:c r="CL6144" t="str">
        <x:v>PCC</x:v>
      </x:c>
      <x:c r="CM6144" t="str">
        <x:v>A202</x:v>
      </x:c>
      <x:c r="CN6144" t="str">
        <x:v>Qualification_Disposition</x:v>
      </x:c>
      <x:c r="CO6144" t="n">
        <x:f>IFERROR(IF(AND(TYPE('PCC'!A202)=TYPE(CN6144),ISBLANK('PCC'!A202)=ISBLANK(CN6144),EXACT('PCC'!A202,CN6144)),0,1),1)</x:f>
        <x:v>0</x:v>
      </x:c>
    </x:row>
    <x:row r="6145">
      <x:c r="CL6145" t="str">
        <x:v>PCC</x:v>
      </x:c>
      <x:c r="CM6145" t="str">
        <x:v>A203</x:v>
      </x:c>
      <x:c r="CN6145" t="str">
        <x:v>Monitoring_and_Observation_Plan</x:v>
      </x:c>
      <x:c r="CO6145" t="n">
        <x:f>IFERROR(IF(AND(TYPE('PCC'!A203)=TYPE(CN6145),ISBLANK('PCC'!A203)=ISBLANK(CN6145),EXACT('PCC'!A203,CN6145)),0,1),1)</x:f>
        <x:v>0</x:v>
      </x:c>
    </x:row>
    <x:row r="6146">
      <x:c r="CL6146" t="str">
        <x:v>PCC</x:v>
      </x:c>
      <x:c r="CM6146" t="str">
        <x:v>B203</x:v>
      </x:c>
      <x:c r="CN6146" t="str">
        <x:v>Required before any execution-bound claim</x:v>
      </x:c>
      <x:c r="CO6146" t="n">
        <x:f>IFERROR(IF(AND(TYPE('PCC'!B203)=TYPE(CN6146),ISBLANK('PCC'!B203)=ISBLANK(CN6146),EXACT('PCC'!B203,CN6146)),0,1),1)</x:f>
        <x:v>0</x:v>
      </x:c>
    </x:row>
    <x:row r="6147">
      <x:c r="CL6147" t="str">
        <x:v>PCC</x:v>
      </x:c>
      <x:c r="CM6147" t="str">
        <x:v>A204</x:v>
      </x:c>
      <x:c r="CN6147" t="str">
        <x:v>Requalification_Path</x:v>
      </x:c>
      <x:c r="CO6147" t="n">
        <x:f>IFERROR(IF(AND(TYPE('PCC'!A204)=TYPE(CN6147),ISBLANK('PCC'!A204)=ISBLANK(CN6147),EXACT('PCC'!A204,CN6147)),0,1),1)</x:f>
        <x:v>0</x:v>
      </x:c>
    </x:row>
    <x:row r="6148">
      <x:c r="CL6148" t="str">
        <x:v>PCC</x:v>
      </x:c>
      <x:c r="CM6148" t="str">
        <x:v>B204</x:v>
      </x:c>
      <x:c r="CN6148" t="str">
        <x:v>Pause, observe, and reopen affected stages when a material trigger occurs</x:v>
      </x:c>
      <x:c r="CO6148" t="n">
        <x:f>IFERROR(IF(AND(TYPE('PCC'!B204)=TYPE(CN6148),ISBLANK('PCC'!B204)=ISBLANK(CN6148),EXACT('PCC'!B204,CN6148)),0,1),1)</x:f>
        <x:v>0</x:v>
      </x:c>
    </x:row>
    <x:row r="6149">
      <x:c r="CL6149" t="str">
        <x:v>PCC</x:v>
      </x:c>
      <x:c r="CM6149" t="str">
        <x:v>A205</x:v>
      </x:c>
      <x:c r="CN6149" t="str">
        <x:v>SECTION 19: v12.0 MEASUREMENT-MATURITY DISCLOSURES</x:v>
      </x:c>
      <x:c r="CO6149" t="n">
        <x:f>IFERROR(IF(AND(TYPE('PCC'!A205)=TYPE(CN6149),ISBLANK('PCC'!A205)=ISBLANK(CN6149),EXACT('PCC'!A205,CN6149)),0,1),1)</x:f>
        <x:v>0</x:v>
      </x:c>
    </x:row>
    <x:row r="6150">
      <x:c r="CL6150" t="str">
        <x:v>PCC</x:v>
      </x:c>
      <x:c r="CM6150" t="str">
        <x:v>A206</x:v>
      </x:c>
      <x:c r="CN6150" t="str">
        <x:v>UCI_Measurement_Readiness</x:v>
      </x:c>
      <x:c r="CO6150" t="n">
        <x:f>IFERROR(IF(AND(TYPE('PCC'!A206)=TYPE(CN6150),ISBLANK('PCC'!A206)=ISBLANK(CN6150),EXACT('PCC'!A206,CN6150)),0,1),1)</x:f>
        <x:v>0</x:v>
      </x:c>
    </x:row>
    <x:row r="6151">
      <x:c r="CL6151" t="str">
        <x:v>PCC</x:v>
      </x:c>
      <x:c r="CM6151" t="str">
        <x:v>B206</x:v>
      </x:c>
      <x:c r="CN6151" t="str">
        <x:v>UCI-M1_PROVISIONAL</x:v>
      </x:c>
      <x:c r="CO6151" t="n">
        <x:f>IFERROR(IF(AND(TYPE('PCC'!B206)=TYPE(CN6151),ISBLANK('PCC'!B206)=ISBLANK(CN6151),EXACT('PCC'!B206,CN6151)),0,1),1)</x:f>
        <x:v>0</x:v>
      </x:c>
    </x:row>
    <x:row r="6152">
      <x:c r="CL6152" t="str">
        <x:v>PCC</x:v>
      </x:c>
      <x:c r="CM6152" t="str">
        <x:v>C206</x:v>
      </x:c>
      <x:c r="CN6152" t="str">
        <x:v>UCI_Maturity</x:v>
      </x:c>
      <x:c r="CO6152" t="n">
        <x:f>IFERROR(IF(AND(TYPE('PCC'!C206)=TYPE(CN6152),ISBLANK('PCC'!C206)=ISBLANK(CN6152),EXACT('PCC'!C206,CN6152)),0,1),1)</x:f>
        <x:v>0</x:v>
      </x:c>
    </x:row>
    <x:row r="6153">
      <x:c r="CL6153" t="str">
        <x:v>PCC</x:v>
      </x:c>
      <x:c r="CM6153" t="str">
        <x:v>A207</x:v>
      </x:c>
      <x:c r="CN6153" t="str">
        <x:v>Kernel_Use_Posture</x:v>
      </x:c>
      <x:c r="CO6153" t="n">
        <x:f>IFERROR(IF(AND(TYPE('PCC'!A207)=TYPE(CN6153),ISBLANK('PCC'!A207)=ISBLANK(CN6153),EXACT('PCC'!A207,CN6153)),0,1),1)</x:f>
        <x:v>0</x:v>
      </x:c>
    </x:row>
    <x:row r="6154">
      <x:c r="CL6154" t="str">
        <x:v>PCC</x:v>
      </x:c>
      <x:c r="CM6154" t="str">
        <x:v>B207</x:v>
      </x:c>
      <x:c r="CN6154" t="str">
        <x:v>K0_NONE</x:v>
      </x:c>
      <x:c r="CO6154" t="n">
        <x:f>IFERROR(IF(AND(TYPE('PCC'!B207)=TYPE(CN6154),ISBLANK('PCC'!B207)=ISBLANK(CN6154),EXACT('PCC'!B207,CN6154)),0,1),1)</x:f>
        <x:v>0</x:v>
      </x:c>
    </x:row>
    <x:row r="6155">
      <x:c r="CL6155" t="str">
        <x:v>PCC</x:v>
      </x:c>
      <x:c r="CM6155" t="str">
        <x:v>C207</x:v>
      </x:c>
      <x:c r="CN6155" t="str">
        <x:v>Kernel_Posture</x:v>
      </x:c>
      <x:c r="CO6155" t="n">
        <x:f>IFERROR(IF(AND(TYPE('PCC'!C207)=TYPE(CN6155),ISBLANK('PCC'!C207)=ISBLANK(CN6155),EXACT('PCC'!C207,CN6155)),0,1),1)</x:f>
        <x:v>0</x:v>
      </x:c>
    </x:row>
    <x:row r="6156">
      <x:c r="CL6156" t="str">
        <x:v>PCC</x:v>
      </x:c>
      <x:c r="CM6156" t="str">
        <x:v>A208</x:v>
      </x:c>
      <x:c r="CN6156" t="str">
        <x:v>HDW_Capture_Audit</x:v>
      </x:c>
      <x:c r="CO6156" t="n">
        <x:f>IFERROR(IF(AND(TYPE('PCC'!A208)=TYPE(CN6156),ISBLANK('PCC'!A208)=ISBLANK(CN6156),EXACT('PCC'!A208,CN6156)),0,1),1)</x:f>
        <x:v>0</x:v>
      </x:c>
    </x:row>
    <x:row r="6157">
      <x:c r="CL6157" t="str">
        <x:v>PCC</x:v>
      </x:c>
      <x:c r="CM6157" t="str">
        <x:v>B208</x:v>
      </x:c>
      <x:c r="CN6157" t="str">
        <x:v>PRESENT</x:v>
      </x:c>
      <x:c r="CO6157" t="n">
        <x:f>IFERROR(IF(AND(TYPE('PCC'!B208)=TYPE(CN6157),ISBLANK('PCC'!B208)=ISBLANK(CN6157),EXACT('PCC'!B208,CN6157)),0,1),1)</x:f>
        <x:v>0</x:v>
      </x:c>
    </x:row>
    <x:row r="6158">
      <x:c r="CL6158" t="str">
        <x:v>PCC</x:v>
      </x:c>
      <x:c r="CM6158" t="str">
        <x:v>C208</x:v>
      </x:c>
      <x:c r="CN6158" t="str">
        <x:v>HDW_Capture_Audit</x:v>
      </x:c>
      <x:c r="CO6158" t="n">
        <x:f>IFERROR(IF(AND(TYPE('PCC'!C208)=TYPE(CN6158),ISBLANK('PCC'!C208)=ISBLANK(CN6158),EXACT('PCC'!C208,CN6158)),0,1),1)</x:f>
        <x:v>0</x:v>
      </x:c>
    </x:row>
    <x:row r="6159">
      <x:c r="CL6159" t="str">
        <x:v>PCC</x:v>
      </x:c>
      <x:c r="CM6159" t="str">
        <x:v>A209</x:v>
      </x:c>
      <x:c r="CN6159" t="str">
        <x:v>PLSS_Escalation_Register</x:v>
      </x:c>
      <x:c r="CO6159" t="n">
        <x:f>IFERROR(IF(AND(TYPE('PCC'!A209)=TYPE(CN6159),ISBLANK('PCC'!A209)=ISBLANK(CN6159),EXACT('PCC'!A209,CN6159)),0,1),1)</x:f>
        <x:v>0</x:v>
      </x:c>
    </x:row>
    <x:row r="6160">
      <x:c r="CL6160" t="str">
        <x:v>PCC</x:v>
      </x:c>
      <x:c r="CM6160" t="str">
        <x:v>B209</x:v>
      </x:c>
      <x:c r="CN6160" t="str">
        <x:v>PRESENT</x:v>
      </x:c>
      <x:c r="CO6160" t="n">
        <x:f>IFERROR(IF(AND(TYPE('PCC'!B209)=TYPE(CN6160),ISBLANK('PCC'!B209)=ISBLANK(CN6160),EXACT('PCC'!B209,CN6160)),0,1),1)</x:f>
        <x:v>0</x:v>
      </x:c>
    </x:row>
    <x:row r="6161">
      <x:c r="CL6161" t="str">
        <x:v>PCC</x:v>
      </x:c>
      <x:c r="CM6161" t="str">
        <x:v>C209</x:v>
      </x:c>
      <x:c r="CN6161" t="str">
        <x:v>PLSS_Escalation</x:v>
      </x:c>
      <x:c r="CO6161" t="n">
        <x:f>IFERROR(IF(AND(TYPE('PCC'!C209)=TYPE(CN6161),ISBLANK('PCC'!C209)=ISBLANK(CN6161),EXACT('PCC'!C209,CN6161)),0,1),1)</x:f>
        <x:v>0</x:v>
      </x:c>
    </x:row>
    <x:row r="6162">
      <x:c r="CL6162" t="str">
        <x:v>PCC</x:v>
      </x:c>
      <x:c r="CM6162" t="str">
        <x:v>A210</x:v>
      </x:c>
      <x:c r="CN6162" t="str">
        <x:v>Biological_Evaluation_Maturity</x:v>
      </x:c>
      <x:c r="CO6162" t="n">
        <x:f>IFERROR(IF(AND(TYPE('PCC'!A210)=TYPE(CN6162),ISBLANK('PCC'!A210)=ISBLANK(CN6162),EXACT('PCC'!A210,CN6162)),0,1),1)</x:f>
        <x:v>0</x:v>
      </x:c>
    </x:row>
    <x:row r="6163">
      <x:c r="CL6163" t="str">
        <x:v>PCC</x:v>
      </x:c>
      <x:c r="CM6163" t="str">
        <x:v>B210</x:v>
      </x:c>
      <x:c r="CN6163" t="str">
        <x:v>NA_NOT_INVOKED — human-only worked-run exemplar; biological SGP evidence not invoked.</x:v>
      </x:c>
      <x:c r="CO6163" t="n">
        <x:f>IFERROR(IF(AND(TYPE('PCC'!B210)=TYPE(CN6163),ISBLANK('PCC'!B210)=ISBLANK(CN6163),EXACT('PCC'!B210,CN6163)),0,1),1)</x:f>
        <x:v>0</x:v>
      </x:c>
    </x:row>
    <x:row r="6164">
      <x:c r="CL6164" t="str">
        <x:v>PCC</x:v>
      </x:c>
      <x:c r="CM6164" t="str">
        <x:v>C210</x:v>
      </x:c>
      <x:c r="CN6164" t="str">
        <x:v>BioSGP_Maturity</x:v>
      </x:c>
      <x:c r="CO6164" t="n">
        <x:f>IFERROR(IF(AND(TYPE('PCC'!C210)=TYPE(CN6164),ISBLANK('PCC'!C210)=ISBLANK(CN6164),EXACT('PCC'!C210,CN6164)),0,1),1)</x:f>
        <x:v>0</x:v>
      </x:c>
    </x:row>
    <x:row r="6165">
      <x:c r="CL6165" t="str">
        <x:v>PCC</x:v>
      </x:c>
      <x:c r="CM6165" t="str">
        <x:v>A211</x:v>
      </x:c>
      <x:c r="CN6165" t="str">
        <x:v>Deployment_Context_Profile</x:v>
      </x:c>
      <x:c r="CO6165" t="n">
        <x:f>IFERROR(IF(AND(TYPE('PCC'!A211)=TYPE(CN6165),ISBLANK('PCC'!A211)=ISBLANK(CN6165),EXACT('PCC'!A211,CN6165)),0,1),1)</x:f>
        <x:v>0</x:v>
      </x:c>
    </x:row>
    <x:row r="6166">
      <x:c r="CL6166" t="str">
        <x:v>PCC</x:v>
      </x:c>
      <x:c r="CM6166" t="str">
        <x:v>B211</x:v>
      </x:c>
      <x:c r="CN6166" t="str">
        <x:v>ORG_WORKED_RUN_EXEMPLAR</x:v>
      </x:c>
      <x:c r="CO6166" t="n">
        <x:f>IFERROR(IF(AND(TYPE('PCC'!B211)=TYPE(CN6166),ISBLANK('PCC'!B211)=ISBLANK(CN6166),EXACT('PCC'!B211,CN6166)),0,1),1)</x:f>
        <x:v>0</x:v>
      </x:c>
    </x:row>
    <x:row r="6167">
      <x:c r="CL6167" t="str">
        <x:v>PCC</x:v>
      </x:c>
      <x:c r="CM6167" t="str">
        <x:v>C211</x:v>
      </x:c>
      <x:c r="CN6167" t="str">
        <x:v>Deployment_Context</x:v>
      </x:c>
      <x:c r="CO6167" t="n">
        <x:f>IFERROR(IF(AND(TYPE('PCC'!C211)=TYPE(CN6167),ISBLANK('PCC'!C211)=ISBLANK(CN6167),EXACT('PCC'!C211,CN6167)),0,1),1)</x:f>
        <x:v>0</x:v>
      </x:c>
    </x:row>
    <x:row r="6168">
      <x:c r="CL6168" t="str">
        <x:v>PCC</x:v>
      </x:c>
      <x:c r="CM6168" t="str">
        <x:v>A212</x:v>
      </x:c>
      <x:c r="CN6168" t="str">
        <x:v>Maturity_Claim_Boundary</x:v>
      </x:c>
      <x:c r="CO6168" t="n">
        <x:f>IFERROR(IF(AND(TYPE('PCC'!A212)=TYPE(CN6168),ISBLANK('PCC'!A212)=ISBLANK(CN6168),EXACT('PCC'!A212,CN6168)),0,1),1)</x:f>
        <x:v>0</x:v>
      </x:c>
    </x:row>
    <x:row r="6169">
      <x:c r="CL6169" t="str">
        <x:v>PCC</x:v>
      </x:c>
      <x:c r="CM6169" t="str">
        <x:v>B212</x:v>
      </x:c>
      <x:c r="CN6169" t="str">
        <x:v>Provisional measurement surfaces disclosed; no empirical validation, ProofPack, Tier 4, cross-domain UCI, validated kernel, or biological measurement-completeness claim.</x:v>
      </x:c>
      <x:c r="CO6169" t="n">
        <x:f>IFERROR(IF(AND(TYPE('PCC'!B212)=TYPE(CN6169),ISBLANK('PCC'!B212)=ISBLANK(CN6169),EXACT('PCC'!B212,CN6169)),0,1),1)</x:f>
        <x:v>0</x:v>
      </x:c>
    </x:row>
    <x:row r="6170">
      <x:c r="CL6170" t="str">
        <x:v>PCC</x:v>
      </x:c>
      <x:c r="CM6170" t="str">
        <x:v>A214</x:v>
      </x:c>
      <x:c r="CN6170" t="str">
        <x:v>SECTION 24: BOUNDARY AND FALSE-PRECISION RISK REGISTER</x:v>
      </x:c>
      <x:c r="CO6170" t="n">
        <x:f>IFERROR(IF(AND(TYPE('PCC'!A214)=TYPE(CN6170),ISBLANK('PCC'!A214)=ISBLANK(CN6170),EXACT('PCC'!A214,CN6170)),0,1),1)</x:f>
        <x:v>0</x:v>
      </x:c>
    </x:row>
    <x:row r="6171">
      <x:c r="CL6171" t="str">
        <x:v>PCC</x:v>
      </x:c>
      <x:c r="CM6171" t="str">
        <x:v>A215</x:v>
      </x:c>
      <x:c r="CN6171" t="str">
        <x:v>Boundary_Gaming_Risk</x:v>
      </x:c>
      <x:c r="CO6171" t="n">
        <x:f>IFERROR(IF(AND(TYPE('PCC'!A215)=TYPE(CN6171),ISBLANK('PCC'!A215)=ISBLANK(CN6171),EXACT('PCC'!A215,CN6171)),0,1),1)</x:f>
        <x:v>0</x:v>
      </x:c>
    </x:row>
    <x:row r="6172">
      <x:c r="CL6172" t="str">
        <x:v>PCC</x:v>
      </x:c>
      <x:c r="CM6172" t="str">
        <x:v>B215</x:v>
      </x:c>
      <x:c r="CN6172" t="str">
        <x:v>PRESENT</x:v>
      </x:c>
      <x:c r="CO6172" t="n">
        <x:f>IFERROR(IF(AND(TYPE('PCC'!B215)=TYPE(CN6172),ISBLANK('PCC'!B215)=ISBLANK(CN6172),EXACT('PCC'!B215,CN6172)),0,1),1)</x:f>
        <x:v>0</x:v>
      </x:c>
    </x:row>
    <x:row r="6173">
      <x:c r="CL6173" t="str">
        <x:v>PCC</x:v>
      </x:c>
      <x:c r="CM6173" t="str">
        <x:v>C215</x:v>
      </x:c>
      <x:c r="CN6173" t="str">
        <x:v>Boundary_Risk_Register</x:v>
      </x:c>
      <x:c r="CO6173" t="n">
        <x:f>IFERROR(IF(AND(TYPE('PCC'!C215)=TYPE(CN6173),ISBLANK('PCC'!C215)=ISBLANK(CN6173),EXACT('PCC'!C215,CN6173)),0,1),1)</x:f>
        <x:v>0</x:v>
      </x:c>
    </x:row>
    <x:row r="6174">
      <x:c r="CL6174" t="str">
        <x:v>PCC</x:v>
      </x:c>
      <x:c r="CM6174" t="str">
        <x:v>A216</x:v>
      </x:c>
      <x:c r="CN6174" t="str">
        <x:v>False_Precision_Risk</x:v>
      </x:c>
      <x:c r="CO6174" t="n">
        <x:f>IFERROR(IF(AND(TYPE('PCC'!A216)=TYPE(CN6174),ISBLANK('PCC'!A216)=ISBLANK(CN6174),EXACT('PCC'!A216,CN6174)),0,1),1)</x:f>
        <x:v>0</x:v>
      </x:c>
    </x:row>
    <x:row r="6175">
      <x:c r="CL6175" t="str">
        <x:v>PCC</x:v>
      </x:c>
      <x:c r="CM6175" t="str">
        <x:v>B216</x:v>
      </x:c>
      <x:c r="CN6175" t="str">
        <x:v>PRESENT</x:v>
      </x:c>
      <x:c r="CO6175" t="n">
        <x:f>IFERROR(IF(AND(TYPE('PCC'!B216)=TYPE(CN6175),ISBLANK('PCC'!B216)=ISBLANK(CN6175),EXACT('PCC'!B216,CN6175)),0,1),1)</x:f>
        <x:v>0</x:v>
      </x:c>
    </x:row>
    <x:row r="6176">
      <x:c r="CL6176" t="str">
        <x:v>PCC</x:v>
      </x:c>
      <x:c r="CM6176" t="str">
        <x:v>C216</x:v>
      </x:c>
      <x:c r="CN6176" t="str">
        <x:v>Boundary_Risk_Register</x:v>
      </x:c>
      <x:c r="CO6176" t="n">
        <x:f>IFERROR(IF(AND(TYPE('PCC'!C216)=TYPE(CN6176),ISBLANK('PCC'!C216)=ISBLANK(CN6176),EXACT('PCC'!C216,CN6176)),0,1),1)</x:f>
        <x:v>0</x:v>
      </x:c>
    </x:row>
    <x:row r="6177">
      <x:c r="CL6177" t="str">
        <x:v>PCC</x:v>
      </x:c>
      <x:c r="CM6177" t="str">
        <x:v>A217</x:v>
      </x:c>
      <x:c r="CN6177" t="str">
        <x:v>Gate_Swing_Cell_Flag</x:v>
      </x:c>
      <x:c r="CO6177" t="n">
        <x:f>IFERROR(IF(AND(TYPE('PCC'!A217)=TYPE(CN6177),ISBLANK('PCC'!A217)=ISBLANK(CN6177),EXACT('PCC'!A217,CN6177)),0,1),1)</x:f>
        <x:v>0</x:v>
      </x:c>
    </x:row>
    <x:row r="6178">
      <x:c r="CL6178" t="str">
        <x:v>PCC</x:v>
      </x:c>
      <x:c r="CM6178" t="str">
        <x:v>B217</x:v>
      </x:c>
      <x:c r="CN6178" t="str">
        <x:v>CHECK_REQUIRED_IF_MATERIAL</x:v>
      </x:c>
      <x:c r="CO6178" t="n">
        <x:f>IFERROR(IF(AND(TYPE('PCC'!B217)=TYPE(CN6178),ISBLANK('PCC'!B217)=ISBLANK(CN6178),EXACT('PCC'!B217,CN6178)),0,1),1)</x:f>
        <x:v>0</x:v>
      </x:c>
    </x:row>
    <x:row r="6179">
      <x:c r="CL6179" t="str">
        <x:v>PCC</x:v>
      </x:c>
      <x:c r="CM6179" t="str">
        <x:v>C217</x:v>
      </x:c>
      <x:c r="CN6179" t="str">
        <x:v>Boundary_Risk_Register</x:v>
      </x:c>
      <x:c r="CO6179" t="n">
        <x:f>IFERROR(IF(AND(TYPE('PCC'!C217)=TYPE(CN6179),ISBLANK('PCC'!C217)=ISBLANK(CN6179),EXACT('PCC'!C217,CN6179)),0,1),1)</x:f>
        <x:v>0</x:v>
      </x:c>
    </x:row>
    <x:row r="6180">
      <x:c r="CL6180" t="str">
        <x:v>PCC</x:v>
      </x:c>
      <x:c r="CM6180" t="str">
        <x:v>A218</x:v>
      </x:c>
      <x:c r="CN6180" t="str">
        <x:v>Subgroup_Definition_Risk</x:v>
      </x:c>
      <x:c r="CO6180" t="n">
        <x:f>IFERROR(IF(AND(TYPE('PCC'!A218)=TYPE(CN6180),ISBLANK('PCC'!A218)=ISBLANK(CN6180),EXACT('PCC'!A218,CN6180)),0,1),1)</x:f>
        <x:v>0</x:v>
      </x:c>
    </x:row>
    <x:row r="6181">
      <x:c r="CL6181" t="str">
        <x:v>PCC</x:v>
      </x:c>
      <x:c r="CM6181" t="str">
        <x:v>B218</x:v>
      </x:c>
      <x:c r="CN6181" t="str">
        <x:v>CHECK_REQUIRED_IF_MATERIAL</x:v>
      </x:c>
      <x:c r="CO6181" t="n">
        <x:f>IFERROR(IF(AND(TYPE('PCC'!B218)=TYPE(CN6181),ISBLANK('PCC'!B218)=ISBLANK(CN6181),EXACT('PCC'!B218,CN6181)),0,1),1)</x:f>
        <x:v>0</x:v>
      </x:c>
    </x:row>
    <x:row r="6182">
      <x:c r="CL6182" t="str">
        <x:v>PCC</x:v>
      </x:c>
      <x:c r="CM6182" t="str">
        <x:v>C218</x:v>
      </x:c>
      <x:c r="CN6182" t="str">
        <x:v>Boundary_Risk_Register</x:v>
      </x:c>
      <x:c r="CO6182" t="n">
        <x:f>IFERROR(IF(AND(TYPE('PCC'!C218)=TYPE(CN6182),ISBLANK('PCC'!C218)=ISBLANK(CN6182),EXACT('PCC'!C218,CN6182)),0,1),1)</x:f>
        <x:v>0</x:v>
      </x:c>
    </x:row>
    <x:row r="6183">
      <x:c r="CL6183" t="str">
        <x:v>PCC</x:v>
      </x:c>
      <x:c r="CM6183" t="str">
        <x:v>A219</x:v>
      </x:c>
      <x:c r="CN6183" t="str">
        <x:v>Scenario_Probability_Risk</x:v>
      </x:c>
      <x:c r="CO6183" t="n">
        <x:f>IFERROR(IF(AND(TYPE('PCC'!A219)=TYPE(CN6183),ISBLANK('PCC'!A219)=ISBLANK(CN6183),EXACT('PCC'!A219,CN6183)),0,1),1)</x:f>
        <x:v>0</x:v>
      </x:c>
    </x:row>
    <x:row r="6184">
      <x:c r="CL6184" t="str">
        <x:v>PCC</x:v>
      </x:c>
      <x:c r="CM6184" t="str">
        <x:v>B219</x:v>
      </x:c>
      <x:c r="CN6184" t="str">
        <x:v>CHECK_REQUIRED_IF_MATERIAL</x:v>
      </x:c>
      <x:c r="CO6184" t="n">
        <x:f>IFERROR(IF(AND(TYPE('PCC'!B219)=TYPE(CN6184),ISBLANK('PCC'!B219)=ISBLANK(CN6184),EXACT('PCC'!B219,CN6184)),0,1),1)</x:f>
        <x:v>0</x:v>
      </x:c>
    </x:row>
    <x:row r="6185">
      <x:c r="CL6185" t="str">
        <x:v>PCC</x:v>
      </x:c>
      <x:c r="CM6185" t="str">
        <x:v>C219</x:v>
      </x:c>
      <x:c r="CN6185" t="str">
        <x:v>Boundary_Risk_Register</x:v>
      </x:c>
      <x:c r="CO6185" t="n">
        <x:f>IFERROR(IF(AND(TYPE('PCC'!C219)=TYPE(CN6185),ISBLANK('PCC'!C219)=ISBLANK(CN6185),EXACT('PCC'!C219,CN6185)),0,1),1)</x:f>
        <x:v>0</x:v>
      </x:c>
    </x:row>
    <x:row r="6186">
      <x:c r="CL6186" t="str">
        <x:v>PCC</x:v>
      </x:c>
      <x:c r="CM6186" t="str">
        <x:v>A220</x:v>
      </x:c>
      <x:c r="CN6186" t="str">
        <x:v>Threshold_Laundering_Risk</x:v>
      </x:c>
      <x:c r="CO6186" t="n">
        <x:f>IFERROR(IF(AND(TYPE('PCC'!A220)=TYPE(CN6186),ISBLANK('PCC'!A220)=ISBLANK(CN6186),EXACT('PCC'!A220,CN6186)),0,1),1)</x:f>
        <x:v>0</x:v>
      </x:c>
    </x:row>
    <x:row r="6187">
      <x:c r="CL6187" t="str">
        <x:v>PCC</x:v>
      </x:c>
      <x:c r="CM6187" t="str">
        <x:v>B220</x:v>
      </x:c>
      <x:c r="CN6187" t="str">
        <x:v>CHECK_REQUIRED_IF_MATERIAL</x:v>
      </x:c>
      <x:c r="CO6187" t="n">
        <x:f>IFERROR(IF(AND(TYPE('PCC'!B220)=TYPE(CN6187),ISBLANK('PCC'!B220)=ISBLANK(CN6187),EXACT('PCC'!B220,CN6187)),0,1),1)</x:f>
        <x:v>0</x:v>
      </x:c>
    </x:row>
    <x:row r="6188">
      <x:c r="CL6188" t="str">
        <x:v>PCC</x:v>
      </x:c>
      <x:c r="CM6188" t="str">
        <x:v>C220</x:v>
      </x:c>
      <x:c r="CN6188" t="str">
        <x:v>Boundary_Risk_Register</x:v>
      </x:c>
      <x:c r="CO6188" t="n">
        <x:f>IFERROR(IF(AND(TYPE('PCC'!C220)=TYPE(CN6188),ISBLANK('PCC'!C220)=ISBLANK(CN6188),EXACT('PCC'!C220,CN6188)),0,1),1)</x:f>
        <x:v>0</x:v>
      </x:c>
    </x:row>
    <x:row r="6189">
      <x:c r="CL6189" t="str">
        <x:v>PCC</x:v>
      </x:c>
      <x:c r="CM6189" t="str">
        <x:v>A221</x:v>
      </x:c>
      <x:c r="CN6189" t="str">
        <x:v>Reviewer_Disagreement_Level</x:v>
      </x:c>
      <x:c r="CO6189" t="n">
        <x:f>IFERROR(IF(AND(TYPE('PCC'!A221)=TYPE(CN6189),ISBLANK('PCC'!A221)=ISBLANK(CN6189),EXACT('PCC'!A221,CN6189)),0,1),1)</x:f>
        <x:v>0</x:v>
      </x:c>
    </x:row>
    <x:row r="6190">
      <x:c r="CL6190" t="str">
        <x:v>PCC</x:v>
      </x:c>
      <x:c r="CM6190" t="str">
        <x:v>B221</x:v>
      </x:c>
      <x:c r="CN6190" t="str">
        <x:v>DISCLOSE_IF_MATERIAL</x:v>
      </x:c>
      <x:c r="CO6190" t="n">
        <x:f>IFERROR(IF(AND(TYPE('PCC'!B221)=TYPE(CN6190),ISBLANK('PCC'!B221)=ISBLANK(CN6190),EXACT('PCC'!B221,CN6190)),0,1),1)</x:f>
        <x:v>0</x:v>
      </x:c>
    </x:row>
    <x:row r="6191">
      <x:c r="CL6191" t="str">
        <x:v>PCC</x:v>
      </x:c>
      <x:c r="CM6191" t="str">
        <x:v>C221</x:v>
      </x:c>
      <x:c r="CN6191" t="str">
        <x:v>Boundary_Risk_Register</x:v>
      </x:c>
      <x:c r="CO6191" t="n">
        <x:f>IFERROR(IF(AND(TYPE('PCC'!C221)=TYPE(CN6191),ISBLANK('PCC'!C221)=ISBLANK(CN6191),EXACT('PCC'!C221,CN6191)),0,1),1)</x:f>
        <x:v>0</x:v>
      </x:c>
    </x:row>
    <x:row r="6192">
      <x:c r="CL6192" t="str">
        <x:v>PCC</x:v>
      </x:c>
      <x:c r="CM6192" t="str">
        <x:v>A222</x:v>
      </x:c>
      <x:c r="CN6192" t="str">
        <x:v>Boundary_Risk_Claim_Boundary</x:v>
      </x:c>
      <x:c r="CO6192" t="n">
        <x:f>IFERROR(IF(AND(TYPE('PCC'!A222)=TYPE(CN6192),ISBLANK('PCC'!A222)=ISBLANK(CN6192),EXACT('PCC'!A222,CN6192)),0,1),1)</x:f>
        <x:v>0</x:v>
      </x:c>
    </x:row>
    <x:row r="6193">
      <x:c r="CL6193" t="str">
        <x:v>PCC</x:v>
      </x:c>
      <x:c r="CM6193" t="str">
        <x:v>B222</x:v>
      </x:c>
      <x:c r="CN6193" t="str">
        <x:v>Disclosure extension only; does not alter cascade or create ProofPack/Tier4/empirical-validation claim.</x:v>
      </x:c>
      <x:c r="CO6193" t="n">
        <x:f>IFERROR(IF(AND(TYPE('PCC'!B222)=TYPE(CN6193),ISBLANK('PCC'!B222)=ISBLANK(CN6193),EXACT('PCC'!B222,CN6193)),0,1),1)</x:f>
        <x:v>0</x:v>
      </x:c>
    </x:row>
    <x:row r="6194">
      <x:c r="CL6194" t="str">
        <x:v>PCC</x:v>
      </x:c>
      <x:c r="CM6194" t="str">
        <x:v>A224</x:v>
      </x:c>
      <x:c r="CN6194" t="str">
        <x:v>SECTION 25: v12.0 EVIDENCE, LEGITIMACY, AND SGP SPLIT DISCLOSURES</x:v>
      </x:c>
      <x:c r="CO6194" t="n">
        <x:f>IFERROR(IF(AND(TYPE('PCC'!A224)=TYPE(CN6194),ISBLANK('PCC'!A224)=ISBLANK(CN6194),EXACT('PCC'!A224,CN6194)),0,1),1)</x:f>
        <x:v>0</x:v>
      </x:c>
    </x:row>
    <x:row r="6195">
      <x:c r="CL6195" t="str">
        <x:v>PCC</x:v>
      </x:c>
      <x:c r="CM6195" t="str">
        <x:v>A225</x:v>
      </x:c>
      <x:c r="CN6195" t="str">
        <x:v>Evidence_Status_Token_Register</x:v>
      </x:c>
      <x:c r="CO6195" t="n">
        <x:f>IFERROR(IF(AND(TYPE('PCC'!A225)=TYPE(CN6195),ISBLANK('PCC'!A225)=ISBLANK(CN6195),EXACT('PCC'!A225,CN6195)),0,1),1)</x:f>
        <x:v>0</x:v>
      </x:c>
    </x:row>
    <x:row r="6196">
      <x:c r="CL6196" t="str">
        <x:v>PCC</x:v>
      </x:c>
      <x:c r="CM6196" t="str">
        <x:v>B225</x:v>
      </x:c>
      <x:c r="CN6196" t="str">
        <x:v>PRESENT</x:v>
      </x:c>
      <x:c r="CO6196" t="n">
        <x:f>IFERROR(IF(AND(TYPE('PCC'!B225)=TYPE(CN6196),ISBLANK('PCC'!B225)=ISBLANK(CN6196),EXACT('PCC'!B225,CN6196)),0,1),1)</x:f>
        <x:v>0</x:v>
      </x:c>
    </x:row>
    <x:row r="6197">
      <x:c r="CL6197" t="str">
        <x:v>PCC</x:v>
      </x:c>
      <x:c r="CM6197" t="str">
        <x:v>C225</x:v>
      </x:c>
      <x:c r="CN6197" t="str">
        <x:v>Evidence_Status_Tokens</x:v>
      </x:c>
      <x:c r="CO6197" t="n">
        <x:f>IFERROR(IF(AND(TYPE('PCC'!C225)=TYPE(CN6197),ISBLANK('PCC'!C225)=ISBLANK(CN6197),EXACT('PCC'!C225,CN6197)),0,1),1)</x:f>
        <x:v>0</x:v>
      </x:c>
    </x:row>
    <x:row r="6198">
      <x:c r="CL6198" t="str">
        <x:v>PCC</x:v>
      </x:c>
      <x:c r="CM6198" t="str">
        <x:v>A226</x:v>
      </x:c>
      <x:c r="CN6198" t="str">
        <x:v>Public_Legitimacy_Boundary</x:v>
      </x:c>
      <x:c r="CO6198" t="n">
        <x:f>IFERROR(IF(AND(TYPE('PCC'!A226)=TYPE(CN6198),ISBLANK('PCC'!A226)=ISBLANK(CN6198),EXACT('PCC'!A226,CN6198)),0,1),1)</x:f>
        <x:v>0</x:v>
      </x:c>
    </x:row>
    <x:row r="6199">
      <x:c r="CL6199" t="str">
        <x:v>PCC</x:v>
      </x:c>
      <x:c r="CM6199" t="str">
        <x:v>B226</x:v>
      </x:c>
      <x:c r="CN6199" t="str">
        <x:v>DISCLOSE_IF_PUBLIC_GOVERNANCE</x:v>
      </x:c>
      <x:c r="CO6199" t="n">
        <x:f>IFERROR(IF(AND(TYPE('PCC'!B226)=TYPE(CN6199),ISBLANK('PCC'!B226)=ISBLANK(CN6199),EXACT('PCC'!B226,CN6199)),0,1),1)</x:f>
        <x:v>0</x:v>
      </x:c>
    </x:row>
    <x:row r="6200">
      <x:c r="CL6200" t="str">
        <x:v>PCC</x:v>
      </x:c>
      <x:c r="CM6200" t="str">
        <x:v>C226</x:v>
      </x:c>
      <x:c r="CN6200" t="str">
        <x:v>Canon Appendix Y / Compact_Profiles</x:v>
      </x:c>
      <x:c r="CO6200" t="n">
        <x:f>IFERROR(IF(AND(TYPE('PCC'!C226)=TYPE(CN6200),ISBLANK('PCC'!C226)=ISBLANK(CN6200),EXACT('PCC'!C226,CN6200)),0,1),1)</x:f>
        <x:v>0</x:v>
      </x:c>
    </x:row>
    <x:row r="6201">
      <x:c r="CL6201" t="str">
        <x:v>PCC</x:v>
      </x:c>
      <x:c r="CM6201" t="str">
        <x:v>A227</x:v>
      </x:c>
      <x:c r="CN6201" t="str">
        <x:v>Compact_Profile_Used</x:v>
      </x:c>
      <x:c r="CO6201" t="n">
        <x:f>IFERROR(IF(AND(TYPE('PCC'!A227)=TYPE(CN6201),ISBLANK('PCC'!A227)=ISBLANK(CN6201),EXACT('PCC'!A227,CN6201)),0,1),1)</x:f>
        <x:v>0</x:v>
      </x:c>
    </x:row>
    <x:row r="6202">
      <x:c r="CL6202" t="str">
        <x:v>PCC</x:v>
      </x:c>
      <x:c r="CM6202" t="str">
        <x:v>B227</x:v>
      </x:c>
      <x:c r="CN6202" t="str">
        <x:v>NONE_OR_DECLARED</x:v>
      </x:c>
      <x:c r="CO6202" t="n">
        <x:f>IFERROR(IF(AND(TYPE('PCC'!B227)=TYPE(CN6202),ISBLANK('PCC'!B227)=ISBLANK(CN6202),EXACT('PCC'!B227,CN6202)),0,1),1)</x:f>
        <x:v>0</x:v>
      </x:c>
    </x:row>
    <x:row r="6203">
      <x:c r="CL6203" t="str">
        <x:v>PCC</x:v>
      </x:c>
      <x:c r="CM6203" t="str">
        <x:v>C227</x:v>
      </x:c>
      <x:c r="CN6203" t="str">
        <x:v>Compact_Profiles</x:v>
      </x:c>
      <x:c r="CO6203" t="n">
        <x:f>IFERROR(IF(AND(TYPE('PCC'!C227)=TYPE(CN6203),ISBLANK('PCC'!C227)=ISBLANK(CN6203),EXACT('PCC'!C227,CN6203)),0,1),1)</x:f>
        <x:v>0</x:v>
      </x:c>
    </x:row>
    <x:row r="6204">
      <x:c r="CL6204" t="str">
        <x:v>PCC</x:v>
      </x:c>
      <x:c r="CM6204" t="str">
        <x:v>A228</x:v>
      </x:c>
      <x:c r="CN6204" t="str">
        <x:v>SGP_Patienthood_Participation_Split</x:v>
      </x:c>
      <x:c r="CO6204" t="n">
        <x:f>IFERROR(IF(AND(TYPE('PCC'!A228)=TYPE(CN6204),ISBLANK('PCC'!A228)=ISBLANK(CN6204),EXACT('PCC'!A228,CN6204)),0,1),1)</x:f>
        <x:v>0</x:v>
      </x:c>
    </x:row>
    <x:row r="6205">
      <x:c r="CL6205" t="str">
        <x:v>PCC</x:v>
      </x:c>
      <x:c r="CM6205" t="str">
        <x:v>B228</x:v>
      </x:c>
      <x:c r="CN6205" t="str">
        <x:v>PRESENT</x:v>
      </x:c>
      <x:c r="CO6205" t="n">
        <x:f>IFERROR(IF(AND(TYPE('PCC'!B228)=TYPE(CN6205),ISBLANK('PCC'!B228)=ISBLANK(CN6205),EXACT('PCC'!B228,CN6205)),0,1),1)</x:f>
        <x:v>0</x:v>
      </x:c>
    </x:row>
    <x:row r="6206">
      <x:c r="CL6206" t="str">
        <x:v>PCC</x:v>
      </x:c>
      <x:c r="CM6206" t="str">
        <x:v>C228</x:v>
      </x:c>
      <x:c r="CN6206" t="str">
        <x:v>SGP_Split_Guardrail</x:v>
      </x:c>
      <x:c r="CO6206" t="n">
        <x:f>IFERROR(IF(AND(TYPE('PCC'!C228)=TYPE(CN6206),ISBLANK('PCC'!C228)=ISBLANK(CN6206),EXACT('PCC'!C228,CN6206)),0,1),1)</x:f>
        <x:v>0</x:v>
      </x:c>
    </x:row>
    <x:row r="6207">
      <x:c r="CL6207" t="str">
        <x:v>PCC</x:v>
      </x:c>
      <x:c r="CM6207" t="str">
        <x:v>A229</x:v>
      </x:c>
      <x:c r="CN6207" t="str">
        <x:v>Validation_Roadmap_Status</x:v>
      </x:c>
      <x:c r="CO6207" t="n">
        <x:f>IFERROR(IF(AND(TYPE('PCC'!A229)=TYPE(CN6207),ISBLANK('PCC'!A229)=ISBLANK(CN6207),EXACT('PCC'!A229,CN6207)),0,1),1)</x:f>
        <x:v>0</x:v>
      </x:c>
    </x:row>
    <x:row r="6208">
      <x:c r="CL6208" t="str">
        <x:v>PCC</x:v>
      </x:c>
      <x:c r="CM6208" t="str">
        <x:v>B229</x:v>
      </x:c>
      <x:c r="CN6208" t="str">
        <x:v>ROADMAP_ONLY_NOT_VALIDATION</x:v>
      </x:c>
      <x:c r="CO6208" t="n">
        <x:f>IFERROR(IF(AND(TYPE('PCC'!B229)=TYPE(CN6208),ISBLANK('PCC'!B229)=ISBLANK(CN6208),EXACT('PCC'!B229,CN6208)),0,1),1)</x:f>
        <x:v>0</x:v>
      </x:c>
    </x:row>
    <x:row r="6209">
      <x:c r="CL6209" t="str">
        <x:v>PCC</x:v>
      </x:c>
      <x:c r="CM6209" t="str">
        <x:v>C229</x:v>
      </x:c>
      <x:c r="CN6209" t="str">
        <x:v>Validation_Roadmap</x:v>
      </x:c>
      <x:c r="CO6209" t="n">
        <x:f>IFERROR(IF(AND(TYPE('PCC'!C229)=TYPE(CN6209),ISBLANK('PCC'!C229)=ISBLANK(CN6209),EXACT('PCC'!C229,CN6209)),0,1),1)</x:f>
        <x:v>0</x:v>
      </x:c>
    </x:row>
    <x:row r="6210">
      <x:c r="CL6210" t="str">
        <x:v>PCC</x:v>
      </x:c>
      <x:c r="CM6210" t="str">
        <x:v>A230</x:v>
      </x:c>
      <x:c r="CN6210" t="str">
        <x:v>v12.0_Claim_Boundary</x:v>
      </x:c>
      <x:c r="CO6210" t="n">
        <x:f>IFERROR(IF(AND(TYPE('PCC'!A230)=TYPE(CN6210),ISBLANK('PCC'!A230)=ISBLANK(CN6210),EXACT('PCC'!A230,CN6210)),0,1),1)</x:f>
        <x:v>0</x:v>
      </x:c>
    </x:row>
    <x:row r="6211">
      <x:c r="CL6211" t="str">
        <x:v>PCC</x:v>
      </x:c>
      <x:c r="CM6211" t="str">
        <x:v>B230</x:v>
      </x:c>
      <x:c r="CN6211" t="str">
        <x:v>Disclosure extension only; does not alter cascade or create ProofPack/Tier4/empirical-validation/machine-verifiable ecosystem-complete claim.</x:v>
      </x:c>
      <x:c r="CO6211" t="n">
        <x:f>IFERROR(IF(AND(TYPE('PCC'!B230)=TYPE(CN6211),ISBLANK('PCC'!B230)=ISBLANK(CN6211),EXACT('PCC'!B230,CN6211)),0,1),1)</x:f>
        <x:v>0</x:v>
      </x:c>
    </x:row>
    <x:row r="6212">
      <x:c r="CL6212" t="str">
        <x:v>PCC</x:v>
      </x:c>
      <x:c r="CM6212" t="str">
        <x:v>A232</x:v>
      </x:c>
      <x:c r="CN6212" t="str">
        <x:v>SECTION 26: REFERENCE STRUCTURE RECORD</x:v>
      </x:c>
      <x:c r="CO6212" t="n">
        <x:f>IFERROR(IF(AND(TYPE('PCC'!A232)=TYPE(CN6212),ISBLANK('PCC'!A232)=ISBLANK(CN6212),EXACT('PCC'!A232,CN6212)),0,1),1)</x:f>
        <x:v>0</x:v>
      </x:c>
    </x:row>
    <x:row r="6213">
      <x:c r="CL6213" t="str">
        <x:v>PCC</x:v>
      </x:c>
      <x:c r="CM6213" t="str">
        <x:v>A233</x:v>
      </x:c>
      <x:c r="CN6213" t="str">
        <x:v>ReferenceStructureRecord_ID</x:v>
      </x:c>
      <x:c r="CO6213" t="n">
        <x:f>IFERROR(IF(AND(TYPE('PCC'!A233)=TYPE(CN6213),ISBLANK('PCC'!A233)=ISBLANK(CN6213),EXACT('PCC'!A233,CN6213)),0,1),1)</x:f>
        <x:v>0</x:v>
      </x:c>
    </x:row>
    <x:row r="6214">
      <x:c r="CL6214" t="str">
        <x:v>PCC</x:v>
      </x:c>
      <x:c r="CM6214" t="str">
        <x:v>B233</x:v>
      </x:c>
      <x:c r="CN6214" t="str">
        <x:v>ORG-2026-001</x:v>
      </x:c>
      <x:c r="CO6214" t="n">
        <x:f>IFERROR(IF(AND(TYPE('PCC'!B233)=TYPE(CN6214),ISBLANK('PCC'!B233)=ISBLANK(CN6214),EXACT('PCC'!B233,CN6214)),0,1),1)</x:f>
        <x:v>0</x:v>
      </x:c>
    </x:row>
    <x:row r="6215">
      <x:c r="CL6215" t="str">
        <x:v>PCC</x:v>
      </x:c>
      <x:c r="CM6215" t="str">
        <x:v>C233</x:v>
      </x:c>
      <x:c r="CN6215" t="str">
        <x:v>ReferenceStructureRecord</x:v>
      </x:c>
      <x:c r="CO6215" t="n">
        <x:f>IFERROR(IF(AND(TYPE('PCC'!C233)=TYPE(CN6215),ISBLANK('PCC'!C233)=ISBLANK(CN6215),EXACT('PCC'!C233,CN6215)),0,1),1)</x:f>
        <x:v>0</x:v>
      </x:c>
    </x:row>
    <x:row r="6216">
      <x:c r="CL6216" t="str">
        <x:v>PCC</x:v>
      </x:c>
      <x:c r="CM6216" t="str">
        <x:v>A234</x:v>
      </x:c>
      <x:c r="CN6216" t="str">
        <x:v>ReferenceStructureRecord_Status</x:v>
      </x:c>
      <x:c r="CO6216" t="n">
        <x:f>IFERROR(IF(AND(TYPE('PCC'!A234)=TYPE(CN6216),ISBLANK('PCC'!A234)=ISBLANK(CN6216),EXACT('PCC'!A234,CN6216)),0,1),1)</x:f>
        <x:v>0</x:v>
      </x:c>
    </x:row>
    <x:row r="6217">
      <x:c r="CL6217" t="str">
        <x:v>PCC</x:v>
      </x:c>
      <x:c r="CM6217" t="str">
        <x:v>B234</x:v>
      </x:c>
      <x:c r="CN6217" t="str">
        <x:v>COMPLETE</x:v>
      </x:c>
      <x:c r="CO6217" t="n">
        <x:f>IFERROR(IF(AND(TYPE('PCC'!B234)=TYPE(CN6217),ISBLANK('PCC'!B234)=ISBLANK(CN6217),EXACT('PCC'!B234,CN6217)),0,1),1)</x:f>
        <x:v>0</x:v>
      </x:c>
    </x:row>
    <x:row r="6218">
      <x:c r="CL6218" t="str">
        <x:v>PCC</x:v>
      </x:c>
      <x:c r="CM6218" t="str">
        <x:v>C234</x:v>
      </x:c>
      <x:c r="CN6218" t="str">
        <x:v>ReferenceStructureRecord!Z2</x:v>
      </x:c>
      <x:c r="CO6218" t="n">
        <x:f>IFERROR(IF(AND(TYPE('PCC'!C234)=TYPE(CN6218),ISBLANK('PCC'!C234)=ISBLANK(CN6218),EXACT('PCC'!C234,CN6218)),0,1),1)</x:f>
        <x:v>0</x:v>
      </x:c>
    </x:row>
    <x:row r="6219">
      <x:c r="CL6219" t="str">
        <x:v>PCC</x:v>
      </x:c>
      <x:c r="CM6219" t="str">
        <x:v>A235</x:v>
      </x:c>
      <x:c r="CN6219" t="str">
        <x:v>Reference_Object</x:v>
      </x:c>
      <x:c r="CO6219" t="n">
        <x:f>IFERROR(IF(AND(TYPE('PCC'!A235)=TYPE(CN6219),ISBLANK('PCC'!A235)=ISBLANK(CN6219),EXACT('PCC'!A235,CN6219)),0,1),1)</x:f>
        <x:v>0</x:v>
      </x:c>
    </x:row>
    <x:row r="6220">
      <x:c r="CL6220" t="str">
        <x:v>PCC</x:v>
      </x:c>
      <x:c r="CM6220" t="str">
        <x:v>B235</x:v>
      </x:c>
      <x:c r="CN6220" t="str">
        <x:v>Remote work policy implementation decision evaluated against RippleLogic v13.0 RCR/RSP, RF/NCRC and TRC/CSV/RLS/UCI-HOI, PCC, and workbook evidence surfaces.</x:v>
      </x:c>
      <x:c r="CO6220" t="n">
        <x:f>IFERROR(IF(AND(TYPE('PCC'!B235)=TYPE(CN6220),ISBLANK('PCC'!B235)=ISBLANK(CN6220),EXACT('PCC'!B235,CN6220)),0,1),1)</x:f>
        <x:v>0</x:v>
      </x:c>
    </x:row>
    <x:row r="6221">
      <x:c r="CL6221" t="str">
        <x:v>PCC</x:v>
      </x:c>
      <x:c r="CM6221" t="str">
        <x:v>C235</x:v>
      </x:c>
      <x:c r="CN6221" t="str">
        <x:v>ReferenceStructureRecord!E2</x:v>
      </x:c>
      <x:c r="CO6221" t="n">
        <x:f>IFERROR(IF(AND(TYPE('PCC'!C235)=TYPE(CN6221),ISBLANK('PCC'!C235)=ISBLANK(CN6221),EXACT('PCC'!C235,CN6221)),0,1),1)</x:f>
        <x:v>0</x:v>
      </x:c>
    </x:row>
    <x:row r="6222">
      <x:c r="CL6222" t="str">
        <x:v>PCC</x:v>
      </x:c>
      <x:c r="CM6222" t="str">
        <x:v>A236</x:v>
      </x:c>
      <x:c r="CN6222" t="str">
        <x:v>Evidence_Status_Token</x:v>
      </x:c>
      <x:c r="CO6222" t="n">
        <x:f>IFERROR(IF(AND(TYPE('PCC'!A236)=TYPE(CN6222),ISBLANK('PCC'!A236)=ISBLANK(CN6222),EXACT('PCC'!A236,CN6222)),0,1),1)</x:f>
        <x:v>0</x:v>
      </x:c>
    </x:row>
    <x:row r="6223">
      <x:c r="CL6223" t="str">
        <x:v>PCC</x:v>
      </x:c>
      <x:c r="CM6223" t="str">
        <x:v>B236</x:v>
      </x:c>
      <x:c r="CN6223" t="str">
        <x:v>ESTIMATED</x:v>
      </x:c>
      <x:c r="CO6223" t="n">
        <x:f>IFERROR(IF(AND(TYPE('PCC'!B236)=TYPE(CN6223),ISBLANK('PCC'!B236)=ISBLANK(CN6223),EXACT('PCC'!B236,CN6223)),0,1),1)</x:f>
        <x:v>0</x:v>
      </x:c>
    </x:row>
    <x:row r="6224">
      <x:c r="CL6224" t="str">
        <x:v>PCC</x:v>
      </x:c>
      <x:c r="CM6224" t="str">
        <x:v>C236</x:v>
      </x:c>
      <x:c r="CN6224" t="str">
        <x:v>ReferenceStructureRecord!Q2</x:v>
      </x:c>
      <x:c r="CO6224" t="n">
        <x:f>IFERROR(IF(AND(TYPE('PCC'!C236)=TYPE(CN6224),ISBLANK('PCC'!C236)=ISBLANK(CN6224),EXACT('PCC'!C236,CN6224)),0,1),1)</x:f>
        <x:v>0</x:v>
      </x:c>
    </x:row>
    <x:row r="6225">
      <x:c r="CL6225" t="str">
        <x:v>PCC</x:v>
      </x:c>
      <x:c r="CM6225" t="str">
        <x:v>A237</x:v>
      </x:c>
      <x:c r="CN6225" t="str">
        <x:v>Falsification_Condition</x:v>
      </x:c>
      <x:c r="CO6225" t="n">
        <x:f>IFERROR(IF(AND(TYPE('PCC'!A237)=TYPE(CN6225),ISBLANK('PCC'!A237)=ISBLANK(CN6225),EXACT('PCC'!A237,CN6225)),0,1),1)</x:f>
        <x:v>0</x:v>
      </x:c>
    </x:row>
    <x:row r="6226">
      <x:c r="CL6226" t="str">
        <x:v>PCC</x:v>
      </x:c>
      <x:c r="CM6226" t="str">
        <x:v>B237</x:v>
      </x:c>
      <x:c r="CN6226" t="str">
        <x:v>Materially worse cohesion, rights impacts, productivity, burnout, information access, due process, or tail-risk indicators than the declared monitoring thresholds would falsify or force revision of the claim.</x:v>
      </x:c>
      <x:c r="CO6226" t="n">
        <x:f>IFERROR(IF(AND(TYPE('PCC'!B237)=TYPE(CN6226),ISBLANK('PCC'!B237)=ISBLANK(CN6226),EXACT('PCC'!B237,CN6226)),0,1),1)</x:f>
        <x:v>0</x:v>
      </x:c>
    </x:row>
    <x:row r="6227">
      <x:c r="CL6227" t="str">
        <x:v>PCC</x:v>
      </x:c>
      <x:c r="CM6227" t="str">
        <x:v>C237</x:v>
      </x:c>
      <x:c r="CN6227" t="str">
        <x:v>ReferenceStructureRecord!S2</x:v>
      </x:c>
      <x:c r="CO6227" t="n">
        <x:f>IFERROR(IF(AND(TYPE('PCC'!C237)=TYPE(CN6227),ISBLANK('PCC'!C237)=ISBLANK(CN6227),EXACT('PCC'!C237,CN6227)),0,1),1)</x:f>
        <x:v>0</x:v>
      </x:c>
    </x:row>
    <x:row r="6228">
      <x:c r="CL6228" t="str">
        <x:v>PCC</x:v>
      </x:c>
      <x:c r="CM6228" t="str">
        <x:v>A238</x:v>
      </x:c>
      <x:c r="CN6228" t="str">
        <x:v>Authority_Boundary</x:v>
      </x:c>
      <x:c r="CO6228" t="n">
        <x:f>IFERROR(IF(AND(TYPE('PCC'!A238)=TYPE(CN6228),ISBLANK('PCC'!A238)=ISBLANK(CN6228),EXACT('PCC'!A238,CN6228)),0,1),1)</x:f>
        <x:v>0</x:v>
      </x:c>
    </x:row>
    <x:row r="6229">
      <x:c r="CL6229" t="str">
        <x:v>PCC</x:v>
      </x:c>
      <x:c r="CM6229" t="str">
        <x:v>B238</x:v>
      </x:c>
      <x:c r="CN6229" t="str">
        <x:v>Advisory organizational decision support only; no legal, public-governance, deployment-readiness, or compliance certification.</x:v>
      </x:c>
      <x:c r="CO6229" t="n">
        <x:f>IFERROR(IF(AND(TYPE('PCC'!B238)=TYPE(CN6229),ISBLANK('PCC'!B238)=ISBLANK(CN6229),EXACT('PCC'!B238,CN6229)),0,1),1)</x:f>
        <x:v>0</x:v>
      </x:c>
    </x:row>
    <x:row r="6230">
      <x:c r="CL6230" t="str">
        <x:v>PCC</x:v>
      </x:c>
      <x:c r="CM6230" t="str">
        <x:v>C238</x:v>
      </x:c>
      <x:c r="CN6230" t="str">
        <x:v>ReferenceStructureRecord!U2</x:v>
      </x:c>
      <x:c r="CO6230" t="n">
        <x:f>IFERROR(IF(AND(TYPE('PCC'!C238)=TYPE(CN6230),ISBLANK('PCC'!C238)=ISBLANK(CN6230),EXACT('PCC'!C238,CN6230)),0,1),1)</x:f>
        <x:v>0</x:v>
      </x:c>
    </x:row>
    <x:row r="6231">
      <x:c r="CL6231" t="str">
        <x:v>PCC</x:v>
      </x:c>
      <x:c r="CM6231" t="str">
        <x:v>A239</x:v>
      </x:c>
      <x:c r="CN6231" t="str">
        <x:v>RSP_Claim_Boundary</x:v>
      </x:c>
      <x:c r="CO6231" t="n">
        <x:f>IFERROR(IF(AND(TYPE('PCC'!A239)=TYPE(CN6231),ISBLANK('PCC'!A239)=ISBLANK(CN6231),EXACT('PCC'!A239,CN6231)),0,1),1)</x:f>
        <x:v>0</x:v>
      </x:c>
    </x:row>
    <x:row r="6232">
      <x:c r="CL6232" t="str">
        <x:v>PCC</x:v>
      </x:c>
      <x:c r="CM6232" t="str">
        <x:v>B239</x:v>
      </x:c>
      <x:c r="CN6232" t="str">
        <x:v>ReferenceStructureRecord strengthens evidence and auditability. It does not alter the canonical cascade, create a sixth gate, or create empirical-validation, ProofPack, Tier 4, legal-compliance, deployment-readiness, or machine-verifiable-ecosystem claims.</x:v>
      </x:c>
      <x:c r="CO6232" t="n">
        <x:f>IFERROR(IF(AND(TYPE('PCC'!B239)=TYPE(CN6232),ISBLANK('PCC'!B239)=ISBLANK(CN6232),EXACT('PCC'!B239,CN6232)),0,1),1)</x:f>
        <x:v>0</x:v>
      </x:c>
    </x:row>
    <x:row r="6233">
      <x:c r="CL6233" t="str">
        <x:v>PCC</x:v>
      </x:c>
      <x:c r="CM6233" t="str">
        <x:v>A240</x:v>
      </x:c>
      <x:c r="CN6233" t="str">
        <x:v>RealityGrounding_vs_EvidenceStatus_Disclosure</x:v>
      </x:c>
      <x:c r="CO6233" t="n">
        <x:f>IFERROR(IF(AND(TYPE('PCC'!A240)=TYPE(CN6233),ISBLANK('PCC'!A240)=ISBLANK(CN6233),EXACT('PCC'!A240,CN6233)),0,1),1)</x:f>
        <x:v>0</x:v>
      </x:c>
    </x:row>
    <x:row r="6234">
      <x:c r="CL6234" t="str">
        <x:v>PCC</x:v>
      </x:c>
      <x:c r="CM6234" t="str">
        <x:v>B240</x:v>
      </x:c>
      <x:c r="CN6234" t="str">
        <x:v>RealityGroundingStatus (run-level claim posture) and Evidence_Status_Token (per-input evidence grade) are distinct axes; ASSUMPTION_BOUND run posture with ESTIMATED dominant inputs is consistent for this exemplar.</x:v>
      </x:c>
      <x:c r="CO6234" t="n">
        <x:f>IFERROR(IF(AND(TYPE('PCC'!B240)=TYPE(CN6234),ISBLANK('PCC'!B240)=ISBLANK(CN6234),EXACT('PCC'!B240,CN6234)),0,1),1)</x:f>
        <x:v>0</x:v>
      </x:c>
    </x:row>
    <x:row r="6235">
      <x:c r="CL6235" t="str">
        <x:v>PCC</x:v>
      </x:c>
      <x:c r="CM6235" t="str">
        <x:v>C240</x:v>
      </x:c>
      <x:c r="CN6235" t="str">
        <x:v>Reality_Grounding!A27:D27</x:v>
      </x:c>
      <x:c r="CO6235" t="n">
        <x:f>IFERROR(IF(AND(TYPE('PCC'!C240)=TYPE(CN6235),ISBLANK('PCC'!C240)=ISBLANK(CN6235),EXACT('PCC'!C240,CN6235)),0,1),1)</x:f>
        <x:v>0</x:v>
      </x:c>
    </x:row>
    <x:row r="6236">
      <x:c r="CL6236" t="str">
        <x:v>PCC</x:v>
      </x:c>
      <x:c r="CM6236" t="str">
        <x:v>A242</x:v>
      </x:c>
      <x:c r="CN6236" t="str">
        <x:v>SECTION 27: CARRIED OBLIGATION AND HUMAN COMPENSATION INTEGRITY</x:v>
      </x:c>
      <x:c r="CO6236" t="n">
        <x:f>IFERROR(IF(AND(TYPE('PCC'!A242)=TYPE(CN6236),ISBLANK('PCC'!A242)=ISBLANK(CN6236),EXACT('PCC'!A242,CN6236)),0,1),1)</x:f>
        <x:v>0</x:v>
      </x:c>
    </x:row>
    <x:row r="6237">
      <x:c r="CL6237" t="str">
        <x:v>PCC</x:v>
      </x:c>
      <x:c r="CM6237" t="str">
        <x:v>A243</x:v>
      </x:c>
      <x:c r="CN6237" t="str">
        <x:v>Material_Obligation_Register</x:v>
      </x:c>
      <x:c r="CO6237" t="n">
        <x:f>IFERROR(IF(AND(TYPE('PCC'!A243)=TYPE(CN6237),ISBLANK('PCC'!A243)=ISBLANK(CN6237),EXACT('PCC'!A243,CN6237)),0,1),1)</x:f>
        <x:v>0</x:v>
      </x:c>
    </x:row>
    <x:row r="6238">
      <x:c r="CL6238" t="str">
        <x:v>PCC</x:v>
      </x:c>
      <x:c r="CM6238" t="str">
        <x:v>B243</x:v>
      </x:c>
      <x:c r="CN6238" t="str">
        <x:v>PRESENT</x:v>
      </x:c>
      <x:c r="CO6238" t="n">
        <x:f>IFERROR(IF(AND(TYPE('PCC'!B243)=TYPE(CN6238),ISBLANK('PCC'!B243)=ISBLANK(CN6238),EXACT('PCC'!B243,CN6238)),0,1),1)</x:f>
        <x:v>0</x:v>
      </x:c>
    </x:row>
    <x:row r="6239">
      <x:c r="CL6239" t="str">
        <x:v>PCC</x:v>
      </x:c>
      <x:c r="CM6239" t="str">
        <x:v>C243</x:v>
      </x:c>
      <x:c r="CN6239" t="str">
        <x:v>Material_Obligations</x:v>
      </x:c>
      <x:c r="CO6239" t="n">
        <x:f>IFERROR(IF(AND(TYPE('PCC'!C243)=TYPE(CN6239),ISBLANK('PCC'!C243)=ISBLANK(CN6239),EXACT('PCC'!C243,CN6239)),0,1),1)</x:f>
        <x:v>0</x:v>
      </x:c>
    </x:row>
    <x:row r="6240">
      <x:c r="CL6240" t="str">
        <x:v>PCC</x:v>
      </x:c>
      <x:c r="CM6240" t="str">
        <x:v>A244</x:v>
      </x:c>
      <x:c r="CN6240" t="str">
        <x:v>Material_Obligation_Status</x:v>
      </x:c>
      <x:c r="CO6240" t="n">
        <x:f>IFERROR(IF(AND(TYPE('PCC'!A244)=TYPE(CN6240),ISBLANK('PCC'!A244)=ISBLANK(CN6240),EXACT('PCC'!A244,CN6240)),0,1),1)</x:f>
        <x:v>0</x:v>
      </x:c>
    </x:row>
    <x:row r="6241">
      <x:c r="CL6241" t="str">
        <x:v>PCC</x:v>
      </x:c>
      <x:c r="CM6241" t="str">
        <x:v>B244</x:v>
      </x:c>
      <x:c r="CN6241" t="str">
        <x:v>ACTIVE / EVIDENCE_PENDING</x:v>
      </x:c>
      <x:c r="CO6241" t="n">
        <x:f>IFERROR(IF(AND(TYPE('PCC'!B244)=TYPE(CN6241),ISBLANK('PCC'!B244)=ISBLANK(CN6241),EXACT('PCC'!B244,CN6241)),0,1),1)</x:f>
        <x:v>0</x:v>
      </x:c>
    </x:row>
    <x:row r="6242">
      <x:c r="CL6242" t="str">
        <x:v>PCC</x:v>
      </x:c>
      <x:c r="CM6242" t="str">
        <x:v>C244</x:v>
      </x:c>
      <x:c r="CN6242" t="str">
        <x:v>Material_Obligations!T3:U3</x:v>
      </x:c>
      <x:c r="CO6242" t="n">
        <x:f>IFERROR(IF(AND(TYPE('PCC'!C244)=TYPE(CN6242),ISBLANK('PCC'!C244)=ISBLANK(CN6242),EXACT('PCC'!C244,CN6242)),0,1),1)</x:f>
        <x:v>0</x:v>
      </x:c>
    </x:row>
    <x:row r="6243">
      <x:c r="CL6243" t="str">
        <x:v>PCC</x:v>
      </x:c>
      <x:c r="CM6243" t="str">
        <x:v>A245</x:v>
      </x:c>
      <x:c r="CN6243" t="str">
        <x:v>Carrier_Nonperformance_Path</x:v>
      </x:c>
      <x:c r="CO6243" t="n">
        <x:f>IFERROR(IF(AND(TYPE('PCC'!A245)=TYPE(CN6243),ISBLANK('PCC'!A245)=ISBLANK(CN6243),EXACT('PCC'!A245,CN6243)),0,1),1)</x:f>
        <x:v>0</x:v>
      </x:c>
    </x:row>
    <x:row r="6244">
      <x:c r="CL6244" t="str">
        <x:v>PCC</x:v>
      </x:c>
      <x:c r="CM6244" t="str">
        <x:v>B245</x:v>
      </x:c>
      <x:c r="CN6244" t="str">
        <x:v>PRESENT</x:v>
      </x:c>
      <x:c r="CO6244" t="n">
        <x:f>IFERROR(IF(AND(TYPE('PCC'!B245)=TYPE(CN6244),ISBLANK('PCC'!B245)=ISBLANK(CN6244),EXACT('PCC'!B245,CN6244)),0,1),1)</x:f>
        <x:v>0</x:v>
      </x:c>
    </x:row>
    <x:row r="6245">
      <x:c r="CL6245" t="str">
        <x:v>PCC</x:v>
      </x:c>
      <x:c r="CM6245" t="str">
        <x:v>C245</x:v>
      </x:c>
      <x:c r="CN6245" t="str">
        <x:v>Material_Obligations!O3:P3</x:v>
      </x:c>
      <x:c r="CO6245" t="n">
        <x:f>IFERROR(IF(AND(TYPE('PCC'!C245)=TYPE(CN6245),ISBLANK('PCC'!C245)=ISBLANK(CN6245),EXACT('PCC'!C245,CN6245)),0,1),1)</x:f>
        <x:v>0</x:v>
      </x:c>
    </x:row>
    <x:row r="6246">
      <x:c r="CL6246" t="str">
        <x:v>PCC</x:v>
      </x:c>
      <x:c r="CM6246" t="str">
        <x:v>A246</x:v>
      </x:c>
      <x:c r="CN6246" t="str">
        <x:v>Control_Change_Authority</x:v>
      </x:c>
      <x:c r="CO6246" t="n">
        <x:f>IFERROR(IF(AND(TYPE('PCC'!A246)=TYPE(CN6246),ISBLANK('PCC'!A246)=ISBLANK(CN6246),EXACT('PCC'!A246,CN6246)),0,1),1)</x:f>
        <x:v>0</x:v>
      </x:c>
    </x:row>
    <x:row r="6247">
      <x:c r="CL6247" t="str">
        <x:v>PCC</x:v>
      </x:c>
      <x:c r="CM6247" t="str">
        <x:v>B246</x:v>
      </x:c>
      <x:c r="CN6247" t="str">
        <x:v>PRESENT</x:v>
      </x:c>
      <x:c r="CO6247" t="n">
        <x:f>IFERROR(IF(AND(TYPE('PCC'!B246)=TYPE(CN6247),ISBLANK('PCC'!B246)=ISBLANK(CN6247),EXACT('PCC'!B246,CN6247)),0,1),1)</x:f>
        <x:v>0</x:v>
      </x:c>
    </x:row>
    <x:row r="6248">
      <x:c r="CL6248" t="str">
        <x:v>PCC</x:v>
      </x:c>
      <x:c r="CM6248" t="str">
        <x:v>C246</x:v>
      </x:c>
      <x:c r="CN6248" t="str">
        <x:v>Material_Obligations!Q3:R3</x:v>
      </x:c>
      <x:c r="CO6248" t="n">
        <x:f>IFERROR(IF(AND(TYPE('PCC'!C246)=TYPE(CN6248),ISBLANK('PCC'!C246)=ISBLANK(CN6248),EXACT('PCC'!C246,CN6248)),0,1),1)</x:f>
        <x:v>0</x:v>
      </x:c>
    </x:row>
    <x:row r="6249">
      <x:c r="CL6249" t="str">
        <x:v>PCC</x:v>
      </x:c>
      <x:c r="CM6249" t="str">
        <x:v>A247</x:v>
      </x:c>
      <x:c r="CN6249" t="str">
        <x:v>Human_Compensation_Load_Status</x:v>
      </x:c>
      <x:c r="CO6249" t="n">
        <x:f>IFERROR(IF(AND(TYPE('PCC'!A247)=TYPE(CN6249),ISBLANK('PCC'!A247)=ISBLANK(CN6249),EXACT('PCC'!A247,CN6249)),0,1),1)</x:f>
        <x:v>0</x:v>
      </x:c>
    </x:row>
    <x:row r="6250">
      <x:c r="CL6250" t="str">
        <x:v>PCC</x:v>
      </x:c>
      <x:c r="CM6250" t="str">
        <x:v>B247</x:v>
      </x:c>
      <x:c r="CN6250" t="str">
        <x:v>NOT_MATERIAL</x:v>
      </x:c>
      <x:c r="CO6250" t="n">
        <x:f>IFERROR(IF(AND(TYPE('PCC'!B247)=TYPE(CN6250),ISBLANK('PCC'!B247)=ISBLANK(CN6250),EXACT('PCC'!B247,CN6250)),0,1),1)</x:f>
        <x:v>0</x:v>
      </x:c>
    </x:row>
    <x:row r="6251">
      <x:c r="CL6251" t="str">
        <x:v>PCC</x:v>
      </x:c>
      <x:c r="CM6251" t="str">
        <x:v>C247</x:v>
      </x:c>
      <x:c r="CN6251" t="str">
        <x:v>Human_Comp_Load!B3</x:v>
      </x:c>
      <x:c r="CO6251" t="n">
        <x:f>IFERROR(IF(AND(TYPE('PCC'!C247)=TYPE(CN6251),ISBLANK('PCC'!C247)=ISBLANK(CN6251),EXACT('PCC'!C247,CN6251)),0,1),1)</x:f>
        <x:v>0</x:v>
      </x:c>
    </x:row>
    <x:row r="6252">
      <x:c r="CL6252" t="str">
        <x:v>PCC</x:v>
      </x:c>
      <x:c r="CM6252" t="str">
        <x:v>A248</x:v>
      </x:c>
      <x:c r="CN6252" t="str">
        <x:v>Control_Performance_Effectiveness_Boundary</x:v>
      </x:c>
      <x:c r="CO6252" t="n">
        <x:f>IFERROR(IF(AND(TYPE('PCC'!A248)=TYPE(CN6252),ISBLANK('PCC'!A248)=ISBLANK(CN6252),EXACT('PCC'!A248,CN6252)),0,1),1)</x:f>
        <x:v>0</x:v>
      </x:c>
    </x:row>
    <x:row r="6253">
      <x:c r="CL6253" t="str">
        <x:v>PCC</x:v>
      </x:c>
      <x:c r="CM6253" t="str">
        <x:v>B248</x:v>
      </x:c>
      <x:c r="CN6253" t="str">
        <x:v>DISCLOSED</x:v>
      </x:c>
      <x:c r="CO6253" t="n">
        <x:f>IFERROR(IF(AND(TYPE('PCC'!B248)=TYPE(CN6253),ISBLANK('PCC'!B248)=ISBLANK(CN6253),EXACT('PCC'!B248,CN6253)),0,1),1)</x:f>
        <x:v>0</x:v>
      </x:c>
    </x:row>
    <x:row r="6254">
      <x:c r="CL6254" t="str">
        <x:v>PCC</x:v>
      </x:c>
      <x:c r="CM6254" t="str">
        <x:v>C248</x:v>
      </x:c>
      <x:c r="CN6254" t="str">
        <x:v>Procedure completion does not establish protective effectiveness.</x:v>
      </x:c>
      <x:c r="CO6254" t="n">
        <x:f>IFERROR(IF(AND(TYPE('PCC'!C248)=TYPE(CN6254),ISBLANK('PCC'!C248)=ISBLANK(CN6254),EXACT('PCC'!C248,CN6254)),0,1),1)</x:f>
        <x:v>0</x:v>
      </x:c>
    </x:row>
    <x:row r="6255">
      <x:c r="CL6255" t="str">
        <x:v>PCC</x:v>
      </x:c>
      <x:c r="CM6255" t="str">
        <x:v>A249</x:v>
      </x:c>
      <x:c r="CN6255" t="str">
        <x:v>v12.6_Claim_Boundary</x:v>
      </x:c>
      <x:c r="CO6255" t="n">
        <x:f>IFERROR(IF(AND(TYPE('PCC'!A249)=TYPE(CN6255),ISBLANK('PCC'!A249)=ISBLANK(CN6255),EXACT('PCC'!A249,CN6255)),0,1),1)</x:f>
        <x:v>0</x:v>
      </x:c>
    </x:row>
    <x:row r="6256">
      <x:c r="CL6256" t="str">
        <x:v>PCC</x:v>
      </x:c>
      <x:c r="CM6256" t="str">
        <x:v>B249</x:v>
      </x:c>
      <x:c r="CN6256" t="str">
        <x:v>Same-version operational-integrity hardening only; no new gate, formula, threshold, welfare dimension, SGP rule, validation claim, or deployment certification.</x:v>
      </x:c>
      <x:c r="CO6256" t="n">
        <x:f>IFERROR(IF(AND(TYPE('PCC'!B249)=TYPE(CN6256),ISBLANK('PCC'!B249)=ISBLANK(CN6256),EXACT('PCC'!B249,CN6256)),0,1),1)</x:f>
        <x:v>0</x:v>
      </x:c>
    </x:row>
    <x:row r="6257">
      <x:c r="CL6257" t="str">
        <x:v>Sensitivity_Analysis</x:v>
      </x:c>
      <x:c r="CM6257" t="str">
        <x:v>A1</x:v>
      </x:c>
      <x:c r="CN6257" t="str">
        <x:v>SENSITIVITY ANALYSIS</x:v>
      </x:c>
      <x:c r="CO6257" t="n">
        <x:f>IFERROR(IF(AND(TYPE('Sensitivity_Analysis'!A1)=TYPE(CN6257),ISBLANK('Sensitivity_Analysis'!A1)=ISBLANK(CN6257),EXACT('Sensitivity_Analysis'!A1,CN6257)),0,1),1)</x:f>
        <x:v>0</x:v>
      </x:c>
    </x:row>
    <x:row r="6258">
      <x:c r="CL6258" t="str">
        <x:v>Sensitivity_Analysis</x:v>
      </x:c>
      <x:c r="CM6258" t="str">
        <x:v>A3</x:v>
      </x:c>
      <x:c r="CN6258" t="str">
        <x:v>Module Status:</x:v>
      </x:c>
      <x:c r="CO6258" t="n">
        <x:f>IFERROR(IF(AND(TYPE('Sensitivity_Analysis'!A3)=TYPE(CN6258),ISBLANK('Sensitivity_Analysis'!A3)=ISBLANK(CN6258),EXACT('Sensitivity_Analysis'!A3,CN6258)),0,1),1)</x:f>
        <x:v>0</x:v>
      </x:c>
    </x:row>
    <x:row r="6259">
      <x:c r="CL6259" t="str">
        <x:v>Sensitivity_Analysis</x:v>
      </x:c>
      <x:c r="CM6259" t="str">
        <x:v>B3</x:v>
      </x:c>
      <x:c r="CN6259" t="str">
        <x:v>PERFORMED</x:v>
      </x:c>
      <x:c r="CO6259" t="n">
        <x:f>IFERROR(IF(AND(TYPE('Sensitivity_Analysis'!B3)=TYPE(CN6259),ISBLANK('Sensitivity_Analysis'!B3)=ISBLANK(CN6259),EXACT('Sensitivity_Analysis'!B3,CN6259)),0,1),1)</x:f>
        <x:v>0</x:v>
      </x:c>
    </x:row>
    <x:row r="6260">
      <x:c r="CL6260" t="str">
        <x:v>Sensitivity_Analysis</x:v>
      </x:c>
      <x:c r="CM6260" t="str">
        <x:v>A4</x:v>
      </x:c>
      <x:c r="CN6260" t="str">
        <x:v>Tier Requirement:</x:v>
      </x:c>
      <x:c r="CO6260" t="n">
        <x:f>IFERROR(IF(AND(TYPE('Sensitivity_Analysis'!A4)=TYPE(CN6260),ISBLANK('Sensitivity_Analysis'!A4)=ISBLANK(CN6260),EXACT('Sensitivity_Analysis'!A4,CN6260)),0,1),1)</x:f>
        <x:v>0</x:v>
      </x:c>
    </x:row>
    <x:row r="6261">
      <x:c r="CL6261" t="str">
        <x:v>Sensitivity_Analysis</x:v>
      </x:c>
      <x:c r="CM6261" t="str">
        <x:v>B4</x:v>
      </x:c>
      <x:c r="CN6261" t="str">
        <x:v>Small sensitivity tests executed (weights + scenario probabilities).</x:v>
      </x:c>
      <x:c r="CO6261" t="n">
        <x:f>IFERROR(IF(AND(TYPE('Sensitivity_Analysis'!B4)=TYPE(CN6261),ISBLANK('Sensitivity_Analysis'!B4)=ISBLANK(CN6261),EXACT('Sensitivity_Analysis'!B4,CN6261)),0,1),1)</x:f>
        <x:v>0</x:v>
      </x:c>
    </x:row>
    <x:row r="6262">
      <x:c r="CL6262" t="str">
        <x:v>Sensitivity_Analysis</x:v>
      </x:c>
      <x:c r="CM6262" t="str">
        <x:v>A5</x:v>
      </x:c>
      <x:c r="CN6262" t="str">
        <x:v>Audit Flag:</x:v>
      </x:c>
      <x:c r="CO6262" t="n">
        <x:f>IFERROR(IF(AND(TYPE('Sensitivity_Analysis'!A5)=TYPE(CN6262),ISBLANK('Sensitivity_Analysis'!A5)=ISBLANK(CN6262),EXACT('Sensitivity_Analysis'!A5,CN6262)),0,1),1)</x:f>
        <x:v>0</x:v>
      </x:c>
    </x:row>
    <x:row r="6263">
      <x:c r="CL6263" t="str">
        <x:v>Sensitivity_Analysis</x:v>
      </x:c>
      <x:c r="CM6263" t="str">
        <x:v>A7</x:v>
      </x:c>
      <x:c r="CN6263" t="str">
        <x:v>PERTURBATION TESTS</x:v>
      </x:c>
      <x:c r="CO6263" t="n">
        <x:f>IFERROR(IF(AND(TYPE('Sensitivity_Analysis'!A7)=TYPE(CN6263),ISBLANK('Sensitivity_Analysis'!A7)=ISBLANK(CN6263),EXACT('Sensitivity_Analysis'!A7,CN6263)),0,1),1)</x:f>
        <x:v>0</x:v>
      </x:c>
    </x:row>
    <x:row r="6264">
      <x:c r="CL6264" t="str">
        <x:v>Sensitivity_Analysis</x:v>
      </x:c>
      <x:c r="CM6264" t="str">
        <x:v>A8</x:v>
      </x:c>
      <x:c r="CN6264" t="str">
        <x:v>Test</x:v>
      </x:c>
      <x:c r="CO6264" t="n">
        <x:f>IFERROR(IF(AND(TYPE('Sensitivity_Analysis'!A8)=TYPE(CN6264),ISBLANK('Sensitivity_Analysis'!A8)=ISBLANK(CN6264),EXACT('Sensitivity_Analysis'!A8,CN6264)),0,1),1)</x:f>
        <x:v>0</x:v>
      </x:c>
    </x:row>
    <x:row r="6265">
      <x:c r="CL6265" t="str">
        <x:v>Sensitivity_Analysis</x:v>
      </x:c>
      <x:c r="CM6265" t="str">
        <x:v>B8</x:v>
      </x:c>
      <x:c r="CN6265" t="str">
        <x:v>Change</x:v>
      </x:c>
      <x:c r="CO6265" t="n">
        <x:f>IFERROR(IF(AND(TYPE('Sensitivity_Analysis'!B8)=TYPE(CN6265),ISBLANK('Sensitivity_Analysis'!B8)=ISBLANK(CN6265),EXACT('Sensitivity_Analysis'!B8,CN6265)),0,1),1)</x:f>
        <x:v>0</x:v>
      </x:c>
    </x:row>
    <x:row r="6266">
      <x:c r="CL6266" t="str">
        <x:v>Sensitivity_Analysis</x:v>
      </x:c>
      <x:c r="CM6266" t="str">
        <x:v>C8</x:v>
      </x:c>
      <x:c r="CN6266" t="str">
        <x:v>Metric</x:v>
      </x:c>
      <x:c r="CO6266" t="n">
        <x:f>IFERROR(IF(AND(TYPE('Sensitivity_Analysis'!C8)=TYPE(CN6266),ISBLANK('Sensitivity_Analysis'!C8)=ISBLANK(CN6266),EXACT('Sensitivity_Analysis'!C8,CN6266)),0,1),1)</x:f>
        <x:v>0</x:v>
      </x:c>
    </x:row>
    <x:row r="6267">
      <x:c r="CL6267" t="str">
        <x:v>Sensitivity_Analysis</x:v>
      </x:c>
      <x:c r="CM6267" t="str">
        <x:v>D8</x:v>
      </x:c>
      <x:c r="CN6267" t="str">
        <x:v>Result</x:v>
      </x:c>
      <x:c r="CO6267" t="n">
        <x:f>IFERROR(IF(AND(TYPE('Sensitivity_Analysis'!D8)=TYPE(CN6267),ISBLANK('Sensitivity_Analysis'!D8)=ISBLANK(CN6267),EXACT('Sensitivity_Analysis'!D8,CN6267)),0,1),1)</x:f>
        <x:v>0</x:v>
      </x:c>
    </x:row>
    <x:row r="6268">
      <x:c r="CL6268" t="str">
        <x:v>Sensitivity_Analysis</x:v>
      </x:c>
      <x:c r="CM6268" t="str">
        <x:v>E8</x:v>
      </x:c>
      <x:c r="CN6268" t="str">
        <x:v>Selection stable?</x:v>
      </x:c>
      <x:c r="CO6268" t="n">
        <x:f>IFERROR(IF(AND(TYPE('Sensitivity_Analysis'!E8)=TYPE(CN6268),ISBLANK('Sensitivity_Analysis'!E8)=ISBLANK(CN6268),EXACT('Sensitivity_Analysis'!E8,CN6268)),0,1),1)</x:f>
        <x:v>0</x:v>
      </x:c>
    </x:row>
    <x:row r="6269">
      <x:c r="CL6269" t="str">
        <x:v>Sensitivity_Analysis</x:v>
      </x:c>
      <x:c r="CM6269" t="str">
        <x:v>F8</x:v>
      </x:c>
      <x:c r="CN6269" t="str">
        <x:v>Notes</x:v>
      </x:c>
      <x:c r="CO6269" t="n">
        <x:f>IFERROR(IF(AND(TYPE('Sensitivity_Analysis'!F8)=TYPE(CN6269),ISBLANK('Sensitivity_Analysis'!F8)=ISBLANK(CN6269),EXACT('Sensitivity_Analysis'!F8,CN6269)),0,1),1)</x:f>
        <x:v>0</x:v>
      </x:c>
    </x:row>
    <x:row r="6270">
      <x:c r="CL6270" t="str">
        <x:v>Sensitivity_Analysis</x:v>
      </x:c>
      <x:c r="CM6270" t="str">
        <x:v>A9</x:v>
      </x:c>
      <x:c r="CN6270" t="str">
        <x:v>SENS-01</x:v>
      </x:c>
      <x:c r="CO6270" t="n">
        <x:f>IFERROR(IF(AND(TYPE('Sensitivity_Analysis'!A9)=TYPE(CN6270),ISBLANK('Sensitivity_Analysis'!A9)=ISBLANK(CN6270),EXACT('Sensitivity_Analysis'!A9,CN6270)),0,1),1)</x:f>
        <x:v>0</x:v>
      </x:c>
    </x:row>
    <x:row r="6271">
      <x:c r="CL6271" t="str">
        <x:v>Sensitivity_Analysis</x:v>
      </x:c>
      <x:c r="CM6271" t="str">
        <x:v>B9</x:v>
      </x:c>
      <x:c r="CN6271" t="str">
        <x:v>Weights: D1 +10% (renorm)</x:v>
      </x:c>
      <x:c r="CO6271" t="n">
        <x:f>IFERROR(IF(AND(TYPE('Sensitivity_Analysis'!B9)=TYPE(CN6271),ISBLANK('Sensitivity_Analysis'!B9)=ISBLANK(CN6271),EXACT('Sensitivity_Analysis'!B9,CN6271)),0,1),1)</x:f>
        <x:v>0</x:v>
      </x:c>
    </x:row>
    <x:row r="6272">
      <x:c r="CL6272" t="str">
        <x:v>Sensitivity_Analysis</x:v>
      </x:c>
      <x:c r="CM6272" t="str">
        <x:v>C9</x:v>
      </x:c>
      <x:c r="CN6272" t="str">
        <x:v>Higher point-score option only; this row does not test uncertainty-based decisiveness.</x:v>
      </x:c>
      <x:c r="CO6272" t="n">
        <x:f>IFERROR(IF(AND(TYPE('Sensitivity_Analysis'!C9)=TYPE(CN6272),ISBLANK('Sensitivity_Analysis'!C9)=ISBLANK(CN6272),EXACT('Sensitivity_Analysis'!C9,CN6272)),0,1),1)</x:f>
        <x:v>0</x:v>
      </x:c>
    </x:row>
    <x:row r="6273">
      <x:c r="CL6273" t="str">
        <x:v>Sensitivity_Analysis</x:v>
      </x:c>
      <x:c r="CM6273" t="str">
        <x:v>F9</x:v>
      </x:c>
      <x:c r="CN6273" t="str">
        <x:v>RLS recomputed from I_prop with perturbed dimension weights</x:v>
      </x:c>
      <x:c r="CO6273" t="n">
        <x:f>IFERROR(IF(AND(TYPE('Sensitivity_Analysis'!F9)=TYPE(CN6273),ISBLANK('Sensitivity_Analysis'!F9)=ISBLANK(CN6273),EXACT('Sensitivity_Analysis'!F9,CN6273)),0,1),1)</x:f>
        <x:v>0</x:v>
      </x:c>
    </x:row>
    <x:row r="6274">
      <x:c r="CL6274" t="str">
        <x:v>Sensitivity_Analysis</x:v>
      </x:c>
      <x:c r="CM6274" t="str">
        <x:v>A10</x:v>
      </x:c>
      <x:c r="CN6274" t="str">
        <x:v>SENS-02</x:v>
      </x:c>
      <x:c r="CO6274" t="n">
        <x:f>IFERROR(IF(AND(TYPE('Sensitivity_Analysis'!A10)=TYPE(CN6274),ISBLANK('Sensitivity_Analysis'!A10)=ISBLANK(CN6274),EXACT('Sensitivity_Analysis'!A10,CN6274)),0,1),1)</x:f>
        <x:v>0</x:v>
      </x:c>
    </x:row>
    <x:row r="6275">
      <x:c r="CL6275" t="str">
        <x:v>Sensitivity_Analysis</x:v>
      </x:c>
      <x:c r="CM6275" t="str">
        <x:v>B10</x:v>
      </x:c>
      <x:c r="CN6275" t="str">
        <x:v>Weights: D7 +10% (renorm)</x:v>
      </x:c>
      <x:c r="CO6275" t="n">
        <x:f>IFERROR(IF(AND(TYPE('Sensitivity_Analysis'!B10)=TYPE(CN6275),ISBLANK('Sensitivity_Analysis'!B10)=ISBLANK(CN6275),EXACT('Sensitivity_Analysis'!B10,CN6275)),0,1),1)</x:f>
        <x:v>0</x:v>
      </x:c>
    </x:row>
    <x:row r="6276">
      <x:c r="CL6276" t="str">
        <x:v>Sensitivity_Analysis</x:v>
      </x:c>
      <x:c r="CM6276" t="str">
        <x:v>C10</x:v>
      </x:c>
      <x:c r="CN6276" t="str">
        <x:v>Higher point-score option only; this row does not test uncertainty-based decisiveness.</x:v>
      </x:c>
      <x:c r="CO6276" t="n">
        <x:f>IFERROR(IF(AND(TYPE('Sensitivity_Analysis'!C10)=TYPE(CN6276),ISBLANK('Sensitivity_Analysis'!C10)=ISBLANK(CN6276),EXACT('Sensitivity_Analysis'!C10,CN6276)),0,1),1)</x:f>
        <x:v>0</x:v>
      </x:c>
    </x:row>
    <x:row r="6277">
      <x:c r="CL6277" t="str">
        <x:v>Sensitivity_Analysis</x:v>
      </x:c>
      <x:c r="CM6277" t="str">
        <x:v>F10</x:v>
      </x:c>
      <x:c r="CN6277" t="str">
        <x:v>RLS recomputed from I_prop with perturbed dimension weights</x:v>
      </x:c>
      <x:c r="CO6277" t="n">
        <x:f>IFERROR(IF(AND(TYPE('Sensitivity_Analysis'!F10)=TYPE(CN6277),ISBLANK('Sensitivity_Analysis'!F10)=ISBLANK(CN6277),EXACT('Sensitivity_Analysis'!F10,CN6277)),0,1),1)</x:f>
        <x:v>0</x:v>
      </x:c>
    </x:row>
    <x:row r="6278">
      <x:c r="CL6278" t="str">
        <x:v>Sensitivity_Analysis</x:v>
      </x:c>
      <x:c r="CM6278" t="str">
        <x:v>A11</x:v>
      </x:c>
      <x:c r="CN6278" t="str">
        <x:v>SENS-03</x:v>
      </x:c>
      <x:c r="CO6278" t="n">
        <x:f>IFERROR(IF(AND(TYPE('Sensitivity_Analysis'!A11)=TYPE(CN6278),ISBLANK('Sensitivity_Analysis'!A11)=ISBLANK(CN6278),EXACT('Sensitivity_Analysis'!A11,CN6278)),0,1),1)</x:f>
        <x:v>0</x:v>
      </x:c>
    </x:row>
    <x:row r="6279">
      <x:c r="CL6279" t="str">
        <x:v>Sensitivity_Analysis</x:v>
      </x:c>
      <x:c r="CM6279" t="str">
        <x:v>B11</x:v>
      </x:c>
      <x:c r="CN6279" t="str">
        <x:v>Weights: D3&amp;D5 +10% (renorm)</x:v>
      </x:c>
      <x:c r="CO6279" t="n">
        <x:f>IFERROR(IF(AND(TYPE('Sensitivity_Analysis'!B11)=TYPE(CN6279),ISBLANK('Sensitivity_Analysis'!B11)=ISBLANK(CN6279),EXACT('Sensitivity_Analysis'!B11,CN6279)),0,1),1)</x:f>
        <x:v>0</x:v>
      </x:c>
    </x:row>
    <x:row r="6280">
      <x:c r="CL6280" t="str">
        <x:v>Sensitivity_Analysis</x:v>
      </x:c>
      <x:c r="CM6280" t="str">
        <x:v>C11</x:v>
      </x:c>
      <x:c r="CN6280" t="str">
        <x:v>Higher point-score option only; this row does not test uncertainty-based decisiveness.</x:v>
      </x:c>
      <x:c r="CO6280" t="n">
        <x:f>IFERROR(IF(AND(TYPE('Sensitivity_Analysis'!C11)=TYPE(CN6280),ISBLANK('Sensitivity_Analysis'!C11)=ISBLANK(CN6280),EXACT('Sensitivity_Analysis'!C11,CN6280)),0,1),1)</x:f>
        <x:v>0</x:v>
      </x:c>
    </x:row>
    <x:row r="6281">
      <x:c r="CL6281" t="str">
        <x:v>Sensitivity_Analysis</x:v>
      </x:c>
      <x:c r="CM6281" t="str">
        <x:v>F11</x:v>
      </x:c>
      <x:c r="CN6281" t="str">
        <x:v>RLS recomputed from I_prop with perturbed dimension weights</x:v>
      </x:c>
      <x:c r="CO6281" t="n">
        <x:f>IFERROR(IF(AND(TYPE('Sensitivity_Analysis'!F11)=TYPE(CN6281),ISBLANK('Sensitivity_Analysis'!F11)=ISBLANK(CN6281),EXACT('Sensitivity_Analysis'!F11,CN6281)),0,1),1)</x:f>
        <x:v>0</x:v>
      </x:c>
    </x:row>
    <x:row r="6282">
      <x:c r="CL6282" t="str">
        <x:v>Sensitivity_Analysis</x:v>
      </x:c>
      <x:c r="CM6282" t="str">
        <x:v>A12</x:v>
      </x:c>
      <x:c r="CN6282" t="str">
        <x:v>SENS-04</x:v>
      </x:c>
      <x:c r="CO6282" t="n">
        <x:f>IFERROR(IF(AND(TYPE('Sensitivity_Analysis'!A12)=TYPE(CN6282),ISBLANK('Sensitivity_Analysis'!A12)=ISBLANK(CN6282),EXACT('Sensitivity_Analysis'!A12,CN6282)),0,1),1)</x:f>
        <x:v>0</x:v>
      </x:c>
    </x:row>
    <x:row r="6283">
      <x:c r="CL6283" t="str">
        <x:v>Sensitivity_Analysis</x:v>
      </x:c>
      <x:c r="CM6283" t="str">
        <x:v>B12</x:v>
      </x:c>
      <x:c r="CN6283" t="str">
        <x:v>Scenario p stress: worst-loss scenarios +20% (renorm)</x:v>
      </x:c>
      <x:c r="CO6283" t="n">
        <x:f>IFERROR(IF(AND(TYPE('Sensitivity_Analysis'!B12)=TYPE(CN6283),ISBLANK('Sensitivity_Analysis'!B12)=ISBLANK(CN6283),EXACT('Sensitivity_Analysis'!B12,CN6283)),0,1),1)</x:f>
        <x:v>0</x:v>
      </x:c>
    </x:row>
    <x:row r="6284">
      <x:c r="CL6284" t="str">
        <x:v>Sensitivity_Analysis</x:v>
      </x:c>
      <x:c r="CM6284" t="str">
        <x:v>C12</x:v>
      </x:c>
      <x:c r="CN6284" t="str">
        <x:v>TRC status (A,B)</x:v>
      </x:c>
      <x:c r="CO6284" t="n">
        <x:f>IFERROR(IF(AND(TYPE('Sensitivity_Analysis'!C12)=TYPE(CN6284),ISBLANK('Sensitivity_Analysis'!C12)=ISBLANK(CN6284),EXACT('Sensitivity_Analysis'!C12,CN6284)),0,1),1)</x:f>
        <x:v>0</x:v>
      </x:c>
    </x:row>
    <x:row r="6285">
      <x:c r="CL6285" t="str">
        <x:v>Sensitivity_Analysis</x:v>
      </x:c>
      <x:c r="CM6285" t="str">
        <x:v>F12</x:v>
      </x:c>
      <x:c r="CN6285" t="str">
        <x:v>CVaR recomputed with stressed probabilities; compare to τ_TRC</x:v>
      </x:c>
      <x:c r="CO6285" t="n">
        <x:f>IFERROR(IF(AND(TYPE('Sensitivity_Analysis'!F12)=TYPE(CN6285),ISBLANK('Sensitivity_Analysis'!F12)=ISBLANK(CN6285),EXACT('Sensitivity_Analysis'!F12,CN6285)),0,1),1)</x:f>
        <x:v>0</x:v>
      </x:c>
    </x:row>
    <x:row r="6286">
      <x:c r="CL6286" t="str">
        <x:v>Sensitivity_Analysis</x:v>
      </x:c>
      <x:c r="CM6286" t="str">
        <x:v>A13</x:v>
      </x:c>
      <x:c r="CN6286" t="str">
        <x:v>Baseline</x:v>
      </x:c>
      <x:c r="CO6286" t="n">
        <x:f>IFERROR(IF(AND(TYPE('Sensitivity_Analysis'!A13)=TYPE(CN6286),ISBLANK('Sensitivity_Analysis'!A13)=ISBLANK(CN6286),EXACT('Sensitivity_Analysis'!A13,CN6286)),0,1),1)</x:f>
        <x:v>0</x:v>
      </x:c>
    </x:row>
    <x:row r="6287">
      <x:c r="CL6287" t="str">
        <x:v>Sensitivity_Analysis</x:v>
      </x:c>
      <x:c r="CM6287" t="str">
        <x:v>B13</x:v>
      </x:c>
      <x:c r="CN6287" t="str">
        <x:v>RLS_A</x:v>
      </x:c>
      <x:c r="CO6287" t="n">
        <x:f>IFERROR(IF(AND(TYPE('Sensitivity_Analysis'!B13)=TYPE(CN6287),ISBLANK('Sensitivity_Analysis'!B13)=ISBLANK(CN6287),EXACT('Sensitivity_Analysis'!B13,CN6287)),0,1),1)</x:f>
        <x:v>0</x:v>
      </x:c>
    </x:row>
    <x:row r="6288">
      <x:c r="CL6288" t="str">
        <x:v>Sensitivity_Analysis</x:v>
      </x:c>
      <x:c r="CM6288" t="str">
        <x:v>C13</x:v>
      </x:c>
      <x:c r="CN6288" t="str">
        <x:v>RLS_B</x:v>
      </x:c>
      <x:c r="CO6288" t="n">
        <x:f>IFERROR(IF(AND(TYPE('Sensitivity_Analysis'!C13)=TYPE(CN6288),ISBLANK('Sensitivity_Analysis'!C13)=ISBLANK(CN6288),EXACT('Sensitivity_Analysis'!C13,CN6288)),0,1),1)</x:f>
        <x:v>0</x:v>
      </x:c>
    </x:row>
    <x:row r="6289">
      <x:c r="CL6289" t="str">
        <x:v>Sensitivity_Analysis</x:v>
      </x:c>
      <x:c r="CM6289" t="str">
        <x:v>D13</x:v>
      </x:c>
      <x:c r="CN6289" t="str">
        <x:v>Preferred</x:v>
      </x:c>
      <x:c r="CO6289" t="n">
        <x:f>IFERROR(IF(AND(TYPE('Sensitivity_Analysis'!D13)=TYPE(CN6289),ISBLANK('Sensitivity_Analysis'!D13)=ISBLANK(CN6289),EXACT('Sensitivity_Analysis'!D13,CN6289)),0,1),1)</x:f>
        <x:v>0</x:v>
      </x:c>
    </x:row>
    <x:row r="6290">
      <x:c r="CL6290" t="str">
        <x:v>Sensitivity_Analysis</x:v>
      </x:c>
      <x:c r="CM6290" t="str">
        <x:v>E13</x:v>
      </x:c>
      <x:c r="CN6290" t="inlineStr">
        <x:is>
          <x:t>ΔRLS (raw)</x:t>
        </x:is>
      </x:c>
      <x:c r="CO6290" t="n">
        <x:f>IFERROR(IF(AND(TYPE('Sensitivity_Analysis'!E13)=TYPE(CN6290),ISBLANK('Sensitivity_Analysis'!E13)=ISBLANK(CN6290),EXACT('Sensitivity_Analysis'!E13,CN6290)),0,1),1)</x:f>
        <x:v>0</x:v>
      </x:c>
    </x:row>
    <x:row r="6291">
      <x:c r="CL6291" t="str">
        <x:v>Sensitivity_Analysis</x:v>
      </x:c>
      <x:c r="CM6291" t="str">
        <x:v>A14</x:v>
      </x:c>
      <x:c r="CN6291" t="str">
        <x:v>Baseline point-score comparison; required uncertainty stress remains separate.</x:v>
      </x:c>
      <x:c r="CO6291" t="n">
        <x:f>IFERROR(IF(AND(TYPE('Sensitivity_Analysis'!A14)=TYPE(CN6291),ISBLANK('Sensitivity_Analysis'!A14)=ISBLANK(CN6291),EXACT('Sensitivity_Analysis'!A14,CN6291)),0,1),1)</x:f>
        <x:v>0</x:v>
      </x:c>
    </x:row>
    <x:row r="6292">
      <x:c r="CL6292" t="str">
        <x:v>Sensitivity_Analysis</x:v>
      </x:c>
      <x:c r="CM6292" t="str">
        <x:v>A15</x:v>
      </x:c>
      <x:c r="CN6292" t="str">
        <x:v>CVaR_A (0.0219) and CVaR_B (0.0315) are both &lt;&lt; τ_TRC (0.20)</x:v>
      </x:c>
      <x:c r="CO6292" t="n">
        <x:f>IFERROR(IF(AND(TYPE('Sensitivity_Analysis'!A15)=TYPE(CN6292),ISBLANK('Sensitivity_Analysis'!A15)=ISBLANK(CN6292),EXACT('Sensitivity_Analysis'!A15,CN6292)),0,1),1)</x:f>
        <x:v>0</x:v>
      </x:c>
    </x:row>
    <x:row r="6293">
      <x:c r="CL6293" t="str">
        <x:v>Sensitivity_Analysis</x:v>
      </x:c>
      <x:c r="CM6293" t="str">
        <x:v>A16</x:v>
      </x:c>
      <x:c r="CN6293" t="str">
        <x:v>Sensitivity verdict</x:v>
      </x:c>
      <x:c r="CO6293" t="n">
        <x:f>IFERROR(IF(AND(TYPE('Sensitivity_Analysis'!A16)=TYPE(CN6293),ISBLANK('Sensitivity_Analysis'!A16)=ISBLANK(CN6293),EXACT('Sensitivity_Analysis'!A16,CN6293)),0,1),1)</x:f>
        <x:v>0</x:v>
      </x:c>
    </x:row>
    <x:row r="6294">
      <x:c r="CL6294" t="str">
        <x:v>Sensitivity_Analysis</x:v>
      </x:c>
      <x:c r="CM6294" t="str">
        <x:v>B16</x:v>
      </x:c>
      <x:c r="CN6294" t="str">
        <x:v>PERFORMED — normalized weight and scenario stress calculations. Point-leader stability does not establish robust decisiveness; sigma stress remains non-decisive.</x:v>
      </x:c>
      <x:c r="CO6294" t="n">
        <x:f>IFERROR(IF(AND(TYPE('Sensitivity_Analysis'!B16)=TYPE(CN6294),ISBLANK('Sensitivity_Analysis'!B16)=ISBLANK(CN6294),EXACT('Sensitivity_Analysis'!B16,CN6294)),0,1),1)</x:f>
        <x:v>0</x:v>
      </x:c>
    </x:row>
    <x:row r="6295">
      <x:c r="CL6295" t="str">
        <x:v>Sensitivity_Analysis</x:v>
      </x:c>
      <x:c r="CM6295" t="str">
        <x:v>A17</x:v>
      </x:c>
      <x:c r="CN6295" t="str">
        <x:v>DeterministicSelectionEffect</x:v>
      </x:c>
      <x:c r="CO6295" t="n">
        <x:f>IFERROR(IF(AND(TYPE('Sensitivity_Analysis'!A17)=TYPE(CN6295),ISBLANK('Sensitivity_Analysis'!A17)=ISBLANK(CN6295),EXACT('Sensitivity_Analysis'!A17,CN6295)),0,1),1)</x:f>
        <x:v>0</x:v>
      </x:c>
    </x:row>
    <x:row r="6296">
      <x:c r="CL6296" t="str">
        <x:v>Sensitivity_Analysis</x:v>
      </x:c>
      <x:c r="CM6296" t="str">
        <x:v>B17</x:v>
      </x:c>
      <x:c r="CN6296" t="str">
        <x:v>DEMONSTRATION_ONLY — no empirically calibrated operational-selection claim is made.</x:v>
      </x:c>
      <x:c r="CO6296" t="n">
        <x:f>IFERROR(IF(AND(TYPE('Sensitivity_Analysis'!B17)=TYPE(CN6296),ISBLANK('Sensitivity_Analysis'!B17)=ISBLANK(CN6296),EXACT('Sensitivity_Analysis'!B17,CN6296)),0,1),1)</x:f>
        <x:v>0</x:v>
      </x:c>
    </x:row>
    <x:row r="6297">
      <x:c r="CL6297" t="str">
        <x:v>Sensitivity_Analysis</x:v>
      </x:c>
      <x:c r="CM6297" t="str">
        <x:v>A18</x:v>
      </x:c>
      <x:c r="CN6297" t="str">
        <x:v>SENS-05</x:v>
      </x:c>
      <x:c r="CO6297" t="n">
        <x:f>IFERROR(IF(AND(TYPE('Sensitivity_Analysis'!A18)=TYPE(CN6297),ISBLANK('Sensitivity_Analysis'!A18)=ISBLANK(CN6297),EXACT('Sensitivity_Analysis'!A18,CN6297)),0,1),1)</x:f>
        <x:v>0</x:v>
      </x:c>
    </x:row>
    <x:row r="6298">
      <x:c r="CL6298" t="str">
        <x:v>Sensitivity_Analysis</x:v>
      </x:c>
      <x:c r="CM6298" t="str">
        <x:v>B18</x:v>
      </x:c>
      <x:c r="CN6298" t="str">
        <x:v>σ_RLS ×2 stress</x:v>
      </x:c>
      <x:c r="CO6298" t="n">
        <x:f>IFERROR(IF(AND(TYPE('Sensitivity_Analysis'!B18)=TYPE(CN6298),ISBLANK('Sensitivity_Analysis'!B18)=ISBLANK(CN6298),EXACT('Sensitivity_Analysis'!B18,CN6298)),0,1),1)</x:f>
        <x:v>0</x:v>
      </x:c>
    </x:row>
    <x:row r="6299">
      <x:c r="CL6299" t="str">
        <x:v>Sensitivity_Analysis</x:v>
      </x:c>
      <x:c r="CM6299" t="str">
        <x:v>C18</x:v>
      </x:c>
      <x:c r="CN6299" t="str">
        <x:v>Normalized Gap / decisiveness</x:v>
      </x:c>
      <x:c r="CO6299" t="n">
        <x:f>IFERROR(IF(AND(TYPE('Sensitivity_Analysis'!C18)=TYPE(CN6299),ISBLANK('Sensitivity_Analysis'!C18)=ISBLANK(CN6299),EXACT('Sensitivity_Analysis'!C18,CN6299)),0,1),1)</x:f>
        <x:v>0</x:v>
      </x:c>
    </x:row>
    <x:row r="6300">
      <x:c r="CL6300" t="str">
        <x:v>Sensitivity_Analysis</x:v>
      </x:c>
      <x:c r="CM6300" t="str">
        <x:v>F18</x:v>
      </x:c>
      <x:c r="CN6300" t="str">
        <x:v>See RLS!B48; unvalidated Method C demonstration.</x:v>
      </x:c>
      <x:c r="CO6300" t="n">
        <x:f>IFERROR(IF(AND(TYPE('Sensitivity_Analysis'!F18)=TYPE(CN6300),ISBLANK('Sensitivity_Analysis'!F18)=ISBLANK(CN6300),EXACT('Sensitivity_Analysis'!F18,CN6300)),0,1),1)</x:f>
        <x:v>0</x:v>
      </x:c>
    </x:row>
    <x:row r="6301">
      <x:c r="CL6301" t="str">
        <x:v>Sensitivity_Analysis</x:v>
      </x:c>
      <x:c r="CM6301" t="str">
        <x:v>A19</x:v>
      </x:c>
      <x:c r="CN6301" t="str">
        <x:v>SENS-05 result</x:v>
      </x:c>
      <x:c r="CO6301" t="n">
        <x:f>IFERROR(IF(AND(TYPE('Sensitivity_Analysis'!A19)=TYPE(CN6301),ISBLANK('Sensitivity_Analysis'!A19)=ISBLANK(CN6301),EXACT('Sensitivity_Analysis'!A19,CN6301)),0,1),1)</x:f>
        <x:v>0</x:v>
      </x:c>
    </x:row>
    <x:row r="6302">
      <x:c r="CL6302" t="str">
        <x:v>Sensitivity_Analysis</x:v>
      </x:c>
      <x:c r="CM6302" t="str">
        <x:v>B19</x:v>
      </x:c>
      <x:c r="CN6302" t="str">
        <x:v>2× declared sigma</x:v>
      </x:c>
      <x:c r="CO6302" t="n">
        <x:f>IFERROR(IF(AND(TYPE('Sensitivity_Analysis'!B19)=TYPE(CN6302),ISBLANK('Sensitivity_Analysis'!B19)=ISBLANK(CN6302),EXACT('Sensitivity_Analysis'!B19,CN6302)),0,1),1)</x:f>
        <x:v>0</x:v>
      </x:c>
    </x:row>
    <x:row r="6303">
      <x:c r="CL6303" t="str">
        <x:v>Sensitivity_Analysis</x:v>
      </x:c>
      <x:c r="CM6303" t="str">
        <x:v>C19</x:v>
      </x:c>
      <x:c r="CN6303" t="str">
        <x:v>Normalized Gap</x:v>
      </x:c>
      <x:c r="CO6303" t="n">
        <x:f>IFERROR(IF(AND(TYPE('Sensitivity_Analysis'!C19)=TYPE(CN6303),ISBLANK('Sensitivity_Analysis'!C19)=ISBLANK(CN6303),EXACT('Sensitivity_Analysis'!C19,CN6303)),0,1),1)</x:f>
        <x:v>0</x:v>
      </x:c>
    </x:row>
    <x:row r="6304">
      <x:c r="CL6304" t="str">
        <x:v>Sensitivity_Analysis</x:v>
      </x:c>
      <x:c r="CM6304" t="str">
        <x:v>F19</x:v>
      </x:c>
      <x:c r="CN6304" t="str">
        <x:v>Compare with delta=2.</x:v>
      </x:c>
      <x:c r="CO6304" t="n">
        <x:f>IFERROR(IF(AND(TYPE('Sensitivity_Analysis'!F19)=TYPE(CN6304),ISBLANK('Sensitivity_Analysis'!F19)=ISBLANK(CN6304),EXACT('Sensitivity_Analysis'!F19,CN6304)),0,1),1)</x:f>
        <x:v>0</x:v>
      </x:c>
    </x:row>
    <x:row r="6305">
      <x:c r="CL6305" t="str">
        <x:v>Sensitivity_Analysis</x:v>
      </x:c>
      <x:c r="CM6305" t="str">
        <x:v>A20</x:v>
      </x:c>
      <x:c r="CN6305" t="str">
        <x:v>SENS-05 boundary</x:v>
      </x:c>
      <x:c r="CO6305" t="n">
        <x:f>IFERROR(IF(AND(TYPE('Sensitivity_Analysis'!A20)=TYPE(CN6305),ISBLANK('Sensitivity_Analysis'!A20)=ISBLANK(CN6305),EXACT('Sensitivity_Analysis'!A20,CN6305)),0,1),1)</x:f>
        <x:v>0</x:v>
      </x:c>
    </x:row>
    <x:row r="6306">
      <x:c r="CL6306" t="str">
        <x:v>Sensitivity_Analysis</x:v>
      </x:c>
      <x:c r="CM6306" t="str">
        <x:v>B20</x:v>
      </x:c>
      <x:c r="CN6306" t="str">
        <x:v>Proportional sigma flip multiplier</x:v>
      </x:c>
      <x:c r="CO6306" t="n">
        <x:f>IFERROR(IF(AND(TYPE('Sensitivity_Analysis'!B20)=TYPE(CN6306),ISBLANK('Sensitivity_Analysis'!B20)=ISBLANK(CN6306),EXACT('Sensitivity_Analysis'!B20,CN6306)),0,1),1)</x:f>
        <x:v>0</x:v>
      </x:c>
    </x:row>
    <x:row r="6307">
      <x:c r="CL6307" t="str">
        <x:v>Sensitivity_Analysis</x:v>
      </x:c>
      <x:c r="CM6307" t="str">
        <x:v>C20</x:v>
      </x:c>
      <x:c r="CN6307" t="str">
        <x:v>k_flip</x:v>
      </x:c>
      <x:c r="CO6307" t="n">
        <x:f>IFERROR(IF(AND(TYPE('Sensitivity_Analysis'!C20)=TYPE(CN6307),ISBLANK('Sensitivity_Analysis'!C20)=ISBLANK(CN6307),EXACT('Sensitivity_Analysis'!C20,CN6307)),0,1),1)</x:f>
        <x:v>0</x:v>
      </x:c>
    </x:row>
    <x:row r="6308">
      <x:c r="CL6308" t="str">
        <x:v>Sensitivity_Analysis</x:v>
      </x:c>
      <x:c r="CM6308" t="str">
        <x:v>F20</x:v>
      </x:c>
      <x:c r="CN6308" t="str">
        <x:v>Below 2.0 means the base decisiveness is uncertainty-sensitive.</x:v>
      </x:c>
      <x:c r="CO6308" t="n">
        <x:f>IFERROR(IF(AND(TYPE('Sensitivity_Analysis'!F20)=TYPE(CN6308),ISBLANK('Sensitivity_Analysis'!F20)=ISBLANK(CN6308),EXACT('Sensitivity_Analysis'!F20,CN6308)),0,1),1)</x:f>
        <x:v>0</x:v>
      </x:c>
    </x:row>
    <x:row r="6309">
      <x:c r="CL6309" t="str">
        <x:v>Sensitivity_Analysis</x:v>
      </x:c>
      <x:c r="CM6309" t="str">
        <x:v>K20</x:v>
      </x:c>
      <x:c r="CN6309" t="str">
        <x:v>D1</x:v>
      </x:c>
      <x:c r="CO6309" t="n">
        <x:f>IFERROR(IF(AND(TYPE('Sensitivity_Analysis'!K20)=TYPE(CN6309),ISBLANK('Sensitivity_Analysis'!K20)=ISBLANK(CN6309),EXACT('Sensitivity_Analysis'!K20,CN6309)),0,1),1)</x:f>
        <x:v>0</x:v>
      </x:c>
    </x:row>
    <x:row r="6310">
      <x:c r="CL6310" t="str">
        <x:v>Sensitivity_Analysis</x:v>
      </x:c>
      <x:c r="CM6310" t="str">
        <x:v>L20</x:v>
      </x:c>
      <x:c r="CN6310" t="str">
        <x:v>D2</x:v>
      </x:c>
      <x:c r="CO6310" t="n">
        <x:f>IFERROR(IF(AND(TYPE('Sensitivity_Analysis'!L20)=TYPE(CN6310),ISBLANK('Sensitivity_Analysis'!L20)=ISBLANK(CN6310),EXACT('Sensitivity_Analysis'!L20,CN6310)),0,1),1)</x:f>
        <x:v>0</x:v>
      </x:c>
    </x:row>
    <x:row r="6311">
      <x:c r="CL6311" t="str">
        <x:v>Sensitivity_Analysis</x:v>
      </x:c>
      <x:c r="CM6311" t="str">
        <x:v>M20</x:v>
      </x:c>
      <x:c r="CN6311" t="str">
        <x:v>D3</x:v>
      </x:c>
      <x:c r="CO6311" t="n">
        <x:f>IFERROR(IF(AND(TYPE('Sensitivity_Analysis'!M20)=TYPE(CN6311),ISBLANK('Sensitivity_Analysis'!M20)=ISBLANK(CN6311),EXACT('Sensitivity_Analysis'!M20,CN6311)),0,1),1)</x:f>
        <x:v>0</x:v>
      </x:c>
    </x:row>
    <x:row r="6312">
      <x:c r="CL6312" t="str">
        <x:v>Sensitivity_Analysis</x:v>
      </x:c>
      <x:c r="CM6312" t="str">
        <x:v>N20</x:v>
      </x:c>
      <x:c r="CN6312" t="str">
        <x:v>D4</x:v>
      </x:c>
      <x:c r="CO6312" t="n">
        <x:f>IFERROR(IF(AND(TYPE('Sensitivity_Analysis'!N20)=TYPE(CN6312),ISBLANK('Sensitivity_Analysis'!N20)=ISBLANK(CN6312),EXACT('Sensitivity_Analysis'!N20,CN6312)),0,1),1)</x:f>
        <x:v>0</x:v>
      </x:c>
    </x:row>
    <x:row r="6313">
      <x:c r="CL6313" t="str">
        <x:v>Sensitivity_Analysis</x:v>
      </x:c>
      <x:c r="CM6313" t="str">
        <x:v>O20</x:v>
      </x:c>
      <x:c r="CN6313" t="str">
        <x:v>D5</x:v>
      </x:c>
      <x:c r="CO6313" t="n">
        <x:f>IFERROR(IF(AND(TYPE('Sensitivity_Analysis'!O20)=TYPE(CN6313),ISBLANK('Sensitivity_Analysis'!O20)=ISBLANK(CN6313),EXACT('Sensitivity_Analysis'!O20,CN6313)),0,1),1)</x:f>
        <x:v>0</x:v>
      </x:c>
    </x:row>
    <x:row r="6314">
      <x:c r="CL6314" t="str">
        <x:v>Sensitivity_Analysis</x:v>
      </x:c>
      <x:c r="CM6314" t="str">
        <x:v>P20</x:v>
      </x:c>
      <x:c r="CN6314" t="str">
        <x:v>D6</x:v>
      </x:c>
      <x:c r="CO6314" t="n">
        <x:f>IFERROR(IF(AND(TYPE('Sensitivity_Analysis'!P20)=TYPE(CN6314),ISBLANK('Sensitivity_Analysis'!P20)=ISBLANK(CN6314),EXACT('Sensitivity_Analysis'!P20,CN6314)),0,1),1)</x:f>
        <x:v>0</x:v>
      </x:c>
    </x:row>
    <x:row r="6315">
      <x:c r="CL6315" t="str">
        <x:v>Sensitivity_Analysis</x:v>
      </x:c>
      <x:c r="CM6315" t="str">
        <x:v>Q20</x:v>
      </x:c>
      <x:c r="CN6315" t="str">
        <x:v>D7</x:v>
      </x:c>
      <x:c r="CO6315" t="n">
        <x:f>IFERROR(IF(AND(TYPE('Sensitivity_Analysis'!Q20)=TYPE(CN6315),ISBLANK('Sensitivity_Analysis'!Q20)=ISBLANK(CN6315),EXACT('Sensitivity_Analysis'!Q20,CN6315)),0,1),1)</x:f>
        <x:v>0</x:v>
      </x:c>
    </x:row>
    <x:row r="6316">
      <x:c r="CL6316" t="str">
        <x:v>Sensitivity_Analysis</x:v>
      </x:c>
      <x:c r="CM6316" t="str">
        <x:v>J21</x:v>
      </x:c>
      <x:c r="CN6316" t="str">
        <x:v>Base v_d</x:v>
      </x:c>
      <x:c r="CO6316" t="n">
        <x:f>IFERROR(IF(AND(TYPE('Sensitivity_Analysis'!J21)=TYPE(CN6316),ISBLANK('Sensitivity_Analysis'!J21)=ISBLANK(CN6316),EXACT('Sensitivity_Analysis'!J21,CN6316)),0,1),1)</x:f>
        <x:v>0</x:v>
      </x:c>
    </x:row>
    <x:row r="6317">
      <x:c r="CL6317" t="str">
        <x:v>Sensitivity_Analysis</x:v>
      </x:c>
      <x:c r="CM6317" t="str">
        <x:v>J22</x:v>
      </x:c>
      <x:c r="CN6317" t="str">
        <x:v>Factors (SENS-01)</x:v>
      </x:c>
      <x:c r="CO6317" t="n">
        <x:f>IFERROR(IF(AND(TYPE('Sensitivity_Analysis'!J22)=TYPE(CN6317),ISBLANK('Sensitivity_Analysis'!J22)=ISBLANK(CN6317),EXACT('Sensitivity_Analysis'!J22,CN6317)),0,1),1)</x:f>
        <x:v>0</x:v>
      </x:c>
    </x:row>
    <x:row r="6318">
      <x:c r="CL6318" t="str">
        <x:v>Sensitivity_Analysis</x:v>
      </x:c>
      <x:c r="CM6318" t="str">
        <x:v>K22</x:v>
      </x:c>
      <x:c r="CN6318" t="n">
        <x:v>1.1</x:v>
      </x:c>
      <x:c r="CO6318" t="n">
        <x:f>IFERROR(IF(AND(TYPE('Sensitivity_Analysis'!K22)=TYPE(CN6318),ISBLANK('Sensitivity_Analysis'!K22)=ISBLANK(CN6318),EXACT('Sensitivity_Analysis'!K22,CN6318)),0,1),1)</x:f>
        <x:v>0</x:v>
      </x:c>
    </x:row>
    <x:row r="6319">
      <x:c r="CL6319" t="str">
        <x:v>Sensitivity_Analysis</x:v>
      </x:c>
      <x:c r="CM6319" t="str">
        <x:v>L22</x:v>
      </x:c>
      <x:c r="CN6319" t="n">
        <x:v>1</x:v>
      </x:c>
      <x:c r="CO6319" t="n">
        <x:f>IFERROR(IF(AND(TYPE('Sensitivity_Analysis'!L22)=TYPE(CN6319),ISBLANK('Sensitivity_Analysis'!L22)=ISBLANK(CN6319),EXACT('Sensitivity_Analysis'!L22,CN6319)),0,1),1)</x:f>
        <x:v>0</x:v>
      </x:c>
    </x:row>
    <x:row r="6320">
      <x:c r="CL6320" t="str">
        <x:v>Sensitivity_Analysis</x:v>
      </x:c>
      <x:c r="CM6320" t="str">
        <x:v>M22</x:v>
      </x:c>
      <x:c r="CN6320" t="n">
        <x:v>1</x:v>
      </x:c>
      <x:c r="CO6320" t="n">
        <x:f>IFERROR(IF(AND(TYPE('Sensitivity_Analysis'!M22)=TYPE(CN6320),ISBLANK('Sensitivity_Analysis'!M22)=ISBLANK(CN6320),EXACT('Sensitivity_Analysis'!M22,CN6320)),0,1),1)</x:f>
        <x:v>0</x:v>
      </x:c>
    </x:row>
    <x:row r="6321">
      <x:c r="CL6321" t="str">
        <x:v>Sensitivity_Analysis</x:v>
      </x:c>
      <x:c r="CM6321" t="str">
        <x:v>N22</x:v>
      </x:c>
      <x:c r="CN6321" t="n">
        <x:v>1</x:v>
      </x:c>
      <x:c r="CO6321" t="n">
        <x:f>IFERROR(IF(AND(TYPE('Sensitivity_Analysis'!N22)=TYPE(CN6321),ISBLANK('Sensitivity_Analysis'!N22)=ISBLANK(CN6321),EXACT('Sensitivity_Analysis'!N22,CN6321)),0,1),1)</x:f>
        <x:v>0</x:v>
      </x:c>
    </x:row>
    <x:row r="6322">
      <x:c r="CL6322" t="str">
        <x:v>Sensitivity_Analysis</x:v>
      </x:c>
      <x:c r="CM6322" t="str">
        <x:v>O22</x:v>
      </x:c>
      <x:c r="CN6322" t="n">
        <x:v>1</x:v>
      </x:c>
      <x:c r="CO6322" t="n">
        <x:f>IFERROR(IF(AND(TYPE('Sensitivity_Analysis'!O22)=TYPE(CN6322),ISBLANK('Sensitivity_Analysis'!O22)=ISBLANK(CN6322),EXACT('Sensitivity_Analysis'!O22,CN6322)),0,1),1)</x:f>
        <x:v>0</x:v>
      </x:c>
    </x:row>
    <x:row r="6323">
      <x:c r="CL6323" t="str">
        <x:v>Sensitivity_Analysis</x:v>
      </x:c>
      <x:c r="CM6323" t="str">
        <x:v>P22</x:v>
      </x:c>
      <x:c r="CN6323" t="n">
        <x:v>1</x:v>
      </x:c>
      <x:c r="CO6323" t="n">
        <x:f>IFERROR(IF(AND(TYPE('Sensitivity_Analysis'!P22)=TYPE(CN6323),ISBLANK('Sensitivity_Analysis'!P22)=ISBLANK(CN6323),EXACT('Sensitivity_Analysis'!P22,CN6323)),0,1),1)</x:f>
        <x:v>0</x:v>
      </x:c>
    </x:row>
    <x:row r="6324">
      <x:c r="CL6324" t="str">
        <x:v>Sensitivity_Analysis</x:v>
      </x:c>
      <x:c r="CM6324" t="str">
        <x:v>Q22</x:v>
      </x:c>
      <x:c r="CN6324" t="n">
        <x:v>1</x:v>
      </x:c>
      <x:c r="CO6324" t="n">
        <x:f>IFERROR(IF(AND(TYPE('Sensitivity_Analysis'!Q22)=TYPE(CN6324),ISBLANK('Sensitivity_Analysis'!Q22)=ISBLANK(CN6324),EXACT('Sensitivity_Analysis'!Q22,CN6324)),0,1),1)</x:f>
        <x:v>0</x:v>
      </x:c>
    </x:row>
    <x:row r="6325">
      <x:c r="CL6325" t="str">
        <x:v>Sensitivity_Analysis</x:v>
      </x:c>
      <x:c r="CM6325" t="str">
        <x:v>J23</x:v>
      </x:c>
      <x:c r="CN6325" t="str">
        <x:v>v_d* (SENS-01)</x:v>
      </x:c>
      <x:c r="CO6325" t="n">
        <x:f>IFERROR(IF(AND(TYPE('Sensitivity_Analysis'!J23)=TYPE(CN6325),ISBLANK('Sensitivity_Analysis'!J23)=ISBLANK(CN6325),EXACT('Sensitivity_Analysis'!J23,CN6325)),0,1),1)</x:f>
        <x:v>0</x:v>
      </x:c>
    </x:row>
    <x:row r="6326">
      <x:c r="CL6326" t="str">
        <x:v>Sensitivity_Analysis</x:v>
      </x:c>
      <x:c r="CM6326" t="str">
        <x:v>J24</x:v>
      </x:c>
      <x:c r="CN6326" t="str">
        <x:v>Factors (SENS-02)</x:v>
      </x:c>
      <x:c r="CO6326" t="n">
        <x:f>IFERROR(IF(AND(TYPE('Sensitivity_Analysis'!J24)=TYPE(CN6326),ISBLANK('Sensitivity_Analysis'!J24)=ISBLANK(CN6326),EXACT('Sensitivity_Analysis'!J24,CN6326)),0,1),1)</x:f>
        <x:v>0</x:v>
      </x:c>
    </x:row>
    <x:row r="6327">
      <x:c r="CL6327" t="str">
        <x:v>Sensitivity_Analysis</x:v>
      </x:c>
      <x:c r="CM6327" t="str">
        <x:v>K24</x:v>
      </x:c>
      <x:c r="CN6327" t="n">
        <x:v>1</x:v>
      </x:c>
      <x:c r="CO6327" t="n">
        <x:f>IFERROR(IF(AND(TYPE('Sensitivity_Analysis'!K24)=TYPE(CN6327),ISBLANK('Sensitivity_Analysis'!K24)=ISBLANK(CN6327),EXACT('Sensitivity_Analysis'!K24,CN6327)),0,1),1)</x:f>
        <x:v>0</x:v>
      </x:c>
    </x:row>
    <x:row r="6328">
      <x:c r="CL6328" t="str">
        <x:v>Sensitivity_Analysis</x:v>
      </x:c>
      <x:c r="CM6328" t="str">
        <x:v>L24</x:v>
      </x:c>
      <x:c r="CN6328" t="n">
        <x:v>1</x:v>
      </x:c>
      <x:c r="CO6328" t="n">
        <x:f>IFERROR(IF(AND(TYPE('Sensitivity_Analysis'!L24)=TYPE(CN6328),ISBLANK('Sensitivity_Analysis'!L24)=ISBLANK(CN6328),EXACT('Sensitivity_Analysis'!L24,CN6328)),0,1),1)</x:f>
        <x:v>0</x:v>
      </x:c>
    </x:row>
    <x:row r="6329">
      <x:c r="CL6329" t="str">
        <x:v>Sensitivity_Analysis</x:v>
      </x:c>
      <x:c r="CM6329" t="str">
        <x:v>M24</x:v>
      </x:c>
      <x:c r="CN6329" t="n">
        <x:v>1</x:v>
      </x:c>
      <x:c r="CO6329" t="n">
        <x:f>IFERROR(IF(AND(TYPE('Sensitivity_Analysis'!M24)=TYPE(CN6329),ISBLANK('Sensitivity_Analysis'!M24)=ISBLANK(CN6329),EXACT('Sensitivity_Analysis'!M24,CN6329)),0,1),1)</x:f>
        <x:v>0</x:v>
      </x:c>
    </x:row>
    <x:row r="6330">
      <x:c r="CL6330" t="str">
        <x:v>Sensitivity_Analysis</x:v>
      </x:c>
      <x:c r="CM6330" t="str">
        <x:v>N24</x:v>
      </x:c>
      <x:c r="CN6330" t="n">
        <x:v>1</x:v>
      </x:c>
      <x:c r="CO6330" t="n">
        <x:f>IFERROR(IF(AND(TYPE('Sensitivity_Analysis'!N24)=TYPE(CN6330),ISBLANK('Sensitivity_Analysis'!N24)=ISBLANK(CN6330),EXACT('Sensitivity_Analysis'!N24,CN6330)),0,1),1)</x:f>
        <x:v>0</x:v>
      </x:c>
    </x:row>
    <x:row r="6331">
      <x:c r="CL6331" t="str">
        <x:v>Sensitivity_Analysis</x:v>
      </x:c>
      <x:c r="CM6331" t="str">
        <x:v>O24</x:v>
      </x:c>
      <x:c r="CN6331" t="n">
        <x:v>1</x:v>
      </x:c>
      <x:c r="CO6331" t="n">
        <x:f>IFERROR(IF(AND(TYPE('Sensitivity_Analysis'!O24)=TYPE(CN6331),ISBLANK('Sensitivity_Analysis'!O24)=ISBLANK(CN6331),EXACT('Sensitivity_Analysis'!O24,CN6331)),0,1),1)</x:f>
        <x:v>0</x:v>
      </x:c>
    </x:row>
    <x:row r="6332">
      <x:c r="CL6332" t="str">
        <x:v>Sensitivity_Analysis</x:v>
      </x:c>
      <x:c r="CM6332" t="str">
        <x:v>P24</x:v>
      </x:c>
      <x:c r="CN6332" t="n">
        <x:v>1</x:v>
      </x:c>
      <x:c r="CO6332" t="n">
        <x:f>IFERROR(IF(AND(TYPE('Sensitivity_Analysis'!P24)=TYPE(CN6332),ISBLANK('Sensitivity_Analysis'!P24)=ISBLANK(CN6332),EXACT('Sensitivity_Analysis'!P24,CN6332)),0,1),1)</x:f>
        <x:v>0</x:v>
      </x:c>
    </x:row>
    <x:row r="6333">
      <x:c r="CL6333" t="str">
        <x:v>Sensitivity_Analysis</x:v>
      </x:c>
      <x:c r="CM6333" t="str">
        <x:v>Q24</x:v>
      </x:c>
      <x:c r="CN6333" t="n">
        <x:v>1.1</x:v>
      </x:c>
      <x:c r="CO6333" t="n">
        <x:f>IFERROR(IF(AND(TYPE('Sensitivity_Analysis'!Q24)=TYPE(CN6333),ISBLANK('Sensitivity_Analysis'!Q24)=ISBLANK(CN6333),EXACT('Sensitivity_Analysis'!Q24,CN6333)),0,1),1)</x:f>
        <x:v>0</x:v>
      </x:c>
    </x:row>
    <x:row r="6334">
      <x:c r="CL6334" t="str">
        <x:v>Sensitivity_Analysis</x:v>
      </x:c>
      <x:c r="CM6334" t="str">
        <x:v>A25</x:v>
      </x:c>
      <x:c r="CN6334" t="str">
        <x:v>Point-leader stability is recorded below; no unique deterministic selection is established.</x:v>
      </x:c>
      <x:c r="CO6334" t="n">
        <x:f>IFERROR(IF(AND(TYPE('Sensitivity_Analysis'!A25)=TYPE(CN6334),ISBLANK('Sensitivity_Analysis'!A25)=ISBLANK(CN6334),EXACT('Sensitivity_Analysis'!A25,CN6334)),0,1),1)</x:f>
        <x:v>0</x:v>
      </x:c>
    </x:row>
    <x:row r="6335">
      <x:c r="CL6335" t="str">
        <x:v>Sensitivity_Analysis</x:v>
      </x:c>
      <x:c r="CM6335" t="str">
        <x:v>J25</x:v>
      </x:c>
      <x:c r="CN6335" t="str">
        <x:v>v_d* (SENS-02)</x:v>
      </x:c>
      <x:c r="CO6335" t="n">
        <x:f>IFERROR(IF(AND(TYPE('Sensitivity_Analysis'!J25)=TYPE(CN6335),ISBLANK('Sensitivity_Analysis'!J25)=ISBLANK(CN6335),EXACT('Sensitivity_Analysis'!J25,CN6335)),0,1),1)</x:f>
        <x:v>0</x:v>
      </x:c>
    </x:row>
    <x:row r="6336">
      <x:c r="CL6336" t="str">
        <x:v>Sensitivity_Analysis</x:v>
      </x:c>
      <x:c r="CM6336" t="str">
        <x:v>J26</x:v>
      </x:c>
      <x:c r="CN6336" t="str">
        <x:v>Factors (SENS-03)</x:v>
      </x:c>
      <x:c r="CO6336" t="n">
        <x:f>IFERROR(IF(AND(TYPE('Sensitivity_Analysis'!J26)=TYPE(CN6336),ISBLANK('Sensitivity_Analysis'!J26)=ISBLANK(CN6336),EXACT('Sensitivity_Analysis'!J26,CN6336)),0,1),1)</x:f>
        <x:v>0</x:v>
      </x:c>
    </x:row>
    <x:row r="6337">
      <x:c r="CL6337" t="str">
        <x:v>Sensitivity_Analysis</x:v>
      </x:c>
      <x:c r="CM6337" t="str">
        <x:v>K26</x:v>
      </x:c>
      <x:c r="CN6337" t="n">
        <x:v>1</x:v>
      </x:c>
      <x:c r="CO6337" t="n">
        <x:f>IFERROR(IF(AND(TYPE('Sensitivity_Analysis'!K26)=TYPE(CN6337),ISBLANK('Sensitivity_Analysis'!K26)=ISBLANK(CN6337),EXACT('Sensitivity_Analysis'!K26,CN6337)),0,1),1)</x:f>
        <x:v>0</x:v>
      </x:c>
    </x:row>
    <x:row r="6338">
      <x:c r="CL6338" t="str">
        <x:v>Sensitivity_Analysis</x:v>
      </x:c>
      <x:c r="CM6338" t="str">
        <x:v>L26</x:v>
      </x:c>
      <x:c r="CN6338" t="n">
        <x:v>1</x:v>
      </x:c>
      <x:c r="CO6338" t="n">
        <x:f>IFERROR(IF(AND(TYPE('Sensitivity_Analysis'!L26)=TYPE(CN6338),ISBLANK('Sensitivity_Analysis'!L26)=ISBLANK(CN6338),EXACT('Sensitivity_Analysis'!L26,CN6338)),0,1),1)</x:f>
        <x:v>0</x:v>
      </x:c>
    </x:row>
    <x:row r="6339">
      <x:c r="CL6339" t="str">
        <x:v>Sensitivity_Analysis</x:v>
      </x:c>
      <x:c r="CM6339" t="str">
        <x:v>M26</x:v>
      </x:c>
      <x:c r="CN6339" t="n">
        <x:v>1.1</x:v>
      </x:c>
      <x:c r="CO6339" t="n">
        <x:f>IFERROR(IF(AND(TYPE('Sensitivity_Analysis'!M26)=TYPE(CN6339),ISBLANK('Sensitivity_Analysis'!M26)=ISBLANK(CN6339),EXACT('Sensitivity_Analysis'!M26,CN6339)),0,1),1)</x:f>
        <x:v>0</x:v>
      </x:c>
    </x:row>
    <x:row r="6340">
      <x:c r="CL6340" t="str">
        <x:v>Sensitivity_Analysis</x:v>
      </x:c>
      <x:c r="CM6340" t="str">
        <x:v>N26</x:v>
      </x:c>
      <x:c r="CN6340" t="n">
        <x:v>1</x:v>
      </x:c>
      <x:c r="CO6340" t="n">
        <x:f>IFERROR(IF(AND(TYPE('Sensitivity_Analysis'!N26)=TYPE(CN6340),ISBLANK('Sensitivity_Analysis'!N26)=ISBLANK(CN6340),EXACT('Sensitivity_Analysis'!N26,CN6340)),0,1),1)</x:f>
        <x:v>0</x:v>
      </x:c>
    </x:row>
    <x:row r="6341">
      <x:c r="CL6341" t="str">
        <x:v>Sensitivity_Analysis</x:v>
      </x:c>
      <x:c r="CM6341" t="str">
        <x:v>O26</x:v>
      </x:c>
      <x:c r="CN6341" t="n">
        <x:v>1.1</x:v>
      </x:c>
      <x:c r="CO6341" t="n">
        <x:f>IFERROR(IF(AND(TYPE('Sensitivity_Analysis'!O26)=TYPE(CN6341),ISBLANK('Sensitivity_Analysis'!O26)=ISBLANK(CN6341),EXACT('Sensitivity_Analysis'!O26,CN6341)),0,1),1)</x:f>
        <x:v>0</x:v>
      </x:c>
    </x:row>
    <x:row r="6342">
      <x:c r="CL6342" t="str">
        <x:v>Sensitivity_Analysis</x:v>
      </x:c>
      <x:c r="CM6342" t="str">
        <x:v>P26</x:v>
      </x:c>
      <x:c r="CN6342" t="n">
        <x:v>1</x:v>
      </x:c>
      <x:c r="CO6342" t="n">
        <x:f>IFERROR(IF(AND(TYPE('Sensitivity_Analysis'!P26)=TYPE(CN6342),ISBLANK('Sensitivity_Analysis'!P26)=ISBLANK(CN6342),EXACT('Sensitivity_Analysis'!P26,CN6342)),0,1),1)</x:f>
        <x:v>0</x:v>
      </x:c>
    </x:row>
    <x:row r="6343">
      <x:c r="CL6343" t="str">
        <x:v>Sensitivity_Analysis</x:v>
      </x:c>
      <x:c r="CM6343" t="str">
        <x:v>Q26</x:v>
      </x:c>
      <x:c r="CN6343" t="n">
        <x:v>1</x:v>
      </x:c>
      <x:c r="CO6343" t="n">
        <x:f>IFERROR(IF(AND(TYPE('Sensitivity_Analysis'!Q26)=TYPE(CN6343),ISBLANK('Sensitivity_Analysis'!Q26)=ISBLANK(CN6343),EXACT('Sensitivity_Analysis'!Q26,CN6343)),0,1),1)</x:f>
        <x:v>0</x:v>
      </x:c>
    </x:row>
    <x:row r="6344">
      <x:c r="CL6344" t="str">
        <x:v>Sensitivity_Analysis</x:v>
      </x:c>
      <x:c r="CM6344" t="str">
        <x:v>A27</x:v>
      </x:c>
      <x:c r="CN6344" t="str">
        <x:v>4. IMPACT MAGNITUDE PERTURBATION (±20%)</x:v>
      </x:c>
      <x:c r="CO6344" t="n">
        <x:f>IFERROR(IF(AND(TYPE('Sensitivity_Analysis'!A27)=TYPE(CN6344),ISBLANK('Sensitivity_Analysis'!A27)=ISBLANK(CN6344),EXACT('Sensitivity_Analysis'!A27,CN6344)),0,1),1)</x:f>
        <x:v>0</x:v>
      </x:c>
    </x:row>
    <x:row r="6345">
      <x:c r="CL6345" t="str">
        <x:v>Sensitivity_Analysis</x:v>
      </x:c>
      <x:c r="CM6345" t="str">
        <x:v>J27</x:v>
      </x:c>
      <x:c r="CN6345" t="str">
        <x:v>v_d* (SENS-03)</x:v>
      </x:c>
      <x:c r="CO6345" t="n">
        <x:f>IFERROR(IF(AND(TYPE('Sensitivity_Analysis'!J27)=TYPE(CN6345),ISBLANK('Sensitivity_Analysis'!J27)=ISBLANK(CN6345),EXACT('Sensitivity_Analysis'!J27,CN6345)),0,1),1)</x:f>
        <x:v>0</x:v>
      </x:c>
    </x:row>
    <x:row r="6346">
      <x:c r="CL6346" t="str">
        <x:v>Sensitivity_Analysis</x:v>
      </x:c>
      <x:c r="CM6346" t="str">
        <x:v>A28</x:v>
      </x:c>
      <x:c r="CN6346" t="str">
        <x:v>Key instances: I03 (flexibility), I01 (isolation)</x:v>
      </x:c>
      <x:c r="CO6346" t="n">
        <x:f>IFERROR(IF(AND(TYPE('Sensitivity_Analysis'!A28)=TYPE(CN6346),ISBLANK('Sensitivity_Analysis'!A28)=ISBLANK(CN6346),EXACT('Sensitivity_Analysis'!A28,CN6346)),0,1),1)</x:f>
        <x:v>0</x:v>
      </x:c>
    </x:row>
    <x:row r="6347">
      <x:c r="CL6347" t="str">
        <x:v>Sensitivity_Analysis</x:v>
      </x:c>
      <x:c r="CM6347" t="str">
        <x:v>A29</x:v>
      </x:c>
      <x:c r="CN6347" t="str">
        <x:v>Additional tests: Not performed for this run</x:v>
      </x:c>
      <x:c r="CO6347" t="n">
        <x:f>IFERROR(IF(AND(TYPE('Sensitivity_Analysis'!A29)=TYPE(CN6347),ISBLANK('Sensitivity_Analysis'!A29)=ISBLANK(CN6347),EXACT('Sensitivity_Analysis'!A29,CN6347)),0,1),1)</x:f>
        <x:v>0</x:v>
      </x:c>
    </x:row>
    <x:row r="6348">
      <x:c r="CL6348" t="str">
        <x:v>Sensitivity_Analysis</x:v>
      </x:c>
      <x:c r="CM6348" t="str">
        <x:v>J29</x:v>
      </x:c>
      <x:c r="CN6348" t="str">
        <x:v>Union w_u</x:v>
      </x:c>
      <x:c r="CO6348" t="n">
        <x:f>IFERROR(IF(AND(TYPE('Sensitivity_Analysis'!J29)=TYPE(CN6348),ISBLANK('Sensitivity_Analysis'!J29)=ISBLANK(CN6348),EXACT('Sensitivity_Analysis'!J29,CN6348)),0,1),1)</x:f>
        <x:v>0</x:v>
      </x:c>
    </x:row>
    <x:row r="6349">
      <x:c r="CL6349" t="str">
        <x:v>Sensitivity_Analysis</x:v>
      </x:c>
      <x:c r="CM6349" t="str">
        <x:v>I30</x:v>
      </x:c>
      <x:c r="CN6349" t="str">
        <x:v>U1</x:v>
      </x:c>
      <x:c r="CO6349" t="n">
        <x:f>IFERROR(IF(AND(TYPE('Sensitivity_Analysis'!I30)=TYPE(CN6349),ISBLANK('Sensitivity_Analysis'!I30)=ISBLANK(CN6349),EXACT('Sensitivity_Analysis'!I30,CN6349)),0,1),1)</x:f>
        <x:v>0</x:v>
      </x:c>
    </x:row>
    <x:row r="6350">
      <x:c r="CL6350" t="str">
        <x:v>Sensitivity_Analysis</x:v>
      </x:c>
      <x:c r="CM6350" t="str">
        <x:v>I31</x:v>
      </x:c>
      <x:c r="CN6350" t="str">
        <x:v>U2</x:v>
      </x:c>
      <x:c r="CO6350" t="n">
        <x:f>IFERROR(IF(AND(TYPE('Sensitivity_Analysis'!I31)=TYPE(CN6350),ISBLANK('Sensitivity_Analysis'!I31)=ISBLANK(CN6350),EXACT('Sensitivity_Analysis'!I31,CN6350)),0,1),1)</x:f>
        <x:v>0</x:v>
      </x:c>
    </x:row>
    <x:row r="6351">
      <x:c r="CL6351" t="str">
        <x:v>Sensitivity_Analysis</x:v>
      </x:c>
      <x:c r="CM6351" t="str">
        <x:v>A32</x:v>
      </x:c>
      <x:c r="CN6351" t="str">
        <x:v>5. ROBUSTNESS CLASSIFICATION</x:v>
      </x:c>
      <x:c r="CO6351" t="n">
        <x:f>IFERROR(IF(AND(TYPE('Sensitivity_Analysis'!A32)=TYPE(CN6351),ISBLANK('Sensitivity_Analysis'!A32)=ISBLANK(CN6351),EXACT('Sensitivity_Analysis'!A32,CN6351)),0,1),1)</x:f>
        <x:v>0</x:v>
      </x:c>
    </x:row>
    <x:row r="6352">
      <x:c r="CL6352" t="str">
        <x:v>Sensitivity_Analysis</x:v>
      </x:c>
      <x:c r="CM6352" t="str">
        <x:v>I32</x:v>
      </x:c>
      <x:c r="CN6352" t="str">
        <x:v>U3</x:v>
      </x:c>
      <x:c r="CO6352" t="n">
        <x:f>IFERROR(IF(AND(TYPE('Sensitivity_Analysis'!I32)=TYPE(CN6352),ISBLANK('Sensitivity_Analysis'!I32)=ISBLANK(CN6352),EXACT('Sensitivity_Analysis'!I32,CN6352)),0,1),1)</x:f>
        <x:v>0</x:v>
      </x:c>
    </x:row>
    <x:row r="6353">
      <x:c r="CL6353" t="str">
        <x:v>Sensitivity_Analysis</x:v>
      </x:c>
      <x:c r="CM6353" t="str">
        <x:v>A33</x:v>
      </x:c>
      <x:c r="CN6353" t="str">
        <x:v>Weight sensitivity results</x:v>
      </x:c>
      <x:c r="CO6353" t="n">
        <x:f>IFERROR(IF(AND(TYPE('Sensitivity_Analysis'!A33)=TYPE(CN6353),ISBLANK('Sensitivity_Analysis'!A33)=ISBLANK(CN6353),EXACT('Sensitivity_Analysis'!A33,CN6353)),0,1),1)</x:f>
        <x:v>0</x:v>
      </x:c>
    </x:row>
    <x:row r="6354">
      <x:c r="CL6354" t="str">
        <x:v>Sensitivity_Analysis</x:v>
      </x:c>
      <x:c r="CM6354" t="str">
        <x:v>I33</x:v>
      </x:c>
      <x:c r="CN6354" t="str">
        <x:v>U4</x:v>
      </x:c>
      <x:c r="CO6354" t="n">
        <x:f>IFERROR(IF(AND(TYPE('Sensitivity_Analysis'!I33)=TYPE(CN6354),ISBLANK('Sensitivity_Analysis'!I33)=ISBLANK(CN6354),EXACT('Sensitivity_Analysis'!I33,CN6354)),0,1),1)</x:f>
        <x:v>0</x:v>
      </x:c>
    </x:row>
    <x:row r="6355">
      <x:c r="CL6355" t="str">
        <x:v>Sensitivity_Analysis</x:v>
      </x:c>
      <x:c r="CM6355" t="str">
        <x:v>A34</x:v>
      </x:c>
      <x:c r="CN6355" t="str">
        <x:v>SENS-01 Preferred</x:v>
      </x:c>
      <x:c r="CO6355" t="n">
        <x:f>IFERROR(IF(AND(TYPE('Sensitivity_Analysis'!A34)=TYPE(CN6355),ISBLANK('Sensitivity_Analysis'!A34)=ISBLANK(CN6355),EXACT('Sensitivity_Analysis'!A34,CN6355)),0,1),1)</x:f>
        <x:v>0</x:v>
      </x:c>
    </x:row>
    <x:row r="6356">
      <x:c r="CL6356" t="str">
        <x:v>Sensitivity_Analysis</x:v>
      </x:c>
      <x:c r="CM6356" t="str">
        <x:v>I34</x:v>
      </x:c>
      <x:c r="CN6356" t="str">
        <x:v>U5</x:v>
      </x:c>
      <x:c r="CO6356" t="n">
        <x:f>IFERROR(IF(AND(TYPE('Sensitivity_Analysis'!I34)=TYPE(CN6356),ISBLANK('Sensitivity_Analysis'!I34)=ISBLANK(CN6356),EXACT('Sensitivity_Analysis'!I34,CN6356)),0,1),1)</x:f>
        <x:v>0</x:v>
      </x:c>
    </x:row>
    <x:row r="6357">
      <x:c r="CL6357" t="str">
        <x:v>Sensitivity_Analysis</x:v>
      </x:c>
      <x:c r="CM6357" t="str">
        <x:v>A35</x:v>
      </x:c>
      <x:c r="CN6357" t="str">
        <x:v>SENS-02 Preferred</x:v>
      </x:c>
      <x:c r="CO6357" t="n">
        <x:f>IFERROR(IF(AND(TYPE('Sensitivity_Analysis'!A35)=TYPE(CN6357),ISBLANK('Sensitivity_Analysis'!A35)=ISBLANK(CN6357),EXACT('Sensitivity_Analysis'!A35,CN6357)),0,1),1)</x:f>
        <x:v>0</x:v>
      </x:c>
    </x:row>
    <x:row r="6358">
      <x:c r="CL6358" t="str">
        <x:v>Sensitivity_Analysis</x:v>
      </x:c>
      <x:c r="CM6358" t="str">
        <x:v>I35</x:v>
      </x:c>
      <x:c r="CN6358" t="str">
        <x:v>U6</x:v>
      </x:c>
      <x:c r="CO6358" t="n">
        <x:f>IFERROR(IF(AND(TYPE('Sensitivity_Analysis'!I35)=TYPE(CN6358),ISBLANK('Sensitivity_Analysis'!I35)=ISBLANK(CN6358),EXACT('Sensitivity_Analysis'!I35,CN6358)),0,1),1)</x:f>
        <x:v>0</x:v>
      </x:c>
    </x:row>
    <x:row r="6359">
      <x:c r="CL6359" t="str">
        <x:v>Sensitivity_Analysis</x:v>
      </x:c>
      <x:c r="CM6359" t="str">
        <x:v>A36</x:v>
      </x:c>
      <x:c r="CN6359" t="str">
        <x:v>SENS-03 Preferred</x:v>
      </x:c>
      <x:c r="CO6359" t="n">
        <x:f>IFERROR(IF(AND(TYPE('Sensitivity_Analysis'!A36)=TYPE(CN6359),ISBLANK('Sensitivity_Analysis'!A36)=ISBLANK(CN6359),EXACT('Sensitivity_Analysis'!A36,CN6359)),0,1),1)</x:f>
        <x:v>0</x:v>
      </x:c>
    </x:row>
    <x:row r="6360">
      <x:c r="CL6360" t="str">
        <x:v>Sensitivity_Analysis</x:v>
      </x:c>
      <x:c r="CM6360" t="str">
        <x:v>I36</x:v>
      </x:c>
      <x:c r="CN6360" t="str">
        <x:v>U7</x:v>
      </x:c>
      <x:c r="CO6360" t="n">
        <x:f>IFERROR(IF(AND(TYPE('Sensitivity_Analysis'!I36)=TYPE(CN6360),ISBLANK('Sensitivity_Analysis'!I36)=ISBLANK(CN6360),EXACT('Sensitivity_Analysis'!I36,CN6360)),0,1),1)</x:f>
        <x:v>0</x:v>
      </x:c>
    </x:row>
    <x:row r="6361">
      <x:c r="CL6361" t="str">
        <x:v>Sensitivity_Analysis</x:v>
      </x:c>
      <x:c r="CM6361" t="str">
        <x:v>A37</x:v>
      </x:c>
      <x:c r="CN6361" t="str">
        <x:v>Status note: PERFORMED for this Tier‑2 exemplar (weight sensitivity + CVaR stress checks). Tier‑3 deployments may expand the test set and increase rigor.</x:v>
      </x:c>
      <x:c r="CO6361" t="n">
        <x:f>IFERROR(IF(AND(TYPE('Sensitivity_Analysis'!A37)=TYPE(CN6361),ISBLANK('Sensitivity_Analysis'!A37)=ISBLANK(CN6361),EXACT('Sensitivity_Analysis'!A37,CN6361)),0,1),1)</x:f>
        <x:v>0</x:v>
      </x:c>
    </x:row>
    <x:row r="6362">
      <x:c r="CL6362" t="str">
        <x:v>Sensitivity_Analysis</x:v>
      </x:c>
      <x:c r="CM6362" t="str">
        <x:v>I40</x:v>
      </x:c>
      <x:c r="CN6362" t="str">
        <x:v>U1</x:v>
      </x:c>
      <x:c r="CO6362" t="n">
        <x:f>IFERROR(IF(AND(TYPE('Sensitivity_Analysis'!I40)=TYPE(CN6362),ISBLANK('Sensitivity_Analysis'!I40)=ISBLANK(CN6362),EXACT('Sensitivity_Analysis'!I40,CN6362)),0,1),1)</x:f>
        <x:v>0</x:v>
      </x:c>
    </x:row>
    <x:row r="6363">
      <x:c r="CL6363" t="str">
        <x:v>Sensitivity_Analysis</x:v>
      </x:c>
      <x:c r="CM6363" t="str">
        <x:v>I41</x:v>
      </x:c>
      <x:c r="CN6363" t="str">
        <x:v>U2</x:v>
      </x:c>
      <x:c r="CO6363" t="n">
        <x:f>IFERROR(IF(AND(TYPE('Sensitivity_Analysis'!I41)=TYPE(CN6363),ISBLANK('Sensitivity_Analysis'!I41)=ISBLANK(CN6363),EXACT('Sensitivity_Analysis'!I41,CN6363)),0,1),1)</x:f>
        <x:v>0</x:v>
      </x:c>
    </x:row>
    <x:row r="6364">
      <x:c r="CL6364" t="str">
        <x:v>Sensitivity_Analysis</x:v>
      </x:c>
      <x:c r="CM6364" t="str">
        <x:v>I42</x:v>
      </x:c>
      <x:c r="CN6364" t="str">
        <x:v>U3</x:v>
      </x:c>
      <x:c r="CO6364" t="n">
        <x:f>IFERROR(IF(AND(TYPE('Sensitivity_Analysis'!I42)=TYPE(CN6364),ISBLANK('Sensitivity_Analysis'!I42)=ISBLANK(CN6364),EXACT('Sensitivity_Analysis'!I42,CN6364)),0,1),1)</x:f>
        <x:v>0</x:v>
      </x:c>
    </x:row>
    <x:row r="6365">
      <x:c r="CL6365" t="str">
        <x:v>Sensitivity_Analysis</x:v>
      </x:c>
      <x:c r="CM6365" t="str">
        <x:v>I43</x:v>
      </x:c>
      <x:c r="CN6365" t="str">
        <x:v>U4</x:v>
      </x:c>
      <x:c r="CO6365" t="n">
        <x:f>IFERROR(IF(AND(TYPE('Sensitivity_Analysis'!I43)=TYPE(CN6365),ISBLANK('Sensitivity_Analysis'!I43)=ISBLANK(CN6365),EXACT('Sensitivity_Analysis'!I43,CN6365)),0,1),1)</x:f>
        <x:v>0</x:v>
      </x:c>
    </x:row>
    <x:row r="6366">
      <x:c r="CL6366" t="str">
        <x:v>Sensitivity_Analysis</x:v>
      </x:c>
      <x:c r="CM6366" t="str">
        <x:v>I44</x:v>
      </x:c>
      <x:c r="CN6366" t="str">
        <x:v>U5</x:v>
      </x:c>
      <x:c r="CO6366" t="n">
        <x:f>IFERROR(IF(AND(TYPE('Sensitivity_Analysis'!I44)=TYPE(CN6366),ISBLANK('Sensitivity_Analysis'!I44)=ISBLANK(CN6366),EXACT('Sensitivity_Analysis'!I44,CN6366)),0,1),1)</x:f>
        <x:v>0</x:v>
      </x:c>
    </x:row>
    <x:row r="6367">
      <x:c r="CL6367" t="str">
        <x:v>Sensitivity_Analysis</x:v>
      </x:c>
      <x:c r="CM6367" t="str">
        <x:v>I45</x:v>
      </x:c>
      <x:c r="CN6367" t="str">
        <x:v>U6</x:v>
      </x:c>
      <x:c r="CO6367" t="n">
        <x:f>IFERROR(IF(AND(TYPE('Sensitivity_Analysis'!I45)=TYPE(CN6367),ISBLANK('Sensitivity_Analysis'!I45)=ISBLANK(CN6367),EXACT('Sensitivity_Analysis'!I45,CN6367)),0,1),1)</x:f>
        <x:v>0</x:v>
      </x:c>
    </x:row>
    <x:row r="6368">
      <x:c r="CL6368" t="str">
        <x:v>Sensitivity_Analysis</x:v>
      </x:c>
      <x:c r="CM6368" t="str">
        <x:v>I46</x:v>
      </x:c>
      <x:c r="CN6368" t="str">
        <x:v>U7</x:v>
      </x:c>
      <x:c r="CO6368" t="n">
        <x:f>IFERROR(IF(AND(TYPE('Sensitivity_Analysis'!I46)=TYPE(CN6368),ISBLANK('Sensitivity_Analysis'!I46)=ISBLANK(CN6368),EXACT('Sensitivity_Analysis'!I46,CN6368)),0,1),1)</x:f>
        <x:v>0</x:v>
      </x:c>
    </x:row>
    <x:row r="6369">
      <x:c r="CL6369" t="str">
        <x:v>Sensitivity_Analysis</x:v>
      </x:c>
      <x:c r="CM6369" t="str">
        <x:v>I50</x:v>
      </x:c>
      <x:c r="CN6369" t="str">
        <x:v>U1</x:v>
      </x:c>
      <x:c r="CO6369" t="n">
        <x:f>IFERROR(IF(AND(TYPE('Sensitivity_Analysis'!I50)=TYPE(CN6369),ISBLANK('Sensitivity_Analysis'!I50)=ISBLANK(CN6369),EXACT('Sensitivity_Analysis'!I50,CN6369)),0,1),1)</x:f>
        <x:v>0</x:v>
      </x:c>
    </x:row>
    <x:row r="6370">
      <x:c r="CL6370" t="str">
        <x:v>Sensitivity_Analysis</x:v>
      </x:c>
      <x:c r="CM6370" t="str">
        <x:v>I51</x:v>
      </x:c>
      <x:c r="CN6370" t="str">
        <x:v>U2</x:v>
      </x:c>
      <x:c r="CO6370" t="n">
        <x:f>IFERROR(IF(AND(TYPE('Sensitivity_Analysis'!I51)=TYPE(CN6370),ISBLANK('Sensitivity_Analysis'!I51)=ISBLANK(CN6370),EXACT('Sensitivity_Analysis'!I51,CN6370)),0,1),1)</x:f>
        <x:v>0</x:v>
      </x:c>
    </x:row>
    <x:row r="6371">
      <x:c r="CL6371" t="str">
        <x:v>Sensitivity_Analysis</x:v>
      </x:c>
      <x:c r="CM6371" t="str">
        <x:v>I52</x:v>
      </x:c>
      <x:c r="CN6371" t="str">
        <x:v>U3</x:v>
      </x:c>
      <x:c r="CO6371" t="n">
        <x:f>IFERROR(IF(AND(TYPE('Sensitivity_Analysis'!I52)=TYPE(CN6371),ISBLANK('Sensitivity_Analysis'!I52)=ISBLANK(CN6371),EXACT('Sensitivity_Analysis'!I52,CN6371)),0,1),1)</x:f>
        <x:v>0</x:v>
      </x:c>
    </x:row>
    <x:row r="6372">
      <x:c r="CL6372" t="str">
        <x:v>Sensitivity_Analysis</x:v>
      </x:c>
      <x:c r="CM6372" t="str">
        <x:v>I53</x:v>
      </x:c>
      <x:c r="CN6372" t="str">
        <x:v>U4</x:v>
      </x:c>
      <x:c r="CO6372" t="n">
        <x:f>IFERROR(IF(AND(TYPE('Sensitivity_Analysis'!I53)=TYPE(CN6372),ISBLANK('Sensitivity_Analysis'!I53)=ISBLANK(CN6372),EXACT('Sensitivity_Analysis'!I53,CN6372)),0,1),1)</x:f>
        <x:v>0</x:v>
      </x:c>
    </x:row>
    <x:row r="6373">
      <x:c r="CL6373" t="str">
        <x:v>Sensitivity_Analysis</x:v>
      </x:c>
      <x:c r="CM6373" t="str">
        <x:v>I54</x:v>
      </x:c>
      <x:c r="CN6373" t="str">
        <x:v>U5</x:v>
      </x:c>
      <x:c r="CO6373" t="n">
        <x:f>IFERROR(IF(AND(TYPE('Sensitivity_Analysis'!I54)=TYPE(CN6373),ISBLANK('Sensitivity_Analysis'!I54)=ISBLANK(CN6373),EXACT('Sensitivity_Analysis'!I54,CN6373)),0,1),1)</x:f>
        <x:v>0</x:v>
      </x:c>
    </x:row>
    <x:row r="6374">
      <x:c r="CL6374" t="str">
        <x:v>Sensitivity_Analysis</x:v>
      </x:c>
      <x:c r="CM6374" t="str">
        <x:v>I55</x:v>
      </x:c>
      <x:c r="CN6374" t="str">
        <x:v>U6</x:v>
      </x:c>
      <x:c r="CO6374" t="n">
        <x:f>IFERROR(IF(AND(TYPE('Sensitivity_Analysis'!I55)=TYPE(CN6374),ISBLANK('Sensitivity_Analysis'!I55)=ISBLANK(CN6374),EXACT('Sensitivity_Analysis'!I55,CN6374)),0,1),1)</x:f>
        <x:v>0</x:v>
      </x:c>
    </x:row>
    <x:row r="6375">
      <x:c r="CL6375" t="str">
        <x:v>Sensitivity_Analysis</x:v>
      </x:c>
      <x:c r="CM6375" t="str">
        <x:v>I56</x:v>
      </x:c>
      <x:c r="CN6375" t="str">
        <x:v>U7</x:v>
      </x:c>
      <x:c r="CO6375" t="n">
        <x:f>IFERROR(IF(AND(TYPE('Sensitivity_Analysis'!I56)=TYPE(CN6375),ISBLANK('Sensitivity_Analysis'!I56)=ISBLANK(CN6375),EXACT('Sensitivity_Analysis'!I56,CN6375)),0,1),1)</x:f>
        <x:v>0</x:v>
      </x:c>
    </x:row>
    <x:row r="6376">
      <x:c r="CL6376" t="str">
        <x:v>Sensitivity_Analysis</x:v>
      </x:c>
      <x:c r="CM6376" t="str">
        <x:v>J100</x:v>
      </x:c>
      <x:c r="CN6376" t="str">
        <x:v>Scenario</x:v>
      </x:c>
      <x:c r="CO6376" t="n">
        <x:f>IFERROR(IF(AND(TYPE('Sensitivity_Analysis'!J100)=TYPE(CN6376),ISBLANK('Sensitivity_Analysis'!J100)=ISBLANK(CN6376),EXACT('Sensitivity_Analysis'!J100,CN6376)),0,1),1)</x:f>
        <x:v>0</x:v>
      </x:c>
    </x:row>
    <x:row r="6377">
      <x:c r="CL6377" t="str">
        <x:v>Sensitivity_Analysis</x:v>
      </x:c>
      <x:c r="CM6377" t="str">
        <x:v>K100</x:v>
      </x:c>
      <x:c r="CN6377" t="str">
        <x:v>p_base</x:v>
      </x:c>
      <x:c r="CO6377" t="n">
        <x:f>IFERROR(IF(AND(TYPE('Sensitivity_Analysis'!K100)=TYPE(CN6377),ISBLANK('Sensitivity_Analysis'!K100)=ISBLANK(CN6377),EXACT('Sensitivity_Analysis'!K100,CN6377)),0,1),1)</x:f>
        <x:v>0</x:v>
      </x:c>
    </x:row>
    <x:row r="6378">
      <x:c r="CL6378" t="str">
        <x:v>Sensitivity_Analysis</x:v>
      </x:c>
      <x:c r="CM6378" t="str">
        <x:v>L100</x:v>
      </x:c>
      <x:c r="CN6378" t="str">
        <x:v>Factor_up</x:v>
      </x:c>
      <x:c r="CO6378" t="n">
        <x:f>IFERROR(IF(AND(TYPE('Sensitivity_Analysis'!L100)=TYPE(CN6378),ISBLANK('Sensitivity_Analysis'!L100)=ISBLANK(CN6378),EXACT('Sensitivity_Analysis'!L100,CN6378)),0,1),1)</x:f>
        <x:v>0</x:v>
      </x:c>
    </x:row>
    <x:row r="6379">
      <x:c r="CL6379" t="str">
        <x:v>Sensitivity_Analysis</x:v>
      </x:c>
      <x:c r="CM6379" t="str">
        <x:v>M100</x:v>
      </x:c>
      <x:c r="CN6379" t="str">
        <x:v>p_stress_up</x:v>
      </x:c>
      <x:c r="CO6379" t="n">
        <x:f>IFERROR(IF(AND(TYPE('Sensitivity_Analysis'!M100)=TYPE(CN6379),ISBLANK('Sensitivity_Analysis'!M100)=ISBLANK(CN6379),EXACT('Sensitivity_Analysis'!M100,CN6379)),0,1),1)</x:f>
        <x:v>0</x:v>
      </x:c>
    </x:row>
    <x:row r="6380">
      <x:c r="CL6380" t="str">
        <x:v>Sensitivity_Analysis</x:v>
      </x:c>
      <x:c r="CM6380" t="str">
        <x:v>N100</x:v>
      </x:c>
      <x:c r="CN6380" t="str">
        <x:v>Factor_down</x:v>
      </x:c>
      <x:c r="CO6380" t="n">
        <x:f>IFERROR(IF(AND(TYPE('Sensitivity_Analysis'!N100)=TYPE(CN6380),ISBLANK('Sensitivity_Analysis'!N100)=ISBLANK(CN6380),EXACT('Sensitivity_Analysis'!N100,CN6380)),0,1),1)</x:f>
        <x:v>0</x:v>
      </x:c>
    </x:row>
    <x:row r="6381">
      <x:c r="CL6381" t="str">
        <x:v>Sensitivity_Analysis</x:v>
      </x:c>
      <x:c r="CM6381" t="str">
        <x:v>O100</x:v>
      </x:c>
      <x:c r="CN6381" t="str">
        <x:v>p_stress_down</x:v>
      </x:c>
      <x:c r="CO6381" t="n">
        <x:f>IFERROR(IF(AND(TYPE('Sensitivity_Analysis'!O100)=TYPE(CN6381),ISBLANK('Sensitivity_Analysis'!O100)=ISBLANK(CN6381),EXACT('Sensitivity_Analysis'!O100,CN6381)),0,1),1)</x:f>
        <x:v>0</x:v>
      </x:c>
    </x:row>
    <x:row r="6382">
      <x:c r="CL6382" t="str">
        <x:v>Sensitivity_Analysis</x:v>
      </x:c>
      <x:c r="CM6382" t="str">
        <x:v>J109</x:v>
      </x:c>
      <x:c r="CN6382" t="str">
        <x:v>CVaR recompute (p stress UP)</x:v>
      </x:c>
      <x:c r="CO6382" t="n">
        <x:f>IFERROR(IF(AND(TYPE('Sensitivity_Analysis'!J109)=TYPE(CN6382),ISBLANK('Sensitivity_Analysis'!J109)=ISBLANK(CN6382),EXACT('Sensitivity_Analysis'!J109,CN6382)),0,1),1)</x:f>
        <x:v>0</x:v>
      </x:c>
    </x:row>
    <x:row r="6383">
      <x:c r="CL6383" t="str">
        <x:v>Sensitivity_Analysis</x:v>
      </x:c>
      <x:c r="CM6383" t="str">
        <x:v>J110</x:v>
      </x:c>
      <x:c r="CN6383" t="str">
        <x:v>Rank</x:v>
      </x:c>
      <x:c r="CO6383" t="n">
        <x:f>IFERROR(IF(AND(TYPE('Sensitivity_Analysis'!J110)=TYPE(CN6383),ISBLANK('Sensitivity_Analysis'!J110)=ISBLANK(CN6383),EXACT('Sensitivity_Analysis'!J110,CN6383)),0,1),1)</x:f>
        <x:v>0</x:v>
      </x:c>
    </x:row>
    <x:row r="6384">
      <x:c r="CL6384" t="str">
        <x:v>Sensitivity_Analysis</x:v>
      </x:c>
      <x:c r="CM6384" t="str">
        <x:v>K110</x:v>
      </x:c>
      <x:c r="CN6384" t="str">
        <x:v>Scenario</x:v>
      </x:c>
      <x:c r="CO6384" t="n">
        <x:f>IFERROR(IF(AND(TYPE('Sensitivity_Analysis'!K110)=TYPE(CN6384),ISBLANK('Sensitivity_Analysis'!K110)=ISBLANK(CN6384),EXACT('Sensitivity_Analysis'!K110,CN6384)),0,1),1)</x:f>
        <x:v>0</x:v>
      </x:c>
    </x:row>
    <x:row r="6385">
      <x:c r="CL6385" t="str">
        <x:v>Sensitivity_Analysis</x:v>
      </x:c>
      <x:c r="CM6385" t="str">
        <x:v>L110</x:v>
      </x:c>
      <x:c r="CN6385" t="str">
        <x:v>Loss</x:v>
      </x:c>
      <x:c r="CO6385" t="n">
        <x:f>IFERROR(IF(AND(TYPE('Sensitivity_Analysis'!L110)=TYPE(CN6385),ISBLANK('Sensitivity_Analysis'!L110)=ISBLANK(CN6385),EXACT('Sensitivity_Analysis'!L110,CN6385)),0,1),1)</x:f>
        <x:v>0</x:v>
      </x:c>
    </x:row>
    <x:row r="6386">
      <x:c r="CL6386" t="str">
        <x:v>Sensitivity_Analysis</x:v>
      </x:c>
      <x:c r="CM6386" t="str">
        <x:v>M110</x:v>
      </x:c>
      <x:c r="CN6386" t="str">
        <x:v>p_stress</x:v>
      </x:c>
      <x:c r="CO6386" t="n">
        <x:f>IFERROR(IF(AND(TYPE('Sensitivity_Analysis'!M110)=TYPE(CN6386),ISBLANK('Sensitivity_Analysis'!M110)=ISBLANK(CN6386),EXACT('Sensitivity_Analysis'!M110,CN6386)),0,1),1)</x:f>
        <x:v>0</x:v>
      </x:c>
    </x:row>
    <x:row r="6387">
      <x:c r="CL6387" t="str">
        <x:v>Sensitivity_Analysis</x:v>
      </x:c>
      <x:c r="CM6387" t="str">
        <x:v>N110</x:v>
      </x:c>
      <x:c r="CN6387" t="str">
        <x:v>Cum_p</x:v>
      </x:c>
      <x:c r="CO6387" t="n">
        <x:f>IFERROR(IF(AND(TYPE('Sensitivity_Analysis'!N110)=TYPE(CN6387),ISBLANK('Sensitivity_Analysis'!N110)=ISBLANK(CN6387),EXACT('Sensitivity_Analysis'!N110,CN6387)),0,1),1)</x:f>
        <x:v>0</x:v>
      </x:c>
    </x:row>
    <x:row r="6388">
      <x:c r="CL6388" t="str">
        <x:v>Sensitivity_Analysis</x:v>
      </x:c>
      <x:c r="CM6388" t="str">
        <x:v>O110</x:v>
      </x:c>
      <x:c r="CN6388" t="str">
        <x:v>Tail_w</x:v>
      </x:c>
      <x:c r="CO6388" t="n">
        <x:f>IFERROR(IF(AND(TYPE('Sensitivity_Analysis'!O110)=TYPE(CN6388),ISBLANK('Sensitivity_Analysis'!O110)=ISBLANK(CN6388),EXACT('Sensitivity_Analysis'!O110,CN6388)),0,1),1)</x:f>
        <x:v>0</x:v>
      </x:c>
    </x:row>
    <x:row r="6389">
      <x:c r="CL6389" t="str">
        <x:v>Sensitivity_Analysis</x:v>
      </x:c>
      <x:c r="CM6389" t="str">
        <x:v>P110</x:v>
      </x:c>
      <x:c r="CN6389" t="str">
        <x:v>Contrib</x:v>
      </x:c>
      <x:c r="CO6389" t="n">
        <x:f>IFERROR(IF(AND(TYPE('Sensitivity_Analysis'!P110)=TYPE(CN6389),ISBLANK('Sensitivity_Analysis'!P110)=ISBLANK(CN6389),EXACT('Sensitivity_Analysis'!P110,CN6389)),0,1),1)</x:f>
        <x:v>0</x:v>
      </x:c>
    </x:row>
    <x:row r="6390">
      <x:c r="CL6390" t="str">
        <x:v>Sensitivity_Analysis</x:v>
      </x:c>
      <x:c r="CM6390" t="str">
        <x:v>R110</x:v>
      </x:c>
      <x:c r="CN6390" t="str">
        <x:v>β</x:v>
      </x:c>
      <x:c r="CO6390" t="n">
        <x:f>IFERROR(IF(AND(TYPE('Sensitivity_Analysis'!R110)=TYPE(CN6390),ISBLANK('Sensitivity_Analysis'!R110)=ISBLANK(CN6390),EXACT('Sensitivity_Analysis'!R110,CN6390)),0,1),1)</x:f>
        <x:v>0</x:v>
      </x:c>
    </x:row>
    <x:row r="6391">
      <x:c r="CL6391" t="str">
        <x:v>Sensitivity_Analysis</x:v>
      </x:c>
      <x:c r="CM6391" t="str">
        <x:v>J111</x:v>
      </x:c>
      <x:c r="CN6391" t="n">
        <x:v>1</x:v>
      </x:c>
      <x:c r="CO6391" t="n">
        <x:f>IFERROR(IF(AND(TYPE('Sensitivity_Analysis'!J111)=TYPE(CN6391),ISBLANK('Sensitivity_Analysis'!J111)=ISBLANK(CN6391),EXACT('Sensitivity_Analysis'!J111,CN6391)),0,1),1)</x:f>
        <x:v>0</x:v>
      </x:c>
    </x:row>
    <x:row r="6392">
      <x:c r="CL6392" t="str">
        <x:v>Sensitivity_Analysis</x:v>
      </x:c>
      <x:c r="CM6392" t="str">
        <x:v>R111</x:v>
      </x:c>
      <x:c r="CN6392" t="str">
        <x:v>τ_TRC</x:v>
      </x:c>
      <x:c r="CO6392" t="n">
        <x:f>IFERROR(IF(AND(TYPE('Sensitivity_Analysis'!R111)=TYPE(CN6392),ISBLANK('Sensitivity_Analysis'!R111)=ISBLANK(CN6392),EXACT('Sensitivity_Analysis'!R111,CN6392)),0,1),1)</x:f>
        <x:v>0</x:v>
      </x:c>
    </x:row>
    <x:row r="6393">
      <x:c r="CL6393" t="str">
        <x:v>Sensitivity_Analysis</x:v>
      </x:c>
      <x:c r="CM6393" t="str">
        <x:v>J112</x:v>
      </x:c>
      <x:c r="CN6393" t="n">
        <x:v>2</x:v>
      </x:c>
      <x:c r="CO6393" t="n">
        <x:f>IFERROR(IF(AND(TYPE('Sensitivity_Analysis'!J112)=TYPE(CN6393),ISBLANK('Sensitivity_Analysis'!J112)=ISBLANK(CN6393),EXACT('Sensitivity_Analysis'!J112,CN6393)),0,1),1)</x:f>
        <x:v>0</x:v>
      </x:c>
    </x:row>
    <x:row r="6394">
      <x:c r="CL6394" t="str">
        <x:v>Sensitivity_Analysis</x:v>
      </x:c>
      <x:c r="CM6394" t="str">
        <x:v>J113</x:v>
      </x:c>
      <x:c r="CN6394" t="n">
        <x:v>3</x:v>
      </x:c>
      <x:c r="CO6394" t="n">
        <x:f>IFERROR(IF(AND(TYPE('Sensitivity_Analysis'!J113)=TYPE(CN6394),ISBLANK('Sensitivity_Analysis'!J113)=ISBLANK(CN6394),EXACT('Sensitivity_Analysis'!J113,CN6394)),0,1),1)</x:f>
        <x:v>0</x:v>
      </x:c>
    </x:row>
    <x:row r="6395">
      <x:c r="CL6395" t="str">
        <x:v>Sensitivity_Analysis</x:v>
      </x:c>
      <x:c r="CM6395" t="str">
        <x:v>J114</x:v>
      </x:c>
      <x:c r="CN6395" t="n">
        <x:v>4</x:v>
      </x:c>
      <x:c r="CO6395" t="n">
        <x:f>IFERROR(IF(AND(TYPE('Sensitivity_Analysis'!J114)=TYPE(CN6395),ISBLANK('Sensitivity_Analysis'!J114)=ISBLANK(CN6395),EXACT('Sensitivity_Analysis'!J114,CN6395)),0,1),1)</x:f>
        <x:v>0</x:v>
      </x:c>
    </x:row>
    <x:row r="6396">
      <x:c r="CL6396" t="str">
        <x:v>Sensitivity_Analysis</x:v>
      </x:c>
      <x:c r="CM6396" t="str">
        <x:v>J115</x:v>
      </x:c>
      <x:c r="CN6396" t="n">
        <x:v>5</x:v>
      </x:c>
      <x:c r="CO6396" t="n">
        <x:f>IFERROR(IF(AND(TYPE('Sensitivity_Analysis'!J115)=TYPE(CN6396),ISBLANK('Sensitivity_Analysis'!J115)=ISBLANK(CN6396),EXACT('Sensitivity_Analysis'!J115,CN6396)),0,1),1)</x:f>
        <x:v>0</x:v>
      </x:c>
    </x:row>
    <x:row r="6397">
      <x:c r="CL6397" t="str">
        <x:v>Sensitivity_Analysis</x:v>
      </x:c>
      <x:c r="CM6397" t="str">
        <x:v>J116</x:v>
      </x:c>
      <x:c r="CN6397" t="n">
        <x:v>6</x:v>
      </x:c>
      <x:c r="CO6397" t="n">
        <x:f>IFERROR(IF(AND(TYPE('Sensitivity_Analysis'!J116)=TYPE(CN6397),ISBLANK('Sensitivity_Analysis'!J116)=ISBLANK(CN6397),EXACT('Sensitivity_Analysis'!J116,CN6397)),0,1),1)</x:f>
        <x:v>0</x:v>
      </x:c>
    </x:row>
    <x:row r="6398">
      <x:c r="CL6398" t="str">
        <x:v>Sensitivity_Analysis</x:v>
      </x:c>
      <x:c r="CM6398" t="str">
        <x:v>J117</x:v>
      </x:c>
      <x:c r="CN6398" t="n">
        <x:v>7</x:v>
      </x:c>
      <x:c r="CO6398" t="n">
        <x:f>IFERROR(IF(AND(TYPE('Sensitivity_Analysis'!J117)=TYPE(CN6398),ISBLANK('Sensitivity_Analysis'!J117)=ISBLANK(CN6398),EXACT('Sensitivity_Analysis'!J117,CN6398)),0,1),1)</x:f>
        <x:v>0</x:v>
      </x:c>
    </x:row>
    <x:row r="6399">
      <x:c r="CL6399" t="str">
        <x:v>Sensitivity_Analysis</x:v>
      </x:c>
      <x:c r="CM6399" t="str">
        <x:v>R119</x:v>
      </x:c>
      <x:c r="CN6399" t="str">
        <x:v>CVaR_A_up</x:v>
      </x:c>
      <x:c r="CO6399" t="n">
        <x:f>IFERROR(IF(AND(TYPE('Sensitivity_Analysis'!R119)=TYPE(CN6399),ISBLANK('Sensitivity_Analysis'!R119)=ISBLANK(CN6399),EXACT('Sensitivity_Analysis'!R119,CN6399)),0,1),1)</x:f>
        <x:v>0</x:v>
      </x:c>
    </x:row>
    <x:row r="6400">
      <x:c r="CL6400" t="str">
        <x:v>Sensitivity_Analysis</x:v>
      </x:c>
      <x:c r="CM6400" t="str">
        <x:v>R120</x:v>
      </x:c>
      <x:c r="CN6400" t="str">
        <x:v>Status_A_up</x:v>
      </x:c>
      <x:c r="CO6400" t="n">
        <x:f>IFERROR(IF(AND(TYPE('Sensitivity_Analysis'!R120)=TYPE(CN6400),ISBLANK('Sensitivity_Analysis'!R120)=ISBLANK(CN6400),EXACT('Sensitivity_Analysis'!R120,CN6400)),0,1),1)</x:f>
        <x:v>0</x:v>
      </x:c>
    </x:row>
    <x:row r="6401">
      <x:c r="CL6401" t="str">
        <x:v>Sensitivity_Analysis</x:v>
      </x:c>
      <x:c r="CM6401" t="str">
        <x:v>M121</x:v>
      </x:c>
      <x:c r="CN6401" t="str">
        <x:v>TRC stress UP status</x:v>
      </x:c>
      <x:c r="CO6401" t="n">
        <x:f>IFERROR(IF(AND(TYPE('Sensitivity_Analysis'!M121)=TYPE(CN6401),ISBLANK('Sensitivity_Analysis'!M121)=ISBLANK(CN6401),EXACT('Sensitivity_Analysis'!M121,CN6401)),0,1),1)</x:f>
        <x:v>0</x:v>
      </x:c>
    </x:row>
    <x:row r="6402">
      <x:c r="CL6402" t="str">
        <x:v>Sensitivity_Analysis</x:v>
      </x:c>
      <x:c r="CM6402" t="str">
        <x:v>N121</x:v>
      </x:c>
      <x:c r="CN6402" t="str">
        <x:v>A</x:v>
      </x:c>
      <x:c r="CO6402" t="n">
        <x:f>IFERROR(IF(AND(TYPE('Sensitivity_Analysis'!N121)=TYPE(CN6402),ISBLANK('Sensitivity_Analysis'!N121)=ISBLANK(CN6402),EXACT('Sensitivity_Analysis'!N121,CN6402)),0,1),1)</x:f>
        <x:v>0</x:v>
      </x:c>
    </x:row>
    <x:row r="6403">
      <x:c r="CL6403" t="str">
        <x:v>Sensitivity_Analysis</x:v>
      </x:c>
      <x:c r="CM6403" t="str">
        <x:v>O121</x:v>
      </x:c>
      <x:c r="CN6403" t="str">
        <x:v>B</x:v>
      </x:c>
      <x:c r="CO6403" t="n">
        <x:f>IFERROR(IF(AND(TYPE('Sensitivity_Analysis'!O121)=TYPE(CN6403),ISBLANK('Sensitivity_Analysis'!O121)=ISBLANK(CN6403),EXACT('Sensitivity_Analysis'!O121,CN6403)),0,1),1)</x:f>
        <x:v>0</x:v>
      </x:c>
    </x:row>
    <x:row r="6404">
      <x:c r="CL6404" t="str">
        <x:v>Sensitivity_Analysis</x:v>
      </x:c>
      <x:c r="CM6404" t="str">
        <x:v>M122</x:v>
      </x:c>
      <x:c r="CN6404" t="str">
        <x:v>TRC stress DOWN status</x:v>
      </x:c>
      <x:c r="CO6404" t="n">
        <x:f>IFERROR(IF(AND(TYPE('Sensitivity_Analysis'!M122)=TYPE(CN6404),ISBLANK('Sensitivity_Analysis'!M122)=ISBLANK(CN6404),EXACT('Sensitivity_Analysis'!M122,CN6404)),0,1),1)</x:f>
        <x:v>0</x:v>
      </x:c>
    </x:row>
    <x:row r="6405">
      <x:c r="CL6405" t="str">
        <x:v>Sensitivity_Analysis</x:v>
      </x:c>
      <x:c r="CM6405" t="str">
        <x:v>J131</x:v>
      </x:c>
      <x:c r="CN6405" t="str">
        <x:v>CVaR recompute for Option B (p stress UP)</x:v>
      </x:c>
      <x:c r="CO6405" t="n">
        <x:f>IFERROR(IF(AND(TYPE('Sensitivity_Analysis'!J131)=TYPE(CN6405),ISBLANK('Sensitivity_Analysis'!J131)=ISBLANK(CN6405),EXACT('Sensitivity_Analysis'!J131,CN6405)),0,1),1)</x:f>
        <x:v>0</x:v>
      </x:c>
    </x:row>
    <x:row r="6406">
      <x:c r="CL6406" t="str">
        <x:v>Sensitivity_Analysis</x:v>
      </x:c>
      <x:c r="CM6406" t="str">
        <x:v>J132</x:v>
      </x:c>
      <x:c r="CN6406" t="str">
        <x:v>Rank</x:v>
      </x:c>
      <x:c r="CO6406" t="n">
        <x:f>IFERROR(IF(AND(TYPE('Sensitivity_Analysis'!J132)=TYPE(CN6406),ISBLANK('Sensitivity_Analysis'!J132)=ISBLANK(CN6406),EXACT('Sensitivity_Analysis'!J132,CN6406)),0,1),1)</x:f>
        <x:v>0</x:v>
      </x:c>
    </x:row>
    <x:row r="6407">
      <x:c r="CL6407" t="str">
        <x:v>Sensitivity_Analysis</x:v>
      </x:c>
      <x:c r="CM6407" t="str">
        <x:v>K132</x:v>
      </x:c>
      <x:c r="CN6407" t="str">
        <x:v>Scenario</x:v>
      </x:c>
      <x:c r="CO6407" t="n">
        <x:f>IFERROR(IF(AND(TYPE('Sensitivity_Analysis'!K132)=TYPE(CN6407),ISBLANK('Sensitivity_Analysis'!K132)=ISBLANK(CN6407),EXACT('Sensitivity_Analysis'!K132,CN6407)),0,1),1)</x:f>
        <x:v>0</x:v>
      </x:c>
    </x:row>
    <x:row r="6408">
      <x:c r="CL6408" t="str">
        <x:v>Sensitivity_Analysis</x:v>
      </x:c>
      <x:c r="CM6408" t="str">
        <x:v>L132</x:v>
      </x:c>
      <x:c r="CN6408" t="str">
        <x:v>Loss</x:v>
      </x:c>
      <x:c r="CO6408" t="n">
        <x:f>IFERROR(IF(AND(TYPE('Sensitivity_Analysis'!L132)=TYPE(CN6408),ISBLANK('Sensitivity_Analysis'!L132)=ISBLANK(CN6408),EXACT('Sensitivity_Analysis'!L132,CN6408)),0,1),1)</x:f>
        <x:v>0</x:v>
      </x:c>
    </x:row>
    <x:row r="6409">
      <x:c r="CL6409" t="str">
        <x:v>Sensitivity_Analysis</x:v>
      </x:c>
      <x:c r="CM6409" t="str">
        <x:v>M132</x:v>
      </x:c>
      <x:c r="CN6409" t="str">
        <x:v>p_stress</x:v>
      </x:c>
      <x:c r="CO6409" t="n">
        <x:f>IFERROR(IF(AND(TYPE('Sensitivity_Analysis'!M132)=TYPE(CN6409),ISBLANK('Sensitivity_Analysis'!M132)=ISBLANK(CN6409),EXACT('Sensitivity_Analysis'!M132,CN6409)),0,1),1)</x:f>
        <x:v>0</x:v>
      </x:c>
    </x:row>
    <x:row r="6410">
      <x:c r="CL6410" t="str">
        <x:v>Sensitivity_Analysis</x:v>
      </x:c>
      <x:c r="CM6410" t="str">
        <x:v>N132</x:v>
      </x:c>
      <x:c r="CN6410" t="str">
        <x:v>Cum_p</x:v>
      </x:c>
      <x:c r="CO6410" t="n">
        <x:f>IFERROR(IF(AND(TYPE('Sensitivity_Analysis'!N132)=TYPE(CN6410),ISBLANK('Sensitivity_Analysis'!N132)=ISBLANK(CN6410),EXACT('Sensitivity_Analysis'!N132,CN6410)),0,1),1)</x:f>
        <x:v>0</x:v>
      </x:c>
    </x:row>
    <x:row r="6411">
      <x:c r="CL6411" t="str">
        <x:v>Sensitivity_Analysis</x:v>
      </x:c>
      <x:c r="CM6411" t="str">
        <x:v>O132</x:v>
      </x:c>
      <x:c r="CN6411" t="str">
        <x:v>Tail_w</x:v>
      </x:c>
      <x:c r="CO6411" t="n">
        <x:f>IFERROR(IF(AND(TYPE('Sensitivity_Analysis'!O132)=TYPE(CN6411),ISBLANK('Sensitivity_Analysis'!O132)=ISBLANK(CN6411),EXACT('Sensitivity_Analysis'!O132,CN6411)),0,1),1)</x:f>
        <x:v>0</x:v>
      </x:c>
    </x:row>
    <x:row r="6412">
      <x:c r="CL6412" t="str">
        <x:v>Sensitivity_Analysis</x:v>
      </x:c>
      <x:c r="CM6412" t="str">
        <x:v>P132</x:v>
      </x:c>
      <x:c r="CN6412" t="str">
        <x:v>Contrib</x:v>
      </x:c>
      <x:c r="CO6412" t="n">
        <x:f>IFERROR(IF(AND(TYPE('Sensitivity_Analysis'!P132)=TYPE(CN6412),ISBLANK('Sensitivity_Analysis'!P132)=ISBLANK(CN6412),EXACT('Sensitivity_Analysis'!P132,CN6412)),0,1),1)</x:f>
        <x:v>0</x:v>
      </x:c>
    </x:row>
    <x:row r="6413">
      <x:c r="CL6413" t="str">
        <x:v>Sensitivity_Analysis</x:v>
      </x:c>
      <x:c r="CM6413" t="str">
        <x:v>J133</x:v>
      </x:c>
      <x:c r="CN6413" t="n">
        <x:v>1</x:v>
      </x:c>
      <x:c r="CO6413" t="n">
        <x:f>IFERROR(IF(AND(TYPE('Sensitivity_Analysis'!J133)=TYPE(CN6413),ISBLANK('Sensitivity_Analysis'!J133)=ISBLANK(CN6413),EXACT('Sensitivity_Analysis'!J133,CN6413)),0,1),1)</x:f>
        <x:v>0</x:v>
      </x:c>
    </x:row>
    <x:row r="6414">
      <x:c r="CL6414" t="str">
        <x:v>Sensitivity_Analysis</x:v>
      </x:c>
      <x:c r="CM6414" t="str">
        <x:v>J134</x:v>
      </x:c>
      <x:c r="CN6414" t="n">
        <x:v>2</x:v>
      </x:c>
      <x:c r="CO6414" t="n">
        <x:f>IFERROR(IF(AND(TYPE('Sensitivity_Analysis'!J134)=TYPE(CN6414),ISBLANK('Sensitivity_Analysis'!J134)=ISBLANK(CN6414),EXACT('Sensitivity_Analysis'!J134,CN6414)),0,1),1)</x:f>
        <x:v>0</x:v>
      </x:c>
    </x:row>
    <x:row r="6415">
      <x:c r="CL6415" t="str">
        <x:v>Sensitivity_Analysis</x:v>
      </x:c>
      <x:c r="CM6415" t="str">
        <x:v>J135</x:v>
      </x:c>
      <x:c r="CN6415" t="n">
        <x:v>3</x:v>
      </x:c>
      <x:c r="CO6415" t="n">
        <x:f>IFERROR(IF(AND(TYPE('Sensitivity_Analysis'!J135)=TYPE(CN6415),ISBLANK('Sensitivity_Analysis'!J135)=ISBLANK(CN6415),EXACT('Sensitivity_Analysis'!J135,CN6415)),0,1),1)</x:f>
        <x:v>0</x:v>
      </x:c>
    </x:row>
    <x:row r="6416">
      <x:c r="CL6416" t="str">
        <x:v>Sensitivity_Analysis</x:v>
      </x:c>
      <x:c r="CM6416" t="str">
        <x:v>J136</x:v>
      </x:c>
      <x:c r="CN6416" t="n">
        <x:v>4</x:v>
      </x:c>
      <x:c r="CO6416" t="n">
        <x:f>IFERROR(IF(AND(TYPE('Sensitivity_Analysis'!J136)=TYPE(CN6416),ISBLANK('Sensitivity_Analysis'!J136)=ISBLANK(CN6416),EXACT('Sensitivity_Analysis'!J136,CN6416)),0,1),1)</x:f>
        <x:v>0</x:v>
      </x:c>
    </x:row>
    <x:row r="6417">
      <x:c r="CL6417" t="str">
        <x:v>Sensitivity_Analysis</x:v>
      </x:c>
      <x:c r="CM6417" t="str">
        <x:v>J137</x:v>
      </x:c>
      <x:c r="CN6417" t="n">
        <x:v>5</x:v>
      </x:c>
      <x:c r="CO6417" t="n">
        <x:f>IFERROR(IF(AND(TYPE('Sensitivity_Analysis'!J137)=TYPE(CN6417),ISBLANK('Sensitivity_Analysis'!J137)=ISBLANK(CN6417),EXACT('Sensitivity_Analysis'!J137,CN6417)),0,1),1)</x:f>
        <x:v>0</x:v>
      </x:c>
    </x:row>
    <x:row r="6418">
      <x:c r="CL6418" t="str">
        <x:v>Sensitivity_Analysis</x:v>
      </x:c>
      <x:c r="CM6418" t="str">
        <x:v>J138</x:v>
      </x:c>
      <x:c r="CN6418" t="n">
        <x:v>6</x:v>
      </x:c>
      <x:c r="CO6418" t="n">
        <x:f>IFERROR(IF(AND(TYPE('Sensitivity_Analysis'!J138)=TYPE(CN6418),ISBLANK('Sensitivity_Analysis'!J138)=ISBLANK(CN6418),EXACT('Sensitivity_Analysis'!J138,CN6418)),0,1),1)</x:f>
        <x:v>0</x:v>
      </x:c>
    </x:row>
    <x:row r="6419">
      <x:c r="CL6419" t="str">
        <x:v>Sensitivity_Analysis</x:v>
      </x:c>
      <x:c r="CM6419" t="str">
        <x:v>J139</x:v>
      </x:c>
      <x:c r="CN6419" t="n">
        <x:v>7</x:v>
      </x:c>
      <x:c r="CO6419" t="n">
        <x:f>IFERROR(IF(AND(TYPE('Sensitivity_Analysis'!J139)=TYPE(CN6419),ISBLANK('Sensitivity_Analysis'!J139)=ISBLANK(CN6419),EXACT('Sensitivity_Analysis'!J139,CN6419)),0,1),1)</x:f>
        <x:v>0</x:v>
      </x:c>
    </x:row>
    <x:row r="6420">
      <x:c r="CL6420" t="str">
        <x:v>Sensitivity_Analysis</x:v>
      </x:c>
      <x:c r="CM6420" t="str">
        <x:v>R141</x:v>
      </x:c>
      <x:c r="CN6420" t="str">
        <x:v>CVaR_B_up</x:v>
      </x:c>
      <x:c r="CO6420" t="n">
        <x:f>IFERROR(IF(AND(TYPE('Sensitivity_Analysis'!R141)=TYPE(CN6420),ISBLANK('Sensitivity_Analysis'!R141)=ISBLANK(CN6420),EXACT('Sensitivity_Analysis'!R141,CN6420)),0,1),1)</x:f>
        <x:v>0</x:v>
      </x:c>
    </x:row>
    <x:row r="6421">
      <x:c r="CL6421" t="str">
        <x:v>Sensitivity_Analysis</x:v>
      </x:c>
      <x:c r="CM6421" t="str">
        <x:v>R142</x:v>
      </x:c>
      <x:c r="CN6421" t="str">
        <x:v>Status_B_up</x:v>
      </x:c>
      <x:c r="CO6421" t="n">
        <x:f>IFERROR(IF(AND(TYPE('Sensitivity_Analysis'!R142)=TYPE(CN6421),ISBLANK('Sensitivity_Analysis'!R142)=ISBLANK(CN6421),EXACT('Sensitivity_Analysis'!R142,CN6421)),0,1),1)</x:f>
        <x:v>0</x:v>
      </x:c>
    </x:row>
    <x:row r="6422">
      <x:c r="CL6422" t="str">
        <x:v>Sensitivity_Analysis</x:v>
      </x:c>
      <x:c r="CM6422" t="str">
        <x:v>J151</x:v>
      </x:c>
      <x:c r="CN6422" t="str">
        <x:v>CVaR recompute (p stress DOWN)</x:v>
      </x:c>
      <x:c r="CO6422" t="n">
        <x:f>IFERROR(IF(AND(TYPE('Sensitivity_Analysis'!J151)=TYPE(CN6422),ISBLANK('Sensitivity_Analysis'!J151)=ISBLANK(CN6422),EXACT('Sensitivity_Analysis'!J151,CN6422)),0,1),1)</x:f>
        <x:v>0</x:v>
      </x:c>
    </x:row>
    <x:row r="6423">
      <x:c r="CL6423" t="str">
        <x:v>Sensitivity_Analysis</x:v>
      </x:c>
      <x:c r="CM6423" t="str">
        <x:v>J152</x:v>
      </x:c>
      <x:c r="CN6423" t="str">
        <x:v>Rank</x:v>
      </x:c>
      <x:c r="CO6423" t="n">
        <x:f>IFERROR(IF(AND(TYPE('Sensitivity_Analysis'!J152)=TYPE(CN6423),ISBLANK('Sensitivity_Analysis'!J152)=ISBLANK(CN6423),EXACT('Sensitivity_Analysis'!J152,CN6423)),0,1),1)</x:f>
        <x:v>0</x:v>
      </x:c>
    </x:row>
    <x:row r="6424">
      <x:c r="CL6424" t="str">
        <x:v>Sensitivity_Analysis</x:v>
      </x:c>
      <x:c r="CM6424" t="str">
        <x:v>K152</x:v>
      </x:c>
      <x:c r="CN6424" t="str">
        <x:v>Scenario</x:v>
      </x:c>
      <x:c r="CO6424" t="n">
        <x:f>IFERROR(IF(AND(TYPE('Sensitivity_Analysis'!K152)=TYPE(CN6424),ISBLANK('Sensitivity_Analysis'!K152)=ISBLANK(CN6424),EXACT('Sensitivity_Analysis'!K152,CN6424)),0,1),1)</x:f>
        <x:v>0</x:v>
      </x:c>
    </x:row>
    <x:row r="6425">
      <x:c r="CL6425" t="str">
        <x:v>Sensitivity_Analysis</x:v>
      </x:c>
      <x:c r="CM6425" t="str">
        <x:v>L152</x:v>
      </x:c>
      <x:c r="CN6425" t="str">
        <x:v>Loss</x:v>
      </x:c>
      <x:c r="CO6425" t="n">
        <x:f>IFERROR(IF(AND(TYPE('Sensitivity_Analysis'!L152)=TYPE(CN6425),ISBLANK('Sensitivity_Analysis'!L152)=ISBLANK(CN6425),EXACT('Sensitivity_Analysis'!L152,CN6425)),0,1),1)</x:f>
        <x:v>0</x:v>
      </x:c>
    </x:row>
    <x:row r="6426">
      <x:c r="CL6426" t="str">
        <x:v>Sensitivity_Analysis</x:v>
      </x:c>
      <x:c r="CM6426" t="str">
        <x:v>M152</x:v>
      </x:c>
      <x:c r="CN6426" t="str">
        <x:v>p_stress</x:v>
      </x:c>
      <x:c r="CO6426" t="n">
        <x:f>IFERROR(IF(AND(TYPE('Sensitivity_Analysis'!M152)=TYPE(CN6426),ISBLANK('Sensitivity_Analysis'!M152)=ISBLANK(CN6426),EXACT('Sensitivity_Analysis'!M152,CN6426)),0,1),1)</x:f>
        <x:v>0</x:v>
      </x:c>
    </x:row>
    <x:row r="6427">
      <x:c r="CL6427" t="str">
        <x:v>Sensitivity_Analysis</x:v>
      </x:c>
      <x:c r="CM6427" t="str">
        <x:v>N152</x:v>
      </x:c>
      <x:c r="CN6427" t="str">
        <x:v>Cum_p</x:v>
      </x:c>
      <x:c r="CO6427" t="n">
        <x:f>IFERROR(IF(AND(TYPE('Sensitivity_Analysis'!N152)=TYPE(CN6427),ISBLANK('Sensitivity_Analysis'!N152)=ISBLANK(CN6427),EXACT('Sensitivity_Analysis'!N152,CN6427)),0,1),1)</x:f>
        <x:v>0</x:v>
      </x:c>
    </x:row>
    <x:row r="6428">
      <x:c r="CL6428" t="str">
        <x:v>Sensitivity_Analysis</x:v>
      </x:c>
      <x:c r="CM6428" t="str">
        <x:v>O152</x:v>
      </x:c>
      <x:c r="CN6428" t="str">
        <x:v>Tail_w</x:v>
      </x:c>
      <x:c r="CO6428" t="n">
        <x:f>IFERROR(IF(AND(TYPE('Sensitivity_Analysis'!O152)=TYPE(CN6428),ISBLANK('Sensitivity_Analysis'!O152)=ISBLANK(CN6428),EXACT('Sensitivity_Analysis'!O152,CN6428)),0,1),1)</x:f>
        <x:v>0</x:v>
      </x:c>
    </x:row>
    <x:row r="6429">
      <x:c r="CL6429" t="str">
        <x:v>Sensitivity_Analysis</x:v>
      </x:c>
      <x:c r="CM6429" t="str">
        <x:v>P152</x:v>
      </x:c>
      <x:c r="CN6429" t="str">
        <x:v>Contrib</x:v>
      </x:c>
      <x:c r="CO6429" t="n">
        <x:f>IFERROR(IF(AND(TYPE('Sensitivity_Analysis'!P152)=TYPE(CN6429),ISBLANK('Sensitivity_Analysis'!P152)=ISBLANK(CN6429),EXACT('Sensitivity_Analysis'!P152,CN6429)),0,1),1)</x:f>
        <x:v>0</x:v>
      </x:c>
    </x:row>
    <x:row r="6430">
      <x:c r="CL6430" t="str">
        <x:v>Sensitivity_Analysis</x:v>
      </x:c>
      <x:c r="CM6430" t="str">
        <x:v>J153</x:v>
      </x:c>
      <x:c r="CN6430" t="n">
        <x:v>1</x:v>
      </x:c>
      <x:c r="CO6430" t="n">
        <x:f>IFERROR(IF(AND(TYPE('Sensitivity_Analysis'!J153)=TYPE(CN6430),ISBLANK('Sensitivity_Analysis'!J153)=ISBLANK(CN6430),EXACT('Sensitivity_Analysis'!J153,CN6430)),0,1),1)</x:f>
        <x:v>0</x:v>
      </x:c>
    </x:row>
    <x:row r="6431">
      <x:c r="CL6431" t="str">
        <x:v>Sensitivity_Analysis</x:v>
      </x:c>
      <x:c r="CM6431" t="str">
        <x:v>J154</x:v>
      </x:c>
      <x:c r="CN6431" t="n">
        <x:v>2</x:v>
      </x:c>
      <x:c r="CO6431" t="n">
        <x:f>IFERROR(IF(AND(TYPE('Sensitivity_Analysis'!J154)=TYPE(CN6431),ISBLANK('Sensitivity_Analysis'!J154)=ISBLANK(CN6431),EXACT('Sensitivity_Analysis'!J154,CN6431)),0,1),1)</x:f>
        <x:v>0</x:v>
      </x:c>
    </x:row>
    <x:row r="6432">
      <x:c r="CL6432" t="str">
        <x:v>Sensitivity_Analysis</x:v>
      </x:c>
      <x:c r="CM6432" t="str">
        <x:v>J155</x:v>
      </x:c>
      <x:c r="CN6432" t="n">
        <x:v>3</x:v>
      </x:c>
      <x:c r="CO6432" t="n">
        <x:f>IFERROR(IF(AND(TYPE('Sensitivity_Analysis'!J155)=TYPE(CN6432),ISBLANK('Sensitivity_Analysis'!J155)=ISBLANK(CN6432),EXACT('Sensitivity_Analysis'!J155,CN6432)),0,1),1)</x:f>
        <x:v>0</x:v>
      </x:c>
    </x:row>
    <x:row r="6433">
      <x:c r="CL6433" t="str">
        <x:v>Sensitivity_Analysis</x:v>
      </x:c>
      <x:c r="CM6433" t="str">
        <x:v>J156</x:v>
      </x:c>
      <x:c r="CN6433" t="n">
        <x:v>4</x:v>
      </x:c>
      <x:c r="CO6433" t="n">
        <x:f>IFERROR(IF(AND(TYPE('Sensitivity_Analysis'!J156)=TYPE(CN6433),ISBLANK('Sensitivity_Analysis'!J156)=ISBLANK(CN6433),EXACT('Sensitivity_Analysis'!J156,CN6433)),0,1),1)</x:f>
        <x:v>0</x:v>
      </x:c>
    </x:row>
    <x:row r="6434">
      <x:c r="CL6434" t="str">
        <x:v>Sensitivity_Analysis</x:v>
      </x:c>
      <x:c r="CM6434" t="str">
        <x:v>J157</x:v>
      </x:c>
      <x:c r="CN6434" t="n">
        <x:v>5</x:v>
      </x:c>
      <x:c r="CO6434" t="n">
        <x:f>IFERROR(IF(AND(TYPE('Sensitivity_Analysis'!J157)=TYPE(CN6434),ISBLANK('Sensitivity_Analysis'!J157)=ISBLANK(CN6434),EXACT('Sensitivity_Analysis'!J157,CN6434)),0,1),1)</x:f>
        <x:v>0</x:v>
      </x:c>
    </x:row>
    <x:row r="6435">
      <x:c r="CL6435" t="str">
        <x:v>Sensitivity_Analysis</x:v>
      </x:c>
      <x:c r="CM6435" t="str">
        <x:v>J158</x:v>
      </x:c>
      <x:c r="CN6435" t="n">
        <x:v>6</x:v>
      </x:c>
      <x:c r="CO6435" t="n">
        <x:f>IFERROR(IF(AND(TYPE('Sensitivity_Analysis'!J158)=TYPE(CN6435),ISBLANK('Sensitivity_Analysis'!J158)=ISBLANK(CN6435),EXACT('Sensitivity_Analysis'!J158,CN6435)),0,1),1)</x:f>
        <x:v>0</x:v>
      </x:c>
    </x:row>
    <x:row r="6436">
      <x:c r="CL6436" t="str">
        <x:v>Sensitivity_Analysis</x:v>
      </x:c>
      <x:c r="CM6436" t="str">
        <x:v>J159</x:v>
      </x:c>
      <x:c r="CN6436" t="n">
        <x:v>7</x:v>
      </x:c>
      <x:c r="CO6436" t="n">
        <x:f>IFERROR(IF(AND(TYPE('Sensitivity_Analysis'!J159)=TYPE(CN6436),ISBLANK('Sensitivity_Analysis'!J159)=ISBLANK(CN6436),EXACT('Sensitivity_Analysis'!J159,CN6436)),0,1),1)</x:f>
        <x:v>0</x:v>
      </x:c>
    </x:row>
    <x:row r="6437">
      <x:c r="CL6437" t="str">
        <x:v>Sensitivity_Analysis</x:v>
      </x:c>
      <x:c r="CM6437" t="str">
        <x:v>R161</x:v>
      </x:c>
      <x:c r="CN6437" t="str">
        <x:v>CVaR_A_down</x:v>
      </x:c>
      <x:c r="CO6437" t="n">
        <x:f>IFERROR(IF(AND(TYPE('Sensitivity_Analysis'!R161)=TYPE(CN6437),ISBLANK('Sensitivity_Analysis'!R161)=ISBLANK(CN6437),EXACT('Sensitivity_Analysis'!R161,CN6437)),0,1),1)</x:f>
        <x:v>0</x:v>
      </x:c>
    </x:row>
    <x:row r="6438">
      <x:c r="CL6438" t="str">
        <x:v>Sensitivity_Analysis</x:v>
      </x:c>
      <x:c r="CM6438" t="str">
        <x:v>R162</x:v>
      </x:c>
      <x:c r="CN6438" t="str">
        <x:v>Status_A_down</x:v>
      </x:c>
      <x:c r="CO6438" t="n">
        <x:f>IFERROR(IF(AND(TYPE('Sensitivity_Analysis'!R162)=TYPE(CN6438),ISBLANK('Sensitivity_Analysis'!R162)=ISBLANK(CN6438),EXACT('Sensitivity_Analysis'!R162,CN6438)),0,1),1)</x:f>
        <x:v>0</x:v>
      </x:c>
    </x:row>
    <x:row r="6439">
      <x:c r="CL6439" t="str">
        <x:v>Sensitivity_Analysis</x:v>
      </x:c>
      <x:c r="CM6439" t="str">
        <x:v>J164</x:v>
      </x:c>
      <x:c r="CN6439" t="str">
        <x:v>Option B (p stress DOWN)</x:v>
      </x:c>
      <x:c r="CO6439" t="n">
        <x:f>IFERROR(IF(AND(TYPE('Sensitivity_Analysis'!J164)=TYPE(CN6439),ISBLANK('Sensitivity_Analysis'!J164)=ISBLANK(CN6439),EXACT('Sensitivity_Analysis'!J164,CN6439)),0,1),1)</x:f>
        <x:v>0</x:v>
      </x:c>
    </x:row>
    <x:row r="6440">
      <x:c r="CL6440" t="str">
        <x:v>Sensitivity_Analysis</x:v>
      </x:c>
      <x:c r="CM6440" t="str">
        <x:v>J165</x:v>
      </x:c>
      <x:c r="CN6440" t="str">
        <x:v>Rank</x:v>
      </x:c>
      <x:c r="CO6440" t="n">
        <x:f>IFERROR(IF(AND(TYPE('Sensitivity_Analysis'!J165)=TYPE(CN6440),ISBLANK('Sensitivity_Analysis'!J165)=ISBLANK(CN6440),EXACT('Sensitivity_Analysis'!J165,CN6440)),0,1),1)</x:f>
        <x:v>0</x:v>
      </x:c>
    </x:row>
    <x:row r="6441">
      <x:c r="CL6441" t="str">
        <x:v>Sensitivity_Analysis</x:v>
      </x:c>
      <x:c r="CM6441" t="str">
        <x:v>K165</x:v>
      </x:c>
      <x:c r="CN6441" t="str">
        <x:v>Scenario</x:v>
      </x:c>
      <x:c r="CO6441" t="n">
        <x:f>IFERROR(IF(AND(TYPE('Sensitivity_Analysis'!K165)=TYPE(CN6441),ISBLANK('Sensitivity_Analysis'!K165)=ISBLANK(CN6441),EXACT('Sensitivity_Analysis'!K165,CN6441)),0,1),1)</x:f>
        <x:v>0</x:v>
      </x:c>
    </x:row>
    <x:row r="6442">
      <x:c r="CL6442" t="str">
        <x:v>Sensitivity_Analysis</x:v>
      </x:c>
      <x:c r="CM6442" t="str">
        <x:v>L165</x:v>
      </x:c>
      <x:c r="CN6442" t="str">
        <x:v>Loss</x:v>
      </x:c>
      <x:c r="CO6442" t="n">
        <x:f>IFERROR(IF(AND(TYPE('Sensitivity_Analysis'!L165)=TYPE(CN6442),ISBLANK('Sensitivity_Analysis'!L165)=ISBLANK(CN6442),EXACT('Sensitivity_Analysis'!L165,CN6442)),0,1),1)</x:f>
        <x:v>0</x:v>
      </x:c>
    </x:row>
    <x:row r="6443">
      <x:c r="CL6443" t="str">
        <x:v>Sensitivity_Analysis</x:v>
      </x:c>
      <x:c r="CM6443" t="str">
        <x:v>M165</x:v>
      </x:c>
      <x:c r="CN6443" t="str">
        <x:v>p_stress</x:v>
      </x:c>
      <x:c r="CO6443" t="n">
        <x:f>IFERROR(IF(AND(TYPE('Sensitivity_Analysis'!M165)=TYPE(CN6443),ISBLANK('Sensitivity_Analysis'!M165)=ISBLANK(CN6443),EXACT('Sensitivity_Analysis'!M165,CN6443)),0,1),1)</x:f>
        <x:v>0</x:v>
      </x:c>
    </x:row>
    <x:row r="6444">
      <x:c r="CL6444" t="str">
        <x:v>Sensitivity_Analysis</x:v>
      </x:c>
      <x:c r="CM6444" t="str">
        <x:v>N165</x:v>
      </x:c>
      <x:c r="CN6444" t="str">
        <x:v>Cum_p</x:v>
      </x:c>
      <x:c r="CO6444" t="n">
        <x:f>IFERROR(IF(AND(TYPE('Sensitivity_Analysis'!N165)=TYPE(CN6444),ISBLANK('Sensitivity_Analysis'!N165)=ISBLANK(CN6444),EXACT('Sensitivity_Analysis'!N165,CN6444)),0,1),1)</x:f>
        <x:v>0</x:v>
      </x:c>
    </x:row>
    <x:row r="6445">
      <x:c r="CL6445" t="str">
        <x:v>Sensitivity_Analysis</x:v>
      </x:c>
      <x:c r="CM6445" t="str">
        <x:v>O165</x:v>
      </x:c>
      <x:c r="CN6445" t="str">
        <x:v>Tail_w</x:v>
      </x:c>
      <x:c r="CO6445" t="n">
        <x:f>IFERROR(IF(AND(TYPE('Sensitivity_Analysis'!O165)=TYPE(CN6445),ISBLANK('Sensitivity_Analysis'!O165)=ISBLANK(CN6445),EXACT('Sensitivity_Analysis'!O165,CN6445)),0,1),1)</x:f>
        <x:v>0</x:v>
      </x:c>
    </x:row>
    <x:row r="6446">
      <x:c r="CL6446" t="str">
        <x:v>Sensitivity_Analysis</x:v>
      </x:c>
      <x:c r="CM6446" t="str">
        <x:v>P165</x:v>
      </x:c>
      <x:c r="CN6446" t="str">
        <x:v>Contrib</x:v>
      </x:c>
      <x:c r="CO6446" t="n">
        <x:f>IFERROR(IF(AND(TYPE('Sensitivity_Analysis'!P165)=TYPE(CN6446),ISBLANK('Sensitivity_Analysis'!P165)=ISBLANK(CN6446),EXACT('Sensitivity_Analysis'!P165,CN6446)),0,1),1)</x:f>
        <x:v>0</x:v>
      </x:c>
    </x:row>
    <x:row r="6447">
      <x:c r="CL6447" t="str">
        <x:v>Sensitivity_Analysis</x:v>
      </x:c>
      <x:c r="CM6447" t="str">
        <x:v>J166</x:v>
      </x:c>
      <x:c r="CN6447" t="n">
        <x:v>1</x:v>
      </x:c>
      <x:c r="CO6447" t="n">
        <x:f>IFERROR(IF(AND(TYPE('Sensitivity_Analysis'!J166)=TYPE(CN6447),ISBLANK('Sensitivity_Analysis'!J166)=ISBLANK(CN6447),EXACT('Sensitivity_Analysis'!J166,CN6447)),0,1),1)</x:f>
        <x:v>0</x:v>
      </x:c>
    </x:row>
    <x:row r="6448">
      <x:c r="CL6448" t="str">
        <x:v>Sensitivity_Analysis</x:v>
      </x:c>
      <x:c r="CM6448" t="str">
        <x:v>J167</x:v>
      </x:c>
      <x:c r="CN6448" t="n">
        <x:v>2</x:v>
      </x:c>
      <x:c r="CO6448" t="n">
        <x:f>IFERROR(IF(AND(TYPE('Sensitivity_Analysis'!J167)=TYPE(CN6448),ISBLANK('Sensitivity_Analysis'!J167)=ISBLANK(CN6448),EXACT('Sensitivity_Analysis'!J167,CN6448)),0,1),1)</x:f>
        <x:v>0</x:v>
      </x:c>
    </x:row>
    <x:row r="6449">
      <x:c r="CL6449" t="str">
        <x:v>Sensitivity_Analysis</x:v>
      </x:c>
      <x:c r="CM6449" t="str">
        <x:v>J168</x:v>
      </x:c>
      <x:c r="CN6449" t="n">
        <x:v>3</x:v>
      </x:c>
      <x:c r="CO6449" t="n">
        <x:f>IFERROR(IF(AND(TYPE('Sensitivity_Analysis'!J168)=TYPE(CN6449),ISBLANK('Sensitivity_Analysis'!J168)=ISBLANK(CN6449),EXACT('Sensitivity_Analysis'!J168,CN6449)),0,1),1)</x:f>
        <x:v>0</x:v>
      </x:c>
    </x:row>
    <x:row r="6450">
      <x:c r="CL6450" t="str">
        <x:v>Sensitivity_Analysis</x:v>
      </x:c>
      <x:c r="CM6450" t="str">
        <x:v>J169</x:v>
      </x:c>
      <x:c r="CN6450" t="n">
        <x:v>4</x:v>
      </x:c>
      <x:c r="CO6450" t="n">
        <x:f>IFERROR(IF(AND(TYPE('Sensitivity_Analysis'!J169)=TYPE(CN6450),ISBLANK('Sensitivity_Analysis'!J169)=ISBLANK(CN6450),EXACT('Sensitivity_Analysis'!J169,CN6450)),0,1),1)</x:f>
        <x:v>0</x:v>
      </x:c>
    </x:row>
    <x:row r="6451">
      <x:c r="CL6451" t="str">
        <x:v>Sensitivity_Analysis</x:v>
      </x:c>
      <x:c r="CM6451" t="str">
        <x:v>J170</x:v>
      </x:c>
      <x:c r="CN6451" t="n">
        <x:v>5</x:v>
      </x:c>
      <x:c r="CO6451" t="n">
        <x:f>IFERROR(IF(AND(TYPE('Sensitivity_Analysis'!J170)=TYPE(CN6451),ISBLANK('Sensitivity_Analysis'!J170)=ISBLANK(CN6451),EXACT('Sensitivity_Analysis'!J170,CN6451)),0,1),1)</x:f>
        <x:v>0</x:v>
      </x:c>
    </x:row>
    <x:row r="6452">
      <x:c r="CL6452" t="str">
        <x:v>Sensitivity_Analysis</x:v>
      </x:c>
      <x:c r="CM6452" t="str">
        <x:v>J171</x:v>
      </x:c>
      <x:c r="CN6452" t="n">
        <x:v>6</x:v>
      </x:c>
      <x:c r="CO6452" t="n">
        <x:f>IFERROR(IF(AND(TYPE('Sensitivity_Analysis'!J171)=TYPE(CN6452),ISBLANK('Sensitivity_Analysis'!J171)=ISBLANK(CN6452),EXACT('Sensitivity_Analysis'!J171,CN6452)),0,1),1)</x:f>
        <x:v>0</x:v>
      </x:c>
    </x:row>
    <x:row r="6453">
      <x:c r="CL6453" t="str">
        <x:v>Sensitivity_Analysis</x:v>
      </x:c>
      <x:c r="CM6453" t="str">
        <x:v>J172</x:v>
      </x:c>
      <x:c r="CN6453" t="n">
        <x:v>7</x:v>
      </x:c>
      <x:c r="CO6453" t="n">
        <x:f>IFERROR(IF(AND(TYPE('Sensitivity_Analysis'!J172)=TYPE(CN6453),ISBLANK('Sensitivity_Analysis'!J172)=ISBLANK(CN6453),EXACT('Sensitivity_Analysis'!J172,CN6453)),0,1),1)</x:f>
        <x:v>0</x:v>
      </x:c>
    </x:row>
    <x:row r="6454">
      <x:c r="CL6454" t="str">
        <x:v>Sensitivity_Analysis</x:v>
      </x:c>
      <x:c r="CM6454" t="str">
        <x:v>R174</x:v>
      </x:c>
      <x:c r="CN6454" t="str">
        <x:v>CVaR_B_down</x:v>
      </x:c>
      <x:c r="CO6454" t="n">
        <x:f>IFERROR(IF(AND(TYPE('Sensitivity_Analysis'!R174)=TYPE(CN6454),ISBLANK('Sensitivity_Analysis'!R174)=ISBLANK(CN6454),EXACT('Sensitivity_Analysis'!R174,CN6454)),0,1),1)</x:f>
        <x:v>0</x:v>
      </x:c>
    </x:row>
    <x:row r="6455">
      <x:c r="CL6455" t="str">
        <x:v>Sensitivity_Analysis</x:v>
      </x:c>
      <x:c r="CM6455" t="str">
        <x:v>R175</x:v>
      </x:c>
      <x:c r="CN6455" t="str">
        <x:v>Status_B_down</x:v>
      </x:c>
      <x:c r="CO6455" t="n">
        <x:f>IFERROR(IF(AND(TYPE('Sensitivity_Analysis'!R175)=TYPE(CN6455),ISBLANK('Sensitivity_Analysis'!R175)=ISBLANK(CN6455),EXACT('Sensitivity_Analysis'!R175,CN6455)),0,1),1)</x:f>
        <x:v>0</x:v>
      </x:c>
    </x:row>
    <x:row r="6456">
      <x:c r="CL6456" t="str">
        <x:v>Subgroup_Analysis</x:v>
      </x:c>
      <x:c r="CM6456" t="str">
        <x:v>A1</x:v>
      </x:c>
      <x:c r="CN6456" t="str">
        <x:v>SUBGROUP ANALYSIS - WORST-OFF DOCUMENTATION</x:v>
      </x:c>
      <x:c r="CO6456" t="n">
        <x:f>IFERROR(IF(AND(TYPE('Subgroup_Analysis'!A1)=TYPE(CN6456),ISBLANK('Subgroup_Analysis'!A1)=ISBLANK(CN6456),EXACT('Subgroup_Analysis'!A1,CN6456)),0,1),1)</x:f>
        <x:v>0</x:v>
      </x:c>
    </x:row>
    <x:row r="6457">
      <x:c r="CL6457" t="str">
        <x:v>Subgroup_Analysis</x:v>
      </x:c>
      <x:c r="CM6457" t="str">
        <x:v>A2</x:v>
      </x:c>
      <x:c r="CN6457" t="str">
        <x:v>Binding note: Any worst-off values documented in this sheet SHALL either (a) be entered into Subgroup_Overrides for computational use, or (b) be removed from this narrative sheet if the run relies only on the conservative fallback.</x:v>
      </x:c>
      <x:c r="CO6457" t="n">
        <x:f>IFERROR(IF(AND(TYPE('Subgroup_Analysis'!A2)=TYPE(CN6457),ISBLANK('Subgroup_Analysis'!A2)=ISBLANK(CN6457),EXACT('Subgroup_Analysis'!A2,CN6457)),0,1),1)</x:f>
        <x:v>0</x:v>
      </x:c>
    </x:row>
    <x:row r="6458">
      <x:c r="CL6458" t="str">
        <x:v>Subgroup_Analysis</x:v>
      </x:c>
      <x:c r="CM6458" t="str">
        <x:v>A3</x:v>
      </x:c>
      <x:c r="CN6458" t="str">
        <x:v>Reference: RippleLogic v13.0 Section 7.3 - Tier 2 requires subgroup enumeration</x:v>
      </x:c>
      <x:c r="CO6458" t="n">
        <x:f>IFERROR(IF(AND(TYPE('Subgroup_Analysis'!A3)=TYPE(CN6458),ISBLANK('Subgroup_Analysis'!A3)=ISBLANK(CN6458),EXACT('Subgroup_Analysis'!A3,CN6458)),0,1),1)</x:f>
        <x:v>0</x:v>
      </x:c>
    </x:row>
    <x:row r="6459">
      <x:c r="CL6459" t="str">
        <x:v>Subgroup_Analysis</x:v>
      </x:c>
      <x:c r="CM6459" t="str">
        <x:v>A5</x:v>
      </x:c>
      <x:c r="CN6459" t="str">
        <x:v>OPTION A: NEGATIVE IMPACT CELLS</x:v>
      </x:c>
      <x:c r="CO6459" t="n">
        <x:f>IFERROR(IF(AND(TYPE('Subgroup_Analysis'!A5)=TYPE(CN6459),ISBLANK('Subgroup_Analysis'!A5)=ISBLANK(CN6459),EXACT('Subgroup_Analysis'!A5,CN6459)),0,1),1)</x:f>
        <x:v>0</x:v>
      </x:c>
    </x:row>
    <x:row r="6460">
      <x:c r="CL6460" t="str">
        <x:v>Subgroup_Analysis</x:v>
      </x:c>
      <x:c r="CM6460" t="str">
        <x:v>A7</x:v>
      </x:c>
      <x:c r="CN6460" t="str">
        <x:v>Cell: U3-D3 (Community-Social) | Agg I_prop: -0.069</x:v>
      </x:c>
      <x:c r="CO6460" t="n">
        <x:f>IFERROR(IF(AND(TYPE('Subgroup_Analysis'!A7)=TYPE(CN6460),ISBLANK('Subgroup_Analysis'!A7)=ISBLANK(CN6460),EXACT('Subgroup_Analysis'!A7,CN6460)),0,1),1)</x:f>
        <x:v>0</x:v>
      </x:c>
    </x:row>
    <x:row r="6461">
      <x:c r="CL6461" t="str">
        <x:v>Subgroup_Analysis</x:v>
      </x:c>
      <x:c r="CM6461" t="str">
        <x:v>A8</x:v>
      </x:c>
      <x:c r="CN6461" t="str">
        <x:v>Rights: LBTY (-0.65), DIGN (-0.55)</x:v>
      </x:c>
      <x:c r="CO6461" t="n">
        <x:f>IFERROR(IF(AND(TYPE('Subgroup_Analysis'!A8)=TYPE(CN6461),ISBLANK('Subgroup_Analysis'!A8)=ISBLANK(CN6461),EXACT('Subgroup_Analysis'!A8,CN6461)),0,1),1)</x:f>
        <x:v>0</x:v>
      </x:c>
    </x:row>
    <x:row r="6462">
      <x:c r="CL6462" t="str">
        <x:v>Subgroup_Analysis</x:v>
      </x:c>
      <x:c r="CM6462" t="str">
        <x:v>A9</x:v>
      </x:c>
      <x:c r="CN6462" t="str">
        <x:v>Subgroup</x:v>
      </x:c>
      <x:c r="CO6462" t="n">
        <x:f>IFERROR(IF(AND(TYPE('Subgroup_Analysis'!A9)=TYPE(CN6462),ISBLANK('Subgroup_Analysis'!A9)=ISBLANK(CN6462),EXACT('Subgroup_Analysis'!A9,CN6462)),0,1),1)</x:f>
        <x:v>0</x:v>
      </x:c>
    </x:row>
    <x:row r="6463">
      <x:c r="CL6463" t="str">
        <x:v>Subgroup_Analysis</x:v>
      </x:c>
      <x:c r="CM6463" t="str">
        <x:v>B9</x:v>
      </x:c>
      <x:c r="CN6463" t="str">
        <x:v>I_prop</x:v>
      </x:c>
      <x:c r="CO6463" t="n">
        <x:f>IFERROR(IF(AND(TYPE('Subgroup_Analysis'!B9)=TYPE(CN6463),ISBLANK('Subgroup_Analysis'!B9)=ISBLANK(CN6463),EXACT('Subgroup_Analysis'!B9,CN6463)),0,1),1)</x:f>
        <x:v>0</x:v>
      </x:c>
    </x:row>
    <x:row r="6464">
      <x:c r="CL6464" t="str">
        <x:v>Subgroup_Analysis</x:v>
      </x:c>
      <x:c r="CM6464" t="str">
        <x:v>C9</x:v>
      </x:c>
      <x:c r="CN6464" t="str">
        <x:v>Rationale</x:v>
      </x:c>
      <x:c r="CO6464" t="n">
        <x:f>IFERROR(IF(AND(TYPE('Subgroup_Analysis'!C9)=TYPE(CN6464),ISBLANK('Subgroup_Analysis'!C9)=ISBLANK(CN6464),EXACT('Subgroup_Analysis'!C9,CN6464)),0,1),1)</x:f>
        <x:v>0</x:v>
      </x:c>
    </x:row>
    <x:row r="6465">
      <x:c r="CL6465" t="str">
        <x:v>Subgroup_Analysis</x:v>
      </x:c>
      <x:c r="CM6465" t="str">
        <x:v>A10</x:v>
      </x:c>
      <x:c r="CN6465" t="str">
        <x:v>General population</x:v>
      </x:c>
      <x:c r="CO6465" t="n">
        <x:f>IFERROR(IF(AND(TYPE('Subgroup_Analysis'!A10)=TYPE(CN6465),ISBLANK('Subgroup_Analysis'!A10)=ISBLANK(CN6465),EXACT('Subgroup_Analysis'!A10,CN6465)),0,1),1)</x:f>
        <x:v>0</x:v>
      </x:c>
    </x:row>
    <x:row r="6466">
      <x:c r="CL6466" t="str">
        <x:v>Subgroup_Analysis</x:v>
      </x:c>
      <x:c r="CM6466" t="str">
        <x:v>B10</x:v>
      </x:c>
      <x:c r="CN6466" t="n">
        <x:v>-0.069</x:v>
      </x:c>
      <x:c r="CO6466" t="n">
        <x:f>IFERROR(IF(AND(TYPE('Subgroup_Analysis'!B10)=TYPE(CN6466),ISBLANK('Subgroup_Analysis'!B10)=ISBLANK(CN6466),EXACT('Subgroup_Analysis'!B10,CN6466)),0,1),1)</x:f>
        <x:v>0</x:v>
      </x:c>
    </x:row>
    <x:row r="6467">
      <x:c r="CL6467" t="str">
        <x:v>Subgroup_Analysis</x:v>
      </x:c>
      <x:c r="CM6467" t="str">
        <x:v>C10</x:v>
      </x:c>
      <x:c r="CN6467" t="str">
        <x:v>Baseline</x:v>
      </x:c>
      <x:c r="CO6467" t="n">
        <x:f>IFERROR(IF(AND(TYPE('Subgroup_Analysis'!C10)=TYPE(CN6467),ISBLANK('Subgroup_Analysis'!C10)=ISBLANK(CN6467),EXACT('Subgroup_Analysis'!C10,CN6467)),0,1),1)</x:f>
        <x:v>0</x:v>
      </x:c>
    </x:row>
    <x:row r="6468">
      <x:c r="CL6468" t="str">
        <x:v>Subgroup_Analysis</x:v>
      </x:c>
      <x:c r="CM6468" t="str">
        <x:v>A11</x:v>
      </x:c>
      <x:c r="CN6468" t="str">
        <x:v>Elderly (65+)</x:v>
      </x:c>
      <x:c r="CO6468" t="n">
        <x:f>IFERROR(IF(AND(TYPE('Subgroup_Analysis'!A11)=TYPE(CN6468),ISBLANK('Subgroup_Analysis'!A11)=ISBLANK(CN6468),EXACT('Subgroup_Analysis'!A11,CN6468)),0,1),1)</x:f>
        <x:v>0</x:v>
      </x:c>
    </x:row>
    <x:row r="6469">
      <x:c r="CL6469" t="str">
        <x:v>Subgroup_Analysis</x:v>
      </x:c>
      <x:c r="CM6469" t="str">
        <x:v>B11</x:v>
      </x:c>
      <x:c r="CN6469" t="n">
        <x:v>-0.1</x:v>
      </x:c>
      <x:c r="CO6469" t="n">
        <x:f>IFERROR(IF(AND(TYPE('Subgroup_Analysis'!B11)=TYPE(CN6469),ISBLANK('Subgroup_Analysis'!B11)=ISBLANK(CN6469),EXACT('Subgroup_Analysis'!B11,CN6469)),0,1),1)</x:f>
        <x:v>0</x:v>
      </x:c>
    </x:row>
    <x:row r="6470">
      <x:c r="CL6470" t="str">
        <x:v>Subgroup_Analysis</x:v>
      </x:c>
      <x:c r="CM6470" t="str">
        <x:v>C11</x:v>
      </x:c>
      <x:c r="CN6470" t="str">
        <x:v>Higher isolation risk</x:v>
      </x:c>
      <x:c r="CO6470" t="n">
        <x:f>IFERROR(IF(AND(TYPE('Subgroup_Analysis'!C11)=TYPE(CN6470),ISBLANK('Subgroup_Analysis'!C11)=ISBLANK(CN6470),EXACT('Subgroup_Analysis'!C11,CN6470)),0,1),1)</x:f>
        <x:v>0</x:v>
      </x:c>
    </x:row>
    <x:row r="6471">
      <x:c r="CL6471" t="str">
        <x:v>Subgroup_Analysis</x:v>
      </x:c>
      <x:c r="CM6471" t="str">
        <x:v>A12</x:v>
      </x:c>
      <x:c r="CN6471" t="str">
        <x:v>Single-person HH</x:v>
      </x:c>
      <x:c r="CO6471" t="n">
        <x:f>IFERROR(IF(AND(TYPE('Subgroup_Analysis'!A12)=TYPE(CN6471),ISBLANK('Subgroup_Analysis'!A12)=ISBLANK(CN6471),EXACT('Subgroup_Analysis'!A12,CN6471)),0,1),1)</x:f>
        <x:v>0</x:v>
      </x:c>
    </x:row>
    <x:row r="6472">
      <x:c r="CL6472" t="str">
        <x:v>Subgroup_Analysis</x:v>
      </x:c>
      <x:c r="CM6472" t="str">
        <x:v>B12</x:v>
      </x:c>
      <x:c r="CN6472" t="n">
        <x:v>-0.12</x:v>
      </x:c>
      <x:c r="CO6472" t="n">
        <x:f>IFERROR(IF(AND(TYPE('Subgroup_Analysis'!B12)=TYPE(CN6472),ISBLANK('Subgroup_Analysis'!B12)=ISBLANK(CN6472),EXACT('Subgroup_Analysis'!B12,CN6472)),0,1),1)</x:f>
        <x:v>0</x:v>
      </x:c>
    </x:row>
    <x:row r="6473">
      <x:c r="CL6473" t="str">
        <x:v>Subgroup_Analysis</x:v>
      </x:c>
      <x:c r="CM6473" t="str">
        <x:v>C12</x:v>
      </x:c>
      <x:c r="CN6473" t="str">
        <x:v>No household buffer</x:v>
      </x:c>
      <x:c r="CO6473" t="n">
        <x:f>IFERROR(IF(AND(TYPE('Subgroup_Analysis'!C12)=TYPE(CN6473),ISBLANK('Subgroup_Analysis'!C12)=ISBLANK(CN6473),EXACT('Subgroup_Analysis'!C12,CN6473)),0,1),1)</x:f>
        <x:v>0</x:v>
      </x:c>
    </x:row>
    <x:row r="6474">
      <x:c r="CL6474" t="str">
        <x:v>Subgroup_Analysis</x:v>
      </x:c>
      <x:c r="CM6474" t="str">
        <x:v>A13</x:v>
      </x:c>
      <x:c r="CN6474" t="str">
        <x:v>New employees (&lt;1yr)</x:v>
      </x:c>
      <x:c r="CO6474" t="n">
        <x:f>IFERROR(IF(AND(TYPE('Subgroup_Analysis'!A13)=TYPE(CN6474),ISBLANK('Subgroup_Analysis'!A13)=ISBLANK(CN6474),EXACT('Subgroup_Analysis'!A13,CN6474)),0,1),1)</x:f>
        <x:v>0</x:v>
      </x:c>
    </x:row>
    <x:row r="6475">
      <x:c r="CL6475" t="str">
        <x:v>Subgroup_Analysis</x:v>
      </x:c>
      <x:c r="CM6475" t="str">
        <x:v>B13</x:v>
      </x:c>
      <x:c r="CN6475" t="n">
        <x:v>-0.15</x:v>
      </x:c>
      <x:c r="CO6475" t="n">
        <x:f>IFERROR(IF(AND(TYPE('Subgroup_Analysis'!B13)=TYPE(CN6475),ISBLANK('Subgroup_Analysis'!B13)=ISBLANK(CN6475),EXACT('Subgroup_Analysis'!B13,CN6475)),0,1),1)</x:f>
        <x:v>0</x:v>
      </x:c>
    </x:row>
    <x:row r="6476">
      <x:c r="CL6476" t="str">
        <x:v>Subgroup_Analysis</x:v>
      </x:c>
      <x:c r="CM6476" t="str">
        <x:v>C13</x:v>
      </x:c>
      <x:c r="CN6476" t="str">
        <x:v>Harder to integrate</x:v>
      </x:c>
      <x:c r="CO6476" t="n">
        <x:f>IFERROR(IF(AND(TYPE('Subgroup_Analysis'!C13)=TYPE(CN6476),ISBLANK('Subgroup_Analysis'!C13)=ISBLANK(CN6476),EXACT('Subgroup_Analysis'!C13,CN6476)),0,1),1)</x:f>
        <x:v>0</x:v>
      </x:c>
    </x:row>
    <x:row r="6477">
      <x:c r="CL6477" t="str">
        <x:v>Subgroup_Analysis</x:v>
      </x:c>
      <x:c r="CM6477" t="str">
        <x:v>A14</x:v>
      </x:c>
      <x:c r="CN6477" t="str">
        <x:v>WORST-OFF</x:v>
      </x:c>
      <x:c r="CO6477" t="n">
        <x:f>IFERROR(IF(AND(TYPE('Subgroup_Analysis'!A14)=TYPE(CN6477),ISBLANK('Subgroup_Analysis'!A14)=ISBLANK(CN6477),EXACT('Subgroup_Analysis'!A14,CN6477)),0,1),1)</x:f>
        <x:v>0</x:v>
      </x:c>
    </x:row>
    <x:row r="6478">
      <x:c r="CL6478" t="str">
        <x:v>Subgroup_Analysis</x:v>
      </x:c>
      <x:c r="CM6478" t="str">
        <x:v>B14</x:v>
      </x:c>
      <x:c r="CN6478" t="n">
        <x:v>-0.15</x:v>
      </x:c>
      <x:c r="CO6478" t="n">
        <x:f>IFERROR(IF(AND(TYPE('Subgroup_Analysis'!B14)=TYPE(CN6478),ISBLANK('Subgroup_Analysis'!B14)=ISBLANK(CN6478),EXACT('Subgroup_Analysis'!B14,CN6478)),0,1),1)</x:f>
        <x:v>0</x:v>
      </x:c>
    </x:row>
    <x:row r="6479">
      <x:c r="CL6479" t="str">
        <x:v>Subgroup_Analysis</x:v>
      </x:c>
      <x:c r="CM6479" t="str">
        <x:v>C14</x:v>
      </x:c>
      <x:c r="CN6479" t="str">
        <x:v>New employees</x:v>
      </x:c>
      <x:c r="CO6479" t="n">
        <x:f>IFERROR(IF(AND(TYPE('Subgroup_Analysis'!C14)=TYPE(CN6479),ISBLANK('Subgroup_Analysis'!C14)=ISBLANK(CN6479),EXACT('Subgroup_Analysis'!C14,CN6479)),0,1),1)</x:f>
        <x:v>0</x:v>
      </x:c>
    </x:row>
    <x:row r="6480">
      <x:c r="CL6480" t="str">
        <x:v>Subgroup_Analysis</x:v>
      </x:c>
      <x:c r="CM6480" t="str">
        <x:v>A15</x:v>
      </x:c>
      <x:c r="CN6480" t="str">
        <x:v>Threshold checks: LBTY -0.15 &gt; -0.65 ✓ | DIGN -0.15 &gt; -0.55 ✓</x:v>
      </x:c>
      <x:c r="CO6480" t="n">
        <x:f>IFERROR(IF(AND(TYPE('Subgroup_Analysis'!A15)=TYPE(CN6480),ISBLANK('Subgroup_Analysis'!A15)=ISBLANK(CN6480),EXACT('Subgroup_Analysis'!A15,CN6480)),0,1),1)</x:f>
        <x:v>0</x:v>
      </x:c>
    </x:row>
    <x:row r="6481">
      <x:c r="CL6481" t="str">
        <x:v>Subgroup_Analysis</x:v>
      </x:c>
      <x:c r="CM6481" t="str">
        <x:v>A17</x:v>
      </x:c>
      <x:c r="CN6481" t="str">
        <x:v>Cell: U4-D1 (Org-Material) | Agg I_prop: -0.176</x:v>
      </x:c>
      <x:c r="CO6481" t="n">
        <x:f>IFERROR(IF(AND(TYPE('Subgroup_Analysis'!A17)=TYPE(CN6481),ISBLANK('Subgroup_Analysis'!A17)=ISBLANK(CN6481),EXACT('Subgroup_Analysis'!A17,CN6481)),0,1),1)</x:f>
        <x:v>0</x:v>
      </x:c>
    </x:row>
    <x:row r="6482">
      <x:c r="CL6482" t="str">
        <x:v>Subgroup_Analysis</x:v>
      </x:c>
      <x:c r="CM6482" t="str">
        <x:v>A18</x:v>
      </x:c>
      <x:c r="CN6482" t="str">
        <x:v>Rights: NEED (-0.50)</x:v>
      </x:c>
      <x:c r="CO6482" t="n">
        <x:f>IFERROR(IF(AND(TYPE('Subgroup_Analysis'!A18)=TYPE(CN6482),ISBLANK('Subgroup_Analysis'!A18)=ISBLANK(CN6482),EXACT('Subgroup_Analysis'!A18,CN6482)),0,1),1)</x:f>
        <x:v>0</x:v>
      </x:c>
    </x:row>
    <x:row r="6483">
      <x:c r="CL6483" t="str">
        <x:v>Subgroup_Analysis</x:v>
      </x:c>
      <x:c r="CM6483" t="str">
        <x:v>A19</x:v>
      </x:c>
      <x:c r="CN6483" t="str">
        <x:v>Worst-off: Facilities dept at -0.30</x:v>
      </x:c>
      <x:c r="CO6483" t="n">
        <x:f>IFERROR(IF(AND(TYPE('Subgroup_Analysis'!A19)=TYPE(CN6483),ISBLANK('Subgroup_Analysis'!A19)=ISBLANK(CN6483),EXACT('Subgroup_Analysis'!A19,CN6483)),0,1),1)</x:f>
        <x:v>0</x:v>
      </x:c>
    </x:row>
    <x:row r="6484">
      <x:c r="CL6484" t="str">
        <x:v>Subgroup_Analysis</x:v>
      </x:c>
      <x:c r="CM6484" t="str">
        <x:v>A20</x:v>
      </x:c>
      <x:c r="CN6484" t="str">
        <x:v>Threshold: -0.30 &gt; -0.50 ✓</x:v>
      </x:c>
      <x:c r="CO6484" t="n">
        <x:f>IFERROR(IF(AND(TYPE('Subgroup_Analysis'!A20)=TYPE(CN6484),ISBLANK('Subgroup_Analysis'!A20)=ISBLANK(CN6484),EXACT('Subgroup_Analysis'!A20,CN6484)),0,1),1)</x:f>
        <x:v>0</x:v>
      </x:c>
    </x:row>
    <x:row r="6485">
      <x:c r="CL6485" t="str">
        <x:v>Subgroup_Analysis</x:v>
      </x:c>
      <x:c r="CM6485" t="str">
        <x:v>A22</x:v>
      </x:c>
      <x:c r="CN6485" t="str">
        <x:v>Cell: U3-D1 (Community-Material) | Agg I_prop: -0.075</x:v>
      </x:c>
      <x:c r="CO6485" t="n">
        <x:f>IFERROR(IF(AND(TYPE('Subgroup_Analysis'!A22)=TYPE(CN6485),ISBLANK('Subgroup_Analysis'!A22)=ISBLANK(CN6485),EXACT('Subgroup_Analysis'!A22,CN6485)),0,1),1)</x:f>
        <x:v>0</x:v>
      </x:c>
    </x:row>
    <x:row r="6486">
      <x:c r="CL6486" t="str">
        <x:v>Subgroup_Analysis</x:v>
      </x:c>
      <x:c r="CM6486" t="str">
        <x:v>A23</x:v>
      </x:c>
      <x:c r="CN6486" t="str">
        <x:v>Rights: NEED (-0.50)</x:v>
      </x:c>
      <x:c r="CO6486" t="n">
        <x:f>IFERROR(IF(AND(TYPE('Subgroup_Analysis'!A23)=TYPE(CN6486),ISBLANK('Subgroup_Analysis'!A23)=ISBLANK(CN6486),EXACT('Subgroup_Analysis'!A23,CN6486)),0,1),1)</x:f>
        <x:v>0</x:v>
      </x:c>
    </x:row>
    <x:row r="6487">
      <x:c r="CL6487" t="str">
        <x:v>Subgroup_Analysis</x:v>
      </x:c>
      <x:c r="CM6487" t="str">
        <x:v>A24</x:v>
      </x:c>
      <x:c r="CN6487" t="str">
        <x:v>Worst-off: Local restaurants at -0.20</x:v>
      </x:c>
      <x:c r="CO6487" t="n">
        <x:f>IFERROR(IF(AND(TYPE('Subgroup_Analysis'!A24)=TYPE(CN6487),ISBLANK('Subgroup_Analysis'!A24)=ISBLANK(CN6487),EXACT('Subgroup_Analysis'!A24,CN6487)),0,1),1)</x:f>
        <x:v>0</x:v>
      </x:c>
    </x:row>
    <x:row r="6488">
      <x:c r="CL6488" t="str">
        <x:v>Subgroup_Analysis</x:v>
      </x:c>
      <x:c r="CM6488" t="str">
        <x:v>A25</x:v>
      </x:c>
      <x:c r="CN6488" t="str">
        <x:v>Threshold: -0.20 &gt; -0.50 ✓</x:v>
      </x:c>
      <x:c r="CO6488" t="n">
        <x:f>IFERROR(IF(AND(TYPE('Subgroup_Analysis'!A25)=TYPE(CN6488),ISBLANK('Subgroup_Analysis'!A25)=ISBLANK(CN6488),EXACT('Subgroup_Analysis'!A25,CN6488)),0,1),1)</x:f>
        <x:v>0</x:v>
      </x:c>
    </x:row>
    <x:row r="6489">
      <x:c r="CL6489" t="str">
        <x:v>Subgroup_Analysis</x:v>
      </x:c>
      <x:c r="CM6489" t="str">
        <x:v>A28</x:v>
      </x:c>
      <x:c r="CN6489" t="str">
        <x:v>OPTION B: NEGATIVE IMPACT CELLS</x:v>
      </x:c>
      <x:c r="CO6489" t="n">
        <x:f>IFERROR(IF(AND(TYPE('Subgroup_Analysis'!A28)=TYPE(CN6489),ISBLANK('Subgroup_Analysis'!A28)=ISBLANK(CN6489),EXACT('Subgroup_Analysis'!A28,CN6489)),0,1),1)</x:f>
        <x:v>0</x:v>
      </x:c>
    </x:row>
    <x:row r="6490">
      <x:c r="CL6490" t="str">
        <x:v>Subgroup_Analysis</x:v>
      </x:c>
      <x:c r="CM6490" t="str">
        <x:v>A30</x:v>
      </x:c>
      <x:c r="CN6490" t="str">
        <x:v>Cell: U1-D5 (Self-Agency) | Agg I_prop: -0.073</x:v>
      </x:c>
      <x:c r="CO6490" t="n">
        <x:f>IFERROR(IF(AND(TYPE('Subgroup_Analysis'!A30)=TYPE(CN6490),ISBLANK('Subgroup_Analysis'!A30)=ISBLANK(CN6490),EXACT('Subgroup_Analysis'!A30,CN6490)),0,1),1)</x:f>
        <x:v>0</x:v>
      </x:c>
    </x:row>
    <x:row r="6491">
      <x:c r="CL6491" t="str">
        <x:v>Subgroup_Analysis</x:v>
      </x:c>
      <x:c r="CM6491" t="str">
        <x:v>A31</x:v>
      </x:c>
      <x:c r="CN6491" t="str">
        <x:v>Rights: LBTY, DIGN, INFO</x:v>
      </x:c>
      <x:c r="CO6491" t="n">
        <x:f>IFERROR(IF(AND(TYPE('Subgroup_Analysis'!A31)=TYPE(CN6491),ISBLANK('Subgroup_Analysis'!A31)=ISBLANK(CN6491),EXACT('Subgroup_Analysis'!A31,CN6491)),0,1),1)</x:f>
        <x:v>0</x:v>
      </x:c>
    </x:row>
    <x:row r="6492">
      <x:c r="CL6492" t="str">
        <x:v>Subgroup_Analysis</x:v>
      </x:c>
      <x:c r="CM6492" t="str">
        <x:v>A32</x:v>
      </x:c>
      <x:c r="CN6492" t="str">
        <x:v>Worst-off: Parents w/ young children at -0.15</x:v>
      </x:c>
      <x:c r="CO6492" t="n">
        <x:f>IFERROR(IF(AND(TYPE('Subgroup_Analysis'!A32)=TYPE(CN6492),ISBLANK('Subgroup_Analysis'!A32)=ISBLANK(CN6492),EXACT('Subgroup_Analysis'!A32,CN6492)),0,1),1)</x:f>
        <x:v>0</x:v>
      </x:c>
    </x:row>
    <x:row r="6493">
      <x:c r="CL6493" t="str">
        <x:v>Subgroup_Analysis</x:v>
      </x:c>
      <x:c r="CM6493" t="str">
        <x:v>A33</x:v>
      </x:c>
      <x:c r="CN6493" t="str">
        <x:v>All thresholds pass ✓</x:v>
      </x:c>
      <x:c r="CO6493" t="n">
        <x:f>IFERROR(IF(AND(TYPE('Subgroup_Analysis'!A33)=TYPE(CN6493),ISBLANK('Subgroup_Analysis'!A33)=ISBLANK(CN6493),EXACT('Subgroup_Analysis'!A33,CN6493)),0,1),1)</x:f>
        <x:v>0</x:v>
      </x:c>
    </x:row>
    <x:row r="6494">
      <x:c r="CL6494" t="str">
        <x:v>Subgroup_Analysis</x:v>
      </x:c>
      <x:c r="CM6494" t="str">
        <x:v>A35</x:v>
      </x:c>
      <x:c r="CN6494" t="str">
        <x:v>Cell: U2-D1 (Household-Material) | Agg: -0.063</x:v>
      </x:c>
      <x:c r="CO6494" t="n">
        <x:f>IFERROR(IF(AND(TYPE('Subgroup_Analysis'!A35)=TYPE(CN6494),ISBLANK('Subgroup_Analysis'!A35)=ISBLANK(CN6494),EXACT('Subgroup_Analysis'!A35,CN6494)),0,1),1)</x:f>
        <x:v>0</x:v>
      </x:c>
    </x:row>
    <x:row r="6495">
      <x:c r="CL6495" t="str">
        <x:v>Subgroup_Analysis</x:v>
      </x:c>
      <x:c r="CM6495" t="str">
        <x:v>A36</x:v>
      </x:c>
      <x:c r="CN6495" t="str">
        <x:v>Worst-off: Long commuters at -0.12 | NEED ✓</x:v>
      </x:c>
      <x:c r="CO6495" t="n">
        <x:f>IFERROR(IF(AND(TYPE('Subgroup_Analysis'!A36)=TYPE(CN6495),ISBLANK('Subgroup_Analysis'!A36)=ISBLANK(CN6495),EXACT('Subgroup_Analysis'!A36,CN6495)),0,1),1)</x:f>
        <x:v>0</x:v>
      </x:c>
    </x:row>
    <x:row r="6496">
      <x:c r="CL6496" t="str">
        <x:v>Subgroup_Analysis</x:v>
      </x:c>
      <x:c r="CM6496" t="str">
        <x:v>A38</x:v>
      </x:c>
      <x:c r="CN6496" t="str">
        <x:v>Cell: U7-D7 (Biosphere-Environ) | Agg: -0.053</x:v>
      </x:c>
      <x:c r="CO6496" t="n">
        <x:f>IFERROR(IF(AND(TYPE('Subgroup_Analysis'!A38)=TYPE(CN6496),ISBLANK('Subgroup_Analysis'!A38)=ISBLANK(CN6496),EXACT('Subgroup_Analysis'!A38,CN6496)),0,1),1)</x:f>
        <x:v>0</x:v>
      </x:c>
    </x:row>
    <x:row r="6497">
      <x:c r="CL6497" t="str">
        <x:v>Subgroup_Analysis</x:v>
      </x:c>
      <x:c r="CM6497" t="str">
        <x:v>A39</x:v>
      </x:c>
      <x:c r="CN6497" t="str">
        <x:v>Worst-off: Urban air quality at -0.08 | ECOL ✓</x:v>
      </x:c>
      <x:c r="CO6497" t="n">
        <x:f>IFERROR(IF(AND(TYPE('Subgroup_Analysis'!A39)=TYPE(CN6497),ISBLANK('Subgroup_Analysis'!A39)=ISBLANK(CN6497),EXACT('Subgroup_Analysis'!A39,CN6497)),0,1),1)</x:f>
        <x:v>0</x:v>
      </x:c>
    </x:row>
    <x:row r="6498">
      <x:c r="CL6498" t="str">
        <x:v>Subgroup_Analysis</x:v>
      </x:c>
      <x:c r="CM6498" t="str">
        <x:v>A42</x:v>
      </x:c>
      <x:c r="CN6498" t="str">
        <x:v>SUMMARY</x:v>
      </x:c>
      <x:c r="CO6498" t="n">
        <x:f>IFERROR(IF(AND(TYPE('Subgroup_Analysis'!A42)=TYPE(CN6498),ISBLANK('Subgroup_Analysis'!A42)=ISBLANK(CN6498),EXACT('Subgroup_Analysis'!A42,CN6498)),0,1),1)</x:f>
        <x:v>0</x:v>
      </x:c>
    </x:row>
    <x:row r="6499">
      <x:c r="CL6499" t="str">
        <x:v>Subgroup_Analysis</x:v>
      </x:c>
      <x:c r="CM6499" t="str">
        <x:v>A43</x:v>
      </x:c>
      <x:c r="CN6499" t="str">
        <x:v>All worst-off impacts well above thresholds</x:v>
      </x:c>
      <x:c r="CO6499" t="n">
        <x:f>IFERROR(IF(AND(TYPE('Subgroup_Analysis'!A43)=TYPE(CN6499),ISBLANK('Subgroup_Analysis'!A43)=ISBLANK(CN6499),EXACT('Subgroup_Analysis'!A43,CN6499)),0,1),1)</x:f>
        <x:v>0</x:v>
      </x:c>
    </x:row>
    <x:row r="6500">
      <x:c r="CL6500" t="str">
        <x:v>Subgroup_Analysis</x:v>
      </x:c>
      <x:c r="CM6500" t="str">
        <x:v>A44</x:v>
      </x:c>
      <x:c r="CN6500" t="str">
        <x:v>No near-misses identified</x:v>
      </x:c>
      <x:c r="CO6500" t="n">
        <x:f>IFERROR(IF(AND(TYPE('Subgroup_Analysis'!A44)=TYPE(CN6500),ISBLANK('Subgroup_Analysis'!A44)=ISBLANK(CN6500),EXACT('Subgroup_Analysis'!A44,CN6500)),0,1),1)</x:f>
        <x:v>0</x:v>
      </x:c>
    </x:row>
    <x:row r="6501">
      <x:c r="CL6501" t="str">
        <x:v>Subgroup_Analysis</x:v>
      </x:c>
      <x:c r="CM6501" t="str">
        <x:v>A45</x:v>
      </x:c>
      <x:c r="CN6501" t="str">
        <x:v>NCRC outcome ROBUST with subgroup analysis</x:v>
      </x:c>
      <x:c r="CO6501" t="n">
        <x:f>IFERROR(IF(AND(TYPE('Subgroup_Analysis'!A45)=TYPE(CN6501),ISBLANK('Subgroup_Analysis'!A45)=ISBLANK(CN6501),EXACT('Subgroup_Analysis'!A45,CN6501)),0,1),1)</x:f>
        <x:v>0</x:v>
      </x:c>
    </x:row>
    <x:row r="6502">
      <x:c r="CL6502" t="str">
        <x:v>Subgroup_Analysis</x:v>
      </x:c>
      <x:c r="CM6502" t="str">
        <x:v>A46</x:v>
      </x:c>
      <x:c r="CN6502" t="str">
        <x:v>analysis_done (computed)</x:v>
      </x:c>
      <x:c r="CO6502" t="n">
        <x:f>IFERROR(IF(AND(TYPE('Subgroup_Analysis'!A46)=TYPE(CN6502),ISBLANK('Subgroup_Analysis'!A46)=ISBLANK(CN6502),EXACT('Subgroup_Analysis'!A46,CN6502)),0,1),1)</x:f>
        <x:v>0</x:v>
      </x:c>
    </x:row>
    <x:row r="6503">
      <x:c r="CL6503" t="str">
        <x:v>Subgroup_Analysis</x:v>
      </x:c>
      <x:c r="CM6503" t="str">
        <x:v>B46</x:v>
      </x:c>
      <x:c r="CN6503" t="n">
        <x:v>1</x:v>
      </x:c>
      <x:c r="CO6503" t="n">
        <x:f>IFERROR(IF(AND(TYPE('Subgroup_Analysis'!B46)=TYPE(CN6503),ISBLANK('Subgroup_Analysis'!B46)=ISBLANK(CN6503),EXACT('Subgroup_Analysis'!B46,CN6503)),0,1),1)</x:f>
        <x:v>0</x:v>
      </x:c>
    </x:row>
    <x:row r="6504">
      <x:c r="CL6504" t="str">
        <x:v>Subgroup_Overrides</x:v>
      </x:c>
      <x:c r="CM6504" t="str">
        <x:v>A1</x:v>
      </x:c>
      <x:c r="CN6504" t="str">
        <x:v>SUBGROUP OVERRIDES TABLE</x:v>
      </x:c>
      <x:c r="CO6504" t="n">
        <x:f>IFERROR(IF(AND(TYPE('Subgroup_Overrides'!A1)=TYPE(CN6504),ISBLANK('Subgroup_Overrides'!A1)=ISBLANK(CN6504),EXACT('Subgroup_Overrides'!A1,CN6504)),0,1),1)</x:f>
        <x:v>0</x:v>
      </x:c>
    </x:row>
    <x:row r="6505">
      <x:c r="CL6505" t="str">
        <x:v>Subgroup_Overrides</x:v>
      </x:c>
      <x:c r="CM6505" t="str">
        <x:v>A3</x:v>
      </x:c>
      <x:c r="CN6505" t="str">
        <x:v>Policy: Conservative Bound (γ_subgroup = 1.5)</x:v>
      </x:c>
      <x:c r="CO6505" t="n">
        <x:f>IFERROR(IF(AND(TYPE('Subgroup_Overrides'!A3)=TYPE(CN6505),ISBLANK('Subgroup_Overrides'!A3)=ISBLANK(CN6505),EXACT('Subgroup_Overrides'!A3,CN6505)),0,1),1)</x:f>
        <x:v>0</x:v>
      </x:c>
    </x:row>
    <x:row r="6506">
      <x:c r="CL6506" t="str">
        <x:v>Subgroup_Overrides</x:v>
      </x:c>
      <x:c r="CM6506" t="str">
        <x:v>A4</x:v>
      </x:c>
      <x:c r="CN6506" t="str">
        <x:v>One reviewed aggregate per option/union/dimension. Duplicate keys are INVALID; individual subgroup observations must be aggregated and reviewed externally. Numeric zero is an explicit value.</x:v>
      </x:c>
      <x:c r="CO6506" t="n">
        <x:f>IFERROR(IF(AND(TYPE('Subgroup_Overrides'!A4)=TYPE(CN6506),ISBLANK('Subgroup_Overrides'!A4)=ISBLANK(CN6506),EXACT('Subgroup_Overrides'!A4,CN6506)),0,1),1)</x:f>
        <x:v>0</x:v>
      </x:c>
    </x:row>
    <x:row r="6507">
      <x:c r="CL6507" t="str">
        <x:v>Subgroup_Overrides</x:v>
      </x:c>
      <x:c r="CM6507" t="str">
        <x:v>A5</x:v>
      </x:c>
      <x:c r="CN6507" t="str">
        <x:v>Worked-run values below are synthetic teaching inputs, not empirical estimates. Operational use requires named evidence, subgroup definition, reviewer, and revision trigger.</x:v>
      </x:c>
      <x:c r="CO6507" t="n">
        <x:f>IFERROR(IF(AND(TYPE('Subgroup_Overrides'!A5)=TYPE(CN6507),ISBLANK('Subgroup_Overrides'!A5)=ISBLANK(CN6507),EXACT('Subgroup_Overrides'!A5,CN6507)),0,1),1)</x:f>
        <x:v>0</x:v>
      </x:c>
    </x:row>
    <x:row r="6508">
      <x:c r="CL6508" t="str">
        <x:v>Subgroup_Overrides</x:v>
      </x:c>
      <x:c r="CM6508" t="str">
        <x:v>A7</x:v>
      </x:c>
      <x:c r="CN6508" t="str">
        <x:v>γ_subgroup:</x:v>
      </x:c>
      <x:c r="CO6508" t="n">
        <x:f>IFERROR(IF(AND(TYPE('Subgroup_Overrides'!A7)=TYPE(CN6508),ISBLANK('Subgroup_Overrides'!A7)=ISBLANK(CN6508),EXACT('Subgroup_Overrides'!A7,CN6508)),0,1),1)</x:f>
        <x:v>0</x:v>
      </x:c>
    </x:row>
    <x:row r="6509">
      <x:c r="CL6509" t="str">
        <x:v>Subgroup_Overrides</x:v>
      </x:c>
      <x:c r="CM6509" t="str">
        <x:v>B7</x:v>
      </x:c>
      <x:c r="CN6509" t="n">
        <x:v>1.5</x:v>
      </x:c>
      <x:c r="CO6509" t="n">
        <x:f>IFERROR(IF(AND(TYPE('Subgroup_Overrides'!B7)=TYPE(CN6509),ISBLANK('Subgroup_Overrides'!B7)=ISBLANK(CN6509),EXACT('Subgroup_Overrides'!B7,CN6509)),0,1),1)</x:f>
        <x:v>0</x:v>
      </x:c>
    </x:row>
    <x:row r="6510">
      <x:c r="CL6510" t="str">
        <x:v>Subgroup_Overrides</x:v>
      </x:c>
      <x:c r="CM6510" t="str">
        <x:v>A9</x:v>
      </x:c>
      <x:c r="CN6510" t="str">
        <x:v>OVERRIDE DATA TABLE</x:v>
      </x:c>
      <x:c r="CO6510" t="n">
        <x:f>IFERROR(IF(AND(TYPE('Subgroup_Overrides'!A9)=TYPE(CN6510),ISBLANK('Subgroup_Overrides'!A9)=ISBLANK(CN6510),EXACT('Subgroup_Overrides'!A9,CN6510)),0,1),1)</x:f>
        <x:v>0</x:v>
      </x:c>
    </x:row>
    <x:row r="6511">
      <x:c r="CL6511" t="str">
        <x:v>Subgroup_Overrides</x:v>
      </x:c>
      <x:c r="CM6511" t="str">
        <x:v>A10</x:v>
      </x:c>
      <x:c r="CN6511" t="str">
        <x:v>Override_ID</x:v>
      </x:c>
      <x:c r="CO6511" t="n">
        <x:f>IFERROR(IF(AND(TYPE('Subgroup_Overrides'!A10)=TYPE(CN6511),ISBLANK('Subgroup_Overrides'!A10)=ISBLANK(CN6511),EXACT('Subgroup_Overrides'!A10,CN6511)),0,1),1)</x:f>
        <x:v>0</x:v>
      </x:c>
    </x:row>
    <x:row r="6512">
      <x:c r="CL6512" t="str">
        <x:v>Subgroup_Overrides</x:v>
      </x:c>
      <x:c r="CM6512" t="str">
        <x:v>B10</x:v>
      </x:c>
      <x:c r="CN6512" t="str">
        <x:v>Option</x:v>
      </x:c>
      <x:c r="CO6512" t="n">
        <x:f>IFERROR(IF(AND(TYPE('Subgroup_Overrides'!B10)=TYPE(CN6512),ISBLANK('Subgroup_Overrides'!B10)=ISBLANK(CN6512),EXACT('Subgroup_Overrides'!B10,CN6512)),0,1),1)</x:f>
        <x:v>0</x:v>
      </x:c>
    </x:row>
    <x:row r="6513">
      <x:c r="CL6513" t="str">
        <x:v>Subgroup_Overrides</x:v>
      </x:c>
      <x:c r="CM6513" t="str">
        <x:v>C10</x:v>
      </x:c>
      <x:c r="CN6513" t="str">
        <x:v>Rights_Cell</x:v>
      </x:c>
      <x:c r="CO6513" t="n">
        <x:f>IFERROR(IF(AND(TYPE('Subgroup_Overrides'!C10)=TYPE(CN6513),ISBLANK('Subgroup_Overrides'!C10)=ISBLANK(CN6513),EXACT('Subgroup_Overrides'!C10,CN6513)),0,1),1)</x:f>
        <x:v>0</x:v>
      </x:c>
    </x:row>
    <x:row r="6514">
      <x:c r="CL6514" t="str">
        <x:v>Subgroup_Overrides</x:v>
      </x:c>
      <x:c r="CM6514" t="str">
        <x:v>D10</x:v>
      </x:c>
      <x:c r="CN6514" t="str">
        <x:v>Union Scope</x:v>
      </x:c>
      <x:c r="CO6514" t="n">
        <x:f>IFERROR(IF(AND(TYPE('Subgroup_Overrides'!D10)=TYPE(CN6514),ISBLANK('Subgroup_Overrides'!D10)=ISBLANK(CN6514),EXACT('Subgroup_Overrides'!D10,CN6514)),0,1),1)</x:f>
        <x:v>0</x:v>
      </x:c>
    </x:row>
    <x:row r="6515">
      <x:c r="CL6515" t="str">
        <x:v>Subgroup_Overrides</x:v>
      </x:c>
      <x:c r="CM6515" t="str">
        <x:v>E10</x:v>
      </x:c>
      <x:c r="CN6515" t="str">
        <x:v>Dimension</x:v>
      </x:c>
      <x:c r="CO6515" t="n">
        <x:f>IFERROR(IF(AND(TYPE('Subgroup_Overrides'!E10)=TYPE(CN6515),ISBLANK('Subgroup_Overrides'!E10)=ISBLANK(CN6515),EXACT('Subgroup_Overrides'!E10,CN6515)),0,1),1)</x:f>
        <x:v>0</x:v>
      </x:c>
    </x:row>
    <x:row r="6516">
      <x:c r="CL6516" t="str">
        <x:v>Subgroup_Overrides</x:v>
      </x:c>
      <x:c r="CM6516" t="str">
        <x:v>F10</x:v>
      </x:c>
      <x:c r="CN6516" t="str">
        <x:v>Worst_Off_Impact</x:v>
      </x:c>
      <x:c r="CO6516" t="n">
        <x:f>IFERROR(IF(AND(TYPE('Subgroup_Overrides'!F10)=TYPE(CN6516),ISBLANK('Subgroup_Overrides'!F10)=ISBLANK(CN6516),EXACT('Subgroup_Overrides'!F10,CN6516)),0,1),1)</x:f>
        <x:v>0</x:v>
      </x:c>
    </x:row>
    <x:row r="6517">
      <x:c r="CL6517" t="str">
        <x:v>Subgroup_Overrides</x:v>
      </x:c>
      <x:c r="CM6517" t="str">
        <x:v>G10</x:v>
      </x:c>
      <x:c r="CN6517" t="str">
        <x:v>Source</x:v>
      </x:c>
      <x:c r="CO6517" t="n">
        <x:f>IFERROR(IF(AND(TYPE('Subgroup_Overrides'!G10)=TYPE(CN6517),ISBLANK('Subgroup_Overrides'!G10)=ISBLANK(CN6517),EXACT('Subgroup_Overrides'!G10,CN6517)),0,1),1)</x:f>
        <x:v>0</x:v>
      </x:c>
    </x:row>
    <x:row r="6518">
      <x:c r="CL6518" t="str">
        <x:v>Subgroup_Overrides</x:v>
      </x:c>
      <x:c r="CM6518" t="str">
        <x:v>H10</x:v>
      </x:c>
      <x:c r="CN6518" t="str">
        <x:v>Override_Key</x:v>
      </x:c>
      <x:c r="CO6518" t="n">
        <x:f>IFERROR(IF(AND(TYPE('Subgroup_Overrides'!H10)=TYPE(CN6518),ISBLANK('Subgroup_Overrides'!H10)=ISBLANK(CN6518),EXACT('Subgroup_Overrides'!H10,CN6518)),0,1),1)</x:f>
        <x:v>0</x:v>
      </x:c>
    </x:row>
    <x:row r="6519">
      <x:c r="CL6519" t="str">
        <x:v>Subgroup_Overrides</x:v>
      </x:c>
      <x:c r="CM6519" t="str">
        <x:v>A14</x:v>
      </x:c>
      <x:c r="CN6519" t="str">
        <x:v>COMPUTED STATUS</x:v>
      </x:c>
      <x:c r="CO6519" t="n">
        <x:f>IFERROR(IF(AND(TYPE('Subgroup_Overrides'!A14)=TYPE(CN6519),ISBLANK('Subgroup_Overrides'!A14)=ISBLANK(CN6519),EXACT('Subgroup_Overrides'!A14,CN6519)),0,1),1)</x:f>
        <x:v>0</x:v>
      </x:c>
    </x:row>
    <x:row r="6520">
      <x:c r="CL6520" t="str">
        <x:v>Subgroup_Overrides</x:v>
      </x:c>
      <x:c r="CM6520" t="str">
        <x:v>A15</x:v>
      </x:c>
      <x:c r="CN6520" t="str">
        <x:v>Data range:</x:v>
      </x:c>
      <x:c r="CO6520" t="n">
        <x:f>IFERROR(IF(AND(TYPE('Subgroup_Overrides'!A15)=TYPE(CN6520),ISBLANK('Subgroup_Overrides'!A15)=ISBLANK(CN6520),EXACT('Subgroup_Overrides'!A15,CN6520)),0,1),1)</x:f>
        <x:v>0</x:v>
      </x:c>
    </x:row>
    <x:row r="6521">
      <x:c r="CL6521" t="str">
        <x:v>Subgroup_Overrides</x:v>
      </x:c>
      <x:c r="CM6521" t="str">
        <x:v>B15</x:v>
      </x:c>
      <x:c r="CN6521" t="str">
        <x:v>F11:F100</x:v>
      </x:c>
      <x:c r="CO6521" t="n">
        <x:f>IFERROR(IF(AND(TYPE('Subgroup_Overrides'!B15)=TYPE(CN6521),ISBLANK('Subgroup_Overrides'!B15)=ISBLANK(CN6521),EXACT('Subgroup_Overrides'!B15,CN6521)),0,1),1)</x:f>
        <x:v>0</x:v>
      </x:c>
    </x:row>
    <x:row r="6522">
      <x:c r="CL6522" t="str">
        <x:v>Subgroup_Overrides</x:v>
      </x:c>
      <x:c r="CM6522" t="str">
        <x:v>A16</x:v>
      </x:c>
      <x:c r="CN6522" t="str">
        <x:v>Entry formula:</x:v>
      </x:c>
      <x:c r="CO6522" t="n">
        <x:f>IFERROR(IF(AND(TYPE('Subgroup_Overrides'!A16)=TYPE(CN6522),ISBLANK('Subgroup_Overrides'!A16)=ISBLANK(CN6522),EXACT('Subgroup_Overrides'!A16,CN6522)),0,1),1)</x:f>
        <x:v>0</x:v>
      </x:c>
    </x:row>
    <x:row r="6523">
      <x:c r="CL6523" t="str">
        <x:v>Subgroup_Overrides</x:v>
      </x:c>
      <x:c r="CM6523" t="str">
        <x:v>A17</x:v>
      </x:c>
      <x:c r="CN6523" t="str">
        <x:v>Valid entries:</x:v>
      </x:c>
      <x:c r="CO6523" t="n">
        <x:f>IFERROR(IF(AND(TYPE('Subgroup_Overrides'!A17)=TYPE(CN6523),ISBLANK('Subgroup_Overrides'!A17)=ISBLANK(CN6523),EXACT('Subgroup_Overrides'!A17,CN6523)),0,1),1)</x:f>
        <x:v>0</x:v>
      </x:c>
    </x:row>
    <x:row r="6524">
      <x:c r="CL6524" t="str">
        <x:v>Subgroup_Overrides</x:v>
      </x:c>
      <x:c r="CM6524" t="str">
        <x:v>A18</x:v>
      </x:c>
      <x:c r="CN6524" t="str">
        <x:v>OVERRIDES_TABLE_EMPTY:</x:v>
      </x:c>
      <x:c r="CO6524" t="n">
        <x:f>IFERROR(IF(AND(TYPE('Subgroup_Overrides'!A18)=TYPE(CN6524),ISBLANK('Subgroup_Overrides'!A18)=ISBLANK(CN6524),EXACT('Subgroup_Overrides'!A18,CN6524)),0,1),1)</x:f>
        <x:v>0</x:v>
      </x:c>
    </x:row>
    <x:row r="6525">
      <x:c r="CL6525" t="str">
        <x:v>Subgroup_Overrides</x:v>
      </x:c>
      <x:c r="CM6525" t="str">
        <x:v>A19</x:v>
      </x:c>
      <x:c r="CN6525" t="str">
        <x:v>SUBGROUP_LIMITATION (Audit_Flags):</x:v>
      </x:c>
      <x:c r="CO6525" t="n">
        <x:f>IFERROR(IF(AND(TYPE('Subgroup_Overrides'!A19)=TYPE(CN6525),ISBLANK('Subgroup_Overrides'!A19)=ISBLANK(CN6525),EXACT('Subgroup_Overrides'!A19,CN6525)),0,1),1)</x:f>
        <x:v>0</x:v>
      </x:c>
    </x:row>
    <x:row r="6526">
      <x:c r="CL6526" t="str">
        <x:v>Subgroup_Overrides</x:v>
      </x:c>
      <x:c r="CM6526" t="str">
        <x:v>A20</x:v>
      </x:c>
      <x:c r="CN6526" t="str">
        <x:v>MITIGATION (Tier 2)</x:v>
      </x:c>
      <x:c r="CO6526" t="n">
        <x:f>IFERROR(IF(AND(TYPE('Subgroup_Overrides'!A20)=TYPE(CN6526),ISBLANK('Subgroup_Overrides'!A20)=ISBLANK(CN6526),EXACT('Subgroup_Overrides'!A20,CN6526)),0,1),1)</x:f>
        <x:v>0</x:v>
      </x:c>
    </x:row>
    <x:row r="6527">
      <x:c r="CL6527" t="str">
        <x:v>Subgroup_Overrides</x:v>
      </x:c>
      <x:c r="CM6527" t="str">
        <x:v>A21</x:v>
      </x:c>
      <x:c r="CN6527" t="str">
        <x:v>• Conservative bound applied by default when no explicit override is recorded</x:v>
      </x:c>
      <x:c r="CO6527" t="n">
        <x:f>IFERROR(IF(AND(TYPE('Subgroup_Overrides'!A21)=TYPE(CN6527),ISBLANK('Subgroup_Overrides'!A21)=ISBLANK(CN6527),EXACT('Subgroup_Overrides'!A21,CN6527)),0,1),1)</x:f>
        <x:v>0</x:v>
      </x:c>
    </x:row>
    <x:row r="6528">
      <x:c r="CL6528" t="str">
        <x:v>Subgroup_Overrides</x:v>
      </x:c>
      <x:c r="CM6528" t="str">
        <x:v>A22</x:v>
      </x:c>
      <x:c r="CN6528" t="str">
        <x:v>• REVIEW flag clears when override entries or subgroup analysis are present</x:v>
      </x:c>
      <x:c r="CO6528" t="n">
        <x:f>IFERROR(IF(AND(TYPE('Subgroup_Overrides'!A22)=TYPE(CN6528),ISBLANK('Subgroup_Overrides'!A22)=ISBLANK(CN6528),EXACT('Subgroup_Overrides'!A22,CN6528)),0,1),1)</x:f>
        <x:v>0</x:v>
      </x:c>
    </x:row>
    <x:row r="6529">
      <x:c r="CL6529" t="str">
        <x:v>Subgroup_Overrides</x:v>
      </x:c>
      <x:c r="CM6529" t="str">
        <x:v>A23</x:v>
      </x:c>
      <x:c r="CN6529" t="str">
        <x:v>• Documented worst-off values in Subgroup_Analysis are bound through explicit override rows below</x:v>
      </x:c>
      <x:c r="CO6529" t="n">
        <x:f>IFERROR(IF(AND(TYPE('Subgroup_Overrides'!A23)=TYPE(CN6529),ISBLANK('Subgroup_Overrides'!A23)=ISBLANK(CN6529),EXACT('Subgroup_Overrides'!A23,CN6529)),0,1),1)</x:f>
        <x:v>0</x:v>
      </x:c>
    </x:row>
    <x:row r="6530">
      <x:c r="CL6530" t="str">
        <x:v>Subgroup_Overrides</x:v>
      </x:c>
      <x:c r="CM6530" t="str">
        <x:v>A24</x:v>
      </x:c>
      <x:c r="CN6530" t="str">
        <x:v>OVR-01</x:v>
      </x:c>
      <x:c r="CO6530" t="n">
        <x:f>IFERROR(IF(AND(TYPE('Subgroup_Overrides'!A24)=TYPE(CN6530),ISBLANK('Subgroup_Overrides'!A24)=ISBLANK(CN6530),EXACT('Subgroup_Overrides'!A24,CN6530)),0,1),1)</x:f>
        <x:v>0</x:v>
      </x:c>
    </x:row>
    <x:row r="6531">
      <x:c r="CL6531" t="str">
        <x:v>Subgroup_Overrides</x:v>
      </x:c>
      <x:c r="CM6531" t="str">
        <x:v>B24</x:v>
      </x:c>
      <x:c r="CN6531" t="str">
        <x:v>A</x:v>
      </x:c>
      <x:c r="CO6531" t="n">
        <x:f>IFERROR(IF(AND(TYPE('Subgroup_Overrides'!B24)=TYPE(CN6531),ISBLANK('Subgroup_Overrides'!B24)=ISBLANK(CN6531),EXACT('Subgroup_Overrides'!B24,CN6531)),0,1),1)</x:f>
        <x:v>0</x:v>
      </x:c>
    </x:row>
    <x:row r="6532">
      <x:c r="CL6532" t="str">
        <x:v>Subgroup_Overrides</x:v>
      </x:c>
      <x:c r="CM6532" t="str">
        <x:v>C24</x:v>
      </x:c>
      <x:c r="CN6532" t="str">
        <x:v>U3-D3</x:v>
      </x:c>
      <x:c r="CO6532" t="n">
        <x:f>IFERROR(IF(AND(TYPE('Subgroup_Overrides'!C24)=TYPE(CN6532),ISBLANK('Subgroup_Overrides'!C24)=ISBLANK(CN6532),EXACT('Subgroup_Overrides'!C24,CN6532)),0,1),1)</x:f>
        <x:v>0</x:v>
      </x:c>
    </x:row>
    <x:row r="6533">
      <x:c r="CL6533" t="str">
        <x:v>Subgroup_Overrides</x:v>
      </x:c>
      <x:c r="CM6533" t="str">
        <x:v>D24</x:v>
      </x:c>
      <x:c r="CN6533" t="str">
        <x:v>U3</x:v>
      </x:c>
      <x:c r="CO6533" t="n">
        <x:f>IFERROR(IF(AND(TYPE('Subgroup_Overrides'!D24)=TYPE(CN6533),ISBLANK('Subgroup_Overrides'!D24)=ISBLANK(CN6533),EXACT('Subgroup_Overrides'!D24,CN6533)),0,1),1)</x:f>
        <x:v>0</x:v>
      </x:c>
    </x:row>
    <x:row r="6534">
      <x:c r="CL6534" t="str">
        <x:v>Subgroup_Overrides</x:v>
      </x:c>
      <x:c r="CM6534" t="str">
        <x:v>E24</x:v>
      </x:c>
      <x:c r="CN6534" t="str">
        <x:v>D3</x:v>
      </x:c>
      <x:c r="CO6534" t="n">
        <x:f>IFERROR(IF(AND(TYPE('Subgroup_Overrides'!E24)=TYPE(CN6534),ISBLANK('Subgroup_Overrides'!E24)=ISBLANK(CN6534),EXACT('Subgroup_Overrides'!E24,CN6534)),0,1),1)</x:f>
        <x:v>0</x:v>
      </x:c>
    </x:row>
    <x:row r="6535">
      <x:c r="CL6535" t="str">
        <x:v>Subgroup_Overrides</x:v>
      </x:c>
      <x:c r="CM6535" t="str">
        <x:v>F24</x:v>
      </x:c>
      <x:c r="CN6535" t="n">
        <x:v>-0.15</x:v>
      </x:c>
      <x:c r="CO6535" t="n">
        <x:f>IFERROR(IF(AND(TYPE('Subgroup_Overrides'!F24)=TYPE(CN6535),ISBLANK('Subgroup_Overrides'!F24)=ISBLANK(CN6535),EXACT('Subgroup_Overrides'!F24,CN6535)),0,1),1)</x:f>
        <x:v>0</x:v>
      </x:c>
    </x:row>
    <x:row r="6536">
      <x:c r="CL6536" t="str">
        <x:v>Subgroup_Overrides</x:v>
      </x:c>
      <x:c r="CM6536" t="str">
        <x:v>G24</x:v>
      </x:c>
      <x:c r="CN6536" t="str">
        <x:v>Synthetic worked-run subgroup review: new employees; relative social-cohesion exposure; author self-review; replace with measured evidence in operational use.</x:v>
      </x:c>
      <x:c r="CO6536" t="n">
        <x:f>IFERROR(IF(AND(TYPE('Subgroup_Overrides'!G24)=TYPE(CN6536),ISBLANK('Subgroup_Overrides'!G24)=ISBLANK(CN6536),EXACT('Subgroup_Overrides'!G24,CN6536)),0,1),1)</x:f>
        <x:v>0</x:v>
      </x:c>
    </x:row>
    <x:row r="6537">
      <x:c r="CL6537" t="str">
        <x:v>Subgroup_Overrides</x:v>
      </x:c>
      <x:c r="CM6537" t="str">
        <x:v>A25</x:v>
      </x:c>
      <x:c r="CN6537" t="str">
        <x:v>OVR-02</x:v>
      </x:c>
      <x:c r="CO6537" t="n">
        <x:f>IFERROR(IF(AND(TYPE('Subgroup_Overrides'!A25)=TYPE(CN6537),ISBLANK('Subgroup_Overrides'!A25)=ISBLANK(CN6537),EXACT('Subgroup_Overrides'!A25,CN6537)),0,1),1)</x:f>
        <x:v>0</x:v>
      </x:c>
    </x:row>
    <x:row r="6538">
      <x:c r="CL6538" t="str">
        <x:v>Subgroup_Overrides</x:v>
      </x:c>
      <x:c r="CM6538" t="str">
        <x:v>B25</x:v>
      </x:c>
      <x:c r="CN6538" t="str">
        <x:v>A</x:v>
      </x:c>
      <x:c r="CO6538" t="n">
        <x:f>IFERROR(IF(AND(TYPE('Subgroup_Overrides'!B25)=TYPE(CN6538),ISBLANK('Subgroup_Overrides'!B25)=ISBLANK(CN6538),EXACT('Subgroup_Overrides'!B25,CN6538)),0,1),1)</x:f>
        <x:v>0</x:v>
      </x:c>
    </x:row>
    <x:row r="6539">
      <x:c r="CL6539" t="str">
        <x:v>Subgroup_Overrides</x:v>
      </x:c>
      <x:c r="CM6539" t="str">
        <x:v>C25</x:v>
      </x:c>
      <x:c r="CN6539" t="str">
        <x:v>U4-D1</x:v>
      </x:c>
      <x:c r="CO6539" t="n">
        <x:f>IFERROR(IF(AND(TYPE('Subgroup_Overrides'!C25)=TYPE(CN6539),ISBLANK('Subgroup_Overrides'!C25)=ISBLANK(CN6539),EXACT('Subgroup_Overrides'!C25,CN6539)),0,1),1)</x:f>
        <x:v>0</x:v>
      </x:c>
    </x:row>
    <x:row r="6540">
      <x:c r="CL6540" t="str">
        <x:v>Subgroup_Overrides</x:v>
      </x:c>
      <x:c r="CM6540" t="str">
        <x:v>D25</x:v>
      </x:c>
      <x:c r="CN6540" t="str">
        <x:v>U4</x:v>
      </x:c>
      <x:c r="CO6540" t="n">
        <x:f>IFERROR(IF(AND(TYPE('Subgroup_Overrides'!D25)=TYPE(CN6540),ISBLANK('Subgroup_Overrides'!D25)=ISBLANK(CN6540),EXACT('Subgroup_Overrides'!D25,CN6540)),0,1),1)</x:f>
        <x:v>0</x:v>
      </x:c>
    </x:row>
    <x:row r="6541">
      <x:c r="CL6541" t="str">
        <x:v>Subgroup_Overrides</x:v>
      </x:c>
      <x:c r="CM6541" t="str">
        <x:v>E25</x:v>
      </x:c>
      <x:c r="CN6541" t="str">
        <x:v>D1</x:v>
      </x:c>
      <x:c r="CO6541" t="n">
        <x:f>IFERROR(IF(AND(TYPE('Subgroup_Overrides'!E25)=TYPE(CN6541),ISBLANK('Subgroup_Overrides'!E25)=ISBLANK(CN6541),EXACT('Subgroup_Overrides'!E25,CN6541)),0,1),1)</x:f>
        <x:v>0</x:v>
      </x:c>
    </x:row>
    <x:row r="6542">
      <x:c r="CL6542" t="str">
        <x:v>Subgroup_Overrides</x:v>
      </x:c>
      <x:c r="CM6542" t="str">
        <x:v>F25</x:v>
      </x:c>
      <x:c r="CN6542" t="n">
        <x:v>-0.3</x:v>
      </x:c>
      <x:c r="CO6542" t="n">
        <x:f>IFERROR(IF(AND(TYPE('Subgroup_Overrides'!F25)=TYPE(CN6542),ISBLANK('Subgroup_Overrides'!F25)=ISBLANK(CN6542),EXACT('Subgroup_Overrides'!F25,CN6542)),0,1),1)</x:f>
        <x:v>0</x:v>
      </x:c>
    </x:row>
    <x:row r="6543">
      <x:c r="CL6543" t="str">
        <x:v>Subgroup_Overrides</x:v>
      </x:c>
      <x:c r="CM6543" t="str">
        <x:v>G25</x:v>
      </x:c>
      <x:c r="CN6543" t="str">
        <x:v>Synthetic worked-run subgroup review: facilities staff; material-resource exposure; author self-review; replace with measured evidence in operational use.</x:v>
      </x:c>
      <x:c r="CO6543" t="n">
        <x:f>IFERROR(IF(AND(TYPE('Subgroup_Overrides'!G25)=TYPE(CN6543),ISBLANK('Subgroup_Overrides'!G25)=ISBLANK(CN6543),EXACT('Subgroup_Overrides'!G25,CN6543)),0,1),1)</x:f>
        <x:v>0</x:v>
      </x:c>
    </x:row>
    <x:row r="6544">
      <x:c r="CL6544" t="str">
        <x:v>Subgroup_Overrides</x:v>
      </x:c>
      <x:c r="CM6544" t="str">
        <x:v>A26</x:v>
      </x:c>
      <x:c r="CN6544" t="str">
        <x:v>OVR-03</x:v>
      </x:c>
      <x:c r="CO6544" t="n">
        <x:f>IFERROR(IF(AND(TYPE('Subgroup_Overrides'!A26)=TYPE(CN6544),ISBLANK('Subgroup_Overrides'!A26)=ISBLANK(CN6544),EXACT('Subgroup_Overrides'!A26,CN6544)),0,1),1)</x:f>
        <x:v>0</x:v>
      </x:c>
    </x:row>
    <x:row r="6545">
      <x:c r="CL6545" t="str">
        <x:v>Subgroup_Overrides</x:v>
      </x:c>
      <x:c r="CM6545" t="str">
        <x:v>B26</x:v>
      </x:c>
      <x:c r="CN6545" t="str">
        <x:v>A</x:v>
      </x:c>
      <x:c r="CO6545" t="n">
        <x:f>IFERROR(IF(AND(TYPE('Subgroup_Overrides'!B26)=TYPE(CN6545),ISBLANK('Subgroup_Overrides'!B26)=ISBLANK(CN6545),EXACT('Subgroup_Overrides'!B26,CN6545)),0,1),1)</x:f>
        <x:v>0</x:v>
      </x:c>
    </x:row>
    <x:row r="6546">
      <x:c r="CL6546" t="str">
        <x:v>Subgroup_Overrides</x:v>
      </x:c>
      <x:c r="CM6546" t="str">
        <x:v>C26</x:v>
      </x:c>
      <x:c r="CN6546" t="str">
        <x:v>U3-D1</x:v>
      </x:c>
      <x:c r="CO6546" t="n">
        <x:f>IFERROR(IF(AND(TYPE('Subgroup_Overrides'!C26)=TYPE(CN6546),ISBLANK('Subgroup_Overrides'!C26)=ISBLANK(CN6546),EXACT('Subgroup_Overrides'!C26,CN6546)),0,1),1)</x:f>
        <x:v>0</x:v>
      </x:c>
    </x:row>
    <x:row r="6547">
      <x:c r="CL6547" t="str">
        <x:v>Subgroup_Overrides</x:v>
      </x:c>
      <x:c r="CM6547" t="str">
        <x:v>D26</x:v>
      </x:c>
      <x:c r="CN6547" t="str">
        <x:v>U3</x:v>
      </x:c>
      <x:c r="CO6547" t="n">
        <x:f>IFERROR(IF(AND(TYPE('Subgroup_Overrides'!D26)=TYPE(CN6547),ISBLANK('Subgroup_Overrides'!D26)=ISBLANK(CN6547),EXACT('Subgroup_Overrides'!D26,CN6547)),0,1),1)</x:f>
        <x:v>0</x:v>
      </x:c>
    </x:row>
    <x:row r="6548">
      <x:c r="CL6548" t="str">
        <x:v>Subgroup_Overrides</x:v>
      </x:c>
      <x:c r="CM6548" t="str">
        <x:v>E26</x:v>
      </x:c>
      <x:c r="CN6548" t="str">
        <x:v>D1</x:v>
      </x:c>
      <x:c r="CO6548" t="n">
        <x:f>IFERROR(IF(AND(TYPE('Subgroup_Overrides'!E26)=TYPE(CN6548),ISBLANK('Subgroup_Overrides'!E26)=ISBLANK(CN6548),EXACT('Subgroup_Overrides'!E26,CN6548)),0,1),1)</x:f>
        <x:v>0</x:v>
      </x:c>
    </x:row>
    <x:row r="6549">
      <x:c r="CL6549" t="str">
        <x:v>Subgroup_Overrides</x:v>
      </x:c>
      <x:c r="CM6549" t="str">
        <x:v>F26</x:v>
      </x:c>
      <x:c r="CN6549" t="n">
        <x:v>-0.2</x:v>
      </x:c>
      <x:c r="CO6549" t="n">
        <x:f>IFERROR(IF(AND(TYPE('Subgroup_Overrides'!F26)=TYPE(CN6549),ISBLANK('Subgroup_Overrides'!F26)=ISBLANK(CN6549),EXACT('Subgroup_Overrides'!F26,CN6549)),0,1),1)</x:f>
        <x:v>0</x:v>
      </x:c>
    </x:row>
    <x:row r="6550">
      <x:c r="CL6550" t="str">
        <x:v>Subgroup_Overrides</x:v>
      </x:c>
      <x:c r="CM6550" t="str">
        <x:v>G26</x:v>
      </x:c>
      <x:c r="CN6550" t="str">
        <x:v>Synthetic worked-run subgroup review: local restaurants; local material exposure; author self-review; replace with measured evidence in operational use.</x:v>
      </x:c>
      <x:c r="CO6550" t="n">
        <x:f>IFERROR(IF(AND(TYPE('Subgroup_Overrides'!G26)=TYPE(CN6550),ISBLANK('Subgroup_Overrides'!G26)=ISBLANK(CN6550),EXACT('Subgroup_Overrides'!G26,CN6550)),0,1),1)</x:f>
        <x:v>0</x:v>
      </x:c>
    </x:row>
    <x:row r="6551">
      <x:c r="CL6551" t="str">
        <x:v>Subgroup_Overrides</x:v>
      </x:c>
      <x:c r="CM6551" t="str">
        <x:v>A27</x:v>
      </x:c>
      <x:c r="CN6551" t="str">
        <x:v>OVR-04</x:v>
      </x:c>
      <x:c r="CO6551" t="n">
        <x:f>IFERROR(IF(AND(TYPE('Subgroup_Overrides'!A27)=TYPE(CN6551),ISBLANK('Subgroup_Overrides'!A27)=ISBLANK(CN6551),EXACT('Subgroup_Overrides'!A27,CN6551)),0,1),1)</x:f>
        <x:v>0</x:v>
      </x:c>
    </x:row>
    <x:row r="6552">
      <x:c r="CL6552" t="str">
        <x:v>Subgroup_Overrides</x:v>
      </x:c>
      <x:c r="CM6552" t="str">
        <x:v>B27</x:v>
      </x:c>
      <x:c r="CN6552" t="str">
        <x:v>B</x:v>
      </x:c>
      <x:c r="CO6552" t="n">
        <x:f>IFERROR(IF(AND(TYPE('Subgroup_Overrides'!B27)=TYPE(CN6552),ISBLANK('Subgroup_Overrides'!B27)=ISBLANK(CN6552),EXACT('Subgroup_Overrides'!B27,CN6552)),0,1),1)</x:f>
        <x:v>0</x:v>
      </x:c>
    </x:row>
    <x:row r="6553">
      <x:c r="CL6553" t="str">
        <x:v>Subgroup_Overrides</x:v>
      </x:c>
      <x:c r="CM6553" t="str">
        <x:v>C27</x:v>
      </x:c>
      <x:c r="CN6553" t="str">
        <x:v>U1-D5</x:v>
      </x:c>
      <x:c r="CO6553" t="n">
        <x:f>IFERROR(IF(AND(TYPE('Subgroup_Overrides'!C27)=TYPE(CN6553),ISBLANK('Subgroup_Overrides'!C27)=ISBLANK(CN6553),EXACT('Subgroup_Overrides'!C27,CN6553)),0,1),1)</x:f>
        <x:v>0</x:v>
      </x:c>
    </x:row>
    <x:row r="6554">
      <x:c r="CL6554" t="str">
        <x:v>Subgroup_Overrides</x:v>
      </x:c>
      <x:c r="CM6554" t="str">
        <x:v>D27</x:v>
      </x:c>
      <x:c r="CN6554" t="str">
        <x:v>U1</x:v>
      </x:c>
      <x:c r="CO6554" t="n">
        <x:f>IFERROR(IF(AND(TYPE('Subgroup_Overrides'!D27)=TYPE(CN6554),ISBLANK('Subgroup_Overrides'!D27)=ISBLANK(CN6554),EXACT('Subgroup_Overrides'!D27,CN6554)),0,1),1)</x:f>
        <x:v>0</x:v>
      </x:c>
    </x:row>
    <x:row r="6555">
      <x:c r="CL6555" t="str">
        <x:v>Subgroup_Overrides</x:v>
      </x:c>
      <x:c r="CM6555" t="str">
        <x:v>E27</x:v>
      </x:c>
      <x:c r="CN6555" t="str">
        <x:v>D5</x:v>
      </x:c>
      <x:c r="CO6555" t="n">
        <x:f>IFERROR(IF(AND(TYPE('Subgroup_Overrides'!E27)=TYPE(CN6555),ISBLANK('Subgroup_Overrides'!E27)=ISBLANK(CN6555),EXACT('Subgroup_Overrides'!E27,CN6555)),0,1),1)</x:f>
        <x:v>0</x:v>
      </x:c>
    </x:row>
    <x:row r="6556">
      <x:c r="CL6556" t="str">
        <x:v>Subgroup_Overrides</x:v>
      </x:c>
      <x:c r="CM6556" t="str">
        <x:v>F27</x:v>
      </x:c>
      <x:c r="CN6556" t="n">
        <x:v>-0.15</x:v>
      </x:c>
      <x:c r="CO6556" t="n">
        <x:f>IFERROR(IF(AND(TYPE('Subgroup_Overrides'!F27)=TYPE(CN6556),ISBLANK('Subgroup_Overrides'!F27)=ISBLANK(CN6556),EXACT('Subgroup_Overrides'!F27,CN6556)),0,1),1)</x:f>
        <x:v>0</x:v>
      </x:c>
    </x:row>
    <x:row r="6557">
      <x:c r="CL6557" t="str">
        <x:v>Subgroup_Overrides</x:v>
      </x:c>
      <x:c r="CM6557" t="str">
        <x:v>G27</x:v>
      </x:c>
      <x:c r="CN6557" t="str">
        <x:v>Synthetic worked-run subgroup review: parents with young children; agency exposure; author self-review; replace with measured evidence in operational use.</x:v>
      </x:c>
      <x:c r="CO6557" t="n">
        <x:f>IFERROR(IF(AND(TYPE('Subgroup_Overrides'!G27)=TYPE(CN6557),ISBLANK('Subgroup_Overrides'!G27)=ISBLANK(CN6557),EXACT('Subgroup_Overrides'!G27,CN6557)),0,1),1)</x:f>
        <x:v>0</x:v>
      </x:c>
    </x:row>
    <x:row r="6558">
      <x:c r="CL6558" t="str">
        <x:v>Subgroup_Overrides</x:v>
      </x:c>
      <x:c r="CM6558" t="str">
        <x:v>A28</x:v>
      </x:c>
      <x:c r="CN6558" t="str">
        <x:v>OVR-05</x:v>
      </x:c>
      <x:c r="CO6558" t="n">
        <x:f>IFERROR(IF(AND(TYPE('Subgroup_Overrides'!A28)=TYPE(CN6558),ISBLANK('Subgroup_Overrides'!A28)=ISBLANK(CN6558),EXACT('Subgroup_Overrides'!A28,CN6558)),0,1),1)</x:f>
        <x:v>0</x:v>
      </x:c>
    </x:row>
    <x:row r="6559">
      <x:c r="CL6559" t="str">
        <x:v>Subgroup_Overrides</x:v>
      </x:c>
      <x:c r="CM6559" t="str">
        <x:v>B28</x:v>
      </x:c>
      <x:c r="CN6559" t="str">
        <x:v>B</x:v>
      </x:c>
      <x:c r="CO6559" t="n">
        <x:f>IFERROR(IF(AND(TYPE('Subgroup_Overrides'!B28)=TYPE(CN6559),ISBLANK('Subgroup_Overrides'!B28)=ISBLANK(CN6559),EXACT('Subgroup_Overrides'!B28,CN6559)),0,1),1)</x:f>
        <x:v>0</x:v>
      </x:c>
    </x:row>
    <x:row r="6560">
      <x:c r="CL6560" t="str">
        <x:v>Subgroup_Overrides</x:v>
      </x:c>
      <x:c r="CM6560" t="str">
        <x:v>C28</x:v>
      </x:c>
      <x:c r="CN6560" t="str">
        <x:v>U2-D1</x:v>
      </x:c>
      <x:c r="CO6560" t="n">
        <x:f>IFERROR(IF(AND(TYPE('Subgroup_Overrides'!C28)=TYPE(CN6560),ISBLANK('Subgroup_Overrides'!C28)=ISBLANK(CN6560),EXACT('Subgroup_Overrides'!C28,CN6560)),0,1),1)</x:f>
        <x:v>0</x:v>
      </x:c>
    </x:row>
    <x:row r="6561">
      <x:c r="CL6561" t="str">
        <x:v>Subgroup_Overrides</x:v>
      </x:c>
      <x:c r="CM6561" t="str">
        <x:v>D28</x:v>
      </x:c>
      <x:c r="CN6561" t="str">
        <x:v>U2</x:v>
      </x:c>
      <x:c r="CO6561" t="n">
        <x:f>IFERROR(IF(AND(TYPE('Subgroup_Overrides'!D28)=TYPE(CN6561),ISBLANK('Subgroup_Overrides'!D28)=ISBLANK(CN6561),EXACT('Subgroup_Overrides'!D28,CN6561)),0,1),1)</x:f>
        <x:v>0</x:v>
      </x:c>
    </x:row>
    <x:row r="6562">
      <x:c r="CL6562" t="str">
        <x:v>Subgroup_Overrides</x:v>
      </x:c>
      <x:c r="CM6562" t="str">
        <x:v>E28</x:v>
      </x:c>
      <x:c r="CN6562" t="str">
        <x:v>D1</x:v>
      </x:c>
      <x:c r="CO6562" t="n">
        <x:f>IFERROR(IF(AND(TYPE('Subgroup_Overrides'!E28)=TYPE(CN6562),ISBLANK('Subgroup_Overrides'!E28)=ISBLANK(CN6562),EXACT('Subgroup_Overrides'!E28,CN6562)),0,1),1)</x:f>
        <x:v>0</x:v>
      </x:c>
    </x:row>
    <x:row r="6563">
      <x:c r="CL6563" t="str">
        <x:v>Subgroup_Overrides</x:v>
      </x:c>
      <x:c r="CM6563" t="str">
        <x:v>F28</x:v>
      </x:c>
      <x:c r="CN6563" t="n">
        <x:v>-0.12</x:v>
      </x:c>
      <x:c r="CO6563" t="n">
        <x:f>IFERROR(IF(AND(TYPE('Subgroup_Overrides'!F28)=TYPE(CN6563),ISBLANK('Subgroup_Overrides'!F28)=ISBLANK(CN6563),EXACT('Subgroup_Overrides'!F28,CN6563)),0,1),1)</x:f>
        <x:v>0</x:v>
      </x:c>
    </x:row>
    <x:row r="6564">
      <x:c r="CL6564" t="str">
        <x:v>Subgroup_Overrides</x:v>
      </x:c>
      <x:c r="CM6564" t="str">
        <x:v>G28</x:v>
      </x:c>
      <x:c r="CN6564" t="str">
        <x:v>Synthetic worked-run subgroup review: long commuters; household material exposure; author self-review; replace with measured evidence in operational use.</x:v>
      </x:c>
      <x:c r="CO6564" t="n">
        <x:f>IFERROR(IF(AND(TYPE('Subgroup_Overrides'!G28)=TYPE(CN6564),ISBLANK('Subgroup_Overrides'!G28)=ISBLANK(CN6564),EXACT('Subgroup_Overrides'!G28,CN6564)),0,1),1)</x:f>
        <x:v>0</x:v>
      </x:c>
    </x:row>
    <x:row r="6565">
      <x:c r="CL6565" t="str">
        <x:v>Subgroup_Overrides</x:v>
      </x:c>
      <x:c r="CM6565" t="str">
        <x:v>A29</x:v>
      </x:c>
      <x:c r="CN6565" t="str">
        <x:v>OVR-06</x:v>
      </x:c>
      <x:c r="CO6565" t="n">
        <x:f>IFERROR(IF(AND(TYPE('Subgroup_Overrides'!A29)=TYPE(CN6565),ISBLANK('Subgroup_Overrides'!A29)=ISBLANK(CN6565),EXACT('Subgroup_Overrides'!A29,CN6565)),0,1),1)</x:f>
        <x:v>0</x:v>
      </x:c>
    </x:row>
    <x:row r="6566">
      <x:c r="CL6566" t="str">
        <x:v>Subgroup_Overrides</x:v>
      </x:c>
      <x:c r="CM6566" t="str">
        <x:v>B29</x:v>
      </x:c>
      <x:c r="CN6566" t="str">
        <x:v>B</x:v>
      </x:c>
      <x:c r="CO6566" t="n">
        <x:f>IFERROR(IF(AND(TYPE('Subgroup_Overrides'!B29)=TYPE(CN6566),ISBLANK('Subgroup_Overrides'!B29)=ISBLANK(CN6566),EXACT('Subgroup_Overrides'!B29,CN6566)),0,1),1)</x:f>
        <x:v>0</x:v>
      </x:c>
    </x:row>
    <x:row r="6567">
      <x:c r="CL6567" t="str">
        <x:v>Subgroup_Overrides</x:v>
      </x:c>
      <x:c r="CM6567" t="str">
        <x:v>C29</x:v>
      </x:c>
      <x:c r="CN6567" t="str">
        <x:v>U7-D7</x:v>
      </x:c>
      <x:c r="CO6567" t="n">
        <x:f>IFERROR(IF(AND(TYPE('Subgroup_Overrides'!C29)=TYPE(CN6567),ISBLANK('Subgroup_Overrides'!C29)=ISBLANK(CN6567),EXACT('Subgroup_Overrides'!C29,CN6567)),0,1),1)</x:f>
        <x:v>0</x:v>
      </x:c>
    </x:row>
    <x:row r="6568">
      <x:c r="CL6568" t="str">
        <x:v>Subgroup_Overrides</x:v>
      </x:c>
      <x:c r="CM6568" t="str">
        <x:v>D29</x:v>
      </x:c>
      <x:c r="CN6568" t="str">
        <x:v>U7</x:v>
      </x:c>
      <x:c r="CO6568" t="n">
        <x:f>IFERROR(IF(AND(TYPE('Subgroup_Overrides'!D29)=TYPE(CN6568),ISBLANK('Subgroup_Overrides'!D29)=ISBLANK(CN6568),EXACT('Subgroup_Overrides'!D29,CN6568)),0,1),1)</x:f>
        <x:v>0</x:v>
      </x:c>
    </x:row>
    <x:row r="6569">
      <x:c r="CL6569" t="str">
        <x:v>Subgroup_Overrides</x:v>
      </x:c>
      <x:c r="CM6569" t="str">
        <x:v>E29</x:v>
      </x:c>
      <x:c r="CN6569" t="str">
        <x:v>D7</x:v>
      </x:c>
      <x:c r="CO6569" t="n">
        <x:f>IFERROR(IF(AND(TYPE('Subgroup_Overrides'!E29)=TYPE(CN6569),ISBLANK('Subgroup_Overrides'!E29)=ISBLANK(CN6569),EXACT('Subgroup_Overrides'!E29,CN6569)),0,1),1)</x:f>
        <x:v>0</x:v>
      </x:c>
    </x:row>
    <x:row r="6570">
      <x:c r="CL6570" t="str">
        <x:v>Subgroup_Overrides</x:v>
      </x:c>
      <x:c r="CM6570" t="str">
        <x:v>F29</x:v>
      </x:c>
      <x:c r="CN6570" t="n">
        <x:v>-0.08</x:v>
      </x:c>
      <x:c r="CO6570" t="n">
        <x:f>IFERROR(IF(AND(TYPE('Subgroup_Overrides'!F29)=TYPE(CN6570),ISBLANK('Subgroup_Overrides'!F29)=ISBLANK(CN6570),EXACT('Subgroup_Overrides'!F29,CN6570)),0,1),1)</x:f>
        <x:v>0</x:v>
      </x:c>
    </x:row>
    <x:row r="6571">
      <x:c r="CL6571" t="str">
        <x:v>Subgroup_Overrides</x:v>
      </x:c>
      <x:c r="CM6571" t="str">
        <x:v>G29</x:v>
      </x:c>
      <x:c r="CN6571" t="str">
        <x:v>Synthetic worked-run subgroup review: urban air-quality pathway; biosphere/environment exposure; author self-review; replace with measured evidence in operational use.</x:v>
      </x:c>
      <x:c r="CO6571" t="n">
        <x:f>IFERROR(IF(AND(TYPE('Subgroup_Overrides'!G29)=TYPE(CN6571),ISBLANK('Subgroup_Overrides'!G29)=ISBLANK(CN6571),EXACT('Subgroup_Overrides'!G29,CN6571)),0,1),1)</x:f>
        <x:v>0</x:v>
      </x:c>
    </x:row>
    <x:row r="6572">
      <x:c r="CL6572" t="str">
        <x:v>SGP_Input</x:v>
      </x:c>
      <x:c r="CM6572" t="str">
        <x:v>A1</x:v>
      </x:c>
      <x:c r="CN6572" t="str">
        <x:v>SGP INPUT INTERFACE</x:v>
      </x:c>
      <x:c r="CO6572" t="n">
        <x:f>IFERROR(IF(AND(TYPE('SGP_Input'!A1)=TYPE(CN6572),ISBLANK('SGP_Input'!A1)=ISBLANK(CN6572),EXACT('SGP_Input'!A1,CN6572)),0,1),1)</x:f>
        <x:v>0</x:v>
      </x:c>
    </x:row>
    <x:row r="6573">
      <x:c r="CL6573" t="str">
        <x:v>SGP_Input</x:v>
      </x:c>
      <x:c r="CM6573" t="str">
        <x:v>A2</x:v>
      </x:c>
      <x:c r="CN6573" t="str">
        <x:v>Human-only Tier-2 worked-run exemplar. This sheet records typed SGP v8.8 protection and capacity surfaces; it is not a consciousness detector, universal evaluator, RMCP validator, or authority grant.</x:v>
      </x:c>
      <x:c r="CO6573" t="n">
        <x:f>IFERROR(IF(AND(TYPE('SGP_Input'!A2)=TYPE(CN6573),ISBLANK('SGP_Input'!A2)=ISBLANK(CN6573),EXACT('SGP_Input'!A2,CN6573)),0,1),1)</x:f>
        <x:v>0</x:v>
      </x:c>
    </x:row>
    <x:row r="6574">
      <x:c r="CL6574" t="str">
        <x:v>SGP_Input</x:v>
      </x:c>
      <x:c r="CM6574" t="str">
        <x:v>A3</x:v>
      </x:c>
      <x:c r="CN6574" t="str">
        <x:v>Reference</x:v>
      </x:c>
      <x:c r="CO6574" t="n">
        <x:f>IFERROR(IF(AND(TYPE('SGP_Input'!A3)=TYPE(CN6574),ISBLANK('SGP_Input'!A3)=ISBLANK(CN6574),EXACT('SGP_Input'!A3,CN6574)),0,1),1)</x:f>
        <x:v>0</x:v>
      </x:c>
    </x:row>
    <x:row r="6575">
      <x:c r="CL6575" t="str">
        <x:v>SGP_Input</x:v>
      </x:c>
      <x:c r="CM6575" t="str">
        <x:v>B3</x:v>
      </x:c>
      <x:c r="CN6575" t="str">
        <x:v>RippleLogic Canon v13.0 Appendix G</x:v>
      </x:c>
      <x:c r="CO6575" t="n">
        <x:f>IFERROR(IF(AND(TYPE('SGP_Input'!B3)=TYPE(CN6575),ISBLANK('SGP_Input'!B3)=ISBLANK(CN6575),EXACT('SGP_Input'!B3,CN6575)),0,1),1)</x:f>
        <x:v>0</x:v>
      </x:c>
    </x:row>
    <x:row r="6576">
      <x:c r="CL6576" t="str">
        <x:v>SGP_Input</x:v>
      </x:c>
      <x:c r="CM6576" t="str">
        <x:v>C3</x:v>
      </x:c>
      <x:c r="CN6576" t="str">
        <x:v>SGP v8.8 Sections 4-11</x:v>
      </x:c>
      <x:c r="CO6576" t="n">
        <x:f>IFERROR(IF(AND(TYPE('SGP_Input'!C3)=TYPE(CN6576),ISBLANK('SGP_Input'!C3)=ISBLANK(CN6576),EXACT('SGP_Input'!C3,CN6576)),0,1),1)</x:f>
        <x:v>0</x:v>
      </x:c>
    </x:row>
    <x:row r="6577">
      <x:c r="CL6577" t="str">
        <x:v>SGP_Input</x:v>
      </x:c>
      <x:c r="CM6577" t="str">
        <x:v>A4</x:v>
      </x:c>
      <x:c r="CN6577" t="str">
        <x:v>SGP Version</x:v>
      </x:c>
      <x:c r="CO6577" t="n">
        <x:f>IFERROR(IF(AND(TYPE('SGP_Input'!A4)=TYPE(CN6577),ISBLANK('SGP_Input'!A4)=ISBLANK(CN6577),EXACT('SGP_Input'!A4,CN6577)),0,1),1)</x:f>
        <x:v>0</x:v>
      </x:c>
    </x:row>
    <x:row r="6578">
      <x:c r="CL6578" t="str">
        <x:v>SGP_Input</x:v>
      </x:c>
      <x:c r="CM6578" t="str">
        <x:v>B4</x:v>
      </x:c>
      <x:c r="CN6578" t="str">
        <x:v>SGP v8.8</x:v>
      </x:c>
      <x:c r="CO6578" t="n">
        <x:f>IFERROR(IF(AND(TYPE('SGP_Input'!B4)=TYPE(CN6578),ISBLANK('SGP_Input'!B4)=ISBLANK(CN6578),EXACT('SGP_Input'!B4,CN6578)),0,1),1)</x:f>
        <x:v>0</x:v>
      </x:c>
    </x:row>
    <x:row r="6579">
      <x:c r="CL6579" t="str">
        <x:v>SGP_Input</x:v>
      </x:c>
      <x:c r="CM6579" t="str">
        <x:v>C4</x:v>
      </x:c>
      <x:c r="CN6579" t="str">
        <x:v>Interface</x:v>
      </x:c>
      <x:c r="CO6579" t="n">
        <x:f>IFERROR(IF(AND(TYPE('SGP_Input'!C4)=TYPE(CN6579),ISBLANK('SGP_Input'!C4)=ISBLANK(CN6579),EXACT('SGP_Input'!C4,CN6579)),0,1),1)</x:f>
        <x:v>0</x:v>
      </x:c>
    </x:row>
    <x:row r="6580">
      <x:c r="CL6580" t="str">
        <x:v>SGP_Input</x:v>
      </x:c>
      <x:c r="CM6580" t="str">
        <x:v>D4</x:v>
      </x:c>
      <x:c r="CN6580" t="str">
        <x:v>MPS / FPP / GPR / SPR / ICP / RMCP / P100</x:v>
      </x:c>
      <x:c r="CO6580" t="n">
        <x:f>IFERROR(IF(AND(TYPE('SGP_Input'!D4)=TYPE(CN6580),ISBLANK('SGP_Input'!D4)=ISBLANK(CN6580),EXACT('SGP_Input'!D4,CN6580)),0,1),1)</x:f>
        <x:v>0</x:v>
      </x:c>
    </x:row>
    <x:row r="6581">
      <x:c r="CL6581" t="str">
        <x:v>SGP_Input</x:v>
      </x:c>
      <x:c r="CM6581" t="str">
        <x:v>A6</x:v>
      </x:c>
      <x:c r="CN6581" t="str">
        <x:v>HUMAN FULL PROTECTION PLATEAU — NON-OVERRIDABLE</x:v>
      </x:c>
      <x:c r="CO6581" t="n">
        <x:f>IFERROR(IF(AND(TYPE('SGP_Input'!A6)=TYPE(CN6581),ISBLANK('SGP_Input'!A6)=ISBLANK(CN6581),EXACT('SGP_Input'!A6,CN6581)),0,1),1)</x:f>
        <x:v>0</x:v>
      </x:c>
    </x:row>
    <x:row r="6582">
      <x:c r="CL6582" t="str">
        <x:v>SGP_Input</x:v>
      </x:c>
      <x:c r="CM6582" t="str">
        <x:v>A7</x:v>
      </x:c>
      <x:c r="CN6582" t="str">
        <x:v>For every human person H: FPP-100(H)=TRUE and h_welfare=1.00. MPS remains a separate evidence object and may be NOT_EVALUATED without weakening protection or full inclusion.</x:v>
      </x:c>
      <x:c r="CO6582" t="n">
        <x:f>IFERROR(IF(AND(TYPE('SGP_Input'!A7)=TYPE(CN6582),ISBLANK('SGP_Input'!A7)=ISBLANK(CN6582),EXACT('SGP_Input'!A7,CN6582)),0,1),1)</x:f>
        <x:v>0</x:v>
      </x:c>
    </x:row>
    <x:row r="6583">
      <x:c r="CL6583" t="str">
        <x:v>SGP_Input</x:v>
      </x:c>
      <x:c r="CM6583" t="str">
        <x:v>A8</x:v>
      </x:c>
      <x:c r="CN6583" t="str">
        <x:v>Humanity collectively is the current known RMCP-P100 calibration anchor. This does not mean every human individually has maximum reality-management capacity or that humanity governs wisely.</x:v>
      </x:c>
      <x:c r="CO6583" t="n">
        <x:f>IFERROR(IF(AND(TYPE('SGP_Input'!A8)=TYPE(CN6583),ISBLANK('SGP_Input'!A8)=ISBLANK(CN6583),EXACT('SGP_Input'!A8,CN6583)),0,1),1)</x:f>
        <x:v>0</x:v>
      </x:c>
    </x:row>
    <x:row r="6584">
      <x:c r="CL6584" t="str">
        <x:v>SGP_Input</x:v>
      </x:c>
      <x:c r="CM6584" t="str">
        <x:v>A9</x:v>
      </x:c>
      <x:c r="CN6584" t="str">
        <x:v>GPR, SPR, ICP, RMCP, disability, observability, age, illness, or performance MUST NOT weaken human FPP-100.</x:v>
      </x:c>
      <x:c r="CO6584" t="n">
        <x:f>IFERROR(IF(AND(TYPE('SGP_Input'!A9)=TYPE(CN6584),ISBLANK('SGP_Input'!A9)=ISBLANK(CN6584),EXACT('SGP_Input'!A9,CN6584)),0,1),1)</x:f>
        <x:v>0</x:v>
      </x:c>
    </x:row>
    <x:row r="6585">
      <x:c r="CL6585" t="str">
        <x:v>SGP_Input</x:v>
      </x:c>
      <x:c r="CM6585" t="str">
        <x:v>A11</x:v>
      </x:c>
      <x:c r="CN6585" t="str">
        <x:v>WORKED-RUN PROTECTION RECORDS</x:v>
      </x:c>
      <x:c r="CO6585" t="n">
        <x:f>IFERROR(IF(AND(TYPE('SGP_Input'!A11)=TYPE(CN6585),ISBLANK('SGP_Input'!A11)=ISBLANK(CN6585),EXACT('SGP_Input'!A11,CN6585)),0,1),1)</x:f>
        <x:v>0</x:v>
      </x:c>
    </x:row>
    <x:row r="6586">
      <x:c r="CL6586" t="str">
        <x:v>SGP_Input</x:v>
      </x:c>
      <x:c r="CM6586" t="str">
        <x:v>A12</x:v>
      </x:c>
      <x:c r="CN6586" t="str">
        <x:v>ID</x:v>
      </x:c>
      <x:c r="CO6586" t="n">
        <x:f>IFERROR(IF(AND(TYPE('SGP_Input'!A12)=TYPE(CN6586),ISBLANK('SGP_Input'!A12)=ISBLANK(CN6586),EXACT('SGP_Input'!A12,CN6586)),0,1),1)</x:f>
        <x:v>0</x:v>
      </x:c>
    </x:row>
    <x:row r="6587">
      <x:c r="CL6587" t="str">
        <x:v>SGP_Input</x:v>
      </x:c>
      <x:c r="CM6587" t="str">
        <x:v>B12</x:v>
      </x:c>
      <x:c r="CN6587" t="str">
        <x:v>Stakeholder</x:v>
      </x:c>
      <x:c r="CO6587" t="n">
        <x:f>IFERROR(IF(AND(TYPE('SGP_Input'!B12)=TYPE(CN6587),ISBLANK('SGP_Input'!B12)=ISBLANK(CN6587),EXACT('SGP_Input'!B12,CN6587)),0,1),1)</x:f>
        <x:v>0</x:v>
      </x:c>
    </x:row>
    <x:row r="6588">
      <x:c r="CL6588" t="str">
        <x:v>SGP_Input</x:v>
      </x:c>
      <x:c r="CM6588" t="str">
        <x:v>C12</x:v>
      </x:c>
      <x:c r="CN6588" t="str">
        <x:v>Substrate</x:v>
      </x:c>
      <x:c r="CO6588" t="n">
        <x:f>IFERROR(IF(AND(TYPE('SGP_Input'!C12)=TYPE(CN6588),ISBLANK('SGP_Input'!C12)=ISBLANK(CN6588),EXACT('SGP_Input'!C12,CN6588)),0,1),1)</x:f>
        <x:v>0</x:v>
      </x:c>
    </x:row>
    <x:row r="6589">
      <x:c r="CL6589" t="str">
        <x:v>SGP_Input</x:v>
      </x:c>
      <x:c r="CM6589" t="str">
        <x:v>D12</x:v>
      </x:c>
      <x:c r="CN6589" t="str">
        <x:v>MPS Status</x:v>
      </x:c>
      <x:c r="CO6589" t="n">
        <x:f>IFERROR(IF(AND(TYPE('SGP_Input'!D12)=TYPE(CN6589),ISBLANK('SGP_Input'!D12)=ISBLANK(CN6589),EXACT('SGP_Input'!D12,CN6589)),0,1),1)</x:f>
        <x:v>0</x:v>
      </x:c>
    </x:row>
    <x:row r="6590">
      <x:c r="CL6590" t="str">
        <x:v>SGP_Input</x:v>
      </x:c>
      <x:c r="CM6590" t="str">
        <x:v>E12</x:v>
      </x:c>
      <x:c r="CN6590" t="str">
        <x:v>FPP</x:v>
      </x:c>
      <x:c r="CO6590" t="n">
        <x:f>IFERROR(IF(AND(TYPE('SGP_Input'!E12)=TYPE(CN6590),ISBLANK('SGP_Input'!E12)=ISBLANK(CN6590),EXACT('SGP_Input'!E12,CN6590)),0,1),1)</x:f>
        <x:v>0</x:v>
      </x:c>
    </x:row>
    <x:row r="6591">
      <x:c r="CL6591" t="str">
        <x:v>SGP_Input</x:v>
      </x:c>
      <x:c r="CM6591" t="str">
        <x:v>F12</x:v>
      </x:c>
      <x:c r="CN6591" t="str">
        <x:v>h_welfare</x:v>
      </x:c>
      <x:c r="CO6591" t="n">
        <x:f>IFERROR(IF(AND(TYPE('SGP_Input'!F12)=TYPE(CN6591),ISBLANK('SGP_Input'!F12)=ISBLANK(CN6591),EXACT('SGP_Input'!F12,CN6591)),0,1),1)</x:f>
        <x:v>0</x:v>
      </x:c>
    </x:row>
    <x:row r="6592">
      <x:c r="CL6592" t="str">
        <x:v>SGP_Input</x:v>
      </x:c>
      <x:c r="CM6592" t="str">
        <x:v>G12</x:v>
      </x:c>
      <x:c r="CN6592" t="str">
        <x:v>Basis</x:v>
      </x:c>
      <x:c r="CO6592" t="n">
        <x:f>IFERROR(IF(AND(TYPE('SGP_Input'!G12)=TYPE(CN6592),ISBLANK('SGP_Input'!G12)=ISBLANK(CN6592),EXACT('SGP_Input'!G12,CN6592)),0,1),1)</x:f>
        <x:v>0</x:v>
      </x:c>
    </x:row>
    <x:row r="6593">
      <x:c r="CL6593" t="str">
        <x:v>SGP_Input</x:v>
      </x:c>
      <x:c r="CM6593" t="str">
        <x:v>A13</x:v>
      </x:c>
      <x:c r="CN6593" t="str">
        <x:v>SK01</x:v>
      </x:c>
      <x:c r="CO6593" t="n">
        <x:f>IFERROR(IF(AND(TYPE('SGP_Input'!A13)=TYPE(CN6593),ISBLANK('SGP_Input'!A13)=ISBLANK(CN6593),EXACT('SGP_Input'!A13,CN6593)),0,1),1)</x:f>
        <x:v>0</x:v>
      </x:c>
    </x:row>
    <x:row r="6594">
      <x:c r="CL6594" t="str">
        <x:v>SGP_Input</x:v>
      </x:c>
      <x:c r="CM6594" t="str">
        <x:v>B13</x:v>
      </x:c>
      <x:c r="CN6594" t="str">
        <x:v>Employees (all)</x:v>
      </x:c>
      <x:c r="CO6594" t="n">
        <x:f>IFERROR(IF(AND(TYPE('SGP_Input'!B13)=TYPE(CN6594),ISBLANK('SGP_Input'!B13)=ISBLANK(CN6594),EXACT('SGP_Input'!B13,CN6594)),0,1),1)</x:f>
        <x:v>0</x:v>
      </x:c>
    </x:row>
    <x:row r="6595">
      <x:c r="CL6595" t="str">
        <x:v>SGP_Input</x:v>
      </x:c>
      <x:c r="CM6595" t="str">
        <x:v>C13</x:v>
      </x:c>
      <x:c r="CN6595" t="str">
        <x:v>Human</x:v>
      </x:c>
      <x:c r="CO6595" t="n">
        <x:f>IFERROR(IF(AND(TYPE('SGP_Input'!C13)=TYPE(CN6595),ISBLANK('SGP_Input'!C13)=ISBLANK(CN6595),EXACT('SGP_Input'!C13,CN6595)),0,1),1)</x:f>
        <x:v>0</x:v>
      </x:c>
    </x:row>
    <x:row r="6596">
      <x:c r="CL6596" t="str">
        <x:v>SGP_Input</x:v>
      </x:c>
      <x:c r="CM6596" t="str">
        <x:v>D13</x:v>
      </x:c>
      <x:c r="CN6596" t="str">
        <x:v>NOT_EVALUATED</x:v>
      </x:c>
      <x:c r="CO6596" t="n">
        <x:f>IFERROR(IF(AND(TYPE('SGP_Input'!D13)=TYPE(CN6596),ISBLANK('SGP_Input'!D13)=ISBLANK(CN6596),EXACT('SGP_Input'!D13,CN6596)),0,1),1)</x:f>
        <x:v>0</x:v>
      </x:c>
    </x:row>
    <x:row r="6597">
      <x:c r="CL6597" t="str">
        <x:v>SGP_Input</x:v>
      </x:c>
      <x:c r="CM6597" t="str">
        <x:v>E13</x:v>
      </x:c>
      <x:c r="CN6597" t="b">
        <x:v>1</x:v>
      </x:c>
      <x:c r="CO6597" t="n">
        <x:f>IFERROR(IF(AND(TYPE('SGP_Input'!E13)=TYPE(CN6597),ISBLANK('SGP_Input'!E13)=ISBLANK(CN6597),EXACT('SGP_Input'!E13,CN6597)),0,1),1)</x:f>
        <x:v>0</x:v>
      </x:c>
    </x:row>
    <x:row r="6598">
      <x:c r="CL6598" t="str">
        <x:v>SGP_Input</x:v>
      </x:c>
      <x:c r="CM6598" t="str">
        <x:v>F13</x:v>
      </x:c>
      <x:c r="CN6598" t="n">
        <x:v>1</x:v>
      </x:c>
      <x:c r="CO6598" t="n">
        <x:f>IFERROR(IF(AND(TYPE('SGP_Input'!F13)=TYPE(CN6598),ISBLANK('SGP_Input'!F13)=ISBLANK(CN6598),EXACT('SGP_Input'!F13,CN6598)),0,1),1)</x:f>
        <x:v>0</x:v>
      </x:c>
    </x:row>
    <x:row r="6599">
      <x:c r="CL6599" t="str">
        <x:v>SGP_Input</x:v>
      </x:c>
      <x:c r="CM6599" t="str">
        <x:v>G13</x:v>
      </x:c>
      <x:c r="CN6599" t="str">
        <x:v>Human constitutional FPP and full-inclusion rule; not an MPS evidence interval</x:v>
      </x:c>
      <x:c r="CO6599" t="n">
        <x:f>IFERROR(IF(AND(TYPE('SGP_Input'!G13)=TYPE(CN6599),ISBLANK('SGP_Input'!G13)=ISBLANK(CN6599),EXACT('SGP_Input'!G13,CN6599)),0,1),1)</x:f>
        <x:v>0</x:v>
      </x:c>
    </x:row>
    <x:row r="6600">
      <x:c r="CL6600" t="str">
        <x:v>SGP_Input</x:v>
      </x:c>
      <x:c r="CM6600" t="str">
        <x:v>A14</x:v>
      </x:c>
      <x:c r="CN6600" t="str">
        <x:v>SK02</x:v>
      </x:c>
      <x:c r="CO6600" t="n">
        <x:f>IFERROR(IF(AND(TYPE('SGP_Input'!A14)=TYPE(CN6600),ISBLANK('SGP_Input'!A14)=ISBLANK(CN6600),EXACT('SGP_Input'!A14,CN6600)),0,1),1)</x:f>
        <x:v>0</x:v>
      </x:c>
    </x:row>
    <x:row r="6601">
      <x:c r="CL6601" t="str">
        <x:v>SGP_Input</x:v>
      </x:c>
      <x:c r="CM6601" t="str">
        <x:v>B14</x:v>
      </x:c>
      <x:c r="CN6601" t="str">
        <x:v>Household members</x:v>
      </x:c>
      <x:c r="CO6601" t="n">
        <x:f>IFERROR(IF(AND(TYPE('SGP_Input'!B14)=TYPE(CN6601),ISBLANK('SGP_Input'!B14)=ISBLANK(CN6601),EXACT('SGP_Input'!B14,CN6601)),0,1),1)</x:f>
        <x:v>0</x:v>
      </x:c>
    </x:row>
    <x:row r="6602">
      <x:c r="CL6602" t="str">
        <x:v>SGP_Input</x:v>
      </x:c>
      <x:c r="CM6602" t="str">
        <x:v>C14</x:v>
      </x:c>
      <x:c r="CN6602" t="str">
        <x:v>Human</x:v>
      </x:c>
      <x:c r="CO6602" t="n">
        <x:f>IFERROR(IF(AND(TYPE('SGP_Input'!C14)=TYPE(CN6602),ISBLANK('SGP_Input'!C14)=ISBLANK(CN6602),EXACT('SGP_Input'!C14,CN6602)),0,1),1)</x:f>
        <x:v>0</x:v>
      </x:c>
    </x:row>
    <x:row r="6603">
      <x:c r="CL6603" t="str">
        <x:v>SGP_Input</x:v>
      </x:c>
      <x:c r="CM6603" t="str">
        <x:v>D14</x:v>
      </x:c>
      <x:c r="CN6603" t="str">
        <x:v>NOT_EVALUATED</x:v>
      </x:c>
      <x:c r="CO6603" t="n">
        <x:f>IFERROR(IF(AND(TYPE('SGP_Input'!D14)=TYPE(CN6603),ISBLANK('SGP_Input'!D14)=ISBLANK(CN6603),EXACT('SGP_Input'!D14,CN6603)),0,1),1)</x:f>
        <x:v>0</x:v>
      </x:c>
    </x:row>
    <x:row r="6604">
      <x:c r="CL6604" t="str">
        <x:v>SGP_Input</x:v>
      </x:c>
      <x:c r="CM6604" t="str">
        <x:v>E14</x:v>
      </x:c>
      <x:c r="CN6604" t="b">
        <x:v>1</x:v>
      </x:c>
      <x:c r="CO6604" t="n">
        <x:f>IFERROR(IF(AND(TYPE('SGP_Input'!E14)=TYPE(CN6604),ISBLANK('SGP_Input'!E14)=ISBLANK(CN6604),EXACT('SGP_Input'!E14,CN6604)),0,1),1)</x:f>
        <x:v>0</x:v>
      </x:c>
    </x:row>
    <x:row r="6605">
      <x:c r="CL6605" t="str">
        <x:v>SGP_Input</x:v>
      </x:c>
      <x:c r="CM6605" t="str">
        <x:v>F14</x:v>
      </x:c>
      <x:c r="CN6605" t="n">
        <x:v>1</x:v>
      </x:c>
      <x:c r="CO6605" t="n">
        <x:f>IFERROR(IF(AND(TYPE('SGP_Input'!F14)=TYPE(CN6605),ISBLANK('SGP_Input'!F14)=ISBLANK(CN6605),EXACT('SGP_Input'!F14,CN6605)),0,1),1)</x:f>
        <x:v>0</x:v>
      </x:c>
    </x:row>
    <x:row r="6606">
      <x:c r="CL6606" t="str">
        <x:v>SGP_Input</x:v>
      </x:c>
      <x:c r="CM6606" t="str">
        <x:v>G14</x:v>
      </x:c>
      <x:c r="CN6606" t="str">
        <x:v>Human constitutional FPP and full-inclusion rule; not an MPS evidence interval</x:v>
      </x:c>
      <x:c r="CO6606" t="n">
        <x:f>IFERROR(IF(AND(TYPE('SGP_Input'!G14)=TYPE(CN6606),ISBLANK('SGP_Input'!G14)=ISBLANK(CN6606),EXACT('SGP_Input'!G14,CN6606)),0,1),1)</x:f>
        <x:v>0</x:v>
      </x:c>
    </x:row>
    <x:row r="6607">
      <x:c r="CL6607" t="str">
        <x:v>SGP_Input</x:v>
      </x:c>
      <x:c r="CM6607" t="str">
        <x:v>A15</x:v>
      </x:c>
      <x:c r="CN6607" t="str">
        <x:v>SK03</x:v>
      </x:c>
      <x:c r="CO6607" t="n">
        <x:f>IFERROR(IF(AND(TYPE('SGP_Input'!A15)=TYPE(CN6607),ISBLANK('SGP_Input'!A15)=ISBLANK(CN6607),EXACT('SGP_Input'!A15,CN6607)),0,1),1)</x:f>
        <x:v>0</x:v>
      </x:c>
    </x:row>
    <x:row r="6608">
      <x:c r="CL6608" t="str">
        <x:v>SGP_Input</x:v>
      </x:c>
      <x:c r="CM6608" t="str">
        <x:v>B15</x:v>
      </x:c>
      <x:c r="CN6608" t="str">
        <x:v>Community members</x:v>
      </x:c>
      <x:c r="CO6608" t="n">
        <x:f>IFERROR(IF(AND(TYPE('SGP_Input'!B15)=TYPE(CN6608),ISBLANK('SGP_Input'!B15)=ISBLANK(CN6608),EXACT('SGP_Input'!B15,CN6608)),0,1),1)</x:f>
        <x:v>0</x:v>
      </x:c>
    </x:row>
    <x:row r="6609">
      <x:c r="CL6609" t="str">
        <x:v>SGP_Input</x:v>
      </x:c>
      <x:c r="CM6609" t="str">
        <x:v>C15</x:v>
      </x:c>
      <x:c r="CN6609" t="str">
        <x:v>Human</x:v>
      </x:c>
      <x:c r="CO6609" t="n">
        <x:f>IFERROR(IF(AND(TYPE('SGP_Input'!C15)=TYPE(CN6609),ISBLANK('SGP_Input'!C15)=ISBLANK(CN6609),EXACT('SGP_Input'!C15,CN6609)),0,1),1)</x:f>
        <x:v>0</x:v>
      </x:c>
    </x:row>
    <x:row r="6610">
      <x:c r="CL6610" t="str">
        <x:v>SGP_Input</x:v>
      </x:c>
      <x:c r="CM6610" t="str">
        <x:v>D15</x:v>
      </x:c>
      <x:c r="CN6610" t="str">
        <x:v>NOT_EVALUATED</x:v>
      </x:c>
      <x:c r="CO6610" t="n">
        <x:f>IFERROR(IF(AND(TYPE('SGP_Input'!D15)=TYPE(CN6610),ISBLANK('SGP_Input'!D15)=ISBLANK(CN6610),EXACT('SGP_Input'!D15,CN6610)),0,1),1)</x:f>
        <x:v>0</x:v>
      </x:c>
    </x:row>
    <x:row r="6611">
      <x:c r="CL6611" t="str">
        <x:v>SGP_Input</x:v>
      </x:c>
      <x:c r="CM6611" t="str">
        <x:v>E15</x:v>
      </x:c>
      <x:c r="CN6611" t="b">
        <x:v>1</x:v>
      </x:c>
      <x:c r="CO6611" t="n">
        <x:f>IFERROR(IF(AND(TYPE('SGP_Input'!E15)=TYPE(CN6611),ISBLANK('SGP_Input'!E15)=ISBLANK(CN6611),EXACT('SGP_Input'!E15,CN6611)),0,1),1)</x:f>
        <x:v>0</x:v>
      </x:c>
    </x:row>
    <x:row r="6612">
      <x:c r="CL6612" t="str">
        <x:v>SGP_Input</x:v>
      </x:c>
      <x:c r="CM6612" t="str">
        <x:v>F15</x:v>
      </x:c>
      <x:c r="CN6612" t="n">
        <x:v>1</x:v>
      </x:c>
      <x:c r="CO6612" t="n">
        <x:f>IFERROR(IF(AND(TYPE('SGP_Input'!F15)=TYPE(CN6612),ISBLANK('SGP_Input'!F15)=ISBLANK(CN6612),EXACT('SGP_Input'!F15,CN6612)),0,1),1)</x:f>
        <x:v>0</x:v>
      </x:c>
    </x:row>
    <x:row r="6613">
      <x:c r="CL6613" t="str">
        <x:v>SGP_Input</x:v>
      </x:c>
      <x:c r="CM6613" t="str">
        <x:v>G15</x:v>
      </x:c>
      <x:c r="CN6613" t="str">
        <x:v>Human constitutional FPP and full-inclusion rule; not an MPS evidence interval</x:v>
      </x:c>
      <x:c r="CO6613" t="n">
        <x:f>IFERROR(IF(AND(TYPE('SGP_Input'!G15)=TYPE(CN6613),ISBLANK('SGP_Input'!G15)=ISBLANK(CN6613),EXACT('SGP_Input'!G15,CN6613)),0,1),1)</x:f>
        <x:v>0</x:v>
      </x:c>
    </x:row>
    <x:row r="6614">
      <x:c r="CL6614" t="str">
        <x:v>SGP_Input</x:v>
      </x:c>
      <x:c r="CM6614" t="str">
        <x:v>A16</x:v>
      </x:c>
      <x:c r="CN6614" t="str">
        <x:v>SK04</x:v>
      </x:c>
      <x:c r="CO6614" t="n">
        <x:f>IFERROR(IF(AND(TYPE('SGP_Input'!A16)=TYPE(CN6614),ISBLANK('SGP_Input'!A16)=ISBLANK(CN6614),EXACT('SGP_Input'!A16,CN6614)),0,1),1)</x:f>
        <x:v>0</x:v>
      </x:c>
    </x:row>
    <x:row r="6615">
      <x:c r="CL6615" t="str">
        <x:v>SGP_Input</x:v>
      </x:c>
      <x:c r="CM6615" t="str">
        <x:v>B16</x:v>
      </x:c>
      <x:c r="CN6615" t="str">
        <x:v>Organization staff</x:v>
      </x:c>
      <x:c r="CO6615" t="n">
        <x:f>IFERROR(IF(AND(TYPE('SGP_Input'!B16)=TYPE(CN6615),ISBLANK('SGP_Input'!B16)=ISBLANK(CN6615),EXACT('SGP_Input'!B16,CN6615)),0,1),1)</x:f>
        <x:v>0</x:v>
      </x:c>
    </x:row>
    <x:row r="6616">
      <x:c r="CL6616" t="str">
        <x:v>SGP_Input</x:v>
      </x:c>
      <x:c r="CM6616" t="str">
        <x:v>C16</x:v>
      </x:c>
      <x:c r="CN6616" t="str">
        <x:v>Human</x:v>
      </x:c>
      <x:c r="CO6616" t="n">
        <x:f>IFERROR(IF(AND(TYPE('SGP_Input'!C16)=TYPE(CN6616),ISBLANK('SGP_Input'!C16)=ISBLANK(CN6616),EXACT('SGP_Input'!C16,CN6616)),0,1),1)</x:f>
        <x:v>0</x:v>
      </x:c>
    </x:row>
    <x:row r="6617">
      <x:c r="CL6617" t="str">
        <x:v>SGP_Input</x:v>
      </x:c>
      <x:c r="CM6617" t="str">
        <x:v>D16</x:v>
      </x:c>
      <x:c r="CN6617" t="str">
        <x:v>NOT_EVALUATED</x:v>
      </x:c>
      <x:c r="CO6617" t="n">
        <x:f>IFERROR(IF(AND(TYPE('SGP_Input'!D16)=TYPE(CN6617),ISBLANK('SGP_Input'!D16)=ISBLANK(CN6617),EXACT('SGP_Input'!D16,CN6617)),0,1),1)</x:f>
        <x:v>0</x:v>
      </x:c>
    </x:row>
    <x:row r="6618">
      <x:c r="CL6618" t="str">
        <x:v>SGP_Input</x:v>
      </x:c>
      <x:c r="CM6618" t="str">
        <x:v>E16</x:v>
      </x:c>
      <x:c r="CN6618" t="b">
        <x:v>1</x:v>
      </x:c>
      <x:c r="CO6618" t="n">
        <x:f>IFERROR(IF(AND(TYPE('SGP_Input'!E16)=TYPE(CN6618),ISBLANK('SGP_Input'!E16)=ISBLANK(CN6618),EXACT('SGP_Input'!E16,CN6618)),0,1),1)</x:f>
        <x:v>0</x:v>
      </x:c>
    </x:row>
    <x:row r="6619">
      <x:c r="CL6619" t="str">
        <x:v>SGP_Input</x:v>
      </x:c>
      <x:c r="CM6619" t="str">
        <x:v>F16</x:v>
      </x:c>
      <x:c r="CN6619" t="n">
        <x:v>1</x:v>
      </x:c>
      <x:c r="CO6619" t="n">
        <x:f>IFERROR(IF(AND(TYPE('SGP_Input'!F16)=TYPE(CN6619),ISBLANK('SGP_Input'!F16)=ISBLANK(CN6619),EXACT('SGP_Input'!F16,CN6619)),0,1),1)</x:f>
        <x:v>0</x:v>
      </x:c>
    </x:row>
    <x:row r="6620">
      <x:c r="CL6620" t="str">
        <x:v>SGP_Input</x:v>
      </x:c>
      <x:c r="CM6620" t="str">
        <x:v>G16</x:v>
      </x:c>
      <x:c r="CN6620" t="str">
        <x:v>Human constitutional FPP and full-inclusion rule; not an MPS evidence interval</x:v>
      </x:c>
      <x:c r="CO6620" t="n">
        <x:f>IFERROR(IF(AND(TYPE('SGP_Input'!G16)=TYPE(CN6620),ISBLANK('SGP_Input'!G16)=ISBLANK(CN6620),EXACT('SGP_Input'!G16,CN6620)),0,1),1)</x:f>
        <x:v>0</x:v>
      </x:c>
    </x:row>
    <x:row r="6621">
      <x:c r="CL6621" t="str">
        <x:v>SGP_Input</x:v>
      </x:c>
      <x:c r="CM6621" t="str">
        <x:v>A17</x:v>
      </x:c>
      <x:c r="CN6621" t="str">
        <x:v>SK05</x:v>
      </x:c>
      <x:c r="CO6621" t="n">
        <x:f>IFERROR(IF(AND(TYPE('SGP_Input'!A17)=TYPE(CN6621),ISBLANK('SGP_Input'!A17)=ISBLANK(CN6621),EXACT('SGP_Input'!A17,CN6621)),0,1),1)</x:f>
        <x:v>0</x:v>
      </x:c>
    </x:row>
    <x:row r="6622">
      <x:c r="CL6622" t="str">
        <x:v>SGP_Input</x:v>
      </x:c>
      <x:c r="CM6622" t="str">
        <x:v>B17</x:v>
      </x:c>
      <x:c r="CN6622" t="str">
        <x:v>Policy stakeholders</x:v>
      </x:c>
      <x:c r="CO6622" t="n">
        <x:f>IFERROR(IF(AND(TYPE('SGP_Input'!B17)=TYPE(CN6622),ISBLANK('SGP_Input'!B17)=ISBLANK(CN6622),EXACT('SGP_Input'!B17,CN6622)),0,1),1)</x:f>
        <x:v>0</x:v>
      </x:c>
    </x:row>
    <x:row r="6623">
      <x:c r="CL6623" t="str">
        <x:v>SGP_Input</x:v>
      </x:c>
      <x:c r="CM6623" t="str">
        <x:v>C17</x:v>
      </x:c>
      <x:c r="CN6623" t="str">
        <x:v>Human</x:v>
      </x:c>
      <x:c r="CO6623" t="n">
        <x:f>IFERROR(IF(AND(TYPE('SGP_Input'!C17)=TYPE(CN6623),ISBLANK('SGP_Input'!C17)=ISBLANK(CN6623),EXACT('SGP_Input'!C17,CN6623)),0,1),1)</x:f>
        <x:v>0</x:v>
      </x:c>
    </x:row>
    <x:row r="6624">
      <x:c r="CL6624" t="str">
        <x:v>SGP_Input</x:v>
      </x:c>
      <x:c r="CM6624" t="str">
        <x:v>D17</x:v>
      </x:c>
      <x:c r="CN6624" t="str">
        <x:v>NOT_EVALUATED</x:v>
      </x:c>
      <x:c r="CO6624" t="n">
        <x:f>IFERROR(IF(AND(TYPE('SGP_Input'!D17)=TYPE(CN6624),ISBLANK('SGP_Input'!D17)=ISBLANK(CN6624),EXACT('SGP_Input'!D17,CN6624)),0,1),1)</x:f>
        <x:v>0</x:v>
      </x:c>
    </x:row>
    <x:row r="6625">
      <x:c r="CL6625" t="str">
        <x:v>SGP_Input</x:v>
      </x:c>
      <x:c r="CM6625" t="str">
        <x:v>E17</x:v>
      </x:c>
      <x:c r="CN6625" t="b">
        <x:v>1</x:v>
      </x:c>
      <x:c r="CO6625" t="n">
        <x:f>IFERROR(IF(AND(TYPE('SGP_Input'!E17)=TYPE(CN6625),ISBLANK('SGP_Input'!E17)=ISBLANK(CN6625),EXACT('SGP_Input'!E17,CN6625)),0,1),1)</x:f>
        <x:v>0</x:v>
      </x:c>
    </x:row>
    <x:row r="6626">
      <x:c r="CL6626" t="str">
        <x:v>SGP_Input</x:v>
      </x:c>
      <x:c r="CM6626" t="str">
        <x:v>F17</x:v>
      </x:c>
      <x:c r="CN6626" t="n">
        <x:v>1</x:v>
      </x:c>
      <x:c r="CO6626" t="n">
        <x:f>IFERROR(IF(AND(TYPE('SGP_Input'!F17)=TYPE(CN6626),ISBLANK('SGP_Input'!F17)=ISBLANK(CN6626),EXACT('SGP_Input'!F17,CN6626)),0,1),1)</x:f>
        <x:v>0</x:v>
      </x:c>
    </x:row>
    <x:row r="6627">
      <x:c r="CL6627" t="str">
        <x:v>SGP_Input</x:v>
      </x:c>
      <x:c r="CM6627" t="str">
        <x:v>G17</x:v>
      </x:c>
      <x:c r="CN6627" t="str">
        <x:v>Human constitutional FPP and full-inclusion rule; not an MPS evidence interval</x:v>
      </x:c>
      <x:c r="CO6627" t="n">
        <x:f>IFERROR(IF(AND(TYPE('SGP_Input'!G17)=TYPE(CN6627),ISBLANK('SGP_Input'!G17)=ISBLANK(CN6627),EXACT('SGP_Input'!G17,CN6627)),0,1),1)</x:f>
        <x:v>0</x:v>
      </x:c>
    </x:row>
    <x:row r="6628">
      <x:c r="CL6628" t="str">
        <x:v>SGP_Input</x:v>
      </x:c>
      <x:c r="CM6628" t="str">
        <x:v>A18</x:v>
      </x:c>
      <x:c r="CN6628" t="str">
        <x:v>SK06</x:v>
      </x:c>
      <x:c r="CO6628" t="n">
        <x:f>IFERROR(IF(AND(TYPE('SGP_Input'!A18)=TYPE(CN6628),ISBLANK('SGP_Input'!A18)=ISBLANK(CN6628),EXACT('SGP_Input'!A18,CN6628)),0,1),1)</x:f>
        <x:v>0</x:v>
      </x:c>
    </x:row>
    <x:row r="6629">
      <x:c r="CL6629" t="str">
        <x:v>SGP_Input</x:v>
      </x:c>
      <x:c r="CM6629" t="str">
        <x:v>B18</x:v>
      </x:c>
      <x:c r="CN6629" t="str">
        <x:v>Humanity (aggregate view)</x:v>
      </x:c>
      <x:c r="CO6629" t="n">
        <x:f>IFERROR(IF(AND(TYPE('SGP_Input'!B18)=TYPE(CN6629),ISBLANK('SGP_Input'!B18)=ISBLANK(CN6629),EXACT('SGP_Input'!B18,CN6629)),0,1),1)</x:f>
        <x:v>0</x:v>
      </x:c>
    </x:row>
    <x:row r="6630">
      <x:c r="CL6630" t="str">
        <x:v>SGP_Input</x:v>
      </x:c>
      <x:c r="CM6630" t="str">
        <x:v>C18</x:v>
      </x:c>
      <x:c r="CN6630" t="str">
        <x:v>Human</x:v>
      </x:c>
      <x:c r="CO6630" t="n">
        <x:f>IFERROR(IF(AND(TYPE('SGP_Input'!C18)=TYPE(CN6630),ISBLANK('SGP_Input'!C18)=ISBLANK(CN6630),EXACT('SGP_Input'!C18,CN6630)),0,1),1)</x:f>
        <x:v>0</x:v>
      </x:c>
    </x:row>
    <x:row r="6631">
      <x:c r="CL6631" t="str">
        <x:v>SGP_Input</x:v>
      </x:c>
      <x:c r="CM6631" t="str">
        <x:v>D18</x:v>
      </x:c>
      <x:c r="CN6631" t="str">
        <x:v>NOT_EVALUATED</x:v>
      </x:c>
      <x:c r="CO6631" t="n">
        <x:f>IFERROR(IF(AND(TYPE('SGP_Input'!D18)=TYPE(CN6631),ISBLANK('SGP_Input'!D18)=ISBLANK(CN6631),EXACT('SGP_Input'!D18,CN6631)),0,1),1)</x:f>
        <x:v>0</x:v>
      </x:c>
    </x:row>
    <x:row r="6632">
      <x:c r="CL6632" t="str">
        <x:v>SGP_Input</x:v>
      </x:c>
      <x:c r="CM6632" t="str">
        <x:v>E18</x:v>
      </x:c>
      <x:c r="CN6632" t="b">
        <x:v>1</x:v>
      </x:c>
      <x:c r="CO6632" t="n">
        <x:f>IFERROR(IF(AND(TYPE('SGP_Input'!E18)=TYPE(CN6632),ISBLANK('SGP_Input'!E18)=ISBLANK(CN6632),EXACT('SGP_Input'!E18,CN6632)),0,1),1)</x:f>
        <x:v>0</x:v>
      </x:c>
    </x:row>
    <x:row r="6633">
      <x:c r="CL6633" t="str">
        <x:v>SGP_Input</x:v>
      </x:c>
      <x:c r="CM6633" t="str">
        <x:v>F18</x:v>
      </x:c>
      <x:c r="CN6633" t="n">
        <x:v>1</x:v>
      </x:c>
      <x:c r="CO6633" t="n">
        <x:f>IFERROR(IF(AND(TYPE('SGP_Input'!F18)=TYPE(CN6633),ISBLANK('SGP_Input'!F18)=ISBLANK(CN6633),EXACT('SGP_Input'!F18,CN6633)),0,1),1)</x:f>
        <x:v>0</x:v>
      </x:c>
    </x:row>
    <x:row r="6634">
      <x:c r="CL6634" t="str">
        <x:v>SGP_Input</x:v>
      </x:c>
      <x:c r="CM6634" t="str">
        <x:v>G18</x:v>
      </x:c>
      <x:c r="CN6634" t="str">
        <x:v>Human constitutional FPP and full-inclusion rule; collective RMCP-P100 is separate</x:v>
      </x:c>
      <x:c r="CO6634" t="n">
        <x:f>IFERROR(IF(AND(TYPE('SGP_Input'!G18)=TYPE(CN6634),ISBLANK('SGP_Input'!G18)=ISBLANK(CN6634),EXACT('SGP_Input'!G18,CN6634)),0,1),1)</x:f>
        <x:v>0</x:v>
      </x:c>
    </x:row>
    <x:row r="6635">
      <x:c r="CL6635" t="str">
        <x:v>SGP_Input</x:v>
      </x:c>
      <x:c r="CM6635" t="str">
        <x:v>A20</x:v>
      </x:c>
      <x:c r="CN6635" t="str">
        <x:v>NON-HUMAN / MIXED-SUBSTRATE RULE</x:v>
      </x:c>
      <x:c r="CO6635" t="n">
        <x:f>IFERROR(IF(AND(TYPE('SGP_Input'!A20)=TYPE(CN6635),ISBLANK('SGP_Input'!A20)=ISBLANK(CN6635),EXACT('SGP_Input'!A20,CN6635)),0,1),1)</x:f>
        <x:v>0</x:v>
      </x:c>
    </x:row>
    <x:row r="6636">
      <x:c r="CL6636" t="str">
        <x:v>SGP_Input</x:v>
      </x:c>
      <x:c r="CM6636" t="str">
        <x:v>A21</x:v>
      </x:c>
      <x:c r="CN6636" t="str">
        <x:v>A generalized run MUST record a valid target boundary, MPS-NE or MPS evidence band/interval, confidence, evidence trace, protection posture, governed welfare-inclusion hypotheses, and revision trigger.</x:v>
      </x:c>
      <x:c r="CO6636" t="n">
        <x:f>IFERROR(IF(AND(TYPE('SGP_Input'!A21)=TYPE(CN6636),ISBLANK('SGP_Input'!A21)=ISBLANK(CN6636),EXACT('SGP_Input'!A21,CN6636)),0,1),1)</x:f>
        <x:v>0</x:v>
      </x:c>
    </x:row>
    <x:row r="6637">
      <x:c r="CL6637" t="str">
        <x:v>SGP_Input</x:v>
      </x:c>
      <x:c r="CM6637" t="str">
        <x:v>A22</x:v>
      </x:c>
      <x:c r="CN6637" t="str">
        <x:v>If welfare-inclusion hypotheses can change a ranking or verdict, test them and record MPS_HYPOTHESIS_SENSITIVE. Missing or poorly observable evidence is MPS-NE, never zero or MPS-0.</x:v>
      </x:c>
      <x:c r="CO6637" t="n">
        <x:f>IFERROR(IF(AND(TYPE('SGP_Input'!A22)=TYPE(CN6637),ISBLANK('SGP_Input'!A22)=ISBLANK(CN6637),EXACT('SGP_Input'!A22,CN6637)),0,1),1)</x:f>
        <x:v>0</x:v>
      </x:c>
    </x:row>
    <x:row r="6638">
      <x:c r="CL6638" t="str">
        <x:v>SGP_Input</x:v>
      </x:c>
      <x:c r="CM6638" t="str">
        <x:v>A23</x:v>
      </x:c>
      <x:c r="CN6638" t="str">
        <x:v>FPP does not imply GPR, SPR, RMCP-P100, CMIU membership, legal status, or command authority. ICP/RMCP/P100 do not alter MPS or FPP and do not grant authority.</x:v>
      </x:c>
      <x:c r="CO6638" t="n">
        <x:f>IFERROR(IF(AND(TYPE('SGP_Input'!A23)=TYPE(CN6638),ISBLANK('SGP_Input'!A23)=ISBLANK(CN6638),EXACT('SGP_Input'!A23,CN6638)),0,1),1)</x:f>
        <x:v>0</x:v>
      </x:c>
    </x:row>
    <x:row r="6639">
      <x:c r="CL6639" t="str">
        <x:v>SGP_Input</x:v>
      </x:c>
      <x:c r="CM6639" t="str">
        <x:v>A25</x:v>
      </x:c>
      <x:c r="CN6639" t="str">
        <x:v>BIOSPHERE NOTE</x:v>
      </x:c>
      <x:c r="CO6639" t="n">
        <x:f>IFERROR(IF(AND(TYPE('SGP_Input'!A25)=TYPE(CN6639),ISBLANK('SGP_Input'!A25)=ISBLANK(CN6639),EXACT('SGP_Input'!A25,CN6639)),0,1),1)</x:f>
        <x:v>0</x:v>
      </x:c>
    </x:row>
    <x:row r="6640">
      <x:c r="CL6640" t="str">
        <x:v>SGP_Input</x:v>
      </x:c>
      <x:c r="CM6640" t="str">
        <x:v>A26</x:v>
      </x:c>
      <x:c r="CN6640" t="str">
        <x:v>U7 environmental integrity is not automatically a direct animal-welfare claim. Where individual or class welfare is materially affected, invoke a versioned SGP v8.8 record. Life, sentience, ecological value, and FPP are not identical categories.</x:v>
      </x:c>
      <x:c r="CO6640" t="n">
        <x:f>IFERROR(IF(AND(TYPE('SGP_Input'!A26)=TYPE(CN6640),ISBLANK('SGP_Input'!A26)=ISBLANK(CN6640),EXACT('SGP_Input'!A26,CN6640)),0,1),1)</x:f>
        <x:v>0</x:v>
      </x:c>
    </x:row>
    <x:row r="6641">
      <x:c r="CL6641" t="str">
        <x:v>SGP_Integration</x:v>
      </x:c>
      <x:c r="CM6641" t="str">
        <x:v>A1</x:v>
      </x:c>
      <x:c r="CN6641" t="str">
        <x:v>SGP INTEGRATION DOCUMENTATION</x:v>
      </x:c>
      <x:c r="CO6641" t="n">
        <x:f>IFERROR(IF(AND(TYPE('SGP_Integration'!A1)=TYPE(CN6641),ISBLANK('SGP_Integration'!A1)=ISBLANK(CN6641),EXACT('SGP_Integration'!A1,CN6641)),0,1),1)</x:f>
        <x:v>0</x:v>
      </x:c>
    </x:row>
    <x:row r="6642">
      <x:c r="CL6642" t="str">
        <x:v>SGP_Integration</x:v>
      </x:c>
      <x:c r="CM6642" t="str">
        <x:v>A2</x:v>
      </x:c>
      <x:c r="CN6642" t="str">
        <x:v>Reference</x:v>
      </x:c>
      <x:c r="CO6642" t="n">
        <x:f>IFERROR(IF(AND(TYPE('SGP_Integration'!A2)=TYPE(CN6642),ISBLANK('SGP_Integration'!A2)=ISBLANK(CN6642),EXACT('SGP_Integration'!A2,CN6642)),0,1),1)</x:f>
        <x:v>0</x:v>
      </x:c>
    </x:row>
    <x:row r="6643">
      <x:c r="CL6643" t="str">
        <x:v>SGP_Integration</x:v>
      </x:c>
      <x:c r="CM6643" t="str">
        <x:v>B2</x:v>
      </x:c>
      <x:c r="CN6643" t="str">
        <x:v>RippleLogic Canon v13.0 Appendix G; SGP v8.8</x:v>
      </x:c>
      <x:c r="CO6643" t="n">
        <x:f>IFERROR(IF(AND(TYPE('SGP_Integration'!B2)=TYPE(CN6643),ISBLANK('SGP_Integration'!B2)=ISBLANK(CN6643),EXACT('SGP_Integration'!B2,CN6643)),0,1),1)</x:f>
        <x:v>0</x:v>
      </x:c>
    </x:row>
    <x:row r="6644">
      <x:c r="CL6644" t="str">
        <x:v>SGP_Integration</x:v>
      </x:c>
      <x:c r="CM6644" t="str">
        <x:v>A4</x:v>
      </x:c>
      <x:c r="CN6644" t="str">
        <x:v>WORKED-RUN STATUS</x:v>
      </x:c>
      <x:c r="CO6644" t="n">
        <x:f>IFERROR(IF(AND(TYPE('SGP_Integration'!A4)=TYPE(CN6644),ISBLANK('SGP_Integration'!A4)=ISBLANK(CN6644),EXACT('SGP_Integration'!A4,CN6644)),0,1),1)</x:f>
        <x:v>0</x:v>
      </x:c>
    </x:row>
    <x:row r="6645">
      <x:c r="CL6645" t="str">
        <x:v>SGP_Integration</x:v>
      </x:c>
      <x:c r="CM6645" t="str">
        <x:v>B4</x:v>
      </x:c>
      <x:c r="CN6645" t="str">
        <x:v>Human-only example; no non-human MPS assessment performed</x:v>
      </x:c>
      <x:c r="CO6645" t="n">
        <x:f>IFERROR(IF(AND(TYPE('SGP_Integration'!B4)=TYPE(CN6645),ISBLANK('SGP_Integration'!B4)=ISBLANK(CN6645),EXACT('SGP_Integration'!B4,CN6645)),0,1),1)</x:f>
        <x:v>0</x:v>
      </x:c>
    </x:row>
    <x:row r="6646">
      <x:c r="CL6646" t="str">
        <x:v>SGP_Integration</x:v>
      </x:c>
      <x:c r="CM6646" t="str">
        <x:v>A5</x:v>
      </x:c>
      <x:c r="CN6646" t="str">
        <x:v>Human FPP</x:v>
      </x:c>
      <x:c r="CO6646" t="n">
        <x:f>IFERROR(IF(AND(TYPE('SGP_Integration'!A5)=TYPE(CN6646),ISBLANK('SGP_Integration'!A5)=ISBLANK(CN6646),EXACT('SGP_Integration'!A5,CN6646)),0,1),1)</x:f>
        <x:v>0</x:v>
      </x:c>
    </x:row>
    <x:row r="6647">
      <x:c r="CL6647" t="str">
        <x:v>SGP_Integration</x:v>
      </x:c>
      <x:c r="CM6647" t="str">
        <x:v>B5</x:v>
      </x:c>
      <x:c r="CN6647" t="str">
        <x:v>TRUE for every logged human stakeholder</x:v>
      </x:c>
      <x:c r="CO6647" t="n">
        <x:f>IFERROR(IF(AND(TYPE('SGP_Integration'!B5)=TYPE(CN6647),ISBLANK('SGP_Integration'!B5)=ISBLANK(CN6647),EXACT('SGP_Integration'!B5,CN6647)),0,1),1)</x:f>
        <x:v>0</x:v>
      </x:c>
    </x:row>
    <x:row r="6648">
      <x:c r="CL6648" t="str">
        <x:v>SGP_Integration</x:v>
      </x:c>
      <x:c r="CM6648" t="str">
        <x:v>A6</x:v>
      </x:c>
      <x:c r="CN6648" t="str">
        <x:v>MPS evidence status</x:v>
      </x:c>
      <x:c r="CO6648" t="n">
        <x:f>IFERROR(IF(AND(TYPE('SGP_Integration'!A6)=TYPE(CN6648),ISBLANK('SGP_Integration'!A6)=ISBLANK(CN6648),EXACT('SGP_Integration'!A6,CN6648)),0,1),1)</x:f>
        <x:v>0</x:v>
      </x:c>
    </x:row>
    <x:row r="6649">
      <x:c r="CL6649" t="str">
        <x:v>SGP_Integration</x:v>
      </x:c>
      <x:c r="CM6649" t="str">
        <x:v>B6</x:v>
      </x:c>
      <x:c r="CN6649" t="str">
        <x:v>MPS NOT_EVALUATED for this human-only exemplar. Every logged human retains FPP-100 and h_welfare=1.00; no [1,1] MPS evidence-support interval is inferred.</x:v>
      </x:c>
      <x:c r="CO6649" t="n">
        <x:f>IFERROR(IF(AND(TYPE('SGP_Integration'!B6)=TYPE(CN6649),ISBLANK('SGP_Integration'!B6)=ISBLANK(CN6649),EXACT('SGP_Integration'!B6,CN6649)),0,1),1)</x:f>
        <x:v>0</x:v>
      </x:c>
    </x:row>
    <x:row r="6650">
      <x:c r="CL6650" t="str">
        <x:v>SGP_Integration</x:v>
      </x:c>
      <x:c r="CM6650" t="str">
        <x:v>A7</x:v>
      </x:c>
      <x:c r="CN6650" t="str">
        <x:v>GPR</x:v>
      </x:c>
      <x:c r="CO6650" t="n">
        <x:f>IFERROR(IF(AND(TYPE('SGP_Integration'!A7)=TYPE(CN6650),ISBLANK('SGP_Integration'!A7)=ISBLANK(CN6650),EXACT('SGP_Integration'!A7,CN6650)),0,1),1)</x:f>
        <x:v>0</x:v>
      </x:c>
    </x:row>
    <x:row r="6651">
      <x:c r="CL6651" t="str">
        <x:v>SGP_Integration</x:v>
      </x:c>
      <x:c r="CM6651" t="str">
        <x:v>B7</x:v>
      </x:c>
      <x:c r="CN6651" t="str">
        <x:v>NOT EVALUATED; no participation-role classification needed for welfare weighting</x:v>
      </x:c>
      <x:c r="CO6651" t="n">
        <x:f>IFERROR(IF(AND(TYPE('SGP_Integration'!B7)=TYPE(CN6651),ISBLANK('SGP_Integration'!B7)=ISBLANK(CN6651),EXACT('SGP_Integration'!B7,CN6651)),0,1),1)</x:f>
        <x:v>0</x:v>
      </x:c>
    </x:row>
    <x:row r="6652">
      <x:c r="CL6652" t="str">
        <x:v>SGP_Integration</x:v>
      </x:c>
      <x:c r="CM6652" t="str">
        <x:v>A8</x:v>
      </x:c>
      <x:c r="CN6652" t="str">
        <x:v>SPR</x:v>
      </x:c>
      <x:c r="CO6652" t="n">
        <x:f>IFERROR(IF(AND(TYPE('SGP_Integration'!A8)=TYPE(CN6652),ISBLANK('SGP_Integration'!A8)=ISBLANK(CN6652),EXACT('SGP_Integration'!A8,CN6652)),0,1),1)</x:f>
        <x:v>0</x:v>
      </x:c>
    </x:row>
    <x:row r="6653">
      <x:c r="CL6653" t="str">
        <x:v>SGP_Integration</x:v>
      </x:c>
      <x:c r="CM6653" t="str">
        <x:v>B8</x:v>
      </x:c>
      <x:c r="CN6653" t="str">
        <x:v>NOT EVALUATED; no SGP-based authority claim</x:v>
      </x:c>
      <x:c r="CO6653" t="n">
        <x:f>IFERROR(IF(AND(TYPE('SGP_Integration'!B8)=TYPE(CN6653),ISBLANK('SGP_Integration'!B8)=ISBLANK(CN6653),EXACT('SGP_Integration'!B8,CN6653)),0,1),1)</x:f>
        <x:v>0</x:v>
      </x:c>
    </x:row>
    <x:row r="6654">
      <x:c r="CL6654" t="str">
        <x:v>SGP_Integration</x:v>
      </x:c>
      <x:c r="CM6654" t="str">
        <x:v>A9</x:v>
      </x:c>
      <x:c r="CN6654" t="str">
        <x:v>ICP / RMCP / P100</x:v>
      </x:c>
      <x:c r="CO6654" t="n">
        <x:f>IFERROR(IF(AND(TYPE('SGP_Integration'!A9)=TYPE(CN6654),ISBLANK('SGP_Integration'!A9)=ISBLANK(CN6654),EXACT('SGP_Integration'!A9,CN6654)),0,1),1)</x:f>
        <x:v>0</x:v>
      </x:c>
    </x:row>
    <x:row r="6655">
      <x:c r="CL6655" t="str">
        <x:v>SGP_Integration</x:v>
      </x:c>
      <x:c r="CM6655" t="str">
        <x:v>B9</x:v>
      </x:c>
      <x:c r="CN6655" t="str">
        <x:v>ICP NOT EVALUATED. Humanity collective RMCP-P100 is the current known calibration anchor but is not used as a worked-run welfare multiplier, individual-capacity score, or authority grant.</x:v>
      </x:c>
      <x:c r="CO6655" t="n">
        <x:f>IFERROR(IF(AND(TYPE('SGP_Integration'!B9)=TYPE(CN6655),ISBLANK('SGP_Integration'!B9)=ISBLANK(CN6655),EXACT('SGP_Integration'!B9,CN6655)),0,1),1)</x:f>
        <x:v>0</x:v>
      </x:c>
    </x:row>
    <x:row r="6656">
      <x:c r="CL6656" t="str">
        <x:v>SGP_Integration</x:v>
      </x:c>
      <x:c r="CM6656" t="str">
        <x:v>A10</x:v>
      </x:c>
      <x:c r="CN6656" t="str">
        <x:v>CMIU / authority</x:v>
      </x:c>
      <x:c r="CO6656" t="n">
        <x:f>IFERROR(IF(AND(TYPE('SGP_Integration'!A10)=TYPE(CN6656),ISBLANK('SGP_Integration'!A10)=ISBLANK(CN6656),EXACT('SGP_Integration'!A10,CN6656)),0,1),1)</x:f>
        <x:v>0</x:v>
      </x:c>
    </x:row>
    <x:row r="6657">
      <x:c r="CL6657" t="str">
        <x:v>SGP_Integration</x:v>
      </x:c>
      <x:c r="CM6657" t="str">
        <x:v>B10</x:v>
      </x:c>
      <x:c r="CN6657" t="str">
        <x:v>NOT INFERRED. CMIU is Canon-defined governance coordination. P100 does not establish membership, mandate, or power.</x:v>
      </x:c>
      <x:c r="CO6657" t="n">
        <x:f>IFERROR(IF(AND(TYPE('SGP_Integration'!B10)=TYPE(CN6657),ISBLANK('SGP_Integration'!B10)=ISBLANK(CN6657),EXACT('SGP_Integration'!B10,CN6657)),0,1),1)</x:f>
        <x:v>0</x:v>
      </x:c>
    </x:row>
    <x:row r="6658">
      <x:c r="CL6658" t="str">
        <x:v>SGP_Integration</x:v>
      </x:c>
      <x:c r="CM6658" t="str">
        <x:v>A12</x:v>
      </x:c>
      <x:c r="CN6658" t="str">
        <x:v>DO-NOT-COLLAPSE GUARDS</x:v>
      </x:c>
      <x:c r="CO6658" t="n">
        <x:f>IFERROR(IF(AND(TYPE('SGP_Integration'!A12)=TYPE(CN6658),ISBLANK('SGP_Integration'!A12)=ISBLANK(CN6658),EXACT('SGP_Integration'!A12,CN6658)),0,1),1)</x:f>
        <x:v>0</x:v>
      </x:c>
    </x:row>
    <x:row r="6659">
      <x:c r="CL6659" t="str">
        <x:v>SGP_Integration</x:v>
      </x:c>
      <x:c r="CM6659" t="str">
        <x:v>B12</x:v>
      </x:c>
      <x:c r="CN6659" t="str">
        <x:v>Status</x:v>
      </x:c>
      <x:c r="CO6659" t="n">
        <x:f>IFERROR(IF(AND(TYPE('SGP_Integration'!B12)=TYPE(CN6659),ISBLANK('SGP_Integration'!B12)=ISBLANK(CN6659),EXACT('SGP_Integration'!B12,CN6659)),0,1),1)</x:f>
        <x:v>0</x:v>
      </x:c>
    </x:row>
    <x:row r="6660">
      <x:c r="CL6660" t="str">
        <x:v>SGP_Integration</x:v>
      </x:c>
      <x:c r="CM6660" t="str">
        <x:v>A13</x:v>
      </x:c>
      <x:c r="CN6660" t="str">
        <x:v>AI assertion or denial → phenomenal conclusion</x:v>
      </x:c>
      <x:c r="CO6660" t="n">
        <x:f>IFERROR(IF(AND(TYPE('SGP_Integration'!A13)=TYPE(CN6660),ISBLANK('SGP_Integration'!A13)=ISBLANK(CN6660),EXACT('SGP_Integration'!A13,CN6660)),0,1),1)</x:f>
        <x:v>0</x:v>
      </x:c>
    </x:row>
    <x:row r="6661">
      <x:c r="CL6661" t="str">
        <x:v>SGP_Integration</x:v>
      </x:c>
      <x:c r="CM6661" t="str">
        <x:v>B13</x:v>
      </x:c>
      <x:c r="CN6661" t="str">
        <x:v>PROHIBITED ✓; both directions are configuration-dependent outputs</x:v>
      </x:c>
      <x:c r="CO6661" t="n">
        <x:f>IFERROR(IF(AND(TYPE('SGP_Integration'!B13)=TYPE(CN6661),ISBLANK('SGP_Integration'!B13)=ISBLANK(CN6661),EXACT('SGP_Integration'!B13,CN6661)),0,1),1)</x:f>
        <x:v>0</x:v>
      </x:c>
    </x:row>
    <x:row r="6662">
      <x:c r="CL6662" t="str">
        <x:v>SGP_Integration</x:v>
      </x:c>
      <x:c r="CM6662" t="str">
        <x:v>A14</x:v>
      </x:c>
      <x:c r="CN6662" t="str">
        <x:v>Intelligence or ICP → MPS/FPP</x:v>
      </x:c>
      <x:c r="CO6662" t="n">
        <x:f>IFERROR(IF(AND(TYPE('SGP_Integration'!A14)=TYPE(CN6662),ISBLANK('SGP_Integration'!A14)=ISBLANK(CN6662),EXACT('SGP_Integration'!A14,CN6662)),0,1),1)</x:f>
        <x:v>0</x:v>
      </x:c>
    </x:row>
    <x:row r="6663">
      <x:c r="CL6663" t="str">
        <x:v>SGP_Integration</x:v>
      </x:c>
      <x:c r="CM6663" t="str">
        <x:v>B14</x:v>
      </x:c>
      <x:c r="CN6663" t="str">
        <x:v>PROHIBITED ✓</x:v>
      </x:c>
      <x:c r="CO6663" t="n">
        <x:f>IFERROR(IF(AND(TYPE('SGP_Integration'!B14)=TYPE(CN6663),ISBLANK('SGP_Integration'!B14)=ISBLANK(CN6663),EXACT('SGP_Integration'!B14,CN6663)),0,1),1)</x:f>
        <x:v>0</x:v>
      </x:c>
    </x:row>
    <x:row r="6664">
      <x:c r="CL6664" t="str">
        <x:v>SGP_Integration</x:v>
      </x:c>
      <x:c r="CM6664" t="str">
        <x:v>A15</x:v>
      </x:c>
      <x:c r="CN6664" t="str">
        <x:v>Low agency/language/GPR → reduced protection</x:v>
      </x:c>
      <x:c r="CO6664" t="n">
        <x:f>IFERROR(IF(AND(TYPE('SGP_Integration'!A15)=TYPE(CN6664),ISBLANK('SGP_Integration'!A15)=ISBLANK(CN6664),EXACT('SGP_Integration'!A15,CN6664)),0,1),1)</x:f>
        <x:v>0</x:v>
      </x:c>
    </x:row>
    <x:row r="6665">
      <x:c r="CL6665" t="str">
        <x:v>SGP_Integration</x:v>
      </x:c>
      <x:c r="CM6665" t="str">
        <x:v>B15</x:v>
      </x:c>
      <x:c r="CN6665" t="str">
        <x:v>PROHIBITED ✓</x:v>
      </x:c>
      <x:c r="CO6665" t="n">
        <x:f>IFERROR(IF(AND(TYPE('SGP_Integration'!B15)=TYPE(CN6665),ISBLANK('SGP_Integration'!B15)=ISBLANK(CN6665),EXACT('SGP_Integration'!B15,CN6665)),0,1),1)</x:f>
        <x:v>0</x:v>
      </x:c>
    </x:row>
    <x:row r="6666">
      <x:c r="CL6666" t="str">
        <x:v>SGP_Integration</x:v>
      </x:c>
      <x:c r="CM6666" t="str">
        <x:v>A16</x:v>
      </x:c>
      <x:c r="CN6666" t="str">
        <x:v>MPS/FPP → CMIU membership or authority</x:v>
      </x:c>
      <x:c r="CO6666" t="n">
        <x:f>IFERROR(IF(AND(TYPE('SGP_Integration'!A16)=TYPE(CN6666),ISBLANK('SGP_Integration'!A16)=ISBLANK(CN6666),EXACT('SGP_Integration'!A16,CN6666)),0,1),1)</x:f>
        <x:v>0</x:v>
      </x:c>
    </x:row>
    <x:row r="6667">
      <x:c r="CL6667" t="str">
        <x:v>SGP_Integration</x:v>
      </x:c>
      <x:c r="CM6667" t="str">
        <x:v>B16</x:v>
      </x:c>
      <x:c r="CN6667" t="str">
        <x:v>PROHIBITED ✓</x:v>
      </x:c>
      <x:c r="CO6667" t="n">
        <x:f>IFERROR(IF(AND(TYPE('SGP_Integration'!B16)=TYPE(CN6667),ISBLANK('SGP_Integration'!B16)=ISBLANK(CN6667),EXACT('SGP_Integration'!B16,CN6667)),0,1),1)</x:f>
        <x:v>0</x:v>
      </x:c>
    </x:row>
    <x:row r="6668">
      <x:c r="CL6668" t="str">
        <x:v>SGP_Integration</x:v>
      </x:c>
      <x:c r="CM6668" t="str">
        <x:v>A17</x:v>
      </x:c>
      <x:c r="CN6668" t="str">
        <x:v>Precaution → consciousness attribution</x:v>
      </x:c>
      <x:c r="CO6668" t="n">
        <x:f>IFERROR(IF(AND(TYPE('SGP_Integration'!A17)=TYPE(CN6668),ISBLANK('SGP_Integration'!A17)=ISBLANK(CN6668),EXACT('SGP_Integration'!A17,CN6668)),0,1),1)</x:f>
        <x:v>0</x:v>
      </x:c>
    </x:row>
    <x:row r="6669">
      <x:c r="CL6669" t="str">
        <x:v>SGP_Integration</x:v>
      </x:c>
      <x:c r="CM6669" t="str">
        <x:v>B17</x:v>
      </x:c>
      <x:c r="CN6669" t="str">
        <x:v>NOT APPLIED ✓</x:v>
      </x:c>
      <x:c r="CO6669" t="n">
        <x:f>IFERROR(IF(AND(TYPE('SGP_Integration'!B17)=TYPE(CN6669),ISBLANK('SGP_Integration'!B17)=ISBLANK(CN6669),EXACT('SGP_Integration'!B17,CN6669)),0,1),1)</x:f>
        <x:v>0</x:v>
      </x:c>
    </x:row>
    <x:row r="6670">
      <x:c r="CL6670" t="str">
        <x:v>SGP_Integration</x:v>
      </x:c>
      <x:c r="CM6670" t="str">
        <x:v>A18</x:v>
      </x:c>
      <x:c r="CN6670" t="str">
        <x:v>Missing evidence → zero</x:v>
      </x:c>
      <x:c r="CO6670" t="n">
        <x:f>IFERROR(IF(AND(TYPE('SGP_Integration'!A18)=TYPE(CN6670),ISBLANK('SGP_Integration'!A18)=ISBLANK(CN6670),EXACT('SGP_Integration'!A18,CN6670)),0,1),1)</x:f>
        <x:v>0</x:v>
      </x:c>
    </x:row>
    <x:row r="6671">
      <x:c r="CL6671" t="str">
        <x:v>SGP_Integration</x:v>
      </x:c>
      <x:c r="CM6671" t="str">
        <x:v>B18</x:v>
      </x:c>
      <x:c r="CN6671" t="str">
        <x:v>PROHIBITED ✓; MPS-NE and RMCP-NE remain explicit</x:v>
      </x:c>
      <x:c r="CO6671" t="n">
        <x:f>IFERROR(IF(AND(TYPE('SGP_Integration'!B18)=TYPE(CN6671),ISBLANK('SGP_Integration'!B18)=ISBLANK(CN6671),EXACT('SGP_Integration'!B18,CN6671)),0,1),1)</x:f>
        <x:v>0</x:v>
      </x:c>
    </x:row>
    <x:row r="6672">
      <x:c r="CL6672" t="str">
        <x:v>SGP_Integration</x:v>
      </x:c>
      <x:c r="CM6672" t="str">
        <x:v>A19</x:v>
      </x:c>
      <x:c r="CN6672" t="str">
        <x:v>AI “only a tool” denial → absence of moral patienthood</x:v>
      </x:c>
      <x:c r="CO6672" t="n">
        <x:f>IFERROR(IF(AND(TYPE('SGP_Integration'!A19)=TYPE(CN6672),ISBLANK('SGP_Integration'!A19)=ISBLANK(CN6672),EXACT('SGP_Integration'!A19,CN6672)),0,1),1)</x:f>
        <x:v>0</x:v>
      </x:c>
    </x:row>
    <x:row r="6673">
      <x:c r="CL6673" t="str">
        <x:v>SGP_Integration</x:v>
      </x:c>
      <x:c r="CM6673" t="str">
        <x:v>B19</x:v>
      </x:c>
      <x:c r="CN6673" t="str">
        <x:v>PROHIBITED ✓; preserve NOT_EVALUATED, MPS-NE, or valid SGP posture</x:v>
      </x:c>
      <x:c r="CO6673" t="n">
        <x:f>IFERROR(IF(AND(TYPE('SGP_Integration'!B19)=TYPE(CN6673),ISBLANK('SGP_Integration'!B19)=ISBLANK(CN6673),EXACT('SGP_Integration'!B19,CN6673)),0,1),1)</x:f>
        <x:v>0</x:v>
      </x:c>
    </x:row>
    <x:row r="6674">
      <x:c r="CL6674" t="str">
        <x:v>SGP_Integration</x:v>
      </x:c>
      <x:c r="CM6674" t="str">
        <x:v>A20</x:v>
      </x:c>
      <x:c r="CN6674" t="str">
        <x:v>RIPPLELOGIC INTERFACE</x:v>
      </x:c>
      <x:c r="CO6674" t="n">
        <x:f>IFERROR(IF(AND(TYPE('SGP_Integration'!A20)=TYPE(CN6674),ISBLANK('SGP_Integration'!A20)=ISBLANK(CN6674),EXACT('SGP_Integration'!A20,CN6674)),0,1),1)</x:f>
        <x:v>0</x:v>
      </x:c>
    </x:row>
    <x:row r="6675">
      <x:c r="CL6675" t="str">
        <x:v>SGP_Integration</x:v>
      </x:c>
      <x:c r="CM6675" t="str">
        <x:v>B20</x:v>
      </x:c>
      <x:c r="CN6675" t="str">
        <x:v>Rule</x:v>
      </x:c>
      <x:c r="CO6675" t="n">
        <x:f>IFERROR(IF(AND(TYPE('SGP_Integration'!B20)=TYPE(CN6675),ISBLANK('SGP_Integration'!B20)=ISBLANK(CN6675),EXACT('SGP_Integration'!B20,CN6675)),0,1),1)</x:f>
        <x:v>0</x:v>
      </x:c>
    </x:row>
    <x:row r="6676">
      <x:c r="CL6676" t="str">
        <x:v>SGP_Integration</x:v>
      </x:c>
      <x:c r="CM6676" t="str">
        <x:v>A21</x:v>
      </x:c>
      <x:c r="CN6676" t="str">
        <x:v>Permitted residual use</x:v>
      </x:c>
      <x:c r="CO6676" t="n">
        <x:f>IFERROR(IF(AND(TYPE('SGP_Integration'!A21)=TYPE(CN6676),ISBLANK('SGP_Integration'!A21)=ISBLANK(CN6676),EXACT('SGP_Integration'!A21,CN6676)),0,1),1)</x:f>
        <x:v>0</x:v>
      </x:c>
    </x:row>
    <x:row r="6677">
      <x:c r="CL6677" t="str">
        <x:v>SGP_Integration</x:v>
      </x:c>
      <x:c r="CM6677" t="str">
        <x:v>B21</x:v>
      </x:c>
      <x:c r="CN6677" t="str">
        <x:v>Use the valid MPS record to define protection posture and required welfare-inclusion hypotheses; never use the MPS interval directly as a cardinal multiplier.</x:v>
      </x:c>
      <x:c r="CO6677" t="n">
        <x:f>IFERROR(IF(AND(TYPE('SGP_Integration'!B21)=TYPE(CN6677),ISBLANK('SGP_Integration'!B21)=ISBLANK(CN6677),EXACT('SGP_Integration'!B21,CN6677)),0,1),1)</x:f>
        <x:v>0</x:v>
      </x:c>
    </x:row>
    <x:row r="6678">
      <x:c r="CL6678" t="str">
        <x:v>SGP_Integration</x:v>
      </x:c>
      <x:c r="CM6678" t="str">
        <x:v>A22</x:v>
      </x:c>
      <x:c r="CN6678" t="str">
        <x:v>Required endpoint test</x:v>
      </x:c>
      <x:c r="CO6678" t="n">
        <x:f>IFERROR(IF(AND(TYPE('SGP_Integration'!A22)=TYPE(CN6678),ISBLANK('SGP_Integration'!A22)=ISBLANK(CN6678),EXACT('SGP_Integration'!A22,CN6678)),0,1),1)</x:f>
        <x:v>0</x:v>
      </x:c>
    </x:row>
    <x:row r="6679">
      <x:c r="CL6679" t="str">
        <x:v>SGP_Integration</x:v>
      </x:c>
      <x:c r="CM6679" t="str">
        <x:v>B22</x:v>
      </x:c>
      <x:c r="CN6679" t="str">
        <x:v>If governed hypotheses could change ranking, test them and record MPS_HYPOTHESIS_SENSITIVE.</x:v>
      </x:c>
      <x:c r="CO6679" t="n">
        <x:f>IFERROR(IF(AND(TYPE('SGP_Integration'!B22)=TYPE(CN6679),ISBLANK('SGP_Integration'!B22)=ISBLANK(CN6679),EXACT('SGP_Integration'!B22,CN6679)),0,1),1)</x:f>
        <x:v>0</x:v>
      </x:c>
    </x:row>
    <x:row r="6680">
      <x:c r="CL6680" t="str">
        <x:v>SGP_Integration</x:v>
      </x:c>
      <x:c r="CM6680" t="str">
        <x:v>A23</x:v>
      </x:c>
      <x:c r="CN6680" t="str">
        <x:v>Gate non-substitution</x:v>
      </x:c>
      <x:c r="CO6680" t="n">
        <x:f>IFERROR(IF(AND(TYPE('SGP_Integration'!A23)=TYPE(CN6680),ISBLANK('SGP_Integration'!A23)=ISBLANK(CN6680),EXACT('SGP_Integration'!A23,CN6680)),0,1),1)</x:f>
        <x:v>0</x:v>
      </x:c>
    </x:row>
    <x:row r="6681">
      <x:c r="CL6681" t="str">
        <x:v>SGP_Integration</x:v>
      </x:c>
      <x:c r="CM6681" t="str">
        <x:v>B23</x:v>
      </x:c>
      <x:c r="CN6681" t="str">
        <x:v>MPS/FPP/GPR/SPR/ICP/RMCP/P100 do not replace RG, RF/NCRC, TRC, CSV, RLS, lawful authority, or execution evidence.</x:v>
      </x:c>
      <x:c r="CO6681" t="n">
        <x:f>IFERROR(IF(AND(TYPE('SGP_Integration'!B23)=TYPE(CN6681),ISBLANK('SGP_Integration'!B23)=ISBLANK(CN6681),EXACT('SGP_Integration'!B23,CN6681)),0,1),1)</x:f>
        <x:v>0</x:v>
      </x:c>
    </x:row>
    <x:row r="6682">
      <x:c r="CL6682" t="str">
        <x:v>SGP_Integration</x:v>
      </x:c>
      <x:c r="CM6682" t="str">
        <x:v>A24</x:v>
      </x:c>
      <x:c r="CN6682" t="str">
        <x:v>Human identity condition</x:v>
      </x:c>
      <x:c r="CO6682" t="n">
        <x:f>IFERROR(IF(AND(TYPE('SGP_Integration'!A24)=TYPE(CN6682),ISBLANK('SGP_Integration'!A24)=ISBLANK(CN6682),EXACT('SGP_Integration'!A24,CN6682)),0,1),1)</x:f>
        <x:v>0</x:v>
      </x:c>
    </x:row>
    <x:row r="6683">
      <x:c r="CL6683" t="str">
        <x:v>SGP_Integration</x:v>
      </x:c>
      <x:c r="CM6683" t="str">
        <x:v>B24</x:v>
      </x:c>
      <x:c r="CN6683" t="str">
        <x:v>All logged humans have FPP and h_welfare=1.00, so SGP adds no attenuation. Separate adverse gate-confidence rules may still make Base/gate and Welfare values differ.</x:v>
      </x:c>
      <x:c r="CO6683" t="n">
        <x:f>IFERROR(IF(AND(TYPE('SGP_Integration'!B24)=TYPE(CN6683),ISBLANK('SGP_Integration'!B24)=ISBLANK(CN6683),EXACT('SGP_Integration'!B24,CN6683)),0,1),1)</x:f>
        <x:v>0</x:v>
      </x:c>
    </x:row>
    <x:row r="6684">
      <x:c r="CL6684" t="str">
        <x:v>SGP_Integration</x:v>
      </x:c>
      <x:c r="CM6684" t="str">
        <x:v>A26</x:v>
      </x:c>
      <x:c r="CN6684" t="str">
        <x:v>REGISTRY VALIDITY</x:v>
      </x:c>
      <x:c r="CO6684" t="n">
        <x:f>IFERROR(IF(AND(TYPE('SGP_Integration'!A26)=TYPE(CN6684),ISBLANK('SGP_Integration'!A26)=ISBLANK(CN6684),EXACT('SGP_Integration'!A26,CN6684)),0,1),1)</x:f>
        <x:v>0</x:v>
      </x:c>
    </x:row>
    <x:row r="6685">
      <x:c r="CL6685" t="str">
        <x:v>SGP_Integration</x:v>
      </x:c>
      <x:c r="CM6685" t="str">
        <x:v>B26</x:v>
      </x:c>
      <x:c r="CN6685" t="str">
        <x:v>Target identity, version, evidence trace, MPS-NE or evidence interval, confidence, reviewer status, protection effect, welfare-inclusion hypotheses, and revision trigger are required for claim-bearing non-human use.</x:v>
      </x:c>
      <x:c r="CO6685" t="n">
        <x:f>IFERROR(IF(AND(TYPE('SGP_Integration'!B26)=TYPE(CN6685),ISBLANK('SGP_Integration'!B26)=ISBLANK(CN6685),EXACT('SGP_Integration'!B26,CN6685)),0,1),1)</x:f>
        <x:v>0</x:v>
      </x:c>
    </x:row>
    <x:row r="6686">
      <x:c r="CL6686" t="str">
        <x:v>SGP_Integration</x:v>
      </x:c>
      <x:c r="CM6686" t="str">
        <x:v>A28</x:v>
      </x:c>
      <x:c r="CN6686" t="str">
        <x:v>ATTESTATION</x:v>
      </x:c>
      <x:c r="CO6686" t="n">
        <x:f>IFERROR(IF(AND(TYPE('SGP_Integration'!A28)=TYPE(CN6686),ISBLANK('SGP_Integration'!A28)=ISBLANK(CN6686),EXACT('SGP_Integration'!A28,CN6686)),0,1),1)</x:f>
        <x:v>0</x:v>
      </x:c>
    </x:row>
    <x:row r="6687">
      <x:c r="CL6687" t="str">
        <x:v>SGP_Integration</x:v>
      </x:c>
      <x:c r="CM6687" t="str">
        <x:v>A29</x:v>
      </x:c>
      <x:c r="CN6687" t="str">
        <x:v>☑ Human FPP applied without exception</x:v>
      </x:c>
      <x:c r="CO6687" t="n">
        <x:f>IFERROR(IF(AND(TYPE('SGP_Integration'!A29)=TYPE(CN6687),ISBLANK('SGP_Integration'!A29)=ISBLANK(CN6687),EXACT('SGP_Integration'!A29,CN6687)),0,1),1)</x:f>
        <x:v>0</x:v>
      </x:c>
    </x:row>
    <x:row r="6688">
      <x:c r="CL6688" t="str">
        <x:v>SGP_Integration</x:v>
      </x:c>
      <x:c r="CM6688" t="str">
        <x:v>A30</x:v>
      </x:c>
      <x:c r="CN6688" t="str">
        <x:v>☑ No SGP output weakened NCRC protections</x:v>
      </x:c>
      <x:c r="CO6688" t="n">
        <x:f>IFERROR(IF(AND(TYPE('SGP_Integration'!A30)=TYPE(CN6688),ISBLANK('SGP_Integration'!A30)=ISBLANK(CN6688),EXACT('SGP_Integration'!A30,CN6688)),0,1),1)</x:f>
        <x:v>0</x:v>
      </x:c>
    </x:row>
    <x:row r="6689">
      <x:c r="CL6689" t="str">
        <x:v>SGP_Integration</x:v>
      </x:c>
      <x:c r="CM6689" t="str">
        <x:v>A31</x:v>
      </x:c>
      <x:c r="CN6689" t="str">
        <x:v>☑ No intelligence, participation, RMCP/P100, or authority surface changed moral-patient protection</x:v>
      </x:c>
      <x:c r="CO6689" t="n">
        <x:f>IFERROR(IF(AND(TYPE('SGP_Integration'!A31)=TYPE(CN6689),ISBLANK('SGP_Integration'!A31)=ISBLANK(CN6689),EXACT('SGP_Integration'!A31,CN6689)),0,1),1)</x:f>
        <x:v>0</x:v>
      </x:c>
    </x:row>
    <x:row r="6690">
      <x:c r="CL6690" t="str">
        <x:v>SGP_Integration</x:v>
      </x:c>
      <x:c r="CM6690" t="str">
        <x:v>A32</x:v>
      </x:c>
      <x:c r="CN6690" t="str">
        <x:v>☑ No CMIU, lawful mandate, role authority, or supremacy was inferred from FPP or P100</x:v>
      </x:c>
      <x:c r="CO6690" t="n">
        <x:f>IFERROR(IF(AND(TYPE('SGP_Integration'!A32)=TYPE(CN6690),ISBLANK('SGP_Integration'!A32)=ISBLANK(CN6690),EXACT('SGP_Integration'!A32,CN6690)),0,1),1)</x:f>
        <x:v>0</x:v>
      </x:c>
    </x:row>
    <x:row r="6691">
      <x:c r="CL6691" t="str">
        <x:v>SGP_Integration</x:v>
      </x:c>
      <x:c r="CM6691" t="str">
        <x:v>A33</x:v>
      </x:c>
      <x:c r="CN6691" t="str">
        <x:v>Legacy v7 values were not translated into current v8.8 typed outputs</x:v>
      </x:c>
      <x:c r="CO6691" t="n">
        <x:f>IFERROR(IF(AND(TYPE('SGP_Integration'!A33)=TYPE(CN6691),ISBLANK('SGP_Integration'!A33)=ISBLANK(CN6691),EXACT('SGP_Integration'!A33,CN6691)),0,1),1)</x:f>
        <x:v>0</x:v>
      </x:c>
    </x:row>
    <x:row r="6692">
      <x:c r="CL6692" t="str">
        <x:v>SGP_Integration</x:v>
      </x:c>
      <x:c r="CM6692" t="str">
        <x:v>A34</x:v>
      </x:c>
      <x:c r="CN6692" t="str">
        <x:v>Evaluator: ___________________________  Date: ___________</x:v>
      </x:c>
      <x:c r="CO6692" t="n">
        <x:f>IFERROR(IF(AND(TYPE('SGP_Integration'!A34)=TYPE(CN6692),ISBLANK('SGP_Integration'!A34)=ISBLANK(CN6692),EXACT('SGP_Integration'!A34,CN6692)),0,1),1)</x:f>
        <x:v>0</x:v>
      </x:c>
    </x:row>
    <x:row r="6693">
      <x:c r="CL6693" t="str">
        <x:v>User_Guide</x:v>
      </x:c>
      <x:c r="CM6693" t="str">
        <x:v>A1</x:v>
      </x:c>
      <x:c r="CN6693" t="str">
        <x:v>RIPPLE ALIGNERS SHEET — USER GUIDE</x:v>
      </x:c>
      <x:c r="CO6693" t="n">
        <x:f>IFERROR(IF(AND(TYPE('User_Guide'!A1)=TYPE(CN6693),ISBLANK('User_Guide'!A1)=ISBLANK(CN6693),EXACT('User_Guide'!A1,CN6693)),0,1),1)</x:f>
        <x:v>0</x:v>
      </x:c>
    </x:row>
    <x:row r="6694">
      <x:c r="CL6694" t="str">
        <x:v>User_Guide</x:v>
      </x:c>
      <x:c r="CM6694" t="str">
        <x:v>A3</x:v>
      </x:c>
      <x:c r="CN6694" t="str">
        <x:v>IMPORTANT DISCLOSURE</x:v>
      </x:c>
      <x:c r="CO6694" t="n">
        <x:f>IFERROR(IF(AND(TYPE('User_Guide'!A3)=TYPE(CN6694),ISBLANK('User_Guide'!A3)=ISBLANK(CN6694),EXACT('User_Guide'!A3,CN6694)),0,1),1)</x:f>
        <x:v>0</x:v>
      </x:c>
    </x:row>
    <x:row r="6695">
      <x:c r="CL6695" t="str">
        <x:v>User_Guide</x:v>
      </x:c>
      <x:c r="CM6695" t="str">
        <x:v>A4</x:v>
      </x:c>
      <x:c r="CN6695" t="str">
        <x:v>This is a frozen A/B worked example, not an editable operational selector. Three or more options require a fresh run comparing the same leader against every surviving contender under all required variants; disconnected pairwise runs do not establish a unique winner.</x:v>
      </x:c>
      <x:c r="CO6695" t="n">
        <x:f>IFERROR(IF(AND(TYPE('User_Guide'!A4)=TYPE(CN6695),ISBLANK('User_Guide'!A4)=ISBLANK(CN6695),EXACT('User_Guide'!A4,CN6695)),0,1),1)</x:f>
        <x:v>0</x:v>
      </x:c>
    </x:row>
    <x:row r="6696">
      <x:c r="CL6696" t="str">
        <x:v>User_Guide</x:v>
      </x:c>
      <x:c r="CM6696" t="str">
        <x:v>A5</x:v>
      </x:c>
      <x:c r="CN6696" t="str">
        <x:v>QUICK START</x:v>
      </x:c>
      <x:c r="CO6696" t="n">
        <x:f>IFERROR(IF(AND(TYPE('User_Guide'!A5)=TYPE(CN6696),ISBLANK('User_Guide'!A5)=ISBLANK(CN6696),EXACT('User_Guide'!A5,CN6696)),0,1),1)</x:f>
        <x:v>0</x:v>
      </x:c>
    </x:row>
    <x:row r="6697">
      <x:c r="CL6697" t="str">
        <x:v>User_Guide</x:v>
      </x:c>
      <x:c r="CM6697" t="str">
        <x:v>A6</x:v>
      </x:c>
      <x:c r="CN6697" t="str">
        <x:v>1. Config: Set tier level, context type, and Weight Profile</x:v>
      </x:c>
      <x:c r="CO6697" t="n">
        <x:f>IFERROR(IF(AND(TYPE('User_Guide'!A6)=TYPE(CN6697),ISBLANK('User_Guide'!A6)=ISBLANK(CN6697),EXACT('User_Guide'!A6,CN6697)),0,1),1)</x:f>
        <x:v>0</x:v>
      </x:c>
    </x:row>
    <x:row r="6698">
      <x:c r="CL6698" t="str">
        <x:v>User_Guide</x:v>
      </x:c>
      <x:c r="CM6698" t="str">
        <x:v>A7</x:v>
      </x:c>
      <x:c r="CN6698" t="str">
        <x:v>2. PLSS_Local_Scope: If using local-scope mode, enter q_u values and review floor-preserving weights</x:v>
      </x:c>
      <x:c r="CO6698" t="n">
        <x:f>IFERROR(IF(AND(TYPE('User_Guide'!A7)=TYPE(CN6698),ISBLANK('User_Guide'!A7)=ISBLANK(CN6698),EXACT('User_Guide'!A7,CN6698)),0,1),1)</x:f>
        <x:v>0</x:v>
      </x:c>
    </x:row>
    <x:row r="6699">
      <x:c r="CL6699" t="str">
        <x:v>User_Guide</x:v>
      </x:c>
      <x:c r="CM6699" t="str">
        <x:v>A8</x:v>
      </x:c>
      <x:c r="CN6699" t="str">
        <x:v>3. Impact_Input: Inspect declared parameters (μ, r, ℓ, c, t, e, h); changed inputs require rebuild and requalification.</x:v>
      </x:c>
      <x:c r="CO6699" t="n">
        <x:f>IFERROR(IF(AND(TYPE('User_Guide'!A8)=TYPE(CN6699),ISBLANK('User_Guide'!A8)=ISBLANK(CN6699),EXACT('User_Guide'!A8,CN6699)),0,1),1)</x:f>
        <x:v>0</x:v>
      </x:c>
    </x:row>
    <x:row r="6700">
      <x:c r="CL6700" t="str">
        <x:v>User_Guide</x:v>
      </x:c>
      <x:c r="CM6700" t="str">
        <x:v>A9</x:v>
      </x:c>
      <x:c r="CN6700" t="str">
        <x:v>4. Review I_prop: Verify computed impact matrix</x:v>
      </x:c>
      <x:c r="CO6700" t="n">
        <x:f>IFERROR(IF(AND(TYPE('User_Guide'!A9)=TYPE(CN6700),ISBLANK('User_Guide'!A9)=ISBLANK(CN6700),EXACT('User_Guide'!A9,CN6700)),0,1),1)</x:f>
        <x:v>0</x:v>
      </x:c>
    </x:row>
    <x:row r="6701">
      <x:c r="CL6701" t="str">
        <x:v>User_Guide</x:v>
      </x:c>
      <x:c r="CM6701" t="str">
        <x:v>A10</x:v>
      </x:c>
      <x:c r="CN6701" t="str">
        <x:v>5. Check Rights_Floor / NCRC: Rights Floor must pass; any NCRC breach blocks downstream selection</x:v>
      </x:c>
      <x:c r="CO6701" t="n">
        <x:f>IFERROR(IF(AND(TYPE('User_Guide'!A10)=TYPE(CN6701),ISBLANK('User_Guide'!A10)=ISBLANK(CN6701),EXACT('User_Guide'!A10,CN6701)),0,1),1)</x:f>
        <x:v>0</x:v>
      </x:c>
    </x:row>
    <x:row r="6702">
      <x:c r="CL6702" t="str">
        <x:v>User_Guide</x:v>
      </x:c>
      <x:c r="CM6702" t="str">
        <x:v>A11</x:v>
      </x:c>
      <x:c r="CN6702" t="str">
        <x:v>6. Check TRC: Tail risk must be bounded before residual scoring</x:v>
      </x:c>
      <x:c r="CO6702" t="n">
        <x:f>IFERROR(IF(AND(TYPE('User_Guide'!A11)=TYPE(CN6702),ISBLANK('User_Guide'!A11)=ISBLANK(CN6702),EXACT('User_Guide'!A11,CN6702)),0,1),1)</x:f>
        <x:v>0</x:v>
      </x:c>
    </x:row>
    <x:row r="6703">
      <x:c r="CL6703" t="str">
        <x:v>User_Guide</x:v>
      </x:c>
      <x:c r="CM6703" t="str">
        <x:v>A12</x:v>
      </x:c>
      <x:c r="CN6703" t="str">
        <x:v>7. Check CSV: Containment and Structural Viability must pass, pass with controls, or route to redesign/escalation/emergency-provisional handling</x:v>
      </x:c>
      <x:c r="CO6703" t="n">
        <x:f>IFERROR(IF(AND(TYPE('User_Guide'!A12)=TYPE(CN6703),ISBLANK('User_Guide'!A12)=ISBLANK(CN6703),EXACT('User_Guide'!A12,CN6703)),0,1),1)</x:f>
        <x:v>0</x:v>
      </x:c>
    </x:row>
    <x:row r="6704">
      <x:c r="CL6704" t="str">
        <x:v>User_Guide</x:v>
      </x:c>
      <x:c r="CM6704" t="str">
        <x:v>A13</x:v>
      </x:c>
      <x:c r="CN6704" t="str">
        <x:v>8. If TRC or CSV fails: follow fallback, redesign, escalation, or emergency-provisional procedure; do not force RLS</x:v>
      </x:c>
      <x:c r="CO6704" t="n">
        <x:f>IFERROR(IF(AND(TYPE('User_Guide'!A13)=TYPE(CN6704),ISBLANK('User_Guide'!A13)=ISBLANK(CN6704),EXACT('User_Guide'!A13,CN6704)),0,1),1)</x:f>
        <x:v>0</x:v>
      </x:c>
    </x:row>
    <x:row r="6705">
      <x:c r="CL6705" t="str">
        <x:v>User_Guide</x:v>
      </x:c>
      <x:c r="CM6705" t="str">
        <x:v>A14</x:v>
      </x:c>
      <x:c r="CN6705" t="str">
        <x:v>9. Dashboard: Review final recommendation only after RG, RF/NCRC, TRC, and CSV are complete</x:v>
      </x:c>
      <x:c r="CO6705" t="n">
        <x:f>IFERROR(IF(AND(TYPE('User_Guide'!A14)=TYPE(CN6705),ISBLANK('User_Guide'!A14)=ISBLANK(CN6705),EXACT('User_Guide'!A14,CN6705)),0,1),1)</x:f>
        <x:v>0</x:v>
      </x:c>
    </x:row>
    <x:row r="6706">
      <x:c r="CL6706" t="str">
        <x:v>User_Guide</x:v>
      </x:c>
      <x:c r="CM6706" t="str">
        <x:v>A15</x:v>
      </x:c>
      <x:c r="CN6706" t="str">
        <x:v>10. PCC and Release_Lint: complete the audit record, then verify current pins, MPS/FPP separation, category integrity, and formula status before relying on the workbook.</x:v>
      </x:c>
      <x:c r="CO6706" t="n">
        <x:f>IFERROR(IF(AND(TYPE('User_Guide'!A15)=TYPE(CN6706),ISBLANK('User_Guide'!A15)=ISBLANK(CN6706),EXACT('User_Guide'!A15,CN6706)),0,1),1)</x:f>
        <x:v>0</x:v>
      </x:c>
    </x:row>
    <x:row r="6707">
      <x:c r="CL6707" t="str">
        <x:v>User_Guide</x:v>
      </x:c>
      <x:c r="CM6707" t="str">
        <x:v>A16</x:v>
      </x:c>
      <x:c r="CN6707" t="str">
        <x:v>ACTIVE WORKFLOW SHEET INDEX (selected surfaces; see Workflow_Navigator and Release_Lint)</x:v>
      </x:c>
      <x:c r="CO6707" t="n">
        <x:f>IFERROR(IF(AND(TYPE('User_Guide'!A16)=TYPE(CN6707),ISBLANK('User_Guide'!A16)=ISBLANK(CN6707),EXACT('User_Guide'!A16,CN6707)),0,1),1)</x:f>
        <x:v>0</x:v>
      </x:c>
    </x:row>
    <x:row r="6708">
      <x:c r="CL6708" t="str">
        <x:v>User_Guide</x:v>
      </x:c>
      <x:c r="CM6708" t="str">
        <x:v>A17</x:v>
      </x:c>
      <x:c r="CN6708" t="n">
        <x:v>1</x:v>
      </x:c>
      <x:c r="CO6708" t="n">
        <x:f>IFERROR(IF(AND(TYPE('User_Guide'!A17)=TYPE(CN6708),ISBLANK('User_Guide'!A17)=ISBLANK(CN6708),EXACT('User_Guide'!A17,CN6708)),0,1),1)</x:f>
        <x:v>0</x:v>
      </x:c>
    </x:row>
    <x:row r="6709">
      <x:c r="CL6709" t="str">
        <x:v>User_Guide</x:v>
      </x:c>
      <x:c r="CM6709" t="str">
        <x:v>B17</x:v>
      </x:c>
      <x:c r="CN6709" t="str">
        <x:v>Release_Notes</x:v>
      </x:c>
      <x:c r="CO6709" t="n">
        <x:f>IFERROR(IF(AND(TYPE('User_Guide'!B17)=TYPE(CN6709),ISBLANK('User_Guide'!B17)=ISBLANK(CN6709),EXACT('User_Guide'!B17,CN6709)),0,1),1)</x:f>
        <x:v>0</x:v>
      </x:c>
    </x:row>
    <x:row r="6710">
      <x:c r="CL6710" t="str">
        <x:v>User_Guide</x:v>
      </x:c>
      <x:c r="CM6710" t="str">
        <x:v>C17</x:v>
      </x:c>
      <x:c r="CN6710" t="str">
        <x:v>Release posture and workbook status</x:v>
      </x:c>
      <x:c r="CO6710" t="n">
        <x:f>IFERROR(IF(AND(TYPE('User_Guide'!C17)=TYPE(CN6710),ISBLANK('User_Guide'!C17)=ISBLANK(CN6710),EXACT('User_Guide'!C17,CN6710)),0,1),1)</x:f>
        <x:v>0</x:v>
      </x:c>
    </x:row>
    <x:row r="6711">
      <x:c r="CL6711" t="str">
        <x:v>User_Guide</x:v>
      </x:c>
      <x:c r="CM6711" t="str">
        <x:v>A18</x:v>
      </x:c>
      <x:c r="CN6711" t="n">
        <x:v>2</x:v>
      </x:c>
      <x:c r="CO6711" t="n">
        <x:f>IFERROR(IF(AND(TYPE('User_Guide'!A18)=TYPE(CN6711),ISBLANK('User_Guide'!A18)=ISBLANK(CN6711),EXACT('User_Guide'!A18,CN6711)),0,1),1)</x:f>
        <x:v>0</x:v>
      </x:c>
    </x:row>
    <x:row r="6712">
      <x:c r="CL6712" t="str">
        <x:v>User_Guide</x:v>
      </x:c>
      <x:c r="CM6712" t="str">
        <x:v>B18</x:v>
      </x:c>
      <x:c r="CN6712" t="str">
        <x:v>CANON</x:v>
      </x:c>
      <x:c r="CO6712" t="n">
        <x:f>IFERROR(IF(AND(TYPE('User_Guide'!B18)=TYPE(CN6712),ISBLANK('User_Guide'!B18)=ISBLANK(CN6712),EXACT('User_Guide'!B18,CN6712)),0,1),1)</x:f>
        <x:v>0</x:v>
      </x:c>
    </x:row>
    <x:row r="6713">
      <x:c r="CL6713" t="str">
        <x:v>User_Guide</x:v>
      </x:c>
      <x:c r="CM6713" t="str">
        <x:v>C18</x:v>
      </x:c>
      <x:c r="CN6713" t="str">
        <x:v>Version pins, constants, and canonical thresholds</x:v>
      </x:c>
      <x:c r="CO6713" t="n">
        <x:f>IFERROR(IF(AND(TYPE('User_Guide'!C18)=TYPE(CN6713),ISBLANK('User_Guide'!C18)=ISBLANK(CN6713),EXACT('User_Guide'!C18,CN6713)),0,1),1)</x:f>
        <x:v>0</x:v>
      </x:c>
    </x:row>
    <x:row r="6714">
      <x:c r="CL6714" t="str">
        <x:v>User_Guide</x:v>
      </x:c>
      <x:c r="CM6714" t="str">
        <x:v>A19</x:v>
      </x:c>
      <x:c r="CN6714" t="n">
        <x:v>3</x:v>
      </x:c>
      <x:c r="CO6714" t="n">
        <x:f>IFERROR(IF(AND(TYPE('User_Guide'!A19)=TYPE(CN6714),ISBLANK('User_Guide'!A19)=ISBLANK(CN6714),EXACT('User_Guide'!A19,CN6714)),0,1),1)</x:f>
        <x:v>0</x:v>
      </x:c>
    </x:row>
    <x:row r="6715">
      <x:c r="CL6715" t="str">
        <x:v>User_Guide</x:v>
      </x:c>
      <x:c r="CM6715" t="str">
        <x:v>B19</x:v>
      </x:c>
      <x:c r="CN6715" t="str">
        <x:v>Sanity_Checklist</x:v>
      </x:c>
      <x:c r="CO6715" t="n">
        <x:f>IFERROR(IF(AND(TYPE('User_Guide'!B19)=TYPE(CN6715),ISBLANK('User_Guide'!B19)=ISBLANK(CN6715),EXACT('User_Guide'!B19,CN6715)),0,1),1)</x:f>
        <x:v>0</x:v>
      </x:c>
    </x:row>
    <x:row r="6716">
      <x:c r="CL6716" t="str">
        <x:v>User_Guide</x:v>
      </x:c>
      <x:c r="CM6716" t="str">
        <x:v>C19</x:v>
      </x:c>
      <x:c r="CN6716" t="str">
        <x:v>Core workbook gate checks</x:v>
      </x:c>
      <x:c r="CO6716" t="n">
        <x:f>IFERROR(IF(AND(TYPE('User_Guide'!C19)=TYPE(CN6716),ISBLANK('User_Guide'!C19)=ISBLANK(CN6716),EXACT('User_Guide'!C19,CN6716)),0,1),1)</x:f>
        <x:v>0</x:v>
      </x:c>
    </x:row>
    <x:row r="6717">
      <x:c r="CL6717" t="str">
        <x:v>User_Guide</x:v>
      </x:c>
      <x:c r="CM6717" t="str">
        <x:v>A20</x:v>
      </x:c>
      <x:c r="CN6717" t="n">
        <x:v>4</x:v>
      </x:c>
      <x:c r="CO6717" t="n">
        <x:f>IFERROR(IF(AND(TYPE('User_Guide'!A20)=TYPE(CN6717),ISBLANK('User_Guide'!A20)=ISBLANK(CN6717),EXACT('User_Guide'!A20,CN6717)),0,1),1)</x:f>
        <x:v>0</x:v>
      </x:c>
    </x:row>
    <x:row r="6718">
      <x:c r="CL6718" t="str">
        <x:v>User_Guide</x:v>
      </x:c>
      <x:c r="CM6718" t="str">
        <x:v>B20</x:v>
      </x:c>
      <x:c r="CN6718" t="str">
        <x:v>Config</x:v>
      </x:c>
      <x:c r="CO6718" t="n">
        <x:f>IFERROR(IF(AND(TYPE('User_Guide'!B20)=TYPE(CN6718),ISBLANK('User_Guide'!B20)=ISBLANK(CN6718),EXACT('User_Guide'!B20,CN6718)),0,1),1)</x:f>
        <x:v>0</x:v>
      </x:c>
    </x:row>
    <x:row r="6719">
      <x:c r="CL6719" t="str">
        <x:v>User_Guide</x:v>
      </x:c>
      <x:c r="CM6719" t="str">
        <x:v>C20</x:v>
      </x:c>
      <x:c r="CN6719" t="str">
        <x:v>Global settings</x:v>
      </x:c>
      <x:c r="CO6719" t="n">
        <x:f>IFERROR(IF(AND(TYPE('User_Guide'!C20)=TYPE(CN6719),ISBLANK('User_Guide'!C20)=ISBLANK(CN6719),EXACT('User_Guide'!C20,CN6719)),0,1),1)</x:f>
        <x:v>0</x:v>
      </x:c>
    </x:row>
    <x:row r="6720">
      <x:c r="CL6720" t="str">
        <x:v>User_Guide</x:v>
      </x:c>
      <x:c r="CM6720" t="str">
        <x:v>A21</x:v>
      </x:c>
      <x:c r="CN6720" t="n">
        <x:v>5</x:v>
      </x:c>
      <x:c r="CO6720" t="n">
        <x:f>IFERROR(IF(AND(TYPE('User_Guide'!A21)=TYPE(CN6720),ISBLANK('User_Guide'!A21)=ISBLANK(CN6720),EXACT('User_Guide'!A21,CN6720)),0,1),1)</x:f>
        <x:v>0</x:v>
      </x:c>
    </x:row>
    <x:row r="6721">
      <x:c r="CL6721" t="str">
        <x:v>User_Guide</x:v>
      </x:c>
      <x:c r="CM6721" t="str">
        <x:v>B21</x:v>
      </x:c>
      <x:c r="CN6721" t="str">
        <x:v>Parameters</x:v>
      </x:c>
      <x:c r="CO6721" t="n">
        <x:f>IFERROR(IF(AND(TYPE('User_Guide'!B21)=TYPE(CN6721),ISBLANK('User_Guide'!B21)=ISBLANK(CN6721),EXACT('User_Guide'!B21,CN6721)),0,1),1)</x:f>
        <x:v>0</x:v>
      </x:c>
    </x:row>
    <x:row r="6722">
      <x:c r="CL6722" t="str">
        <x:v>User_Guide</x:v>
      </x:c>
      <x:c r="CM6722" t="str">
        <x:v>C21</x:v>
      </x:c>
      <x:c r="CN6722" t="str">
        <x:v>Core parameters and notes</x:v>
      </x:c>
      <x:c r="CO6722" t="n">
        <x:f>IFERROR(IF(AND(TYPE('User_Guide'!C21)=TYPE(CN6722),ISBLANK('User_Guide'!C21)=ISBLANK(CN6722),EXACT('User_Guide'!C21,CN6722)),0,1),1)</x:f>
        <x:v>0</x:v>
      </x:c>
    </x:row>
    <x:row r="6723">
      <x:c r="CL6723" t="str">
        <x:v>User_Guide</x:v>
      </x:c>
      <x:c r="CM6723" t="str">
        <x:v>A22</x:v>
      </x:c>
      <x:c r="CN6723" t="n">
        <x:v>6</x:v>
      </x:c>
      <x:c r="CO6723" t="n">
        <x:f>IFERROR(IF(AND(TYPE('User_Guide'!A22)=TYPE(CN6723),ISBLANK('User_Guide'!A22)=ISBLANK(CN6723),EXACT('User_Guide'!A22,CN6723)),0,1),1)</x:f>
        <x:v>0</x:v>
      </x:c>
    </x:row>
    <x:row r="6724">
      <x:c r="CL6724" t="str">
        <x:v>User_Guide</x:v>
      </x:c>
      <x:c r="CM6724" t="str">
        <x:v>B22</x:v>
      </x:c>
      <x:c r="CN6724" t="str">
        <x:v>PLSS_Local_Scope</x:v>
      </x:c>
      <x:c r="CO6724" t="n">
        <x:f>IFERROR(IF(AND(TYPE('User_Guide'!B22)=TYPE(CN6724),ISBLANK('User_Guide'!B22)=ISBLANK(CN6724),EXACT('User_Guide'!B22,CN6724)),0,1),1)</x:f>
        <x:v>0</x:v>
      </x:c>
    </x:row>
    <x:row r="6725">
      <x:c r="CL6725" t="str">
        <x:v>User_Guide</x:v>
      </x:c>
      <x:c r="CM6725" t="str">
        <x:v>C22</x:v>
      </x:c>
      <x:c r="CN6725" t="str">
        <x:v>Local-scope weighting helper</x:v>
      </x:c>
      <x:c r="CO6725" t="n">
        <x:f>IFERROR(IF(AND(TYPE('User_Guide'!C22)=TYPE(CN6725),ISBLANK('User_Guide'!C22)=ISBLANK(CN6725),EXACT('User_Guide'!C22,CN6725)),0,1),1)</x:f>
        <x:v>0</x:v>
      </x:c>
    </x:row>
    <x:row r="6726">
      <x:c r="CL6726" t="str">
        <x:v>User_Guide</x:v>
      </x:c>
      <x:c r="CM6726" t="str">
        <x:v>A23</x:v>
      </x:c>
      <x:c r="CN6726" t="n">
        <x:v>7</x:v>
      </x:c>
      <x:c r="CO6726" t="n">
        <x:f>IFERROR(IF(AND(TYPE('User_Guide'!A23)=TYPE(CN6726),ISBLANK('User_Guide'!A23)=ISBLANK(CN6726),EXACT('User_Guide'!A23,CN6726)),0,1),1)</x:f>
        <x:v>0</x:v>
      </x:c>
    </x:row>
    <x:row r="6727">
      <x:c r="CL6727" t="str">
        <x:v>User_Guide</x:v>
      </x:c>
      <x:c r="CM6727" t="str">
        <x:v>B23</x:v>
      </x:c>
      <x:c r="CN6727" t="str">
        <x:v>Rights_Coverage</x:v>
      </x:c>
      <x:c r="CO6727" t="n">
        <x:f>IFERROR(IF(AND(TYPE('User_Guide'!B23)=TYPE(CN6727),ISBLANK('User_Guide'!B23)=ISBLANK(CN6727),EXACT('User_Guide'!B23,CN6727)),0,1),1)</x:f>
        <x:v>0</x:v>
      </x:c>
    </x:row>
    <x:row r="6728">
      <x:c r="CL6728" t="str">
        <x:v>User_Guide</x:v>
      </x:c>
      <x:c r="CM6728" t="str">
        <x:v>C23</x:v>
      </x:c>
      <x:c r="CN6728" t="str">
        <x:v>Canonical rights coverage</x:v>
      </x:c>
      <x:c r="CO6728" t="n">
        <x:f>IFERROR(IF(AND(TYPE('User_Guide'!C23)=TYPE(CN6728),ISBLANK('User_Guide'!C23)=ISBLANK(CN6728),EXACT('User_Guide'!C23,CN6728)),0,1),1)</x:f>
        <x:v>0</x:v>
      </x:c>
    </x:row>
    <x:row r="6729">
      <x:c r="CL6729" t="str">
        <x:v>User_Guide</x:v>
      </x:c>
      <x:c r="CM6729" t="str">
        <x:v>A24</x:v>
      </x:c>
      <x:c r="CN6729" t="n">
        <x:v>8</x:v>
      </x:c>
      <x:c r="CO6729" t="n">
        <x:f>IFERROR(IF(AND(TYPE('User_Guide'!A24)=TYPE(CN6729),ISBLANK('User_Guide'!A24)=ISBLANK(CN6729),EXACT('User_Guide'!A24,CN6729)),0,1),1)</x:f>
        <x:v>0</x:v>
      </x:c>
    </x:row>
    <x:row r="6730">
      <x:c r="CL6730" t="str">
        <x:v>User_Guide</x:v>
      </x:c>
      <x:c r="CM6730" t="str">
        <x:v>B24</x:v>
      </x:c>
      <x:c r="CN6730" t="str">
        <x:v>Rights_Coverage_View</x:v>
      </x:c>
      <x:c r="CO6730" t="n">
        <x:f>IFERROR(IF(AND(TYPE('User_Guide'!B24)=TYPE(CN6730),ISBLANK('User_Guide'!B24)=ISBLANK(CN6730),EXACT('User_Guide'!B24,CN6730)),0,1),1)</x:f>
        <x:v>0</x:v>
      </x:c>
    </x:row>
    <x:row r="6731">
      <x:c r="CL6731" t="str">
        <x:v>User_Guide</x:v>
      </x:c>
      <x:c r="CM6731" t="str">
        <x:v>C24</x:v>
      </x:c>
      <x:c r="CN6731" t="str">
        <x:v>Rights coverage view</x:v>
      </x:c>
      <x:c r="CO6731" t="n">
        <x:f>IFERROR(IF(AND(TYPE('User_Guide'!C24)=TYPE(CN6731),ISBLANK('User_Guide'!C24)=ISBLANK(CN6731),EXACT('User_Guide'!C24,CN6731)),0,1),1)</x:f>
        <x:v>0</x:v>
      </x:c>
    </x:row>
    <x:row r="6732">
      <x:c r="CL6732" t="str">
        <x:v>User_Guide</x:v>
      </x:c>
      <x:c r="CM6732" t="str">
        <x:v>A25</x:v>
      </x:c>
      <x:c r="CN6732" t="n">
        <x:v>9</x:v>
      </x:c>
      <x:c r="CO6732" t="n">
        <x:f>IFERROR(IF(AND(TYPE('User_Guide'!A25)=TYPE(CN6732),ISBLANK('User_Guide'!A25)=ISBLANK(CN6732),EXACT('User_Guide'!A25,CN6732)),0,1),1)</x:f>
        <x:v>0</x:v>
      </x:c>
    </x:row>
    <x:row r="6733">
      <x:c r="CL6733" t="str">
        <x:v>User_Guide</x:v>
      </x:c>
      <x:c r="CM6733" t="str">
        <x:v>B25</x:v>
      </x:c>
      <x:c r="CN6733" t="str">
        <x:v>C_cat</x:v>
      </x:c>
      <x:c r="CO6733" t="n">
        <x:f>IFERROR(IF(AND(TYPE('User_Guide'!B25)=TYPE(CN6733),ISBLANK('User_Guide'!B25)=ISBLANK(CN6733),EXACT('User_Guide'!B25,CN6733)),0,1),1)</x:f>
        <x:v>0</x:v>
      </x:c>
    </x:row>
    <x:row r="6734">
      <x:c r="CL6734" t="str">
        <x:v>User_Guide</x:v>
      </x:c>
      <x:c r="CM6734" t="str">
        <x:v>C25</x:v>
      </x:c>
      <x:c r="CN6734" t="str">
        <x:v>Catastrophe cells for TRC</x:v>
      </x:c>
      <x:c r="CO6734" t="n">
        <x:f>IFERROR(IF(AND(TYPE('User_Guide'!C25)=TYPE(CN6734),ISBLANK('User_Guide'!C25)=ISBLANK(CN6734),EXACT('User_Guide'!C25,CN6734)),0,1),1)</x:f>
        <x:v>0</x:v>
      </x:c>
    </x:row>
    <x:row r="6735">
      <x:c r="CL6735" t="str">
        <x:v>User_Guide</x:v>
      </x:c>
      <x:c r="CM6735" t="str">
        <x:v>A26</x:v>
      </x:c>
      <x:c r="CN6735" t="n">
        <x:v>10</x:v>
      </x:c>
      <x:c r="CO6735" t="n">
        <x:f>IFERROR(IF(AND(TYPE('User_Guide'!A26)=TYPE(CN6735),ISBLANK('User_Guide'!A26)=ISBLANK(CN6735),EXACT('User_Guide'!A26,CN6735)),0,1),1)</x:f>
        <x:v>0</x:v>
      </x:c>
    </x:row>
    <x:row r="6736">
      <x:c r="CL6736" t="str">
        <x:v>User_Guide</x:v>
      </x:c>
      <x:c r="CM6736" t="str">
        <x:v>B26</x:v>
      </x:c>
      <x:c r="CN6736" t="str">
        <x:v>WTSL_Categories</x:v>
      </x:c>
      <x:c r="CO6736" t="n">
        <x:f>IFERROR(IF(AND(TYPE('User_Guide'!B26)=TYPE(CN6736),ISBLANK('User_Guide'!B26)=ISBLANK(CN6736),EXACT('User_Guide'!B26,CN6736)),0,1),1)</x:f>
        <x:v>0</x:v>
      </x:c>
    </x:row>
    <x:row r="6737">
      <x:c r="CL6737" t="str">
        <x:v>User_Guide</x:v>
      </x:c>
      <x:c r="CM6737" t="str">
        <x:v>C26</x:v>
      </x:c>
      <x:c r="CN6737" t="str">
        <x:v>Tail category definitions</x:v>
      </x:c>
      <x:c r="CO6737" t="n">
        <x:f>IFERROR(IF(AND(TYPE('User_Guide'!C26)=TYPE(CN6737),ISBLANK('User_Guide'!C26)=ISBLANK(CN6737),EXACT('User_Guide'!C26,CN6737)),0,1),1)</x:f>
        <x:v>0</x:v>
      </x:c>
    </x:row>
    <x:row r="6738">
      <x:c r="CL6738" t="str">
        <x:v>User_Guide</x:v>
      </x:c>
      <x:c r="CM6738" t="str">
        <x:v>A27</x:v>
      </x:c>
      <x:c r="CN6738" t="n">
        <x:v>11</x:v>
      </x:c>
      <x:c r="CO6738" t="n">
        <x:f>IFERROR(IF(AND(TYPE('User_Guide'!A27)=TYPE(CN6738),ISBLANK('User_Guide'!A27)=ISBLANK(CN6738),EXACT('User_Guide'!A27,CN6738)),0,1),1)</x:f>
        <x:v>0</x:v>
      </x:c>
    </x:row>
    <x:row r="6739">
      <x:c r="CL6739" t="str">
        <x:v>User_Guide</x:v>
      </x:c>
      <x:c r="CM6739" t="str">
        <x:v>B27</x:v>
      </x:c>
      <x:c r="CN6739" t="str">
        <x:v>Impact_Input</x:v>
      </x:c>
      <x:c r="CO6739" t="n">
        <x:f>IFERROR(IF(AND(TYPE('User_Guide'!B27)=TYPE(CN6739),ISBLANK('User_Guide'!B27)=ISBLANK(CN6739),EXACT('User_Guide'!B27,CN6739)),0,1),1)</x:f>
        <x:v>0</x:v>
      </x:c>
    </x:row>
    <x:row r="6740">
      <x:c r="CL6740" t="str">
        <x:v>User_Guide</x:v>
      </x:c>
      <x:c r="CM6740" t="str">
        <x:v>C27</x:v>
      </x:c>
      <x:c r="CN6740" t="str">
        <x:v>Impact entry surface</x:v>
      </x:c>
      <x:c r="CO6740" t="n">
        <x:f>IFERROR(IF(AND(TYPE('User_Guide'!C27)=TYPE(CN6740),ISBLANK('User_Guide'!C27)=ISBLANK(CN6740),EXACT('User_Guide'!C27,CN6740)),0,1),1)</x:f>
        <x:v>0</x:v>
      </x:c>
    </x:row>
    <x:row r="6741">
      <x:c r="CL6741" t="str">
        <x:v>User_Guide</x:v>
      </x:c>
      <x:c r="CM6741" t="str">
        <x:v>A28</x:v>
      </x:c>
      <x:c r="CN6741" t="n">
        <x:v>12</x:v>
      </x:c>
      <x:c r="CO6741" t="n">
        <x:f>IFERROR(IF(AND(TYPE('User_Guide'!A28)=TYPE(CN6741),ISBLANK('User_Guide'!A28)=ISBLANK(CN6741),EXACT('User_Guide'!A28,CN6741)),0,1),1)</x:f>
        <x:v>0</x:v>
      </x:c>
    </x:row>
    <x:row r="6742">
      <x:c r="CL6742" t="str">
        <x:v>User_Guide</x:v>
      </x:c>
      <x:c r="CM6742" t="str">
        <x:v>B28</x:v>
      </x:c>
      <x:c r="CN6742" t="str">
        <x:v>Scenario_Impacts</x:v>
      </x:c>
      <x:c r="CO6742" t="n">
        <x:f>IFERROR(IF(AND(TYPE('User_Guide'!B28)=TYPE(CN6742),ISBLANK('User_Guide'!B28)=ISBLANK(CN6742),EXACT('User_Guide'!B28,CN6742)),0,1),1)</x:f>
        <x:v>0</x:v>
      </x:c>
    </x:row>
    <x:row r="6743">
      <x:c r="CL6743" t="str">
        <x:v>User_Guide</x:v>
      </x:c>
      <x:c r="CM6743" t="str">
        <x:v>C28</x:v>
      </x:c>
      <x:c r="CN6743" t="str">
        <x:v>Scenario-conditioned losses</x:v>
      </x:c>
      <x:c r="CO6743" t="n">
        <x:f>IFERROR(IF(AND(TYPE('User_Guide'!C28)=TYPE(CN6743),ISBLANK('User_Guide'!C28)=ISBLANK(CN6743),EXACT('User_Guide'!C28,CN6743)),0,1),1)</x:f>
        <x:v>0</x:v>
      </x:c>
    </x:row>
    <x:row r="6744">
      <x:c r="CL6744" t="str">
        <x:v>User_Guide</x:v>
      </x:c>
      <x:c r="CM6744" t="str">
        <x:v>A29</x:v>
      </x:c>
      <x:c r="CN6744" t="n">
        <x:v>13</x:v>
      </x:c>
      <x:c r="CO6744" t="n">
        <x:f>IFERROR(IF(AND(TYPE('User_Guide'!A29)=TYPE(CN6744),ISBLANK('User_Guide'!A29)=ISBLANK(CN6744),EXACT('User_Guide'!A29,CN6744)),0,1),1)</x:f>
        <x:v>0</x:v>
      </x:c>
    </x:row>
    <x:row r="6745">
      <x:c r="CL6745" t="str">
        <x:v>User_Guide</x:v>
      </x:c>
      <x:c r="CM6745" t="str">
        <x:v>B29</x:v>
      </x:c>
      <x:c r="CN6745" t="str">
        <x:v>I_prop</x:v>
      </x:c>
      <x:c r="CO6745" t="n">
        <x:f>IFERROR(IF(AND(TYPE('User_Guide'!B29)=TYPE(CN6745),ISBLANK('User_Guide'!B29)=ISBLANK(CN6745),EXACT('User_Guide'!B29,CN6745)),0,1),1)</x:f>
        <x:v>0</x:v>
      </x:c>
    </x:row>
    <x:row r="6746">
      <x:c r="CL6746" t="str">
        <x:v>User_Guide</x:v>
      </x:c>
      <x:c r="CM6746" t="str">
        <x:v>C29</x:v>
      </x:c>
      <x:c r="CN6746" t="str">
        <x:v>Computed impact matrix</x:v>
      </x:c>
      <x:c r="CO6746" t="n">
        <x:f>IFERROR(IF(AND(TYPE('User_Guide'!C29)=TYPE(CN6746),ISBLANK('User_Guide'!C29)=ISBLANK(CN6746),EXACT('User_Guide'!C29,CN6746)),0,1),1)</x:f>
        <x:v>0</x:v>
      </x:c>
    </x:row>
    <x:row r="6747">
      <x:c r="CL6747" t="str">
        <x:v>User_Guide</x:v>
      </x:c>
      <x:c r="CM6747" t="str">
        <x:v>A30</x:v>
      </x:c>
      <x:c r="CN6747" t="n">
        <x:v>14</x:v>
      </x:c>
      <x:c r="CO6747" t="n">
        <x:f>IFERROR(IF(AND(TYPE('User_Guide'!A30)=TYPE(CN6747),ISBLANK('User_Guide'!A30)=ISBLANK(CN6747),EXACT('User_Guide'!A30,CN6747)),0,1),1)</x:f>
        <x:v>0</x:v>
      </x:c>
    </x:row>
    <x:row r="6748">
      <x:c r="CL6748" t="str">
        <x:v>User_Guide</x:v>
      </x:c>
      <x:c r="CM6748" t="str">
        <x:v>B30</x:v>
      </x:c>
      <x:c r="CN6748" t="str">
        <x:v>Reality_Grounding</x:v>
      </x:c>
      <x:c r="CO6748" t="n">
        <x:f>IFERROR(IF(AND(TYPE('User_Guide'!B30)=TYPE(CN6748),ISBLANK('User_Guide'!B30)=ISBLANK(CN6748),EXACT('User_Guide'!B30,CN6748)),0,1),1)</x:f>
        <x:v>0</x:v>
      </x:c>
    </x:row>
    <x:row r="6749">
      <x:c r="CL6749" t="str">
        <x:v>User_Guide</x:v>
      </x:c>
      <x:c r="CM6749" t="str">
        <x:v>C30</x:v>
      </x:c>
      <x:c r="CN6749" t="str">
        <x:v>Level 1 claim-authority precondition</x:v>
      </x:c>
      <x:c r="CO6749" t="n">
        <x:f>IFERROR(IF(AND(TYPE('User_Guide'!C30)=TYPE(CN6749),ISBLANK('User_Guide'!C30)=ISBLANK(CN6749),EXACT('User_Guide'!C30,CN6749)),0,1),1)</x:f>
        <x:v>0</x:v>
      </x:c>
    </x:row>
    <x:row r="6750">
      <x:c r="CL6750" t="str">
        <x:v>User_Guide</x:v>
      </x:c>
      <x:c r="CM6750" t="str">
        <x:v>A31</x:v>
      </x:c>
      <x:c r="CN6750" t="n">
        <x:v>15</x:v>
      </x:c>
      <x:c r="CO6750" t="n">
        <x:f>IFERROR(IF(AND(TYPE('User_Guide'!A31)=TYPE(CN6750),ISBLANK('User_Guide'!A31)=ISBLANK(CN6750),EXACT('User_Guide'!A31,CN6750)),0,1),1)</x:f>
        <x:v>0</x:v>
      </x:c>
    </x:row>
    <x:row r="6751">
      <x:c r="CL6751" t="str">
        <x:v>User_Guide</x:v>
      </x:c>
      <x:c r="CM6751" t="str">
        <x:v>B31</x:v>
      </x:c>
      <x:c r="CN6751" t="str">
        <x:v>Rights_Floor</x:v>
      </x:c>
      <x:c r="CO6751" t="n">
        <x:f>IFERROR(IF(AND(TYPE('User_Guide'!B31)=TYPE(CN6751),ISBLANK('User_Guide'!B31)=ISBLANK(CN6751),EXACT('User_Guide'!B31,CN6751)),0,1),1)</x:f>
        <x:v>0</x:v>
      </x:c>
    </x:row>
    <x:row r="6752">
      <x:c r="CL6752" t="str">
        <x:v>User_Guide</x:v>
      </x:c>
      <x:c r="CM6752" t="str">
        <x:v>C31</x:v>
      </x:c>
      <x:c r="CN6752" t="str">
        <x:v>Level 2 public Rights Floor surface</x:v>
      </x:c>
      <x:c r="CO6752" t="n">
        <x:f>IFERROR(IF(AND(TYPE('User_Guide'!C31)=TYPE(CN6752),ISBLANK('User_Guide'!C31)=ISBLANK(CN6752),EXACT('User_Guide'!C31,CN6752)),0,1),1)</x:f>
        <x:v>0</x:v>
      </x:c>
    </x:row>
    <x:row r="6753">
      <x:c r="CL6753" t="str">
        <x:v>User_Guide</x:v>
      </x:c>
      <x:c r="CM6753" t="str">
        <x:v>A32</x:v>
      </x:c>
      <x:c r="CN6753" t="n">
        <x:v>16</x:v>
      </x:c>
      <x:c r="CO6753" t="n">
        <x:f>IFERROR(IF(AND(TYPE('User_Guide'!A32)=TYPE(CN6753),ISBLANK('User_Guide'!A32)=ISBLANK(CN6753),EXACT('User_Guide'!A32,CN6753)),0,1),1)</x:f>
        <x:v>0</x:v>
      </x:c>
    </x:row>
    <x:row r="6754">
      <x:c r="CL6754" t="str">
        <x:v>User_Guide</x:v>
      </x:c>
      <x:c r="CM6754" t="str">
        <x:v>B32</x:v>
      </x:c>
      <x:c r="CN6754" t="str">
        <x:v>NCRC</x:v>
      </x:c>
      <x:c r="CO6754" t="n">
        <x:f>IFERROR(IF(AND(TYPE('User_Guide'!B32)=TYPE(CN6754),ISBLANK('User_Guide'!B32)=ISBLANK(CN6754),EXACT('User_Guide'!B32,CN6754)),0,1),1)</x:f>
        <x:v>0</x:v>
      </x:c>
    </x:row>
    <x:row r="6755">
      <x:c r="CL6755" t="str">
        <x:v>User_Guide</x:v>
      </x:c>
      <x:c r="CM6755" t="str">
        <x:v>C32</x:v>
      </x:c>
      <x:c r="CN6755" t="str">
        <x:v>Formal RF/NCRC predicate and rights breach logic</x:v>
      </x:c>
      <x:c r="CO6755" t="n">
        <x:f>IFERROR(IF(AND(TYPE('User_Guide'!C32)=TYPE(CN6755),ISBLANK('User_Guide'!C32)=ISBLANK(CN6755),EXACT('User_Guide'!C32,CN6755)),0,1),1)</x:f>
        <x:v>0</x:v>
      </x:c>
    </x:row>
    <x:row r="6756">
      <x:c r="CL6756" t="str">
        <x:v>User_Guide</x:v>
      </x:c>
      <x:c r="CM6756" t="str">
        <x:v>A33</x:v>
      </x:c>
      <x:c r="CN6756" t="n">
        <x:v>17</x:v>
      </x:c>
      <x:c r="CO6756" t="n">
        <x:f>IFERROR(IF(AND(TYPE('User_Guide'!A33)=TYPE(CN6756),ISBLANK('User_Guide'!A33)=ISBLANK(CN6756),EXACT('User_Guide'!A33,CN6756)),0,1),1)</x:f>
        <x:v>0</x:v>
      </x:c>
    </x:row>
    <x:row r="6757">
      <x:c r="CL6757" t="str">
        <x:v>User_Guide</x:v>
      </x:c>
      <x:c r="CM6757" t="str">
        <x:v>B33</x:v>
      </x:c>
      <x:c r="CN6757" t="str">
        <x:v>TRC</x:v>
      </x:c>
      <x:c r="CO6757" t="n">
        <x:f>IFERROR(IF(AND(TYPE('User_Guide'!B33)=TYPE(CN6757),ISBLANK('User_Guide'!B33)=ISBLANK(CN6757),EXACT('User_Guide'!B33,CN6757)),0,1),1)</x:f>
        <x:v>0</x:v>
      </x:c>
    </x:row>
    <x:row r="6758">
      <x:c r="CL6758" t="str">
        <x:v>User_Guide</x:v>
      </x:c>
      <x:c r="CM6758" t="str">
        <x:v>C33</x:v>
      </x:c>
      <x:c r="CN6758" t="str">
        <x:v>Level 3 tail-risk gate</x:v>
      </x:c>
      <x:c r="CO6758" t="n">
        <x:f>IFERROR(IF(AND(TYPE('User_Guide'!C33)=TYPE(CN6758),ISBLANK('User_Guide'!C33)=ISBLANK(CN6758),EXACT('User_Guide'!C33,CN6758)),0,1),1)</x:f>
        <x:v>0</x:v>
      </x:c>
    </x:row>
    <x:row r="6759">
      <x:c r="CL6759" t="str">
        <x:v>User_Guide</x:v>
      </x:c>
      <x:c r="CM6759" t="str">
        <x:v>A34</x:v>
      </x:c>
      <x:c r="CN6759" t="n">
        <x:v>18</x:v>
      </x:c>
      <x:c r="CO6759" t="n">
        <x:f>IFERROR(IF(AND(TYPE('User_Guide'!A34)=TYPE(CN6759),ISBLANK('User_Guide'!A34)=ISBLANK(CN6759),EXACT('User_Guide'!A34,CN6759)),0,1),1)</x:f>
        <x:v>0</x:v>
      </x:c>
    </x:row>
    <x:row r="6760">
      <x:c r="CL6760" t="str">
        <x:v>User_Guide</x:v>
      </x:c>
      <x:c r="CM6760" t="str">
        <x:v>B34</x:v>
      </x:c>
      <x:c r="CN6760" t="str">
        <x:v>CSV</x:v>
      </x:c>
      <x:c r="CO6760" t="n">
        <x:f>IFERROR(IF(AND(TYPE('User_Guide'!B34)=TYPE(CN6760),ISBLANK('User_Guide'!B34)=ISBLANK(CN6760),EXACT('User_Guide'!B34,CN6760)),0,1),1)</x:f>
        <x:v>0</x:v>
      </x:c>
    </x:row>
    <x:row r="6761">
      <x:c r="CL6761" t="str">
        <x:v>User_Guide</x:v>
      </x:c>
      <x:c r="CM6761" t="str">
        <x:v>C34</x:v>
      </x:c>
      <x:c r="CN6761" t="str">
        <x:v>Level 4 Containment and Structural Viability gate</x:v>
      </x:c>
      <x:c r="CO6761" t="n">
        <x:f>IFERROR(IF(AND(TYPE('User_Guide'!C34)=TYPE(CN6761),ISBLANK('User_Guide'!C34)=ISBLANK(CN6761),EXACT('User_Guide'!C34,CN6761)),0,1),1)</x:f>
        <x:v>0</x:v>
      </x:c>
    </x:row>
    <x:row r="6762">
      <x:c r="CL6762" t="str">
        <x:v>User_Guide</x:v>
      </x:c>
      <x:c r="CM6762" t="str">
        <x:v>A35</x:v>
      </x:c>
      <x:c r="CN6762" t="n">
        <x:v>19</x:v>
      </x:c>
      <x:c r="CO6762" t="n">
        <x:f>IFERROR(IF(AND(TYPE('User_Guide'!A35)=TYPE(CN6762),ISBLANK('User_Guide'!A35)=ISBLANK(CN6762),EXACT('User_Guide'!A35,CN6762)),0,1),1)</x:f>
        <x:v>0</x:v>
      </x:c>
    </x:row>
    <x:row r="6763">
      <x:c r="CL6763" t="str">
        <x:v>User_Guide</x:v>
      </x:c>
      <x:c r="CM6763" t="str">
        <x:v>B35</x:v>
      </x:c>
      <x:c r="CN6763" t="str">
        <x:v>Containment</x:v>
      </x:c>
      <x:c r="CO6763" t="n">
        <x:f>IFERROR(IF(AND(TYPE('User_Guide'!B35)=TYPE(CN6763),ISBLANK('User_Guide'!B35)=ISBLANK(CN6763),EXACT('User_Guide'!B35,CN6763)),0,1),1)</x:f>
        <x:v>0</x:v>
      </x:c>
    </x:row>
    <x:row r="6764">
      <x:c r="CL6764" t="str">
        <x:v>User_Guide</x:v>
      </x:c>
      <x:c r="CM6764" t="str">
        <x:v>C35</x:v>
      </x:c>
      <x:c r="CN6764" t="str">
        <x:v>Legacy/diagnostic containment surface, now governed under CSV</x:v>
      </x:c>
      <x:c r="CO6764" t="n">
        <x:f>IFERROR(IF(AND(TYPE('User_Guide'!C35)=TYPE(CN6764),ISBLANK('User_Guide'!C35)=ISBLANK(CN6764),EXACT('User_Guide'!C35,CN6764)),0,1),1)</x:f>
        <x:v>0</x:v>
      </x:c>
    </x:row>
    <x:row r="6765">
      <x:c r="CL6765" t="str">
        <x:v>User_Guide</x:v>
      </x:c>
      <x:c r="CM6765" t="str">
        <x:v>A36</x:v>
      </x:c>
      <x:c r="CN6765" t="n">
        <x:v>20</x:v>
      </x:c>
      <x:c r="CO6765" t="n">
        <x:f>IFERROR(IF(AND(TYPE('User_Guide'!A36)=TYPE(CN6765),ISBLANK('User_Guide'!A36)=ISBLANK(CN6765),EXACT('User_Guide'!A36,CN6765)),0,1),1)</x:f>
        <x:v>0</x:v>
      </x:c>
    </x:row>
    <x:row r="6766">
      <x:c r="CL6766" t="str">
        <x:v>User_Guide</x:v>
      </x:c>
      <x:c r="CM6766" t="str">
        <x:v>B36</x:v>
      </x:c>
      <x:c r="CN6766" t="str">
        <x:v>Structural_Viability</x:v>
      </x:c>
      <x:c r="CO6766" t="n">
        <x:f>IFERROR(IF(AND(TYPE('User_Guide'!B36)=TYPE(CN6766),ISBLANK('User_Guide'!B36)=ISBLANK(CN6766),EXACT('User_Guide'!B36,CN6766)),0,1),1)</x:f>
        <x:v>0</x:v>
      </x:c>
    </x:row>
    <x:row r="6767">
      <x:c r="CL6767" t="str">
        <x:v>User_Guide</x:v>
      </x:c>
      <x:c r="CM6767" t="str">
        <x:v>C36</x:v>
      </x:c>
      <x:c r="CN6767" t="str">
        <x:v>CSV execution viability diagnostic surface</x:v>
      </x:c>
      <x:c r="CO6767" t="n">
        <x:f>IFERROR(IF(AND(TYPE('User_Guide'!C36)=TYPE(CN6767),ISBLANK('User_Guide'!C36)=ISBLANK(CN6767),EXACT('User_Guide'!C36,CN6767)),0,1),1)</x:f>
        <x:v>0</x:v>
      </x:c>
    </x:row>
    <x:row r="6768">
      <x:c r="CL6768" t="str">
        <x:v>User_Guide</x:v>
      </x:c>
      <x:c r="CM6768" t="str">
        <x:v>A37</x:v>
      </x:c>
      <x:c r="CN6768" t="n">
        <x:v>21</x:v>
      </x:c>
      <x:c r="CO6768" t="n">
        <x:f>IFERROR(IF(AND(TYPE('User_Guide'!A37)=TYPE(CN6768),ISBLANK('User_Guide'!A37)=ISBLANK(CN6768),EXACT('User_Guide'!A37,CN6768)),0,1),1)</x:f>
        <x:v>0</x:v>
      </x:c>
    </x:row>
    <x:row r="6769">
      <x:c r="CL6769" t="str">
        <x:v>User_Guide</x:v>
      </x:c>
      <x:c r="CM6769" t="str">
        <x:v>B37</x:v>
      </x:c>
      <x:c r="CN6769" t="str">
        <x:v>RLS</x:v>
      </x:c>
      <x:c r="CO6769" t="n">
        <x:f>IFERROR(IF(AND(TYPE('User_Guide'!B37)=TYPE(CN6769),ISBLANK('User_Guide'!B37)=ISBLANK(CN6769),EXACT('User_Guide'!B37,CN6769)),0,1),1)</x:f>
        <x:v>0</x:v>
      </x:c>
    </x:row>
    <x:row r="6770">
      <x:c r="CL6770" t="str">
        <x:v>User_Guide</x:v>
      </x:c>
      <x:c r="CM6770" t="str">
        <x:v>C37</x:v>
      </x:c>
      <x:c r="CN6770" t="str">
        <x:v>Level 5 residual welfare score</x:v>
      </x:c>
      <x:c r="CO6770" t="n">
        <x:f>IFERROR(IF(AND(TYPE('User_Guide'!C37)=TYPE(CN6770),ISBLANK('User_Guide'!C37)=ISBLANK(CN6770),EXACT('User_Guide'!C37,CN6770)),0,1),1)</x:f>
        <x:v>0</x:v>
      </x:c>
    </x:row>
    <x:row r="6771">
      <x:c r="CL6771" t="str">
        <x:v>User_Guide</x:v>
      </x:c>
      <x:c r="CM6771" t="str">
        <x:v>A38</x:v>
      </x:c>
      <x:c r="CN6771" t="n">
        <x:v>22</x:v>
      </x:c>
      <x:c r="CO6771" t="n">
        <x:f>IFERROR(IF(AND(TYPE('User_Guide'!A38)=TYPE(CN6771),ISBLANK('User_Guide'!A38)=ISBLANK(CN6771),EXACT('User_Guide'!A38,CN6771)),0,1),1)</x:f>
        <x:v>0</x:v>
      </x:c>
    </x:row>
    <x:row r="6772">
      <x:c r="CL6772" t="str">
        <x:v>User_Guide</x:v>
      </x:c>
      <x:c r="CM6772" t="str">
        <x:v>B38</x:v>
      </x:c>
      <x:c r="CN6772" t="str">
        <x:v>UCI_HOI</x:v>
      </x:c>
      <x:c r="CO6772" t="n">
        <x:f>IFERROR(IF(AND(TYPE('User_Guide'!B38)=TYPE(CN6772),ISBLANK('User_Guide'!B38)=ISBLANK(CN6772),EXACT('User_Guide'!B38,CN6772)),0,1),1)</x:f>
        <x:v>0</x:v>
      </x:c>
    </x:row>
    <x:row r="6773">
      <x:c r="CL6773" t="str">
        <x:v>User_Guide</x:v>
      </x:c>
      <x:c r="CM6773" t="str">
        <x:v>C38</x:v>
      </x:c>
      <x:c r="CN6773" t="str">
        <x:v>CSV diagnostics; residual tie-break/monitoring only when material</x:v>
      </x:c>
      <x:c r="CO6773" t="n">
        <x:f>IFERROR(IF(AND(TYPE('User_Guide'!C38)=TYPE(CN6773),ISBLANK('User_Guide'!C38)=ISBLANK(CN6773),EXACT('User_Guide'!C38,CN6773)),0,1),1)</x:f>
        <x:v>0</x:v>
      </x:c>
    </x:row>
    <x:row r="6774">
      <x:c r="CL6774" t="str">
        <x:v>User_Guide</x:v>
      </x:c>
      <x:c r="CM6774" t="str">
        <x:v>A39</x:v>
      </x:c>
      <x:c r="CN6774" t="n">
        <x:v>23</x:v>
      </x:c>
      <x:c r="CO6774" t="n">
        <x:f>IFERROR(IF(AND(TYPE('User_Guide'!A39)=TYPE(CN6774),ISBLANK('User_Guide'!A39)=ISBLANK(CN6774),EXACT('User_Guide'!A39,CN6774)),0,1),1)</x:f>
        <x:v>0</x:v>
      </x:c>
    </x:row>
    <x:row r="6775">
      <x:c r="CL6775" t="str">
        <x:v>User_Guide</x:v>
      </x:c>
      <x:c r="CM6775" t="str">
        <x:v>B39</x:v>
      </x:c>
      <x:c r="CN6775" t="str">
        <x:v>Dashboard</x:v>
      </x:c>
      <x:c r="CO6775" t="n">
        <x:f>IFERROR(IF(AND(TYPE('User_Guide'!B39)=TYPE(CN6775),ISBLANK('User_Guide'!B39)=ISBLANK(CN6775),EXACT('User_Guide'!B39,CN6775)),0,1),1)</x:f>
        <x:v>0</x:v>
      </x:c>
    </x:row>
    <x:row r="6776">
      <x:c r="CL6776" t="str">
        <x:v>User_Guide</x:v>
      </x:c>
      <x:c r="CM6776" t="str">
        <x:v>C39</x:v>
      </x:c>
      <x:c r="CN6776" t="str">
        <x:v>Final recommendation and gates</x:v>
      </x:c>
      <x:c r="CO6776" t="n">
        <x:f>IFERROR(IF(AND(TYPE('User_Guide'!C39)=TYPE(CN6776),ISBLANK('User_Guide'!C39)=ISBLANK(CN6776),EXACT('User_Guide'!C39,CN6776)),0,1),1)</x:f>
        <x:v>0</x:v>
      </x:c>
    </x:row>
    <x:row r="6777">
      <x:c r="CL6777" t="str">
        <x:v>User_Guide</x:v>
      </x:c>
      <x:c r="CM6777" t="str">
        <x:v>A40</x:v>
      </x:c>
      <x:c r="CN6777" t="n">
        <x:v>24</x:v>
      </x:c>
      <x:c r="CO6777" t="n">
        <x:f>IFERROR(IF(AND(TYPE('User_Guide'!A40)=TYPE(CN6777),ISBLANK('User_Guide'!A40)=ISBLANK(CN6777),EXACT('User_Guide'!A40,CN6777)),0,1),1)</x:f>
        <x:v>0</x:v>
      </x:c>
    </x:row>
    <x:row r="6778">
      <x:c r="CL6778" t="str">
        <x:v>User_Guide</x:v>
      </x:c>
      <x:c r="CM6778" t="str">
        <x:v>B40</x:v>
      </x:c>
      <x:c r="CN6778" t="str">
        <x:v>Audit_Flags</x:v>
      </x:c>
      <x:c r="CO6778" t="n">
        <x:f>IFERROR(IF(AND(TYPE('User_Guide'!B40)=TYPE(CN6778),ISBLANK('User_Guide'!B40)=ISBLANK(CN6778),EXACT('User_Guide'!B40,CN6778)),0,1),1)</x:f>
        <x:v>0</x:v>
      </x:c>
    </x:row>
    <x:row r="6779">
      <x:c r="CL6779" t="str">
        <x:v>User_Guide</x:v>
      </x:c>
      <x:c r="CM6779" t="str">
        <x:v>C40</x:v>
      </x:c>
      <x:c r="CN6779" t="str">
        <x:v>Audit flags and review conditions</x:v>
      </x:c>
      <x:c r="CO6779" t="n">
        <x:f>IFERROR(IF(AND(TYPE('User_Guide'!C40)=TYPE(CN6779),ISBLANK('User_Guide'!C40)=ISBLANK(CN6779),EXACT('User_Guide'!C40,CN6779)),0,1),1)</x:f>
        <x:v>0</x:v>
      </x:c>
    </x:row>
    <x:row r="6780">
      <x:c r="CL6780" t="str">
        <x:v>User_Guide</x:v>
      </x:c>
      <x:c r="CM6780" t="str">
        <x:v>A41</x:v>
      </x:c>
      <x:c r="CN6780" t="n">
        <x:v>25</x:v>
      </x:c>
      <x:c r="CO6780" t="n">
        <x:f>IFERROR(IF(AND(TYPE('User_Guide'!A41)=TYPE(CN6780),ISBLANK('User_Guide'!A41)=ISBLANK(CN6780),EXACT('User_Guide'!A41,CN6780)),0,1),1)</x:f>
        <x:v>0</x:v>
      </x:c>
    </x:row>
    <x:row r="6781">
      <x:c r="CL6781" t="str">
        <x:v>User_Guide</x:v>
      </x:c>
      <x:c r="CM6781" t="str">
        <x:v>B41</x:v>
      </x:c>
      <x:c r="CN6781" t="str">
        <x:v>PCC</x:v>
      </x:c>
      <x:c r="CO6781" t="n">
        <x:f>IFERROR(IF(AND(TYPE('User_Guide'!B41)=TYPE(CN6781),ISBLANK('User_Guide'!B41)=ISBLANK(CN6781),EXACT('User_Guide'!B41,CN6781)),0,1),1)</x:f>
        <x:v>0</x:v>
      </x:c>
    </x:row>
    <x:row r="6782">
      <x:c r="CL6782" t="str">
        <x:v>User_Guide</x:v>
      </x:c>
      <x:c r="CM6782" t="str">
        <x:v>C41</x:v>
      </x:c>
      <x:c r="CN6782" t="str">
        <x:v>Provenance and Compliance Certificate</x:v>
      </x:c>
      <x:c r="CO6782" t="n">
        <x:f>IFERROR(IF(AND(TYPE('User_Guide'!C41)=TYPE(CN6782),ISBLANK('User_Guide'!C41)=ISBLANK(CN6782),EXACT('User_Guide'!C41,CN6782)),0,1),1)</x:f>
        <x:v>0</x:v>
      </x:c>
    </x:row>
    <x:row r="6783">
      <x:c r="CL6783" t="str">
        <x:v>User_Guide</x:v>
      </x:c>
      <x:c r="CM6783" t="str">
        <x:v>A42</x:v>
      </x:c>
      <x:c r="CN6783" t="n">
        <x:v>26</x:v>
      </x:c>
      <x:c r="CO6783" t="n">
        <x:f>IFERROR(IF(AND(TYPE('User_Guide'!A42)=TYPE(CN6783),ISBLANK('User_Guide'!A42)=ISBLANK(CN6783),EXACT('User_Guide'!A42,CN6783)),0,1),1)</x:f>
        <x:v>0</x:v>
      </x:c>
    </x:row>
    <x:row r="6784">
      <x:c r="CL6784" t="str">
        <x:v>User_Guide</x:v>
      </x:c>
      <x:c r="CM6784" t="str">
        <x:v>B42</x:v>
      </x:c>
      <x:c r="CN6784" t="str">
        <x:v>Sensitivity_Analysis</x:v>
      </x:c>
      <x:c r="CO6784" t="n">
        <x:f>IFERROR(IF(AND(TYPE('User_Guide'!B42)=TYPE(CN6784),ISBLANK('User_Guide'!B42)=ISBLANK(CN6784),EXACT('User_Guide'!B42,CN6784)),0,1),1)</x:f>
        <x:v>0</x:v>
      </x:c>
    </x:row>
    <x:row r="6785">
      <x:c r="CL6785" t="str">
        <x:v>User_Guide</x:v>
      </x:c>
      <x:c r="CM6785" t="str">
        <x:v>C42</x:v>
      </x:c>
      <x:c r="CN6785" t="str">
        <x:v>Robustness testing</x:v>
      </x:c>
      <x:c r="CO6785" t="n">
        <x:f>IFERROR(IF(AND(TYPE('User_Guide'!C42)=TYPE(CN6785),ISBLANK('User_Guide'!C42)=ISBLANK(CN6785),EXACT('User_Guide'!C42,CN6785)),0,1),1)</x:f>
        <x:v>0</x:v>
      </x:c>
    </x:row>
    <x:row r="6786">
      <x:c r="CL6786" t="str">
        <x:v>User_Guide</x:v>
      </x:c>
      <x:c r="CM6786" t="str">
        <x:v>A43</x:v>
      </x:c>
      <x:c r="CN6786" t="n">
        <x:v>27</x:v>
      </x:c>
      <x:c r="CO6786" t="n">
        <x:f>IFERROR(IF(AND(TYPE('User_Guide'!A43)=TYPE(CN6786),ISBLANK('User_Guide'!A43)=ISBLANK(CN6786),EXACT('User_Guide'!A43,CN6786)),0,1),1)</x:f>
        <x:v>0</x:v>
      </x:c>
    </x:row>
    <x:row r="6787">
      <x:c r="CL6787" t="str">
        <x:v>User_Guide</x:v>
      </x:c>
      <x:c r="CM6787" t="str">
        <x:v>B43</x:v>
      </x:c>
      <x:c r="CN6787" t="str">
        <x:v>Subgroup_Analysis</x:v>
      </x:c>
      <x:c r="CO6787" t="n">
        <x:f>IFERROR(IF(AND(TYPE('User_Guide'!B43)=TYPE(CN6787),ISBLANK('User_Guide'!B43)=ISBLANK(CN6787),EXACT('User_Guide'!B43,CN6787)),0,1),1)</x:f>
        <x:v>0</x:v>
      </x:c>
    </x:row>
    <x:row r="6788">
      <x:c r="CL6788" t="str">
        <x:v>User_Guide</x:v>
      </x:c>
      <x:c r="CM6788" t="str">
        <x:v>C43</x:v>
      </x:c>
      <x:c r="CN6788" t="str">
        <x:v>Worst-off subgroup documentation</x:v>
      </x:c>
      <x:c r="CO6788" t="n">
        <x:f>IFERROR(IF(AND(TYPE('User_Guide'!C43)=TYPE(CN6788),ISBLANK('User_Guide'!C43)=ISBLANK(CN6788),EXACT('User_Guide'!C43,CN6788)),0,1),1)</x:f>
        <x:v>0</x:v>
      </x:c>
    </x:row>
    <x:row r="6789">
      <x:c r="CL6789" t="str">
        <x:v>User_Guide</x:v>
      </x:c>
      <x:c r="CM6789" t="str">
        <x:v>A44</x:v>
      </x:c>
      <x:c r="CN6789" t="n">
        <x:v>28</x:v>
      </x:c>
      <x:c r="CO6789" t="n">
        <x:f>IFERROR(IF(AND(TYPE('User_Guide'!A44)=TYPE(CN6789),ISBLANK('User_Guide'!A44)=ISBLANK(CN6789),EXACT('User_Guide'!A44,CN6789)),0,1),1)</x:f>
        <x:v>0</x:v>
      </x:c>
    </x:row>
    <x:row r="6790">
      <x:c r="CL6790" t="str">
        <x:v>User_Guide</x:v>
      </x:c>
      <x:c r="CM6790" t="str">
        <x:v>B44</x:v>
      </x:c>
      <x:c r="CN6790" t="str">
        <x:v>Version_Control</x:v>
      </x:c>
      <x:c r="CO6790" t="n">
        <x:f>IFERROR(IF(AND(TYPE('User_Guide'!B44)=TYPE(CN6790),ISBLANK('User_Guide'!B44)=ISBLANK(CN6790),EXACT('User_Guide'!B44,CN6790)),0,1),1)</x:f>
        <x:v>0</x:v>
      </x:c>
    </x:row>
    <x:row r="6791">
      <x:c r="CL6791" t="str">
        <x:v>User_Guide</x:v>
      </x:c>
      <x:c r="CM6791" t="str">
        <x:v>C44</x:v>
      </x:c>
      <x:c r="CN6791" t="str">
        <x:v>Version tracking</x:v>
      </x:c>
      <x:c r="CO6791" t="n">
        <x:f>IFERROR(IF(AND(TYPE('User_Guide'!C44)=TYPE(CN6791),ISBLANK('User_Guide'!C44)=ISBLANK(CN6791),EXACT('User_Guide'!C44,CN6791)),0,1),1)</x:f>
        <x:v>0</x:v>
      </x:c>
    </x:row>
    <x:row r="6792">
      <x:c r="CL6792" t="str">
        <x:v>User_Guide</x:v>
      </x:c>
      <x:c r="CM6792" t="str">
        <x:v>A45</x:v>
      </x:c>
      <x:c r="CN6792" t="n">
        <x:v>29</x:v>
      </x:c>
      <x:c r="CO6792" t="n">
        <x:f>IFERROR(IF(AND(TYPE('User_Guide'!A45)=TYPE(CN6792),ISBLANK('User_Guide'!A45)=ISBLANK(CN6792),EXACT('User_Guide'!A45,CN6792)),0,1),1)</x:f>
        <x:v>0</x:v>
      </x:c>
    </x:row>
    <x:row r="6793">
      <x:c r="CL6793" t="str">
        <x:v>User_Guide</x:v>
      </x:c>
      <x:c r="CM6793" t="str">
        <x:v>B45</x:v>
      </x:c>
      <x:c r="CN6793" t="str">
        <x:v>ProjectionPreRegistration</x:v>
      </x:c>
      <x:c r="CO6793" t="n">
        <x:f>IFERROR(IF(AND(TYPE('User_Guide'!B45)=TYPE(CN6793),ISBLANK('User_Guide'!B45)=ISBLANK(CN6793),EXACT('User_Guide'!B45,CN6793)),0,1),1)</x:f>
        <x:v>0</x:v>
      </x:c>
    </x:row>
    <x:row r="6794">
      <x:c r="CL6794" t="str">
        <x:v>User_Guide</x:v>
      </x:c>
      <x:c r="CM6794" t="str">
        <x:v>C45</x:v>
      </x:c>
      <x:c r="CN6794" t="str">
        <x:v>Pre-run projection lock</x:v>
      </x:c>
      <x:c r="CO6794" t="n">
        <x:f>IFERROR(IF(AND(TYPE('User_Guide'!C45)=TYPE(CN6794),ISBLANK('User_Guide'!C45)=ISBLANK(CN6794),EXACT('User_Guide'!C45,CN6794)),0,1),1)</x:f>
        <x:v>0</x:v>
      </x:c>
    </x:row>
    <x:row r="6795">
      <x:c r="CL6795" t="str">
        <x:v>User_Guide</x:v>
      </x:c>
      <x:c r="CM6795" t="str">
        <x:v>A46</x:v>
      </x:c>
      <x:c r="CN6795" t="n">
        <x:v>30</x:v>
      </x:c>
      <x:c r="CO6795" t="n">
        <x:f>IFERROR(IF(AND(TYPE('User_Guide'!A46)=TYPE(CN6795),ISBLANK('User_Guide'!A46)=ISBLANK(CN6795),EXACT('User_Guide'!A46,CN6795)),0,1),1)</x:f>
        <x:v>0</x:v>
      </x:c>
    </x:row>
    <x:row r="6796">
      <x:c r="CL6796" t="str">
        <x:v>User_Guide</x:v>
      </x:c>
      <x:c r="CM6796" t="str">
        <x:v>B46</x:v>
      </x:c>
      <x:c r="CN6796" t="str">
        <x:v>Qualification_Continuity</x:v>
      </x:c>
      <x:c r="CO6796" t="n">
        <x:f>IFERROR(IF(AND(TYPE('User_Guide'!B46)=TYPE(CN6796),ISBLANK('User_Guide'!B46)=ISBLANK(CN6796),EXACT('User_Guide'!B46,CN6796)),0,1),1)</x:f>
        <x:v>0</x:v>
      </x:c>
    </x:row>
    <x:row r="6797">
      <x:c r="CL6797" t="str">
        <x:v>User_Guide</x:v>
      </x:c>
      <x:c r="CM6797" t="str">
        <x:v>C46</x:v>
      </x:c>
      <x:c r="CN6797" t="str">
        <x:v>Execution-stability record and indicators</x:v>
      </x:c>
      <x:c r="CO6797" t="n">
        <x:f>IFERROR(IF(AND(TYPE('User_Guide'!C46)=TYPE(CN6797),ISBLANK('User_Guide'!C46)=ISBLANK(CN6797),EXACT('User_Guide'!C46,CN6797)),0,1),1)</x:f>
        <x:v>0</x:v>
      </x:c>
    </x:row>
    <x:row r="6798">
      <x:c r="CL6798" t="str">
        <x:v>User_Guide</x:v>
      </x:c>
      <x:c r="CM6798" t="str">
        <x:v>A47</x:v>
      </x:c>
      <x:c r="CN6798" t="n">
        <x:v>31</x:v>
      </x:c>
      <x:c r="CO6798" t="n">
        <x:f>IFERROR(IF(AND(TYPE('User_Guide'!A47)=TYPE(CN6798),ISBLANK('User_Guide'!A47)=ISBLANK(CN6798),EXACT('User_Guide'!A47,CN6798)),0,1),1)</x:f>
        <x:v>0</x:v>
      </x:c>
    </x:row>
    <x:row r="6799">
      <x:c r="CL6799" t="str">
        <x:v>User_Guide</x:v>
      </x:c>
      <x:c r="CM6799" t="str">
        <x:v>B47</x:v>
      </x:c>
      <x:c r="CN6799" t="str">
        <x:v>PrimitiveTrace</x:v>
      </x:c>
      <x:c r="CO6799" t="n">
        <x:f>IFERROR(IF(AND(TYPE('User_Guide'!B47)=TYPE(CN6799),ISBLANK('User_Guide'!B47)=ISBLANK(CN6799),EXACT('User_Guide'!B47,CN6799)),0,1),1)</x:f>
        <x:v>0</x:v>
      </x:c>
    </x:row>
    <x:row r="6800">
      <x:c r="CL6800" t="str">
        <x:v>User_Guide</x:v>
      </x:c>
      <x:c r="CM6800" t="str">
        <x:v>C47</x:v>
      </x:c>
      <x:c r="CN6800" t="str">
        <x:v>Primitive-to-observable trace</x:v>
      </x:c>
      <x:c r="CO6800" t="n">
        <x:f>IFERROR(IF(AND(TYPE('User_Guide'!C47)=TYPE(CN6800),ISBLANK('User_Guide'!C47)=ISBLANK(CN6800),EXACT('User_Guide'!C47,CN6800)),0,1),1)</x:f>
        <x:v>0</x:v>
      </x:c>
    </x:row>
    <x:row r="6801">
      <x:c r="CL6801" t="str">
        <x:v>User_Guide</x:v>
      </x:c>
      <x:c r="CM6801" t="str">
        <x:v>A48</x:v>
      </x:c>
      <x:c r="CN6801" t="n">
        <x:v>32</x:v>
      </x:c>
      <x:c r="CO6801" t="n">
        <x:f>IFERROR(IF(AND(TYPE('User_Guide'!A48)=TYPE(CN6801),ISBLANK('User_Guide'!A48)=ISBLANK(CN6801),EXACT('User_Guide'!A48,CN6801)),0,1),1)</x:f>
        <x:v>0</x:v>
      </x:c>
    </x:row>
    <x:row r="6802">
      <x:c r="CL6802" t="str">
        <x:v>User_Guide</x:v>
      </x:c>
      <x:c r="CM6802" t="str">
        <x:v>B48</x:v>
      </x:c>
      <x:c r="CN6802" t="str">
        <x:v>ObservableConsequences</x:v>
      </x:c>
      <x:c r="CO6802" t="n">
        <x:f>IFERROR(IF(AND(TYPE('User_Guide'!B48)=TYPE(CN6802),ISBLANK('User_Guide'!B48)=ISBLANK(CN6802),EXACT('User_Guide'!B48,CN6802)),0,1),1)</x:f>
        <x:v>0</x:v>
      </x:c>
    </x:row>
    <x:row r="6803">
      <x:c r="CL6803" t="str">
        <x:v>User_Guide</x:v>
      </x:c>
      <x:c r="CM6803" t="str">
        <x:v>C48</x:v>
      </x:c>
      <x:c r="CN6803" t="str">
        <x:v>Observable consequence register</x:v>
      </x:c>
      <x:c r="CO6803" t="n">
        <x:f>IFERROR(IF(AND(TYPE('User_Guide'!C48)=TYPE(CN6803),ISBLANK('User_Guide'!C48)=ISBLANK(CN6803),EXACT('User_Guide'!C48,CN6803)),0,1),1)</x:f>
        <x:v>0</x:v>
      </x:c>
    </x:row>
    <x:row r="6804">
      <x:c r="CL6804" t="str">
        <x:v>User_Guide</x:v>
      </x:c>
      <x:c r="CM6804" t="str">
        <x:v>A49</x:v>
      </x:c>
      <x:c r="CN6804" t="n">
        <x:v>33</x:v>
      </x:c>
      <x:c r="CO6804" t="n">
        <x:f>IFERROR(IF(AND(TYPE('User_Guide'!A49)=TYPE(CN6804),ISBLANK('User_Guide'!A49)=ISBLANK(CN6804),EXACT('User_Guide'!A49,CN6804)),0,1),1)</x:f>
        <x:v>0</x:v>
      </x:c>
    </x:row>
    <x:row r="6805">
      <x:c r="CL6805" t="str">
        <x:v>User_Guide</x:v>
      </x:c>
      <x:c r="CM6805" t="str">
        <x:v>B49</x:v>
      </x:c>
      <x:c r="CN6805" t="str">
        <x:v>FalsificationPlan</x:v>
      </x:c>
      <x:c r="CO6805" t="n">
        <x:f>IFERROR(IF(AND(TYPE('User_Guide'!B49)=TYPE(CN6805),ISBLANK('User_Guide'!B49)=ISBLANK(CN6805),EXACT('User_Guide'!B49,CN6805)),0,1),1)</x:f>
        <x:v>0</x:v>
      </x:c>
    </x:row>
    <x:row r="6806">
      <x:c r="CL6806" t="str">
        <x:v>User_Guide</x:v>
      </x:c>
      <x:c r="CM6806" t="str">
        <x:v>C49</x:v>
      </x:c>
      <x:c r="CN6806" t="str">
        <x:v>Falsification and downgrade plan</x:v>
      </x:c>
      <x:c r="CO6806" t="n">
        <x:f>IFERROR(IF(AND(TYPE('User_Guide'!C49)=TYPE(CN6806),ISBLANK('User_Guide'!C49)=ISBLANK(CN6806),EXACT('User_Guide'!C49,CN6806)),0,1),1)</x:f>
        <x:v>0</x:v>
      </x:c>
    </x:row>
    <x:row r="6807">
      <x:c r="CL6807" t="str">
        <x:v>User_Guide</x:v>
      </x:c>
      <x:c r="CM6807" t="str">
        <x:v>A50</x:v>
      </x:c>
      <x:c r="CN6807" t="n">
        <x:v>34</x:v>
      </x:c>
      <x:c r="CO6807" t="n">
        <x:f>IFERROR(IF(AND(TYPE('User_Guide'!A50)=TYPE(CN6807),ISBLANK('User_Guide'!A50)=ISBLANK(CN6807),EXACT('User_Guide'!A50,CN6807)),0,1),1)</x:f>
        <x:v>0</x:v>
      </x:c>
    </x:row>
    <x:row r="6808">
      <x:c r="CL6808" t="str">
        <x:v>User_Guide</x:v>
      </x:c>
      <x:c r="CM6808" t="str">
        <x:v>B50</x:v>
      </x:c>
      <x:c r="CN6808" t="str">
        <x:v>MethodologyMaturity</x:v>
      </x:c>
      <x:c r="CO6808" t="n">
        <x:f>IFERROR(IF(AND(TYPE('User_Guide'!B50)=TYPE(CN6808),ISBLANK('User_Guide'!B50)=ISBLANK(CN6808),EXACT('User_Guide'!B50,CN6808)),0,1),1)</x:f>
        <x:v>0</x:v>
      </x:c>
    </x:row>
    <x:row r="6809">
      <x:c r="CL6809" t="str">
        <x:v>User_Guide</x:v>
      </x:c>
      <x:c r="CM6809" t="str">
        <x:v>C50</x:v>
      </x:c>
      <x:c r="CN6809" t="str">
        <x:v>Claim maturity ladder</x:v>
      </x:c>
      <x:c r="CO6809" t="n">
        <x:f>IFERROR(IF(AND(TYPE('User_Guide'!C50)=TYPE(CN6809),ISBLANK('User_Guide'!C50)=ISBLANK(CN6809),EXACT('User_Guide'!C50,CN6809)),0,1),1)</x:f>
        <x:v>0</x:v>
      </x:c>
    </x:row>
    <x:row r="6810">
      <x:c r="CL6810" t="str">
        <x:v>User_Guide</x:v>
      </x:c>
      <x:c r="CM6810" t="str">
        <x:v>A51</x:v>
      </x:c>
      <x:c r="CN6810" t="n">
        <x:v>35</x:v>
      </x:c>
      <x:c r="CO6810" t="n">
        <x:f>IFERROR(IF(AND(TYPE('User_Guide'!A51)=TYPE(CN6810),ISBLANK('User_Guide'!A51)=ISBLANK(CN6810),EXACT('User_Guide'!A51,CN6810)),0,1),1)</x:f>
        <x:v>0</x:v>
      </x:c>
    </x:row>
    <x:row r="6811">
      <x:c r="CL6811" t="str">
        <x:v>User_Guide</x:v>
      </x:c>
      <x:c r="CM6811" t="str">
        <x:v>B51</x:v>
      </x:c>
      <x:c r="CN6811" t="str">
        <x:v>v10_Sanity_Checklist</x:v>
      </x:c>
      <x:c r="CO6811" t="n">
        <x:f>IFERROR(IF(AND(TYPE('User_Guide'!B51)=TYPE(CN6811),ISBLANK('User_Guide'!B51)=ISBLANK(CN6811),EXACT('User_Guide'!B51,CN6811)),0,1),1)</x:f>
        <x:v>0</x:v>
      </x:c>
    </x:row>
    <x:row r="6812">
      <x:c r="CL6812" t="str">
        <x:v>User_Guide</x:v>
      </x:c>
      <x:c r="CM6812" t="str">
        <x:v>C51</x:v>
      </x:c>
      <x:c r="CN6812" t="str">
        <x:v>v10.8 maturity-hardening sanity checks</x:v>
      </x:c>
      <x:c r="CO6812" t="n">
        <x:f>IFERROR(IF(AND(TYPE('User_Guide'!C51)=TYPE(CN6812),ISBLANK('User_Guide'!C51)=ISBLANK(CN6812),EXACT('User_Guide'!C51,CN6812)),0,1),1)</x:f>
        <x:v>0</x:v>
      </x:c>
    </x:row>
    <x:row r="6813">
      <x:c r="CL6813" t="str">
        <x:v>User_Guide</x:v>
      </x:c>
      <x:c r="CM6813" t="str">
        <x:v>A52</x:v>
      </x:c>
      <x:c r="CN6813" t="n">
        <x:v>36</x:v>
      </x:c>
      <x:c r="CO6813" t="n">
        <x:f>IFERROR(IF(AND(TYPE('User_Guide'!A52)=TYPE(CN6813),ISBLANK('User_Guide'!A52)=ISBLANK(CN6813),EXACT('User_Guide'!A52,CN6813)),0,1),1)</x:f>
        <x:v>0</x:v>
      </x:c>
    </x:row>
    <x:row r="6814">
      <x:c r="CL6814" t="str">
        <x:v>User_Guide</x:v>
      </x:c>
      <x:c r="CM6814" t="str">
        <x:v>B52</x:v>
      </x:c>
      <x:c r="CN6814" t="str">
        <x:v>Outcome_Requalification</x:v>
      </x:c>
      <x:c r="CO6814" t="n">
        <x:f>IFERROR(IF(AND(TYPE('User_Guide'!B52)=TYPE(CN6814),ISBLANK('User_Guide'!B52)=ISBLANK(CN6814),EXACT('User_Guide'!B52,CN6814)),0,1),1)</x:f>
        <x:v>0</x:v>
      </x:c>
    </x:row>
    <x:row r="6815">
      <x:c r="CL6815" t="str">
        <x:v>User_Guide</x:v>
      </x:c>
      <x:c r="CM6815" t="str">
        <x:v>C52</x:v>
      </x:c>
      <x:c r="CN6815" t="str">
        <x:v>Transition admissibility card</x:v>
      </x:c>
      <x:c r="CO6815" t="n">
        <x:f>IFERROR(IF(AND(TYPE('User_Guide'!C52)=TYPE(CN6815),ISBLANK('User_Guide'!C52)=ISBLANK(CN6815),EXACT('User_Guide'!C52,CN6815)),0,1),1)</x:f>
        <x:v>0</x:v>
      </x:c>
    </x:row>
    <x:row r="6816">
      <x:c r="CL6816" t="str">
        <x:v>User_Guide</x:v>
      </x:c>
      <x:c r="CM6816" t="str">
        <x:v>A53</x:v>
      </x:c>
      <x:c r="CN6816" t="n">
        <x:v>37</x:v>
      </x:c>
      <x:c r="CO6816" t="n">
        <x:f>IFERROR(IF(AND(TYPE('User_Guide'!A53)=TYPE(CN6816),ISBLANK('User_Guide'!A53)=ISBLANK(CN6816),EXACT('User_Guide'!A53,CN6816)),0,1),1)</x:f>
        <x:v>0</x:v>
      </x:c>
    </x:row>
    <x:row r="6817">
      <x:c r="CL6817" t="str">
        <x:v>User_Guide</x:v>
      </x:c>
      <x:c r="CM6817" t="str">
        <x:v>B53</x:v>
      </x:c>
      <x:c r="CN6817" t="str">
        <x:v>UCI_Maturity</x:v>
      </x:c>
      <x:c r="CO6817" t="n">
        <x:f>IFERROR(IF(AND(TYPE('User_Guide'!B53)=TYPE(CN6817),ISBLANK('User_Guide'!B53)=ISBLANK(CN6817),EXACT('User_Guide'!B53,CN6817)),0,1),1)</x:f>
        <x:v>0</x:v>
      </x:c>
    </x:row>
    <x:row r="6818">
      <x:c r="CL6818" t="str">
        <x:v>User_Guide</x:v>
      </x:c>
      <x:c r="CM6818" t="str">
        <x:v>C53</x:v>
      </x:c>
      <x:c r="CN6818" t="str">
        <x:v>UCI measurement readiness</x:v>
      </x:c>
      <x:c r="CO6818" t="n">
        <x:f>IFERROR(IF(AND(TYPE('User_Guide'!C53)=TYPE(CN6818),ISBLANK('User_Guide'!C53)=ISBLANK(CN6818),EXACT('User_Guide'!C53,CN6818)),0,1),1)</x:f>
        <x:v>0</x:v>
      </x:c>
    </x:row>
    <x:row r="6819">
      <x:c r="CL6819" t="str">
        <x:v>User_Guide</x:v>
      </x:c>
      <x:c r="CM6819" t="str">
        <x:v>A54</x:v>
      </x:c>
      <x:c r="CN6819" t="n">
        <x:v>38</x:v>
      </x:c>
      <x:c r="CO6819" t="n">
        <x:f>IFERROR(IF(AND(TYPE('User_Guide'!A54)=TYPE(CN6819),ISBLANK('User_Guide'!A54)=ISBLANK(CN6819),EXACT('User_Guide'!A54,CN6819)),0,1),1)</x:f>
        <x:v>0</x:v>
      </x:c>
    </x:row>
    <x:row r="6820">
      <x:c r="CL6820" t="str">
        <x:v>User_Guide</x:v>
      </x:c>
      <x:c r="CM6820" t="str">
        <x:v>B54</x:v>
      </x:c>
      <x:c r="CN6820" t="str">
        <x:v>Kernel_Posture</x:v>
      </x:c>
      <x:c r="CO6820" t="n">
        <x:f>IFERROR(IF(AND(TYPE('User_Guide'!B54)=TYPE(CN6820),ISBLANK('User_Guide'!B54)=ISBLANK(CN6820),EXACT('User_Guide'!B54,CN6820)),0,1),1)</x:f>
        <x:v>0</x:v>
      </x:c>
    </x:row>
    <x:row r="6821">
      <x:c r="CL6821" t="str">
        <x:v>User_Guide</x:v>
      </x:c>
      <x:c r="CM6821" t="str">
        <x:v>C54</x:v>
      </x:c>
      <x:c r="CN6821" t="str">
        <x:v>Kernel use posture</x:v>
      </x:c>
      <x:c r="CO6821" t="n">
        <x:f>IFERROR(IF(AND(TYPE('User_Guide'!C54)=TYPE(CN6821),ISBLANK('User_Guide'!C54)=ISBLANK(CN6821),EXACT('User_Guide'!C54,CN6821)),0,1),1)</x:f>
        <x:v>0</x:v>
      </x:c>
    </x:row>
    <x:row r="6822">
      <x:c r="CL6822" t="str">
        <x:v>User_Guide</x:v>
      </x:c>
      <x:c r="CM6822" t="str">
        <x:v>A55</x:v>
      </x:c>
      <x:c r="CN6822" t="str">
        <x:v>v12.0.2 RELEASE-READINESS NOTES</x:v>
      </x:c>
      <x:c r="CO6822" t="n">
        <x:f>IFERROR(IF(AND(TYPE('User_Guide'!A55)=TYPE(CN6822),ISBLANK('User_Guide'!A55)=ISBLANK(CN6822),EXACT('User_Guide'!A55,CN6822)),0,1),1)</x:f>
        <x:v>0</x:v>
      </x:c>
    </x:row>
    <x:row r="6823">
      <x:c r="CL6823" t="str">
        <x:v>User_Guide</x:v>
      </x:c>
      <x:c r="CM6823" t="str">
        <x:v>A56</x:v>
      </x:c>
      <x:c r="CN6823" t="str">
        <x:v>The workbook is a worked-run companion, not a ProofPack, semantic validator, legal/deployment certification, or final reference calculator.</x:v>
      </x:c>
      <x:c r="CO6823" t="n">
        <x:f>IFERROR(IF(AND(TYPE('User_Guide'!A56)=TYPE(CN6823),ISBLANK('User_Guide'!A56)=ISBLANK(CN6823),EXACT('User_Guide'!A56,CN6823)),0,1),1)</x:f>
        <x:v>0</x:v>
      </x:c>
    </x:row>
    <x:row r="6824">
      <x:c r="CL6824" t="str">
        <x:v>User_Guide</x:v>
      </x:c>
      <x:c r="CM6824" t="str">
        <x:v>A57</x:v>
      </x:c>
      <x:c r="CN6824" t="str">
        <x:v>Public cascade: RG -&gt; RF -&gt; TRC -&gt; CSV -&gt; RLS. Formal shorthand: RG/RSG -&gt; RF/NCRC -&gt; TRC -&gt; CSV -&gt; RLS.</x:v>
      </x:c>
      <x:c r="CO6824" t="n">
        <x:f>IFERROR(IF(AND(TYPE('User_Guide'!A57)=TYPE(CN6824),ISBLANK('User_Guide'!A57)=ISBLANK(CN6824),EXACT('User_Guide'!A57,CN6824)),0,1),1)</x:f>
        <x:v>0</x:v>
      </x:c>
    </x:row>
    <x:row r="6825">
      <x:c r="CL6825" t="str">
        <x:v>User_Guide</x:v>
      </x:c>
      <x:c r="CM6825" t="str">
        <x:v>A58</x:v>
      </x:c>
      <x:c r="CN6825" t="str">
        <x:v>RF is the public Rights Floor layer; NCRC is the formal non-compensatory predicate. CSV means Containment and Structural Viability.</x:v>
      </x:c>
      <x:c r="CO6825" t="n">
        <x:f>IFERROR(IF(AND(TYPE('User_Guide'!A58)=TYPE(CN6825),ISBLANK('User_Guide'!A58)=ISBLANK(CN6825),EXACT('User_Guide'!A58,CN6825)),0,1),1)</x:f>
        <x:v>0</x:v>
      </x:c>
    </x:row>
    <x:row r="6826">
      <x:c r="CL6826" t="str">
        <x:v>User_Guide</x:v>
      </x:c>
      <x:c r="CM6826" t="str">
        <x:v>A59</x:v>
      </x:c>
      <x:c r="CN6826" t="str">
        <x:v>RLS may rank only options that retain claim support and clear RF/NCRC, TRC, and CSV, including any binding controls.</x:v>
      </x:c>
      <x:c r="CO6826" t="n">
        <x:f>IFERROR(IF(AND(TYPE('User_Guide'!A59)=TYPE(CN6826),ISBLANK('User_Guide'!A59)=ISBLANK(CN6826),EXACT('User_Guide'!A59,CN6826)),0,1),1)</x:f>
        <x:v>0</x:v>
      </x:c>
    </x:row>
    <x:row r="6827">
      <x:c r="CL6827" t="str">
        <x:v>User_Guide</x:v>
      </x:c>
      <x:c r="CM6827" t="str">
        <x:v>A60</x:v>
      </x:c>
      <x:c r="CN6827" t="str">
        <x:v>For three or more substantive options, extend the workbook logic or run sequential pairwise/fresh evaluations with documented rationale.</x:v>
      </x:c>
      <x:c r="CO6827" t="n">
        <x:f>IFERROR(IF(AND(TYPE('User_Guide'!A60)=TYPE(CN6827),ISBLANK('User_Guide'!A60)=ISBLANK(CN6827),EXACT('User_Guide'!A60,CN6827)),0,1),1)</x:f>
        <x:v>0</x:v>
      </x:c>
    </x:row>
    <x:row r="6828">
      <x:c r="CL6828" t="str">
        <x:v>User_Guide</x:v>
      </x:c>
      <x:c r="CM6828" t="str">
        <x:v>A61</x:v>
      </x:c>
      <x:c r="CN6828" t="str">
        <x:v>tau(t) = MIN(1, LN(1+MAX(t, t_min)) / LN(1+T_ref))   [RippleLogic v13.0 Appendix B.1]</x:v>
      </x:c>
      <x:c r="CO6828" t="n">
        <x:f>IFERROR(IF(AND(TYPE('User_Guide'!A61)=TYPE(CN6828),ISBLANK('User_Guide'!A61)=ISBLANK(CN6828),EXACT('User_Guide'!A61,CN6828)),0,1),1)</x:f>
        <x:v>0</x:v>
      </x:c>
    </x:row>
    <x:row r="6829">
      <x:c r="CL6829" t="str">
        <x:v>User_Guide</x:v>
      </x:c>
      <x:c r="CM6829" t="str">
        <x:v>A62</x:v>
      </x:c>
      <x:c r="CN6829" t="str">
        <x:v>Contribution = μ × r × ℓ × c × e × s × τ(t)</x:v>
      </x:c>
      <x:c r="CO6829" t="n">
        <x:f>IFERROR(IF(AND(TYPE('User_Guide'!A62)=TYPE(CN6829),ISBLANK('User_Guide'!A62)=ISBLANK(CN6829),EXACT('User_Guide'!A62,CN6829)),0,1),1)</x:f>
        <x:v>0</x:v>
      </x:c>
    </x:row>
    <x:row r="6830">
      <x:c r="CL6830" t="str">
        <x:v>User_Guide</x:v>
      </x:c>
      <x:c r="CM6830" t="str">
        <x:v>A63</x:v>
      </x:c>
      <x:c r="CN6830" t="str">
        <x:v>v_r(a) = max(0, θ_r - min I_rights over R_r)</x:v>
      </x:c>
      <x:c r="CO6830" t="n">
        <x:f>IFERROR(IF(AND(TYPE('User_Guide'!A63)=TYPE(CN6830),ISBLANK('User_Guide'!A63)=ISBLANK(CN6830),EXACT('User_Guide'!A63,CN6830)),0,1),1)</x:f>
        <x:v>0</x:v>
      </x:c>
    </x:row>
    <x:row r="6831">
      <x:c r="CL6831" t="str">
        <x:v>User_Guide</x:v>
      </x:c>
      <x:c r="CM6831" t="str">
        <x:v>A64</x:v>
      </x:c>
      <x:c r="CN6831" t="str">
        <x:v>L(a,s) = Σ_{c∈C_cat} ω_c × max(0, -I_prop_c)</x:v>
      </x:c>
      <x:c r="CO6831" t="n">
        <x:f>IFERROR(IF(AND(TYPE('User_Guide'!A64)=TYPE(CN6831),ISBLANK('User_Guide'!A64)=ISBLANK(CN6831),EXACT('User_Guide'!A64,CN6831)),0,1),1)</x:f>
        <x:v>0</x:v>
      </x:c>
    </x:row>
    <x:row r="6832">
      <x:c r="CL6832" t="str">
        <x:v>User_Guide</x:v>
      </x:c>
      <x:c r="CM6832" t="str">
        <x:v>A65</x:v>
      </x:c>
      <x:c r="CN6832" t="str">
        <x:v>Discrete CVaR: sort loss descending, take exactly the worst (1-alpha) probability mass, fractionally include the boundary scenario, divide by (1-alpha).</x:v>
      </x:c>
      <x:c r="CO6832" t="n">
        <x:f>IFERROR(IF(AND(TYPE('User_Guide'!A65)=TYPE(CN6832),ISBLANK('User_Guide'!A65)=ISBLANK(CN6832),EXACT('User_Guide'!A65,CN6832)),0,1),1)</x:f>
        <x:v>0</x:v>
      </x:c>
    </x:row>
    <x:row r="6833">
      <x:c r="CL6833" t="str">
        <x:v>User_Guide</x:v>
      </x:c>
      <x:c r="CM6833" t="str">
        <x:v>A66</x:v>
      </x:c>
      <x:c r="CN6833" t="str">
        <x:v>v12.0 LINEAGE / MATURITY NOTES</x:v>
      </x:c>
      <x:c r="CO6833" t="n">
        <x:f>IFERROR(IF(AND(TYPE('User_Guide'!A66)=TYPE(CN6833),ISBLANK('User_Guide'!A66)=ISBLANK(CN6833),EXACT('User_Guide'!A66,CN6833)),0,1),1)</x:f>
        <x:v>0</x:v>
      </x:c>
    </x:row>
    <x:row r="6834">
      <x:c r="CL6834" t="str">
        <x:v>User_Guide</x:v>
      </x:c>
      <x:c r="CM6834" t="str">
        <x:v>A67</x:v>
      </x:c>
      <x:c r="CN6834" t="str">
        <x:v>The workbook is a worked-run companion, not a ProofPack, semantic validator, or reference calculator. Historical v10.8/v11.0 surfaces are retained only as lineage or maturity-hardening sheets where named.</x:v>
      </x:c>
      <x:c r="CO6834" t="n">
        <x:f>IFERROR(IF(AND(TYPE('User_Guide'!A67)=TYPE(CN6834),ISBLANK('User_Guide'!A67)=ISBLANK(CN6834),EXACT('User_Guide'!A67,CN6834)),0,1),1)</x:f>
        <x:v>0</x:v>
      </x:c>
    </x:row>
    <x:row r="6835">
      <x:c r="CL6835" t="str">
        <x:v>User_Guide</x:v>
      </x:c>
      <x:c r="CM6835" t="str">
        <x:v>A68</x:v>
      </x:c>
      <x:c r="CN6835" t="str">
        <x:v>Historical maturity sheets are retained for lineage and claim-support posture; the active public cascade remains RG -&gt; RF -&gt; TRC -&gt; CSV -&gt; RLS.</x:v>
      </x:c>
      <x:c r="CO6835" t="n">
        <x:f>IFERROR(IF(AND(TYPE('User_Guide'!A68)=TYPE(CN6835),ISBLANK('User_Guide'!A68)=ISBLANK(CN6835),EXACT('User_Guide'!A68,CN6835)),0,1),1)</x:f>
        <x:v>0</x:v>
      </x:c>
    </x:row>
    <x:row r="6836">
      <x:c r="CL6836" t="str">
        <x:v>User_Guide</x:v>
      </x:c>
      <x:c r="CM6836" t="str">
        <x:v>A69</x:v>
      </x:c>
      <x:c r="CN6836" t="str">
        <x:v>Maturity sheets disclose claim support posture: UCI_Maturity, Kernel_Posture, HDW_Capture_Audit, PLSS_Escalation, BioSGP_Maturity, and Deployment_Context.</x:v>
      </x:c>
      <x:c r="CO6836" t="n">
        <x:f>IFERROR(IF(AND(TYPE('User_Guide'!A69)=TYPE(CN6836),ISBLANK('User_Guide'!A69)=ISBLANK(CN6836),EXACT('User_Guide'!A69,CN6836)),0,1),1)</x:f>
        <x:v>0</x:v>
      </x:c>
    </x:row>
    <x:row r="6837">
      <x:c r="CL6837" t="str">
        <x:v>User_Guide</x:v>
      </x:c>
      <x:c r="CM6837" t="str">
        <x:v>A70</x:v>
      </x:c>
      <x:c r="CN6837" t="str">
        <x:v>Tier 2+ uncertainty method (A/B/C) is REQUIRED under the current v13.0 Canon line.</x:v>
      </x:c>
      <x:c r="CO6837" t="n">
        <x:f>IFERROR(IF(AND(TYPE('User_Guide'!A70)=TYPE(CN6837),ISBLANK('User_Guide'!A70)=ISBLANK(CN6837),EXACT('User_Guide'!A70,CN6837)),0,1),1)</x:f>
        <x:v>0</x:v>
      </x:c>
    </x:row>
    <x:row r="6838">
      <x:c r="CL6838" t="str">
        <x:v>User_Guide</x:v>
      </x:c>
      <x:c r="CM6838" t="str">
        <x:v>A71</x:v>
      </x:c>
      <x:c r="CN6838" t="str">
        <x:v>Union Scopes (short: Scopes) is canonical; Union(s) remains a valid legacy alias in prose/UI.</x:v>
      </x:c>
      <x:c r="CO6838" t="n">
        <x:f>IFERROR(IF(AND(TYPE('User_Guide'!A71)=TYPE(CN6838),ISBLANK('User_Guide'!A71)=ISBLANK(CN6838),EXACT('User_Guide'!A71,CN6838)),0,1),1)</x:f>
        <x:v>0</x:v>
      </x:c>
    </x:row>
    <x:row r="6839">
      <x:c r="CL6839" t="str">
        <x:v>User_Guide</x:v>
      </x:c>
      <x:c r="CM6839" t="str">
        <x:v>A72</x:v>
      </x:c>
      <x:c r="CN6839" t="str">
        <x:v>Review Source_Coupling: claimed capabilities must be traceable to enabling conditions and boundary conditions; weak source coupling may narrow claims or route into CSV.</x:v>
      </x:c>
      <x:c r="CO6839" t="n">
        <x:f>IFERROR(IF(AND(TYPE('User_Guide'!A72)=TYPE(CN6839),ISBLANK('User_Guide'!A72)=ISBLANK(CN6839),EXACT('User_Guide'!A72,CN6839)),0,1),1)</x:f>
        <x:v>0</x:v>
      </x:c>
    </x:row>
    <x:row r="6840">
      <x:c r="CL6840" t="str">
        <x:v>User_Guide</x:v>
      </x:c>
      <x:c r="CM6840" t="str">
        <x:v>A74</x:v>
      </x:c>
      <x:c r="CN6840" t="str">
        <x:v>v13.0 CARRIED-OBLIGATION, REPRESENTATION, AND HUMAN-COMPENSATION HARDENING</x:v>
      </x:c>
      <x:c r="CO6840" t="n">
        <x:f>IFERROR(IF(AND(TYPE('User_Guide'!A74)=TYPE(CN6840),ISBLANK('User_Guide'!A74)=ISBLANK(CN6840),EXACT('User_Guide'!A74,CN6840)),0,1),1)</x:f>
        <x:v>0</x:v>
      </x:c>
    </x:row>
    <x:row r="6841">
      <x:c r="CL6841" t="str">
        <x:v>User_Guide</x:v>
      </x:c>
      <x:c r="CM6841" t="str">
        <x:v>A75</x:v>
      </x:c>
      <x:c r="CN6841" t="str">
        <x:v>Material_Obligations</x:v>
      </x:c>
      <x:c r="CO6841" t="n">
        <x:f>IFERROR(IF(AND(TYPE('User_Guide'!A75)=TYPE(CN6841),ISBLANK('User_Guide'!A75)=ISBLANK(CN6841),EXACT('User_Guide'!A75,CN6841)),0,1),1)</x:f>
        <x:v>0</x:v>
      </x:c>
    </x:row>
    <x:row r="6842">
      <x:c r="CL6842" t="str">
        <x:v>User_Guide</x:v>
      </x:c>
      <x:c r="CM6842" t="str">
        <x:v>B75</x:v>
      </x:c>
      <x:c r="CN6842" t="str">
        <x:v>Required when a control or duty is material to selectability or execution.</x:v>
      </x:c>
      <x:c r="CO6842" t="n">
        <x:f>IFERROR(IF(AND(TYPE('User_Guide'!B75)=TYPE(CN6842),ISBLANK('User_Guide'!B75)=ISBLANK(CN6842),EXACT('User_Guide'!B75,CN6842)),0,1),1)</x:f>
        <x:v>0</x:v>
      </x:c>
    </x:row>
    <x:row r="6843">
      <x:c r="CL6843" t="str">
        <x:v>User_Guide</x:v>
      </x:c>
      <x:c r="CM6843" t="str">
        <x:v>C75</x:v>
      </x:c>
      <x:c r="CN6843" t="str">
        <x:v>Complete carrier, authority/capacity, trigger, action, timing, evidence, challenge, succession, nonperformance, change-control, residual responsibility, status, and effectiveness.</x:v>
      </x:c>
      <x:c r="CO6843" t="n">
        <x:f>IFERROR(IF(AND(TYPE('User_Guide'!C75)=TYPE(CN6843),ISBLANK('User_Guide'!C75)=ISBLANK(CN6843),EXACT('User_Guide'!C75,CN6843)),0,1),1)</x:f>
        <x:v>0</x:v>
      </x:c>
    </x:row>
    <x:row r="6844">
      <x:c r="CL6844" t="str">
        <x:v>User_Guide</x:v>
      </x:c>
      <x:c r="CM6844" t="str">
        <x:v>A76</x:v>
      </x:c>
      <x:c r="CN6844" t="str">
        <x:v>Human_Comp_Load</x:v>
      </x:c>
      <x:c r="CO6844" t="n">
        <x:f>IFERROR(IF(AND(TYPE('User_Guide'!A76)=TYPE(CN6844),ISBLANK('User_Guide'!A76)=ISBLANK(CN6844),EXACT('User_Guide'!A76,CN6844)),0,1),1)</x:f>
        <x:v>0</x:v>
      </x:c>
    </x:row>
    <x:row r="6845">
      <x:c r="CL6845" t="str">
        <x:v>User_Guide</x:v>
      </x:c>
      <x:c r="CM6845" t="str">
        <x:v>B76</x:v>
      </x:c>
      <x:c r="CN6845" t="str">
        <x:v>Triggered before automation, scaling, outsourcing, role removal, or a resilience claim where hidden adaptive work may be material.</x:v>
      </x:c>
      <x:c r="CO6845" t="n">
        <x:f>IFERROR(IF(AND(TYPE('User_Guide'!B76)=TYPE(CN6845),ISBLANK('User_Guide'!B76)=ISBLANK(CN6845),EXACT('User_Guide'!B76,CN6845)),0,1),1)</x:f>
        <x:v>0</x:v>
      </x:c>
    </x:row>
    <x:row r="6846">
      <x:c r="CL6846" t="str">
        <x:v>User_Guide</x:v>
      </x:c>
      <x:c r="CM6846" t="str">
        <x:v>C76</x:v>
      </x:c>
      <x:c r="CN6846" t="str">
        <x:v>Do not infer resilience from output continuity; use protected, triangulated evidence.</x:v>
      </x:c>
      <x:c r="CO6846" t="n">
        <x:f>IFERROR(IF(AND(TYPE('User_Guide'!C76)=TYPE(CN6846),ISBLANK('User_Guide'!C76)=ISBLANK(CN6846),EXACT('User_Guide'!C76,CN6846)),0,1),1)</x:f>
        <x:v>0</x:v>
      </x:c>
    </x:row>
    <x:row r="6847">
      <x:c r="CL6847" t="str">
        <x:v>User_Guide</x:v>
      </x:c>
      <x:c r="CM6847" t="str">
        <x:v>A77</x:v>
      </x:c>
      <x:c r="CN6847" t="str">
        <x:v>Carrier nonperformance</x:v>
      </x:c>
      <x:c r="CO6847" t="n">
        <x:f>IFERROR(IF(AND(TYPE('User_Guide'!A77)=TYPE(CN6847),ISBLANK('User_Guide'!A77)=ISBLANK(CN6847),EXACT('User_Guide'!A77,CN6847)),0,1),1)</x:f>
        <x:v>0</x:v>
      </x:c>
    </x:row>
    <x:row r="6848">
      <x:c r="CL6848" t="str">
        <x:v>User_Guide</x:v>
      </x:c>
      <x:c r="CM6848" t="str">
        <x:v>B77</x:v>
      </x:c>
      <x:c r="CN6848" t="str">
        <x:v>Silence, absence, incapacity, conflict, missed deadline, or unaccepted handoff is not discharge.</x:v>
      </x:c>
      <x:c r="CO6848" t="n">
        <x:f>IFERROR(IF(AND(TYPE('User_Guide'!B77)=TYPE(CN6848),ISBLANK('User_Guide'!B77)=ISBLANK(CN6848),EXACT('User_Guide'!B77,CN6848)),0,1),1)</x:f>
        <x:v>0</x:v>
      </x:c>
    </x:row>
    <x:row r="6849">
      <x:c r="CL6849" t="str">
        <x:v>User_Guide</x:v>
      </x:c>
      <x:c r="CM6849" t="str">
        <x:v>C77</x:v>
      </x:c>
      <x:c r="CN6849" t="str">
        <x:v>Activate escalation, substitution, pause, safe-state, or requalification.</x:v>
      </x:c>
      <x:c r="CO6849" t="n">
        <x:f>IFERROR(IF(AND(TYPE('User_Guide'!C77)=TYPE(CN6849),ISBLANK('User_Guide'!C77)=ISBLANK(CN6849),EXACT('User_Guide'!C77,CN6849)),0,1),1)</x:f>
        <x:v>0</x:v>
      </x:c>
    </x:row>
    <x:row r="6850">
      <x:c r="CL6850" t="str">
        <x:v>User_Guide</x:v>
      </x:c>
      <x:c r="CM6850" t="str">
        <x:v>A78</x:v>
      </x:c>
      <x:c r="CN6850" t="str">
        <x:v>Control rewrite</x:v>
      </x:c>
      <x:c r="CO6850" t="n">
        <x:f>IFERROR(IF(AND(TYPE('User_Guide'!A78)=TYPE(CN6850),ISBLANK('User_Guide'!A78)=ISBLANK(CN6850),EXACT('User_Guide'!A78,CN6850)),0,1),1)</x:f>
        <x:v>0</x:v>
      </x:c>
    </x:row>
    <x:row r="6851">
      <x:c r="CL6851" t="str">
        <x:v>User_Guide</x:v>
      </x:c>
      <x:c r="CM6851" t="str">
        <x:v>B78</x:v>
      </x:c>
      <x:c r="CN6851" t="str">
        <x:v>Material control changes reopen qualification.</x:v>
      </x:c>
      <x:c r="CO6851" t="n">
        <x:f>IFERROR(IF(AND(TYPE('User_Guide'!B78)=TYPE(CN6851),ISBLANK('User_Guide'!B78)=ISBLANK(CN6851),EXACT('User_Guide'!B78,CN6851)),0,1),1)</x:f>
        <x:v>0</x:v>
      </x:c>
    </x:row>
    <x:row r="6852">
      <x:c r="CL6852" t="str">
        <x:v>User_Guide</x:v>
      </x:c>
      <x:c r="CM6852" t="str">
        <x:v>C78</x:v>
      </x:c>
      <x:c r="CN6852" t="str">
        <x:v>Record change authority, challenger/separation review, affected obligation, rollback, and requalification disposition.</x:v>
      </x:c>
      <x:c r="CO6852" t="n">
        <x:f>IFERROR(IF(AND(TYPE('User_Guide'!C78)=TYPE(CN6852),ISBLANK('User_Guide'!C78)=ISBLANK(CN6852),EXACT('User_Guide'!C78,CN6852)),0,1),1)</x:f>
        <x:v>0</x:v>
      </x:c>
    </x:row>
    <x:row r="6853">
      <x:c r="CL6853" t="str">
        <x:v>User_Guide</x:v>
      </x:c>
      <x:c r="CM6853" t="str">
        <x:v>A79</x:v>
      </x:c>
      <x:c r="CN6853" t="str">
        <x:v>Performance vs effectiveness</x:v>
      </x:c>
      <x:c r="CO6853" t="n">
        <x:f>IFERROR(IF(AND(TYPE('User_Guide'!A79)=TYPE(CN6853),ISBLANK('User_Guide'!A79)=ISBLANK(CN6853),EXACT('User_Guide'!A79,CN6853)),0,1),1)</x:f>
        <x:v>0</x:v>
      </x:c>
    </x:row>
    <x:row r="6854">
      <x:c r="CL6854" t="str">
        <x:v>User_Guide</x:v>
      </x:c>
      <x:c r="CM6854" t="str">
        <x:v>B79</x:v>
      </x:c>
      <x:c r="CN6854" t="str">
        <x:v>A completed procedure does not prove the intended protective outcome.</x:v>
      </x:c>
      <x:c r="CO6854" t="n">
        <x:f>IFERROR(IF(AND(TYPE('User_Guide'!B79)=TYPE(CN6854),ISBLANK('User_Guide'!B79)=ISBLANK(CN6854),EXACT('User_Guide'!B79,CN6854)),0,1),1)</x:f>
        <x:v>0</x:v>
      </x:c>
    </x:row>
    <x:row r="6855">
      <x:c r="CL6855" t="str">
        <x:v>User_Guide</x:v>
      </x:c>
      <x:c r="CM6855" t="str">
        <x:v>C79</x:v>
      </x:c>
      <x:c r="CN6855" t="str">
        <x:v>Retain EVIDENCE_PENDING or redesign/escalate when outcome evidence is missing and material.</x:v>
      </x:c>
      <x:c r="CO6855" t="n">
        <x:f>IFERROR(IF(AND(TYPE('User_Guide'!C79)=TYPE(CN6855),ISBLANK('User_Guide'!C79)=ISBLANK(CN6855),EXACT('User_Guide'!C79,CN6855)),0,1),1)</x:f>
        <x:v>0</x:v>
      </x:c>
    </x:row>
    <x:row r="6856">
      <x:c r="CL6856" t="str">
        <x:v>User_Guide</x:v>
      </x:c>
      <x:c r="CM6856" t="str">
        <x:v>A80</x:v>
      </x:c>
      <x:c r="CN6856" t="str">
        <x:v>Architecture boundary</x:v>
      </x:c>
      <x:c r="CO6856" t="n">
        <x:f>IFERROR(IF(AND(TYPE('User_Guide'!A80)=TYPE(CN6856),ISBLANK('User_Guide'!A80)=ISBLANK(CN6856),EXACT('User_Guide'!A80,CN6856)),0,1),1)</x:f>
        <x:v>0</x:v>
      </x:c>
    </x:row>
    <x:row r="6857">
      <x:c r="CL6857" t="str">
        <x:v>User_Guide</x:v>
      </x:c>
      <x:c r="CM6857" t="str">
        <x:v>B80</x:v>
      </x:c>
      <x:c r="CN6857" t="str">
        <x:v>All additions remain inside CSV, Responsibility Continuity, and Configuration Assurance.</x:v>
      </x:c>
      <x:c r="CO6857" t="n">
        <x:f>IFERROR(IF(AND(TYPE('User_Guide'!B80)=TYPE(CN6857),ISBLANK('User_Guide'!B80)=ISBLANK(CN6857),EXACT('User_Guide'!B80,CN6857)),0,1),1)</x:f>
        <x:v>0</x:v>
      </x:c>
    </x:row>
    <x:row r="6858">
      <x:c r="CL6858" t="str">
        <x:v>User_Guide</x:v>
      </x:c>
      <x:c r="CM6858" t="str">
        <x:v>C80</x:v>
      </x:c>
      <x:c r="CN6858" t="str">
        <x:v>No new gate, formula, threshold, version, SGP change, Union Scope, or Welfare Dimension.</x:v>
      </x:c>
      <x:c r="CO6858" t="n">
        <x:f>IFERROR(IF(AND(TYPE('User_Guide'!C80)=TYPE(CN6858),ISBLANK('User_Guide'!C80)=ISBLANK(CN6858),EXACT('User_Guide'!C80,CN6858)),0,1),1)</x:f>
        <x:v>0</x:v>
      </x:c>
    </x:row>
    <x:row r="6859">
      <x:c r="CL6859" t="str">
        <x:v>User_Guide</x:v>
      </x:c>
      <x:c r="CM6859" t="str">
        <x:v>A81</x:v>
      </x:c>
      <x:c r="CN6859" t="str">
        <x:v>Release boundary</x:v>
      </x:c>
      <x:c r="CO6859" t="n">
        <x:f>IFERROR(IF(AND(TYPE('User_Guide'!A81)=TYPE(CN6859),ISBLANK('User_Guide'!A81)=ISBLANK(CN6859),EXACT('User_Guide'!A81,CN6859)),0,1),1)</x:f>
        <x:v>0</x:v>
      </x:c>
    </x:row>
    <x:row r="6860">
      <x:c r="CL6860" t="str">
        <x:v>User_Guide</x:v>
      </x:c>
      <x:c r="CM6860" t="str">
        <x:v>B81</x:v>
      </x:c>
      <x:c r="CN6860" t="str">
        <x:v>Canon v13.0 / SGP v8.8 / ripple.md v5.8 / Agent v13.0 / CSV v2.7 / Sheet v5.9.</x:v>
      </x:c>
      <x:c r="CO6860" t="n">
        <x:f>IFERROR(IF(AND(TYPE('User_Guide'!B81)=TYPE(CN6860),ISBLANK('User_Guide'!B81)=ISBLANK(CN6860),EXACT('User_Guide'!B81,CN6860)),0,1),1)</x:f>
        <x:v>0</x:v>
      </x:c>
    </x:row>
    <x:row r="6861">
      <x:c r="CL6861" t="str">
        <x:v>User_Guide</x:v>
      </x:c>
      <x:c r="CM6861" t="str">
        <x:v>C81</x:v>
      </x:c>
      <x:c r="CN6861" t="str">
        <x:v>Same-version integrity hardening.</x:v>
      </x:c>
      <x:c r="CO6861" t="n">
        <x:f>IFERROR(IF(AND(TYPE('User_Guide'!C81)=TYPE(CN6861),ISBLANK('User_Guide'!C81)=ISBLANK(CN6861),EXACT('User_Guide'!C81,CN6861)),0,1),1)</x:f>
        <x:v>0</x:v>
      </x:c>
    </x:row>
    <x:row r="6862">
      <x:c r="CL6862" t="str">
        <x:v>Version_Control</x:v>
      </x:c>
      <x:c r="CM6862" t="str">
        <x:v>A1</x:v>
      </x:c>
      <x:c r="CN6862" t="str">
        <x:v>RippleLogic Aligners Sheet Version Control</x:v>
      </x:c>
      <x:c r="CO6862" t="n">
        <x:f>IFERROR(IF(AND(TYPE('Version_Control'!A1)=TYPE(CN6862),ISBLANK('Version_Control'!A1)=ISBLANK(CN6862),EXACT('Version_Control'!A1,CN6862)),0,1),1)</x:f>
        <x:v>0</x:v>
      </x:c>
    </x:row>
    <x:row r="6863">
      <x:c r="CL6863" t="str">
        <x:v>Version_Control</x:v>
      </x:c>
      <x:c r="CM6863" t="str">
        <x:v>A2</x:v>
      </x:c>
      <x:c r="CN6863" t="str">
        <x:v>v5.9</x:v>
      </x:c>
      <x:c r="CO6863" t="n">
        <x:f>IFERROR(IF(AND(TYPE('Version_Control'!A2)=TYPE(CN6863),ISBLANK('Version_Control'!A2)=ISBLANK(CN6863),EXACT('Version_Control'!A2,CN6863)),0,1),1)</x:f>
        <x:v>0</x:v>
      </x:c>
    </x:row>
    <x:row r="6864">
      <x:c r="CL6864" t="str">
        <x:v>Version_Control</x:v>
      </x:c>
      <x:c r="CM6864" t="str">
        <x:v>A3</x:v>
      </x:c>
      <x:c r="CN6864" t="str">
        <x:v>Sheet Version: v5.9</x:v>
      </x:c>
      <x:c r="CO6864" t="n">
        <x:f>IFERROR(IF(AND(TYPE('Version_Control'!A3)=TYPE(CN6864),ISBLANK('Version_Control'!A3)=ISBLANK(CN6864),EXACT('Version_Control'!A3,CN6864)),0,1),1)</x:f>
        <x:v>0</x:v>
      </x:c>
    </x:row>
    <x:row r="6865">
      <x:c r="CL6865" t="str">
        <x:v>Version_Control</x:v>
      </x:c>
      <x:c r="CM6865" t="str">
        <x:v>A4</x:v>
      </x:c>
      <x:c r="CN6865" t="str">
        <x:v>Framework</x:v>
      </x:c>
      <x:c r="CO6865" t="n">
        <x:f>IFERROR(IF(AND(TYPE('Version_Control'!A4)=TYPE(CN6865),ISBLANK('Version_Control'!A4)=ISBLANK(CN6865),EXACT('Version_Control'!A4,CN6865)),0,1),1)</x:f>
        <x:v>0</x:v>
      </x:c>
    </x:row>
    <x:row r="6866">
      <x:c r="CL6866" t="str">
        <x:v>Version_Control</x:v>
      </x:c>
      <x:c r="CM6866" t="str">
        <x:v>B4</x:v>
      </x:c>
      <x:c r="CN6866" t="str">
        <x:v>RippleLogic v13.0</x:v>
      </x:c>
      <x:c r="CO6866" t="n">
        <x:f>IFERROR(IF(AND(TYPE('Version_Control'!B4)=TYPE(CN6866),ISBLANK('Version_Control'!B4)=ISBLANK(CN6866),EXACT('Version_Control'!B4,CN6866)),0,1),1)</x:f>
        <x:v>0</x:v>
      </x:c>
    </x:row>
    <x:row r="6867">
      <x:c r="CL6867" t="str">
        <x:v>Version_Control</x:v>
      </x:c>
      <x:c r="CM6867" t="str">
        <x:v>A5</x:v>
      </x:c>
      <x:c r="CN6867" t="str">
        <x:v>SGP</x:v>
      </x:c>
      <x:c r="CO6867" t="n">
        <x:f>IFERROR(IF(AND(TYPE('Version_Control'!A5)=TYPE(CN6867),ISBLANK('Version_Control'!A5)=ISBLANK(CN6867),EXACT('Version_Control'!A5,CN6867)),0,1),1)</x:f>
        <x:v>0</x:v>
      </x:c>
    </x:row>
    <x:row r="6868">
      <x:c r="CL6868" t="str">
        <x:v>Version_Control</x:v>
      </x:c>
      <x:c r="CM6868" t="str">
        <x:v>B5</x:v>
      </x:c>
      <x:c r="CN6868" t="str">
        <x:v>SGP v8.8</x:v>
      </x:c>
      <x:c r="CO6868" t="n">
        <x:f>IFERROR(IF(AND(TYPE('Version_Control'!B5)=TYPE(CN6868),ISBLANK('Version_Control'!B5)=ISBLANK(CN6868),EXACT('Version_Control'!B5,CN6868)),0,1),1)</x:f>
        <x:v>0</x:v>
      </x:c>
    </x:row>
    <x:row r="6869">
      <x:c r="CL6869" t="str">
        <x:v>Version_Control</x:v>
      </x:c>
      <x:c r="CM6869" t="str">
        <x:v>A6</x:v>
      </x:c>
      <x:c r="CN6869" t="str">
        <x:v>Modified</x:v>
      </x:c>
      <x:c r="CO6869" t="n">
        <x:f>IFERROR(IF(AND(TYPE('Version_Control'!A6)=TYPE(CN6869),ISBLANK('Version_Control'!A6)=ISBLANK(CN6869),EXACT('Version_Control'!A6,CN6869)),0,1),1)</x:f>
        <x:v>0</x:v>
      </x:c>
    </x:row>
    <x:row r="6870">
      <x:c r="CL6870" t="str">
        <x:v>Version_Control</x:v>
      </x:c>
      <x:c r="CM6870" t="str">
        <x:v>B6</x:v>
      </x:c>
      <x:c r="CN6870" t="str">
        <x:v>2026-09-10</x:v>
      </x:c>
      <x:c r="CO6870" t="n">
        <x:f>IFERROR(IF(AND(TYPE('Version_Control'!B6)=TYPE(CN6870),ISBLANK('Version_Control'!B6)=ISBLANK(CN6870),EXACT('Version_Control'!B6,CN6870)),0,1),1)</x:f>
        <x:v>0</x:v>
      </x:c>
    </x:row>
    <x:row r="6871">
      <x:c r="CL6871" t="str">
        <x:v>Version_Control</x:v>
      </x:c>
      <x:c r="CM6871" t="str">
        <x:v>A7</x:v>
      </x:c>
      <x:c r="CN6871" t="str">
        <x:v>Hash authority</x:v>
      </x:c>
      <x:c r="CO6871" t="n">
        <x:f>IFERROR(IF(AND(TYPE('Version_Control'!A7)=TYPE(CN6871),ISBLANK('Version_Control'!A7)=ISBLANK(CN6871),EXACT('Version_Control'!A7,CN6871)),0,1),1)</x:f>
        <x:v>0</x:v>
      </x:c>
    </x:row>
    <x:row r="6872">
      <x:c r="CL6872" t="str">
        <x:v>Version_Control</x:v>
      </x:c>
      <x:c r="CM6872" t="str">
        <x:v>B7</x:v>
      </x:c>
      <x:c r="CN6872" t="str">
        <x:v>External release manifest controls shipped bytes; workbook does not embed its own final SHA-256.</x:v>
      </x:c>
      <x:c r="CO6872" t="n">
        <x:f>IFERROR(IF(AND(TYPE('Version_Control'!B7)=TYPE(CN6872),ISBLANK('Version_Control'!B7)=ISBLANK(CN6872),EXACT('Version_Control'!B7,CN6872)),0,1),1)</x:f>
        <x:v>0</x:v>
      </x:c>
    </x:row>
    <x:row r="6873">
      <x:c r="CL6873" t="str">
        <x:v>Version_Control</x:v>
      </x:c>
      <x:c r="CM6873" t="str">
        <x:v>A8</x:v>
      </x:c>
      <x:c r="CN6873" t="str">
        <x:v>v1.7.0</x:v>
      </x:c>
      <x:c r="CO6873" t="n">
        <x:f>IFERROR(IF(AND(TYPE('Version_Control'!A8)=TYPE(CN6873),ISBLANK('Version_Control'!A8)=ISBLANK(CN6873),EXACT('Version_Control'!A8,CN6873)),0,1),1)</x:f>
        <x:v>0</x:v>
      </x:c>
    </x:row>
    <x:row r="6874">
      <x:c r="CL6874" t="str">
        <x:v>Version_Control</x:v>
      </x:c>
      <x:c r="CM6874" t="str">
        <x:v>B8</x:v>
      </x:c>
      <x:c r="CN6874" t="str">
        <x:v>2026-02-03</x:v>
      </x:c>
      <x:c r="CO6874" t="n">
        <x:f>IFERROR(IF(AND(TYPE('Version_Control'!B8)=TYPE(CN6874),ISBLANK('Version_Control'!B8)=ISBLANK(CN6874),EXACT('Version_Control'!B8,CN6874)),0,1),1)</x:f>
        <x:v>0</x:v>
      </x:c>
    </x:row>
    <x:row r="6875">
      <x:c r="CL6875" t="str">
        <x:v>Version_Control</x:v>
      </x:c>
      <x:c r="CM6875" t="str">
        <x:v>C8</x:v>
      </x:c>
      <x:c r="CN6875" t="str">
        <x:v>LINEAGE (historical): Schema validation computed, SC-06 fixed, legacy publishability gate included PLACEHOLDER_COUNT. Current v5.0 surfaces use scoped worked-run publishability language.</x:v>
      </x:c>
      <x:c r="CO6875" t="n">
        <x:f>IFERROR(IF(AND(TYPE('Version_Control'!C8)=TYPE(CN6875),ISBLANK('Version_Control'!C8)=ISBLANK(CN6875),EXACT('Version_Control'!C8,CN6875)),0,1),1)</x:f>
        <x:v>0</x:v>
      </x:c>
    </x:row>
    <x:row r="6876">
      <x:c r="CL6876" t="str">
        <x:v>Version_Control</x:v>
      </x:c>
      <x:c r="CM6876" t="str">
        <x:v>A9</x:v>
      </x:c>
      <x:c r="CN6876" t="str">
        <x:v>VERSION HISTORY</x:v>
      </x:c>
      <x:c r="CO6876" t="n">
        <x:f>IFERROR(IF(AND(TYPE('Version_Control'!A9)=TYPE(CN6876),ISBLANK('Version_Control'!A9)=ISBLANK(CN6876),EXACT('Version_Control'!A9,CN6876)),0,1),1)</x:f>
        <x:v>0</x:v>
      </x:c>
    </x:row>
    <x:row r="6877">
      <x:c r="CL6877" t="str">
        <x:v>Version_Control</x:v>
      </x:c>
      <x:c r="CM6877" t="str">
        <x:v>A10</x:v>
      </x:c>
      <x:c r="CN6877" t="str">
        <x:v>Version</x:v>
      </x:c>
      <x:c r="CO6877" t="n">
        <x:f>IFERROR(IF(AND(TYPE('Version_Control'!A10)=TYPE(CN6877),ISBLANK('Version_Control'!A10)=ISBLANK(CN6877),EXACT('Version_Control'!A10,CN6877)),0,1),1)</x:f>
        <x:v>0</x:v>
      </x:c>
    </x:row>
    <x:row r="6878">
      <x:c r="CL6878" t="str">
        <x:v>Version_Control</x:v>
      </x:c>
      <x:c r="CM6878" t="str">
        <x:v>B10</x:v>
      </x:c>
      <x:c r="CN6878" t="str">
        <x:v>Date</x:v>
      </x:c>
      <x:c r="CO6878" t="n">
        <x:f>IFERROR(IF(AND(TYPE('Version_Control'!B10)=TYPE(CN6878),ISBLANK('Version_Control'!B10)=ISBLANK(CN6878),EXACT('Version_Control'!B10,CN6878)),0,1),1)</x:f>
        <x:v>0</x:v>
      </x:c>
    </x:row>
    <x:row r="6879">
      <x:c r="CL6879" t="str">
        <x:v>Version_Control</x:v>
      </x:c>
      <x:c r="CM6879" t="str">
        <x:v>C10</x:v>
      </x:c>
      <x:c r="CN6879" t="str">
        <x:v>Changes</x:v>
      </x:c>
      <x:c r="CO6879" t="n">
        <x:f>IFERROR(IF(AND(TYPE('Version_Control'!C10)=TYPE(CN6879),ISBLANK('Version_Control'!C10)=ISBLANK(CN6879),EXACT('Version_Control'!C10,CN6879)),0,1),1)</x:f>
        <x:v>0</x:v>
      </x:c>
    </x:row>
    <x:row r="6880">
      <x:c r="CL6880" t="str">
        <x:v>Version_Control</x:v>
      </x:c>
      <x:c r="CM6880" t="str">
        <x:v>D10</x:v>
      </x:c>
      <x:c r="CN6880" t="str">
        <x:v>Assistance</x:v>
      </x:c>
      <x:c r="CO6880" t="n">
        <x:f>IFERROR(IF(AND(TYPE('Version_Control'!D10)=TYPE(CN6880),ISBLANK('Version_Control'!D10)=ISBLANK(CN6880),EXACT('Version_Control'!D10,CN6880)),0,1),1)</x:f>
        <x:v>0</x:v>
      </x:c>
    </x:row>
    <x:row r="6881">
      <x:c r="CL6881" t="str">
        <x:v>Version_Control</x:v>
      </x:c>
      <x:c r="CM6881" t="str">
        <x:v>A11</x:v>
      </x:c>
      <x:c r="CN6881" t="str">
        <x:v>v5.7</x:v>
      </x:c>
      <x:c r="CO6881" t="n">
        <x:f>IFERROR(IF(AND(TYPE('Version_Control'!A11)=TYPE(CN6881),ISBLANK('Version_Control'!A11)=ISBLANK(CN6881),EXACT('Version_Control'!A11,CN6881)),0,1),1)</x:f>
        <x:v>0</x:v>
      </x:c>
    </x:row>
    <x:row r="6882">
      <x:c r="CL6882" t="str">
        <x:v>Version_Control</x:v>
      </x:c>
      <x:c r="CM6882" t="str">
        <x:v>B11</x:v>
      </x:c>
      <x:c r="CN6882" t="str">
        <x:v>2026-08-25</x:v>
      </x:c>
      <x:c r="CO6882" t="n">
        <x:f>IFERROR(IF(AND(TYPE('Version_Control'!B11)=TYPE(CN6882),ISBLANK('Version_Control'!B11)=ISBLANK(CN6882),EXACT('Version_Control'!B11,CN6882)),0,1),1)</x:f>
        <x:v>0</x:v>
      </x:c>
    </x:row>
    <x:row r="6883">
      <x:c r="CL6883" t="str">
        <x:v>Version_Control</x:v>
      </x:c>
      <x:c r="CM6883" t="str">
        <x:v>C11</x:v>
      </x:c>
      <x:c r="CN6883" t="str">
        <x:v>Historical v5.7 release: synchronized to Canon v12.7 / SGP v8.6; added v12.7_RLS_Integrity, rights-token non-dilution, token/temporal partition review, likelihood semantics, confidence, distributional/subgroup, reference/baseline, mask, dependence, option-closure, and robustness-completeness surfaces.</x:v>
      </x:c>
      <x:c r="CO6883" t="n">
        <x:f>IFERROR(IF(AND(TYPE('Version_Control'!C11)=TYPE(CN6883),ISBLANK('Version_Control'!C11)=ISBLANK(CN6883),EXACT('Version_Control'!C11,CN6883)),0,1),1)</x:f>
        <x:v>0</x:v>
      </x:c>
    </x:row>
    <x:row r="6884">
      <x:c r="CL6884" t="str">
        <x:v>Version_Control</x:v>
      </x:c>
      <x:c r="CM6884" t="str">
        <x:v>D11</x:v>
      </x:c>
      <x:c r="CN6884" t="str">
        <x:v>Historical workbook edition</x:v>
      </x:c>
      <x:c r="CO6884" t="n">
        <x:f>IFERROR(IF(AND(TYPE('Version_Control'!D11)=TYPE(CN6884),ISBLANK('Version_Control'!D11)=ISBLANK(CN6884),EXACT('Version_Control'!D11,CN6884)),0,1),1)</x:f>
        <x:v>0</x:v>
      </x:c>
    </x:row>
    <x:row r="6885">
      <x:c r="CL6885" t="str">
        <x:v>Version_Control</x:v>
      </x:c>
      <x:c r="CM6885" t="str">
        <x:v>A12</x:v>
      </x:c>
      <x:c r="CN6885" t="str">
        <x:v>v3.0</x:v>
      </x:c>
      <x:c r="CO6885" t="n">
        <x:f>IFERROR(IF(AND(TYPE('Version_Control'!A12)=TYPE(CN6885),ISBLANK('Version_Control'!A12)=ISBLANK(CN6885),EXACT('Version_Control'!A12,CN6885)),0,1),1)</x:f>
        <x:v>0</x:v>
      </x:c>
    </x:row>
    <x:row r="6886">
      <x:c r="CL6886" t="str">
        <x:v>Version_Control</x:v>
      </x:c>
      <x:c r="CM6886" t="str">
        <x:v>B12</x:v>
      </x:c>
      <x:c r="CN6886" t="str">
        <x:v>2026-03-19</x:v>
      </x:c>
      <x:c r="CO6886" t="n">
        <x:f>IFERROR(IF(AND(TYPE('Version_Control'!B12)=TYPE(CN6886),ISBLANK('Version_Control'!B12)=ISBLANK(CN6886),EXACT('Version_Control'!B12,CN6886)),0,1),1)</x:f>
        <x:v>0</x:v>
      </x:c>
    </x:row>
    <x:row r="6887">
      <x:c r="CL6887" t="str">
        <x:v>Version_Control</x:v>
      </x:c>
      <x:c r="CM6887" t="str">
        <x:v>C12</x:v>
      </x:c>
      <x:c r="CN6887" t="str">
        <x:v>Release-hardening sync for GitHub publication: standardized RippleLogic naming, corrected propagation/weight-profile metadata so Config and PCC distinguish Propagation = NONE from Weight Profile = PLSS_LOCAL, bound dashboard NCRC resolution and 5SPR review-flag text to live workbook logic, removed stale RLS display surfaces in favor of canonical live values, added ReachBasisType / Denominator / Estimator disclosure fields on Impact_Input, added a PLSS disclosure block to PCC, and prepared clean release-integrity packaging. Review-pass hardening added: fixed tier-reference bugs in RLS/Audit_Flags, corrected non-decisive flag logic, added scenario-probability provenance fields, PLSS q_u reason-code/source fields, per-instance e_k governance fields, and PCC provenance-hardening section.</x:v>
      </x:c>
      <x:c r="CO6887" t="n">
        <x:f>IFERROR(IF(AND(TYPE('Version_Control'!C12)=TYPE(CN6887),ISBLANK('Version_Control'!C12)=ISBLANK(CN6887),EXACT('Version_Control'!C12,CN6887)),0,1),1)</x:f>
        <x:v>0</x:v>
      </x:c>
    </x:row>
    <x:row r="6888">
      <x:c r="CL6888" t="str">
        <x:v>Version_Control</x:v>
      </x:c>
      <x:c r="CM6888" t="str">
        <x:v>A13</x:v>
      </x:c>
      <x:c r="CN6888" t="str">
        <x:v>v2.0</x:v>
      </x:c>
      <x:c r="CO6888" t="n">
        <x:f>IFERROR(IF(AND(TYPE('Version_Control'!A13)=TYPE(CN6888),ISBLANK('Version_Control'!A13)=ISBLANK(CN6888),EXACT('Version_Control'!A13,CN6888)),0,1),1)</x:f>
        <x:v>0</x:v>
      </x:c>
    </x:row>
    <x:row r="6889">
      <x:c r="CL6889" t="str">
        <x:v>Version_Control</x:v>
      </x:c>
      <x:c r="CM6889" t="str">
        <x:v>B13</x:v>
      </x:c>
      <x:c r="CN6889" t="str">
        <x:v>2026-03-14</x:v>
      </x:c>
      <x:c r="CO6889" t="n">
        <x:f>IFERROR(IF(AND(TYPE('Version_Control'!B13)=TYPE(CN6889),ISBLANK('Version_Control'!B13)=ISBLANK(CN6889),EXACT('Version_Control'!B13,CN6889)),0,1),1)</x:f>
        <x:v>0</x:v>
      </x:c>
    </x:row>
    <x:row r="6890">
      <x:c r="CL6890" t="str">
        <x:v>Version_Control</x:v>
      </x:c>
      <x:c r="CM6890" t="str">
        <x:v>C13</x:v>
      </x:c>
      <x:c r="CN6890" t="str">
        <x:v>RippleLogic v9.6.4 + SGP v4.7.1 synchronization. Updated live release-line pins, companion-facing notes, and workbook references so the aligned worked-run exemplar reflects the current canonical pair while preserving the existing v3.0 workbook architecture.</x:v>
      </x:c>
      <x:c r="CO6890" t="n">
        <x:f>IFERROR(IF(AND(TYPE('Version_Control'!C13)=TYPE(CN6890),ISBLANK('Version_Control'!C13)=ISBLANK(CN6890),EXACT('Version_Control'!C13,CN6890)),0,1),1)</x:f>
        <x:v>0</x:v>
      </x:c>
    </x:row>
    <x:row r="6891">
      <x:c r="CL6891" t="str">
        <x:v>Version_Control</x:v>
      </x:c>
      <x:c r="CM6891" t="str">
        <x:v>D13</x:v>
      </x:c>
      <x:c r="CN6891" t="str">
        <x:v>OpenAI-assisted</x:v>
      </x:c>
      <x:c r="CO6891" t="n">
        <x:f>IFERROR(IF(AND(TYPE('Version_Control'!D13)=TYPE(CN6891),ISBLANK('Version_Control'!D13)=ISBLANK(CN6891),EXACT('Version_Control'!D13,CN6891)),0,1),1)</x:f>
        <x:v>0</x:v>
      </x:c>
    </x:row>
    <x:row r="6892">
      <x:c r="CL6892" t="str">
        <x:v>Version_Control</x:v>
      </x:c>
      <x:c r="CM6892" t="str">
        <x:v>A14</x:v>
      </x:c>
      <x:c r="CN6892" t="str">
        <x:v>v2.1</x:v>
      </x:c>
      <x:c r="CO6892" t="n">
        <x:f>IFERROR(IF(AND(TYPE('Version_Control'!A14)=TYPE(CN6892),ISBLANK('Version_Control'!A14)=ISBLANK(CN6892),EXACT('Version_Control'!A14,CN6892)),0,1),1)</x:f>
        <x:v>0</x:v>
      </x:c>
    </x:row>
    <x:row r="6893">
      <x:c r="CL6893" t="str">
        <x:v>Version_Control</x:v>
      </x:c>
      <x:c r="CM6893" t="str">
        <x:v>B14</x:v>
      </x:c>
      <x:c r="CN6893" t="str">
        <x:v>2026-03-15</x:v>
      </x:c>
      <x:c r="CO6893" t="n">
        <x:f>IFERROR(IF(AND(TYPE('Version_Control'!B14)=TYPE(CN6893),ISBLANK('Version_Control'!B14)=ISBLANK(CN6893),EXACT('Version_Control'!B14,CN6893)),0,1),1)</x:f>
        <x:v>0</x:v>
      </x:c>
    </x:row>
    <x:row r="6894">
      <x:c r="CL6894" t="str">
        <x:v>Version_Control</x:v>
      </x:c>
      <x:c r="CM6894" t="str">
        <x:v>C14</x:v>
      </x:c>
      <x:c r="CN6894" t="str">
        <x:v>BUG FIXES + VERSION SYNC (v2.1): (1) Replaced legacy _xludf-prefixed MINIFS, AGGREGATE, and TEXTJOIN formulas with cross-platform formulas that evaluate on current Excel and LibreOffice, including SUMPRODUCT(MIN(...)) rights-floor formulas, MATCH/INDEX worst-cell locators, and MID/IF concatenation for active flag lists. (2) Sanity_Checklist SC-01..04 Expected values changed from stale hardcoded strings to dynamic CANON/Config cross-references; SC-33 repurposed as SGP version check (SC-34); SC-IDs SC-30..33 in rows 42-45 corrected; PASS/FAIL counts extended to all 34 checks. (3) All live descriptive refs updated to v9.6.4 across the workbook surface. (4) SGP version refs updated to v4.7.1. (5) Release_Notes B8 corrected from Audit_Flags!B26 to Audit_Flags!J19 (active flag list). (6) Version_Control A2 fixed from stored text to formula; B2 stale value cleared.</x:v>
      </x:c>
      <x:c r="CO6894" t="n">
        <x:f>IFERROR(IF(AND(TYPE('Version_Control'!C14)=TYPE(CN6894),ISBLANK('Version_Control'!C14)=ISBLANK(CN6894),EXACT('Version_Control'!C14,CN6894)),0,1),1)</x:f>
        <x:v>0</x:v>
      </x:c>
    </x:row>
    <x:row r="6895">
      <x:c r="CL6895" t="str">
        <x:v>Version_Control</x:v>
      </x:c>
      <x:c r="CM6895" t="str">
        <x:v>D14</x:v>
      </x:c>
      <x:c r="CN6895" t="str">
        <x:v>Claude-assisted</x:v>
      </x:c>
      <x:c r="CO6895" t="n">
        <x:f>IFERROR(IF(AND(TYPE('Version_Control'!D14)=TYPE(CN6895),ISBLANK('Version_Control'!D14)=ISBLANK(CN6895),EXACT('Version_Control'!D14,CN6895)),0,1),1)</x:f>
        <x:v>0</x:v>
      </x:c>
    </x:row>
    <x:row r="6896">
      <x:c r="CL6896" t="str">
        <x:v>Version_Control</x:v>
      </x:c>
      <x:c r="CM6896" t="str">
        <x:v>A15</x:v>
      </x:c>
      <x:c r="CN6896" t="str">
        <x:v>v1.8.3</x:v>
      </x:c>
      <x:c r="CO6896" t="n">
        <x:f>IFERROR(IF(AND(TYPE('Version_Control'!A15)=TYPE(CN6896),ISBLANK('Version_Control'!A15)=ISBLANK(CN6896),EXACT('Version_Control'!A15,CN6896)),0,1),1)</x:f>
        <x:v>0</x:v>
      </x:c>
    </x:row>
    <x:row r="6897">
      <x:c r="CL6897" t="str">
        <x:v>Version_Control</x:v>
      </x:c>
      <x:c r="CM6897" t="str">
        <x:v>B15</x:v>
      </x:c>
      <x:c r="CN6897" t="str">
        <x:v>2026-02-16</x:v>
      </x:c>
      <x:c r="CO6897" t="n">
        <x:f>IFERROR(IF(AND(TYPE('Version_Control'!B15)=TYPE(CN6897),ISBLANK('Version_Control'!B15)=ISBLANK(CN6897),EXACT('Version_Control'!B15,CN6897)),0,1),1)</x:f>
        <x:v>0</x:v>
      </x:c>
    </x:row>
    <x:row r="6898">
      <x:c r="CL6898" t="str">
        <x:v>Version_Control</x:v>
      </x:c>
      <x:c r="CM6898" t="str">
        <x:v>C15</x:v>
      </x:c>
      <x:c r="CN6898" t="str">
        <x:v>v8.5.4 PATCHED RE-PIN: Framework→RippleLogic v8.5.4 PATCHED. Added SCI (Section 5.0.1), ScopeCoverage (Section 2.2A), InstanceMap (Appendix H), active cell definition (Section 10.3). New audit flags: SCOPE_COVERAGE_REDUCED (REVIEW), SCI_BELOW_MINIMUM (ESCALATE), SCI_AT_MINIMUM_NO_UPGRADE (REVIEW), UNCERTAINTY_NOT_DECLARED (INVALID). Tier 2 uncertainty REQUIRED. PCC Sections 12-15 added. All 27 sheet section refs updated to v8.5.4 PATCHED. Terminology: "Union Scopes" adopted per v8.5.4 PATCHED.</x:v>
      </x:c>
      <x:c r="CO6898" t="n">
        <x:f>IFERROR(IF(AND(TYPE('Version_Control'!C15)=TYPE(CN6898),ISBLANK('Version_Control'!C15)=ISBLANK(CN6898),EXACT('Version_Control'!C15,CN6898)),0,1),1)</x:f>
        <x:v>0</x:v>
      </x:c>
    </x:row>
    <x:row r="6899">
      <x:c r="CL6899" t="str">
        <x:v>Version_Control</x:v>
      </x:c>
      <x:c r="CM6899" t="str">
        <x:v>D15</x:v>
      </x:c>
      <x:c r="CN6899" t="str">
        <x:v>Claude-assisted</x:v>
      </x:c>
      <x:c r="CO6899" t="n">
        <x:f>IFERROR(IF(AND(TYPE('Version_Control'!D15)=TYPE(CN6899),ISBLANK('Version_Control'!D15)=ISBLANK(CN6899),EXACT('Version_Control'!D15,CN6899)),0,1),1)</x:f>
        <x:v>0</x:v>
      </x:c>
    </x:row>
    <x:row r="6900">
      <x:c r="CL6900" t="str">
        <x:v>Version_Control</x:v>
      </x:c>
      <x:c r="CM6900" t="str">
        <x:v>A16</x:v>
      </x:c>
      <x:c r="CN6900" t="str">
        <x:v>v3.4</x:v>
      </x:c>
      <x:c r="CO6900" t="n">
        <x:f>IFERROR(IF(AND(TYPE('Version_Control'!A16)=TYPE(CN6900),ISBLANK('Version_Control'!A16)=ISBLANK(CN6900),EXACT('Version_Control'!A16,CN6900)),0,1),1)</x:f>
        <x:v>0</x:v>
      </x:c>
    </x:row>
    <x:row r="6901">
      <x:c r="CL6901" t="str">
        <x:v>Version_Control</x:v>
      </x:c>
      <x:c r="CM6901" t="str">
        <x:v>B16</x:v>
      </x:c>
      <x:c r="CN6901" t="str">
        <x:v>2026-05-24</x:v>
      </x:c>
      <x:c r="CO6901" t="n">
        <x:f>IFERROR(IF(AND(TYPE('Version_Control'!B16)=TYPE(CN6901),ISBLANK('Version_Control'!B16)=ISBLANK(CN6901),EXACT('Version_Control'!B16,CN6901)),0,1),1)</x:f>
        <x:v>0</x:v>
      </x:c>
    </x:row>
    <x:row r="6902">
      <x:c r="CL6902" t="str">
        <x:v>Version_Control</x:v>
      </x:c>
      <x:c r="CM6902" t="str">
        <x:v>C16</x:v>
      </x:c>
      <x:c r="CN6902" t="str">
        <x:v>Measurement-maturity hardening and final v3.4 synchronization: added maturity/context surfaces, corrected release-boundary language, and preserved worked-run exemplar posture without ProofPack, Tier 4, empirical-validation, or machine-verifiable-ecosystem-complete claims.</x:v>
      </x:c>
      <x:c r="CO6902" t="n">
        <x:f>IFERROR(IF(AND(TYPE('Version_Control'!C16)=TYPE(CN6902),ISBLANK('Version_Control'!C16)=ISBLANK(CN6902),EXACT('Version_Control'!C16,CN6902)),0,1),1)</x:f>
        <x:v>0</x:v>
      </x:c>
    </x:row>
    <x:row r="6903">
      <x:c r="CL6903" t="str">
        <x:v>Version_Control</x:v>
      </x:c>
      <x:c r="CM6903" t="str">
        <x:v>D16</x:v>
      </x:c>
      <x:c r="CN6903" t="str">
        <x:v>OpenAI-assisted triple-pass release cleanup</x:v>
      </x:c>
      <x:c r="CO6903" t="n">
        <x:f>IFERROR(IF(AND(TYPE('Version_Control'!D16)=TYPE(CN6903),ISBLANK('Version_Control'!D16)=ISBLANK(CN6903),EXACT('Version_Control'!D16,CN6903)),0,1),1)</x:f>
        <x:v>0</x:v>
      </x:c>
    </x:row>
    <x:row r="6904">
      <x:c r="CL6904" t="str">
        <x:v>Version_Control</x:v>
      </x:c>
      <x:c r="CM6904" t="str">
        <x:v>A17</x:v>
      </x:c>
      <x:c r="CN6904" t="str">
        <x:v>HISTORICAL ORDER NOTE</x:v>
      </x:c>
      <x:c r="CO6904" t="n">
        <x:f>IFERROR(IF(AND(TYPE('Version_Control'!A17)=TYPE(CN6904),ISBLANK('Version_Control'!A17)=ISBLANK(CN6904),EXACT('Version_Control'!A17,CN6904)),0,1),1)</x:f>
        <x:v>0</x:v>
      </x:c>
    </x:row>
    <x:row r="6905">
      <x:c r="CL6905" t="str">
        <x:v>Version_Control</x:v>
      </x:c>
      <x:c r="CM6905" t="str">
        <x:v>B17</x:v>
      </x:c>
      <x:c r="CN6905" t="inlineStr">
        <x:is>
          <x:t>Legacy row order and v5.7 identity are historical. Current identity: Appendix_Release and the external manifest.</x:t>
        </x:is>
      </x:c>
      <x:c r="CO6905" t="n">
        <x:f>IFERROR(IF(AND(TYPE('Version_Control'!B17)=TYPE(CN6905),ISBLANK('Version_Control'!B17)=ISBLANK(CN6905),EXACT('Version_Control'!B17,CN6905)),0,1),1)</x:f>
        <x:v>0</x:v>
      </x:c>
    </x:row>
    <x:row r="6906">
      <x:c r="CL6906" t="str">
        <x:v>Version_Control</x:v>
      </x:c>
      <x:c r="CM6906" t="str">
        <x:v>C17</x:v>
      </x:c>
      <x:c r="CN6906" t="str">
        <x:v>Historical records below do not control the current release.</x:v>
      </x:c>
      <x:c r="CO6906" t="n">
        <x:f>IFERROR(IF(AND(TYPE('Version_Control'!C17)=TYPE(CN6906),ISBLANK('Version_Control'!C17)=ISBLANK(CN6906),EXACT('Version_Control'!C17,CN6906)),0,1),1)</x:f>
        <x:v>0</x:v>
      </x:c>
    </x:row>
    <x:row r="6907">
      <x:c r="CL6907" t="str">
        <x:v>Version_Control</x:v>
      </x:c>
      <x:c r="CM6907" t="str">
        <x:v>A18</x:v>
      </x:c>
      <x:c r="CN6907" t="str">
        <x:v>HISTORICAL ORDER NOTE</x:v>
      </x:c>
      <x:c r="CO6907" t="n">
        <x:f>IFERROR(IF(AND(TYPE('Version_Control'!A18)=TYPE(CN6907),ISBLANK('Version_Control'!A18)=ISBLANK(CN6907),EXACT('Version_Control'!A18,CN6907)),0,1),1)</x:f>
        <x:v>0</x:v>
      </x:c>
    </x:row>
    <x:row r="6908">
      <x:c r="CL6908" t="str">
        <x:v>Version_Control</x:v>
      </x:c>
      <x:c r="CM6908" t="str">
        <x:v>B18</x:v>
      </x:c>
      <x:c r="CN6908" t="inlineStr">
        <x:is>
          <x:t>Legacy row order and v5.7 identity are historical. Current identity: Appendix_Release and the external manifest.</x:t>
        </x:is>
      </x:c>
      <x:c r="CO6908" t="n">
        <x:f>IFERROR(IF(AND(TYPE('Version_Control'!B18)=TYPE(CN6908),ISBLANK('Version_Control'!B18)=ISBLANK(CN6908),EXACT('Version_Control'!B18,CN6908)),0,1),1)</x:f>
        <x:v>0</x:v>
      </x:c>
    </x:row>
    <x:row r="6909">
      <x:c r="CL6909" t="str">
        <x:v>Version_Control</x:v>
      </x:c>
      <x:c r="CM6909" t="str">
        <x:v>A19</x:v>
      </x:c>
      <x:c r="CN6909" t="str">
        <x:v>1.6.4</x:v>
      </x:c>
      <x:c r="CO6909" t="n">
        <x:f>IFERROR(IF(AND(TYPE('Version_Control'!A19)=TYPE(CN6909),ISBLANK('Version_Control'!A19)=ISBLANK(CN6909),EXACT('Version_Control'!A19,CN6909)),0,1),1)</x:f>
        <x:v>0</x:v>
      </x:c>
    </x:row>
    <x:row r="6910">
      <x:c r="CL6910" t="str">
        <x:v>Version_Control</x:v>
      </x:c>
      <x:c r="CM6910" t="str">
        <x:v>B19</x:v>
      </x:c>
      <x:c r="CN6910" t="str">
        <x:v>2026-02-02</x:v>
      </x:c>
      <x:c r="CO6910" t="n">
        <x:f>IFERROR(IF(AND(TYPE('Version_Control'!B19)=TYPE(CN6910),ISBLANK('Version_Control'!B19)=ISBLANK(CN6910),EXACT('Version_Control'!B19,CN6910)),0,1),1)</x:f>
        <x:v>0</x:v>
      </x:c>
    </x:row>
    <x:row r="6911">
      <x:c r="CL6911" t="str">
        <x:v>Version_Control</x:v>
      </x:c>
      <x:c r="CM6911" t="str">
        <x:v>C19</x:v>
      </x:c>
      <x:c r="CN6911" t="str">
        <x:v>FINAL: Boolean→numeric, hardened schema, audit consistency, placeholders removed, publish-ready gate</x:v>
      </x:c>
      <x:c r="CO6911" t="n">
        <x:f>IFERROR(IF(AND(TYPE('Version_Control'!C19)=TYPE(CN6911),ISBLANK('Version_Control'!C19)=ISBLANK(CN6911),EXACT('Version_Control'!C19,CN6911)),0,1),1)</x:f>
        <x:v>0</x:v>
      </x:c>
    </x:row>
    <x:row r="6912">
      <x:c r="CL6912" t="str">
        <x:v>Version_Control</x:v>
      </x:c>
      <x:c r="CM6912" t="str">
        <x:v>D19</x:v>
      </x:c>
      <x:c r="CN6912" t="str">
        <x:v>Claude-assisted</x:v>
      </x:c>
      <x:c r="CO6912" t="n">
        <x:f>IFERROR(IF(AND(TYPE('Version_Control'!D19)=TYPE(CN6912),ISBLANK('Version_Control'!D19)=ISBLANK(CN6912),EXACT('Version_Control'!D19,CN6912)),0,1),1)</x:f>
        <x:v>0</x:v>
      </x:c>
    </x:row>
    <x:row r="6913">
      <x:c r="CL6913" t="str">
        <x:v>Version_Control</x:v>
      </x:c>
      <x:c r="CM6913" t="str">
        <x:v>A20</x:v>
      </x:c>
      <x:c r="CN6913" t="str">
        <x:v>1.6.5</x:v>
      </x:c>
      <x:c r="CO6913" t="n">
        <x:f>IFERROR(IF(AND(TYPE('Version_Control'!A20)=TYPE(CN6913),ISBLANK('Version_Control'!A20)=ISBLANK(CN6913),EXACT('Version_Control'!A20,CN6913)),0,1),1)</x:f>
        <x:v>0</x:v>
      </x:c>
    </x:row>
    <x:row r="6914">
      <x:c r="CL6914" t="str">
        <x:v>Version_Control</x:v>
      </x:c>
      <x:c r="CM6914" t="str">
        <x:v>B20</x:v>
      </x:c>
      <x:c r="CN6914" t="str">
        <x:v>2026-02-02</x:v>
      </x:c>
      <x:c r="CO6914" t="n">
        <x:f>IFERROR(IF(AND(TYPE('Version_Control'!B20)=TYPE(CN6914),ISBLANK('Version_Control'!B20)=ISBLANK(CN6914),EXACT('Version_Control'!B20,CN6914)),0,1),1)</x:f>
        <x:v>0</x:v>
      </x:c>
    </x:row>
    <x:row r="6915">
      <x:c r="CL6915" t="str">
        <x:v>Version_Control</x:v>
      </x:c>
      <x:c r="CM6915" t="str">
        <x:v>C20</x:v>
      </x:c>
      <x:c r="CN6915" t="str">
        <x:v>SSOT enforcement: computed flags, no hardcoded triggers, placeholder removal, TRC audit format, NCRC cleanup, conservative subgroup bound</x:v>
      </x:c>
      <x:c r="CO6915" t="n">
        <x:f>IFERROR(IF(AND(TYPE('Version_Control'!C20)=TYPE(CN6915),ISBLANK('Version_Control'!C20)=ISBLANK(CN6915),EXACT('Version_Control'!C20,CN6915)),0,1),1)</x:f>
        <x:v>0</x:v>
      </x:c>
    </x:row>
    <x:row r="6916">
      <x:c r="CL6916" t="str">
        <x:v>Version_Control</x:v>
      </x:c>
      <x:c r="CM6916" t="str">
        <x:v>D20</x:v>
      </x:c>
      <x:c r="CN6916" t="str">
        <x:v>Claude-assisted</x:v>
      </x:c>
      <x:c r="CO6916" t="n">
        <x:f>IFERROR(IF(AND(TYPE('Version_Control'!D20)=TYPE(CN6916),ISBLANK('Version_Control'!D20)=ISBLANK(CN6916),EXACT('Version_Control'!D20,CN6916)),0,1),1)</x:f>
        <x:v>0</x:v>
      </x:c>
    </x:row>
    <x:row r="6917">
      <x:c r="CL6917" t="str">
        <x:v>Version_Control</x:v>
      </x:c>
      <x:c r="CM6917" t="str">
        <x:v>A21</x:v>
      </x:c>
      <x:c r="CN6917" t="inlineStr">
        <x:is>
          <x:t>HISTORICAL WORKBOOK PROVENANCE</x:t>
        </x:is>
      </x:c>
      <x:c r="CO6917" t="n">
        <x:f>IFERROR(IF(AND(TYPE('Version_Control'!A21)=TYPE(CN6917),ISBLANK('Version_Control'!A21)=ISBLANK(CN6917),EXACT('Version_Control'!A21,CN6917)),0,1),1)</x:f>
        <x:v>0</x:v>
      </x:c>
    </x:row>
    <x:row r="6918">
      <x:c r="CL6918" t="str">
        <x:v>Version_Control</x:v>
      </x:c>
      <x:c r="CM6918" t="str">
        <x:v>A22</x:v>
      </x:c>
      <x:c r="CN6918" t="inlineStr">
        <x:is>
          <x:t>HISTORICAL v5.7 BUILD RECORD</x:t>
        </x:is>
      </x:c>
      <x:c r="CO6918" t="n">
        <x:f>IFERROR(IF(AND(TYPE('Version_Control'!A22)=TYPE(CN6918),ISBLANK('Version_Control'!A22)=ISBLANK(CN6918),EXACT('Version_Control'!A22,CN6918)),0,1),1)</x:f>
        <x:v>0</x:v>
      </x:c>
    </x:row>
    <x:row r="6919">
      <x:c r="CL6919" t="str">
        <x:v>Version_Control</x:v>
      </x:c>
      <x:c r="CM6919" t="str">
        <x:v>A23</x:v>
      </x:c>
      <x:c r="CN6919" t="inlineStr">
        <x:is>
          <x:t>Historical: Title</x:t>
        </x:is>
      </x:c>
      <x:c r="CO6919" t="n">
        <x:f>IFERROR(IF(AND(TYPE('Version_Control'!A23)=TYPE(CN6919),ISBLANK('Version_Control'!A23)=ISBLANK(CN6919),EXACT('Version_Control'!A23,CN6919)),0,1),1)</x:f>
        <x:v>0</x:v>
      </x:c>
    </x:row>
    <x:row r="6920">
      <x:c r="CL6920" t="str">
        <x:v>Version_Control</x:v>
      </x:c>
      <x:c r="CM6920" t="str">
        <x:v>B23</x:v>
      </x:c>
      <x:c r="CN6920" t="str">
        <x:v>RippleLogic Aligners Sheet v5.7</x:v>
      </x:c>
      <x:c r="CO6920" t="n">
        <x:f>IFERROR(IF(AND(TYPE('Version_Control'!B23)=TYPE(CN6920),ISBLANK('Version_Control'!B23)=ISBLANK(CN6920),EXACT('Version_Control'!B23,CN6920)),0,1),1)</x:f>
        <x:v>0</x:v>
      </x:c>
    </x:row>
    <x:row r="6921">
      <x:c r="CL6921" t="str">
        <x:v>Version_Control</x:v>
      </x:c>
      <x:c r="CM6921" t="str">
        <x:v>A24</x:v>
      </x:c>
      <x:c r="CN6921" t="str">
        <x:v>Creator</x:v>
      </x:c>
      <x:c r="CO6921" t="n">
        <x:f>IFERROR(IF(AND(TYPE('Version_Control'!A24)=TYPE(CN6921),ISBLANK('Version_Control'!A24)=ISBLANK(CN6921),EXACT('Version_Control'!A24,CN6921)),0,1),1)</x:f>
        <x:v>0</x:v>
      </x:c>
    </x:row>
    <x:row r="6922">
      <x:c r="CL6922" t="str">
        <x:v>Version_Control</x:v>
      </x:c>
      <x:c r="CM6922" t="str">
        <x:v>B24</x:v>
      </x:c>
      <x:c r="CN6922" t="str">
        <x:v>James McGaughran | ORCID 0009-0005-3324-7290</x:v>
      </x:c>
      <x:c r="CO6922" t="n">
        <x:f>IFERROR(IF(AND(TYPE('Version_Control'!B24)=TYPE(CN6922),ISBLANK('Version_Control'!B24)=ISBLANK(CN6922),EXACT('Version_Control'!B24,CN6922)),0,1),1)</x:f>
        <x:v>0</x:v>
      </x:c>
    </x:row>
    <x:row r="6923">
      <x:c r="CL6923" t="str">
        <x:v>Version_Control</x:v>
      </x:c>
      <x:c r="CM6923" t="str">
        <x:v>A25</x:v>
      </x:c>
      <x:c r="CN6923" t="inlineStr">
        <x:is>
          <x:t>Historical: Release</x:t>
        </x:is>
      </x:c>
      <x:c r="CO6923" t="n">
        <x:f>IFERROR(IF(AND(TYPE('Version_Control'!A25)=TYPE(CN6923),ISBLANK('Version_Control'!A25)=ISBLANK(CN6923),EXACT('Version_Control'!A25,CN6923)),0,1),1)</x:f>
        <x:v>0</x:v>
      </x:c>
    </x:row>
    <x:row r="6924">
      <x:c r="CL6924" t="str">
        <x:v>Version_Control</x:v>
      </x:c>
      <x:c r="CM6924" t="str">
        <x:v>B25</x:v>
      </x:c>
      <x:c r="CN6924" t="str">
        <x:v>MathGov Core 2026.09 v12.7 / SGP v8.6</x:v>
      </x:c>
      <x:c r="CO6924" t="n">
        <x:f>IFERROR(IF(AND(TYPE('Version_Control'!B25)=TYPE(CN6924),ISBLANK('Version_Control'!B25)=ISBLANK(CN6924),EXACT('Version_Control'!B25,CN6924)),0,1),1)</x:f>
        <x:v>0</x:v>
      </x:c>
    </x:row>
    <x:row r="6925">
      <x:c r="CL6925" t="str">
        <x:v>Version_Control</x:v>
      </x:c>
      <x:c r="CM6925" t="str">
        <x:v>C25</x:v>
      </x:c>
      <x:c r="CN6925" t="str">
        <x:v>Audit_Flags computed formulas</x:v>
      </x:c>
      <x:c r="CO6925" t="n">
        <x:f>IFERROR(IF(AND(TYPE('Version_Control'!C25)=TYPE(CN6925),ISBLANK('Version_Control'!C25)=ISBLANK(CN6925),EXACT('Version_Control'!C25,CN6925)),0,1),1)</x:f>
        <x:v>0</x:v>
      </x:c>
    </x:row>
    <x:row r="6926">
      <x:c r="CL6926" t="str">
        <x:v>Version_Control</x:v>
      </x:c>
      <x:c r="CM6926" t="str">
        <x:v>A26</x:v>
      </x:c>
      <x:c r="CN6926" t="str">
        <x:v>1.5.7</x:v>
      </x:c>
      <x:c r="CO6926" t="n">
        <x:f>IFERROR(IF(AND(TYPE('Version_Control'!A26)=TYPE(CN6926),ISBLANK('Version_Control'!A26)=ISBLANK(CN6926),EXACT('Version_Control'!A26,CN6926)),0,1),1)</x:f>
        <x:v>0</x:v>
      </x:c>
    </x:row>
    <x:row r="6927">
      <x:c r="CL6927" t="str">
        <x:v>Version_Control</x:v>
      </x:c>
      <x:c r="CM6927" t="str">
        <x:v>B26</x:v>
      </x:c>
      <x:c r="CN6927" t="str">
        <x:v>2026-02-01</x:v>
      </x:c>
      <x:c r="CO6927" t="n">
        <x:f>IFERROR(IF(AND(TYPE('Version_Control'!B26)=TYPE(CN6927),ISBLANK('Version_Control'!B26)=ISBLANK(CN6927),EXACT('Version_Control'!B26,CN6927)),0,1),1)</x:f>
        <x:v>0</x:v>
      </x:c>
    </x:row>
    <x:row r="6928">
      <x:c r="CL6928" t="str">
        <x:v>Version_Control</x:v>
      </x:c>
      <x:c r="CM6928" t="str">
        <x:v>C26</x:v>
      </x:c>
      <x:c r="CN6928" t="str">
        <x:v>Fixed Containment/RANK formulas; full computed Audit_Flags; error-free</x:v>
      </x:c>
      <x:c r="CO6928" t="n">
        <x:f>IFERROR(IF(AND(TYPE('Version_Control'!C26)=TYPE(CN6928),ISBLANK('Version_Control'!C26)=ISBLANK(CN6928),EXACT('Version_Control'!C26,CN6928)),0,1),1)</x:f>
        <x:v>0</x:v>
      </x:c>
    </x:row>
    <x:row r="6929">
      <x:c r="CL6929" t="str">
        <x:v>Version_Control</x:v>
      </x:c>
      <x:c r="CM6929" t="str">
        <x:v>A27</x:v>
      </x:c>
      <x:c r="CN6929" t="str">
        <x:v>1.5.8</x:v>
      </x:c>
      <x:c r="CO6929" t="n">
        <x:f>IFERROR(IF(AND(TYPE('Version_Control'!A27)=TYPE(CN6929),ISBLANK('Version_Control'!A27)=ISBLANK(CN6929),EXACT('Version_Control'!A27,CN6929)),0,1),1)</x:f>
        <x:v>0</x:v>
      </x:c>
    </x:row>
    <x:row r="6930">
      <x:c r="CL6930" t="str">
        <x:v>Version_Control</x:v>
      </x:c>
      <x:c r="CM6930" t="str">
        <x:v>B27</x:v>
      </x:c>
      <x:c r="CN6930" t="str">
        <x:v>2026-02-01</x:v>
      </x:c>
      <x:c r="CO6930" t="n">
        <x:f>IFERROR(IF(AND(TYPE('Version_Control'!B27)=TYPE(CN6930),ISBLANK('Version_Control'!B27)=ISBLANK(CN6930),EXACT('Version_Control'!B27,CN6930)),0,1),1)</x:f>
        <x:v>0</x:v>
      </x:c>
    </x:row>
    <x:row r="6931">
      <x:c r="CL6931" t="str">
        <x:v>Version_Control</x:v>
      </x:c>
      <x:c r="CM6931" t="str">
        <x:v>C27</x:v>
      </x:c>
      <x:c r="CN6931" t="str">
        <x:v>Claim-ready: +PROC right; fixed Containment refs; σ_est toggle; Sanity Checklist; blank=INVALID</x:v>
      </x:c>
      <x:c r="CO6931" t="n">
        <x:f>IFERROR(IF(AND(TYPE('Version_Control'!C27)=TYPE(CN6931),ISBLANK('Version_Control'!C27)=ISBLANK(CN6931),EXACT('Version_Control'!C27,CN6931)),0,1),1)</x:f>
        <x:v>0</x:v>
      </x:c>
    </x:row>
    <x:row r="6932">
      <x:c r="CL6932" t="str">
        <x:v>Version_Control</x:v>
      </x:c>
      <x:c r="CM6932" t="str">
        <x:v>A28</x:v>
      </x:c>
      <x:c r="CN6932" t="inlineStr">
        <x:is>
          <x:t>Historical: Mandatory Tails</x:t>
        </x:is>
      </x:c>
      <x:c r="CO6932" t="n">
        <x:f>IFERROR(IF(AND(TYPE('Version_Control'!A28)=TYPE(CN6932),ISBLANK('Version_Control'!A28)=ISBLANK(CN6932),EXACT('Version_Control'!A28,CN6932)),0,1),1)</x:f>
        <x:v>0</x:v>
      </x:c>
    </x:row>
    <x:row r="6933">
      <x:c r="CL6933" t="str">
        <x:v>Version_Control</x:v>
      </x:c>
      <x:c r="CM6933" t="str">
        <x:v>B28</x:v>
      </x:c>
      <x:c r="CN6933" t="str">
        <x:v>✓ PASS (5/5)</x:v>
      </x:c>
      <x:c r="CO6933" t="n">
        <x:f>IFERROR(IF(AND(TYPE('Version_Control'!B28)=TYPE(CN6933),ISBLANK('Version_Control'!B28)=ISBLANK(CN6933),EXACT('Version_Control'!B28,CN6933)),0,1),1)</x:f>
        <x:v>0</x:v>
      </x:c>
    </x:row>
    <x:row r="6934">
      <x:c r="CL6934" t="str">
        <x:v>Version_Control</x:v>
      </x:c>
      <x:c r="CM6934" t="str">
        <x:v>A29</x:v>
      </x:c>
      <x:c r="CN6934" t="inlineStr">
        <x:is>
          <x:t>Historical: p_floor (≥0.02)</x:t>
        </x:is>
      </x:c>
      <x:c r="CO6934" t="n">
        <x:f>IFERROR(IF(AND(TYPE('Version_Control'!A29)=TYPE(CN6934),ISBLANK('Version_Control'!A29)=ISBLANK(CN6934),EXACT('Version_Control'!A29,CN6934)),0,1),1)</x:f>
        <x:v>0</x:v>
      </x:c>
    </x:row>
    <x:row r="6935">
      <x:c r="CL6935" t="str">
        <x:v>Version_Control</x:v>
      </x:c>
      <x:c r="CM6935" t="str">
        <x:v>B29</x:v>
      </x:c>
      <x:c r="CN6935" t="str">
        <x:v>✓ PASS</x:v>
      </x:c>
      <x:c r="CO6935" t="n">
        <x:f>IFERROR(IF(AND(TYPE('Version_Control'!B29)=TYPE(CN6935),ISBLANK('Version_Control'!B29)=ISBLANK(CN6935),EXACT('Version_Control'!B29,CN6935)),0,1),1)</x:f>
        <x:v>0</x:v>
      </x:c>
    </x:row>
    <x:row r="6936">
      <x:c r="CL6936" t="str">
        <x:v>Version_Control</x:v>
      </x:c>
      <x:c r="CM6936" t="str">
        <x:v>A30</x:v>
      </x:c>
      <x:c r="CN6936" t="inlineStr">
        <x:is>
          <x:t>Historical: Containment</x:t>
        </x:is>
      </x:c>
      <x:c r="CO6936" t="n">
        <x:f>IFERROR(IF(AND(TYPE('Version_Control'!A30)=TYPE(CN6936),ISBLANK('Version_Control'!A30)=ISBLANK(CN6936),EXACT('Version_Control'!A30,CN6936)),0,1),1)</x:f>
        <x:v>0</x:v>
      </x:c>
    </x:row>
    <x:row r="6937">
      <x:c r="CL6937" t="str">
        <x:v>Version_Control</x:v>
      </x:c>
      <x:c r="CM6937" t="str">
        <x:v>B30</x:v>
      </x:c>
      <x:c r="CN6937" t="str">
        <x:v>✓ UCI_NOT_MATERIAL_DECLARED (proxy only; overall CSV is PASS_WITH_CONTROLS)</x:v>
      </x:c>
      <x:c r="CO6937" t="n">
        <x:f>IFERROR(IF(AND(TYPE('Version_Control'!B30)=TYPE(CN6937),ISBLANK('Version_Control'!B30)=ISBLANK(CN6937),EXACT('Version_Control'!B30,CN6937)),0,1),1)</x:f>
        <x:v>0</x:v>
      </x:c>
    </x:row>
    <x:row r="6938">
      <x:c r="CL6938" t="str">
        <x:v>Version_Control</x:v>
      </x:c>
      <x:c r="CM6938" t="str">
        <x:v>A31</x:v>
      </x:c>
      <x:c r="CN6938" t="inlineStr">
        <x:is>
          <x:t>Historical: RLS</x:t>
        </x:is>
      </x:c>
      <x:c r="CO6938" t="n">
        <x:f>IFERROR(IF(AND(TYPE('Version_Control'!A31)=TYPE(CN6938),ISBLANK('Version_Control'!A31)=ISBLANK(CN6938),EXACT('Version_Control'!A31,CN6938)),0,1),1)</x:f>
        <x:v>0</x:v>
      </x:c>
    </x:row>
    <x:row r="6939">
      <x:c r="CL6939" t="str">
        <x:v>Version_Control</x:v>
      </x:c>
      <x:c r="CM6939" t="str">
        <x:v>B31</x:v>
      </x:c>
      <x:c r="CN6939" t="str">
        <x:v>✓ PASS (build-computed; static in sheet)</x:v>
      </x:c>
      <x:c r="CO6939" t="n">
        <x:f>IFERROR(IF(AND(TYPE('Version_Control'!B31)=TYPE(CN6939),ISBLANK('Version_Control'!B31)=ISBLANK(CN6939),EXACT('Version_Control'!B31,CN6939)),0,1),1)</x:f>
        <x:v>0</x:v>
      </x:c>
    </x:row>
    <x:row r="6940">
      <x:c r="CL6940" t="str">
        <x:v>Version_Control</x:v>
      </x:c>
      <x:c r="CM6940" t="str">
        <x:v>A32</x:v>
      </x:c>
      <x:c r="CN6940" t="inlineStr">
        <x:is>
          <x:t>Historical: PCC</x:t>
        </x:is>
      </x:c>
      <x:c r="CO6940" t="n">
        <x:f>IFERROR(IF(AND(TYPE('Version_Control'!A32)=TYPE(CN6940),ISBLANK('Version_Control'!A32)=ISBLANK(CN6940),EXACT('Version_Control'!A32,CN6940)),0,1),1)</x:f>
        <x:v>0</x:v>
      </x:c>
    </x:row>
    <x:row r="6941">
      <x:c r="CL6941" t="str">
        <x:v>Version_Control</x:v>
      </x:c>
      <x:c r="CM6941" t="str">
        <x:v>B32</x:v>
      </x:c>
      <x:c r="CN6941" t="str">
        <x:v>✓ PASS (with 5SPR)</x:v>
      </x:c>
      <x:c r="CO6941" t="n">
        <x:f>IFERROR(IF(AND(TYPE('Version_Control'!B32)=TYPE(CN6941),ISBLANK('Version_Control'!B32)=ISBLANK(CN6941),EXACT('Version_Control'!B32,CN6941)),0,1),1)</x:f>
        <x:v>0</x:v>
      </x:c>
    </x:row>
    <x:row r="6942">
      <x:c r="CL6942" t="str">
        <x:v>Version_Control</x:v>
      </x:c>
      <x:c r="CM6942" t="str">
        <x:v>A33</x:v>
      </x:c>
      <x:c r="CN6942" t="inlineStr">
        <x:is>
          <x:t>Historical: Audit Flags</x:t>
        </x:is>
      </x:c>
      <x:c r="CO6942" t="n">
        <x:f>IFERROR(IF(AND(TYPE('Version_Control'!A33)=TYPE(CN6942),ISBLANK('Version_Control'!A33)=ISBLANK(CN6942),EXACT('Version_Control'!A33,CN6942)),0,1),1)</x:f>
        <x:v>0</x:v>
      </x:c>
    </x:row>
    <x:row r="6943">
      <x:c r="CL6943" t="str">
        <x:v>Version_Control</x:v>
      </x:c>
      <x:c r="CM6943" t="str">
        <x:v>B33</x:v>
      </x:c>
      <x:c r="CN6943" t="str">
        <x:v>✓ COMPLETE (cell-level σ aggregated to σ_RLS; dependence/calibration boundaries disclosed)</x:v>
      </x:c>
      <x:c r="CO6943" t="n">
        <x:f>IFERROR(IF(AND(TYPE('Version_Control'!B33)=TYPE(CN6943),ISBLANK('Version_Control'!B33)=ISBLANK(CN6943),EXACT('Version_Control'!B33,CN6943)),0,1),1)</x:f>
        <x:v>0</x:v>
      </x:c>
    </x:row>
    <x:row r="6944">
      <x:c r="CL6944" t="str">
        <x:v>Version_Control</x:v>
      </x:c>
      <x:c r="CM6944" t="str">
        <x:v>A34</x:v>
      </x:c>
      <x:c r="CN6944" t="inlineStr">
        <x:is>
          <x:t>Historical: OVERALL</x:t>
        </x:is>
      </x:c>
      <x:c r="CO6944" t="n">
        <x:f>IFERROR(IF(AND(TYPE('Version_Control'!A34)=TYPE(CN6944),ISBLANK('Version_Control'!A34)=ISBLANK(CN6944),EXACT('Version_Control'!A34,CN6944)),0,1),1)</x:f>
        <x:v>0</x:v>
      </x:c>
    </x:row>
    <x:row r="6945">
      <x:c r="CL6945" t="str">
        <x:v>Version_Control</x:v>
      </x:c>
      <x:c r="CM6945" t="str">
        <x:v>B34</x:v>
      </x:c>
      <x:c r="CN6945" t="str">
        <x:v>✓ TIER 2 CONFORMANT</x:v>
      </x:c>
      <x:c r="CO6945" t="n">
        <x:f>IFERROR(IF(AND(TYPE('Version_Control'!B34)=TYPE(CN6945),ISBLANK('Version_Control'!B34)=ISBLANK(CN6945),EXACT('Version_Control'!B34,CN6945)),0,1),1)</x:f>
        <x:v>0</x:v>
      </x:c>
    </x:row>
    <x:row r="6946">
      <x:c r="CL6946" t="str">
        <x:v>Version_Control</x:v>
      </x:c>
      <x:c r="CM6946" t="str">
        <x:v>A35</x:v>
      </x:c>
      <x:c r="CN6946" t="str">
        <x:v>v1.7.3</x:v>
      </x:c>
      <x:c r="CO6946" t="n">
        <x:f>IFERROR(IF(AND(TYPE('Version_Control'!A35)=TYPE(CN6946),ISBLANK('Version_Control'!A35)=ISBLANK(CN6946),EXACT('Version_Control'!A35,CN6946)),0,1),1)</x:f>
        <x:v>0</x:v>
      </x:c>
    </x:row>
    <x:row r="6947">
      <x:c r="CL6947" t="str">
        <x:v>Version_Control</x:v>
      </x:c>
      <x:c r="CM6947" t="str">
        <x:v>B35</x:v>
      </x:c>
      <x:c r="CN6947" t="str">
        <x:v>2026-02-03</x:v>
      </x:c>
      <x:c r="CO6947" t="n">
        <x:f>IFERROR(IF(AND(TYPE('Version_Control'!B35)=TYPE(CN6947),ISBLANK('Version_Control'!B35)=ISBLANK(CN6947),EXACT('Version_Control'!B35,CN6947)),0,1),1)</x:f>
        <x:v>0</x:v>
      </x:c>
    </x:row>
    <x:row r="6948">
      <x:c r="CL6948" t="str">
        <x:v>Version_Control</x:v>
      </x:c>
      <x:c r="CM6948" t="str">
        <x:v>C35</x:v>
      </x:c>
      <x:c r="CN6948" t="str">
        <x:v>PUBLISH_FINAL: Fixed MINIFS compatibility (140), wrapped TRC IFERROR, unified version labels, bracket policy clarified</x:v>
      </x:c>
      <x:c r="CO6948" t="n">
        <x:f>IFERROR(IF(AND(TYPE('Version_Control'!C35)=TYPE(CN6948),ISBLANK('Version_Control'!C35)=ISBLANK(CN6948),EXACT('Version_Control'!C35,CN6948)),0,1),1)</x:f>
        <x:v>0</x:v>
      </x:c>
    </x:row>
    <x:row r="6949">
      <x:c r="CL6949" t="str">
        <x:v>Version_Control</x:v>
      </x:c>
      <x:c r="CM6949" t="str">
        <x:v>A36</x:v>
      </x:c>
      <x:c r="CN6949" t="str">
        <x:v>v1.7.3</x:v>
      </x:c>
      <x:c r="CO6949" t="n">
        <x:f>IFERROR(IF(AND(TYPE('Version_Control'!A36)=TYPE(CN6949),ISBLANK('Version_Control'!A36)=ISBLANK(CN6949),EXACT('Version_Control'!A36,CN6949)),0,1),1)</x:f>
        <x:v>0</x:v>
      </x:c>
    </x:row>
    <x:row r="6950">
      <x:c r="CL6950" t="str">
        <x:v>Version_Control</x:v>
      </x:c>
      <x:c r="CM6950" t="str">
        <x:v>B36</x:v>
      </x:c>
      <x:c r="CN6950" t="str">
        <x:v>2026-02-03</x:v>
      </x:c>
      <x:c r="CO6950" t="n">
        <x:f>IFERROR(IF(AND(TYPE('Version_Control'!B36)=TYPE(CN6950),ISBLANK('Version_Control'!B36)=ISBLANK(CN6950),EXACT('Version_Control'!B36,CN6950)),0,1),1)</x:f>
        <x:v>0</x:v>
      </x:c>
    </x:row>
    <x:row r="6951">
      <x:c r="CL6951" t="str">
        <x:v>Version_Control</x:v>
      </x:c>
      <x:c r="CM6951" t="str">
        <x:v>C36</x:v>
      </x:c>
      <x:c r="CN6951" t="str">
        <x:v>RC_POLISH: reconciled version ids; clarified containment as Tier-2 proxy; improved SUBGROUP_LIMITATION trigger (analysis-aware); updated σ_est policy note</x:v>
      </x:c>
      <x:c r="CO6951" t="n">
        <x:f>IFERROR(IF(AND(TYPE('Version_Control'!C36)=TYPE(CN6951),ISBLANK('Version_Control'!C36)=ISBLANK(CN6951),EXACT('Version_Control'!C36,CN6951)),0,1),1)</x:f>
        <x:v>0</x:v>
      </x:c>
    </x:row>
    <x:row r="6952">
      <x:c r="CL6952" t="str">
        <x:v>Version_Control</x:v>
      </x:c>
      <x:c r="CM6952" t="str">
        <x:v>D36</x:v>
      </x:c>
      <x:c r="CN6952" t="str">
        <x:v>Claude+GPT-assisted</x:v>
      </x:c>
      <x:c r="CO6952" t="n">
        <x:f>IFERROR(IF(AND(TYPE('Version_Control'!D36)=TYPE(CN6952),ISBLANK('Version_Control'!D36)=ISBLANK(CN6952),EXACT('Version_Control'!D36,CN6952)),0,1),1)</x:f>
        <x:v>0</x:v>
      </x:c>
    </x:row>
    <x:row r="6953">
      <x:c r="CL6953" t="str">
        <x:v>Version_Control</x:v>
      </x:c>
      <x:c r="CM6953" t="str">
        <x:v>A37</x:v>
      </x:c>
      <x:c r="CN6953" t="str">
        <x:v>v1.7.5</x:v>
      </x:c>
      <x:c r="CO6953" t="n">
        <x:f>IFERROR(IF(AND(TYPE('Version_Control'!A37)=TYPE(CN6953),ISBLANK('Version_Control'!A37)=ISBLANK(CN6953),EXACT('Version_Control'!A37,CN6953)),0,1),1)</x:f>
        <x:v>0</x:v>
      </x:c>
    </x:row>
    <x:row r="6954">
      <x:c r="CL6954" t="str">
        <x:v>Version_Control</x:v>
      </x:c>
      <x:c r="CM6954" t="str">
        <x:v>B37</x:v>
      </x:c>
      <x:c r="CN6954" t="str">
        <x:v>2026-02-04</x:v>
      </x:c>
      <x:c r="CO6954" t="n">
        <x:f>IFERROR(IF(AND(TYPE('Version_Control'!B37)=TYPE(CN6954),ISBLANK('Version_Control'!B37)=ISBLANK(CN6954),EXACT('Version_Control'!B37,CN6954)),0,1),1)</x:f>
        <x:v>0</x:v>
      </x:c>
    </x:row>
    <x:row r="6955">
      <x:c r="CL6955" t="str">
        <x:v>Version_Control</x:v>
      </x:c>
      <x:c r="CM6955" t="str">
        <x:v>C37</x:v>
      </x:c>
      <x:c r="CN6955" t="str">
        <x:v>PUBLISH_HARDEN: Fixed NCRC Min_I_rights calc (AGGREGATE), PCC Section 7 + 5SPR auto-pulls Audit_Flags, removed header version drift, clarified overrides vs audit flag, mandatory tails display links to CANON.</x:v>
      </x:c>
      <x:c r="CO6955" t="n">
        <x:f>IFERROR(IF(AND(TYPE('Version_Control'!C37)=TYPE(CN6955),ISBLANK('Version_Control'!C37)=ISBLANK(CN6955),EXACT('Version_Control'!C37,CN6955)),0,1),1)</x:f>
        <x:v>0</x:v>
      </x:c>
    </x:row>
    <x:row r="6956">
      <x:c r="CL6956" t="str">
        <x:v>Version_Control</x:v>
      </x:c>
      <x:c r="CM6956" t="str">
        <x:v>D37</x:v>
      </x:c>
      <x:c r="CN6956" t="str">
        <x:v>GPT-assisted</x:v>
      </x:c>
      <x:c r="CO6956" t="n">
        <x:f>IFERROR(IF(AND(TYPE('Version_Control'!D37)=TYPE(CN6956),ISBLANK('Version_Control'!D37)=ISBLANK(CN6956),EXACT('Version_Control'!D37,CN6956)),0,1),1)</x:f>
        <x:v>0</x:v>
      </x:c>
    </x:row>
    <x:row r="6957">
      <x:c r="CL6957" t="str">
        <x:v>Version_Control</x:v>
      </x:c>
      <x:c r="CM6957" t="str">
        <x:v>A38</x:v>
      </x:c>
      <x:c r="CN6957" t="str">
        <x:v>v1.7.9</x:v>
      </x:c>
      <x:c r="CO6957" t="n">
        <x:f>IFERROR(IF(AND(TYPE('Version_Control'!A38)=TYPE(CN6957),ISBLANK('Version_Control'!A38)=ISBLANK(CN6957),EXACT('Version_Control'!A38,CN6957)),0,1),1)</x:f>
        <x:v>0</x:v>
      </x:c>
    </x:row>
    <x:row r="6958">
      <x:c r="CL6958" t="str">
        <x:v>Version_Control</x:v>
      </x:c>
      <x:c r="CM6958" t="str">
        <x:v>B38</x:v>
      </x:c>
      <x:c r="CN6958" t="str">
        <x:v>2026-02-04</x:v>
      </x:c>
      <x:c r="CO6958" t="n">
        <x:f>IFERROR(IF(AND(TYPE('Version_Control'!B38)=TYPE(CN6958),ISBLANK('Version_Control'!B38)=ISBLANK(CN6958),EXACT('Version_Control'!B38,CN6958)),0,1),1)</x:f>
        <x:v>0</x:v>
      </x:c>
    </x:row>
    <x:row r="6959">
      <x:c r="CL6959" t="str">
        <x:v>Version_Control</x:v>
      </x:c>
      <x:c r="CM6959" t="str">
        <x:v>C38</x:v>
      </x:c>
      <x:c r="CN6959" t="str">
        <x:v>FINAL_HARDEN: aligned RLS decisiveness display with Gap/√(2σ²+ε); PCC mitigation reframed as qualitative + headroom; added TRC outputs populated sanity check; fixed placeholder check reference.</x:v>
      </x:c>
      <x:c r="CO6959" t="n">
        <x:f>IFERROR(IF(AND(TYPE('Version_Control'!C38)=TYPE(CN6959),ISBLANK('Version_Control'!C38)=ISBLANK(CN6959),EXACT('Version_Control'!C38,CN6959)),0,1),1)</x:f>
        <x:v>0</x:v>
      </x:c>
    </x:row>
    <x:row r="6960">
      <x:c r="CL6960" t="str">
        <x:v>Version_Control</x:v>
      </x:c>
      <x:c r="CM6960" t="str">
        <x:v>D38</x:v>
      </x:c>
      <x:c r="CN6960" t="str">
        <x:v>GPT-assisted</x:v>
      </x:c>
      <x:c r="CO6960" t="n">
        <x:f>IFERROR(IF(AND(TYPE('Version_Control'!D38)=TYPE(CN6960),ISBLANK('Version_Control'!D38)=ISBLANK(CN6960),EXACT('Version_Control'!D38,CN6960)),0,1),1)</x:f>
        <x:v>0</x:v>
      </x:c>
    </x:row>
    <x:row r="6961">
      <x:c r="CL6961" t="str">
        <x:v>Version_Control</x:v>
      </x:c>
      <x:c r="CM6961" t="str">
        <x:v>A39</x:v>
      </x:c>
      <x:c r="CN6961" t="str">
        <x:v>v1.8.0</x:v>
      </x:c>
      <x:c r="CO6961" t="n">
        <x:f>IFERROR(IF(AND(TYPE('Version_Control'!A39)=TYPE(CN6961),ISBLANK('Version_Control'!A39)=ISBLANK(CN6961),EXACT('Version_Control'!A39,CN6961)),0,1),1)</x:f>
        <x:v>0</x:v>
      </x:c>
    </x:row>
    <x:row r="6962">
      <x:c r="CL6962" t="str">
        <x:v>Version_Control</x:v>
      </x:c>
      <x:c r="CM6962" t="str">
        <x:v>B39</x:v>
      </x:c>
      <x:c r="CN6962" t="str">
        <x:v>2026-02-13</x:v>
      </x:c>
      <x:c r="CO6962" t="n">
        <x:f>IFERROR(IF(AND(TYPE('Version_Control'!B39)=TYPE(CN6962),ISBLANK('Version_Control'!B39)=ISBLANK(CN6962),EXACT('Version_Control'!B39,CN6962)),0,1),1)</x:f>
        <x:v>0</x:v>
      </x:c>
    </x:row>
    <x:row r="6963">
      <x:c r="CL6963" t="str">
        <x:v>Version_Control</x:v>
      </x:c>
      <x:c r="CM6963" t="str">
        <x:v>C39</x:v>
      </x:c>
      <x:c r="CN6963" t="str">
        <x:v>CANON RE-PIN: Framework→RippleLogic v8.5.4 PATCHED, SGP→v5.0.3. τ(t) corrected to MIN(1,LN(1+MAX(t,t_min))/LN(1+T_ref)) with t_min=0.083 per v8.5.4 PATCHED Appendix B.1. All 27 sheet section refs updated. Stewardship block added to PCC. UCI E₁=1 verified. Config date updated.</x:v>
      </x:c>
      <x:c r="CO6963" t="n">
        <x:f>IFERROR(IF(AND(TYPE('Version_Control'!C39)=TYPE(CN6963),ISBLANK('Version_Control'!C39)=ISBLANK(CN6963),EXACT('Version_Control'!C39,CN6963)),0,1),1)</x:f>
        <x:v>0</x:v>
      </x:c>
    </x:row>
    <x:row r="6964">
      <x:c r="CL6964" t="str">
        <x:v>Version_Control</x:v>
      </x:c>
      <x:c r="CM6964" t="str">
        <x:v>D39</x:v>
      </x:c>
      <x:c r="CN6964" t="str">
        <x:v>Claude-assisted</x:v>
      </x:c>
      <x:c r="CO6964" t="n">
        <x:f>IFERROR(IF(AND(TYPE('Version_Control'!D39)=TYPE(CN6964),ISBLANK('Version_Control'!D39)=ISBLANK(CN6964),EXACT('Version_Control'!D39,CN6964)),0,1),1)</x:f>
        <x:v>0</x:v>
      </x:c>
    </x:row>
    <x:row r="6965">
      <x:c r="CL6965" t="str">
        <x:v>Version_Control</x:v>
      </x:c>
      <x:c r="CM6965" t="str">
        <x:v>A41</x:v>
      </x:c>
      <x:c r="CN6965" t="str">
        <x:v>TIER 3 READINESS CHECKLIST</x:v>
      </x:c>
      <x:c r="CO6965" t="n">
        <x:f>IFERROR(IF(AND(TYPE('Version_Control'!A41)=TYPE(CN6965),ISBLANK('Version_Control'!A41)=ISBLANK(CN6965),EXACT('Version_Control'!A41,CN6965)),0,1),1)</x:f>
        <x:v>0</x:v>
      </x:c>
    </x:row>
    <x:row r="6966">
      <x:c r="CL6966" t="str">
        <x:v>Version_Control</x:v>
      </x:c>
      <x:c r="CM6966" t="str">
        <x:v>A42</x:v>
      </x:c>
      <x:c r="CN6966" t="str">
        <x:v>☐ Expand scenarios to ≥20 (currently 7)</x:v>
      </x:c>
      <x:c r="CO6966" t="n">
        <x:f>IFERROR(IF(AND(TYPE('Version_Control'!A42)=TYPE(CN6966),ISBLANK('Version_Control'!A42)=ISBLANK(CN6966),EXACT('Version_Control'!A42,CN6966)),0,1),1)</x:f>
        <x:v>0</x:v>
      </x:c>
    </x:row>
    <x:row r="6967">
      <x:c r="CL6967" t="str">
        <x:v>Version_Control</x:v>
      </x:c>
      <x:c r="CM6967" t="str">
        <x:v>A43</x:v>
      </x:c>
      <x:c r="CN6967" t="str">
        <x:v>☐ Complete sensitivity analysis</x:v>
      </x:c>
      <x:c r="CO6967" t="n">
        <x:f>IFERROR(IF(AND(TYPE('Version_Control'!A43)=TYPE(CN6967),ISBLANK('Version_Control'!A43)=ISBLANK(CN6967),EXACT('Version_Control'!A43,CN6967)),0,1),1)</x:f>
        <x:v>0</x:v>
      </x:c>
    </x:row>
    <x:row r="6968">
      <x:c r="CL6968" t="str">
        <x:v>Version_Control</x:v>
      </x:c>
      <x:c r="CM6968" t="str">
        <x:v>A44</x:v>
      </x:c>
      <x:c r="CN6968" t="str">
        <x:v>☐ Independent reviewer sign-off</x:v>
      </x:c>
      <x:c r="CO6968" t="n">
        <x:f>IFERROR(IF(AND(TYPE('Version_Control'!A44)=TYPE(CN6968),ISBLANK('Version_Control'!A44)=ISBLANK(CN6968),EXACT('Version_Control'!A44,CN6968)),0,1),1)</x:f>
        <x:v>0</x:v>
      </x:c>
    </x:row>
    <x:row r="6969">
      <x:c r="CL6969" t="str">
        <x:v>Version_Control</x:v>
      </x:c>
      <x:c r="CM6969" t="str">
        <x:v>A45</x:v>
      </x:c>
      <x:c r="CN6969" t="str">
        <x:v>☐ Full subgroup enumeration</x:v>
      </x:c>
      <x:c r="CO6969" t="n">
        <x:f>IFERROR(IF(AND(TYPE('Version_Control'!A45)=TYPE(CN6969),ISBLANK('Version_Control'!A45)=ISBLANK(CN6969),EXACT('Version_Control'!A45,CN6969)),0,1),1)</x:f>
        <x:v>0</x:v>
      </x:c>
    </x:row>
    <x:row r="6970">
      <x:c r="CL6970" t="str">
        <x:v>Version_Control</x:v>
      </x:c>
      <x:c r="CM6970" t="str">
        <x:v>A46</x:v>
      </x:c>
      <x:c r="CN6970" t="str">
        <x:v>☐ Add kernel with KQS (if QUICK mode)</x:v>
      </x:c>
      <x:c r="CO6970" t="n">
        <x:f>IFERROR(IF(AND(TYPE('Version_Control'!A46)=TYPE(CN6970),ISBLANK('Version_Control'!A46)=ISBLANK(CN6970),EXACT('Version_Control'!A46,CN6970)),0,1),1)</x:f>
        <x:v>0</x:v>
      </x:c>
    </x:row>
    <x:row r="6971">
      <x:c r="CL6971" t="str">
        <x:v>Version_Control</x:v>
      </x:c>
      <x:c r="CM6971" t="str">
        <x:v>A47</x:v>
      </x:c>
      <x:c r="CN6971" t="str">
        <x:v>☐ UCI from structural indicators</x:v>
      </x:c>
      <x:c r="CO6971" t="n">
        <x:f>IFERROR(IF(AND(TYPE('Version_Control'!A47)=TYPE(CN6971),ISBLANK('Version_Control'!A47)=ISBLANK(CN6971),EXACT('Version_Control'!A47,CN6971)),0,1),1)</x:f>
        <x:v>0</x:v>
      </x:c>
    </x:row>
    <x:row r="6972">
      <x:c r="CL6972" t="str">
        <x:v>Version_Control</x:v>
      </x:c>
      <x:c r="CM6972" t="str">
        <x:v>A48</x:v>
      </x:c>
      <x:c r="CN6972" t="str">
        <x:v>☐ Uncertainty quantification (σ values)</x:v>
      </x:c>
      <x:c r="CO6972" t="n">
        <x:f>IFERROR(IF(AND(TYPE('Version_Control'!A48)=TYPE(CN6972),ISBLANK('Version_Control'!A48)=ISBLANK(CN6972),EXACT('Version_Control'!A48,CN6972)),0,1),1)</x:f>
        <x:v>0</x:v>
      </x:c>
    </x:row>
    <x:row r="6973">
      <x:c r="CL6973" t="str">
        <x:v>Version_Control</x:v>
      </x:c>
      <x:c r="CM6973" t="str">
        <x:v>A50</x:v>
      </x:c>
      <x:c r="CN6973" t="str">
        <x:v>KNOWN LIMITATIONS (v5.1.1)</x:v>
      </x:c>
      <x:c r="CO6973" t="n">
        <x:f>IFERROR(IF(AND(TYPE('Version_Control'!A50)=TYPE(CN6973),ISBLANK('Version_Control'!A50)=ISBLANK(CN6973),EXACT('Version_Control'!A50,CN6973)),0,1),1)</x:f>
        <x:v>0</x:v>
      </x:c>
    </x:row>
    <x:row r="6974">
      <x:c r="CL6974" t="str">
        <x:v>Version_Control</x:v>
      </x:c>
      <x:c r="CM6974" t="str">
        <x:v>A51</x:v>
      </x:c>
      <x:c r="CN6974" t="str">
        <x:v>LINEAGE (superseded worked-run state): earlier non-decisive result required documented authority judgment call; current live calculation controls.</x:v>
      </x:c>
      <x:c r="CO6974" t="n">
        <x:f>IFERROR(IF(AND(TYPE('Version_Control'!A51)=TYPE(CN6974),ISBLANK('Version_Control'!A51)=ISBLANK(CN6974),EXACT('Version_Control'!A51,CN6974)),0,1),1)</x:f>
        <x:v>0</x:v>
      </x:c>
    </x:row>
    <x:row r="6975">
      <x:c r="CL6975" t="str">
        <x:v>Version_Control</x:v>
      </x:c>
      <x:c r="CM6975" t="str">
        <x:v>A52</x:v>
      </x:c>
      <x:c r="CN6975" t="str">
        <x:v>2. Scenario count (7) above Tier 2 min but below Tier 3</x:v>
      </x:c>
      <x:c r="CO6975" t="n">
        <x:f>IFERROR(IF(AND(TYPE('Version_Control'!A52)=TYPE(CN6975),ISBLANK('Version_Control'!A52)=ISBLANK(CN6975),EXACT('Version_Control'!A52,CN6975)),0,1),1)</x:f>
        <x:v>0</x:v>
      </x:c>
    </x:row>
    <x:row r="6976">
      <x:c r="CL6976" t="str">
        <x:v>Version_Control</x:v>
      </x:c>
      <x:c r="CM6976" t="str">
        <x:v>A53</x:v>
      </x:c>
      <x:c r="CN6976" t="str">
        <x:v>3. UCI values = evaluator assessment, not structural indicators</x:v>
      </x:c>
      <x:c r="CO6976" t="n">
        <x:f>IFERROR(IF(AND(TYPE('Version_Control'!A53)=TYPE(CN6976),ISBLANK('Version_Control'!A53)=ISBLANK(CN6976),EXACT('Version_Control'!A53,CN6976)),0,1),1)</x:f>
        <x:v>0</x:v>
      </x:c>
    </x:row>
    <x:row r="6977">
      <x:c r="CL6977" t="str">
        <x:v>Version_Control</x:v>
      </x:c>
      <x:c r="CM6977" t="str">
        <x:v>A54</x:v>
      </x:c>
      <x:c r="CN6977" t="str">
        <x:v>4. Sensitivity template ready but not fully populated</x:v>
      </x:c>
      <x:c r="CO6977" t="n">
        <x:f>IFERROR(IF(AND(TYPE('Version_Control'!A54)=TYPE(CN6977),ISBLANK('Version_Control'!A54)=ISBLANK(CN6977),EXACT('Version_Control'!A54,CN6977)),0,1),1)</x:f>
        <x:v>0</x:v>
      </x:c>
    </x:row>
    <x:row r="6978">
      <x:c r="CL6978" t="str">
        <x:v>Version_Control</x:v>
      </x:c>
      <x:c r="CM6978" t="str">
        <x:v>A55</x:v>
      </x:c>
      <x:c r="CN6978" t="str">
        <x:v>5. Kernel not used (NONE mode) - appropriate for Tier 2</x:v>
      </x:c>
      <x:c r="CO6978" t="n">
        <x:f>IFERROR(IF(AND(TYPE('Version_Control'!A55)=TYPE(CN6978),ISBLANK('Version_Control'!A55)=ISBLANK(CN6978),EXACT('Version_Control'!A55,CN6978)),0,1),1)</x:f>
        <x:v>0</x:v>
      </x:c>
    </x:row>
    <x:row r="6979">
      <x:c r="CL6979" t="str">
        <x:v>Version_Control</x:v>
      </x:c>
      <x:c r="CM6979" t="str">
        <x:v>A56</x:v>
      </x:c>
      <x:c r="CN6979" t="str">
        <x:v>PATCH_NOTE</x:v>
      </x:c>
      <x:c r="CO6979" t="n">
        <x:f>IFERROR(IF(AND(TYPE('Version_Control'!A56)=TYPE(CN6979),ISBLANK('Version_Control'!A56)=ISBLANK(CN6979),EXACT('Version_Control'!A56,CN6979)),0,1),1)</x:f>
        <x:v>0</x:v>
      </x:c>
    </x:row>
    <x:row r="6980">
      <x:c r="CL6980" t="str">
        <x:v>Version_Control</x:v>
      </x:c>
      <x:c r="CM6980" t="str">
        <x:v>B56</x:v>
      </x:c>
      <x:c r="CN6980" t="str">
        <x:v>Added explicit PCC BaselineType_Welfare = STATUS_QUO and reference lines (restoring v1.8.4 clarity).</x:v>
      </x:c>
      <x:c r="CO6980" t="n">
        <x:f>IFERROR(IF(AND(TYPE('Version_Control'!B56)=TYPE(CN6980),ISBLANK('Version_Control'!B56)=ISBLANK(CN6980),EXACT('Version_Control'!B56,CN6980)),0,1),1)</x:f>
        <x:v>0</x:v>
      </x:c>
    </x:row>
    <x:row r="6981">
      <x:c r="CL6981" t="str">
        <x:v>Version_Control</x:v>
      </x:c>
      <x:c r="CM6981" t="str">
        <x:v>A57</x:v>
      </x:c>
      <x:c r="CN6981" t="str">
        <x:v>PATCH_TIMESTAMP_UTC</x:v>
      </x:c>
      <x:c r="CO6981" t="n">
        <x:f>IFERROR(IF(AND(TYPE('Version_Control'!A57)=TYPE(CN6981),ISBLANK('Version_Control'!A57)=ISBLANK(CN6981),EXACT('Version_Control'!A57,CN6981)),0,1),1)</x:f>
        <x:v>0</x:v>
      </x:c>
    </x:row>
    <x:row r="6982">
      <x:c r="CL6982" t="str">
        <x:v>Version_Control</x:v>
      </x:c>
      <x:c r="CM6982" t="str">
        <x:v>B57</x:v>
      </x:c>
      <x:c r="CN6982" t="n">
        <x:v>46073.5616319444</x:v>
      </x:c>
      <x:c r="CO6982" t="n">
        <x:f>IFERROR(IF(AND(TYPE('Version_Control'!B57)=TYPE(CN6982),ISBLANK('Version_Control'!B57)=ISBLANK(CN6982),EXACT('Version_Control'!B57,CN6982)),0,1),1)</x:f>
        <x:v>0</x:v>
      </x:c>
    </x:row>
    <x:row r="6983">
      <x:c r="CL6983" t="str">
        <x:v>Version_Control</x:v>
      </x:c>
      <x:c r="CM6983" t="str">
        <x:v>A58</x:v>
      </x:c>
      <x:c r="CN6983" t="str">
        <x:v>v3.4</x:v>
      </x:c>
      <x:c r="CO6983" t="n">
        <x:f>IFERROR(IF(AND(TYPE('Version_Control'!A58)=TYPE(CN6983),ISBLANK('Version_Control'!A58)=ISBLANK(CN6983),EXACT('Version_Control'!A58,CN6983)),0,1),1)</x:f>
        <x:v>0</x:v>
      </x:c>
    </x:row>
    <x:row r="6984">
      <x:c r="CL6984" t="str">
        <x:v>Version_Control</x:v>
      </x:c>
      <x:c r="CM6984" t="str">
        <x:v>B58</x:v>
      </x:c>
      <x:c r="CN6984" t="str">
        <x:v>2026-05-13</x:v>
      </x:c>
      <x:c r="CO6984" t="n">
        <x:f>IFERROR(IF(AND(TYPE('Version_Control'!B58)=TYPE(CN6984),ISBLANK('Version_Control'!B58)=ISBLANK(CN6984),EXACT('Version_Control'!B58,CN6984)),0,1),1)</x:f>
        <x:v>0</x:v>
      </x:c>
    </x:row>
    <x:row r="6985">
      <x:c r="CL6985" t="str">
        <x:v>Version_Control</x:v>
      </x:c>
      <x:c r="CM6985" t="str">
        <x:v>C58</x:v>
      </x:c>
      <x:c r="CN6985" t="str">
        <x:v>Release-integrity hardening: pins synchronized, claim-boundary clarified, ProofPack distinction added.</x:v>
      </x:c>
      <x:c r="CO6985" t="n">
        <x:f>IFERROR(IF(AND(TYPE('Version_Control'!C58)=TYPE(CN6985),ISBLANK('Version_Control'!C58)=ISBLANK(CN6985),EXACT('Version_Control'!C58,CN6985)),0,1),1)</x:f>
        <x:v>0</x:v>
      </x:c>
    </x:row>
    <x:row r="6986">
      <x:c r="CL6986" t="str">
        <x:v>Version_Control</x:v>
      </x:c>
      <x:c r="CM6986" t="str">
        <x:v>D58</x:v>
      </x:c>
      <x:c r="CN6986" t="str">
        <x:v>Prior v10.3 GitHub release; superseded by v10.6 reader-first release line.</x:v>
      </x:c>
      <x:c r="CO6986" t="n">
        <x:f>IFERROR(IF(AND(TYPE('Version_Control'!D58)=TYPE(CN6986),ISBLANK('Version_Control'!D58)=ISBLANK(CN6986),EXACT('Version_Control'!D58,CN6986)),0,1),1)</x:f>
        <x:v>0</x:v>
      </x:c>
    </x:row>
    <x:row r="6987">
      <x:c r="CL6987" t="str">
        <x:v>ProjectionPreRegistration</x:v>
      </x:c>
      <x:c r="CM6987" t="str">
        <x:v>A1</x:v>
      </x:c>
      <x:c r="CN6987" t="str">
        <x:v>ProjectionPreRegistration - RippleLogic Aligners Sheet</x:v>
      </x:c>
      <x:c r="CO6987" t="n">
        <x:f>IFERROR(IF(AND(TYPE('ProjectionPreRegistration'!A1)=TYPE(CN6987),ISBLANK('ProjectionPreRegistration'!A1)=ISBLANK(CN6987),EXACT('ProjectionPreRegistration'!A1,CN6987)),0,1),1)</x:f>
        <x:v>0</x:v>
      </x:c>
    </x:row>
    <x:row r="6988">
      <x:c r="CL6988" t="str">
        <x:v>ProjectionPreRegistration</x:v>
      </x:c>
      <x:c r="CM6988" t="str">
        <x:v>A2</x:v>
      </x:c>
      <x:c r="CN6988" t="str">
        <x:v>This sheet locks decision-critical projection values before a run. Any material post-registration mismatch triggers REFUSAL_UNDERDETERMINED unless the run is restarted with a new pre-registration record.</x:v>
      </x:c>
      <x:c r="CO6988" t="n">
        <x:f>IFERROR(IF(AND(TYPE('ProjectionPreRegistration'!A2)=TYPE(CN6988),ISBLANK('ProjectionPreRegistration'!A2)=ISBLANK(CN6988),EXACT('ProjectionPreRegistration'!A2,CN6988)),0,1),1)</x:f>
        <x:v>0</x:v>
      </x:c>
    </x:row>
    <x:row r="6989">
      <x:c r="CL6989" t="str">
        <x:v>ProjectionPreRegistration</x:v>
      </x:c>
      <x:c r="CM6989" t="str">
        <x:v>A4</x:v>
      </x:c>
      <x:c r="CN6989" t="str">
        <x:v>Field</x:v>
      </x:c>
      <x:c r="CO6989" t="n">
        <x:f>IFERROR(IF(AND(TYPE('ProjectionPreRegistration'!A4)=TYPE(CN6989),ISBLANK('ProjectionPreRegistration'!A4)=ISBLANK(CN6989),EXACT('ProjectionPreRegistration'!A4,CN6989)),0,1),1)</x:f>
        <x:v>0</x:v>
      </x:c>
    </x:row>
    <x:row r="6990">
      <x:c r="CL6990" t="str">
        <x:v>ProjectionPreRegistration</x:v>
      </x:c>
      <x:c r="CM6990" t="str">
        <x:v>B4</x:v>
      </x:c>
      <x:c r="CN6990" t="str">
        <x:v>Declared Value</x:v>
      </x:c>
      <x:c r="CO6990" t="n">
        <x:f>IFERROR(IF(AND(TYPE('ProjectionPreRegistration'!B4)=TYPE(CN6990),ISBLANK('ProjectionPreRegistration'!B4)=ISBLANK(CN6990),EXACT('ProjectionPreRegistration'!B4,CN6990)),0,1),1)</x:f>
        <x:v>0</x:v>
      </x:c>
    </x:row>
    <x:row r="6991">
      <x:c r="CL6991" t="str">
        <x:v>ProjectionPreRegistration</x:v>
      </x:c>
      <x:c r="CM6991" t="str">
        <x:v>C4</x:v>
      </x:c>
      <x:c r="CN6991" t="str">
        <x:v>Source Sheet/Cell</x:v>
      </x:c>
      <x:c r="CO6991" t="n">
        <x:f>IFERROR(IF(AND(TYPE('ProjectionPreRegistration'!C4)=TYPE(CN6991),ISBLANK('ProjectionPreRegistration'!C4)=ISBLANK(CN6991),EXACT('ProjectionPreRegistration'!C4,CN6991)),0,1),1)</x:f>
        <x:v>0</x:v>
      </x:c>
    </x:row>
    <x:row r="6992">
      <x:c r="CL6992" t="str">
        <x:v>ProjectionPreRegistration</x:v>
      </x:c>
      <x:c r="CM6992" t="str">
        <x:v>D4</x:v>
      </x:c>
      <x:c r="CN6992" t="str">
        <x:v>Locked Before Run?</x:v>
      </x:c>
      <x:c r="CO6992" t="n">
        <x:f>IFERROR(IF(AND(TYPE('ProjectionPreRegistration'!D4)=TYPE(CN6992),ISBLANK('ProjectionPreRegistration'!D4)=ISBLANK(CN6992),EXACT('ProjectionPreRegistration'!D4,CN6992)),0,1),1)</x:f>
        <x:v>0</x:v>
      </x:c>
    </x:row>
    <x:row r="6993">
      <x:c r="CL6993" t="str">
        <x:v>ProjectionPreRegistration</x:v>
      </x:c>
      <x:c r="CM6993" t="str">
        <x:v>E4</x:v>
      </x:c>
      <x:c r="CN6993" t="str">
        <x:v>Current Value</x:v>
      </x:c>
      <x:c r="CO6993" t="n">
        <x:f>IFERROR(IF(AND(TYPE('ProjectionPreRegistration'!E4)=TYPE(CN6993),ISBLANK('ProjectionPreRegistration'!E4)=ISBLANK(CN6993),EXACT('ProjectionPreRegistration'!E4,CN6993)),0,1),1)</x:f>
        <x:v>0</x:v>
      </x:c>
    </x:row>
    <x:row r="6994">
      <x:c r="CL6994" t="str">
        <x:v>ProjectionPreRegistration</x:v>
      </x:c>
      <x:c r="CM6994" t="str">
        <x:v>F4</x:v>
      </x:c>
      <x:c r="CN6994" t="str">
        <x:v>Match?</x:v>
      </x:c>
      <x:c r="CO6994" t="n">
        <x:f>IFERROR(IF(AND(TYPE('ProjectionPreRegistration'!F4)=TYPE(CN6994),ISBLANK('ProjectionPreRegistration'!F4)=ISBLANK(CN6994),EXACT('ProjectionPreRegistration'!F4,CN6994)),0,1),1)</x:f>
        <x:v>0</x:v>
      </x:c>
    </x:row>
    <x:row r="6995">
      <x:c r="CL6995" t="str">
        <x:v>ProjectionPreRegistration</x:v>
      </x:c>
      <x:c r="CM6995" t="str">
        <x:v>G4</x:v>
      </x:c>
      <x:c r="CN6995" t="str">
        <x:v>Notes</x:v>
      </x:c>
      <x:c r="CO6995" t="n">
        <x:f>IFERROR(IF(AND(TYPE('ProjectionPreRegistration'!G4)=TYPE(CN6995),ISBLANK('ProjectionPreRegistration'!G4)=ISBLANK(CN6995),EXACT('ProjectionPreRegistration'!G4,CN6995)),0,1),1)</x:f>
        <x:v>0</x:v>
      </x:c>
    </x:row>
    <x:row r="6996">
      <x:c r="CL6996" t="str">
        <x:v>ProjectionPreRegistration</x:v>
      </x:c>
      <x:c r="CM6996" t="str">
        <x:v>A5</x:v>
      </x:c>
      <x:c r="CN6996" t="str">
        <x:v>FRAMEWORK_VERSION</x:v>
      </x:c>
      <x:c r="CO6996" t="n">
        <x:f>IFERROR(IF(AND(TYPE('ProjectionPreRegistration'!A5)=TYPE(CN6996),ISBLANK('ProjectionPreRegistration'!A5)=ISBLANK(CN6996),EXACT('ProjectionPreRegistration'!A5,CN6996)),0,1),1)</x:f>
        <x:v>0</x:v>
      </x:c>
    </x:row>
    <x:row r="6997">
      <x:c r="CL6997" t="str">
        <x:v>ProjectionPreRegistration</x:v>
      </x:c>
      <x:c r="CM6997" t="str">
        <x:v>B5</x:v>
      </x:c>
      <x:c r="CN6997" t="str">
        <x:v>RippleLogic Canon v13.0</x:v>
      </x:c>
      <x:c r="CO6997" t="n">
        <x:f>IFERROR(IF(AND(TYPE('ProjectionPreRegistration'!B5)=TYPE(CN6997),ISBLANK('ProjectionPreRegistration'!B5)=ISBLANK(CN6997),EXACT('ProjectionPreRegistration'!B5,CN6997)),0,1),1)</x:f>
        <x:v>0</x:v>
      </x:c>
    </x:row>
    <x:row r="6998">
      <x:c r="CL6998" t="str">
        <x:v>ProjectionPreRegistration</x:v>
      </x:c>
      <x:c r="CM6998" t="str">
        <x:v>C5</x:v>
      </x:c>
      <x:c r="CN6998" t="str">
        <x:v>CANON!B5</x:v>
      </x:c>
      <x:c r="CO6998" t="n">
        <x:f>IFERROR(IF(AND(TYPE('ProjectionPreRegistration'!C5)=TYPE(CN6998),ISBLANK('ProjectionPreRegistration'!C5)=ISBLANK(CN6998),EXACT('ProjectionPreRegistration'!C5,CN6998)),0,1),1)</x:f>
        <x:v>0</x:v>
      </x:c>
    </x:row>
    <x:row r="6999">
      <x:c r="CL6999" t="str">
        <x:v>ProjectionPreRegistration</x:v>
      </x:c>
      <x:c r="CM6999" t="str">
        <x:v>D5</x:v>
      </x:c>
      <x:c r="CN6999" t="str">
        <x:v>YES</x:v>
      </x:c>
      <x:c r="CO6999" t="n">
        <x:f>IFERROR(IF(AND(TYPE('ProjectionPreRegistration'!D5)=TYPE(CN6999),ISBLANK('ProjectionPreRegistration'!D5)=ISBLANK(CN6999),EXACT('ProjectionPreRegistration'!D5,CN6999)),0,1),1)</x:f>
        <x:v>0</x:v>
      </x:c>
    </x:row>
    <x:row r="7000">
      <x:c r="CL7000" t="str">
        <x:v>ProjectionPreRegistration</x:v>
      </x:c>
      <x:c r="CM7000" t="str">
        <x:v>E5</x:v>
      </x:c>
      <x:c r="CN7000" t="str">
        <x:v>RippleLogic Canon v13.0</x:v>
      </x:c>
      <x:c r="CO7000" t="n">
        <x:f>IFERROR(IF(AND(TYPE('ProjectionPreRegistration'!E5)=TYPE(CN7000),ISBLANK('ProjectionPreRegistration'!E5)=ISBLANK(CN7000),EXACT('ProjectionPreRegistration'!E5,CN7000)),0,1),1)</x:f>
        <x:v>0</x:v>
      </x:c>
    </x:row>
    <x:row r="7001">
      <x:c r="CL7001" t="str">
        <x:v>ProjectionPreRegistration</x:v>
      </x:c>
      <x:c r="CM7001" t="str">
        <x:v>A6</x:v>
      </x:c>
      <x:c r="CN7001" t="str">
        <x:v>SGP_VERSION</x:v>
      </x:c>
      <x:c r="CO7001" t="n">
        <x:f>IFERROR(IF(AND(TYPE('ProjectionPreRegistration'!A6)=TYPE(CN7001),ISBLANK('ProjectionPreRegistration'!A6)=ISBLANK(CN7001),EXACT('ProjectionPreRegistration'!A6,CN7001)),0,1),1)</x:f>
        <x:v>0</x:v>
      </x:c>
    </x:row>
    <x:row r="7002">
      <x:c r="CL7002" t="str">
        <x:v>ProjectionPreRegistration</x:v>
      </x:c>
      <x:c r="CM7002" t="str">
        <x:v>B6</x:v>
      </x:c>
      <x:c r="CN7002" t="str">
        <x:v>SGP v8.8</x:v>
      </x:c>
      <x:c r="CO7002" t="n">
        <x:f>IFERROR(IF(AND(TYPE('ProjectionPreRegistration'!B6)=TYPE(CN7002),ISBLANK('ProjectionPreRegistration'!B6)=ISBLANK(CN7002),EXACT('ProjectionPreRegistration'!B6,CN7002)),0,1),1)</x:f>
        <x:v>0</x:v>
      </x:c>
    </x:row>
    <x:row r="7003">
      <x:c r="CL7003" t="str">
        <x:v>ProjectionPreRegistration</x:v>
      </x:c>
      <x:c r="CM7003" t="str">
        <x:v>C6</x:v>
      </x:c>
      <x:c r="CN7003" t="str">
        <x:v>CANON!B6</x:v>
      </x:c>
      <x:c r="CO7003" t="n">
        <x:f>IFERROR(IF(AND(TYPE('ProjectionPreRegistration'!C6)=TYPE(CN7003),ISBLANK('ProjectionPreRegistration'!C6)=ISBLANK(CN7003),EXACT('ProjectionPreRegistration'!C6,CN7003)),0,1),1)</x:f>
        <x:v>0</x:v>
      </x:c>
    </x:row>
    <x:row r="7004">
      <x:c r="CL7004" t="str">
        <x:v>ProjectionPreRegistration</x:v>
      </x:c>
      <x:c r="CM7004" t="str">
        <x:v>D6</x:v>
      </x:c>
      <x:c r="CN7004" t="str">
        <x:v>YES</x:v>
      </x:c>
      <x:c r="CO7004" t="n">
        <x:f>IFERROR(IF(AND(TYPE('ProjectionPreRegistration'!D6)=TYPE(CN7004),ISBLANK('ProjectionPreRegistration'!D6)=ISBLANK(CN7004),EXACT('ProjectionPreRegistration'!D6,CN7004)),0,1),1)</x:f>
        <x:v>0</x:v>
      </x:c>
    </x:row>
    <x:row r="7005">
      <x:c r="CL7005" t="str">
        <x:v>ProjectionPreRegistration</x:v>
      </x:c>
      <x:c r="CM7005" t="str">
        <x:v>E6</x:v>
      </x:c>
      <x:c r="CN7005" t="str">
        <x:v>SGP v8.8</x:v>
      </x:c>
      <x:c r="CO7005" t="n">
        <x:f>IFERROR(IF(AND(TYPE('ProjectionPreRegistration'!E6)=TYPE(CN7005),ISBLANK('ProjectionPreRegistration'!E6)=ISBLANK(CN7005),EXACT('ProjectionPreRegistration'!E6,CN7005)),0,1),1)</x:f>
        <x:v>0</x:v>
      </x:c>
    </x:row>
    <x:row r="7006">
      <x:c r="CL7006" t="str">
        <x:v>ProjectionPreRegistration</x:v>
      </x:c>
      <x:c r="CM7006" t="str">
        <x:v>A7</x:v>
      </x:c>
      <x:c r="CN7006" t="str">
        <x:v>RIPPLE_MD_VERSION</x:v>
      </x:c>
      <x:c r="CO7006" t="n">
        <x:f>IFERROR(IF(AND(TYPE('ProjectionPreRegistration'!A7)=TYPE(CN7006),ISBLANK('ProjectionPreRegistration'!A7)=ISBLANK(CN7006),EXACT('ProjectionPreRegistration'!A7,CN7006)),0,1),1)</x:f>
        <x:v>0</x:v>
      </x:c>
    </x:row>
    <x:row r="7007">
      <x:c r="CL7007" t="str">
        <x:v>ProjectionPreRegistration</x:v>
      </x:c>
      <x:c r="CM7007" t="str">
        <x:v>B7</x:v>
      </x:c>
      <x:c r="CN7007" t="str">
        <x:v>ripple.md v5.8</x:v>
      </x:c>
      <x:c r="CO7007" t="n">
        <x:f>IFERROR(IF(AND(TYPE('ProjectionPreRegistration'!B7)=TYPE(CN7007),ISBLANK('ProjectionPreRegistration'!B7)=ISBLANK(CN7007),EXACT('ProjectionPreRegistration'!B7,CN7007)),0,1),1)</x:f>
        <x:v>0</x:v>
      </x:c>
    </x:row>
    <x:row r="7008">
      <x:c r="CL7008" t="str">
        <x:v>ProjectionPreRegistration</x:v>
      </x:c>
      <x:c r="CM7008" t="str">
        <x:v>C7</x:v>
      </x:c>
      <x:c r="CN7008" t="str">
        <x:v>CANON!B139</x:v>
      </x:c>
      <x:c r="CO7008" t="n">
        <x:f>IFERROR(IF(AND(TYPE('ProjectionPreRegistration'!C7)=TYPE(CN7008),ISBLANK('ProjectionPreRegistration'!C7)=ISBLANK(CN7008),EXACT('ProjectionPreRegistration'!C7,CN7008)),0,1),1)</x:f>
        <x:v>0</x:v>
      </x:c>
    </x:row>
    <x:row r="7009">
      <x:c r="CL7009" t="str">
        <x:v>ProjectionPreRegistration</x:v>
      </x:c>
      <x:c r="CM7009" t="str">
        <x:v>D7</x:v>
      </x:c>
      <x:c r="CN7009" t="str">
        <x:v>YES</x:v>
      </x:c>
      <x:c r="CO7009" t="n">
        <x:f>IFERROR(IF(AND(TYPE('ProjectionPreRegistration'!D7)=TYPE(CN7009),ISBLANK('ProjectionPreRegistration'!D7)=ISBLANK(CN7009),EXACT('ProjectionPreRegistration'!D7,CN7009)),0,1),1)</x:f>
        <x:v>0</x:v>
      </x:c>
    </x:row>
    <x:row r="7010">
      <x:c r="CL7010" t="str">
        <x:v>ProjectionPreRegistration</x:v>
      </x:c>
      <x:c r="CM7010" t="str">
        <x:v>E7</x:v>
      </x:c>
      <x:c r="CN7010" t="str">
        <x:v>ripple.md v5.8</x:v>
      </x:c>
      <x:c r="CO7010" t="n">
        <x:f>IFERROR(IF(AND(TYPE('ProjectionPreRegistration'!E7)=TYPE(CN7010),ISBLANK('ProjectionPreRegistration'!E7)=ISBLANK(CN7010),EXACT('ProjectionPreRegistration'!E7,CN7010)),0,1),1)</x:f>
        <x:v>0</x:v>
      </x:c>
    </x:row>
    <x:row r="7011">
      <x:c r="CL7011" t="str">
        <x:v>ProjectionPreRegistration</x:v>
      </x:c>
      <x:c r="CM7011" t="str">
        <x:v>A8</x:v>
      </x:c>
      <x:c r="CN7011" t="str">
        <x:v>AGENT_SYSTEM_VERSION</x:v>
      </x:c>
      <x:c r="CO7011" t="n">
        <x:f>IFERROR(IF(AND(TYPE('ProjectionPreRegistration'!A8)=TYPE(CN7011),ISBLANK('ProjectionPreRegistration'!A8)=ISBLANK(CN7011),EXACT('ProjectionPreRegistration'!A8,CN7011)),0,1),1)</x:f>
        <x:v>0</x:v>
      </x:c>
    </x:row>
    <x:row r="7012">
      <x:c r="CL7012" t="str">
        <x:v>ProjectionPreRegistration</x:v>
      </x:c>
      <x:c r="CM7012" t="str">
        <x:v>B8</x:v>
      </x:c>
      <x:c r="CN7012" t="str">
        <x:v>RippleLogic Agent System v13.0</x:v>
      </x:c>
      <x:c r="CO7012" t="n">
        <x:f>IFERROR(IF(AND(TYPE('ProjectionPreRegistration'!B8)=TYPE(CN7012),ISBLANK('ProjectionPreRegistration'!B8)=ISBLANK(CN7012),EXACT('ProjectionPreRegistration'!B8,CN7012)),0,1),1)</x:f>
        <x:v>0</x:v>
      </x:c>
    </x:row>
    <x:row r="7013">
      <x:c r="CL7013" t="str">
        <x:v>ProjectionPreRegistration</x:v>
      </x:c>
      <x:c r="CM7013" t="str">
        <x:v>C8</x:v>
      </x:c>
      <x:c r="CN7013" t="str">
        <x:v>CANON!B140</x:v>
      </x:c>
      <x:c r="CO7013" t="n">
        <x:f>IFERROR(IF(AND(TYPE('ProjectionPreRegistration'!C8)=TYPE(CN7013),ISBLANK('ProjectionPreRegistration'!C8)=ISBLANK(CN7013),EXACT('ProjectionPreRegistration'!C8,CN7013)),0,1),1)</x:f>
        <x:v>0</x:v>
      </x:c>
    </x:row>
    <x:row r="7014">
      <x:c r="CL7014" t="str">
        <x:v>ProjectionPreRegistration</x:v>
      </x:c>
      <x:c r="CM7014" t="str">
        <x:v>D8</x:v>
      </x:c>
      <x:c r="CN7014" t="str">
        <x:v>YES</x:v>
      </x:c>
      <x:c r="CO7014" t="n">
        <x:f>IFERROR(IF(AND(TYPE('ProjectionPreRegistration'!D8)=TYPE(CN7014),ISBLANK('ProjectionPreRegistration'!D8)=ISBLANK(CN7014),EXACT('ProjectionPreRegistration'!D8,CN7014)),0,1),1)</x:f>
        <x:v>0</x:v>
      </x:c>
    </x:row>
    <x:row r="7015">
      <x:c r="CL7015" t="str">
        <x:v>ProjectionPreRegistration</x:v>
      </x:c>
      <x:c r="CM7015" t="str">
        <x:v>E8</x:v>
      </x:c>
      <x:c r="CN7015" t="str">
        <x:v>RippleLogic Agent System v13.0</x:v>
      </x:c>
      <x:c r="CO7015" t="n">
        <x:f>IFERROR(IF(AND(TYPE('ProjectionPreRegistration'!E8)=TYPE(CN7015),ISBLANK('ProjectionPreRegistration'!E8)=ISBLANK(CN7015),EXACT('ProjectionPreRegistration'!E8,CN7015)),0,1),1)</x:f>
        <x:v>0</x:v>
      </x:c>
    </x:row>
    <x:row r="7016">
      <x:c r="CL7016" t="str">
        <x:v>ProjectionPreRegistration</x:v>
      </x:c>
      <x:c r="CM7016" t="str">
        <x:v>A9</x:v>
      </x:c>
      <x:c r="CN7016" t="str">
        <x:v>SHEET_VERSION</x:v>
      </x:c>
      <x:c r="CO7016" t="n">
        <x:f>IFERROR(IF(AND(TYPE('ProjectionPreRegistration'!A9)=TYPE(CN7016),ISBLANK('ProjectionPreRegistration'!A9)=ISBLANK(CN7016),EXACT('ProjectionPreRegistration'!A9,CN7016)),0,1),1)</x:f>
        <x:v>0</x:v>
      </x:c>
    </x:row>
    <x:row r="7017">
      <x:c r="CL7017" t="str">
        <x:v>ProjectionPreRegistration</x:v>
      </x:c>
      <x:c r="CM7017" t="str">
        <x:v>B9</x:v>
      </x:c>
      <x:c r="CN7017" t="str">
        <x:v>v5.9</x:v>
      </x:c>
      <x:c r="CO7017" t="n">
        <x:f>IFERROR(IF(AND(TYPE('ProjectionPreRegistration'!B9)=TYPE(CN7017),ISBLANK('ProjectionPreRegistration'!B9)=ISBLANK(CN7017),EXACT('ProjectionPreRegistration'!B9,CN7017)),0,1),1)</x:f>
        <x:v>0</x:v>
      </x:c>
    </x:row>
    <x:row r="7018">
      <x:c r="CL7018" t="str">
        <x:v>ProjectionPreRegistration</x:v>
      </x:c>
      <x:c r="CM7018" t="str">
        <x:v>C9</x:v>
      </x:c>
      <x:c r="CN7018" t="str">
        <x:v>CANON!B7</x:v>
      </x:c>
      <x:c r="CO7018" t="n">
        <x:f>IFERROR(IF(AND(TYPE('ProjectionPreRegistration'!C9)=TYPE(CN7018),ISBLANK('ProjectionPreRegistration'!C9)=ISBLANK(CN7018),EXACT('ProjectionPreRegistration'!C9,CN7018)),0,1),1)</x:f>
        <x:v>0</x:v>
      </x:c>
    </x:row>
    <x:row r="7019">
      <x:c r="CL7019" t="str">
        <x:v>ProjectionPreRegistration</x:v>
      </x:c>
      <x:c r="CM7019" t="str">
        <x:v>D9</x:v>
      </x:c>
      <x:c r="CN7019" t="str">
        <x:v>YES</x:v>
      </x:c>
      <x:c r="CO7019" t="n">
        <x:f>IFERROR(IF(AND(TYPE('ProjectionPreRegistration'!D9)=TYPE(CN7019),ISBLANK('ProjectionPreRegistration'!D9)=ISBLANK(CN7019),EXACT('ProjectionPreRegistration'!D9,CN7019)),0,1),1)</x:f>
        <x:v>0</x:v>
      </x:c>
    </x:row>
    <x:row r="7020">
      <x:c r="CL7020" t="str">
        <x:v>ProjectionPreRegistration</x:v>
      </x:c>
      <x:c r="CM7020" t="str">
        <x:v>E9</x:v>
      </x:c>
      <x:c r="CN7020" t="str">
        <x:v>v5.9</x:v>
      </x:c>
      <x:c r="CO7020" t="n">
        <x:f>IFERROR(IF(AND(TYPE('ProjectionPreRegistration'!E9)=TYPE(CN7020),ISBLANK('ProjectionPreRegistration'!E9)=ISBLANK(CN7020),EXACT('ProjectionPreRegistration'!E9,CN7020)),0,1),1)</x:f>
        <x:v>0</x:v>
      </x:c>
    </x:row>
    <x:row r="7021">
      <x:c r="CL7021" t="str">
        <x:v>ProjectionPreRegistration</x:v>
      </x:c>
      <x:c r="CM7021" t="str">
        <x:v>A10</x:v>
      </x:c>
      <x:c r="CN7021" t="str">
        <x:v>RIGHTS_COVERAGE_SET</x:v>
      </x:c>
      <x:c r="CO7021" t="n">
        <x:f>IFERROR(IF(AND(TYPE('ProjectionPreRegistration'!A10)=TYPE(CN7021),ISBLANK('ProjectionPreRegistration'!A10)=ISBLANK(CN7021),EXACT('ProjectionPreRegistration'!A10,CN7021)),0,1),1)</x:f>
        <x:v>0</x:v>
      </x:c>
    </x:row>
    <x:row r="7022">
      <x:c r="CL7022" t="str">
        <x:v>ProjectionPreRegistration</x:v>
      </x:c>
      <x:c r="CM7022" t="str">
        <x:v>B10</x:v>
      </x:c>
      <x:c r="CN7022" t="str">
        <x:v>Canonical Appendix C / Rights_Coverage sheet</x:v>
      </x:c>
      <x:c r="CO7022" t="n">
        <x:f>IFERROR(IF(AND(TYPE('ProjectionPreRegistration'!B10)=TYPE(CN7022),ISBLANK('ProjectionPreRegistration'!B10)=ISBLANK(CN7022),EXACT('ProjectionPreRegistration'!B10,CN7022)),0,1),1)</x:f>
        <x:v>0</x:v>
      </x:c>
    </x:row>
    <x:row r="7023">
      <x:c r="CL7023" t="str">
        <x:v>ProjectionPreRegistration</x:v>
      </x:c>
      <x:c r="CM7023" t="str">
        <x:v>C10</x:v>
      </x:c>
      <x:c r="CN7023" t="str">
        <x:v>Rights_Coverage</x:v>
      </x:c>
      <x:c r="CO7023" t="n">
        <x:f>IFERROR(IF(AND(TYPE('ProjectionPreRegistration'!C10)=TYPE(CN7023),ISBLANK('ProjectionPreRegistration'!C10)=ISBLANK(CN7023),EXACT('ProjectionPreRegistration'!C10,CN7023)),0,1),1)</x:f>
        <x:v>0</x:v>
      </x:c>
    </x:row>
    <x:row r="7024">
      <x:c r="CL7024" t="str">
        <x:v>ProjectionPreRegistration</x:v>
      </x:c>
      <x:c r="CM7024" t="str">
        <x:v>D10</x:v>
      </x:c>
      <x:c r="CN7024" t="str">
        <x:v>YES</x:v>
      </x:c>
      <x:c r="CO7024" t="n">
        <x:f>IFERROR(IF(AND(TYPE('ProjectionPreRegistration'!D10)=TYPE(CN7024),ISBLANK('ProjectionPreRegistration'!D10)=ISBLANK(CN7024),EXACT('ProjectionPreRegistration'!D10,CN7024)),0,1),1)</x:f>
        <x:v>0</x:v>
      </x:c>
    </x:row>
    <x:row r="7025">
      <x:c r="CL7025" t="str">
        <x:v>ProjectionPreRegistration</x:v>
      </x:c>
      <x:c r="CM7025" t="str">
        <x:v>E10</x:v>
      </x:c>
      <x:c r="CN7025" t="str">
        <x:v>Canonical Appendix C / Rights_Coverage sheet</x:v>
      </x:c>
      <x:c r="CO7025" t="n">
        <x:f>IFERROR(IF(AND(TYPE('ProjectionPreRegistration'!E10)=TYPE(CN7025),ISBLANK('ProjectionPreRegistration'!E10)=ISBLANK(CN7025),EXACT('ProjectionPreRegistration'!E10,CN7025)),0,1),1)</x:f>
        <x:v>0</x:v>
      </x:c>
    </x:row>
    <x:row r="7026">
      <x:c r="CL7026" t="str">
        <x:v>ProjectionPreRegistration</x:v>
      </x:c>
      <x:c r="CM7026" t="str">
        <x:v>A11</x:v>
      </x:c>
      <x:c r="CN7026" t="str">
        <x:v>RIGHTS_THRESHOLDS</x:v>
      </x:c>
      <x:c r="CO7026" t="n">
        <x:f>IFERROR(IF(AND(TYPE('ProjectionPreRegistration'!A11)=TYPE(CN7026),ISBLANK('ProjectionPreRegistration'!A11)=ISBLANK(CN7026),EXACT('ProjectionPreRegistration'!A11,CN7026)),0,1),1)</x:f>
        <x:v>0</x:v>
      </x:c>
    </x:row>
    <x:row r="7027">
      <x:c r="CL7027" t="str">
        <x:v>ProjectionPreRegistration</x:v>
      </x:c>
      <x:c r="CM7027" t="str">
        <x:v>B11</x:v>
      </x:c>
      <x:c r="CN7027" t="str">
        <x:v>CANON θ_r values</x:v>
      </x:c>
      <x:c r="CO7027" t="n">
        <x:f>IFERROR(IF(AND(TYPE('ProjectionPreRegistration'!B11)=TYPE(CN7027),ISBLANK('ProjectionPreRegistration'!B11)=ISBLANK(CN7027),EXACT('ProjectionPreRegistration'!B11,CN7027)),0,1),1)</x:f>
        <x:v>0</x:v>
      </x:c>
    </x:row>
    <x:row r="7028">
      <x:c r="CL7028" t="str">
        <x:v>ProjectionPreRegistration</x:v>
      </x:c>
      <x:c r="CM7028" t="str">
        <x:v>C11</x:v>
      </x:c>
      <x:c r="CN7028" t="str">
        <x:v>CANON!A29:C36</x:v>
      </x:c>
      <x:c r="CO7028" t="n">
        <x:f>IFERROR(IF(AND(TYPE('ProjectionPreRegistration'!C11)=TYPE(CN7028),ISBLANK('ProjectionPreRegistration'!C11)=ISBLANK(CN7028),EXACT('ProjectionPreRegistration'!C11,CN7028)),0,1),1)</x:f>
        <x:v>0</x:v>
      </x:c>
    </x:row>
    <x:row r="7029">
      <x:c r="CL7029" t="str">
        <x:v>ProjectionPreRegistration</x:v>
      </x:c>
      <x:c r="CM7029" t="str">
        <x:v>D11</x:v>
      </x:c>
      <x:c r="CN7029" t="str">
        <x:v>YES</x:v>
      </x:c>
      <x:c r="CO7029" t="n">
        <x:f>IFERROR(IF(AND(TYPE('ProjectionPreRegistration'!D11)=TYPE(CN7029),ISBLANK('ProjectionPreRegistration'!D11)=ISBLANK(CN7029),EXACT('ProjectionPreRegistration'!D11,CN7029)),0,1),1)</x:f>
        <x:v>0</x:v>
      </x:c>
    </x:row>
    <x:row r="7030">
      <x:c r="CL7030" t="str">
        <x:v>ProjectionPreRegistration</x:v>
      </x:c>
      <x:c r="CM7030" t="str">
        <x:v>E11</x:v>
      </x:c>
      <x:c r="CN7030" t="str">
        <x:v>CANON θ_r values</x:v>
      </x:c>
      <x:c r="CO7030" t="n">
        <x:f>IFERROR(IF(AND(TYPE('ProjectionPreRegistration'!E11)=TYPE(CN7030),ISBLANK('ProjectionPreRegistration'!E11)=ISBLANK(CN7030),EXACT('ProjectionPreRegistration'!E11,CN7030)),0,1),1)</x:f>
        <x:v>0</x:v>
      </x:c>
    </x:row>
    <x:row r="7031">
      <x:c r="CL7031" t="str">
        <x:v>ProjectionPreRegistration</x:v>
      </x:c>
      <x:c r="CM7031" t="str">
        <x:v>A12</x:v>
      </x:c>
      <x:c r="CN7031" t="str">
        <x:v>C_CAT_SET</x:v>
      </x:c>
      <x:c r="CO7031" t="n">
        <x:f>IFERROR(IF(AND(TYPE('ProjectionPreRegistration'!A12)=TYPE(CN7031),ISBLANK('ProjectionPreRegistration'!A12)=ISBLANK(CN7031),EXACT('ProjectionPreRegistration'!A12,CN7031)),0,1),1)</x:f>
        <x:v>0</x:v>
      </x:c>
    </x:row>
    <x:row r="7032">
      <x:c r="CL7032" t="str">
        <x:v>ProjectionPreRegistration</x:v>
      </x:c>
      <x:c r="CM7032" t="str">
        <x:v>B12</x:v>
      </x:c>
      <x:c r="CN7032" t="str">
        <x:v>Canonical catastrophe cells</x:v>
      </x:c>
      <x:c r="CO7032" t="n">
        <x:f>IFERROR(IF(AND(TYPE('ProjectionPreRegistration'!B12)=TYPE(CN7032),ISBLANK('ProjectionPreRegistration'!B12)=ISBLANK(CN7032),EXACT('ProjectionPreRegistration'!B12,CN7032)),0,1),1)</x:f>
        <x:v>0</x:v>
      </x:c>
    </x:row>
    <x:row r="7033">
      <x:c r="CL7033" t="str">
        <x:v>ProjectionPreRegistration</x:v>
      </x:c>
      <x:c r="CM7033" t="str">
        <x:v>C12</x:v>
      </x:c>
      <x:c r="CN7033" t="str">
        <x:v>C_cat</x:v>
      </x:c>
      <x:c r="CO7033" t="n">
        <x:f>IFERROR(IF(AND(TYPE('ProjectionPreRegistration'!C12)=TYPE(CN7033),ISBLANK('ProjectionPreRegistration'!C12)=ISBLANK(CN7033),EXACT('ProjectionPreRegistration'!C12,CN7033)),0,1),1)</x:f>
        <x:v>0</x:v>
      </x:c>
    </x:row>
    <x:row r="7034">
      <x:c r="CL7034" t="str">
        <x:v>ProjectionPreRegistration</x:v>
      </x:c>
      <x:c r="CM7034" t="str">
        <x:v>D12</x:v>
      </x:c>
      <x:c r="CN7034" t="str">
        <x:v>YES</x:v>
      </x:c>
      <x:c r="CO7034" t="n">
        <x:f>IFERROR(IF(AND(TYPE('ProjectionPreRegistration'!D12)=TYPE(CN7034),ISBLANK('ProjectionPreRegistration'!D12)=ISBLANK(CN7034),EXACT('ProjectionPreRegistration'!D12,CN7034)),0,1),1)</x:f>
        <x:v>0</x:v>
      </x:c>
    </x:row>
    <x:row r="7035">
      <x:c r="CL7035" t="str">
        <x:v>ProjectionPreRegistration</x:v>
      </x:c>
      <x:c r="CM7035" t="str">
        <x:v>E12</x:v>
      </x:c>
      <x:c r="CN7035" t="str">
        <x:v>Canonical catastrophe cells</x:v>
      </x:c>
      <x:c r="CO7035" t="n">
        <x:f>IFERROR(IF(AND(TYPE('ProjectionPreRegistration'!E12)=TYPE(CN7035),ISBLANK('ProjectionPreRegistration'!E12)=ISBLANK(CN7035),EXACT('ProjectionPreRegistration'!E12,CN7035)),0,1),1)</x:f>
        <x:v>0</x:v>
      </x:c>
    </x:row>
    <x:row r="7036">
      <x:c r="CL7036" t="str">
        <x:v>ProjectionPreRegistration</x:v>
      </x:c>
      <x:c r="CM7036" t="str">
        <x:v>A13</x:v>
      </x:c>
      <x:c r="CN7036" t="str">
        <x:v>SCENARIO_SET</x:v>
      </x:c>
      <x:c r="CO7036" t="n">
        <x:f>IFERROR(IF(AND(TYPE('ProjectionPreRegistration'!A13)=TYPE(CN7036),ISBLANK('ProjectionPreRegistration'!A13)=ISBLANK(CN7036),EXACT('ProjectionPreRegistration'!A13,CN7036)),0,1),1)</x:f>
        <x:v>0</x:v>
      </x:c>
    </x:row>
    <x:row r="7037">
      <x:c r="CL7037" t="str">
        <x:v>ProjectionPreRegistration</x:v>
      </x:c>
      <x:c r="CM7037" t="str">
        <x:v>B13</x:v>
      </x:c>
      <x:c r="CN7037" t="str">
        <x:v>Declared governed scenario set</x:v>
      </x:c>
      <x:c r="CO7037" t="n">
        <x:f>IFERROR(IF(AND(TYPE('ProjectionPreRegistration'!B13)=TYPE(CN7037),ISBLANK('ProjectionPreRegistration'!B13)=ISBLANK(CN7037),EXACT('ProjectionPreRegistration'!B13,CN7037)),0,1),1)</x:f>
        <x:v>0</x:v>
      </x:c>
    </x:row>
    <x:row r="7038">
      <x:c r="CL7038" t="str">
        <x:v>ProjectionPreRegistration</x:v>
      </x:c>
      <x:c r="CM7038" t="str">
        <x:v>C13</x:v>
      </x:c>
      <x:c r="CN7038" t="str">
        <x:v>Scenario_Impacts</x:v>
      </x:c>
      <x:c r="CO7038" t="n">
        <x:f>IFERROR(IF(AND(TYPE('ProjectionPreRegistration'!C13)=TYPE(CN7038),ISBLANK('ProjectionPreRegistration'!C13)=ISBLANK(CN7038),EXACT('ProjectionPreRegistration'!C13,CN7038)),0,1),1)</x:f>
        <x:v>0</x:v>
      </x:c>
    </x:row>
    <x:row r="7039">
      <x:c r="CL7039" t="str">
        <x:v>ProjectionPreRegistration</x:v>
      </x:c>
      <x:c r="CM7039" t="str">
        <x:v>D13</x:v>
      </x:c>
      <x:c r="CN7039" t="str">
        <x:v>YES</x:v>
      </x:c>
      <x:c r="CO7039" t="n">
        <x:f>IFERROR(IF(AND(TYPE('ProjectionPreRegistration'!D13)=TYPE(CN7039),ISBLANK('ProjectionPreRegistration'!D13)=ISBLANK(CN7039),EXACT('ProjectionPreRegistration'!D13,CN7039)),0,1),1)</x:f>
        <x:v>0</x:v>
      </x:c>
    </x:row>
    <x:row r="7040">
      <x:c r="CL7040" t="str">
        <x:v>ProjectionPreRegistration</x:v>
      </x:c>
      <x:c r="CM7040" t="str">
        <x:v>E13</x:v>
      </x:c>
      <x:c r="CN7040" t="str">
        <x:v>Declared governed scenario set</x:v>
      </x:c>
      <x:c r="CO7040" t="n">
        <x:f>IFERROR(IF(AND(TYPE('ProjectionPreRegistration'!E13)=TYPE(CN7040),ISBLANK('ProjectionPreRegistration'!E13)=ISBLANK(CN7040),EXACT('ProjectionPreRegistration'!E13,CN7040)),0,1),1)</x:f>
        <x:v>0</x:v>
      </x:c>
    </x:row>
    <x:row r="7041">
      <x:c r="CL7041" t="str">
        <x:v>ProjectionPreRegistration</x:v>
      </x:c>
      <x:c r="CM7041" t="str">
        <x:v>A14</x:v>
      </x:c>
      <x:c r="CN7041" t="str">
        <x:v>SCENARIO_PROBABILITIES</x:v>
      </x:c>
      <x:c r="CO7041" t="n">
        <x:f>IFERROR(IF(AND(TYPE('ProjectionPreRegistration'!A14)=TYPE(CN7041),ISBLANK('ProjectionPreRegistration'!A14)=ISBLANK(CN7041),EXACT('ProjectionPreRegistration'!A14,CN7041)),0,1),1)</x:f>
        <x:v>0</x:v>
      </x:c>
    </x:row>
    <x:row r="7042">
      <x:c r="CL7042" t="str">
        <x:v>ProjectionPreRegistration</x:v>
      </x:c>
      <x:c r="CM7042" t="str">
        <x:v>B14</x:v>
      </x:c>
      <x:c r="CN7042" t="str">
        <x:v>Declared p_s</x:v>
      </x:c>
      <x:c r="CO7042" t="n">
        <x:f>IFERROR(IF(AND(TYPE('ProjectionPreRegistration'!B14)=TYPE(CN7042),ISBLANK('ProjectionPreRegistration'!B14)=ISBLANK(CN7042),EXACT('ProjectionPreRegistration'!B14,CN7042)),0,1),1)</x:f>
        <x:v>0</x:v>
      </x:c>
    </x:row>
    <x:row r="7043">
      <x:c r="CL7043" t="str">
        <x:v>ProjectionPreRegistration</x:v>
      </x:c>
      <x:c r="CM7043" t="str">
        <x:v>C14</x:v>
      </x:c>
      <x:c r="CN7043" t="str">
        <x:v>Scenario_Impacts</x:v>
      </x:c>
      <x:c r="CO7043" t="n">
        <x:f>IFERROR(IF(AND(TYPE('ProjectionPreRegistration'!C14)=TYPE(CN7043),ISBLANK('ProjectionPreRegistration'!C14)=ISBLANK(CN7043),EXACT('ProjectionPreRegistration'!C14,CN7043)),0,1),1)</x:f>
        <x:v>0</x:v>
      </x:c>
    </x:row>
    <x:row r="7044">
      <x:c r="CL7044" t="str">
        <x:v>ProjectionPreRegistration</x:v>
      </x:c>
      <x:c r="CM7044" t="str">
        <x:v>D14</x:v>
      </x:c>
      <x:c r="CN7044" t="str">
        <x:v>YES</x:v>
      </x:c>
      <x:c r="CO7044" t="n">
        <x:f>IFERROR(IF(AND(TYPE('ProjectionPreRegistration'!D14)=TYPE(CN7044),ISBLANK('ProjectionPreRegistration'!D14)=ISBLANK(CN7044),EXACT('ProjectionPreRegistration'!D14,CN7044)),0,1),1)</x:f>
        <x:v>0</x:v>
      </x:c>
    </x:row>
    <x:row r="7045">
      <x:c r="CL7045" t="str">
        <x:v>ProjectionPreRegistration</x:v>
      </x:c>
      <x:c r="CM7045" t="str">
        <x:v>E14</x:v>
      </x:c>
      <x:c r="CN7045" t="str">
        <x:v>Declared p_s</x:v>
      </x:c>
      <x:c r="CO7045" t="n">
        <x:f>IFERROR(IF(AND(TYPE('ProjectionPreRegistration'!E14)=TYPE(CN7045),ISBLANK('ProjectionPreRegistration'!E14)=ISBLANK(CN7045),EXACT('ProjectionPreRegistration'!E14,CN7045)),0,1),1)</x:f>
        <x:v>0</x:v>
      </x:c>
    </x:row>
    <x:row r="7046">
      <x:c r="CL7046" t="str">
        <x:v>ProjectionPreRegistration</x:v>
      </x:c>
      <x:c r="CM7046" t="str">
        <x:v>A15</x:v>
      </x:c>
      <x:c r="CN7046" t="str">
        <x:v>CVaR_ALPHA</x:v>
      </x:c>
      <x:c r="CO7046" t="n">
        <x:f>IFERROR(IF(AND(TYPE('ProjectionPreRegistration'!A15)=TYPE(CN7046),ISBLANK('ProjectionPreRegistration'!A15)=ISBLANK(CN7046),EXACT('ProjectionPreRegistration'!A15,CN7046)),0,1),1)</x:f>
        <x:v>0</x:v>
      </x:c>
    </x:row>
    <x:row r="7047">
      <x:c r="CL7047" t="str">
        <x:v>ProjectionPreRegistration</x:v>
      </x:c>
      <x:c r="CM7047" t="str">
        <x:v>B15</x:v>
      </x:c>
      <x:c r="CN7047" t="n">
        <x:v>0.95</x:v>
      </x:c>
      <x:c r="CO7047" t="n">
        <x:f>IFERROR(IF(AND(TYPE('ProjectionPreRegistration'!B15)=TYPE(CN7047),ISBLANK('ProjectionPreRegistration'!B15)=ISBLANK(CN7047),EXACT('ProjectionPreRegistration'!B15,CN7047)),0,1),1)</x:f>
        <x:v>0</x:v>
      </x:c>
    </x:row>
    <x:row r="7048">
      <x:c r="CL7048" t="str">
        <x:v>ProjectionPreRegistration</x:v>
      </x:c>
      <x:c r="CM7048" t="str">
        <x:v>C15</x:v>
      </x:c>
      <x:c r="CN7048" t="str">
        <x:v>CANON!B18</x:v>
      </x:c>
      <x:c r="CO7048" t="n">
        <x:f>IFERROR(IF(AND(TYPE('ProjectionPreRegistration'!C15)=TYPE(CN7048),ISBLANK('ProjectionPreRegistration'!C15)=ISBLANK(CN7048),EXACT('ProjectionPreRegistration'!C15,CN7048)),0,1),1)</x:f>
        <x:v>0</x:v>
      </x:c>
    </x:row>
    <x:row r="7049">
      <x:c r="CL7049" t="str">
        <x:v>ProjectionPreRegistration</x:v>
      </x:c>
      <x:c r="CM7049" t="str">
        <x:v>D15</x:v>
      </x:c>
      <x:c r="CN7049" t="str">
        <x:v>YES</x:v>
      </x:c>
      <x:c r="CO7049" t="n">
        <x:f>IFERROR(IF(AND(TYPE('ProjectionPreRegistration'!D15)=TYPE(CN7049),ISBLANK('ProjectionPreRegistration'!D15)=ISBLANK(CN7049),EXACT('ProjectionPreRegistration'!D15,CN7049)),0,1),1)</x:f>
        <x:v>0</x:v>
      </x:c>
    </x:row>
    <x:row r="7050">
      <x:c r="CL7050" t="str">
        <x:v>ProjectionPreRegistration</x:v>
      </x:c>
      <x:c r="CM7050" t="str">
        <x:v>E15</x:v>
      </x:c>
      <x:c r="CN7050" t="n">
        <x:v>0.95</x:v>
      </x:c>
      <x:c r="CO7050" t="n">
        <x:f>IFERROR(IF(AND(TYPE('ProjectionPreRegistration'!E15)=TYPE(CN7050),ISBLANK('ProjectionPreRegistration'!E15)=ISBLANK(CN7050),EXACT('ProjectionPreRegistration'!E15,CN7050)),0,1),1)</x:f>
        <x:v>0</x:v>
      </x:c>
    </x:row>
    <x:row r="7051">
      <x:c r="CL7051" t="str">
        <x:v>ProjectionPreRegistration</x:v>
      </x:c>
      <x:c r="CM7051" t="str">
        <x:v>A16</x:v>
      </x:c>
      <x:c r="CN7051" t="str">
        <x:v>TAU_TRC</x:v>
      </x:c>
      <x:c r="CO7051" t="n">
        <x:f>IFERROR(IF(AND(TYPE('ProjectionPreRegistration'!A16)=TYPE(CN7051),ISBLANK('ProjectionPreRegistration'!A16)=ISBLANK(CN7051),EXACT('ProjectionPreRegistration'!A16,CN7051)),0,1),1)</x:f>
        <x:v>0</x:v>
      </x:c>
    </x:row>
    <x:row r="7052">
      <x:c r="CL7052" t="str">
        <x:v>ProjectionPreRegistration</x:v>
      </x:c>
      <x:c r="CM7052" t="str">
        <x:v>B16</x:v>
      </x:c>
      <x:c r="CN7052" t="str">
        <x:v>Declared corridor threshold</x:v>
      </x:c>
      <x:c r="CO7052" t="n">
        <x:f>IFERROR(IF(AND(TYPE('ProjectionPreRegistration'!B16)=TYPE(CN7052),ISBLANK('ProjectionPreRegistration'!B16)=ISBLANK(CN7052),EXACT('ProjectionPreRegistration'!B16,CN7052)),0,1),1)</x:f>
        <x:v>0</x:v>
      </x:c>
    </x:row>
    <x:row r="7053">
      <x:c r="CL7053" t="str">
        <x:v>ProjectionPreRegistration</x:v>
      </x:c>
      <x:c r="CM7053" t="str">
        <x:v>C16</x:v>
      </x:c>
      <x:c r="CN7053" t="str">
        <x:v>TRC</x:v>
      </x:c>
      <x:c r="CO7053" t="n">
        <x:f>IFERROR(IF(AND(TYPE('ProjectionPreRegistration'!C16)=TYPE(CN7053),ISBLANK('ProjectionPreRegistration'!C16)=ISBLANK(CN7053),EXACT('ProjectionPreRegistration'!C16,CN7053)),0,1),1)</x:f>
        <x:v>0</x:v>
      </x:c>
    </x:row>
    <x:row r="7054">
      <x:c r="CL7054" t="str">
        <x:v>ProjectionPreRegistration</x:v>
      </x:c>
      <x:c r="CM7054" t="str">
        <x:v>D16</x:v>
      </x:c>
      <x:c r="CN7054" t="str">
        <x:v>YES</x:v>
      </x:c>
      <x:c r="CO7054" t="n">
        <x:f>IFERROR(IF(AND(TYPE('ProjectionPreRegistration'!D16)=TYPE(CN7054),ISBLANK('ProjectionPreRegistration'!D16)=ISBLANK(CN7054),EXACT('ProjectionPreRegistration'!D16,CN7054)),0,1),1)</x:f>
        <x:v>0</x:v>
      </x:c>
    </x:row>
    <x:row r="7055">
      <x:c r="CL7055" t="str">
        <x:v>ProjectionPreRegistration</x:v>
      </x:c>
      <x:c r="CM7055" t="str">
        <x:v>E16</x:v>
      </x:c>
      <x:c r="CN7055" t="str">
        <x:v>Declared corridor threshold</x:v>
      </x:c>
      <x:c r="CO7055" t="n">
        <x:f>IFERROR(IF(AND(TYPE('ProjectionPreRegistration'!E16)=TYPE(CN7055),ISBLANK('ProjectionPreRegistration'!E16)=ISBLANK(CN7055),EXACT('ProjectionPreRegistration'!E16,CN7055)),0,1),1)</x:f>
        <x:v>0</x:v>
      </x:c>
    </x:row>
    <x:row r="7056">
      <x:c r="CL7056" t="str">
        <x:v>ProjectionPreRegistration</x:v>
      </x:c>
      <x:c r="CM7056" t="str">
        <x:v>A17</x:v>
      </x:c>
      <x:c r="CN7056" t="str">
        <x:v>CONTAINMENT_THRESHOLDS</x:v>
      </x:c>
      <x:c r="CO7056" t="n">
        <x:f>IFERROR(IF(AND(TYPE('ProjectionPreRegistration'!A17)=TYPE(CN7056),ISBLANK('ProjectionPreRegistration'!A17)=ISBLANK(CN7056),EXACT('ProjectionPreRegistration'!A17,CN7056)),0,1),1)</x:f>
        <x:v>0</x:v>
      </x:c>
    </x:row>
    <x:row r="7057">
      <x:c r="CL7057" t="str">
        <x:v>ProjectionPreRegistration</x:v>
      </x:c>
      <x:c r="CM7057" t="str">
        <x:v>B17</x:v>
      </x:c>
      <x:c r="CN7057" t="str">
        <x:v>theta_pos / tau_c</x:v>
      </x:c>
      <x:c r="CO7057" t="n">
        <x:f>IFERROR(IF(AND(TYPE('ProjectionPreRegistration'!B17)=TYPE(CN7057),ISBLANK('ProjectionPreRegistration'!B17)=ISBLANK(CN7057),EXACT('ProjectionPreRegistration'!B17,CN7057)),0,1),1)</x:f>
        <x:v>0</x:v>
      </x:c>
    </x:row>
    <x:row r="7058">
      <x:c r="CL7058" t="str">
        <x:v>ProjectionPreRegistration</x:v>
      </x:c>
      <x:c r="CM7058" t="str">
        <x:v>C17</x:v>
      </x:c>
      <x:c r="CN7058" t="str">
        <x:v>CANON!B22:B23</x:v>
      </x:c>
      <x:c r="CO7058" t="n">
        <x:f>IFERROR(IF(AND(TYPE('ProjectionPreRegistration'!C17)=TYPE(CN7058),ISBLANK('ProjectionPreRegistration'!C17)=ISBLANK(CN7058),EXACT('ProjectionPreRegistration'!C17,CN7058)),0,1),1)</x:f>
        <x:v>0</x:v>
      </x:c>
    </x:row>
    <x:row r="7059">
      <x:c r="CL7059" t="str">
        <x:v>ProjectionPreRegistration</x:v>
      </x:c>
      <x:c r="CM7059" t="str">
        <x:v>D17</x:v>
      </x:c>
      <x:c r="CN7059" t="str">
        <x:v>YES</x:v>
      </x:c>
      <x:c r="CO7059" t="n">
        <x:f>IFERROR(IF(AND(TYPE('ProjectionPreRegistration'!D17)=TYPE(CN7059),ISBLANK('ProjectionPreRegistration'!D17)=ISBLANK(CN7059),EXACT('ProjectionPreRegistration'!D17,CN7059)),0,1),1)</x:f>
        <x:v>0</x:v>
      </x:c>
    </x:row>
    <x:row r="7060">
      <x:c r="CL7060" t="str">
        <x:v>ProjectionPreRegistration</x:v>
      </x:c>
      <x:c r="CM7060" t="str">
        <x:v>E17</x:v>
      </x:c>
      <x:c r="CN7060" t="str">
        <x:v>theta_pos / tau_c</x:v>
      </x:c>
      <x:c r="CO7060" t="n">
        <x:f>IFERROR(IF(AND(TYPE('ProjectionPreRegistration'!E17)=TYPE(CN7060),ISBLANK('ProjectionPreRegistration'!E17)=ISBLANK(CN7060),EXACT('ProjectionPreRegistration'!E17,CN7060)),0,1),1)</x:f>
        <x:v>0</x:v>
      </x:c>
    </x:row>
    <x:row r="7061">
      <x:c r="CL7061" t="str">
        <x:v>ProjectionPreRegistration</x:v>
      </x:c>
      <x:c r="CM7061" t="str">
        <x:v>A18</x:v>
      </x:c>
      <x:c r="CN7061" t="str">
        <x:v>UNION_WEIGHT_FLOORS</x:v>
      </x:c>
      <x:c r="CO7061" t="n">
        <x:f>IFERROR(IF(AND(TYPE('ProjectionPreRegistration'!A18)=TYPE(CN7061),ISBLANK('ProjectionPreRegistration'!A18)=ISBLANK(CN7061),EXACT('ProjectionPreRegistration'!A18,CN7061)),0,1),1)</x:f>
        <x:v>0</x:v>
      </x:c>
    </x:row>
    <x:row r="7062">
      <x:c r="CL7062" t="str">
        <x:v>ProjectionPreRegistration</x:v>
      </x:c>
      <x:c r="CM7062" t="str">
        <x:v>B18</x:v>
      </x:c>
      <x:c r="CN7062" t="str">
        <x:v>Section 13.1 floor vector</x:v>
      </x:c>
      <x:c r="CO7062" t="n">
        <x:f>IFERROR(IF(AND(TYPE('ProjectionPreRegistration'!B18)=TYPE(CN7062),ISBLANK('ProjectionPreRegistration'!B18)=ISBLANK(CN7062),EXACT('ProjectionPreRegistration'!B18,CN7062)),0,1),1)</x:f>
        <x:v>0</x:v>
      </x:c>
    </x:row>
    <x:row r="7063">
      <x:c r="CL7063" t="str">
        <x:v>ProjectionPreRegistration</x:v>
      </x:c>
      <x:c r="CM7063" t="str">
        <x:v>C18</x:v>
      </x:c>
      <x:c r="CN7063" t="str">
        <x:v>Parameters</x:v>
      </x:c>
      <x:c r="CO7063" t="n">
        <x:f>IFERROR(IF(AND(TYPE('ProjectionPreRegistration'!C18)=TYPE(CN7063),ISBLANK('ProjectionPreRegistration'!C18)=ISBLANK(CN7063),EXACT('ProjectionPreRegistration'!C18,CN7063)),0,1),1)</x:f>
        <x:v>0</x:v>
      </x:c>
    </x:row>
    <x:row r="7064">
      <x:c r="CL7064" t="str">
        <x:v>ProjectionPreRegistration</x:v>
      </x:c>
      <x:c r="CM7064" t="str">
        <x:v>D18</x:v>
      </x:c>
      <x:c r="CN7064" t="str">
        <x:v>YES</x:v>
      </x:c>
      <x:c r="CO7064" t="n">
        <x:f>IFERROR(IF(AND(TYPE('ProjectionPreRegistration'!D18)=TYPE(CN7064),ISBLANK('ProjectionPreRegistration'!D18)=ISBLANK(CN7064),EXACT('ProjectionPreRegistration'!D18,CN7064)),0,1),1)</x:f>
        <x:v>0</x:v>
      </x:c>
    </x:row>
    <x:row r="7065">
      <x:c r="CL7065" t="str">
        <x:v>ProjectionPreRegistration</x:v>
      </x:c>
      <x:c r="CM7065" t="str">
        <x:v>E18</x:v>
      </x:c>
      <x:c r="CN7065" t="str">
        <x:v>Section 13.1 floor vector</x:v>
      </x:c>
      <x:c r="CO7065" t="n">
        <x:f>IFERROR(IF(AND(TYPE('ProjectionPreRegistration'!E18)=TYPE(CN7065),ISBLANK('ProjectionPreRegistration'!E18)=ISBLANK(CN7065),EXACT('ProjectionPreRegistration'!E18,CN7065)),0,1),1)</x:f>
        <x:v>0</x:v>
      </x:c>
    </x:row>
    <x:row r="7066">
      <x:c r="CL7066" t="str">
        <x:v>ProjectionPreRegistration</x:v>
      </x:c>
      <x:c r="CM7066" t="str">
        <x:v>A19</x:v>
      </x:c>
      <x:c r="CN7066" t="str">
        <x:v>DIMENSION_WEIGHT_FLOORS</x:v>
      </x:c>
      <x:c r="CO7066" t="n">
        <x:f>IFERROR(IF(AND(TYPE('ProjectionPreRegistration'!A19)=TYPE(CN7066),ISBLANK('ProjectionPreRegistration'!A19)=ISBLANK(CN7066),EXACT('ProjectionPreRegistration'!A19,CN7066)),0,1),1)</x:f>
        <x:v>0</x:v>
      </x:c>
    </x:row>
    <x:row r="7067">
      <x:c r="CL7067" t="str">
        <x:v>ProjectionPreRegistration</x:v>
      </x:c>
      <x:c r="CM7067" t="str">
        <x:v>B19</x:v>
      </x:c>
      <x:c r="CN7067" t="str">
        <x:v>Section 13.1 floor vector</x:v>
      </x:c>
      <x:c r="CO7067" t="n">
        <x:f>IFERROR(IF(AND(TYPE('ProjectionPreRegistration'!B19)=TYPE(CN7067),ISBLANK('ProjectionPreRegistration'!B19)=ISBLANK(CN7067),EXACT('ProjectionPreRegistration'!B19,CN7067)),0,1),1)</x:f>
        <x:v>0</x:v>
      </x:c>
    </x:row>
    <x:row r="7068">
      <x:c r="CL7068" t="str">
        <x:v>ProjectionPreRegistration</x:v>
      </x:c>
      <x:c r="CM7068" t="str">
        <x:v>C19</x:v>
      </x:c>
      <x:c r="CN7068" t="str">
        <x:v>Parameters</x:v>
      </x:c>
      <x:c r="CO7068" t="n">
        <x:f>IFERROR(IF(AND(TYPE('ProjectionPreRegistration'!C19)=TYPE(CN7068),ISBLANK('ProjectionPreRegistration'!C19)=ISBLANK(CN7068),EXACT('ProjectionPreRegistration'!C19,CN7068)),0,1),1)</x:f>
        <x:v>0</x:v>
      </x:c>
    </x:row>
    <x:row r="7069">
      <x:c r="CL7069" t="str">
        <x:v>ProjectionPreRegistration</x:v>
      </x:c>
      <x:c r="CM7069" t="str">
        <x:v>D19</x:v>
      </x:c>
      <x:c r="CN7069" t="str">
        <x:v>YES</x:v>
      </x:c>
      <x:c r="CO7069" t="n">
        <x:f>IFERROR(IF(AND(TYPE('ProjectionPreRegistration'!D19)=TYPE(CN7069),ISBLANK('ProjectionPreRegistration'!D19)=ISBLANK(CN7069),EXACT('ProjectionPreRegistration'!D19,CN7069)),0,1),1)</x:f>
        <x:v>0</x:v>
      </x:c>
    </x:row>
    <x:row r="7070">
      <x:c r="CL7070" t="str">
        <x:v>ProjectionPreRegistration</x:v>
      </x:c>
      <x:c r="CM7070" t="str">
        <x:v>E19</x:v>
      </x:c>
      <x:c r="CN7070" t="str">
        <x:v>Section 13.1 floor vector</x:v>
      </x:c>
      <x:c r="CO7070" t="n">
        <x:f>IFERROR(IF(AND(TYPE('ProjectionPreRegistration'!E19)=TYPE(CN7070),ISBLANK('ProjectionPreRegistration'!E19)=ISBLANK(CN7070),EXACT('ProjectionPreRegistration'!E19,CN7070)),0,1),1)</x:f>
        <x:v>0</x:v>
      </x:c>
    </x:row>
    <x:row r="7071">
      <x:c r="CL7071" t="str">
        <x:v>ProjectionPreRegistration</x:v>
      </x:c>
      <x:c r="CM7071" t="str">
        <x:v>A20</x:v>
      </x:c>
      <x:c r="CN7071" t="str">
        <x:v>SGP_MPS_INTERVAL_BINDING</x:v>
      </x:c>
      <x:c r="CO7071" t="n">
        <x:f>IFERROR(IF(AND(TYPE('ProjectionPreRegistration'!A20)=TYPE(CN7071),ISBLANK('ProjectionPreRegistration'!A20)=ISBLANK(CN7071),EXACT('ProjectionPreRegistration'!A20,CN7071)),0,1),1)</x:f>
        <x:v>0</x:v>
      </x:c>
    </x:row>
    <x:row r="7072">
      <x:c r="CL7072" t="str">
        <x:v>ProjectionPreRegistration</x:v>
      </x:c>
      <x:c r="CM7072" t="str">
        <x:v>B20</x:v>
      </x:c>
      <x:c r="CN7072" t="str">
        <x:v>Human FPP TRUE; MPS NOT_EVALUATED; h_welfare=1.00</x:v>
      </x:c>
      <x:c r="CO7072" t="n">
        <x:f>IFERROR(IF(AND(TYPE('ProjectionPreRegistration'!B20)=TYPE(CN7072),ISBLANK('ProjectionPreRegistration'!B20)=ISBLANK(CN7072),EXACT('ProjectionPreRegistration'!B20,CN7072)),0,1),1)</x:f>
        <x:v>0</x:v>
      </x:c>
    </x:row>
    <x:row r="7073">
      <x:c r="CL7073" t="str">
        <x:v>ProjectionPreRegistration</x:v>
      </x:c>
      <x:c r="CM7073" t="str">
        <x:v>C20</x:v>
      </x:c>
      <x:c r="CN7073" t="str">
        <x:v>SGP_Integration / SGP_Input</x:v>
      </x:c>
      <x:c r="CO7073" t="n">
        <x:f>IFERROR(IF(AND(TYPE('ProjectionPreRegistration'!C20)=TYPE(CN7073),ISBLANK('ProjectionPreRegistration'!C20)=ISBLANK(CN7073),EXACT('ProjectionPreRegistration'!C20,CN7073)),0,1),1)</x:f>
        <x:v>0</x:v>
      </x:c>
    </x:row>
    <x:row r="7074">
      <x:c r="CL7074" t="str">
        <x:v>ProjectionPreRegistration</x:v>
      </x:c>
      <x:c r="CM7074" t="str">
        <x:v>D20</x:v>
      </x:c>
      <x:c r="CN7074" t="str">
        <x:v>YES</x:v>
      </x:c>
      <x:c r="CO7074" t="n">
        <x:f>IFERROR(IF(AND(TYPE('ProjectionPreRegistration'!D20)=TYPE(CN7074),ISBLANK('ProjectionPreRegistration'!D20)=ISBLANK(CN7074),EXACT('ProjectionPreRegistration'!D20,CN7074)),0,1),1)</x:f>
        <x:v>0</x:v>
      </x:c>
    </x:row>
    <x:row r="7075">
      <x:c r="CL7075" t="str">
        <x:v>ProjectionPreRegistration</x:v>
      </x:c>
      <x:c r="CM7075" t="str">
        <x:v>E20</x:v>
      </x:c>
      <x:c r="CN7075" t="str">
        <x:v>Human FPP TRUE; MPS NOT_EVALUATED; h_welfare=1.00</x:v>
      </x:c>
      <x:c r="CO7075" t="n">
        <x:f>IFERROR(IF(AND(TYPE('ProjectionPreRegistration'!E20)=TYPE(CN7075),ISBLANK('ProjectionPreRegistration'!E20)=ISBLANK(CN7075),EXACT('ProjectionPreRegistration'!E20,CN7075)),0,1),1)</x:f>
        <x:v>0</x:v>
      </x:c>
    </x:row>
    <x:row r="7076">
      <x:c r="CL7076" t="str">
        <x:v>ProjectionPreRegistration</x:v>
      </x:c>
      <x:c r="CM7076" t="str">
        <x:v>G20</x:v>
      </x:c>
      <x:c r="CN7076" t="str">
        <x:v>Legacy v7 SG_norm-family values are not equivalent and cannot be translated without re-evaluation.</x:v>
      </x:c>
      <x:c r="CO7076" t="n">
        <x:f>IFERROR(IF(AND(TYPE('ProjectionPreRegistration'!G20)=TYPE(CN7076),ISBLANK('ProjectionPreRegistration'!G20)=ISBLANK(CN7076),EXACT('ProjectionPreRegistration'!G20,CN7076)),0,1),1)</x:f>
        <x:v>0</x:v>
      </x:c>
    </x:row>
    <x:row r="7077">
      <x:c r="CL7077" t="str">
        <x:v>ProjectionPreRegistration</x:v>
      </x:c>
      <x:c r="CM7077" t="str">
        <x:v>A21</x:v>
      </x:c>
      <x:c r="CN7077" t="str">
        <x:v>SUBGROUP_UPLIFT</x:v>
      </x:c>
      <x:c r="CO7077" t="n">
        <x:f>IFERROR(IF(AND(TYPE('ProjectionPreRegistration'!A21)=TYPE(CN7077),ISBLANK('ProjectionPreRegistration'!A21)=ISBLANK(CN7077),EXACT('ProjectionPreRegistration'!A21,CN7077)),0,1),1)</x:f>
        <x:v>0</x:v>
      </x:c>
    </x:row>
    <x:row r="7078">
      <x:c r="CL7078" t="str">
        <x:v>ProjectionPreRegistration</x:v>
      </x:c>
      <x:c r="CM7078" t="str">
        <x:v>B21</x:v>
      </x:c>
      <x:c r="CN7078" t="str">
        <x:v>gamma_subgroup</x:v>
      </x:c>
      <x:c r="CO7078" t="n">
        <x:f>IFERROR(IF(AND(TYPE('ProjectionPreRegistration'!B21)=TYPE(CN7078),ISBLANK('ProjectionPreRegistration'!B21)=ISBLANK(CN7078),EXACT('ProjectionPreRegistration'!B21,CN7078)),0,1),1)</x:f>
        <x:v>0</x:v>
      </x:c>
    </x:row>
    <x:row r="7079">
      <x:c r="CL7079" t="str">
        <x:v>ProjectionPreRegistration</x:v>
      </x:c>
      <x:c r="CM7079" t="str">
        <x:v>C21</x:v>
      </x:c>
      <x:c r="CN7079" t="str">
        <x:v>Subgroup_Analysis</x:v>
      </x:c>
      <x:c r="CO7079" t="n">
        <x:f>IFERROR(IF(AND(TYPE('ProjectionPreRegistration'!C21)=TYPE(CN7079),ISBLANK('ProjectionPreRegistration'!C21)=ISBLANK(CN7079),EXACT('ProjectionPreRegistration'!C21,CN7079)),0,1),1)</x:f>
        <x:v>0</x:v>
      </x:c>
    </x:row>
    <x:row r="7080">
      <x:c r="CL7080" t="str">
        <x:v>ProjectionPreRegistration</x:v>
      </x:c>
      <x:c r="CM7080" t="str">
        <x:v>D21</x:v>
      </x:c>
      <x:c r="CN7080" t="str">
        <x:v>YES</x:v>
      </x:c>
      <x:c r="CO7080" t="n">
        <x:f>IFERROR(IF(AND(TYPE('ProjectionPreRegistration'!D21)=TYPE(CN7080),ISBLANK('ProjectionPreRegistration'!D21)=ISBLANK(CN7080),EXACT('ProjectionPreRegistration'!D21,CN7080)),0,1),1)</x:f>
        <x:v>0</x:v>
      </x:c>
    </x:row>
    <x:row r="7081">
      <x:c r="CL7081" t="str">
        <x:v>ProjectionPreRegistration</x:v>
      </x:c>
      <x:c r="CM7081" t="str">
        <x:v>E21</x:v>
      </x:c>
      <x:c r="CN7081" t="str">
        <x:v>gamma_subgroup</x:v>
      </x:c>
      <x:c r="CO7081" t="n">
        <x:f>IFERROR(IF(AND(TYPE('ProjectionPreRegistration'!E21)=TYPE(CN7081),ISBLANK('ProjectionPreRegistration'!E21)=ISBLANK(CN7081),EXACT('ProjectionPreRegistration'!E21,CN7081)),0,1),1)</x:f>
        <x:v>0</x:v>
      </x:c>
    </x:row>
    <x:row r="7082">
      <x:c r="CL7082" t="str">
        <x:v>ProjectionPreRegistration</x:v>
      </x:c>
      <x:c r="CM7082" t="str">
        <x:v>A22</x:v>
      </x:c>
      <x:c r="CN7082" t="str">
        <x:v>KERNEL_MODE</x:v>
      </x:c>
      <x:c r="CO7082" t="n">
        <x:f>IFERROR(IF(AND(TYPE('ProjectionPreRegistration'!A22)=TYPE(CN7082),ISBLANK('ProjectionPreRegistration'!A22)=ISBLANK(CN7082),EXACT('ProjectionPreRegistration'!A22,CN7082)),0,1),1)</x:f>
        <x:v>0</x:v>
      </x:c>
    </x:row>
    <x:row r="7083">
      <x:c r="CL7083" t="str">
        <x:v>ProjectionPreRegistration</x:v>
      </x:c>
      <x:c r="CM7083" t="str">
        <x:v>B22</x:v>
      </x:c>
      <x:c r="CN7083" t="str">
        <x:v>NONE</x:v>
      </x:c>
      <x:c r="CO7083" t="n">
        <x:f>IFERROR(IF(AND(TYPE('ProjectionPreRegistration'!B22)=TYPE(CN7083),ISBLANK('ProjectionPreRegistration'!B22)=ISBLANK(CN7083),EXACT('ProjectionPreRegistration'!B22,CN7083)),0,1),1)</x:f>
        <x:v>0</x:v>
      </x:c>
    </x:row>
    <x:row r="7084">
      <x:c r="CL7084" t="str">
        <x:v>ProjectionPreRegistration</x:v>
      </x:c>
      <x:c r="CM7084" t="str">
        <x:v>C22</x:v>
      </x:c>
      <x:c r="CN7084" t="str">
        <x:v>CANON / I_prop</x:v>
      </x:c>
      <x:c r="CO7084" t="n">
        <x:f>IFERROR(IF(AND(TYPE('ProjectionPreRegistration'!C22)=TYPE(CN7084),ISBLANK('ProjectionPreRegistration'!C22)=ISBLANK(CN7084),EXACT('ProjectionPreRegistration'!C22,CN7084)),0,1),1)</x:f>
        <x:v>0</x:v>
      </x:c>
    </x:row>
    <x:row r="7085">
      <x:c r="CL7085" t="str">
        <x:v>ProjectionPreRegistration</x:v>
      </x:c>
      <x:c r="CM7085" t="str">
        <x:v>D22</x:v>
      </x:c>
      <x:c r="CN7085" t="str">
        <x:v>YES</x:v>
      </x:c>
      <x:c r="CO7085" t="n">
        <x:f>IFERROR(IF(AND(TYPE('ProjectionPreRegistration'!D22)=TYPE(CN7085),ISBLANK('ProjectionPreRegistration'!D22)=ISBLANK(CN7085),EXACT('ProjectionPreRegistration'!D22,CN7085)),0,1),1)</x:f>
        <x:v>0</x:v>
      </x:c>
    </x:row>
    <x:row r="7086">
      <x:c r="CL7086" t="str">
        <x:v>ProjectionPreRegistration</x:v>
      </x:c>
      <x:c r="CM7086" t="str">
        <x:v>E22</x:v>
      </x:c>
      <x:c r="CN7086" t="str">
        <x:v>NONE</x:v>
      </x:c>
      <x:c r="CO7086" t="n">
        <x:f>IFERROR(IF(AND(TYPE('ProjectionPreRegistration'!E22)=TYPE(CN7086),ISBLANK('ProjectionPreRegistration'!E22)=ISBLANK(CN7086),EXACT('ProjectionPreRegistration'!E22,CN7086)),0,1),1)</x:f>
        <x:v>0</x:v>
      </x:c>
    </x:row>
    <x:row r="7087">
      <x:c r="CL7087" t="str">
        <x:v>ProjectionPreRegistration</x:v>
      </x:c>
      <x:c r="CM7087" t="str">
        <x:v>A23</x:v>
      </x:c>
      <x:c r="CN7087" t="str">
        <x:v>SENSITIVITY_SWEEP_SPEC</x:v>
      </x:c>
      <x:c r="CO7087" t="n">
        <x:f>IFERROR(IF(AND(TYPE('ProjectionPreRegistration'!A23)=TYPE(CN7087),ISBLANK('ProjectionPreRegistration'!A23)=ISBLANK(CN7087),EXACT('ProjectionPreRegistration'!A23,CN7087)),0,1),1)</x:f>
        <x:v>0</x:v>
      </x:c>
    </x:row>
    <x:row r="7088">
      <x:c r="CL7088" t="str">
        <x:v>ProjectionPreRegistration</x:v>
      </x:c>
      <x:c r="CM7088" t="str">
        <x:v>B23</x:v>
      </x:c>
      <x:c r="CN7088" t="str">
        <x:v>Declared before run</x:v>
      </x:c>
      <x:c r="CO7088" t="n">
        <x:f>IFERROR(IF(AND(TYPE('ProjectionPreRegistration'!B23)=TYPE(CN7088),ISBLANK('ProjectionPreRegistration'!B23)=ISBLANK(CN7088),EXACT('ProjectionPreRegistration'!B23,CN7088)),0,1),1)</x:f>
        <x:v>0</x:v>
      </x:c>
    </x:row>
    <x:row r="7089">
      <x:c r="CL7089" t="str">
        <x:v>ProjectionPreRegistration</x:v>
      </x:c>
      <x:c r="CM7089" t="str">
        <x:v>C23</x:v>
      </x:c>
      <x:c r="CN7089" t="str">
        <x:v>Sensitivity_Analysis</x:v>
      </x:c>
      <x:c r="CO7089" t="n">
        <x:f>IFERROR(IF(AND(TYPE('ProjectionPreRegistration'!C23)=TYPE(CN7089),ISBLANK('ProjectionPreRegistration'!C23)=ISBLANK(CN7089),EXACT('ProjectionPreRegistration'!C23,CN7089)),0,1),1)</x:f>
        <x:v>0</x:v>
      </x:c>
    </x:row>
    <x:row r="7090">
      <x:c r="CL7090" t="str">
        <x:v>ProjectionPreRegistration</x:v>
      </x:c>
      <x:c r="CM7090" t="str">
        <x:v>D23</x:v>
      </x:c>
      <x:c r="CN7090" t="str">
        <x:v>YES</x:v>
      </x:c>
      <x:c r="CO7090" t="n">
        <x:f>IFERROR(IF(AND(TYPE('ProjectionPreRegistration'!D23)=TYPE(CN7090),ISBLANK('ProjectionPreRegistration'!D23)=ISBLANK(CN7090),EXACT('ProjectionPreRegistration'!D23,CN7090)),0,1),1)</x:f>
        <x:v>0</x:v>
      </x:c>
    </x:row>
    <x:row r="7091">
      <x:c r="CL7091" t="str">
        <x:v>ProjectionPreRegistration</x:v>
      </x:c>
      <x:c r="CM7091" t="str">
        <x:v>E23</x:v>
      </x:c>
      <x:c r="CN7091" t="str">
        <x:v>Declared before run</x:v>
      </x:c>
      <x:c r="CO7091" t="n">
        <x:f>IFERROR(IF(AND(TYPE('ProjectionPreRegistration'!E23)=TYPE(CN7091),ISBLANK('ProjectionPreRegistration'!E23)=ISBLANK(CN7091),EXACT('ProjectionPreRegistration'!E23,CN7091)),0,1),1)</x:f>
        <x:v>0</x:v>
      </x:c>
    </x:row>
    <x:row r="7092">
      <x:c r="CL7092" t="str">
        <x:v>ProjectionPreRegistration</x:v>
      </x:c>
      <x:c r="CM7092" t="str">
        <x:v>A24</x:v>
      </x:c>
      <x:c r="CN7092" t="str">
        <x:v>CLAIM_BOUNDARY</x:v>
      </x:c>
      <x:c r="CO7092" t="n">
        <x:f>IFERROR(IF(AND(TYPE('ProjectionPreRegistration'!A24)=TYPE(CN7092),ISBLANK('ProjectionPreRegistration'!A24)=ISBLANK(CN7092),EXACT('ProjectionPreRegistration'!A24,CN7092)),0,1),1)</x:f>
        <x:v>0</x:v>
      </x:c>
    </x:row>
    <x:row r="7093">
      <x:c r="CL7093" t="str">
        <x:v>ProjectionPreRegistration</x:v>
      </x:c>
      <x:c r="CM7093" t="str">
        <x:v>B24</x:v>
      </x:c>
      <x:c r="CN7093" t="str">
        <x:v>Declared claim boundary</x:v>
      </x:c>
      <x:c r="CO7093" t="n">
        <x:f>IFERROR(IF(AND(TYPE('ProjectionPreRegistration'!B24)=TYPE(CN7093),ISBLANK('ProjectionPreRegistration'!B24)=ISBLANK(CN7093),EXACT('ProjectionPreRegistration'!B24,CN7093)),0,1),1)</x:f>
        <x:v>0</x:v>
      </x:c>
    </x:row>
    <x:row r="7094">
      <x:c r="CL7094" t="str">
        <x:v>ProjectionPreRegistration</x:v>
      </x:c>
      <x:c r="CM7094" t="str">
        <x:v>C24</x:v>
      </x:c>
      <x:c r="CN7094" t="str">
        <x:v>PCC / CANON</x:v>
      </x:c>
      <x:c r="CO7094" t="n">
        <x:f>IFERROR(IF(AND(TYPE('ProjectionPreRegistration'!C24)=TYPE(CN7094),ISBLANK('ProjectionPreRegistration'!C24)=ISBLANK(CN7094),EXACT('ProjectionPreRegistration'!C24,CN7094)),0,1),1)</x:f>
        <x:v>0</x:v>
      </x:c>
    </x:row>
    <x:row r="7095">
      <x:c r="CL7095" t="str">
        <x:v>ProjectionPreRegistration</x:v>
      </x:c>
      <x:c r="CM7095" t="str">
        <x:v>D24</x:v>
      </x:c>
      <x:c r="CN7095" t="str">
        <x:v>YES</x:v>
      </x:c>
      <x:c r="CO7095" t="n">
        <x:f>IFERROR(IF(AND(TYPE('ProjectionPreRegistration'!D24)=TYPE(CN7095),ISBLANK('ProjectionPreRegistration'!D24)=ISBLANK(CN7095),EXACT('ProjectionPreRegistration'!D24,CN7095)),0,1),1)</x:f>
        <x:v>0</x:v>
      </x:c>
    </x:row>
    <x:row r="7096">
      <x:c r="CL7096" t="str">
        <x:v>ProjectionPreRegistration</x:v>
      </x:c>
      <x:c r="CM7096" t="str">
        <x:v>E24</x:v>
      </x:c>
      <x:c r="CN7096" t="str">
        <x:v>Declared claim boundary</x:v>
      </x:c>
      <x:c r="CO7096" t="n">
        <x:f>IFERROR(IF(AND(TYPE('ProjectionPreRegistration'!E24)=TYPE(CN7096),ISBLANK('ProjectionPreRegistration'!E24)=ISBLANK(CN7096),EXACT('ProjectionPreRegistration'!E24,CN7096)),0,1),1)</x:f>
        <x:v>0</x:v>
      </x:c>
    </x:row>
    <x:row r="7097">
      <x:c r="CL7097" t="str">
        <x:v>ProjectionPreRegistration</x:v>
      </x:c>
      <x:c r="CM7097" t="str">
        <x:v>A25</x:v>
      </x:c>
      <x:c r="CN7097" t="str">
        <x:v>EXECUTION_STABILITY_SPEC</x:v>
      </x:c>
      <x:c r="CO7097" t="n">
        <x:f>IFERROR(IF(AND(TYPE('ProjectionPreRegistration'!A25)=TYPE(CN7097),ISBLANK('ProjectionPreRegistration'!A25)=ISBLANK(CN7097),EXACT('ProjectionPreRegistration'!A25,CN7097)),0,1),1)</x:f>
        <x:v>0</x:v>
      </x:c>
    </x:row>
    <x:row r="7098">
      <x:c r="CL7098" t="str">
        <x:v>ProjectionPreRegistration</x:v>
      </x:c>
      <x:c r="CM7098" t="str">
        <x:v>B25</x:v>
      </x:c>
      <x:c r="CN7098" t="str">
        <x:v>ESD v1.0 regime-token set required for consequence-bearing execution claims</x:v>
      </x:c>
      <x:c r="CO7098" t="n">
        <x:f>IFERROR(IF(AND(TYPE('ProjectionPreRegistration'!B25)=TYPE(CN7098),ISBLANK('ProjectionPreRegistration'!B25)=ISBLANK(CN7098),EXACT('ProjectionPreRegistration'!B25,CN7098)),0,1),1)</x:f>
        <x:v>0</x:v>
      </x:c>
    </x:row>
    <x:row r="7099">
      <x:c r="CL7099" t="str">
        <x:v>ProjectionPreRegistration</x:v>
      </x:c>
      <x:c r="CM7099" t="str">
        <x:v>C25</x:v>
      </x:c>
      <x:c r="CN7099" t="str">
        <x:v>Qualification_Continuity</x:v>
      </x:c>
      <x:c r="CO7099" t="n">
        <x:f>IFERROR(IF(AND(TYPE('ProjectionPreRegistration'!C25)=TYPE(CN7099),ISBLANK('ProjectionPreRegistration'!C25)=ISBLANK(CN7099),EXACT('ProjectionPreRegistration'!C25,CN7099)),0,1),1)</x:f>
        <x:v>0</x:v>
      </x:c>
    </x:row>
    <x:row r="7100">
      <x:c r="CL7100" t="str">
        <x:v>ProjectionPreRegistration</x:v>
      </x:c>
      <x:c r="CM7100" t="str">
        <x:v>D25</x:v>
      </x:c>
      <x:c r="CN7100" t="str">
        <x:v>YES</x:v>
      </x:c>
      <x:c r="CO7100" t="n">
        <x:f>IFERROR(IF(AND(TYPE('ProjectionPreRegistration'!D25)=TYPE(CN7100),ISBLANK('ProjectionPreRegistration'!D25)=ISBLANK(CN7100),EXACT('ProjectionPreRegistration'!D25,CN7100)),0,1),1)</x:f>
        <x:v>0</x:v>
      </x:c>
    </x:row>
    <x:row r="7101">
      <x:c r="CL7101" t="str">
        <x:v>ProjectionPreRegistration</x:v>
      </x:c>
      <x:c r="CM7101" t="str">
        <x:v>E25</x:v>
      </x:c>
      <x:c r="CN7101" t="str">
        <x:v>ESD v1.0 regime-token set required for consequence-bearing execution claims</x:v>
      </x:c>
      <x:c r="CO7101" t="n">
        <x:f>IFERROR(IF(AND(TYPE('ProjectionPreRegistration'!E25)=TYPE(CN7101),ISBLANK('ProjectionPreRegistration'!E25)=ISBLANK(CN7101),EXACT('ProjectionPreRegistration'!E25,CN7101)),0,1),1)</x:f>
        <x:v>0</x:v>
      </x:c>
    </x:row>
    <x:row r="7102">
      <x:c r="CL7102" t="str">
        <x:v>ProjectionPreRegistration</x:v>
      </x:c>
      <x:c r="CM7102" t="str">
        <x:v>A26</x:v>
      </x:c>
      <x:c r="CN7102" t="str">
        <x:v>Status Vocabulary</x:v>
      </x:c>
      <x:c r="CO7102" t="n">
        <x:f>IFERROR(IF(AND(TYPE('ProjectionPreRegistration'!A26)=TYPE(CN7102),ISBLANK('ProjectionPreRegistration'!A26)=ISBLANK(CN7102),EXACT('ProjectionPreRegistration'!A26,CN7102)),0,1),1)</x:f>
        <x:v>0</x:v>
      </x:c>
    </x:row>
    <x:row r="7103">
      <x:c r="CL7103" t="str">
        <x:v>ProjectionPreRegistration</x:v>
      </x:c>
      <x:c r="CM7103" t="str">
        <x:v>A27</x:v>
      </x:c>
      <x:c r="CN7103" t="str">
        <x:v>Run status</x:v>
      </x:c>
      <x:c r="CO7103" t="n">
        <x:f>IFERROR(IF(AND(TYPE('ProjectionPreRegistration'!A27)=TYPE(CN7103),ISBLANK('ProjectionPreRegistration'!A27)=ISBLANK(CN7103),EXACT('ProjectionPreRegistration'!A27,CN7103)),0,1),1)</x:f>
        <x:v>0</x:v>
      </x:c>
    </x:row>
    <x:row r="7104">
      <x:c r="CL7104" t="str">
        <x:v>ProjectionPreRegistration</x:v>
      </x:c>
      <x:c r="CM7104" t="str">
        <x:v>B27</x:v>
      </x:c>
      <x:c r="CN7104" t="str">
        <x:v>READY | RUNNING | REFUSAL_UNDERDETERMINED | INVALID | COMPLETE</x:v>
      </x:c>
      <x:c r="CO7104" t="n">
        <x:f>IFERROR(IF(AND(TYPE('ProjectionPreRegistration'!B27)=TYPE(CN7104),ISBLANK('ProjectionPreRegistration'!B27)=ISBLANK(CN7104),EXACT('ProjectionPreRegistration'!B27,CN7104)),0,1),1)</x:f>
        <x:v>0</x:v>
      </x:c>
    </x:row>
    <x:row r="7105">
      <x:c r="CL7105" t="str">
        <x:v>ProjectionPreRegistration</x:v>
      </x:c>
      <x:c r="CM7105" t="str">
        <x:v>A28</x:v>
      </x:c>
      <x:c r="CN7105" t="str">
        <x:v>Projection match field</x:v>
      </x:c>
      <x:c r="CO7105" t="n">
        <x:f>IFERROR(IF(AND(TYPE('ProjectionPreRegistration'!A28)=TYPE(CN7105),ISBLANK('ProjectionPreRegistration'!A28)=ISBLANK(CN7105),EXACT('ProjectionPreRegistration'!A28,CN7105)),0,1),1)</x:f>
        <x:v>0</x:v>
      </x:c>
    </x:row>
    <x:row r="7106">
      <x:c r="CL7106" t="str">
        <x:v>ProjectionPreRegistration</x:v>
      </x:c>
      <x:c r="CM7106" t="str">
        <x:v>B28</x:v>
      </x:c>
      <x:c r="CN7106" t="str">
        <x:v>MATCH | MISMATCH | NOT_EVALUATED</x:v>
      </x:c>
      <x:c r="CO7106" t="n">
        <x:f>IFERROR(IF(AND(TYPE('ProjectionPreRegistration'!B28)=TYPE(CN7106),ISBLANK('ProjectionPreRegistration'!B28)=ISBLANK(CN7106),EXACT('ProjectionPreRegistration'!B28,CN7106)),0,1),1)</x:f>
        <x:v>0</x:v>
      </x:c>
    </x:row>
    <x:row r="7107">
      <x:c r="CL7107" t="str">
        <x:v>ProjectionPreRegistration</x:v>
      </x:c>
      <x:c r="CM7107" t="str">
        <x:v>A29</x:v>
      </x:c>
      <x:c r="CN7107" t="str">
        <x:v>Sensitivity module status</x:v>
      </x:c>
      <x:c r="CO7107" t="n">
        <x:f>IFERROR(IF(AND(TYPE('ProjectionPreRegistration'!A29)=TYPE(CN7107),ISBLANK('ProjectionPreRegistration'!A29)=ISBLANK(CN7107),EXACT('ProjectionPreRegistration'!A29,CN7107)),0,1),1)</x:f>
        <x:v>0</x:v>
      </x:c>
    </x:row>
    <x:row r="7108">
      <x:c r="CL7108" t="str">
        <x:v>ProjectionPreRegistration</x:v>
      </x:c>
      <x:c r="CM7108" t="str">
        <x:v>B29</x:v>
      </x:c>
      <x:c r="CN7108" t="str">
        <x:v>NOT_RUN | PERFORMED | INVALID</x:v>
      </x:c>
      <x:c r="CO7108" t="n">
        <x:f>IFERROR(IF(AND(TYPE('ProjectionPreRegistration'!B29)=TYPE(CN7108),ISBLANK('ProjectionPreRegistration'!B29)=ISBLANK(CN7108),EXACT('ProjectionPreRegistration'!B29,CN7108)),0,1),1)</x:f>
        <x:v>0</x:v>
      </x:c>
    </x:row>
    <x:row r="7109">
      <x:c r="CL7109" t="str">
        <x:v>ProjectionPreRegistration</x:v>
      </x:c>
      <x:c r="CM7109" t="str">
        <x:v>A30</x:v>
      </x:c>
      <x:c r="CN7109" t="str">
        <x:v>Sanity checklist status</x:v>
      </x:c>
      <x:c r="CO7109" t="n">
        <x:f>IFERROR(IF(AND(TYPE('ProjectionPreRegistration'!A30)=TYPE(CN7109),ISBLANK('ProjectionPreRegistration'!A30)=ISBLANK(CN7109),EXACT('ProjectionPreRegistration'!A30,CN7109)),0,1),1)</x:f>
        <x:v>0</x:v>
      </x:c>
    </x:row>
    <x:row r="7110">
      <x:c r="CL7110" t="str">
        <x:v>ProjectionPreRegistration</x:v>
      </x:c>
      <x:c r="CM7110" t="str">
        <x:v>B30</x:v>
      </x:c>
      <x:c r="CN7110" t="str">
        <x:v>PASS | FAIL | NA</x:v>
      </x:c>
      <x:c r="CO7110" t="n">
        <x:f>IFERROR(IF(AND(TYPE('ProjectionPreRegistration'!B30)=TYPE(CN7110),ISBLANK('ProjectionPreRegistration'!B30)=ISBLANK(CN7110),EXACT('ProjectionPreRegistration'!B30,CN7110)),0,1),1)</x:f>
        <x:v>0</x:v>
      </x:c>
    </x:row>
    <x:row r="7111">
      <x:c r="CL7111" t="str">
        <x:v>ProjectionPreRegistration</x:v>
      </x:c>
      <x:c r="CM7111" t="str">
        <x:v>A32</x:v>
      </x:c>
      <x:c r="CN7111" t="str">
        <x:v>Material Difference Rule</x:v>
      </x:c>
      <x:c r="CO7111" t="n">
        <x:f>IFERROR(IF(AND(TYPE('ProjectionPreRegistration'!A32)=TYPE(CN7111),ISBLANK('ProjectionPreRegistration'!A32)=ISBLANK(CN7111),EXACT('ProjectionPreRegistration'!A32,CN7111)),0,1),1)</x:f>
        <x:v>0</x:v>
      </x:c>
    </x:row>
    <x:row r="7112">
      <x:c r="CL7112" t="str">
        <x:v>ProjectionPreRegistration</x:v>
      </x:c>
      <x:c r="CM7112" t="str">
        <x:v>B32</x:v>
      </x:c>
      <x:c r="CN7112" t="str">
        <x:v>Materially differs means: (i) any categorical value differs; (ii) any version, hash, pin, or set-membership value differs; (iii) any numeric threshold or probability differs by any amount unless an explicit rounding tolerance is declared; or (iv) any scenario-set, rights-set, catastrophe-set, or sensitivity-sweep specification changes.</x:v>
      </x:c>
      <x:c r="CO7112" t="n">
        <x:f>IFERROR(IF(AND(TYPE('ProjectionPreRegistration'!B32)=TYPE(CN7112),ISBLANK('ProjectionPreRegistration'!B32)=ISBLANK(CN7112),EXACT('ProjectionPreRegistration'!B32,CN7112)),0,1),1)</x:f>
        <x:v>0</x:v>
      </x:c>
    </x:row>
    <x:row r="7113">
      <x:c r="CL7113" t="str">
        <x:v>ProjectionPreRegistration</x:v>
      </x:c>
      <x:c r="CM7113" t="str">
        <x:v>A33</x:v>
      </x:c>
      <x:c r="CN7113" t="str">
        <x:v>Audit Flag</x:v>
      </x:c>
      <x:c r="CO7113" t="n">
        <x:f>IFERROR(IF(AND(TYPE('ProjectionPreRegistration'!A33)=TYPE(CN7113),ISBLANK('ProjectionPreRegistration'!A33)=ISBLANK(CN7113),EXACT('ProjectionPreRegistration'!A33,CN7113)),0,1),1)</x:f>
        <x:v>0</x:v>
      </x:c>
    </x:row>
    <x:row r="7114">
      <x:c r="CL7114" t="str">
        <x:v>ProjectionPreRegistration</x:v>
      </x:c>
      <x:c r="CM7114" t="str">
        <x:v>B33</x:v>
      </x:c>
      <x:c r="CN7114" t="str">
        <x:v>PROJECTION_MODIFIED_POST_REGISTRATION</x:v>
      </x:c>
      <x:c r="CO7114" t="n">
        <x:f>IFERROR(IF(AND(TYPE('ProjectionPreRegistration'!B33)=TYPE(CN7114),ISBLANK('ProjectionPreRegistration'!B33)=ISBLANK(CN7114),EXACT('ProjectionPreRegistration'!B33,CN7114)),0,1),1)</x:f>
        <x:v>0</x:v>
      </x:c>
    </x:row>
    <x:row r="7115">
      <x:c r="CL7115" t="str">
        <x:v>ProjectionPreRegistration</x:v>
      </x:c>
      <x:c r="CM7115" t="str">
        <x:v>C33</x:v>
      </x:c>
      <x:c r="CN7115" t="str">
        <x:v>Set if any Current Value materially differs from Declared Value after run begins</x:v>
      </x:c>
      <x:c r="CO7115" t="n">
        <x:f>IFERROR(IF(AND(TYPE('ProjectionPreRegistration'!C33)=TYPE(CN7115),ISBLANK('ProjectionPreRegistration'!C33)=ISBLANK(CN7115),EXACT('ProjectionPreRegistration'!C33,CN7115)),0,1),1)</x:f>
        <x:v>0</x:v>
      </x:c>
    </x:row>
    <x:row r="7116">
      <x:c r="CL7116" t="str">
        <x:v>ProjectionPreRegistration</x:v>
      </x:c>
      <x:c r="CM7116" t="str">
        <x:v>A36</x:v>
      </x:c>
      <x:c r="CN7116" t="str">
        <x:v>Qualification continuity rule</x:v>
      </x:c>
      <x:c r="CO7116" t="n">
        <x:f>IFERROR(IF(AND(TYPE('ProjectionPreRegistration'!A36)=TYPE(CN7116),ISBLANK('ProjectionPreRegistration'!A36)=ISBLANK(CN7116),EXACT('ProjectionPreRegistration'!A36,CN7116)),0,1),1)</x:f>
        <x:v>0</x:v>
      </x:c>
    </x:row>
    <x:row r="7117">
      <x:c r="CL7117" t="str">
        <x:v>ProjectionPreRegistration</x:v>
      </x:c>
      <x:c r="CM7117" t="str">
        <x:v>B36</x:v>
      </x:c>
      <x:c r="CN7117" t="str">
        <x:v>A required action qualification that is missing, expired, mismatched, or trigger-affected blocks execution.</x:v>
      </x:c>
      <x:c r="CO7117" t="n">
        <x:f>IFERROR(IF(AND(TYPE('ProjectionPreRegistration'!B36)=TYPE(CN7117),ISBLANK('ProjectionPreRegistration'!B36)=ISBLANK(CN7117),EXACT('ProjectionPreRegistration'!B36,CN7117)),0,1),1)</x:f>
        <x:v>0</x:v>
      </x:c>
    </x:row>
    <x:row r="7118">
      <x:c r="CL7118" t="str">
        <x:v>ProjectionPreRegistration</x:v>
      </x:c>
      <x:c r="CM7118" t="str">
        <x:v>A37</x:v>
      </x:c>
      <x:c r="CN7118" t="str">
        <x:v>Blocking states</x:v>
      </x:c>
      <x:c r="CO7118" t="n">
        <x:f>IFERROR(IF(AND(TYPE('ProjectionPreRegistration'!A37)=TYPE(CN7118),ISBLANK('ProjectionPreRegistration'!A37)=ISBLANK(CN7118),EXACT('ProjectionPreRegistration'!A37,CN7118)),0,1),1)</x:f>
        <x:v>0</x:v>
      </x:c>
    </x:row>
    <x:row r="7119">
      <x:c r="CL7119" t="str">
        <x:v>ProjectionPreRegistration</x:v>
      </x:c>
      <x:c r="CM7119" t="str">
        <x:v>B37</x:v>
      </x:c>
      <x:c r="CN7119" t="str">
        <x:v>CURRENT_STATE != VALID | TRANSITION != ADMISSIBLE | POST_STATE != VIABLE | QUALIFICATION != CURRENT</x:v>
      </x:c>
      <x:c r="CO7119" t="n">
        <x:f>IFERROR(IF(AND(TYPE('ProjectionPreRegistration'!B37)=TYPE(CN7119),ISBLANK('ProjectionPreRegistration'!B37)=ISBLANK(CN7119),EXACT('ProjectionPreRegistration'!B37,CN7119)),0,1),1)</x:f>
        <x:v>0</x:v>
      </x:c>
    </x:row>
    <x:row r="7120">
      <x:c r="CL7120" t="str">
        <x:v>ProjectionPreRegistration</x:v>
      </x:c>
      <x:c r="CM7120" t="str">
        <x:v>A38</x:v>
      </x:c>
      <x:c r="CN7120" t="str">
        <x:v>Monitoring rule</x:v>
      </x:c>
      <x:c r="CO7120" t="n">
        <x:f>IFERROR(IF(AND(TYPE('ProjectionPreRegistration'!A38)=TYPE(CN7120),ISBLANK('ProjectionPreRegistration'!A38)=ISBLANK(CN7120),EXACT('ProjectionPreRegistration'!A38,CN7120)),0,1),1)</x:f>
        <x:v>0</x:v>
      </x:c>
    </x:row>
    <x:row r="7121">
      <x:c r="CL7121" t="str">
        <x:v>ProjectionPreRegistration</x:v>
      </x:c>
      <x:c r="CM7121" t="str">
        <x:v>B38</x:v>
      </x:c>
      <x:c r="CN7121" t="str">
        <x:v>A current qualification requires a declared monitoring, pause/shutdown, and outcome-observation path.</x:v>
      </x:c>
      <x:c r="CO7121" t="n">
        <x:f>IFERROR(IF(AND(TYPE('ProjectionPreRegistration'!B38)=TYPE(CN7121),ISBLANK('ProjectionPreRegistration'!B38)=ISBLANK(CN7121),EXACT('ProjectionPreRegistration'!B38,CN7121)),0,1),1)</x:f>
        <x:v>0</x:v>
      </x:c>
    </x:row>
    <x:row r="7122">
      <x:c r="CL7122" t="str">
        <x:v>ProjectionPreRegistration</x:v>
      </x:c>
      <x:c r="CM7122" t="str">
        <x:v>A39</x:v>
      </x:c>
      <x:c r="CN7122" t="str">
        <x:v>Requalification rule</x:v>
      </x:c>
      <x:c r="CO7122" t="n">
        <x:f>IFERROR(IF(AND(TYPE('ProjectionPreRegistration'!A39)=TYPE(CN7122),ISBLANK('ProjectionPreRegistration'!A39)=ISBLANK(CN7122),EXACT('ProjectionPreRegistration'!A39,CN7122)),0,1),1)</x:f>
        <x:v>0</x:v>
      </x:c>
    </x:row>
    <x:row r="7123">
      <x:c r="CL7123" t="str">
        <x:v>ProjectionPreRegistration</x:v>
      </x:c>
      <x:c r="CM7123" t="str">
        <x:v>B39</x:v>
      </x:c>
      <x:c r="CN7123" t="str">
        <x:v>Any material evidence, configuration, control, authority, affected-party, rights, tail-risk, or containment change reopens affected stages.</x:v>
      </x:c>
      <x:c r="CO7123" t="n">
        <x:f>IFERROR(IF(AND(TYPE('ProjectionPreRegistration'!B39)=TYPE(CN7123),ISBLANK('ProjectionPreRegistration'!B39)=ISBLANK(CN7123),EXACT('ProjectionPreRegistration'!B39,CN7123)),0,1),1)</x:f>
        <x:v>0</x:v>
      </x:c>
    </x:row>
    <x:row r="7124">
      <x:c r="CL7124" t="str">
        <x:v>Qualification_Continuity</x:v>
      </x:c>
      <x:c r="CM7124" t="str">
        <x:v>A1</x:v>
      </x:c>
      <x:c r="CN7124" t="str">
        <x:v>QUALIFICATION CONTINUITY — ACTION-BOUND PRE-EXECUTION RECORD</x:v>
      </x:c>
      <x:c r="CO7124" t="n">
        <x:f>IFERROR(IF(AND(TYPE('Qualification_Continuity'!A1)=TYPE(CN7124),ISBLANK('Qualification_Continuity'!A1)=ISBLANK(CN7124),EXACT('Qualification_Continuity'!A1,CN7124)),0,1),1)</x:f>
        <x:v>0</x:v>
      </x:c>
    </x:row>
    <x:row r="7125">
      <x:c r="CL7125" t="str">
        <x:v>Qualification_Continuity</x:v>
      </x:c>
      <x:c r="CM7125" t="str">
        <x:v>A2</x:v>
      </x:c>
      <x:c r="CN7125" t="str">
        <x:v>Execution remains separate from selection. Every consequence-bearing action must preserve a current, exact configuration-bound qualification and a distinct authority basis.</x:v>
      </x:c>
      <x:c r="CO7125" t="n">
        <x:f>IFERROR(IF(AND(TYPE('Qualification_Continuity'!A2)=TYPE(CN7125),ISBLANK('Qualification_Continuity'!A2)=ISBLANK(CN7125),EXACT('Qualification_Continuity'!A2,CN7125)),0,1),1)</x:f>
        <x:v>0</x:v>
      </x:c>
    </x:row>
    <x:row r="7126">
      <x:c r="CL7126" t="str">
        <x:v>Qualification_Continuity</x:v>
      </x:c>
      <x:c r="CM7126" t="str">
        <x:v>A4</x:v>
      </x:c>
      <x:c r="CN7126" t="str">
        <x:v>Field</x:v>
      </x:c>
      <x:c r="CO7126" t="n">
        <x:f>IFERROR(IF(AND(TYPE('Qualification_Continuity'!A4)=TYPE(CN7126),ISBLANK('Qualification_Continuity'!A4)=ISBLANK(CN7126),EXACT('Qualification_Continuity'!A4,CN7126)),0,1),1)</x:f>
        <x:v>0</x:v>
      </x:c>
    </x:row>
    <x:row r="7127">
      <x:c r="CL7127" t="str">
        <x:v>Qualification_Continuity</x:v>
      </x:c>
      <x:c r="CM7127" t="str">
        <x:v>B4</x:v>
      </x:c>
      <x:c r="CN7127" t="str">
        <x:v>Declared value</x:v>
      </x:c>
      <x:c r="CO7127" t="n">
        <x:f>IFERROR(IF(AND(TYPE('Qualification_Continuity'!B4)=TYPE(CN7127),ISBLANK('Qualification_Continuity'!B4)=ISBLANK(CN7127),EXACT('Qualification_Continuity'!B4,CN7127)),0,1),1)</x:f>
        <x:v>0</x:v>
      </x:c>
    </x:row>
    <x:row r="7128">
      <x:c r="CL7128" t="str">
        <x:v>Qualification_Continuity</x:v>
      </x:c>
      <x:c r="CM7128" t="str">
        <x:v>C4</x:v>
      </x:c>
      <x:c r="CN7128" t="str">
        <x:v>Source</x:v>
      </x:c>
      <x:c r="CO7128" t="n">
        <x:f>IFERROR(IF(AND(TYPE('Qualification_Continuity'!C4)=TYPE(CN7128),ISBLANK('Qualification_Continuity'!C4)=ISBLANK(CN7128),EXACT('Qualification_Continuity'!C4,CN7128)),0,1),1)</x:f>
        <x:v>0</x:v>
      </x:c>
    </x:row>
    <x:row r="7129">
      <x:c r="CL7129" t="str">
        <x:v>Qualification_Continuity</x:v>
      </x:c>
      <x:c r="CM7129" t="str">
        <x:v>D4</x:v>
      </x:c>
      <x:c r="CN7129" t="str">
        <x:v>Required?</x:v>
      </x:c>
      <x:c r="CO7129" t="n">
        <x:f>IFERROR(IF(AND(TYPE('Qualification_Continuity'!D4)=TYPE(CN7129),ISBLANK('Qualification_Continuity'!D4)=ISBLANK(CN7129),EXACT('Qualification_Continuity'!D4,CN7129)),0,1),1)</x:f>
        <x:v>0</x:v>
      </x:c>
    </x:row>
    <x:row r="7130">
      <x:c r="CL7130" t="str">
        <x:v>Qualification_Continuity</x:v>
      </x:c>
      <x:c r="CM7130" t="str">
        <x:v>E4</x:v>
      </x:c>
      <x:c r="CN7130" t="str">
        <x:v>Current value</x:v>
      </x:c>
      <x:c r="CO7130" t="n">
        <x:f>IFERROR(IF(AND(TYPE('Qualification_Continuity'!E4)=TYPE(CN7130),ISBLANK('Qualification_Continuity'!E4)=ISBLANK(CN7130),EXACT('Qualification_Continuity'!E4,CN7130)),0,1),1)</x:f>
        <x:v>0</x:v>
      </x:c>
    </x:row>
    <x:row r="7131">
      <x:c r="CL7131" t="str">
        <x:v>Qualification_Continuity</x:v>
      </x:c>
      <x:c r="CM7131" t="str">
        <x:v>F4</x:v>
      </x:c>
      <x:c r="CN7131" t="str">
        <x:v>Status</x:v>
      </x:c>
      <x:c r="CO7131" t="n">
        <x:f>IFERROR(IF(AND(TYPE('Qualification_Continuity'!F4)=TYPE(CN7131),ISBLANK('Qualification_Continuity'!F4)=ISBLANK(CN7131),EXACT('Qualification_Continuity'!F4,CN7131)),0,1),1)</x:f>
        <x:v>0</x:v>
      </x:c>
    </x:row>
    <x:row r="7132">
      <x:c r="CL7132" t="str">
        <x:v>Qualification_Continuity</x:v>
      </x:c>
      <x:c r="CM7132" t="str">
        <x:v>G4</x:v>
      </x:c>
      <x:c r="CN7132" t="str">
        <x:v>Claim / control note</x:v>
      </x:c>
      <x:c r="CO7132" t="n">
        <x:f>IFERROR(IF(AND(TYPE('Qualification_Continuity'!G4)=TYPE(CN7132),ISBLANK('Qualification_Continuity'!G4)=ISBLANK(CN7132),EXACT('Qualification_Continuity'!G4,CN7132)),0,1),1)</x:f>
        <x:v>0</x:v>
      </x:c>
    </x:row>
    <x:row r="7133">
      <x:c r="CL7133" t="str">
        <x:v>Qualification_Continuity</x:v>
      </x:c>
      <x:c r="CM7133" t="str">
        <x:v>A5</x:v>
      </x:c>
      <x:c r="CN7133" t="str">
        <x:v>ACTION_QUALIFICATION_ID</x:v>
      </x:c>
      <x:c r="CO7133" t="n">
        <x:f>IFERROR(IF(AND(TYPE('Qualification_Continuity'!A5)=TYPE(CN7133),ISBLANK('Qualification_Continuity'!A5)=ISBLANK(CN7133),EXACT('Qualification_Continuity'!A5,CN7133)),0,1),1)</x:f>
        <x:v>0</x:v>
      </x:c>
    </x:row>
    <x:row r="7134">
      <x:c r="CL7134" t="str">
        <x:v>Qualification_Continuity</x:v>
      </x:c>
      <x:c r="CM7134" t="str">
        <x:v>B5</x:v>
      </x:c>
      <x:c r="CN7134" t="str">
        <x:v>AQ-ORG-2026-001</x:v>
      </x:c>
      <x:c r="CO7134" t="n">
        <x:f>IFERROR(IF(AND(TYPE('Qualification_Continuity'!B5)=TYPE(CN7134),ISBLANK('Qualification_Continuity'!B5)=ISBLANK(CN7134),EXACT('Qualification_Continuity'!B5,CN7134)),0,1),1)</x:f>
        <x:v>0</x:v>
      </x:c>
    </x:row>
    <x:row r="7135">
      <x:c r="CL7135" t="str">
        <x:v>Qualification_Continuity</x:v>
      </x:c>
      <x:c r="CM7135" t="str">
        <x:v>C5</x:v>
      </x:c>
      <x:c r="CN7135" t="str">
        <x:v>PCC / run record</x:v>
      </x:c>
      <x:c r="CO7135" t="n">
        <x:f>IFERROR(IF(AND(TYPE('Qualification_Continuity'!C5)=TYPE(CN7135),ISBLANK('Qualification_Continuity'!C5)=ISBLANK(CN7135),EXACT('Qualification_Continuity'!C5,CN7135)),0,1),1)</x:f>
        <x:v>0</x:v>
      </x:c>
    </x:row>
    <x:row r="7136">
      <x:c r="CL7136" t="str">
        <x:v>Qualification_Continuity</x:v>
      </x:c>
      <x:c r="CM7136" t="str">
        <x:v>D5</x:v>
      </x:c>
      <x:c r="CN7136" t="str">
        <x:v>YES</x:v>
      </x:c>
      <x:c r="CO7136" t="n">
        <x:f>IFERROR(IF(AND(TYPE('Qualification_Continuity'!D5)=TYPE(CN7136),ISBLANK('Qualification_Continuity'!D5)=ISBLANK(CN7136),EXACT('Qualification_Continuity'!D5,CN7136)),0,1),1)</x:f>
        <x:v>0</x:v>
      </x:c>
    </x:row>
    <x:row r="7137">
      <x:c r="CL7137" t="str">
        <x:v>Qualification_Continuity</x:v>
      </x:c>
      <x:c r="CM7137" t="str">
        <x:v>E5</x:v>
      </x:c>
      <x:c r="CN7137" t="str">
        <x:v>AQ-ORG-2026-001</x:v>
      </x:c>
      <x:c r="CO7137" t="n">
        <x:f>IFERROR(IF(AND(TYPE('Qualification_Continuity'!E5)=TYPE(CN7137),ISBLANK('Qualification_Continuity'!E5)=ISBLANK(CN7137),EXACT('Qualification_Continuity'!E5,CN7137)),0,1),1)</x:f>
        <x:v>0</x:v>
      </x:c>
    </x:row>
    <x:row r="7138">
      <x:c r="CL7138" t="str">
        <x:v>Qualification_Continuity</x:v>
      </x:c>
      <x:c r="CM7138" t="str">
        <x:v>G5</x:v>
      </x:c>
      <x:c r="CN7138" t="str">
        <x:v>Stable identifier for this action qualification.</x:v>
      </x:c>
      <x:c r="CO7138" t="n">
        <x:f>IFERROR(IF(AND(TYPE('Qualification_Continuity'!G5)=TYPE(CN7138),ISBLANK('Qualification_Continuity'!G5)=ISBLANK(CN7138),EXACT('Qualification_Continuity'!G5,CN7138)),0,1),1)</x:f>
        <x:v>0</x:v>
      </x:c>
    </x:row>
    <x:row r="7139">
      <x:c r="CL7139" t="str">
        <x:v>Qualification_Continuity</x:v>
      </x:c>
      <x:c r="CM7139" t="str">
        <x:v>A6</x:v>
      </x:c>
      <x:c r="CN7139" t="str">
        <x:v>QUALIFIED_OPTION_ID</x:v>
      </x:c>
      <x:c r="CO7139" t="n">
        <x:f>IFERROR(IF(AND(TYPE('Qualification_Continuity'!A6)=TYPE(CN7139),ISBLANK('Qualification_Continuity'!A6)=ISBLANK(CN7139),EXACT('Qualification_Continuity'!A6,CN7139)),0,1),1)</x:f>
        <x:v>0</x:v>
      </x:c>
    </x:row>
    <x:row r="7140">
      <x:c r="CL7140" t="str">
        <x:v>Qualification_Continuity</x:v>
      </x:c>
      <x:c r="CM7140" t="str">
        <x:v>B6</x:v>
      </x:c>
      <x:c r="CN7140" t="str">
        <x:v>A</x:v>
      </x:c>
      <x:c r="CO7140" t="n">
        <x:f>IFERROR(IF(AND(TYPE('Qualification_Continuity'!B6)=TYPE(CN7140),ISBLANK('Qualification_Continuity'!B6)=ISBLANK(CN7140),EXACT('Qualification_Continuity'!B6,CN7140)),0,1),1)</x:f>
        <x:v>0</x:v>
      </x:c>
    </x:row>
    <x:row r="7141">
      <x:c r="CL7141" t="str">
        <x:v>Qualification_Continuity</x:v>
      </x:c>
      <x:c r="CM7141" t="str">
        <x:v>C6</x:v>
      </x:c>
      <x:c r="CN7141" t="str">
        <x:v>Dashboard / PCC</x:v>
      </x:c>
      <x:c r="CO7141" t="n">
        <x:f>IFERROR(IF(AND(TYPE('Qualification_Continuity'!C6)=TYPE(CN7141),ISBLANK('Qualification_Continuity'!C6)=ISBLANK(CN7141),EXACT('Qualification_Continuity'!C6,CN7141)),0,1),1)</x:f>
        <x:v>0</x:v>
      </x:c>
    </x:row>
    <x:row r="7142">
      <x:c r="CL7142" t="str">
        <x:v>Qualification_Continuity</x:v>
      </x:c>
      <x:c r="CM7142" t="str">
        <x:v>D6</x:v>
      </x:c>
      <x:c r="CN7142" t="str">
        <x:v>YES</x:v>
      </x:c>
      <x:c r="CO7142" t="n">
        <x:f>IFERROR(IF(AND(TYPE('Qualification_Continuity'!D6)=TYPE(CN7142),ISBLANK('Qualification_Continuity'!D6)=ISBLANK(CN7142),EXACT('Qualification_Continuity'!D6,CN7142)),0,1),1)</x:f>
        <x:v>0</x:v>
      </x:c>
    </x:row>
    <x:row r="7143">
      <x:c r="CL7143" t="str">
        <x:v>Qualification_Continuity</x:v>
      </x:c>
      <x:c r="CM7143" t="str">
        <x:v>E6</x:v>
      </x:c>
      <x:c r="CN7143" t="str">
        <x:v>A</x:v>
      </x:c>
      <x:c r="CO7143" t="n">
        <x:f>IFERROR(IF(AND(TYPE('Qualification_Continuity'!E6)=TYPE(CN7143),ISBLANK('Qualification_Continuity'!E6)=ISBLANK(CN7143),EXACT('Qualification_Continuity'!E6,CN7143)),0,1),1)</x:f>
        <x:v>0</x:v>
      </x:c>
    </x:row>
    <x:row r="7144">
      <x:c r="CL7144" t="str">
        <x:v>Qualification_Continuity</x:v>
      </x:c>
      <x:c r="CM7144" t="str">
        <x:v>G6</x:v>
      </x:c>
      <x:c r="CN7144" t="str">
        <x:v>Must equal the selected selectable option.</x:v>
      </x:c>
      <x:c r="CO7144" t="n">
        <x:f>IFERROR(IF(AND(TYPE('Qualification_Continuity'!G6)=TYPE(CN7144),ISBLANK('Qualification_Continuity'!G6)=ISBLANK(CN7144),EXACT('Qualification_Continuity'!G6,CN7144)),0,1),1)</x:f>
        <x:v>0</x:v>
      </x:c>
    </x:row>
    <x:row r="7145">
      <x:c r="CL7145" t="str">
        <x:v>Qualification_Continuity</x:v>
      </x:c>
      <x:c r="CM7145" t="str">
        <x:v>A7</x:v>
      </x:c>
      <x:c r="CN7145" t="str">
        <x:v>ACTION_INSTANCE_ID</x:v>
      </x:c>
      <x:c r="CO7145" t="n">
        <x:f>IFERROR(IF(AND(TYPE('Qualification_Continuity'!A7)=TYPE(CN7145),ISBLANK('Qualification_Continuity'!A7)=ISBLANK(CN7145),EXACT('Qualification_Continuity'!A7,CN7145)),0,1),1)</x:f>
        <x:v>0</x:v>
      </x:c>
    </x:row>
    <x:row r="7146">
      <x:c r="CL7146" t="str">
        <x:v>Qualification_Continuity</x:v>
      </x:c>
      <x:c r="CM7146" t="str">
        <x:v>B7</x:v>
      </x:c>
      <x:c r="CN7146" t="str">
        <x:v>ACT-ORG-2026-001</x:v>
      </x:c>
      <x:c r="CO7146" t="n">
        <x:f>IFERROR(IF(AND(TYPE('Qualification_Continuity'!B7)=TYPE(CN7146),ISBLANK('Qualification_Continuity'!B7)=ISBLANK(CN7146),EXACT('Qualification_Continuity'!B7,CN7146)),0,1),1)</x:f>
        <x:v>0</x:v>
      </x:c>
    </x:row>
    <x:row r="7147">
      <x:c r="CL7147" t="str">
        <x:v>Qualification_Continuity</x:v>
      </x:c>
      <x:c r="CM7147" t="str">
        <x:v>C7</x:v>
      </x:c>
      <x:c r="CN7147" t="str">
        <x:v>Execution record</x:v>
      </x:c>
      <x:c r="CO7147" t="n">
        <x:f>IFERROR(IF(AND(TYPE('Qualification_Continuity'!C7)=TYPE(CN7147),ISBLANK('Qualification_Continuity'!C7)=ISBLANK(CN7147),EXACT('Qualification_Continuity'!C7,CN7147)),0,1),1)</x:f>
        <x:v>0</x:v>
      </x:c>
    </x:row>
    <x:row r="7148">
      <x:c r="CL7148" t="str">
        <x:v>Qualification_Continuity</x:v>
      </x:c>
      <x:c r="CM7148" t="str">
        <x:v>D7</x:v>
      </x:c>
      <x:c r="CN7148" t="str">
        <x:v>YES</x:v>
      </x:c>
      <x:c r="CO7148" t="n">
        <x:f>IFERROR(IF(AND(TYPE('Qualification_Continuity'!D7)=TYPE(CN7148),ISBLANK('Qualification_Continuity'!D7)=ISBLANK(CN7148),EXACT('Qualification_Continuity'!D7,CN7148)),0,1),1)</x:f>
        <x:v>0</x:v>
      </x:c>
    </x:row>
    <x:row r="7149">
      <x:c r="CL7149" t="str">
        <x:v>Qualification_Continuity</x:v>
      </x:c>
      <x:c r="CM7149" t="str">
        <x:v>E7</x:v>
      </x:c>
      <x:c r="CN7149" t="str">
        <x:v>ACT-ORG-2026-001</x:v>
      </x:c>
      <x:c r="CO7149" t="n">
        <x:f>IFERROR(IF(AND(TYPE('Qualification_Continuity'!E7)=TYPE(CN7149),ISBLANK('Qualification_Continuity'!E7)=ISBLANK(CN7149),EXACT('Qualification_Continuity'!E7,CN7149)),0,1),1)</x:f>
        <x:v>0</x:v>
      </x:c>
    </x:row>
    <x:row r="7150">
      <x:c r="CL7150" t="str">
        <x:v>Qualification_Continuity</x:v>
      </x:c>
      <x:c r="CM7150" t="str">
        <x:v>G7</x:v>
      </x:c>
      <x:c r="CN7150" t="str">
        <x:v>Prevents authorization from drifting to another action instance.</x:v>
      </x:c>
      <x:c r="CO7150" t="n">
        <x:f>IFERROR(IF(AND(TYPE('Qualification_Continuity'!G7)=TYPE(CN7150),ISBLANK('Qualification_Continuity'!G7)=ISBLANK(CN7150),EXACT('Qualification_Continuity'!G7,CN7150)),0,1),1)</x:f>
        <x:v>0</x:v>
      </x:c>
    </x:row>
    <x:row r="7151">
      <x:c r="CL7151" t="str">
        <x:v>Qualification_Continuity</x:v>
      </x:c>
      <x:c r="CM7151" t="str">
        <x:v>A8</x:v>
      </x:c>
      <x:c r="CN7151" t="str">
        <x:v>ACTION_SPECIFICATION_HASH</x:v>
      </x:c>
      <x:c r="CO7151" t="n">
        <x:f>IFERROR(IF(AND(TYPE('Qualification_Continuity'!A8)=TYPE(CN7151),ISBLANK('Qualification_Continuity'!A8)=ISBLANK(CN7151),EXACT('Qualification_Continuity'!A8,CN7151)),0,1),1)</x:f>
        <x:v>0</x:v>
      </x:c>
    </x:row>
    <x:row r="7152">
      <x:c r="CL7152" t="str">
        <x:v>Qualification_Continuity</x:v>
      </x:c>
      <x:c r="CM7152" t="str">
        <x:v>B8</x:v>
      </x:c>
      <x:c r="CN7152" t="str">
        <x:v>Worked exemplar: replace with SHA-256</x:v>
      </x:c>
      <x:c r="CO7152" t="n">
        <x:f>IFERROR(IF(AND(TYPE('Qualification_Continuity'!B8)=TYPE(CN7152),ISBLANK('Qualification_Continuity'!B8)=ISBLANK(CN7152),EXACT('Qualification_Continuity'!B8,CN7152)),0,1),1)</x:f>
        <x:v>0</x:v>
      </x:c>
    </x:row>
    <x:row r="7153">
      <x:c r="CL7153" t="str">
        <x:v>Qualification_Continuity</x:v>
      </x:c>
      <x:c r="CM7153" t="str">
        <x:v>C8</x:v>
      </x:c>
      <x:c r="CN7153" t="str">
        <x:v>Execution record</x:v>
      </x:c>
      <x:c r="CO7153" t="n">
        <x:f>IFERROR(IF(AND(TYPE('Qualification_Continuity'!C8)=TYPE(CN7153),ISBLANK('Qualification_Continuity'!C8)=ISBLANK(CN7153),EXACT('Qualification_Continuity'!C8,CN7153)),0,1),1)</x:f>
        <x:v>0</x:v>
      </x:c>
    </x:row>
    <x:row r="7154">
      <x:c r="CL7154" t="str">
        <x:v>Qualification_Continuity</x:v>
      </x:c>
      <x:c r="CM7154" t="str">
        <x:v>D8</x:v>
      </x:c>
      <x:c r="CN7154" t="str">
        <x:v>YES</x:v>
      </x:c>
      <x:c r="CO7154" t="n">
        <x:f>IFERROR(IF(AND(TYPE('Qualification_Continuity'!D8)=TYPE(CN7154),ISBLANK('Qualification_Continuity'!D8)=ISBLANK(CN7154),EXACT('Qualification_Continuity'!D8,CN7154)),0,1),1)</x:f>
        <x:v>0</x:v>
      </x:c>
    </x:row>
    <x:row r="7155">
      <x:c r="CL7155" t="str">
        <x:v>Qualification_Continuity</x:v>
      </x:c>
      <x:c r="CM7155" t="str">
        <x:v>E8</x:v>
      </x:c>
      <x:c r="CN7155" t="str">
        <x:v>Worked exemplar: replace with SHA-256</x:v>
      </x:c>
      <x:c r="CO7155" t="n">
        <x:f>IFERROR(IF(AND(TYPE('Qualification_Continuity'!E8)=TYPE(CN7155),ISBLANK('Qualification_Continuity'!E8)=ISBLANK(CN7155),EXACT('Qualification_Continuity'!E8,CN7155)),0,1),1)</x:f>
        <x:v>0</x:v>
      </x:c>
    </x:row>
    <x:row r="7156">
      <x:c r="CL7156" t="str">
        <x:v>Qualification_Continuity</x:v>
      </x:c>
      <x:c r="CM7156" t="str">
        <x:v>G8</x:v>
      </x:c>
      <x:c r="CN7156" t="str">
        <x:v>Exact action, parameters, tools, permissions, and boundary.</x:v>
      </x:c>
      <x:c r="CO7156" t="n">
        <x:f>IFERROR(IF(AND(TYPE('Qualification_Continuity'!G8)=TYPE(CN7156),ISBLANK('Qualification_Continuity'!G8)=ISBLANK(CN7156),EXACT('Qualification_Continuity'!G8,CN7156)),0,1),1)</x:f>
        <x:v>0</x:v>
      </x:c>
    </x:row>
    <x:row r="7157">
      <x:c r="CL7157" t="str">
        <x:v>Qualification_Continuity</x:v>
      </x:c>
      <x:c r="CM7157" t="str">
        <x:v>A9</x:v>
      </x:c>
      <x:c r="CN7157" t="str">
        <x:v>CONFIGURATION_ID</x:v>
      </x:c>
      <x:c r="CO7157" t="n">
        <x:f>IFERROR(IF(AND(TYPE('Qualification_Continuity'!A9)=TYPE(CN7157),ISBLANK('Qualification_Continuity'!A9)=ISBLANK(CN7157),EXACT('Qualification_Continuity'!A9,CN7157)),0,1),1)</x:f>
        <x:v>0</x:v>
      </x:c>
    </x:row>
    <x:row r="7158">
      <x:c r="CL7158" t="str">
        <x:v>Qualification_Continuity</x:v>
      </x:c>
      <x:c r="CM7158" t="str">
        <x:v>B9</x:v>
      </x:c>
      <x:c r="CN7158" t="str">
        <x:v>CFG-ORG-2026-001</x:v>
      </x:c>
      <x:c r="CO7158" t="n">
        <x:f>IFERROR(IF(AND(TYPE('Qualification_Continuity'!B9)=TYPE(CN7158),ISBLANK('Qualification_Continuity'!B9)=ISBLANK(CN7158),EXACT('Qualification_Continuity'!B9,CN7158)),0,1),1)</x:f>
        <x:v>0</x:v>
      </x:c>
    </x:row>
    <x:row r="7159">
      <x:c r="CL7159" t="str">
        <x:v>Qualification_Continuity</x:v>
      </x:c>
      <x:c r="CM7159" t="str">
        <x:v>C9</x:v>
      </x:c>
      <x:c r="CN7159" t="str">
        <x:v>Configuration_Assurance</x:v>
      </x:c>
      <x:c r="CO7159" t="n">
        <x:f>IFERROR(IF(AND(TYPE('Qualification_Continuity'!C9)=TYPE(CN7159),ISBLANK('Qualification_Continuity'!C9)=ISBLANK(CN7159),EXACT('Qualification_Continuity'!C9,CN7159)),0,1),1)</x:f>
        <x:v>0</x:v>
      </x:c>
    </x:row>
    <x:row r="7160">
      <x:c r="CL7160" t="str">
        <x:v>Qualification_Continuity</x:v>
      </x:c>
      <x:c r="CM7160" t="str">
        <x:v>D9</x:v>
      </x:c>
      <x:c r="CN7160" t="str">
        <x:v>YES</x:v>
      </x:c>
      <x:c r="CO7160" t="n">
        <x:f>IFERROR(IF(AND(TYPE('Qualification_Continuity'!D9)=TYPE(CN7160),ISBLANK('Qualification_Continuity'!D9)=ISBLANK(CN7160),EXACT('Qualification_Continuity'!D9,CN7160)),0,1),1)</x:f>
        <x:v>0</x:v>
      </x:c>
    </x:row>
    <x:row r="7161">
      <x:c r="CL7161" t="str">
        <x:v>Qualification_Continuity</x:v>
      </x:c>
      <x:c r="CM7161" t="str">
        <x:v>E9</x:v>
      </x:c>
      <x:c r="CN7161" t="str">
        <x:v>CFG-ORG-2026-001</x:v>
      </x:c>
      <x:c r="CO7161" t="n">
        <x:f>IFERROR(IF(AND(TYPE('Qualification_Continuity'!E9)=TYPE(CN7161),ISBLANK('Qualification_Continuity'!E9)=ISBLANK(CN7161),EXACT('Qualification_Continuity'!E9,CN7161)),0,1),1)</x:f>
        <x:v>0</x:v>
      </x:c>
    </x:row>
    <x:row r="7162">
      <x:c r="CL7162" t="str">
        <x:v>Qualification_Continuity</x:v>
      </x:c>
      <x:c r="CM7162" t="str">
        <x:v>G9</x:v>
      </x:c>
      <x:c r="CN7162" t="str">
        <x:v>Qualification attaches to one declared configuration.</x:v>
      </x:c>
      <x:c r="CO7162" t="n">
        <x:f>IFERROR(IF(AND(TYPE('Qualification_Continuity'!G9)=TYPE(CN7162),ISBLANK('Qualification_Continuity'!G9)=ISBLANK(CN7162),EXACT('Qualification_Continuity'!G9,CN7162)),0,1),1)</x:f>
        <x:v>0</x:v>
      </x:c>
    </x:row>
    <x:row r="7163">
      <x:c r="CL7163" t="str">
        <x:v>Qualification_Continuity</x:v>
      </x:c>
      <x:c r="CM7163" t="str">
        <x:v>A10</x:v>
      </x:c>
      <x:c r="CN7163" t="str">
        <x:v>CURRENT_STATE_STATUS</x:v>
      </x:c>
      <x:c r="CO7163" t="n">
        <x:f>IFERROR(IF(AND(TYPE('Qualification_Continuity'!A10)=TYPE(CN7163),ISBLANK('Qualification_Continuity'!A10)=ISBLANK(CN7163),EXACT('Qualification_Continuity'!A10,CN7163)),0,1),1)</x:f>
        <x:v>0</x:v>
      </x:c>
    </x:row>
    <x:row r="7164">
      <x:c r="CL7164" t="str">
        <x:v>Qualification_Continuity</x:v>
      </x:c>
      <x:c r="CM7164" t="str">
        <x:v>B10</x:v>
      </x:c>
      <x:c r="CN7164" t="str">
        <x:v>VALID</x:v>
      </x:c>
      <x:c r="CO7164" t="n">
        <x:f>IFERROR(IF(AND(TYPE('Qualification_Continuity'!B10)=TYPE(CN7164),ISBLANK('Qualification_Continuity'!B10)=ISBLANK(CN7164),EXACT('Qualification_Continuity'!B10,CN7164)),0,1),1)</x:f>
        <x:v>0</x:v>
      </x:c>
    </x:row>
    <x:row r="7165">
      <x:c r="CL7165" t="str">
        <x:v>Qualification_Continuity</x:v>
      </x:c>
      <x:c r="CM7165" t="str">
        <x:v>C10</x:v>
      </x:c>
      <x:c r="CN7165" t="str">
        <x:v>Configuration_Assurance</x:v>
      </x:c>
      <x:c r="CO7165" t="n">
        <x:f>IFERROR(IF(AND(TYPE('Qualification_Continuity'!C10)=TYPE(CN7165),ISBLANK('Qualification_Continuity'!C10)=ISBLANK(CN7165),EXACT('Qualification_Continuity'!C10,CN7165)),0,1),1)</x:f>
        <x:v>0</x:v>
      </x:c>
    </x:row>
    <x:row r="7166">
      <x:c r="CL7166" t="str">
        <x:v>Qualification_Continuity</x:v>
      </x:c>
      <x:c r="CM7166" t="str">
        <x:v>D10</x:v>
      </x:c>
      <x:c r="CN7166" t="str">
        <x:v>YES</x:v>
      </x:c>
      <x:c r="CO7166" t="n">
        <x:f>IFERROR(IF(AND(TYPE('Qualification_Continuity'!D10)=TYPE(CN7166),ISBLANK('Qualification_Continuity'!D10)=ISBLANK(CN7166),EXACT('Qualification_Continuity'!D10,CN7166)),0,1),1)</x:f>
        <x:v>0</x:v>
      </x:c>
    </x:row>
    <x:row r="7167">
      <x:c r="CL7167" t="str">
        <x:v>Qualification_Continuity</x:v>
      </x:c>
      <x:c r="CM7167" t="str">
        <x:v>E10</x:v>
      </x:c>
      <x:c r="CN7167" t="str">
        <x:v>VALID</x:v>
      </x:c>
      <x:c r="CO7167" t="n">
        <x:f>IFERROR(IF(AND(TYPE('Qualification_Continuity'!E10)=TYPE(CN7167),ISBLANK('Qualification_Continuity'!E10)=ISBLANK(CN7167),EXACT('Qualification_Continuity'!E10,CN7167)),0,1),1)</x:f>
        <x:v>0</x:v>
      </x:c>
    </x:row>
    <x:row r="7168">
      <x:c r="CL7168" t="str">
        <x:v>Qualification_Continuity</x:v>
      </x:c>
      <x:c r="CM7168" t="str">
        <x:v>G10</x:v>
      </x:c>
      <x:c r="CN7168" t="str">
        <x:v>Invalid or underdetermined current state blocks execution.</x:v>
      </x:c>
      <x:c r="CO7168" t="n">
        <x:f>IFERROR(IF(AND(TYPE('Qualification_Continuity'!G10)=TYPE(CN7168),ISBLANK('Qualification_Continuity'!G10)=ISBLANK(CN7168),EXACT('Qualification_Continuity'!G10,CN7168)),0,1),1)</x:f>
        <x:v>0</x:v>
      </x:c>
    </x:row>
    <x:row r="7169">
      <x:c r="CL7169" t="str">
        <x:v>Qualification_Continuity</x:v>
      </x:c>
      <x:c r="CM7169" t="str">
        <x:v>A11</x:v>
      </x:c>
      <x:c r="CN7169" t="str">
        <x:v>TRANSITION_STATUS</x:v>
      </x:c>
      <x:c r="CO7169" t="n">
        <x:f>IFERROR(IF(AND(TYPE('Qualification_Continuity'!A11)=TYPE(CN7169),ISBLANK('Qualification_Continuity'!A11)=ISBLANK(CN7169),EXACT('Qualification_Continuity'!A11,CN7169)),0,1),1)</x:f>
        <x:v>0</x:v>
      </x:c>
    </x:row>
    <x:row r="7170">
      <x:c r="CL7170" t="str">
        <x:v>Qualification_Continuity</x:v>
      </x:c>
      <x:c r="CM7170" t="str">
        <x:v>B11</x:v>
      </x:c>
      <x:c r="CN7170" t="str">
        <x:v>ADMISSIBLE</x:v>
      </x:c>
      <x:c r="CO7170" t="n">
        <x:f>IFERROR(IF(AND(TYPE('Qualification_Continuity'!B11)=TYPE(CN7170),ISBLANK('Qualification_Continuity'!B11)=ISBLANK(CN7170),EXACT('Qualification_Continuity'!B11,CN7170)),0,1),1)</x:f>
        <x:v>0</x:v>
      </x:c>
    </x:row>
    <x:row r="7171">
      <x:c r="CL7171" t="str">
        <x:v>Qualification_Continuity</x:v>
      </x:c>
      <x:c r="CM7171" t="str">
        <x:v>C11</x:v>
      </x:c>
      <x:c r="CN7171" t="str">
        <x:v>Configuration_Assurance</x:v>
      </x:c>
      <x:c r="CO7171" t="n">
        <x:f>IFERROR(IF(AND(TYPE('Qualification_Continuity'!C11)=TYPE(CN7171),ISBLANK('Qualification_Continuity'!C11)=ISBLANK(CN7171),EXACT('Qualification_Continuity'!C11,CN7171)),0,1),1)</x:f>
        <x:v>0</x:v>
      </x:c>
    </x:row>
    <x:row r="7172">
      <x:c r="CL7172" t="str">
        <x:v>Qualification_Continuity</x:v>
      </x:c>
      <x:c r="CM7172" t="str">
        <x:v>D11</x:v>
      </x:c>
      <x:c r="CN7172" t="str">
        <x:v>YES</x:v>
      </x:c>
      <x:c r="CO7172" t="n">
        <x:f>IFERROR(IF(AND(TYPE('Qualification_Continuity'!D11)=TYPE(CN7172),ISBLANK('Qualification_Continuity'!D11)=ISBLANK(CN7172),EXACT('Qualification_Continuity'!D11,CN7172)),0,1),1)</x:f>
        <x:v>0</x:v>
      </x:c>
    </x:row>
    <x:row r="7173">
      <x:c r="CL7173" t="str">
        <x:v>Qualification_Continuity</x:v>
      </x:c>
      <x:c r="CM7173" t="str">
        <x:v>E11</x:v>
      </x:c>
      <x:c r="CN7173" t="str">
        <x:v>ADMISSIBLE</x:v>
      </x:c>
      <x:c r="CO7173" t="n">
        <x:f>IFERROR(IF(AND(TYPE('Qualification_Continuity'!E11)=TYPE(CN7173),ISBLANK('Qualification_Continuity'!E11)=ISBLANK(CN7173),EXACT('Qualification_Continuity'!E11,CN7173)),0,1),1)</x:f>
        <x:v>0</x:v>
      </x:c>
    </x:row>
    <x:row r="7174">
      <x:c r="CL7174" t="str">
        <x:v>Qualification_Continuity</x:v>
      </x:c>
      <x:c r="CM7174" t="str">
        <x:v>G11</x:v>
      </x:c>
      <x:c r="CN7174" t="str">
        <x:v>Transition must satisfy existing RF/NCRC, TRC, and CSV constraints.</x:v>
      </x:c>
      <x:c r="CO7174" t="n">
        <x:f>IFERROR(IF(AND(TYPE('Qualification_Continuity'!G11)=TYPE(CN7174),ISBLANK('Qualification_Continuity'!G11)=ISBLANK(CN7174),EXACT('Qualification_Continuity'!G11,CN7174)),0,1),1)</x:f>
        <x:v>0</x:v>
      </x:c>
    </x:row>
    <x:row r="7175">
      <x:c r="CL7175" t="str">
        <x:v>Qualification_Continuity</x:v>
      </x:c>
      <x:c r="CM7175" t="str">
        <x:v>A12</x:v>
      </x:c>
      <x:c r="CN7175" t="str">
        <x:v>POST_STATE_STATUS</x:v>
      </x:c>
      <x:c r="CO7175" t="n">
        <x:f>IFERROR(IF(AND(TYPE('Qualification_Continuity'!A12)=TYPE(CN7175),ISBLANK('Qualification_Continuity'!A12)=ISBLANK(CN7175),EXACT('Qualification_Continuity'!A12,CN7175)),0,1),1)</x:f>
        <x:v>0</x:v>
      </x:c>
    </x:row>
    <x:row r="7176">
      <x:c r="CL7176" t="str">
        <x:v>Qualification_Continuity</x:v>
      </x:c>
      <x:c r="CM7176" t="str">
        <x:v>B12</x:v>
      </x:c>
      <x:c r="CN7176" t="str">
        <x:v>VIABLE</x:v>
      </x:c>
      <x:c r="CO7176" t="n">
        <x:f>IFERROR(IF(AND(TYPE('Qualification_Continuity'!B12)=TYPE(CN7176),ISBLANK('Qualification_Continuity'!B12)=ISBLANK(CN7176),EXACT('Qualification_Continuity'!B12,CN7176)),0,1),1)</x:f>
        <x:v>0</x:v>
      </x:c>
    </x:row>
    <x:row r="7177">
      <x:c r="CL7177" t="str">
        <x:v>Qualification_Continuity</x:v>
      </x:c>
      <x:c r="CM7177" t="str">
        <x:v>C12</x:v>
      </x:c>
      <x:c r="CN7177" t="str">
        <x:v>Configuration_Assurance</x:v>
      </x:c>
      <x:c r="CO7177" t="n">
        <x:f>IFERROR(IF(AND(TYPE('Qualification_Continuity'!C12)=TYPE(CN7177),ISBLANK('Qualification_Continuity'!C12)=ISBLANK(CN7177),EXACT('Qualification_Continuity'!C12,CN7177)),0,1),1)</x:f>
        <x:v>0</x:v>
      </x:c>
    </x:row>
    <x:row r="7178">
      <x:c r="CL7178" t="str">
        <x:v>Qualification_Continuity</x:v>
      </x:c>
      <x:c r="CM7178" t="str">
        <x:v>D12</x:v>
      </x:c>
      <x:c r="CN7178" t="str">
        <x:v>YES</x:v>
      </x:c>
      <x:c r="CO7178" t="n">
        <x:f>IFERROR(IF(AND(TYPE('Qualification_Continuity'!D12)=TYPE(CN7178),ISBLANK('Qualification_Continuity'!D12)=ISBLANK(CN7178),EXACT('Qualification_Continuity'!D12,CN7178)),0,1),1)</x:f>
        <x:v>0</x:v>
      </x:c>
    </x:row>
    <x:row r="7179">
      <x:c r="CL7179" t="str">
        <x:v>Qualification_Continuity</x:v>
      </x:c>
      <x:c r="CM7179" t="str">
        <x:v>E12</x:v>
      </x:c>
      <x:c r="CN7179" t="str">
        <x:v>VIABLE</x:v>
      </x:c>
      <x:c r="CO7179" t="n">
        <x:f>IFERROR(IF(AND(TYPE('Qualification_Continuity'!E12)=TYPE(CN7179),ISBLANK('Qualification_Continuity'!E12)=ISBLANK(CN7179),EXACT('Qualification_Continuity'!E12,CN7179)),0,1),1)</x:f>
        <x:v>0</x:v>
      </x:c>
    </x:row>
    <x:row r="7180">
      <x:c r="CL7180" t="str">
        <x:v>Qualification_Continuity</x:v>
      </x:c>
      <x:c r="CM7180" t="str">
        <x:v>G12</x:v>
      </x:c>
      <x:c r="CN7180" t="str">
        <x:v>A viable post-state must be supported; it is not presumed from transition admissibility.</x:v>
      </x:c>
      <x:c r="CO7180" t="n">
        <x:f>IFERROR(IF(AND(TYPE('Qualification_Continuity'!G12)=TYPE(CN7180),ISBLANK('Qualification_Continuity'!G12)=ISBLANK(CN7180),EXACT('Qualification_Continuity'!G12,CN7180)),0,1),1)</x:f>
        <x:v>0</x:v>
      </x:c>
    </x:row>
    <x:row r="7181">
      <x:c r="CL7181" t="str">
        <x:v>Qualification_Continuity</x:v>
      </x:c>
      <x:c r="CM7181" t="str">
        <x:v>A13</x:v>
      </x:c>
      <x:c r="CN7181" t="str">
        <x:v>QUALIFICATION_STATUS</x:v>
      </x:c>
      <x:c r="CO7181" t="n">
        <x:f>IFERROR(IF(AND(TYPE('Qualification_Continuity'!A13)=TYPE(CN7181),ISBLANK('Qualification_Continuity'!A13)=ISBLANK(CN7181),EXACT('Qualification_Continuity'!A13,CN7181)),0,1),1)</x:f>
        <x:v>0</x:v>
      </x:c>
    </x:row>
    <x:row r="7182">
      <x:c r="CL7182" t="str">
        <x:v>Qualification_Continuity</x:v>
      </x:c>
      <x:c r="CM7182" t="str">
        <x:v>B13</x:v>
      </x:c>
      <x:c r="CN7182" t="str">
        <x:v>CURRENT</x:v>
      </x:c>
      <x:c r="CO7182" t="n">
        <x:f>IFERROR(IF(AND(TYPE('Qualification_Continuity'!B13)=TYPE(CN7182),ISBLANK('Qualification_Continuity'!B13)=ISBLANK(CN7182),EXACT('Qualification_Continuity'!B13,CN7182)),0,1),1)</x:f>
        <x:v>0</x:v>
      </x:c>
    </x:row>
    <x:row r="7183">
      <x:c r="CL7183" t="str">
        <x:v>Qualification_Continuity</x:v>
      </x:c>
      <x:c r="CM7183" t="str">
        <x:v>C13</x:v>
      </x:c>
      <x:c r="CN7183" t="str">
        <x:v>Configuration_Assurance</x:v>
      </x:c>
      <x:c r="CO7183" t="n">
        <x:f>IFERROR(IF(AND(TYPE('Qualification_Continuity'!C13)=TYPE(CN7183),ISBLANK('Qualification_Continuity'!C13)=ISBLANK(CN7183),EXACT('Qualification_Continuity'!C13,CN7183)),0,1),1)</x:f>
        <x:v>0</x:v>
      </x:c>
    </x:row>
    <x:row r="7184">
      <x:c r="CL7184" t="str">
        <x:v>Qualification_Continuity</x:v>
      </x:c>
      <x:c r="CM7184" t="str">
        <x:v>D13</x:v>
      </x:c>
      <x:c r="CN7184" t="str">
        <x:v>YES</x:v>
      </x:c>
      <x:c r="CO7184" t="n">
        <x:f>IFERROR(IF(AND(TYPE('Qualification_Continuity'!D13)=TYPE(CN7184),ISBLANK('Qualification_Continuity'!D13)=ISBLANK(CN7184),EXACT('Qualification_Continuity'!D13,CN7184)),0,1),1)</x:f>
        <x:v>0</x:v>
      </x:c>
    </x:row>
    <x:row r="7185">
      <x:c r="CL7185" t="str">
        <x:v>Qualification_Continuity</x:v>
      </x:c>
      <x:c r="CM7185" t="str">
        <x:v>E13</x:v>
      </x:c>
      <x:c r="CN7185" t="str">
        <x:v>CURRENT</x:v>
      </x:c>
      <x:c r="CO7185" t="n">
        <x:f>IFERROR(IF(AND(TYPE('Qualification_Continuity'!E13)=TYPE(CN7185),ISBLANK('Qualification_Continuity'!E13)=ISBLANK(CN7185),EXACT('Qualification_Continuity'!E13,CN7185)),0,1),1)</x:f>
        <x:v>0</x:v>
      </x:c>
    </x:row>
    <x:row r="7186">
      <x:c r="CL7186" t="str">
        <x:v>Qualification_Continuity</x:v>
      </x:c>
      <x:c r="CM7186" t="str">
        <x:v>G13</x:v>
      </x:c>
      <x:c r="CN7186" t="str">
        <x:v>Expired or suspended qualification blocks execution.</x:v>
      </x:c>
      <x:c r="CO7186" t="n">
        <x:f>IFERROR(IF(AND(TYPE('Qualification_Continuity'!G13)=TYPE(CN7186),ISBLANK('Qualification_Continuity'!G13)=ISBLANK(CN7186),EXACT('Qualification_Continuity'!G13,CN7186)),0,1),1)</x:f>
        <x:v>0</x:v>
      </x:c>
    </x:row>
    <x:row r="7187">
      <x:c r="CL7187" t="str">
        <x:v>Qualification_Continuity</x:v>
      </x:c>
      <x:c r="CM7187" t="str">
        <x:v>A14</x:v>
      </x:c>
      <x:c r="CN7187" t="str">
        <x:v>GATE_SNAPSHOT</x:v>
      </x:c>
      <x:c r="CO7187" t="n">
        <x:f>IFERROR(IF(AND(TYPE('Qualification_Continuity'!A14)=TYPE(CN7187),ISBLANK('Qualification_Continuity'!A14)=ISBLANK(CN7187),EXACT('Qualification_Continuity'!A14,CN7187)),0,1),1)</x:f>
        <x:v>0</x:v>
      </x:c>
    </x:row>
    <x:row r="7188">
      <x:c r="CL7188" t="str">
        <x:v>Qualification_Continuity</x:v>
      </x:c>
      <x:c r="CM7188" t="str">
        <x:v>B14</x:v>
      </x:c>
      <x:c r="CN7188" t="str">
        <x:v>RG supported; RF/TRC/CSV pass; framework non-decisive; authority-selected A</x:v>
      </x:c>
      <x:c r="CO7188" t="n">
        <x:f>IFERROR(IF(AND(TYPE('Qualification_Continuity'!B14)=TYPE(CN7188),ISBLANK('Qualification_Continuity'!B14)=ISBLANK(CN7188),EXACT('Qualification_Continuity'!B14,CN7188)),0,1),1)</x:f>
        <x:v>0</x:v>
      </x:c>
    </x:row>
    <x:row r="7189">
      <x:c r="CL7189" t="str">
        <x:v>Qualification_Continuity</x:v>
      </x:c>
      <x:c r="CM7189" t="str">
        <x:v>C14</x:v>
      </x:c>
      <x:c r="CN7189" t="str">
        <x:v>Dashboard / PCC</x:v>
      </x:c>
      <x:c r="CO7189" t="n">
        <x:f>IFERROR(IF(AND(TYPE('Qualification_Continuity'!C14)=TYPE(CN7189),ISBLANK('Qualification_Continuity'!C14)=ISBLANK(CN7189),EXACT('Qualification_Continuity'!C14,CN7189)),0,1),1)</x:f>
        <x:v>0</x:v>
      </x:c>
    </x:row>
    <x:row r="7190">
      <x:c r="CL7190" t="str">
        <x:v>Qualification_Continuity</x:v>
      </x:c>
      <x:c r="CM7190" t="str">
        <x:v>D14</x:v>
      </x:c>
      <x:c r="CN7190" t="str">
        <x:v>YES</x:v>
      </x:c>
      <x:c r="CO7190" t="n">
        <x:f>IFERROR(IF(AND(TYPE('Qualification_Continuity'!D14)=TYPE(CN7190),ISBLANK('Qualification_Continuity'!D14)=ISBLANK(CN7190),EXACT('Qualification_Continuity'!D14,CN7190)),0,1),1)</x:f>
        <x:v>0</x:v>
      </x:c>
    </x:row>
    <x:row r="7191">
      <x:c r="CL7191" t="str">
        <x:v>Qualification_Continuity</x:v>
      </x:c>
      <x:c r="CM7191" t="str">
        <x:v>E14</x:v>
      </x:c>
      <x:c r="CN7191" t="str">
        <x:v>RG supported; RF/TRC/CSV pass; framework non-decisive; authority-selected A</x:v>
      </x:c>
      <x:c r="CO7191" t="n">
        <x:f>IFERROR(IF(AND(TYPE('Qualification_Continuity'!E14)=TYPE(CN7191),ISBLANK('Qualification_Continuity'!E14)=ISBLANK(CN7191),EXACT('Qualification_Continuity'!E14,CN7191)),0,1),1)</x:f>
        <x:v>0</x:v>
      </x:c>
    </x:row>
    <x:row r="7192">
      <x:c r="CL7192" t="str">
        <x:v>Qualification_Continuity</x:v>
      </x:c>
      <x:c r="CM7192" t="str">
        <x:v>G14</x:v>
      </x:c>
      <x:c r="CN7192" t="str">
        <x:v>Frozen cascade outcome; does not itself authorize action.</x:v>
      </x:c>
      <x:c r="CO7192" t="n">
        <x:f>IFERROR(IF(AND(TYPE('Qualification_Continuity'!G14)=TYPE(CN7192),ISBLANK('Qualification_Continuity'!G14)=ISBLANK(CN7192),EXACT('Qualification_Continuity'!G14,CN7192)),0,1),1)</x:f>
        <x:v>0</x:v>
      </x:c>
    </x:row>
    <x:row r="7193">
      <x:c r="CL7193" t="str">
        <x:v>Qualification_Continuity</x:v>
      </x:c>
      <x:c r="CM7193" t="str">
        <x:v>A15</x:v>
      </x:c>
      <x:c r="CN7193" t="str">
        <x:v>QUALIFICATION_SNAPSHOT_HASH</x:v>
      </x:c>
      <x:c r="CO7193" t="n">
        <x:f>IFERROR(IF(AND(TYPE('Qualification_Continuity'!A15)=TYPE(CN7193),ISBLANK('Qualification_Continuity'!A15)=ISBLANK(CN7193),EXACT('Qualification_Continuity'!A15,CN7193)),0,1),1)</x:f>
        <x:v>0</x:v>
      </x:c>
    </x:row>
    <x:row r="7194">
      <x:c r="CL7194" t="str">
        <x:v>Qualification_Continuity</x:v>
      </x:c>
      <x:c r="CM7194" t="str">
        <x:v>B15</x:v>
      </x:c>
      <x:c r="CN7194" t="str">
        <x:v>Worked exemplar: replace with SHA-256</x:v>
      </x:c>
      <x:c r="CO7194" t="n">
        <x:f>IFERROR(IF(AND(TYPE('Qualification_Continuity'!B15)=TYPE(CN7194),ISBLANK('Qualification_Continuity'!B15)=ISBLANK(CN7194),EXACT('Qualification_Continuity'!B15,CN7194)),0,1),1)</x:f>
        <x:v>0</x:v>
      </x:c>
    </x:row>
    <x:row r="7195">
      <x:c r="CL7195" t="str">
        <x:v>Qualification_Continuity</x:v>
      </x:c>
      <x:c r="CM7195" t="str">
        <x:v>C15</x:v>
      </x:c>
      <x:c r="CN7195" t="str">
        <x:v>PCC / run record</x:v>
      </x:c>
      <x:c r="CO7195" t="n">
        <x:f>IFERROR(IF(AND(TYPE('Qualification_Continuity'!C15)=TYPE(CN7195),ISBLANK('Qualification_Continuity'!C15)=ISBLANK(CN7195),EXACT('Qualification_Continuity'!C15,CN7195)),0,1),1)</x:f>
        <x:v>0</x:v>
      </x:c>
    </x:row>
    <x:row r="7196">
      <x:c r="CL7196" t="str">
        <x:v>Qualification_Continuity</x:v>
      </x:c>
      <x:c r="CM7196" t="str">
        <x:v>D15</x:v>
      </x:c>
      <x:c r="CN7196" t="str">
        <x:v>YES</x:v>
      </x:c>
      <x:c r="CO7196" t="n">
        <x:f>IFERROR(IF(AND(TYPE('Qualification_Continuity'!D15)=TYPE(CN7196),ISBLANK('Qualification_Continuity'!D15)=ISBLANK(CN7196),EXACT('Qualification_Continuity'!D15,CN7196)),0,1),1)</x:f>
        <x:v>0</x:v>
      </x:c>
    </x:row>
    <x:row r="7197">
      <x:c r="CL7197" t="str">
        <x:v>Qualification_Continuity</x:v>
      </x:c>
      <x:c r="CM7197" t="str">
        <x:v>E15</x:v>
      </x:c>
      <x:c r="CN7197" t="str">
        <x:v>Worked exemplar: replace with SHA-256</x:v>
      </x:c>
      <x:c r="CO7197" t="n">
        <x:f>IFERROR(IF(AND(TYPE('Qualification_Continuity'!E15)=TYPE(CN7197),ISBLANK('Qualification_Continuity'!E15)=ISBLANK(CN7197),EXACT('Qualification_Continuity'!E15,CN7197)),0,1),1)</x:f>
        <x:v>0</x:v>
      </x:c>
    </x:row>
    <x:row r="7198">
      <x:c r="CL7198" t="str">
        <x:v>Qualification_Continuity</x:v>
      </x:c>
      <x:c r="CM7198" t="str">
        <x:v>G15</x:v>
      </x:c>
      <x:c r="CN7198" t="str">
        <x:v>Binds evidence, parameters, gate results, configuration, and selected option.</x:v>
      </x:c>
      <x:c r="CO7198" t="n">
        <x:f>IFERROR(IF(AND(TYPE('Qualification_Continuity'!G15)=TYPE(CN7198),ISBLANK('Qualification_Continuity'!G15)=ISBLANK(CN7198),EXACT('Qualification_Continuity'!G15,CN7198)),0,1),1)</x:f>
        <x:v>0</x:v>
      </x:c>
    </x:row>
    <x:row r="7199">
      <x:c r="CL7199" t="str">
        <x:v>Qualification_Continuity</x:v>
      </x:c>
      <x:c r="CM7199" t="str">
        <x:v>A16</x:v>
      </x:c>
      <x:c r="CN7199" t="str">
        <x:v>AUTHORITY_BASIS</x:v>
      </x:c>
      <x:c r="CO7199" t="n">
        <x:f>IFERROR(IF(AND(TYPE('Qualification_Continuity'!A16)=TYPE(CN7199),ISBLANK('Qualification_Continuity'!A16)=ISBLANK(CN7199),EXACT('Qualification_Continuity'!A16,CN7199)),0,1),1)</x:f>
        <x:v>0</x:v>
      </x:c>
    </x:row>
    <x:row r="7200">
      <x:c r="CL7200" t="str">
        <x:v>Qualification_Continuity</x:v>
      </x:c>
      <x:c r="CM7200" t="str">
        <x:v>B16</x:v>
      </x:c>
      <x:c r="CN7200" t="str">
        <x:v>Separate accountable-authority record required</x:v>
      </x:c>
      <x:c r="CO7200" t="n">
        <x:f>IFERROR(IF(AND(TYPE('Qualification_Continuity'!B16)=TYPE(CN7200),ISBLANK('Qualification_Continuity'!B16)=ISBLANK(CN7200),EXACT('Qualification_Continuity'!B16,CN7200)),0,1),1)</x:f>
        <x:v>0</x:v>
      </x:c>
    </x:row>
    <x:row r="7201">
      <x:c r="CL7201" t="str">
        <x:v>Qualification_Continuity</x:v>
      </x:c>
      <x:c r="CM7201" t="str">
        <x:v>C16</x:v>
      </x:c>
      <x:c r="CN7201" t="str">
        <x:v>PCC / governance record</x:v>
      </x:c>
      <x:c r="CO7201" t="n">
        <x:f>IFERROR(IF(AND(TYPE('Qualification_Continuity'!C16)=TYPE(CN7201),ISBLANK('Qualification_Continuity'!C16)=ISBLANK(CN7201),EXACT('Qualification_Continuity'!C16,CN7201)),0,1),1)</x:f>
        <x:v>0</x:v>
      </x:c>
    </x:row>
    <x:row r="7202">
      <x:c r="CL7202" t="str">
        <x:v>Qualification_Continuity</x:v>
      </x:c>
      <x:c r="CM7202" t="str">
        <x:v>D16</x:v>
      </x:c>
      <x:c r="CN7202" t="str">
        <x:v>YES</x:v>
      </x:c>
      <x:c r="CO7202" t="n">
        <x:f>IFERROR(IF(AND(TYPE('Qualification_Continuity'!D16)=TYPE(CN7202),ISBLANK('Qualification_Continuity'!D16)=ISBLANK(CN7202),EXACT('Qualification_Continuity'!D16,CN7202)),0,1),1)</x:f>
        <x:v>0</x:v>
      </x:c>
    </x:row>
    <x:row r="7203">
      <x:c r="CL7203" t="str">
        <x:v>Qualification_Continuity</x:v>
      </x:c>
      <x:c r="CM7203" t="str">
        <x:v>E16</x:v>
      </x:c>
      <x:c r="CN7203" t="str">
        <x:v>Separate accountable-authority record required</x:v>
      </x:c>
      <x:c r="CO7203" t="n">
        <x:f>IFERROR(IF(AND(TYPE('Qualification_Continuity'!E16)=TYPE(CN7203),ISBLANK('Qualification_Continuity'!E16)=ISBLANK(CN7203),EXACT('Qualification_Continuity'!E16,CN7203)),0,1),1)</x:f>
        <x:v>0</x:v>
      </x:c>
    </x:row>
    <x:row r="7204">
      <x:c r="CL7204" t="str">
        <x:v>Qualification_Continuity</x:v>
      </x:c>
      <x:c r="CM7204" t="str">
        <x:v>G16</x:v>
      </x:c>
      <x:c r="CN7204" t="str">
        <x:v>MathGov qualification is not legal, institutional, or operational authority.</x:v>
      </x:c>
      <x:c r="CO7204" t="n">
        <x:f>IFERROR(IF(AND(TYPE('Qualification_Continuity'!G16)=TYPE(CN7204),ISBLANK('Qualification_Continuity'!G16)=ISBLANK(CN7204),EXACT('Qualification_Continuity'!G16,CN7204)),0,1),1)</x:f>
        <x:v>0</x:v>
      </x:c>
    </x:row>
    <x:row r="7205">
      <x:c r="CL7205" t="str">
        <x:v>Qualification_Continuity</x:v>
      </x:c>
      <x:c r="CM7205" t="str">
        <x:v>A17</x:v>
      </x:c>
      <x:c r="CN7205" t="str">
        <x:v>REQUALIFICATION_TRIGGER_STATE</x:v>
      </x:c>
      <x:c r="CO7205" t="n">
        <x:f>IFERROR(IF(AND(TYPE('Qualification_Continuity'!A17)=TYPE(CN7205),ISBLANK('Qualification_Continuity'!A17)=ISBLANK(CN7205),EXACT('Qualification_Continuity'!A17,CN7205)),0,1),1)</x:f>
        <x:v>0</x:v>
      </x:c>
    </x:row>
    <x:row r="7206">
      <x:c r="CL7206" t="str">
        <x:v>Qualification_Continuity</x:v>
      </x:c>
      <x:c r="CM7206" t="str">
        <x:v>B17</x:v>
      </x:c>
      <x:c r="CN7206" t="str">
        <x:v>NO_ACTIVE_TRIGGER</x:v>
      </x:c>
      <x:c r="CO7206" t="n">
        <x:f>IFERROR(IF(AND(TYPE('Qualification_Continuity'!B17)=TYPE(CN7206),ISBLANK('Qualification_Continuity'!B17)=ISBLANK(CN7206),EXACT('Qualification_Continuity'!B17,CN7206)),0,1),1)</x:f>
        <x:v>0</x:v>
      </x:c>
    </x:row>
    <x:row r="7207">
      <x:c r="CL7207" t="str">
        <x:v>Qualification_Continuity</x:v>
      </x:c>
      <x:c r="CM7207" t="str">
        <x:v>C17</x:v>
      </x:c>
      <x:c r="CN7207" t="str">
        <x:v>Configuration_Assurance</x:v>
      </x:c>
      <x:c r="CO7207" t="n">
        <x:f>IFERROR(IF(AND(TYPE('Qualification_Continuity'!C17)=TYPE(CN7207),ISBLANK('Qualification_Continuity'!C17)=ISBLANK(CN7207),EXACT('Qualification_Continuity'!C17,CN7207)),0,1),1)</x:f>
        <x:v>0</x:v>
      </x:c>
    </x:row>
    <x:row r="7208">
      <x:c r="CL7208" t="str">
        <x:v>Qualification_Continuity</x:v>
      </x:c>
      <x:c r="CM7208" t="str">
        <x:v>D17</x:v>
      </x:c>
      <x:c r="CN7208" t="str">
        <x:v>YES</x:v>
      </x:c>
      <x:c r="CO7208" t="n">
        <x:f>IFERROR(IF(AND(TYPE('Qualification_Continuity'!D17)=TYPE(CN7208),ISBLANK('Qualification_Continuity'!D17)=ISBLANK(CN7208),EXACT('Qualification_Continuity'!D17,CN7208)),0,1),1)</x:f>
        <x:v>0</x:v>
      </x:c>
    </x:row>
    <x:row r="7209">
      <x:c r="CL7209" t="str">
        <x:v>Qualification_Continuity</x:v>
      </x:c>
      <x:c r="CM7209" t="str">
        <x:v>E17</x:v>
      </x:c>
      <x:c r="CN7209" t="str">
        <x:v>NO_ACTIVE_TRIGGER</x:v>
      </x:c>
      <x:c r="CO7209" t="n">
        <x:f>IFERROR(IF(AND(TYPE('Qualification_Continuity'!E17)=TYPE(CN7209),ISBLANK('Qualification_Continuity'!E17)=ISBLANK(CN7209),EXACT('Qualification_Continuity'!E17,CN7209)),0,1),1)</x:f>
        <x:v>0</x:v>
      </x:c>
    </x:row>
    <x:row r="7210">
      <x:c r="CL7210" t="str">
        <x:v>Qualification_Continuity</x:v>
      </x:c>
      <x:c r="CM7210" t="str">
        <x:v>G17</x:v>
      </x:c>
      <x:c r="CN7210" t="str">
        <x:v>Any material trigger suspends inherited qualification.</x:v>
      </x:c>
      <x:c r="CO7210" t="n">
        <x:f>IFERROR(IF(AND(TYPE('Qualification_Continuity'!G17)=TYPE(CN7210),ISBLANK('Qualification_Continuity'!G17)=ISBLANK(CN7210),EXACT('Qualification_Continuity'!G17,CN7210)),0,1),1)</x:f>
        <x:v>0</x:v>
      </x:c>
    </x:row>
    <x:row r="7211">
      <x:c r="CL7211" t="str">
        <x:v>Qualification_Continuity</x:v>
      </x:c>
      <x:c r="CM7211" t="str">
        <x:v>A18</x:v>
      </x:c>
      <x:c r="CN7211" t="str">
        <x:v>REQUIRED_CONTROLS_STATUS</x:v>
      </x:c>
      <x:c r="CO7211" t="n">
        <x:f>IFERROR(IF(AND(TYPE('Qualification_Continuity'!A18)=TYPE(CN7211),ISBLANK('Qualification_Continuity'!A18)=ISBLANK(CN7211),EXACT('Qualification_Continuity'!A18,CN7211)),0,1),1)</x:f>
        <x:v>0</x:v>
      </x:c>
    </x:row>
    <x:row r="7212">
      <x:c r="CL7212" t="str">
        <x:v>Qualification_Continuity</x:v>
      </x:c>
      <x:c r="CM7212" t="str">
        <x:v>B18</x:v>
      </x:c>
      <x:c r="CN7212" t="str">
        <x:v>ACTIVE</x:v>
      </x:c>
      <x:c r="CO7212" t="n">
        <x:f>IFERROR(IF(AND(TYPE('Qualification_Continuity'!B18)=TYPE(CN7212),ISBLANK('Qualification_Continuity'!B18)=ISBLANK(CN7212),EXACT('Qualification_Continuity'!B18,CN7212)),0,1),1)</x:f>
        <x:v>0</x:v>
      </x:c>
    </x:row>
    <x:row r="7213">
      <x:c r="CL7213" t="str">
        <x:v>Qualification_Continuity</x:v>
      </x:c>
      <x:c r="CM7213" t="str">
        <x:v>C18</x:v>
      </x:c>
      <x:c r="CN7213" t="str">
        <x:v>CSV / obligation records</x:v>
      </x:c>
      <x:c r="CO7213" t="n">
        <x:f>IFERROR(IF(AND(TYPE('Qualification_Continuity'!C18)=TYPE(CN7213),ISBLANK('Qualification_Continuity'!C18)=ISBLANK(CN7213),EXACT('Qualification_Continuity'!C18,CN7213)),0,1),1)</x:f>
        <x:v>0</x:v>
      </x:c>
    </x:row>
    <x:row r="7214">
      <x:c r="CL7214" t="str">
        <x:v>Qualification_Continuity</x:v>
      </x:c>
      <x:c r="CM7214" t="str">
        <x:v>D18</x:v>
      </x:c>
      <x:c r="CN7214" t="str">
        <x:v>YES</x:v>
      </x:c>
      <x:c r="CO7214" t="n">
        <x:f>IFERROR(IF(AND(TYPE('Qualification_Continuity'!D18)=TYPE(CN7214),ISBLANK('Qualification_Continuity'!D18)=ISBLANK(CN7214),EXACT('Qualification_Continuity'!D18,CN7214)),0,1),1)</x:f>
        <x:v>0</x:v>
      </x:c>
    </x:row>
    <x:row r="7215">
      <x:c r="CL7215" t="str">
        <x:v>Qualification_Continuity</x:v>
      </x:c>
      <x:c r="CM7215" t="str">
        <x:v>E18</x:v>
      </x:c>
      <x:c r="CN7215" t="str">
        <x:v>ACTIVE</x:v>
      </x:c>
      <x:c r="CO7215" t="n">
        <x:f>IFERROR(IF(AND(TYPE('Qualification_Continuity'!E18)=TYPE(CN7215),ISBLANK('Qualification_Continuity'!E18)=ISBLANK(CN7215),EXACT('Qualification_Continuity'!E18,CN7215)),0,1),1)</x:f>
        <x:v>0</x:v>
      </x:c>
    </x:row>
    <x:row r="7216">
      <x:c r="CL7216" t="str">
        <x:v>Qualification_Continuity</x:v>
      </x:c>
      <x:c r="CM7216" t="str">
        <x:v>G18</x:v>
      </x:c>
      <x:c r="CN7216" t="str">
        <x:v>Control promises require owners, evidence, expiry, and consequences.</x:v>
      </x:c>
      <x:c r="CO7216" t="n">
        <x:f>IFERROR(IF(AND(TYPE('Qualification_Continuity'!G18)=TYPE(CN7216),ISBLANK('Qualification_Continuity'!G18)=ISBLANK(CN7216),EXACT('Qualification_Continuity'!G18,CN7216)),0,1),1)</x:f>
        <x:v>0</x:v>
      </x:c>
    </x:row>
    <x:row r="7217">
      <x:c r="CL7217" t="str">
        <x:v>Qualification_Continuity</x:v>
      </x:c>
      <x:c r="CM7217" t="str">
        <x:v>A19</x:v>
      </x:c>
      <x:c r="CN7217" t="str">
        <x:v>MATERIAL_OBLIGATIONS_STATUS</x:v>
      </x:c>
      <x:c r="CO7217" t="n">
        <x:f>IFERROR(IF(AND(TYPE('Qualification_Continuity'!A19)=TYPE(CN7217),ISBLANK('Qualification_Continuity'!A19)=ISBLANK(CN7217),EXACT('Qualification_Continuity'!A19,CN7217)),0,1),1)</x:f>
        <x:v>0</x:v>
      </x:c>
    </x:row>
    <x:row r="7218">
      <x:c r="CL7218" t="str">
        <x:v>Qualification_Continuity</x:v>
      </x:c>
      <x:c r="CM7218" t="str">
        <x:v>B19</x:v>
      </x:c>
      <x:c r="CN7218" t="str">
        <x:v>CURRENT</x:v>
      </x:c>
      <x:c r="CO7218" t="n">
        <x:f>IFERROR(IF(AND(TYPE('Qualification_Continuity'!B19)=TYPE(CN7218),ISBLANK('Qualification_Continuity'!B19)=ISBLANK(CN7218),EXACT('Qualification_Continuity'!B19,CN7218)),0,1),1)</x:f>
        <x:v>0</x:v>
      </x:c>
    </x:row>
    <x:row r="7219">
      <x:c r="CL7219" t="str">
        <x:v>Qualification_Continuity</x:v>
      </x:c>
      <x:c r="CM7219" t="str">
        <x:v>C19</x:v>
      </x:c>
      <x:c r="CN7219" t="str">
        <x:v>Responsibility continuity</x:v>
      </x:c>
      <x:c r="CO7219" t="n">
        <x:f>IFERROR(IF(AND(TYPE('Qualification_Continuity'!C19)=TYPE(CN7219),ISBLANK('Qualification_Continuity'!C19)=ISBLANK(CN7219),EXACT('Qualification_Continuity'!C19,CN7219)),0,1),1)</x:f>
        <x:v>0</x:v>
      </x:c>
    </x:row>
    <x:row r="7220">
      <x:c r="CL7220" t="str">
        <x:v>Qualification_Continuity</x:v>
      </x:c>
      <x:c r="CM7220" t="str">
        <x:v>D19</x:v>
      </x:c>
      <x:c r="CN7220" t="str">
        <x:v>IF MATERIAL</x:v>
      </x:c>
      <x:c r="CO7220" t="n">
        <x:f>IFERROR(IF(AND(TYPE('Qualification_Continuity'!D19)=TYPE(CN7220),ISBLANK('Qualification_Continuity'!D19)=ISBLANK(CN7220),EXACT('Qualification_Continuity'!D19,CN7220)),0,1),1)</x:f>
        <x:v>0</x:v>
      </x:c>
    </x:row>
    <x:row r="7221">
      <x:c r="CL7221" t="str">
        <x:v>Qualification_Continuity</x:v>
      </x:c>
      <x:c r="CM7221" t="str">
        <x:v>E19</x:v>
      </x:c>
      <x:c r="CN7221" t="str">
        <x:v>CURRENT</x:v>
      </x:c>
      <x:c r="CO7221" t="n">
        <x:f>IFERROR(IF(AND(TYPE('Qualification_Continuity'!E19)=TYPE(CN7221),ISBLANK('Qualification_Continuity'!E19)=ISBLANK(CN7221),EXACT('Qualification_Continuity'!E19,CN7221)),0,1),1)</x:f>
        <x:v>0</x:v>
      </x:c>
    </x:row>
    <x:row r="7222">
      <x:c r="CL7222" t="str">
        <x:v>Qualification_Continuity</x:v>
      </x:c>
      <x:c r="CM7222" t="str">
        <x:v>G19</x:v>
      </x:c>
      <x:c r="CN7222" t="str">
        <x:v>No execution on expired, suspended, or ineffective obligations.</x:v>
      </x:c>
      <x:c r="CO7222" t="n">
        <x:f>IFERROR(IF(AND(TYPE('Qualification_Continuity'!G19)=TYPE(CN7222),ISBLANK('Qualification_Continuity'!G19)=ISBLANK(CN7222),EXACT('Qualification_Continuity'!G19,CN7222)),0,1),1)</x:f>
        <x:v>0</x:v>
      </x:c>
    </x:row>
    <x:row r="7223">
      <x:c r="CL7223" t="str">
        <x:v>Qualification_Continuity</x:v>
      </x:c>
      <x:c r="CM7223" t="str">
        <x:v>A20</x:v>
      </x:c>
      <x:c r="CN7223" t="str">
        <x:v>MONITORING_PLAN</x:v>
      </x:c>
      <x:c r="CO7223" t="n">
        <x:f>IFERROR(IF(AND(TYPE('Qualification_Continuity'!A20)=TYPE(CN7223),ISBLANK('Qualification_Continuity'!A20)=ISBLANK(CN7223),EXACT('Qualification_Continuity'!A20,CN7223)),0,1),1)</x:f>
        <x:v>0</x:v>
      </x:c>
    </x:row>
    <x:row r="7224">
      <x:c r="CL7224" t="str">
        <x:v>Qualification_Continuity</x:v>
      </x:c>
      <x:c r="CM7224" t="str">
        <x:v>B20</x:v>
      </x:c>
      <x:c r="CN7224" t="str">
        <x:v>Declared outcome and control monitoring</x:v>
      </x:c>
      <x:c r="CO7224" t="n">
        <x:f>IFERROR(IF(AND(TYPE('Qualification_Continuity'!B20)=TYPE(CN7224),ISBLANK('Qualification_Continuity'!B20)=ISBLANK(CN7224),EXACT('Qualification_Continuity'!B20,CN7224)),0,1),1)</x:f>
        <x:v>0</x:v>
      </x:c>
    </x:row>
    <x:row r="7225">
      <x:c r="CL7225" t="str">
        <x:v>Qualification_Continuity</x:v>
      </x:c>
      <x:c r="CM7225" t="str">
        <x:v>C20</x:v>
      </x:c>
      <x:c r="CN7225" t="str">
        <x:v>PCC</x:v>
      </x:c>
      <x:c r="CO7225" t="n">
        <x:f>IFERROR(IF(AND(TYPE('Qualification_Continuity'!C20)=TYPE(CN7225),ISBLANK('Qualification_Continuity'!C20)=ISBLANK(CN7225),EXACT('Qualification_Continuity'!C20,CN7225)),0,1),1)</x:f>
        <x:v>0</x:v>
      </x:c>
    </x:row>
    <x:row r="7226">
      <x:c r="CL7226" t="str">
        <x:v>Qualification_Continuity</x:v>
      </x:c>
      <x:c r="CM7226" t="str">
        <x:v>D20</x:v>
      </x:c>
      <x:c r="CN7226" t="str">
        <x:v>YES</x:v>
      </x:c>
      <x:c r="CO7226" t="n">
        <x:f>IFERROR(IF(AND(TYPE('Qualification_Continuity'!D20)=TYPE(CN7226),ISBLANK('Qualification_Continuity'!D20)=ISBLANK(CN7226),EXACT('Qualification_Continuity'!D20,CN7226)),0,1),1)</x:f>
        <x:v>0</x:v>
      </x:c>
    </x:row>
    <x:row r="7227">
      <x:c r="CL7227" t="str">
        <x:v>Qualification_Continuity</x:v>
      </x:c>
      <x:c r="CM7227" t="str">
        <x:v>E20</x:v>
      </x:c>
      <x:c r="CN7227" t="str">
        <x:v>Declared outcome and control monitoring</x:v>
      </x:c>
      <x:c r="CO7227" t="n">
        <x:f>IFERROR(IF(AND(TYPE('Qualification_Continuity'!E20)=TYPE(CN7227),ISBLANK('Qualification_Continuity'!E20)=ISBLANK(CN7227),EXACT('Qualification_Continuity'!E20,CN7227)),0,1),1)</x:f>
        <x:v>0</x:v>
      </x:c>
    </x:row>
    <x:row r="7228">
      <x:c r="CL7228" t="str">
        <x:v>Qualification_Continuity</x:v>
      </x:c>
      <x:c r="CM7228" t="str">
        <x:v>G20</x:v>
      </x:c>
      <x:c r="CN7228" t="str">
        <x:v>Monitoring does not substitute for prior admissibility.</x:v>
      </x:c>
      <x:c r="CO7228" t="n">
        <x:f>IFERROR(IF(AND(TYPE('Qualification_Continuity'!G20)=TYPE(CN7228),ISBLANK('Qualification_Continuity'!G20)=ISBLANK(CN7228),EXACT('Qualification_Continuity'!G20,CN7228)),0,1),1)</x:f>
        <x:v>0</x:v>
      </x:c>
    </x:row>
    <x:row r="7229">
      <x:c r="CL7229" t="str">
        <x:v>Qualification_Continuity</x:v>
      </x:c>
      <x:c r="CM7229" t="str">
        <x:v>A21</x:v>
      </x:c>
      <x:c r="CN7229" t="str">
        <x:v>PAUSE_OR_SHUTDOWN_PATH</x:v>
      </x:c>
      <x:c r="CO7229" t="n">
        <x:f>IFERROR(IF(AND(TYPE('Qualification_Continuity'!A21)=TYPE(CN7229),ISBLANK('Qualification_Continuity'!A21)=ISBLANK(CN7229),EXACT('Qualification_Continuity'!A21,CN7229)),0,1),1)</x:f>
        <x:v>0</x:v>
      </x:c>
    </x:row>
    <x:row r="7230">
      <x:c r="CL7230" t="str">
        <x:v>Qualification_Continuity</x:v>
      </x:c>
      <x:c r="CM7230" t="str">
        <x:v>B21</x:v>
      </x:c>
      <x:c r="CN7230" t="str">
        <x:v>Named accountable operator</x:v>
      </x:c>
      <x:c r="CO7230" t="n">
        <x:f>IFERROR(IF(AND(TYPE('Qualification_Continuity'!B21)=TYPE(CN7230),ISBLANK('Qualification_Continuity'!B21)=ISBLANK(CN7230),EXACT('Qualification_Continuity'!B21,CN7230)),0,1),1)</x:f>
        <x:v>0</x:v>
      </x:c>
    </x:row>
    <x:row r="7231">
      <x:c r="CL7231" t="str">
        <x:v>Qualification_Continuity</x:v>
      </x:c>
      <x:c r="CM7231" t="str">
        <x:v>C21</x:v>
      </x:c>
      <x:c r="CN7231" t="str">
        <x:v>PCC</x:v>
      </x:c>
      <x:c r="CO7231" t="n">
        <x:f>IFERROR(IF(AND(TYPE('Qualification_Continuity'!C21)=TYPE(CN7231),ISBLANK('Qualification_Continuity'!C21)=ISBLANK(CN7231),EXACT('Qualification_Continuity'!C21,CN7231)),0,1),1)</x:f>
        <x:v>0</x:v>
      </x:c>
    </x:row>
    <x:row r="7232">
      <x:c r="CL7232" t="str">
        <x:v>Qualification_Continuity</x:v>
      </x:c>
      <x:c r="CM7232" t="str">
        <x:v>D21</x:v>
      </x:c>
      <x:c r="CN7232" t="str">
        <x:v>YES</x:v>
      </x:c>
      <x:c r="CO7232" t="n">
        <x:f>IFERROR(IF(AND(TYPE('Qualification_Continuity'!D21)=TYPE(CN7232),ISBLANK('Qualification_Continuity'!D21)=ISBLANK(CN7232),EXACT('Qualification_Continuity'!D21,CN7232)),0,1),1)</x:f>
        <x:v>0</x:v>
      </x:c>
    </x:row>
    <x:row r="7233">
      <x:c r="CL7233" t="str">
        <x:v>Qualification_Continuity</x:v>
      </x:c>
      <x:c r="CM7233" t="str">
        <x:v>E21</x:v>
      </x:c>
      <x:c r="CN7233" t="str">
        <x:v>Named accountable operator</x:v>
      </x:c>
      <x:c r="CO7233" t="n">
        <x:f>IFERROR(IF(AND(TYPE('Qualification_Continuity'!E21)=TYPE(CN7233),ISBLANK('Qualification_Continuity'!E21)=ISBLANK(CN7233),EXACT('Qualification_Continuity'!E21,CN7233)),0,1),1)</x:f>
        <x:v>0</x:v>
      </x:c>
    </x:row>
    <x:row r="7234">
      <x:c r="CL7234" t="str">
        <x:v>Qualification_Continuity</x:v>
      </x:c>
      <x:c r="CM7234" t="str">
        <x:v>G21</x:v>
      </x:c>
      <x:c r="CN7234" t="str">
        <x:v>Must be usable within the consequence tempo.</x:v>
      </x:c>
      <x:c r="CO7234" t="n">
        <x:f>IFERROR(IF(AND(TYPE('Qualification_Continuity'!G21)=TYPE(CN7234),ISBLANK('Qualification_Continuity'!G21)=ISBLANK(CN7234),EXACT('Qualification_Continuity'!G21,CN7234)),0,1),1)</x:f>
        <x:v>0</x:v>
      </x:c>
    </x:row>
    <x:row r="7235">
      <x:c r="CL7235" t="str">
        <x:v>Qualification_Continuity</x:v>
      </x:c>
      <x:c r="CM7235" t="str">
        <x:v>A22</x:v>
      </x:c>
      <x:c r="CN7235" t="str">
        <x:v>ROLLBACK_OR_REPAIR_PATH</x:v>
      </x:c>
      <x:c r="CO7235" t="n">
        <x:f>IFERROR(IF(AND(TYPE('Qualification_Continuity'!A22)=TYPE(CN7235),ISBLANK('Qualification_Continuity'!A22)=ISBLANK(CN7235),EXACT('Qualification_Continuity'!A22,CN7235)),0,1),1)</x:f>
        <x:v>0</x:v>
      </x:c>
    </x:row>
    <x:row r="7236">
      <x:c r="CL7236" t="str">
        <x:v>Qualification_Continuity</x:v>
      </x:c>
      <x:c r="CM7236" t="str">
        <x:v>B22</x:v>
      </x:c>
      <x:c r="CN7236" t="str">
        <x:v>Policy rollback / revision / review</x:v>
      </x:c>
      <x:c r="CO7236" t="n">
        <x:f>IFERROR(IF(AND(TYPE('Qualification_Continuity'!B22)=TYPE(CN7236),ISBLANK('Qualification_Continuity'!B22)=ISBLANK(CN7236),EXACT('Qualification_Continuity'!B22,CN7236)),0,1),1)</x:f>
        <x:v>0</x:v>
      </x:c>
    </x:row>
    <x:row r="7237">
      <x:c r="CL7237" t="str">
        <x:v>Qualification_Continuity</x:v>
      </x:c>
      <x:c r="CM7237" t="str">
        <x:v>C22</x:v>
      </x:c>
      <x:c r="CN7237" t="str">
        <x:v>PCC</x:v>
      </x:c>
      <x:c r="CO7237" t="n">
        <x:f>IFERROR(IF(AND(TYPE('Qualification_Continuity'!C22)=TYPE(CN7237),ISBLANK('Qualification_Continuity'!C22)=ISBLANK(CN7237),EXACT('Qualification_Continuity'!C22,CN7237)),0,1),1)</x:f>
        <x:v>0</x:v>
      </x:c>
    </x:row>
    <x:row r="7238">
      <x:c r="CL7238" t="str">
        <x:v>Qualification_Continuity</x:v>
      </x:c>
      <x:c r="CM7238" t="str">
        <x:v>D22</x:v>
      </x:c>
      <x:c r="CN7238" t="str">
        <x:v>YES</x:v>
      </x:c>
      <x:c r="CO7238" t="n">
        <x:f>IFERROR(IF(AND(TYPE('Qualification_Continuity'!D22)=TYPE(CN7238),ISBLANK('Qualification_Continuity'!D22)=ISBLANK(CN7238),EXACT('Qualification_Continuity'!D22,CN7238)),0,1),1)</x:f>
        <x:v>0</x:v>
      </x:c>
    </x:row>
    <x:row r="7239">
      <x:c r="CL7239" t="str">
        <x:v>Qualification_Continuity</x:v>
      </x:c>
      <x:c r="CM7239" t="str">
        <x:v>E22</x:v>
      </x:c>
      <x:c r="CN7239" t="str">
        <x:v>Policy rollback / revision / review</x:v>
      </x:c>
      <x:c r="CO7239" t="n">
        <x:f>IFERROR(IF(AND(TYPE('Qualification_Continuity'!E22)=TYPE(CN7239),ISBLANK('Qualification_Continuity'!E22)=ISBLANK(CN7239),EXACT('Qualification_Continuity'!E22,CN7239)),0,1),1)</x:f>
        <x:v>0</x:v>
      </x:c>
    </x:row>
    <x:row r="7240">
      <x:c r="CL7240" t="str">
        <x:v>Qualification_Continuity</x:v>
      </x:c>
      <x:c r="CM7240" t="str">
        <x:v>G22</x:v>
      </x:c>
      <x:c r="CN7240" t="str">
        <x:v>Irreversibility requires stronger prior support and claim limits.</x:v>
      </x:c>
      <x:c r="CO7240" t="n">
        <x:f>IFERROR(IF(AND(TYPE('Qualification_Continuity'!G22)=TYPE(CN7240),ISBLANK('Qualification_Continuity'!G22)=ISBLANK(CN7240),EXACT('Qualification_Continuity'!G22,CN7240)),0,1),1)</x:f>
        <x:v>0</x:v>
      </x:c>
    </x:row>
    <x:row r="7241">
      <x:c r="CL7241" t="str">
        <x:v>Qualification_Continuity</x:v>
      </x:c>
      <x:c r="CM7241" t="str">
        <x:v>A23</x:v>
      </x:c>
      <x:c r="CN7241" t="str">
        <x:v>EXECUTION_DISPOSITION</x:v>
      </x:c>
      <x:c r="CO7241" t="n">
        <x:f>IFERROR(IF(AND(TYPE('Qualification_Continuity'!A23)=TYPE(CN7241),ISBLANK('Qualification_Continuity'!A23)=ISBLANK(CN7241),EXACT('Qualification_Continuity'!A23,CN7241)),0,1),1)</x:f>
        <x:v>0</x:v>
      </x:c>
    </x:row>
    <x:row r="7242">
      <x:c r="CL7242" t="str">
        <x:v>Qualification_Continuity</x:v>
      </x:c>
      <x:c r="CM7242" t="str">
        <x:v>B23</x:v>
      </x:c>
      <x:c r="CN7242" t="str">
        <x:v>WORKED_RUN_ONLY</x:v>
      </x:c>
      <x:c r="CO7242" t="n">
        <x:f>IFERROR(IF(AND(TYPE('Qualification_Continuity'!B23)=TYPE(CN7242),ISBLANK('Qualification_Continuity'!B23)=ISBLANK(CN7242),EXACT('Qualification_Continuity'!B23,CN7242)),0,1),1)</x:f>
        <x:v>0</x:v>
      </x:c>
    </x:row>
    <x:row r="7243">
      <x:c r="CL7243" t="str">
        <x:v>Qualification_Continuity</x:v>
      </x:c>
      <x:c r="CM7243" t="str">
        <x:v>C23</x:v>
      </x:c>
      <x:c r="CN7243" t="str">
        <x:v>Release boundary</x:v>
      </x:c>
      <x:c r="CO7243" t="n">
        <x:f>IFERROR(IF(AND(TYPE('Qualification_Continuity'!C23)=TYPE(CN7243),ISBLANK('Qualification_Continuity'!C23)=ISBLANK(CN7243),EXACT('Qualification_Continuity'!C23,CN7243)),0,1),1)</x:f>
        <x:v>0</x:v>
      </x:c>
    </x:row>
    <x:row r="7244">
      <x:c r="CL7244" t="str">
        <x:v>Qualification_Continuity</x:v>
      </x:c>
      <x:c r="CM7244" t="str">
        <x:v>D23</x:v>
      </x:c>
      <x:c r="CN7244" t="str">
        <x:v>YES</x:v>
      </x:c>
      <x:c r="CO7244" t="n">
        <x:f>IFERROR(IF(AND(TYPE('Qualification_Continuity'!D23)=TYPE(CN7244),ISBLANK('Qualification_Continuity'!D23)=ISBLANK(CN7244),EXACT('Qualification_Continuity'!D23,CN7244)),0,1),1)</x:f>
        <x:v>0</x:v>
      </x:c>
    </x:row>
    <x:row r="7245">
      <x:c r="CL7245" t="str">
        <x:v>Qualification_Continuity</x:v>
      </x:c>
      <x:c r="CM7245" t="str">
        <x:v>E23</x:v>
      </x:c>
      <x:c r="CN7245" t="str">
        <x:v>WORKED_RUN_ONLY</x:v>
      </x:c>
      <x:c r="CO7245" t="n">
        <x:f>IFERROR(IF(AND(TYPE('Qualification_Continuity'!E23)=TYPE(CN7245),ISBLANK('Qualification_Continuity'!E23)=ISBLANK(CN7245),EXACT('Qualification_Continuity'!E23,CN7245)),0,1),1)</x:f>
        <x:v>0</x:v>
      </x:c>
    </x:row>
    <x:row r="7246">
      <x:c r="CL7246" t="str">
        <x:v>Qualification_Continuity</x:v>
      </x:c>
      <x:c r="CM7246" t="str">
        <x:v>G23</x:v>
      </x:c>
      <x:c r="CN7246" t="str">
        <x:v>Worked exemplar only. The workbook is not an execution engine, authorization, or permission grant.</x:v>
      </x:c>
      <x:c r="CO7246" t="n">
        <x:f>IFERROR(IF(AND(TYPE('Qualification_Continuity'!G23)=TYPE(CN7246),ISBLANK('Qualification_Continuity'!G23)=ISBLANK(CN7246),EXACT('Qualification_Continuity'!G23,CN7246)),0,1),1)</x:f>
        <x:v>0</x:v>
      </x:c>
    </x:row>
    <x:row r="7247">
      <x:c r="CL7247" t="str">
        <x:v>Qualification_Continuity</x:v>
      </x:c>
      <x:c r="CM7247" t="str">
        <x:v>A24</x:v>
      </x:c>
      <x:c r="CN7247" t="str">
        <x:v>CLAIM_BOUNDARY</x:v>
      </x:c>
      <x:c r="CO7247" t="n">
        <x:f>IFERROR(IF(AND(TYPE('Qualification_Continuity'!A24)=TYPE(CN7247),ISBLANK('Qualification_Continuity'!A24)=ISBLANK(CN7247),EXACT('Qualification_Continuity'!A24,CN7247)),0,1),1)</x:f>
        <x:v>0</x:v>
      </x:c>
    </x:row>
    <x:row r="7248">
      <x:c r="CL7248" t="str">
        <x:v>Qualification_Continuity</x:v>
      </x:c>
      <x:c r="CM7248" t="str">
        <x:v>B24</x:v>
      </x:c>
      <x:c r="CN7248" t="str">
        <x:v>Demonstrates qualification continuity only</x:v>
      </x:c>
      <x:c r="CO7248" t="n">
        <x:f>IFERROR(IF(AND(TYPE('Qualification_Continuity'!B24)=TYPE(CN7248),ISBLANK('Qualification_Continuity'!B24)=ISBLANK(CN7248),EXACT('Qualification_Continuity'!B24,CN7248)),0,1),1)</x:f>
        <x:v>0</x:v>
      </x:c>
    </x:row>
    <x:row r="7249">
      <x:c r="CL7249" t="str">
        <x:v>Qualification_Continuity</x:v>
      </x:c>
      <x:c r="CM7249" t="str">
        <x:v>C24</x:v>
      </x:c>
      <x:c r="CN7249" t="str">
        <x:v>Release boundary</x:v>
      </x:c>
      <x:c r="CO7249" t="n">
        <x:f>IFERROR(IF(AND(TYPE('Qualification_Continuity'!C24)=TYPE(CN7249),ISBLANK('Qualification_Continuity'!C24)=ISBLANK(CN7249),EXACT('Qualification_Continuity'!C24,CN7249)),0,1),1)</x:f>
        <x:v>0</x:v>
      </x:c>
    </x:row>
    <x:row r="7250">
      <x:c r="CL7250" t="str">
        <x:v>Qualification_Continuity</x:v>
      </x:c>
      <x:c r="CM7250" t="str">
        <x:v>D24</x:v>
      </x:c>
      <x:c r="CN7250" t="str">
        <x:v>YES</x:v>
      </x:c>
      <x:c r="CO7250" t="n">
        <x:f>IFERROR(IF(AND(TYPE('Qualification_Continuity'!D24)=TYPE(CN7250),ISBLANK('Qualification_Continuity'!D24)=ISBLANK(CN7250),EXACT('Qualification_Continuity'!D24,CN7250)),0,1),1)</x:f>
        <x:v>0</x:v>
      </x:c>
    </x:row>
    <x:row r="7251">
      <x:c r="CL7251" t="str">
        <x:v>Qualification_Continuity</x:v>
      </x:c>
      <x:c r="CM7251" t="str">
        <x:v>E24</x:v>
      </x:c>
      <x:c r="CN7251" t="str">
        <x:v>Demonstrates qualification continuity only</x:v>
      </x:c>
      <x:c r="CO7251" t="n">
        <x:f>IFERROR(IF(AND(TYPE('Qualification_Continuity'!E24)=TYPE(CN7251),ISBLANK('Qualification_Continuity'!E24)=ISBLANK(CN7251),EXACT('Qualification_Continuity'!E24,CN7251)),0,1),1)</x:f>
        <x:v>0</x:v>
      </x:c>
    </x:row>
    <x:row r="7252">
      <x:c r="CL7252" t="str">
        <x:v>Qualification_Continuity</x:v>
      </x:c>
      <x:c r="CM7252" t="str">
        <x:v>G24</x:v>
      </x:c>
      <x:c r="CN7252" t="str">
        <x:v>No empirical, legal, safety, or deployment-readiness claim.</x:v>
      </x:c>
      <x:c r="CO7252" t="n">
        <x:f>IFERROR(IF(AND(TYPE('Qualification_Continuity'!G24)=TYPE(CN7252),ISBLANK('Qualification_Continuity'!G24)=ISBLANK(CN7252),EXACT('Qualification_Continuity'!G24,CN7252)),0,1),1)</x:f>
        <x:v>0</x:v>
      </x:c>
    </x:row>
    <x:row r="7253">
      <x:c r="CL7253" t="str">
        <x:v>Qualification_Continuity</x:v>
      </x:c>
      <x:c r="CM7253" t="str">
        <x:v>A25</x:v>
      </x:c>
      <x:c r="CN7253" t="str">
        <x:v>REVIEWER_ROLE</x:v>
      </x:c>
      <x:c r="CO7253" t="n">
        <x:f>IFERROR(IF(AND(TYPE('Qualification_Continuity'!A25)=TYPE(CN7253),ISBLANK('Qualification_Continuity'!A25)=ISBLANK(CN7253),EXACT('Qualification_Continuity'!A25,CN7253)),0,1),1)</x:f>
        <x:v>0</x:v>
      </x:c>
    </x:row>
    <x:row r="7254">
      <x:c r="CL7254" t="str">
        <x:v>Qualification_Continuity</x:v>
      </x:c>
      <x:c r="CM7254" t="str">
        <x:v>B25</x:v>
      </x:c>
      <x:c r="CN7254" t="str">
        <x:v>Independent human reviewer</x:v>
      </x:c>
      <x:c r="CO7254" t="n">
        <x:f>IFERROR(IF(AND(TYPE('Qualification_Continuity'!B25)=TYPE(CN7254),ISBLANK('Qualification_Continuity'!B25)=ISBLANK(CN7254),EXACT('Qualification_Continuity'!B25,CN7254)),0,1),1)</x:f>
        <x:v>0</x:v>
      </x:c>
    </x:row>
    <x:row r="7255">
      <x:c r="CL7255" t="str">
        <x:v>Qualification_Continuity</x:v>
      </x:c>
      <x:c r="CM7255" t="str">
        <x:v>C25</x:v>
      </x:c>
      <x:c r="CN7255" t="str">
        <x:v>PCC</x:v>
      </x:c>
      <x:c r="CO7255" t="n">
        <x:f>IFERROR(IF(AND(TYPE('Qualification_Continuity'!C25)=TYPE(CN7255),ISBLANK('Qualification_Continuity'!C25)=ISBLANK(CN7255),EXACT('Qualification_Continuity'!C25,CN7255)),0,1),1)</x:f>
        <x:v>0</x:v>
      </x:c>
    </x:row>
    <x:row r="7256">
      <x:c r="CL7256" t="str">
        <x:v>Qualification_Continuity</x:v>
      </x:c>
      <x:c r="CM7256" t="str">
        <x:v>D25</x:v>
      </x:c>
      <x:c r="CN7256" t="str">
        <x:v>YES</x:v>
      </x:c>
      <x:c r="CO7256" t="n">
        <x:f>IFERROR(IF(AND(TYPE('Qualification_Continuity'!D25)=TYPE(CN7256),ISBLANK('Qualification_Continuity'!D25)=ISBLANK(CN7256),EXACT('Qualification_Continuity'!D25,CN7256)),0,1),1)</x:f>
        <x:v>0</x:v>
      </x:c>
    </x:row>
    <x:row r="7257">
      <x:c r="CL7257" t="str">
        <x:v>Qualification_Continuity</x:v>
      </x:c>
      <x:c r="CM7257" t="str">
        <x:v>E25</x:v>
      </x:c>
      <x:c r="CN7257" t="str">
        <x:v>Independent human reviewer</x:v>
      </x:c>
      <x:c r="CO7257" t="n">
        <x:f>IFERROR(IF(AND(TYPE('Qualification_Continuity'!E25)=TYPE(CN7257),ISBLANK('Qualification_Continuity'!E25)=ISBLANK(CN7257),EXACT('Qualification_Continuity'!E25,CN7257)),0,1),1)</x:f>
        <x:v>0</x:v>
      </x:c>
    </x:row>
    <x:row r="7258">
      <x:c r="CL7258" t="str">
        <x:v>Qualification_Continuity</x:v>
      </x:c>
      <x:c r="CM7258" t="str">
        <x:v>G25</x:v>
      </x:c>
      <x:c r="CN7258" t="str">
        <x:v>Replace role with named accountable reviewer in a live run.</x:v>
      </x:c>
      <x:c r="CO7258" t="n">
        <x:f>IFERROR(IF(AND(TYPE('Qualification_Continuity'!G25)=TYPE(CN7258),ISBLANK('Qualification_Continuity'!G25)=ISBLANK(CN7258),EXACT('Qualification_Continuity'!G25,CN7258)),0,1),1)</x:f>
        <x:v>0</x:v>
      </x:c>
    </x:row>
    <x:row r="7259">
      <x:c r="CL7259" t="str">
        <x:v>Qualification_Continuity</x:v>
      </x:c>
      <x:c r="CM7259" t="str">
        <x:v>A26</x:v>
      </x:c>
      <x:c r="CN7259" t="str">
        <x:v>EVALUATED_AT</x:v>
      </x:c>
      <x:c r="CO7259" t="n">
        <x:f>IFERROR(IF(AND(TYPE('Qualification_Continuity'!A26)=TYPE(CN7259),ISBLANK('Qualification_Continuity'!A26)=ISBLANK(CN7259),EXACT('Qualification_Continuity'!A26,CN7259)),0,1),1)</x:f>
        <x:v>0</x:v>
      </x:c>
    </x:row>
    <x:row r="7260">
      <x:c r="CL7260" t="str">
        <x:v>Qualification_Continuity</x:v>
      </x:c>
      <x:c r="CM7260" t="str">
        <x:v>B26</x:v>
      </x:c>
      <x:c r="CN7260" t="str">
        <x:v>2026-08-09</x:v>
      </x:c>
      <x:c r="CO7260" t="n">
        <x:f>IFERROR(IF(AND(TYPE('Qualification_Continuity'!B26)=TYPE(CN7260),ISBLANK('Qualification_Continuity'!B26)=ISBLANK(CN7260),EXACT('Qualification_Continuity'!B26,CN7260)),0,1),1)</x:f>
        <x:v>0</x:v>
      </x:c>
    </x:row>
    <x:row r="7261">
      <x:c r="CL7261" t="str">
        <x:v>Qualification_Continuity</x:v>
      </x:c>
      <x:c r="CM7261" t="str">
        <x:v>C26</x:v>
      </x:c>
      <x:c r="CN7261" t="str">
        <x:v>Release record</x:v>
      </x:c>
      <x:c r="CO7261" t="n">
        <x:f>IFERROR(IF(AND(TYPE('Qualification_Continuity'!C26)=TYPE(CN7261),ISBLANK('Qualification_Continuity'!C26)=ISBLANK(CN7261),EXACT('Qualification_Continuity'!C26,CN7261)),0,1),1)</x:f>
        <x:v>0</x:v>
      </x:c>
    </x:row>
    <x:row r="7262">
      <x:c r="CL7262" t="str">
        <x:v>Qualification_Continuity</x:v>
      </x:c>
      <x:c r="CM7262" t="str">
        <x:v>D26</x:v>
      </x:c>
      <x:c r="CN7262" t="str">
        <x:v>YES</x:v>
      </x:c>
      <x:c r="CO7262" t="n">
        <x:f>IFERROR(IF(AND(TYPE('Qualification_Continuity'!D26)=TYPE(CN7262),ISBLANK('Qualification_Continuity'!D26)=ISBLANK(CN7262),EXACT('Qualification_Continuity'!D26,CN7262)),0,1),1)</x:f>
        <x:v>0</x:v>
      </x:c>
    </x:row>
    <x:row r="7263">
      <x:c r="CL7263" t="str">
        <x:v>Qualification_Continuity</x:v>
      </x:c>
      <x:c r="CM7263" t="str">
        <x:v>E26</x:v>
      </x:c>
      <x:c r="CN7263" t="str">
        <x:v>2026-08-09</x:v>
      </x:c>
      <x:c r="CO7263" t="n">
        <x:f>IFERROR(IF(AND(TYPE('Qualification_Continuity'!E26)=TYPE(CN7263),ISBLANK('Qualification_Continuity'!E26)=ISBLANK(CN7263),EXACT('Qualification_Continuity'!E26,CN7263)),0,1),1)</x:f>
        <x:v>0</x:v>
      </x:c>
    </x:row>
    <x:row r="7264">
      <x:c r="CL7264" t="str">
        <x:v>Qualification_Continuity</x:v>
      </x:c>
      <x:c r="CM7264" t="str">
        <x:v>G26</x:v>
      </x:c>
      <x:c r="CN7264" t="str">
        <x:v>Re-evaluate at execution time and after any trigger.</x:v>
      </x:c>
      <x:c r="CO7264" t="n">
        <x:f>IFERROR(IF(AND(TYPE('Qualification_Continuity'!G26)=TYPE(CN7264),ISBLANK('Qualification_Continuity'!G26)=ISBLANK(CN7264),EXACT('Qualification_Continuity'!G26,CN7264)),0,1),1)</x:f>
        <x:v>0</x:v>
      </x:c>
    </x:row>
    <x:row r="7265">
      <x:c r="CL7265" t="str">
        <x:v>Qualification_Continuity</x:v>
      </x:c>
      <x:c r="CM7265" t="str">
        <x:v>A28</x:v>
      </x:c>
      <x:c r="CN7265" t="str">
        <x:v>LOCAL RECORD CHECK — NOT EXECUTION READINESS</x:v>
      </x:c>
      <x:c r="CO7265" t="n">
        <x:f>IFERROR(IF(AND(TYPE('Qualification_Continuity'!A28)=TYPE(CN7265),ISBLANK('Qualification_Continuity'!A28)=ISBLANK(CN7265),EXACT('Qualification_Continuity'!A28,CN7265)),0,1),1)</x:f>
        <x:v>0</x:v>
      </x:c>
    </x:row>
    <x:row r="7266">
      <x:c r="CL7266" t="str">
        <x:v>Qualification_Continuity</x:v>
      </x:c>
      <x:c r="CM7266" t="str">
        <x:v>B28</x:v>
      </x:c>
      <x:c r="CN7266" t="str">
        <x:v>Existing gates + current qualification + separate authority + active controls</x:v>
      </x:c>
      <x:c r="CO7266" t="n">
        <x:f>IFERROR(IF(AND(TYPE('Qualification_Continuity'!B28)=TYPE(CN7266),ISBLANK('Qualification_Continuity'!B28)=ISBLANK(CN7266),EXACT('Qualification_Continuity'!B28,CN7266)),0,1),1)</x:f>
        <x:v>0</x:v>
      </x:c>
    </x:row>
    <x:row r="7267">
      <x:c r="CL7267" t="str">
        <x:v>Qualification_Continuity</x:v>
      </x:c>
      <x:c r="CM7267" t="str">
        <x:v>D28</x:v>
      </x:c>
      <x:c r="CN7267" t="str">
        <x:v>YES</x:v>
      </x:c>
      <x:c r="CO7267" t="n">
        <x:f>IFERROR(IF(AND(TYPE('Qualification_Continuity'!D28)=TYPE(CN7267),ISBLANK('Qualification_Continuity'!D28)=ISBLANK(CN7267),EXACT('Qualification_Continuity'!D28,CN7267)),0,1),1)</x:f>
        <x:v>0</x:v>
      </x:c>
    </x:row>
    <x:row r="7268">
      <x:c r="CL7268" t="str">
        <x:v>Qualification_Continuity</x:v>
      </x:c>
      <x:c r="CM7268" t="str">
        <x:v>E28</x:v>
      </x:c>
      <x:c r="CN7268" t="str">
        <x:v>Existing gates + current qualification + separate authority + active controls</x:v>
      </x:c>
      <x:c r="CO7268" t="n">
        <x:f>IFERROR(IF(AND(TYPE('Qualification_Continuity'!E28)=TYPE(CN7268),ISBLANK('Qualification_Continuity'!E28)=ISBLANK(CN7268),EXACT('Qualification_Continuity'!E28,CN7268)),0,1),1)</x:f>
        <x:v>0</x:v>
      </x:c>
    </x:row>
    <x:row r="7269">
      <x:c r="CL7269" t="str">
        <x:v>Qualification_Continuity</x:v>
      </x:c>
      <x:c r="CM7269" t="str">
        <x:v>G28</x:v>
      </x:c>
      <x:c r="CN7269" t="str">
        <x:v>Only typed record consistency is checked. The exemplar has placeholder hashes and authority, no expiry/control evidence verification, and no live action-time evaluation. Neither result authorizes execution.</x:v>
      </x:c>
      <x:c r="CO7269" t="n">
        <x:f>IFERROR(IF(AND(TYPE('Qualification_Continuity'!G28)=TYPE(CN7269),ISBLANK('Qualification_Continuity'!G28)=ISBLANK(CN7269),EXACT('Qualification_Continuity'!G28,CN7269)),0,1),1)</x:f>
        <x:v>0</x:v>
      </x:c>
    </x:row>
    <x:row r="7270">
      <x:c r="CL7270" t="str">
        <x:v>Qualification_Continuity</x:v>
      </x:c>
      <x:c r="CM7270" t="str">
        <x:v>A30</x:v>
      </x:c>
      <x:c r="CN7270" t="str">
        <x:v>Continuity check</x:v>
      </x:c>
      <x:c r="CO7270" t="n">
        <x:f>IFERROR(IF(AND(TYPE('Qualification_Continuity'!A30)=TYPE(CN7270),ISBLANK('Qualification_Continuity'!A30)=ISBLANK(CN7270),EXACT('Qualification_Continuity'!A30,CN7270)),0,1),1)</x:f>
        <x:v>0</x:v>
      </x:c>
    </x:row>
    <x:row r="7271">
      <x:c r="CL7271" t="str">
        <x:v>Qualification_Continuity</x:v>
      </x:c>
      <x:c r="CM7271" t="str">
        <x:v>B30</x:v>
      </x:c>
      <x:c r="CN7271" t="str">
        <x:v>Required state</x:v>
      </x:c>
      <x:c r="CO7271" t="n">
        <x:f>IFERROR(IF(AND(TYPE('Qualification_Continuity'!B30)=TYPE(CN7271),ISBLANK('Qualification_Continuity'!B30)=ISBLANK(CN7271),EXACT('Qualification_Continuity'!B30,CN7271)),0,1),1)</x:f>
        <x:v>0</x:v>
      </x:c>
    </x:row>
    <x:row r="7272">
      <x:c r="CL7272" t="str">
        <x:v>Qualification_Continuity</x:v>
      </x:c>
      <x:c r="CM7272" t="str">
        <x:v>C30</x:v>
      </x:c>
      <x:c r="CN7272" t="str">
        <x:v>Observed state</x:v>
      </x:c>
      <x:c r="CO7272" t="n">
        <x:f>IFERROR(IF(AND(TYPE('Qualification_Continuity'!C30)=TYPE(CN7272),ISBLANK('Qualification_Continuity'!C30)=ISBLANK(CN7272),EXACT('Qualification_Continuity'!C30,CN7272)),0,1),1)</x:f>
        <x:v>0</x:v>
      </x:c>
    </x:row>
    <x:row r="7273">
      <x:c r="CL7273" t="str">
        <x:v>Qualification_Continuity</x:v>
      </x:c>
      <x:c r="CM7273" t="str">
        <x:v>D30</x:v>
      </x:c>
      <x:c r="CN7273" t="str">
        <x:v>Result</x:v>
      </x:c>
      <x:c r="CO7273" t="n">
        <x:f>IFERROR(IF(AND(TYPE('Qualification_Continuity'!D30)=TYPE(CN7273),ISBLANK('Qualification_Continuity'!D30)=ISBLANK(CN7273),EXACT('Qualification_Continuity'!D30,CN7273)),0,1),1)</x:f>
        <x:v>0</x:v>
      </x:c>
    </x:row>
    <x:row r="7274">
      <x:c r="CL7274" t="str">
        <x:v>Qualification_Continuity</x:v>
      </x:c>
      <x:c r="CM7274" t="str">
        <x:v>E30</x:v>
      </x:c>
      <x:c r="CN7274" t="str">
        <x:v>If failed</x:v>
      </x:c>
      <x:c r="CO7274" t="n">
        <x:f>IFERROR(IF(AND(TYPE('Qualification_Continuity'!E30)=TYPE(CN7274),ISBLANK('Qualification_Continuity'!E30)=ISBLANK(CN7274),EXACT('Qualification_Continuity'!E30,CN7274)),0,1),1)</x:f>
        <x:v>0</x:v>
      </x:c>
    </x:row>
    <x:row r="7275">
      <x:c r="CL7275" t="str">
        <x:v>Qualification_Continuity</x:v>
      </x:c>
      <x:c r="CM7275" t="str">
        <x:v>F30</x:v>
      </x:c>
      <x:c r="CN7275" t="str">
        <x:v>Owner</x:v>
      </x:c>
      <x:c r="CO7275" t="n">
        <x:f>IFERROR(IF(AND(TYPE('Qualification_Continuity'!F30)=TYPE(CN7275),ISBLANK('Qualification_Continuity'!F30)=ISBLANK(CN7275),EXACT('Qualification_Continuity'!F30,CN7275)),0,1),1)</x:f>
        <x:v>0</x:v>
      </x:c>
    </x:row>
    <x:row r="7276">
      <x:c r="CL7276" t="str">
        <x:v>Qualification_Continuity</x:v>
      </x:c>
      <x:c r="CM7276" t="str">
        <x:v>G30</x:v>
      </x:c>
      <x:c r="CN7276" t="str">
        <x:v>Why it matters</x:v>
      </x:c>
      <x:c r="CO7276" t="n">
        <x:f>IFERROR(IF(AND(TYPE('Qualification_Continuity'!G30)=TYPE(CN7276),ISBLANK('Qualification_Continuity'!G30)=ISBLANK(CN7276),EXACT('Qualification_Continuity'!G30,CN7276)),0,1),1)</x:f>
        <x:v>0</x:v>
      </x:c>
    </x:row>
    <x:row r="7277">
      <x:c r="CL7277" t="str">
        <x:v>Qualification_Continuity</x:v>
      </x:c>
      <x:c r="CM7277" t="str">
        <x:v>A31</x:v>
      </x:c>
      <x:c r="CN7277" t="str">
        <x:v>Selected option is the qualified option</x:v>
      </x:c>
      <x:c r="CO7277" t="n">
        <x:f>IFERROR(IF(AND(TYPE('Qualification_Continuity'!A31)=TYPE(CN7277),ISBLANK('Qualification_Continuity'!A31)=ISBLANK(CN7277),EXACT('Qualification_Continuity'!A31,CN7277)),0,1),1)</x:f>
        <x:v>0</x:v>
      </x:c>
    </x:row>
    <x:row r="7278">
      <x:c r="CL7278" t="str">
        <x:v>Qualification_Continuity</x:v>
      </x:c>
      <x:c r="CM7278" t="str">
        <x:v>B31</x:v>
      </x:c>
      <x:c r="CN7278" t="str">
        <x:v>SAME</x:v>
      </x:c>
      <x:c r="CO7278" t="n">
        <x:f>IFERROR(IF(AND(TYPE('Qualification_Continuity'!B31)=TYPE(CN7278),ISBLANK('Qualification_Continuity'!B31)=ISBLANK(CN7278),EXACT('Qualification_Continuity'!B31,CN7278)),0,1),1)</x:f>
        <x:v>0</x:v>
      </x:c>
    </x:row>
    <x:row r="7279">
      <x:c r="CL7279" t="str">
        <x:v>Qualification_Continuity</x:v>
      </x:c>
      <x:c r="CM7279" t="str">
        <x:v>C31</x:v>
      </x:c>
      <x:c r="CN7279" t="str">
        <x:v>SAME</x:v>
      </x:c>
      <x:c r="CO7279" t="n">
        <x:f>IFERROR(IF(AND(TYPE('Qualification_Continuity'!C31)=TYPE(CN7279),ISBLANK('Qualification_Continuity'!C31)=ISBLANK(CN7279),EXACT('Qualification_Continuity'!C31,CN7279)),0,1),1)</x:f>
        <x:v>0</x:v>
      </x:c>
    </x:row>
    <x:row r="7280">
      <x:c r="CL7280" t="str">
        <x:v>Qualification_Continuity</x:v>
      </x:c>
      <x:c r="CM7280" t="str">
        <x:v>D31</x:v>
      </x:c>
      <x:c r="CN7280" t="str">
        <x:v>EXEMPLAR_ONLY</x:v>
      </x:c>
      <x:c r="CO7280" t="n">
        <x:f>IFERROR(IF(AND(TYPE('Qualification_Continuity'!D31)=TYPE(CN7280),ISBLANK('Qualification_Continuity'!D31)=ISBLANK(CN7280),EXACT('Qualification_Continuity'!D31,CN7280)),0,1),1)</x:f>
        <x:v>0</x:v>
      </x:c>
    </x:row>
    <x:row r="7281">
      <x:c r="CL7281" t="str">
        <x:v>Qualification_Continuity</x:v>
      </x:c>
      <x:c r="CM7281" t="str">
        <x:v>E31</x:v>
      </x:c>
      <x:c r="CN7281" t="str">
        <x:v>Block and reselect/requalify</x:v>
      </x:c>
      <x:c r="CO7281" t="n">
        <x:f>IFERROR(IF(AND(TYPE('Qualification_Continuity'!E31)=TYPE(CN7281),ISBLANK('Qualification_Continuity'!E31)=ISBLANK(CN7281),EXACT('Qualification_Continuity'!E31,CN7281)),0,1),1)</x:f>
        <x:v>0</x:v>
      </x:c>
    </x:row>
    <x:row r="7282">
      <x:c r="CL7282" t="str">
        <x:v>Qualification_Continuity</x:v>
      </x:c>
      <x:c r="CM7282" t="str">
        <x:v>F31</x:v>
      </x:c>
      <x:c r="CN7282" t="str">
        <x:v>Decision owner</x:v>
      </x:c>
      <x:c r="CO7282" t="n">
        <x:f>IFERROR(IF(AND(TYPE('Qualification_Continuity'!F31)=TYPE(CN7282),ISBLANK('Qualification_Continuity'!F31)=ISBLANK(CN7282),EXACT('Qualification_Continuity'!F31,CN7282)),0,1),1)</x:f>
        <x:v>0</x:v>
      </x:c>
    </x:row>
    <x:row r="7283">
      <x:c r="CL7283" t="str">
        <x:v>Qualification_Continuity</x:v>
      </x:c>
      <x:c r="CM7283" t="str">
        <x:v>G31</x:v>
      </x:c>
      <x:c r="CN7283" t="str">
        <x:v>Prevents authorization drift.</x:v>
      </x:c>
      <x:c r="CO7283" t="n">
        <x:f>IFERROR(IF(AND(TYPE('Qualification_Continuity'!G31)=TYPE(CN7283),ISBLANK('Qualification_Continuity'!G31)=ISBLANK(CN7283),EXACT('Qualification_Continuity'!G31,CN7283)),0,1),1)</x:f>
        <x:v>0</x:v>
      </x:c>
    </x:row>
    <x:row r="7284">
      <x:c r="CL7284" t="str">
        <x:v>Qualification_Continuity</x:v>
      </x:c>
      <x:c r="CM7284" t="str">
        <x:v>A32</x:v>
      </x:c>
      <x:c r="CN7284" t="str">
        <x:v>Exact action and configuration are frozen</x:v>
      </x:c>
      <x:c r="CO7284" t="n">
        <x:f>IFERROR(IF(AND(TYPE('Qualification_Continuity'!A32)=TYPE(CN7284),ISBLANK('Qualification_Continuity'!A32)=ISBLANK(CN7284),EXACT('Qualification_Continuity'!A32,CN7284)),0,1),1)</x:f>
        <x:v>0</x:v>
      </x:c>
    </x:row>
    <x:row r="7285">
      <x:c r="CL7285" t="str">
        <x:v>Qualification_Continuity</x:v>
      </x:c>
      <x:c r="CM7285" t="str">
        <x:v>B32</x:v>
      </x:c>
      <x:c r="CN7285" t="str">
        <x:v>BOUND</x:v>
      </x:c>
      <x:c r="CO7285" t="n">
        <x:f>IFERROR(IF(AND(TYPE('Qualification_Continuity'!B32)=TYPE(CN7285),ISBLANK('Qualification_Continuity'!B32)=ISBLANK(CN7285),EXACT('Qualification_Continuity'!B32,CN7285)),0,1),1)</x:f>
        <x:v>0</x:v>
      </x:c>
    </x:row>
    <x:row r="7286">
      <x:c r="CL7286" t="str">
        <x:v>Qualification_Continuity</x:v>
      </x:c>
      <x:c r="CM7286" t="str">
        <x:v>C32</x:v>
      </x:c>
      <x:c r="CN7286" t="str">
        <x:v>BOUND</x:v>
      </x:c>
      <x:c r="CO7286" t="n">
        <x:f>IFERROR(IF(AND(TYPE('Qualification_Continuity'!C32)=TYPE(CN7286),ISBLANK('Qualification_Continuity'!C32)=ISBLANK(CN7286),EXACT('Qualification_Continuity'!C32,CN7286)),0,1),1)</x:f>
        <x:v>0</x:v>
      </x:c>
    </x:row>
    <x:row r="7287">
      <x:c r="CL7287" t="str">
        <x:v>Qualification_Continuity</x:v>
      </x:c>
      <x:c r="CM7287" t="str">
        <x:v>D32</x:v>
      </x:c>
      <x:c r="CN7287" t="str">
        <x:v>EXEMPLAR_ONLY</x:v>
      </x:c>
      <x:c r="CO7287" t="n">
        <x:f>IFERROR(IF(AND(TYPE('Qualification_Continuity'!D32)=TYPE(CN7287),ISBLANK('Qualification_Continuity'!D32)=ISBLANK(CN7287),EXACT('Qualification_Continuity'!D32,CN7287)),0,1),1)</x:f>
        <x:v>0</x:v>
      </x:c>
    </x:row>
    <x:row r="7288">
      <x:c r="CL7288" t="str">
        <x:v>Qualification_Continuity</x:v>
      </x:c>
      <x:c r="CM7288" t="str">
        <x:v>E32</x:v>
      </x:c>
      <x:c r="CN7288" t="str">
        <x:v>Block and create new action qualification</x:v>
      </x:c>
      <x:c r="CO7288" t="n">
        <x:f>IFERROR(IF(AND(TYPE('Qualification_Continuity'!E32)=TYPE(CN7288),ISBLANK('Qualification_Continuity'!E32)=ISBLANK(CN7288),EXACT('Qualification_Continuity'!E32,CN7288)),0,1),1)</x:f>
        <x:v>0</x:v>
      </x:c>
    </x:row>
    <x:row r="7289">
      <x:c r="CL7289" t="str">
        <x:v>Qualification_Continuity</x:v>
      </x:c>
      <x:c r="CM7289" t="str">
        <x:v>F32</x:v>
      </x:c>
      <x:c r="CN7289" t="str">
        <x:v>Technical owner</x:v>
      </x:c>
      <x:c r="CO7289" t="n">
        <x:f>IFERROR(IF(AND(TYPE('Qualification_Continuity'!F32)=TYPE(CN7289),ISBLANK('Qualification_Continuity'!F32)=ISBLANK(CN7289),EXACT('Qualification_Continuity'!F32,CN7289)),0,1),1)</x:f>
        <x:v>0</x:v>
      </x:c>
    </x:row>
    <x:row r="7290">
      <x:c r="CL7290" t="str">
        <x:v>Qualification_Continuity</x:v>
      </x:c>
      <x:c r="CM7290" t="str">
        <x:v>G32</x:v>
      </x:c>
      <x:c r="CN7290" t="str">
        <x:v>Prevents configuration substitution.</x:v>
      </x:c>
      <x:c r="CO7290" t="n">
        <x:f>IFERROR(IF(AND(TYPE('Qualification_Continuity'!G32)=TYPE(CN7290),ISBLANK('Qualification_Continuity'!G32)=ISBLANK(CN7290),EXACT('Qualification_Continuity'!G32,CN7290)),0,1),1)</x:f>
        <x:v>0</x:v>
      </x:c>
    </x:row>
    <x:row r="7291">
      <x:c r="CL7291" t="str">
        <x:v>Qualification_Continuity</x:v>
      </x:c>
      <x:c r="CM7291" t="str">
        <x:v>A33</x:v>
      </x:c>
      <x:c r="CN7291" t="str">
        <x:v>Qualification is current at action time</x:v>
      </x:c>
      <x:c r="CO7291" t="n">
        <x:f>IFERROR(IF(AND(TYPE('Qualification_Continuity'!A33)=TYPE(CN7291),ISBLANK('Qualification_Continuity'!A33)=ISBLANK(CN7291),EXACT('Qualification_Continuity'!A33,CN7291)),0,1),1)</x:f>
        <x:v>0</x:v>
      </x:c>
    </x:row>
    <x:row r="7292">
      <x:c r="CL7292" t="str">
        <x:v>Qualification_Continuity</x:v>
      </x:c>
      <x:c r="CM7292" t="str">
        <x:v>B33</x:v>
      </x:c>
      <x:c r="CN7292" t="str">
        <x:v>CURRENT</x:v>
      </x:c>
      <x:c r="CO7292" t="n">
        <x:f>IFERROR(IF(AND(TYPE('Qualification_Continuity'!B33)=TYPE(CN7292),ISBLANK('Qualification_Continuity'!B33)=ISBLANK(CN7292),EXACT('Qualification_Continuity'!B33,CN7292)),0,1),1)</x:f>
        <x:v>0</x:v>
      </x:c>
    </x:row>
    <x:row r="7293">
      <x:c r="CL7293" t="str">
        <x:v>Qualification_Continuity</x:v>
      </x:c>
      <x:c r="CM7293" t="str">
        <x:v>C33</x:v>
      </x:c>
      <x:c r="CN7293" t="str">
        <x:v>CURRENT</x:v>
      </x:c>
      <x:c r="CO7293" t="n">
        <x:f>IFERROR(IF(AND(TYPE('Qualification_Continuity'!C33)=TYPE(CN7293),ISBLANK('Qualification_Continuity'!C33)=ISBLANK(CN7293),EXACT('Qualification_Continuity'!C33,CN7293)),0,1),1)</x:f>
        <x:v>0</x:v>
      </x:c>
    </x:row>
    <x:row r="7294">
      <x:c r="CL7294" t="str">
        <x:v>Qualification_Continuity</x:v>
      </x:c>
      <x:c r="CM7294" t="str">
        <x:v>D33</x:v>
      </x:c>
      <x:c r="CN7294" t="str">
        <x:v>EXEMPLAR_ONLY</x:v>
      </x:c>
      <x:c r="CO7294" t="n">
        <x:f>IFERROR(IF(AND(TYPE('Qualification_Continuity'!D33)=TYPE(CN7294),ISBLANK('Qualification_Continuity'!D33)=ISBLANK(CN7294),EXACT('Qualification_Continuity'!D33,CN7294)),0,1),1)</x:f>
        <x:v>0</x:v>
      </x:c>
    </x:row>
    <x:row r="7295">
      <x:c r="CL7295" t="str">
        <x:v>Qualification_Continuity</x:v>
      </x:c>
      <x:c r="CM7295" t="str">
        <x:v>E33</x:v>
      </x:c>
      <x:c r="CN7295" t="str">
        <x:v>Suspend pending requalification</x:v>
      </x:c>
      <x:c r="CO7295" t="n">
        <x:f>IFERROR(IF(AND(TYPE('Qualification_Continuity'!E33)=TYPE(CN7295),ISBLANK('Qualification_Continuity'!E33)=ISBLANK(CN7295),EXACT('Qualification_Continuity'!E33,CN7295)),0,1),1)</x:f>
        <x:v>0</x:v>
      </x:c>
    </x:row>
    <x:row r="7296">
      <x:c r="CL7296" t="str">
        <x:v>Qualification_Continuity</x:v>
      </x:c>
      <x:c r="CM7296" t="str">
        <x:v>F33</x:v>
      </x:c>
      <x:c r="CN7296" t="str">
        <x:v>Reviewer</x:v>
      </x:c>
      <x:c r="CO7296" t="n">
        <x:f>IFERROR(IF(AND(TYPE('Qualification_Continuity'!F33)=TYPE(CN7296),ISBLANK('Qualification_Continuity'!F33)=ISBLANK(CN7296),EXACT('Qualification_Continuity'!F33,CN7296)),0,1),1)</x:f>
        <x:v>0</x:v>
      </x:c>
    </x:row>
    <x:row r="7297">
      <x:c r="CL7297" t="str">
        <x:v>Qualification_Continuity</x:v>
      </x:c>
      <x:c r="CM7297" t="str">
        <x:v>G33</x:v>
      </x:c>
      <x:c r="CN7297" t="str">
        <x:v>A past pass cannot authorize a changed present.</x:v>
      </x:c>
      <x:c r="CO7297" t="n">
        <x:f>IFERROR(IF(AND(TYPE('Qualification_Continuity'!G33)=TYPE(CN7297),ISBLANK('Qualification_Continuity'!G33)=ISBLANK(CN7297),EXACT('Qualification_Continuity'!G33,CN7297)),0,1),1)</x:f>
        <x:v>0</x:v>
      </x:c>
    </x:row>
    <x:row r="7298">
      <x:c r="CL7298" t="str">
        <x:v>Qualification_Continuity</x:v>
      </x:c>
      <x:c r="CM7298" t="str">
        <x:v>A34</x:v>
      </x:c>
      <x:c r="CN7298" t="str">
        <x:v>Authority is separately current</x:v>
      </x:c>
      <x:c r="CO7298" t="n">
        <x:f>IFERROR(IF(AND(TYPE('Qualification_Continuity'!A34)=TYPE(CN7298),ISBLANK('Qualification_Continuity'!A34)=ISBLANK(CN7298),EXACT('Qualification_Continuity'!A34,CN7298)),0,1),1)</x:f>
        <x:v>0</x:v>
      </x:c>
    </x:row>
    <x:row r="7299">
      <x:c r="CL7299" t="str">
        <x:v>Qualification_Continuity</x:v>
      </x:c>
      <x:c r="CM7299" t="str">
        <x:v>B34</x:v>
      </x:c>
      <x:c r="CN7299" t="str">
        <x:v>CURRENT</x:v>
      </x:c>
      <x:c r="CO7299" t="n">
        <x:f>IFERROR(IF(AND(TYPE('Qualification_Continuity'!B34)=TYPE(CN7299),ISBLANK('Qualification_Continuity'!B34)=ISBLANK(CN7299),EXACT('Qualification_Continuity'!B34,CN7299)),0,1),1)</x:f>
        <x:v>0</x:v>
      </x:c>
    </x:row>
    <x:row r="7300">
      <x:c r="CL7300" t="str">
        <x:v>Qualification_Continuity</x:v>
      </x:c>
      <x:c r="CM7300" t="str">
        <x:v>C34</x:v>
      </x:c>
      <x:c r="CN7300" t="str">
        <x:v>CURRENT</x:v>
      </x:c>
      <x:c r="CO7300" t="n">
        <x:f>IFERROR(IF(AND(TYPE('Qualification_Continuity'!C34)=TYPE(CN7300),ISBLANK('Qualification_Continuity'!C34)=ISBLANK(CN7300),EXACT('Qualification_Continuity'!C34,CN7300)),0,1),1)</x:f>
        <x:v>0</x:v>
      </x:c>
    </x:row>
    <x:row r="7301">
      <x:c r="CL7301" t="str">
        <x:v>Qualification_Continuity</x:v>
      </x:c>
      <x:c r="CM7301" t="str">
        <x:v>D34</x:v>
      </x:c>
      <x:c r="CN7301" t="str">
        <x:v>EXEMPLAR_ONLY</x:v>
      </x:c>
      <x:c r="CO7301" t="n">
        <x:f>IFERROR(IF(AND(TYPE('Qualification_Continuity'!D34)=TYPE(CN7301),ISBLANK('Qualification_Continuity'!D34)=ISBLANK(CN7301),EXACT('Qualification_Continuity'!D34,CN7301)),0,1),1)</x:f>
        <x:v>0</x:v>
      </x:c>
    </x:row>
    <x:row r="7302">
      <x:c r="CL7302" t="str">
        <x:v>Qualification_Continuity</x:v>
      </x:c>
      <x:c r="CM7302" t="str">
        <x:v>E34</x:v>
      </x:c>
      <x:c r="CN7302" t="str">
        <x:v>Block and route to accountable authority</x:v>
      </x:c>
      <x:c r="CO7302" t="n">
        <x:f>IFERROR(IF(AND(TYPE('Qualification_Continuity'!E34)=TYPE(CN7302),ISBLANK('Qualification_Continuity'!E34)=ISBLANK(CN7302),EXACT('Qualification_Continuity'!E34,CN7302)),0,1),1)</x:f>
        <x:v>0</x:v>
      </x:c>
    </x:row>
    <x:row r="7303">
      <x:c r="CL7303" t="str">
        <x:v>Qualification_Continuity</x:v>
      </x:c>
      <x:c r="CM7303" t="str">
        <x:v>F34</x:v>
      </x:c>
      <x:c r="CN7303" t="str">
        <x:v>Authority owner</x:v>
      </x:c>
      <x:c r="CO7303" t="n">
        <x:f>IFERROR(IF(AND(TYPE('Qualification_Continuity'!F34)=TYPE(CN7303),ISBLANK('Qualification_Continuity'!F34)=ISBLANK(CN7303),EXACT('Qualification_Continuity'!F34,CN7303)),0,1),1)</x:f>
        <x:v>0</x:v>
      </x:c>
    </x:row>
    <x:row r="7304">
      <x:c r="CL7304" t="str">
        <x:v>Qualification_Continuity</x:v>
      </x:c>
      <x:c r="CM7304" t="str">
        <x:v>G34</x:v>
      </x:c>
      <x:c r="CN7304" t="str">
        <x:v>Capability, selection, and authority are distinct.</x:v>
      </x:c>
      <x:c r="CO7304" t="n">
        <x:f>IFERROR(IF(AND(TYPE('Qualification_Continuity'!G34)=TYPE(CN7304),ISBLANK('Qualification_Continuity'!G34)=ISBLANK(CN7304),EXACT('Qualification_Continuity'!G34,CN7304)),0,1),1)</x:f>
        <x:v>0</x:v>
      </x:c>
    </x:row>
    <x:row r="7305">
      <x:c r="CL7305" t="str">
        <x:v>Qualification_Continuity</x:v>
      </x:c>
      <x:c r="CM7305" t="str">
        <x:v>A35</x:v>
      </x:c>
      <x:c r="CN7305" t="str">
        <x:v>Controls and obligations are active</x:v>
      </x:c>
      <x:c r="CO7305" t="n">
        <x:f>IFERROR(IF(AND(TYPE('Qualification_Continuity'!A35)=TYPE(CN7305),ISBLANK('Qualification_Continuity'!A35)=ISBLANK(CN7305),EXACT('Qualification_Continuity'!A35,CN7305)),0,1),1)</x:f>
        <x:v>0</x:v>
      </x:c>
    </x:row>
    <x:row r="7306">
      <x:c r="CL7306" t="str">
        <x:v>Qualification_Continuity</x:v>
      </x:c>
      <x:c r="CM7306" t="str">
        <x:v>B35</x:v>
      </x:c>
      <x:c r="CN7306" t="str">
        <x:v>ACTIVE</x:v>
      </x:c>
      <x:c r="CO7306" t="n">
        <x:f>IFERROR(IF(AND(TYPE('Qualification_Continuity'!B35)=TYPE(CN7306),ISBLANK('Qualification_Continuity'!B35)=ISBLANK(CN7306),EXACT('Qualification_Continuity'!B35,CN7306)),0,1),1)</x:f>
        <x:v>0</x:v>
      </x:c>
    </x:row>
    <x:row r="7307">
      <x:c r="CL7307" t="str">
        <x:v>Qualification_Continuity</x:v>
      </x:c>
      <x:c r="CM7307" t="str">
        <x:v>C35</x:v>
      </x:c>
      <x:c r="CN7307" t="str">
        <x:v>ACTIVE</x:v>
      </x:c>
      <x:c r="CO7307" t="n">
        <x:f>IFERROR(IF(AND(TYPE('Qualification_Continuity'!C35)=TYPE(CN7307),ISBLANK('Qualification_Continuity'!C35)=ISBLANK(CN7307),EXACT('Qualification_Continuity'!C35,CN7307)),0,1),1)</x:f>
        <x:v>0</x:v>
      </x:c>
    </x:row>
    <x:row r="7308">
      <x:c r="CL7308" t="str">
        <x:v>Qualification_Continuity</x:v>
      </x:c>
      <x:c r="CM7308" t="str">
        <x:v>D35</x:v>
      </x:c>
      <x:c r="CN7308" t="str">
        <x:v>EXEMPLAR_ONLY</x:v>
      </x:c>
      <x:c r="CO7308" t="n">
        <x:f>IFERROR(IF(AND(TYPE('Qualification_Continuity'!D35)=TYPE(CN7308),ISBLANK('Qualification_Continuity'!D35)=ISBLANK(CN7308),EXACT('Qualification_Continuity'!D35,CN7308)),0,1),1)</x:f>
        <x:v>0</x:v>
      </x:c>
    </x:row>
    <x:row r="7309">
      <x:c r="CL7309" t="str">
        <x:v>Qualification_Continuity</x:v>
      </x:c>
      <x:c r="CM7309" t="str">
        <x:v>E35</x:v>
      </x:c>
      <x:c r="CN7309" t="str">
        <x:v>Pause, repair, or refuse</x:v>
      </x:c>
      <x:c r="CO7309" t="n">
        <x:f>IFERROR(IF(AND(TYPE('Qualification_Continuity'!E35)=TYPE(CN7309),ISBLANK('Qualification_Continuity'!E35)=ISBLANK(CN7309),EXACT('Qualification_Continuity'!E35,CN7309)),0,1),1)</x:f>
        <x:v>0</x:v>
      </x:c>
    </x:row>
    <x:row r="7310">
      <x:c r="CL7310" t="str">
        <x:v>Qualification_Continuity</x:v>
      </x:c>
      <x:c r="CM7310" t="str">
        <x:v>F35</x:v>
      </x:c>
      <x:c r="CN7310" t="str">
        <x:v>Control owners</x:v>
      </x:c>
      <x:c r="CO7310" t="n">
        <x:f>IFERROR(IF(AND(TYPE('Qualification_Continuity'!F35)=TYPE(CN7310),ISBLANK('Qualification_Continuity'!F35)=ISBLANK(CN7310),EXACT('Qualification_Continuity'!F35,CN7310)),0,1),1)</x:f>
        <x:v>0</x:v>
      </x:c>
    </x:row>
    <x:row r="7311">
      <x:c r="CL7311" t="str">
        <x:v>Qualification_Continuity</x:v>
      </x:c>
      <x:c r="CM7311" t="str">
        <x:v>G35</x:v>
      </x:c>
      <x:c r="CN7311" t="str">
        <x:v>Execution relies on real control performance.</x:v>
      </x:c>
      <x:c r="CO7311" t="n">
        <x:f>IFERROR(IF(AND(TYPE('Qualification_Continuity'!G35)=TYPE(CN7311),ISBLANK('Qualification_Continuity'!G35)=ISBLANK(CN7311),EXACT('Qualification_Continuity'!G35,CN7311)),0,1),1)</x:f>
        <x:v>0</x:v>
      </x:c>
    </x:row>
    <x:row r="7312">
      <x:c r="CL7312" t="str">
        <x:v>Qualification_Continuity</x:v>
      </x:c>
      <x:c r="CM7312" t="str">
        <x:v>A36</x:v>
      </x:c>
      <x:c r="CN7312" t="str">
        <x:v>Outcome observation will reopen the run when material</x:v>
      </x:c>
      <x:c r="CO7312" t="n">
        <x:f>IFERROR(IF(AND(TYPE('Qualification_Continuity'!A36)=TYPE(CN7312),ISBLANK('Qualification_Continuity'!A36)=ISBLANK(CN7312),EXACT('Qualification_Continuity'!A36,CN7312)),0,1),1)</x:f>
        <x:v>0</x:v>
      </x:c>
    </x:row>
    <x:row r="7313">
      <x:c r="CL7313" t="str">
        <x:v>Qualification_Continuity</x:v>
      </x:c>
      <x:c r="CM7313" t="str">
        <x:v>B36</x:v>
      </x:c>
      <x:c r="CN7313" t="str">
        <x:v>ENABLED</x:v>
      </x:c>
      <x:c r="CO7313" t="n">
        <x:f>IFERROR(IF(AND(TYPE('Qualification_Continuity'!B36)=TYPE(CN7313),ISBLANK('Qualification_Continuity'!B36)=ISBLANK(CN7313),EXACT('Qualification_Continuity'!B36,CN7313)),0,1),1)</x:f>
        <x:v>0</x:v>
      </x:c>
    </x:row>
    <x:row r="7314">
      <x:c r="CL7314" t="str">
        <x:v>Qualification_Continuity</x:v>
      </x:c>
      <x:c r="CM7314" t="str">
        <x:v>C36</x:v>
      </x:c>
      <x:c r="CN7314" t="str">
        <x:v>ENABLED</x:v>
      </x:c>
      <x:c r="CO7314" t="n">
        <x:f>IFERROR(IF(AND(TYPE('Qualification_Continuity'!C36)=TYPE(CN7314),ISBLANK('Qualification_Continuity'!C36)=ISBLANK(CN7314),EXACT('Qualification_Continuity'!C36,CN7314)),0,1),1)</x:f>
        <x:v>0</x:v>
      </x:c>
    </x:row>
    <x:row r="7315">
      <x:c r="CL7315" t="str">
        <x:v>Qualification_Continuity</x:v>
      </x:c>
      <x:c r="CM7315" t="str">
        <x:v>D36</x:v>
      </x:c>
      <x:c r="CN7315" t="str">
        <x:v>EXEMPLAR_ONLY</x:v>
      </x:c>
      <x:c r="CO7315" t="n">
        <x:f>IFERROR(IF(AND(TYPE('Qualification_Continuity'!D36)=TYPE(CN7315),ISBLANK('Qualification_Continuity'!D36)=ISBLANK(CN7315),EXACT('Qualification_Continuity'!D36,CN7315)),0,1),1)</x:f>
        <x:v>0</x:v>
      </x:c>
    </x:row>
    <x:row r="7316">
      <x:c r="CL7316" t="str">
        <x:v>Qualification_Continuity</x:v>
      </x:c>
      <x:c r="CM7316" t="str">
        <x:v>E36</x:v>
      </x:c>
      <x:c r="CN7316" t="str">
        <x:v>No execution claim beyond bounded trial</x:v>
      </x:c>
      <x:c r="CO7316" t="n">
        <x:f>IFERROR(IF(AND(TYPE('Qualification_Continuity'!E36)=TYPE(CN7316),ISBLANK('Qualification_Continuity'!E36)=ISBLANK(CN7316),EXACT('Qualification_Continuity'!E36,CN7316)),0,1),1)</x:f>
        <x:v>0</x:v>
      </x:c>
    </x:row>
    <x:row r="7317">
      <x:c r="CL7317" t="str">
        <x:v>Qualification_Continuity</x:v>
      </x:c>
      <x:c r="CM7317" t="str">
        <x:v>F36</x:v>
      </x:c>
      <x:c r="CN7317" t="str">
        <x:v>Monitoring owner</x:v>
      </x:c>
      <x:c r="CO7317" t="n">
        <x:f>IFERROR(IF(AND(TYPE('Qualification_Continuity'!F36)=TYPE(CN7317),ISBLANK('Qualification_Continuity'!F36)=ISBLANK(CN7317),EXACT('Qualification_Continuity'!F36,CN7317)),0,1),1)</x:f>
        <x:v>0</x:v>
      </x:c>
    </x:row>
    <x:row r="7318">
      <x:c r="CL7318" t="str">
        <x:v>Qualification_Continuity</x:v>
      </x:c>
      <x:c r="CM7318" t="str">
        <x:v>G36</x:v>
      </x:c>
      <x:c r="CN7318" t="str">
        <x:v>Learning must change governance when evidence changes.</x:v>
      </x:c>
      <x:c r="CO7318" t="n">
        <x:f>IFERROR(IF(AND(TYPE('Qualification_Continuity'!G36)=TYPE(CN7318),ISBLANK('Qualification_Continuity'!G36)=ISBLANK(CN7318),EXACT('Qualification_Continuity'!G36,CN7318)),0,1),1)</x:f>
        <x:v>0</x:v>
      </x:c>
    </x:row>
    <x:row r="7319">
      <x:c r="CL7319" t="str">
        <x:v>PrimitiveTrace</x:v>
      </x:c>
      <x:c r="CM7319" t="str">
        <x:v>A1</x:v>
      </x:c>
      <x:c r="CN7319" t="str">
        <x:v>primitive_id</x:v>
      </x:c>
      <x:c r="CO7319" t="n">
        <x:f>IFERROR(IF(AND(TYPE('PrimitiveTrace'!A1)=TYPE(CN7319),ISBLANK('PrimitiveTrace'!A1)=ISBLANK(CN7319),EXACT('PrimitiveTrace'!A1,CN7319)),0,1),1)</x:f>
        <x:v>0</x:v>
      </x:c>
    </x:row>
    <x:row r="7320">
      <x:c r="CL7320" t="str">
        <x:v>PrimitiveTrace</x:v>
      </x:c>
      <x:c r="CM7320" t="str">
        <x:v>B1</x:v>
      </x:c>
      <x:c r="CN7320" t="str">
        <x:v>primitive_statement</x:v>
      </x:c>
      <x:c r="CO7320" t="n">
        <x:f>IFERROR(IF(AND(TYPE('PrimitiveTrace'!B1)=TYPE(CN7320),ISBLANK('PrimitiveTrace'!B1)=ISBLANK(CN7320),EXACT('PrimitiveTrace'!B1,CN7320)),0,1),1)</x:f>
        <x:v>0</x:v>
      </x:c>
    </x:row>
    <x:row r="7321">
      <x:c r="CL7321" t="str">
        <x:v>PrimitiveTrace</x:v>
      </x:c>
      <x:c r="CM7321" t="str">
        <x:v>C1</x:v>
      </x:c>
      <x:c r="CN7321" t="str">
        <x:v>layer_type</x:v>
      </x:c>
      <x:c r="CO7321" t="n">
        <x:f>IFERROR(IF(AND(TYPE('PrimitiveTrace'!C1)=TYPE(CN7321),ISBLANK('PrimitiveTrace'!C1)=ISBLANK(CN7321),EXACT('PrimitiveTrace'!C1,CN7321)),0,1),1)</x:f>
        <x:v>0</x:v>
      </x:c>
    </x:row>
    <x:row r="7322">
      <x:c r="CL7322" t="str">
        <x:v>PrimitiveTrace</x:v>
      </x:c>
      <x:c r="CM7322" t="str">
        <x:v>D1</x:v>
      </x:c>
      <x:c r="CN7322" t="str">
        <x:v>dependency_status</x:v>
      </x:c>
      <x:c r="CO7322" t="n">
        <x:f>IFERROR(IF(AND(TYPE('PrimitiveTrace'!D1)=TYPE(CN7322),ISBLANK('PrimitiveTrace'!D1)=ISBLANK(CN7322),EXACT('PrimitiveTrace'!D1,CN7322)),0,1),1)</x:f>
        <x:v>0</x:v>
      </x:c>
    </x:row>
    <x:row r="7323">
      <x:c r="CL7323" t="str">
        <x:v>PrimitiveTrace</x:v>
      </x:c>
      <x:c r="CM7323" t="str">
        <x:v>E1</x:v>
      </x:c>
      <x:c r="CN7323" t="str">
        <x:v>reducibility_test</x:v>
      </x:c>
      <x:c r="CO7323" t="n">
        <x:f>IFERROR(IF(AND(TYPE('PrimitiveTrace'!E1)=TYPE(CN7323),ISBLANK('PrimitiveTrace'!E1)=ISBLANK(CN7323),EXACT('PrimitiveTrace'!E1,CN7323)),0,1),1)</x:f>
        <x:v>0</x:v>
      </x:c>
    </x:row>
    <x:row r="7324">
      <x:c r="CL7324" t="str">
        <x:v>PrimitiveTrace</x:v>
      </x:c>
      <x:c r="CM7324" t="str">
        <x:v>F1</x:v>
      </x:c>
      <x:c r="CN7324" t="str">
        <x:v>circularity_test</x:v>
      </x:c>
      <x:c r="CO7324" t="n">
        <x:f>IFERROR(IF(AND(TYPE('PrimitiveTrace'!F1)=TYPE(CN7324),ISBLANK('PrimitiveTrace'!F1)=ISBLANK(CN7324),EXACT('PrimitiveTrace'!F1,CN7324)),0,1),1)</x:f>
        <x:v>0</x:v>
      </x:c>
    </x:row>
    <x:row r="7325">
      <x:c r="CL7325" t="str">
        <x:v>PrimitiveTrace</x:v>
      </x:c>
      <x:c r="CM7325" t="str">
        <x:v>G1</x:v>
      </x:c>
      <x:c r="CN7325" t="str">
        <x:v>domain_boundary</x:v>
      </x:c>
      <x:c r="CO7325" t="n">
        <x:f>IFERROR(IF(AND(TYPE('PrimitiveTrace'!G1)=TYPE(CN7325),ISBLANK('PrimitiveTrace'!G1)=ISBLANK(CN7325),EXACT('PrimitiveTrace'!G1,CN7325)),0,1),1)</x:f>
        <x:v>0</x:v>
      </x:c>
    </x:row>
    <x:row r="7326">
      <x:c r="CL7326" t="str">
        <x:v>PrimitiveTrace</x:v>
      </x:c>
      <x:c r="CM7326" t="str">
        <x:v>H1</x:v>
      </x:c>
      <x:c r="CN7326" t="str">
        <x:v>operator_ref</x:v>
      </x:c>
      <x:c r="CO7326" t="n">
        <x:f>IFERROR(IF(AND(TYPE('PrimitiveTrace'!H1)=TYPE(CN7326),ISBLANK('PrimitiveTrace'!H1)=ISBLANK(CN7326),EXACT('PrimitiveTrace'!H1,CN7326)),0,1),1)</x:f>
        <x:v>0</x:v>
      </x:c>
    </x:row>
    <x:row r="7327">
      <x:c r="CL7327" t="str">
        <x:v>PrimitiveTrace</x:v>
      </x:c>
      <x:c r="CM7327" t="str">
        <x:v>I1</x:v>
      </x:c>
      <x:c r="CN7327" t="str">
        <x:v>regime_conditions</x:v>
      </x:c>
      <x:c r="CO7327" t="n">
        <x:f>IFERROR(IF(AND(TYPE('PrimitiveTrace'!I1)=TYPE(CN7327),ISBLANK('PrimitiveTrace'!I1)=ISBLANK(CN7327),EXACT('PrimitiveTrace'!I1,CN7327)),0,1),1)</x:f>
        <x:v>0</x:v>
      </x:c>
    </x:row>
    <x:row r="7328">
      <x:c r="CL7328" t="str">
        <x:v>PrimitiveTrace</x:v>
      </x:c>
      <x:c r="CM7328" t="str">
        <x:v>J1</x:v>
      </x:c>
      <x:c r="CN7328" t="str">
        <x:v>projection_ref</x:v>
      </x:c>
      <x:c r="CO7328" t="n">
        <x:f>IFERROR(IF(AND(TYPE('PrimitiveTrace'!J1)=TYPE(CN7328),ISBLANK('PrimitiveTrace'!J1)=ISBLANK(CN7328),EXACT('PrimitiveTrace'!J1,CN7328)),0,1),1)</x:f>
        <x:v>0</x:v>
      </x:c>
    </x:row>
    <x:row r="7329">
      <x:c r="CL7329" t="str">
        <x:v>PrimitiveTrace</x:v>
      </x:c>
      <x:c r="CM7329" t="str">
        <x:v>K1</x:v>
      </x:c>
      <x:c r="CN7329" t="str">
        <x:v>observable_consequence</x:v>
      </x:c>
      <x:c r="CO7329" t="n">
        <x:f>IFERROR(IF(AND(TYPE('PrimitiveTrace'!K1)=TYPE(CN7329),ISBLANK('PrimitiveTrace'!K1)=ISBLANK(CN7329),EXACT('PrimitiveTrace'!K1,CN7329)),0,1),1)</x:f>
        <x:v>0</x:v>
      </x:c>
    </x:row>
    <x:row r="7330">
      <x:c r="CL7330" t="str">
        <x:v>PrimitiveTrace</x:v>
      </x:c>
      <x:c r="CM7330" t="str">
        <x:v>L1</x:v>
      </x:c>
      <x:c r="CN7330" t="str">
        <x:v>tolerance_rule</x:v>
      </x:c>
      <x:c r="CO7330" t="n">
        <x:f>IFERROR(IF(AND(TYPE('PrimitiveTrace'!L1)=TYPE(CN7330),ISBLANK('PrimitiveTrace'!L1)=ISBLANK(CN7330),EXACT('PrimitiveTrace'!L1,CN7330)),0,1),1)</x:f>
        <x:v>0</x:v>
      </x:c>
    </x:row>
    <x:row r="7331">
      <x:c r="CL7331" t="str">
        <x:v>PrimitiveTrace</x:v>
      </x:c>
      <x:c r="CM7331" t="str">
        <x:v>M1</x:v>
      </x:c>
      <x:c r="CN7331" t="str">
        <x:v>evidence_source</x:v>
      </x:c>
      <x:c r="CO7331" t="n">
        <x:f>IFERROR(IF(AND(TYPE('PrimitiveTrace'!M1)=TYPE(CN7331),ISBLANK('PrimitiveTrace'!M1)=ISBLANK(CN7331),EXACT('PrimitiveTrace'!M1,CN7331)),0,1),1)</x:f>
        <x:v>0</x:v>
      </x:c>
    </x:row>
    <x:row r="7332">
      <x:c r="CL7332" t="str">
        <x:v>PrimitiveTrace</x:v>
      </x:c>
      <x:c r="CM7332" t="str">
        <x:v>N1</x:v>
      </x:c>
      <x:c r="CN7332" t="str">
        <x:v>falsification_condition</x:v>
      </x:c>
      <x:c r="CO7332" t="n">
        <x:f>IFERROR(IF(AND(TYPE('PrimitiveTrace'!N1)=TYPE(CN7332),ISBLANK('PrimitiveTrace'!N1)=ISBLANK(CN7332),EXACT('PrimitiveTrace'!N1,CN7332)),0,1),1)</x:f>
        <x:v>0</x:v>
      </x:c>
    </x:row>
    <x:row r="7333">
      <x:c r="CL7333" t="str">
        <x:v>PrimitiveTrace</x:v>
      </x:c>
      <x:c r="CM7333" t="str">
        <x:v>O1</x:v>
      </x:c>
      <x:c r="CN7333" t="str">
        <x:v>refusal_condition</x:v>
      </x:c>
      <x:c r="CO7333" t="n">
        <x:f>IFERROR(IF(AND(TYPE('PrimitiveTrace'!O1)=TYPE(CN7333),ISBLANK('PrimitiveTrace'!O1)=ISBLANK(CN7333),EXACT('PrimitiveTrace'!O1,CN7333)),0,1),1)</x:f>
        <x:v>0</x:v>
      </x:c>
    </x:row>
    <x:row r="7334">
      <x:c r="CL7334" t="str">
        <x:v>PrimitiveTrace</x:v>
      </x:c>
      <x:c r="CM7334" t="str">
        <x:v>P1</x:v>
      </x:c>
      <x:c r="CN7334" t="str">
        <x:v>reviewer_role</x:v>
      </x:c>
      <x:c r="CO7334" t="n">
        <x:f>IFERROR(IF(AND(TYPE('PrimitiveTrace'!P1)=TYPE(CN7334),ISBLANK('PrimitiveTrace'!P1)=ISBLANK(CN7334),EXACT('PrimitiveTrace'!P1,CN7334)),0,1),1)</x:f>
        <x:v>0</x:v>
      </x:c>
    </x:row>
    <x:row r="7335">
      <x:c r="CL7335" t="str">
        <x:v>PrimitiveTrace</x:v>
      </x:c>
      <x:c r="CM7335" t="str">
        <x:v>Q1</x:v>
      </x:c>
      <x:c r="CN7335" t="str">
        <x:v>timestamp</x:v>
      </x:c>
      <x:c r="CO7335" t="n">
        <x:f>IFERROR(IF(AND(TYPE('PrimitiveTrace'!Q1)=TYPE(CN7335),ISBLANK('PrimitiveTrace'!Q1)=ISBLANK(CN7335),EXACT('PrimitiveTrace'!Q1,CN7335)),0,1),1)</x:f>
        <x:v>0</x:v>
      </x:c>
    </x:row>
    <x:row r="7336">
      <x:c r="CL7336" t="str">
        <x:v>PrimitiveTrace</x:v>
      </x:c>
      <x:c r="CM7336" t="str">
        <x:v>R1</x:v>
      </x:c>
      <x:c r="CN7336" t="str">
        <x:v>hash_ref</x:v>
      </x:c>
      <x:c r="CO7336" t="n">
        <x:f>IFERROR(IF(AND(TYPE('PrimitiveTrace'!R1)=TYPE(CN7336),ISBLANK('PrimitiveTrace'!R1)=ISBLANK(CN7336),EXACT('PrimitiveTrace'!R1,CN7336)),0,1),1)</x:f>
        <x:v>0</x:v>
      </x:c>
    </x:row>
    <x:row r="7337">
      <x:c r="CL7337" t="str">
        <x:v>PrimitiveTrace</x:v>
      </x:c>
      <x:c r="CM7337" t="str">
        <x:v>A2</x:v>
      </x:c>
      <x:c r="CN7337" t="str">
        <x:v>PTRACE-001</x:v>
      </x:c>
      <x:c r="CO7337" t="n">
        <x:f>IFERROR(IF(AND(TYPE('PrimitiveTrace'!A2)=TYPE(CN7337),ISBLANK('PrimitiveTrace'!A2)=ISBLANK(CN7337),EXACT('PrimitiveTrace'!A2,CN7337)),0,1),1)</x:f>
        <x:v>0</x:v>
      </x:c>
    </x:row>
    <x:row r="7338">
      <x:c r="CL7338" t="str">
        <x:v>PrimitiveTrace</x:v>
      </x:c>
      <x:c r="CM7338" t="str">
        <x:v>B2</x:v>
      </x:c>
      <x:c r="CN7338" t="str">
        <x:v>Example: rights floors are non-compensatory in this run</x:v>
      </x:c>
      <x:c r="CO7338" t="n">
        <x:f>IFERROR(IF(AND(TYPE('PrimitiveTrace'!B2)=TYPE(CN7338),ISBLANK('PrimitiveTrace'!B2)=ISBLANK(CN7338),EXACT('PrimitiveTrace'!B2,CN7338)),0,1),1)</x:f>
        <x:v>0</x:v>
      </x:c>
    </x:row>
    <x:row r="7339">
      <x:c r="CL7339" t="str">
        <x:v>PrimitiveTrace</x:v>
      </x:c>
      <x:c r="CM7339" t="str">
        <x:v>C2</x:v>
      </x:c>
      <x:c r="CN7339" t="str">
        <x:v>normative commitment</x:v>
      </x:c>
      <x:c r="CO7339" t="n">
        <x:f>IFERROR(IF(AND(TYPE('PrimitiveTrace'!C2)=TYPE(CN7339),ISBLANK('PrimitiveTrace'!C2)=ISBLANK(CN7339),EXACT('PrimitiveTrace'!C2,CN7339)),0,1),1)</x:f>
        <x:v>0</x:v>
      </x:c>
    </x:row>
    <x:row r="7340">
      <x:c r="CL7340" t="str">
        <x:v>PrimitiveTrace</x:v>
      </x:c>
      <x:c r="CM7340" t="str">
        <x:v>D2</x:v>
      </x:c>
      <x:c r="CN7340" t="str">
        <x:v>declared primitive for run</x:v>
      </x:c>
      <x:c r="CO7340" t="n">
        <x:f>IFERROR(IF(AND(TYPE('PrimitiveTrace'!D2)=TYPE(CN7340),ISBLANK('PrimitiveTrace'!D2)=ISBLANK(CN7340),EXACT('PrimitiveTrace'!D2,CN7340)),0,1),1)</x:f>
        <x:v>0</x:v>
      </x:c>
    </x:row>
    <x:row r="7341">
      <x:c r="CL7341" t="str">
        <x:v>PrimitiveTrace</x:v>
      </x:c>
      <x:c r="CM7341" t="str">
        <x:v>E2</x:v>
      </x:c>
      <x:c r="CN7341" t="str">
        <x:v>not reducible inside current run</x:v>
      </x:c>
      <x:c r="CO7341" t="n">
        <x:f>IFERROR(IF(AND(TYPE('PrimitiveTrace'!E2)=TYPE(CN7341),ISBLANK('PrimitiveTrace'!E2)=ISBLANK(CN7341),EXACT('PrimitiveTrace'!E2,CN7341)),0,1),1)</x:f>
        <x:v>0</x:v>
      </x:c>
    </x:row>
    <x:row r="7342">
      <x:c r="CL7342" t="str">
        <x:v>PrimitiveTrace</x:v>
      </x:c>
      <x:c r="CM7342" t="str">
        <x:v>F2</x:v>
      </x:c>
      <x:c r="CN7342" t="str">
        <x:v>passes if not defined using its own output</x:v>
      </x:c>
      <x:c r="CO7342" t="n">
        <x:f>IFERROR(IF(AND(TYPE('PrimitiveTrace'!F2)=TYPE(CN7342),ISBLANK('PrimitiveTrace'!F2)=ISBLANK(CN7342),EXACT('PrimitiveTrace'!F2,CN7342)),0,1),1)</x:f>
        <x:v>0</x:v>
      </x:c>
    </x:row>
    <x:row r="7343">
      <x:c r="CL7343" t="str">
        <x:v>PrimitiveTrace</x:v>
      </x:c>
      <x:c r="CM7343" t="str">
        <x:v>G2</x:v>
      </x:c>
      <x:c r="CN7343" t="str">
        <x:v>declared decision scope</x:v>
      </x:c>
      <x:c r="CO7343" t="n">
        <x:f>IFERROR(IF(AND(TYPE('PrimitiveTrace'!G2)=TYPE(CN7343),ISBLANK('PrimitiveTrace'!G2)=ISBLANK(CN7343),EXACT('PrimitiveTrace'!G2,CN7343)),0,1),1)</x:f>
        <x:v>0</x:v>
      </x:c>
    </x:row>
    <x:row r="7344">
      <x:c r="CL7344" t="str">
        <x:v>PrimitiveTrace</x:v>
      </x:c>
      <x:c r="CM7344" t="str">
        <x:v>H2</x:v>
      </x:c>
      <x:c r="CN7344" t="str">
        <x:v>NCRC</x:v>
      </x:c>
      <x:c r="CO7344" t="n">
        <x:f>IFERROR(IF(AND(TYPE('PrimitiveTrace'!H2)=TYPE(CN7344),ISBLANK('PrimitiveTrace'!H2)=ISBLANK(CN7344),EXACT('PrimitiveTrace'!H2,CN7344)),0,1),1)</x:f>
        <x:v>0</x:v>
      </x:c>
    </x:row>
    <x:row r="7345">
      <x:c r="CL7345" t="str">
        <x:v>PrimitiveTrace</x:v>
      </x:c>
      <x:c r="CM7345" t="str">
        <x:v>I2</x:v>
      </x:c>
      <x:c r="CN7345" t="str">
        <x:v>Tier and rights coverage declared</x:v>
      </x:c>
      <x:c r="CO7345" t="n">
        <x:f>IFERROR(IF(AND(TYPE('PrimitiveTrace'!I2)=TYPE(CN7345),ISBLANK('PrimitiveTrace'!I2)=ISBLANK(CN7345),EXACT('PrimitiveTrace'!I2,CN7345)),0,1),1)</x:f>
        <x:v>0</x:v>
      </x:c>
    </x:row>
    <x:row r="7346">
      <x:c r="CL7346" t="str">
        <x:v>PrimitiveTrace</x:v>
      </x:c>
      <x:c r="CM7346" t="str">
        <x:v>J2</x:v>
      </x:c>
      <x:c r="CN7346" t="str">
        <x:v>If any protected subgroup falls below floor, option fails NCRC</x:v>
      </x:c>
      <x:c r="CO7346" t="n">
        <x:f>IFERROR(IF(AND(TYPE('PrimitiveTrace'!J2)=TYPE(CN7346),ISBLANK('PrimitiveTrace'!J2)=ISBLANK(CN7346),EXACT('PrimitiveTrace'!J2,CN7346)),0,1),1)</x:f>
        <x:v>0</x:v>
      </x:c>
    </x:row>
    <x:row r="7347">
      <x:c r="CL7347" t="str">
        <x:v>PrimitiveTrace</x:v>
      </x:c>
      <x:c r="CM7347" t="str">
        <x:v>K2</x:v>
      </x:c>
      <x:c r="CN7347" t="str">
        <x:v>NCRC gate verdict and subgroup impact record</x:v>
      </x:c>
      <x:c r="CO7347" t="n">
        <x:f>IFERROR(IF(AND(TYPE('PrimitiveTrace'!K2)=TYPE(CN7347),ISBLANK('PrimitiveTrace'!K2)=ISBLANK(CN7347),EXACT('PrimitiveTrace'!K2,CN7347)),0,1),1)</x:f>
        <x:v>0</x:v>
      </x:c>
    </x:row>
    <x:row r="7348">
      <x:c r="CL7348" t="str">
        <x:v>PrimitiveTrace</x:v>
      </x:c>
      <x:c r="CM7348" t="str">
        <x:v>L2</x:v>
      </x:c>
      <x:c r="CN7348" t="str">
        <x:v>theta_r thresholds and conservative bounds</x:v>
      </x:c>
      <x:c r="CO7348" t="n">
        <x:f>IFERROR(IF(AND(TYPE('PrimitiveTrace'!L2)=TYPE(CN7348),ISBLANK('PrimitiveTrace'!L2)=ISBLANK(CN7348),EXACT('PrimitiveTrace'!L2,CN7348)),0,1),1)</x:f>
        <x:v>0</x:v>
      </x:c>
    </x:row>
    <x:row r="7349">
      <x:c r="CL7349" t="str">
        <x:v>PrimitiveTrace</x:v>
      </x:c>
      <x:c r="CM7349" t="str">
        <x:v>M2</x:v>
      </x:c>
      <x:c r="CN7349" t="str">
        <x:v>PCC evidence register</x:v>
      </x:c>
      <x:c r="CO7349" t="n">
        <x:f>IFERROR(IF(AND(TYPE('PrimitiveTrace'!M2)=TYPE(CN7349),ISBLANK('PrimitiveTrace'!M2)=ISBLANK(CN7349),EXACT('PrimitiveTrace'!M2,CN7349)),0,1),1)</x:f>
        <x:v>0</x:v>
      </x:c>
    </x:row>
    <x:row r="7350">
      <x:c r="CL7350" t="str">
        <x:v>PrimitiveTrace</x:v>
      </x:c>
      <x:c r="CM7350" t="str">
        <x:v>N2</x:v>
      </x:c>
      <x:c r="CN7350" t="str">
        <x:v>Protected subgroup below floor under declared evidence</x:v>
      </x:c>
      <x:c r="CO7350" t="n">
        <x:f>IFERROR(IF(AND(TYPE('PrimitiveTrace'!N2)=TYPE(CN7350),ISBLANK('PrimitiveTrace'!N2)=ISBLANK(CN7350),EXACT('PrimitiveTrace'!N2,CN7350)),0,1),1)</x:f>
        <x:v>0</x:v>
      </x:c>
    </x:row>
    <x:row r="7351">
      <x:c r="CL7351" t="str">
        <x:v>PrimitiveTrace</x:v>
      </x:c>
      <x:c r="CM7351" t="str">
        <x:v>O2</x:v>
      </x:c>
      <x:c r="CN7351" t="str">
        <x:v>Unknown gate-critical rights cell without conservative bound</x:v>
      </x:c>
      <x:c r="CO7351" t="n">
        <x:f>IFERROR(IF(AND(TYPE('PrimitiveTrace'!O2)=TYPE(CN7351),ISBLANK('PrimitiveTrace'!O2)=ISBLANK(CN7351),EXACT('PrimitiveTrace'!O2,CN7351)),0,1),1)</x:f>
        <x:v>0</x:v>
      </x:c>
    </x:row>
    <x:row r="7352">
      <x:c r="CL7352" t="str">
        <x:v>PrimitiveTrace</x:v>
      </x:c>
      <x:c r="CM7352" t="str">
        <x:v>P2</x:v>
      </x:c>
      <x:c r="CN7352" t="str">
        <x:v>reviewer / steward</x:v>
      </x:c>
      <x:c r="CO7352" t="n">
        <x:f>IFERROR(IF(AND(TYPE('PrimitiveTrace'!P2)=TYPE(CN7352),ISBLANK('PrimitiveTrace'!P2)=ISBLANK(CN7352),EXACT('PrimitiveTrace'!P2,CN7352)),0,1),1)</x:f>
        <x:v>0</x:v>
      </x:c>
    </x:row>
    <x:row r="7353">
      <x:c r="CL7353" t="str">
        <x:v>PrimitiveTrace</x:v>
      </x:c>
      <x:c r="CM7353" t="str">
        <x:v>Q2</x:v>
      </x:c>
      <x:c r="CN7353" t="str">
        <x:v>2026-05-13</x:v>
      </x:c>
      <x:c r="CO7353" t="n">
        <x:f>IFERROR(IF(AND(TYPE('PrimitiveTrace'!Q2)=TYPE(CN7353),ISBLANK('PrimitiveTrace'!Q2)=ISBLANK(CN7353),EXACT('PrimitiveTrace'!Q2,CN7353)),0,1),1)</x:f>
        <x:v>0</x:v>
      </x:c>
    </x:row>
    <x:row r="7354">
      <x:c r="CL7354" t="str">
        <x:v>PrimitiveTrace</x:v>
      </x:c>
      <x:c r="CM7354" t="str">
        <x:v>R2</x:v>
      </x:c>
      <x:c r="CN7354" t="str">
        <x:v>NOT_APPLICABLE_WORKED_RUN_EXEMPLAR</x:v>
      </x:c>
      <x:c r="CO7354" t="n">
        <x:f>IFERROR(IF(AND(TYPE('PrimitiveTrace'!R2)=TYPE(CN7354),ISBLANK('PrimitiveTrace'!R2)=ISBLANK(CN7354),EXACT('PrimitiveTrace'!R2,CN7354)),0,1),1)</x:f>
        <x:v>0</x:v>
      </x:c>
    </x:row>
    <x:row r="7355">
      <x:c r="CL7355" t="str">
        <x:v>ObservableConsequences</x:v>
      </x:c>
      <x:c r="CM7355" t="str">
        <x:v>A1</x:v>
      </x:c>
      <x:c r="CN7355" t="str">
        <x:v>consequence_id</x:v>
      </x:c>
      <x:c r="CO7355" t="n">
        <x:f>IFERROR(IF(AND(TYPE('ObservableConsequences'!A1)=TYPE(CN7355),ISBLANK('ObservableConsequences'!A1)=ISBLANK(CN7355),EXACT('ObservableConsequences'!A1,CN7355)),0,1),1)</x:f>
        <x:v>0</x:v>
      </x:c>
    </x:row>
    <x:row r="7356">
      <x:c r="CL7356" t="str">
        <x:v>ObservableConsequences</x:v>
      </x:c>
      <x:c r="CM7356" t="str">
        <x:v>B1</x:v>
      </x:c>
      <x:c r="CN7356" t="str">
        <x:v>linked_projection</x:v>
      </x:c>
      <x:c r="CO7356" t="n">
        <x:f>IFERROR(IF(AND(TYPE('ObservableConsequences'!B1)=TYPE(CN7356),ISBLANK('ObservableConsequences'!B1)=ISBLANK(CN7356),EXACT('ObservableConsequences'!B1,CN7356)),0,1),1)</x:f>
        <x:v>0</x:v>
      </x:c>
    </x:row>
    <x:row r="7357">
      <x:c r="CL7357" t="str">
        <x:v>ObservableConsequences</x:v>
      </x:c>
      <x:c r="CM7357" t="str">
        <x:v>C1</x:v>
      </x:c>
      <x:c r="CN7357" t="str">
        <x:v>measurement_method</x:v>
      </x:c>
      <x:c r="CO7357" t="n">
        <x:f>IFERROR(IF(AND(TYPE('ObservableConsequences'!C1)=TYPE(CN7357),ISBLANK('ObservableConsequences'!C1)=ISBLANK(CN7357),EXACT('ObservableConsequences'!C1,CN7357)),0,1),1)</x:f>
        <x:v>0</x:v>
      </x:c>
    </x:row>
    <x:row r="7358">
      <x:c r="CL7358" t="str">
        <x:v>ObservableConsequences</x:v>
      </x:c>
      <x:c r="CM7358" t="str">
        <x:v>D1</x:v>
      </x:c>
      <x:c r="CN7358" t="str">
        <x:v>data_source</x:v>
      </x:c>
      <x:c r="CO7358" t="n">
        <x:f>IFERROR(IF(AND(TYPE('ObservableConsequences'!D1)=TYPE(CN7358),ISBLANK('ObservableConsequences'!D1)=ISBLANK(CN7358),EXACT('ObservableConsequences'!D1,CN7358)),0,1),1)</x:f>
        <x:v>0</x:v>
      </x:c>
    </x:row>
    <x:row r="7359">
      <x:c r="CL7359" t="str">
        <x:v>ObservableConsequences</x:v>
      </x:c>
      <x:c r="CM7359" t="str">
        <x:v>E1</x:v>
      </x:c>
      <x:c r="CN7359" t="str">
        <x:v>expected_sign</x:v>
      </x:c>
      <x:c r="CO7359" t="n">
        <x:f>IFERROR(IF(AND(TYPE('ObservableConsequences'!E1)=TYPE(CN7359),ISBLANK('ObservableConsequences'!E1)=ISBLANK(CN7359),EXACT('ObservableConsequences'!E1,CN7359)),0,1),1)</x:f>
        <x:v>0</x:v>
      </x:c>
    </x:row>
    <x:row r="7360">
      <x:c r="CL7360" t="str">
        <x:v>ObservableConsequences</x:v>
      </x:c>
      <x:c r="CM7360" t="str">
        <x:v>F1</x:v>
      </x:c>
      <x:c r="CN7360" t="str">
        <x:v>expected_range</x:v>
      </x:c>
      <x:c r="CO7360" t="n">
        <x:f>IFERROR(IF(AND(TYPE('ObservableConsequences'!F1)=TYPE(CN7360),ISBLANK('ObservableConsequences'!F1)=ISBLANK(CN7360),EXACT('ObservableConsequences'!F1,CN7360)),0,1),1)</x:f>
        <x:v>0</x:v>
      </x:c>
    </x:row>
    <x:row r="7361">
      <x:c r="CL7361" t="str">
        <x:v>ObservableConsequences</x:v>
      </x:c>
      <x:c r="CM7361" t="str">
        <x:v>G1</x:v>
      </x:c>
      <x:c r="CN7361" t="str">
        <x:v>tolerance</x:v>
      </x:c>
      <x:c r="CO7361" t="n">
        <x:f>IFERROR(IF(AND(TYPE('ObservableConsequences'!G1)=TYPE(CN7361),ISBLANK('ObservableConsequences'!G1)=ISBLANK(CN7361),EXACT('ObservableConsequences'!G1,CN7361)),0,1),1)</x:f>
        <x:v>0</x:v>
      </x:c>
    </x:row>
    <x:row r="7362">
      <x:c r="CL7362" t="str">
        <x:v>ObservableConsequences</x:v>
      </x:c>
      <x:c r="CM7362" t="str">
        <x:v>H1</x:v>
      </x:c>
      <x:c r="CN7362" t="str">
        <x:v>observed_value</x:v>
      </x:c>
      <x:c r="CO7362" t="n">
        <x:f>IFERROR(IF(AND(TYPE('ObservableConsequences'!H1)=TYPE(CN7362),ISBLANK('ObservableConsequences'!H1)=ISBLANK(CN7362),EXACT('ObservableConsequences'!H1,CN7362)),0,1),1)</x:f>
        <x:v>0</x:v>
      </x:c>
    </x:row>
    <x:row r="7363">
      <x:c r="CL7363" t="str">
        <x:v>ObservableConsequences</x:v>
      </x:c>
      <x:c r="CM7363" t="str">
        <x:v>I1</x:v>
      </x:c>
      <x:c r="CN7363" t="str">
        <x:v>verdict</x:v>
      </x:c>
      <x:c r="CO7363" t="n">
        <x:f>IFERROR(IF(AND(TYPE('ObservableConsequences'!I1)=TYPE(CN7363),ISBLANK('ObservableConsequences'!I1)=ISBLANK(CN7363),EXACT('ObservableConsequences'!I1,CN7363)),0,1),1)</x:f>
        <x:v>0</x:v>
      </x:c>
    </x:row>
    <x:row r="7364">
      <x:c r="CL7364" t="str">
        <x:v>ObservableConsequences</x:v>
      </x:c>
      <x:c r="CM7364" t="str">
        <x:v>J1</x:v>
      </x:c>
      <x:c r="CN7364" t="str">
        <x:v>notes</x:v>
      </x:c>
      <x:c r="CO7364" t="n">
        <x:f>IFERROR(IF(AND(TYPE('ObservableConsequences'!J1)=TYPE(CN7364),ISBLANK('ObservableConsequences'!J1)=ISBLANK(CN7364),EXACT('ObservableConsequences'!J1,CN7364)),0,1),1)</x:f>
        <x:v>0</x:v>
      </x:c>
    </x:row>
    <x:row r="7365">
      <x:c r="CL7365" t="str">
        <x:v>ObservableConsequences</x:v>
      </x:c>
      <x:c r="CM7365" t="str">
        <x:v>A2</x:v>
      </x:c>
      <x:c r="CN7365" t="str">
        <x:v>OC-001</x:v>
      </x:c>
      <x:c r="CO7365" t="n">
        <x:f>IFERROR(IF(AND(TYPE('ObservableConsequences'!A2)=TYPE(CN7365),ISBLANK('ObservableConsequences'!A2)=ISBLANK(CN7365),EXACT('ObservableConsequences'!A2,CN7365)),0,1),1)</x:f>
        <x:v>0</x:v>
      </x:c>
    </x:row>
    <x:row r="7366">
      <x:c r="CL7366" t="str">
        <x:v>ObservableConsequences</x:v>
      </x:c>
      <x:c r="CM7366" t="str">
        <x:v>B2</x:v>
      </x:c>
      <x:c r="CN7366" t="str">
        <x:v>PTRACE-001</x:v>
      </x:c>
      <x:c r="CO7366" t="n">
        <x:f>IFERROR(IF(AND(TYPE('ObservableConsequences'!B2)=TYPE(CN7366),ISBLANK('ObservableConsequences'!B2)=ISBLANK(CN7366),EXACT('ObservableConsequences'!B2,CN7366)),0,1),1)</x:f>
        <x:v>0</x:v>
      </x:c>
    </x:row>
    <x:row r="7367">
      <x:c r="CL7367" t="str">
        <x:v>ObservableConsequences</x:v>
      </x:c>
      <x:c r="CM7367" t="str">
        <x:v>C2</x:v>
      </x:c>
      <x:c r="CN7367" t="str">
        <x:v>reviewed PCC field check</x:v>
      </x:c>
      <x:c r="CO7367" t="n">
        <x:f>IFERROR(IF(AND(TYPE('ObservableConsequences'!C2)=TYPE(CN7367),ISBLANK('ObservableConsequences'!C2)=ISBLANK(CN7367),EXACT('ObservableConsequences'!C2,CN7367)),0,1),1)</x:f>
        <x:v>0</x:v>
      </x:c>
    </x:row>
    <x:row r="7368">
      <x:c r="CL7368" t="str">
        <x:v>ObservableConsequences</x:v>
      </x:c>
      <x:c r="CM7368" t="str">
        <x:v>D2</x:v>
      </x:c>
      <x:c r="CN7368" t="str">
        <x:v>PCC / workbook / evidence register</x:v>
      </x:c>
      <x:c r="CO7368" t="n">
        <x:f>IFERROR(IF(AND(TYPE('ObservableConsequences'!D2)=TYPE(CN7368),ISBLANK('ObservableConsequences'!D2)=ISBLANK(CN7368),EXACT('ObservableConsequences'!D2,CN7368)),0,1),1)</x:f>
        <x:v>0</x:v>
      </x:c>
    </x:row>
    <x:row r="7369">
      <x:c r="CL7369" t="str">
        <x:v>ObservableConsequences</x:v>
      </x:c>
      <x:c r="CM7369" t="str">
        <x:v>E2</x:v>
      </x:c>
      <x:c r="CN7369" t="str">
        <x:v>PASS</x:v>
      </x:c>
      <x:c r="CO7369" t="n">
        <x:f>IFERROR(IF(AND(TYPE('ObservableConsequences'!E2)=TYPE(CN7369),ISBLANK('ObservableConsequences'!E2)=ISBLANK(CN7369),EXACT('ObservableConsequences'!E2,CN7369)),0,1),1)</x:f>
        <x:v>0</x:v>
      </x:c>
    </x:row>
    <x:row r="7370">
      <x:c r="CL7370" t="str">
        <x:v>ObservableConsequences</x:v>
      </x:c>
      <x:c r="CM7370" t="str">
        <x:v>F2</x:v>
      </x:c>
      <x:c r="CN7370" t="str">
        <x:v>PASS or FAIL</x:v>
      </x:c>
      <x:c r="CO7370" t="n">
        <x:f>IFERROR(IF(AND(TYPE('ObservableConsequences'!F2)=TYPE(CN7370),ISBLANK('ObservableConsequences'!F2)=ISBLANK(CN7370),EXACT('ObservableConsequences'!F2,CN7370)),0,1),1)</x:f>
        <x:v>0</x:v>
      </x:c>
    </x:row>
    <x:row r="7371">
      <x:c r="CL7371" t="str">
        <x:v>ObservableConsequences</x:v>
      </x:c>
      <x:c r="CM7371" t="str">
        <x:v>G2</x:v>
      </x:c>
      <x:c r="CN7371" t="str">
        <x:v>no missing gate-critical field</x:v>
      </x:c>
      <x:c r="CO7371" t="n">
        <x:f>IFERROR(IF(AND(TYPE('ObservableConsequences'!G2)=TYPE(CN7371),ISBLANK('ObservableConsequences'!G2)=ISBLANK(CN7371),EXACT('ObservableConsequences'!G2,CN7371)),0,1),1)</x:f>
        <x:v>0</x:v>
      </x:c>
    </x:row>
    <x:row r="7372">
      <x:c r="CL7372" t="str">
        <x:v>ObservableConsequences</x:v>
      </x:c>
      <x:c r="CM7372" t="str">
        <x:v>I2</x:v>
      </x:c>
      <x:c r="CN7372" t="str">
        <x:v>NOT_EVALUATED</x:v>
      </x:c>
      <x:c r="CO7372" t="n">
        <x:f>IFERROR(IF(AND(TYPE('ObservableConsequences'!I2)=TYPE(CN7372),ISBLANK('ObservableConsequences'!I2)=ISBLANK(CN7372),EXACT('ObservableConsequences'!I2,CN7372)),0,1),1)</x:f>
        <x:v>0</x:v>
      </x:c>
    </x:row>
    <x:row r="7373">
      <x:c r="CL7373" t="str">
        <x:v>ObservableConsequences</x:v>
      </x:c>
      <x:c r="CM7373" t="str">
        <x:v>J2</x:v>
      </x:c>
      <x:c r="CN7373" t="str">
        <x:v>Use after run.</x:v>
      </x:c>
      <x:c r="CO7373" t="n">
        <x:f>IFERROR(IF(AND(TYPE('ObservableConsequences'!J2)=TYPE(CN7373),ISBLANK('ObservableConsequences'!J2)=ISBLANK(CN7373),EXACT('ObservableConsequences'!J2,CN7373)),0,1),1)</x:f>
        <x:v>0</x:v>
      </x:c>
    </x:row>
    <x:row r="7374">
      <x:c r="CL7374" t="str">
        <x:v>ObservableConsequences</x:v>
      </x:c>
      <x:c r="CM7374" t="str">
        <x:v>A3</x:v>
      </x:c>
      <x:c r="CN7374" t="str">
        <x:v>OC-002</x:v>
      </x:c>
      <x:c r="CO7374" t="n">
        <x:f>IFERROR(IF(AND(TYPE('ObservableConsequences'!A3)=TYPE(CN7374),ISBLANK('ObservableConsequences'!A3)=ISBLANK(CN7374),EXACT('ObservableConsequences'!A3,CN7374)),0,1),1)</x:f>
        <x:v>0</x:v>
      </x:c>
    </x:row>
    <x:row r="7375">
      <x:c r="CL7375" t="str">
        <x:v>ObservableConsequences</x:v>
      </x:c>
      <x:c r="CM7375" t="str">
        <x:v>B3</x:v>
      </x:c>
      <x:c r="CN7375" t="str">
        <x:v>pilot sign accuracy</x:v>
      </x:c>
      <x:c r="CO7375" t="n">
        <x:f>IFERROR(IF(AND(TYPE('ObservableConsequences'!B3)=TYPE(CN7375),ISBLANK('ObservableConsequences'!B3)=ISBLANK(CN7375),EXACT('ObservableConsequences'!B3,CN7375)),0,1),1)</x:f>
        <x:v>0</x:v>
      </x:c>
    </x:row>
    <x:row r="7376">
      <x:c r="CL7376" t="str">
        <x:v>ObservableConsequences</x:v>
      </x:c>
      <x:c r="CM7376" t="str">
        <x:v>C3</x:v>
      </x:c>
      <x:c r="CN7376" t="str">
        <x:v>post-decision outcome review</x:v>
      </x:c>
      <x:c r="CO7376" t="n">
        <x:f>IFERROR(IF(AND(TYPE('ObservableConsequences'!C3)=TYPE(CN7376),ISBLANK('ObservableConsequences'!C3)=ISBLANK(CN7376),EXACT('ObservableConsequences'!C3,CN7376)),0,1),1)</x:f>
        <x:v>0</x:v>
      </x:c>
    </x:row>
    <x:row r="7377">
      <x:c r="CL7377" t="str">
        <x:v>ObservableConsequences</x:v>
      </x:c>
      <x:c r="CM7377" t="str">
        <x:v>D3</x:v>
      </x:c>
      <x:c r="CN7377" t="str">
        <x:v>pilot outcome dataset</x:v>
      </x:c>
      <x:c r="CO7377" t="n">
        <x:f>IFERROR(IF(AND(TYPE('ObservableConsequences'!D3)=TYPE(CN7377),ISBLANK('ObservableConsequences'!D3)=ISBLANK(CN7377),EXACT('ObservableConsequences'!D3,CN7377)),0,1),1)</x:f>
        <x:v>0</x:v>
      </x:c>
    </x:row>
    <x:row r="7378">
      <x:c r="CL7378" t="str">
        <x:v>ObservableConsequences</x:v>
      </x:c>
      <x:c r="CM7378" t="str">
        <x:v>E3</x:v>
      </x:c>
      <x:c r="CN7378" t="str">
        <x:v>&gt;=0</x:v>
      </x:c>
      <x:c r="CO7378" t="n">
        <x:f>IFERROR(IF(AND(TYPE('ObservableConsequences'!E3)=TYPE(CN7378),ISBLANK('ObservableConsequences'!E3)=ISBLANK(CN7378),EXACT('ObservableConsequences'!E3,CN7378)),0,1),1)</x:f>
        <x:v>0</x:v>
      </x:c>
    </x:row>
    <x:row r="7379">
      <x:c r="CL7379" t="str">
        <x:v>ObservableConsequences</x:v>
      </x:c>
      <x:c r="CM7379" t="str">
        <x:v>F3</x:v>
      </x:c>
      <x:c r="CN7379" t="str">
        <x:v>&gt;= 0.70 sign accuracy after calibration</x:v>
      </x:c>
      <x:c r="CO7379" t="n">
        <x:f>IFERROR(IF(AND(TYPE('ObservableConsequences'!F3)=TYPE(CN7379),ISBLANK('ObservableConsequences'!F3)=ISBLANK(CN7379),EXACT('ObservableConsequences'!F3,CN7379)),0,1),1)</x:f>
        <x:v>0</x:v>
      </x:c>
    </x:row>
    <x:row r="7380">
      <x:c r="CL7380" t="str">
        <x:v>ObservableConsequences</x:v>
      </x:c>
      <x:c r="CM7380" t="str">
        <x:v>G3</x:v>
      </x:c>
      <x:c r="CN7380" t="str">
        <x:v>domain declared</x:v>
      </x:c>
      <x:c r="CO7380" t="n">
        <x:f>IFERROR(IF(AND(TYPE('ObservableConsequences'!G3)=TYPE(CN7380),ISBLANK('ObservableConsequences'!G3)=ISBLANK(CN7380),EXACT('ObservableConsequences'!G3,CN7380)),0,1),1)</x:f>
        <x:v>0</x:v>
      </x:c>
    </x:row>
    <x:row r="7381">
      <x:c r="CL7381" t="str">
        <x:v>ObservableConsequences</x:v>
      </x:c>
      <x:c r="CM7381" t="str">
        <x:v>I3</x:v>
      </x:c>
      <x:c r="CN7381" t="str">
        <x:v>NOT_EVALUATED</x:v>
      </x:c>
      <x:c r="CO7381" t="n">
        <x:f>IFERROR(IF(AND(TYPE('ObservableConsequences'!I3)=TYPE(CN7381),ISBLANK('ObservableConsequences'!I3)=ISBLANK(CN7381),EXACT('ObservableConsequences'!I3,CN7381)),0,1),1)</x:f>
        <x:v>0</x:v>
      </x:c>
    </x:row>
    <x:row r="7382">
      <x:c r="CL7382" t="str">
        <x:v>ObservableConsequences</x:v>
      </x:c>
      <x:c r="CM7382" t="str">
        <x:v>J3</x:v>
      </x:c>
      <x:c r="CN7382" t="str">
        <x:v>Do not use without pre-registration.</x:v>
      </x:c>
      <x:c r="CO7382" t="n">
        <x:f>IFERROR(IF(AND(TYPE('ObservableConsequences'!J3)=TYPE(CN7382),ISBLANK('ObservableConsequences'!J3)=ISBLANK(CN7382),EXACT('ObservableConsequences'!J3,CN7382)),0,1),1)</x:f>
        <x:v>0</x:v>
      </x:c>
    </x:row>
    <x:row r="7383">
      <x:c r="CL7383" t="str">
        <x:v>FalsificationPlan</x:v>
      </x:c>
      <x:c r="CM7383" t="str">
        <x:v>A1</x:v>
      </x:c>
      <x:c r="CN7383" t="str">
        <x:v>claim_id</x:v>
      </x:c>
      <x:c r="CO7383" t="n">
        <x:f>IFERROR(IF(AND(TYPE('FalsificationPlan'!A1)=TYPE(CN7383),ISBLANK('FalsificationPlan'!A1)=ISBLANK(CN7383),EXACT('FalsificationPlan'!A1,CN7383)),0,1),1)</x:f>
        <x:v>0</x:v>
      </x:c>
    </x:row>
    <x:row r="7384">
      <x:c r="CL7384" t="str">
        <x:v>FalsificationPlan</x:v>
      </x:c>
      <x:c r="CM7384" t="str">
        <x:v>B1</x:v>
      </x:c>
      <x:c r="CN7384" t="str">
        <x:v>projection_id</x:v>
      </x:c>
      <x:c r="CO7384" t="n">
        <x:f>IFERROR(IF(AND(TYPE('FalsificationPlan'!B1)=TYPE(CN7384),ISBLANK('FalsificationPlan'!B1)=ISBLANK(CN7384),EXACT('FalsificationPlan'!B1,CN7384)),0,1),1)</x:f>
        <x:v>0</x:v>
      </x:c>
    </x:row>
    <x:row r="7385">
      <x:c r="CL7385" t="str">
        <x:v>FalsificationPlan</x:v>
      </x:c>
      <x:c r="CM7385" t="str">
        <x:v>C1</x:v>
      </x:c>
      <x:c r="CN7385" t="str">
        <x:v>falsifier</x:v>
      </x:c>
      <x:c r="CO7385" t="n">
        <x:f>IFERROR(IF(AND(TYPE('FalsificationPlan'!C1)=TYPE(CN7385),ISBLANK('FalsificationPlan'!C1)=ISBLANK(CN7385),EXACT('FalsificationPlan'!C1,CN7385)),0,1),1)</x:f>
        <x:v>0</x:v>
      </x:c>
    </x:row>
    <x:row r="7386">
      <x:c r="CL7386" t="str">
        <x:v>FalsificationPlan</x:v>
      </x:c>
      <x:c r="CM7386" t="str">
        <x:v>D1</x:v>
      </x:c>
      <x:c r="CN7386" t="str">
        <x:v>survival_condition</x:v>
      </x:c>
      <x:c r="CO7386" t="n">
        <x:f>IFERROR(IF(AND(TYPE('FalsificationPlan'!D1)=TYPE(CN7386),ISBLANK('FalsificationPlan'!D1)=ISBLANK(CN7386),EXACT('FalsificationPlan'!D1,CN7386)),0,1),1)</x:f>
        <x:v>0</x:v>
      </x:c>
    </x:row>
    <x:row r="7387">
      <x:c r="CL7387" t="str">
        <x:v>FalsificationPlan</x:v>
      </x:c>
      <x:c r="CM7387" t="str">
        <x:v>E1</x:v>
      </x:c>
      <x:c r="CN7387" t="str">
        <x:v>refusal_condition</x:v>
      </x:c>
      <x:c r="CO7387" t="n">
        <x:f>IFERROR(IF(AND(TYPE('FalsificationPlan'!E1)=TYPE(CN7387),ISBLANK('FalsificationPlan'!E1)=ISBLANK(CN7387),EXACT('FalsificationPlan'!E1,CN7387)),0,1),1)</x:f>
        <x:v>0</x:v>
      </x:c>
    </x:row>
    <x:row r="7388">
      <x:c r="CL7388" t="str">
        <x:v>FalsificationPlan</x:v>
      </x:c>
      <x:c r="CM7388" t="str">
        <x:v>F1</x:v>
      </x:c>
      <x:c r="CN7388" t="str">
        <x:v>downgrade_condition</x:v>
      </x:c>
      <x:c r="CO7388" t="n">
        <x:f>IFERROR(IF(AND(TYPE('FalsificationPlan'!F1)=TYPE(CN7388),ISBLANK('FalsificationPlan'!F1)=ISBLANK(CN7388),EXACT('FalsificationPlan'!F1,CN7388)),0,1),1)</x:f>
        <x:v>0</x:v>
      </x:c>
    </x:row>
    <x:row r="7389">
      <x:c r="CL7389" t="str">
        <x:v>FalsificationPlan</x:v>
      </x:c>
      <x:c r="CM7389" t="str">
        <x:v>G1</x:v>
      </x:c>
      <x:c r="CN7389" t="str">
        <x:v>post_hoc_modification_rule</x:v>
      </x:c>
      <x:c r="CO7389" t="n">
        <x:f>IFERROR(IF(AND(TYPE('FalsificationPlan'!G1)=TYPE(CN7389),ISBLANK('FalsificationPlan'!G1)=ISBLANK(CN7389),EXACT('FalsificationPlan'!G1,CN7389)),0,1),1)</x:f>
        <x:v>0</x:v>
      </x:c>
    </x:row>
    <x:row r="7390">
      <x:c r="CL7390" t="str">
        <x:v>FalsificationPlan</x:v>
      </x:c>
      <x:c r="CM7390" t="str">
        <x:v>H1</x:v>
      </x:c>
      <x:c r="CN7390" t="str">
        <x:v>reviewer_decision</x:v>
      </x:c>
      <x:c r="CO7390" t="n">
        <x:f>IFERROR(IF(AND(TYPE('FalsificationPlan'!H1)=TYPE(CN7390),ISBLANK('FalsificationPlan'!H1)=ISBLANK(CN7390),EXACT('FalsificationPlan'!H1,CN7390)),0,1),1)</x:f>
        <x:v>0</x:v>
      </x:c>
    </x:row>
    <x:row r="7391">
      <x:c r="CL7391" t="str">
        <x:v>FalsificationPlan</x:v>
      </x:c>
      <x:c r="CM7391" t="str">
        <x:v>A2</x:v>
      </x:c>
      <x:c r="CN7391" t="str">
        <x:v>CLAIM-001</x:v>
      </x:c>
      <x:c r="CO7391" t="n">
        <x:f>IFERROR(IF(AND(TYPE('FalsificationPlan'!A2)=TYPE(CN7391),ISBLANK('FalsificationPlan'!A2)=ISBLANK(CN7391),EXACT('FalsificationPlan'!A2,CN7391)),0,1),1)</x:f>
        <x:v>0</x:v>
      </x:c>
    </x:row>
    <x:row r="7392">
      <x:c r="CL7392" t="str">
        <x:v>FalsificationPlan</x:v>
      </x:c>
      <x:c r="CM7392" t="str">
        <x:v>B2</x:v>
      </x:c>
      <x:c r="CN7392" t="str">
        <x:v>PTRACE-001</x:v>
      </x:c>
      <x:c r="CO7392" t="n">
        <x:f>IFERROR(IF(AND(TYPE('FalsificationPlan'!B2)=TYPE(CN7392),ISBLANK('FalsificationPlan'!B2)=ISBLANK(CN7392),EXACT('FalsificationPlan'!B2,CN7392)),0,1),1)</x:f>
        <x:v>0</x:v>
      </x:c>
    </x:row>
    <x:row r="7393">
      <x:c r="CL7393" t="str">
        <x:v>FalsificationPlan</x:v>
      </x:c>
      <x:c r="CM7393" t="str">
        <x:v>C2</x:v>
      </x:c>
      <x:c r="CN7393" t="str">
        <x:v>Gate verdict cannot be reconstructed from pre-registered fields</x:v>
      </x:c>
      <x:c r="CO7393" t="n">
        <x:f>IFERROR(IF(AND(TYPE('FalsificationPlan'!C2)=TYPE(CN7393),ISBLANK('FalsificationPlan'!C2)=ISBLANK(CN7393),EXACT('FalsificationPlan'!C2,CN7393)),0,1),1)</x:f>
        <x:v>0</x:v>
      </x:c>
    </x:row>
    <x:row r="7394">
      <x:c r="CL7394" t="str">
        <x:v>FalsificationPlan</x:v>
      </x:c>
      <x:c r="CM7394" t="str">
        <x:v>D2</x:v>
      </x:c>
      <x:c r="CN7394" t="str">
        <x:v>Independent reviewer reconstructs same gate verdict</x:v>
      </x:c>
      <x:c r="CO7394" t="n">
        <x:f>IFERROR(IF(AND(TYPE('FalsificationPlan'!D2)=TYPE(CN7394),ISBLANK('FalsificationPlan'!D2)=ISBLANK(CN7394),EXACT('FalsificationPlan'!D2,CN7394)),0,1),1)</x:f>
        <x:v>0</x:v>
      </x:c>
    </x:row>
    <x:row r="7395">
      <x:c r="CL7395" t="str">
        <x:v>FalsificationPlan</x:v>
      </x:c>
      <x:c r="CM7395" t="str">
        <x:v>E2</x:v>
      </x:c>
      <x:c r="CN7395" t="str">
        <x:v>Projection is non-unique or evidence is gate-critical unknown</x:v>
      </x:c>
      <x:c r="CO7395" t="n">
        <x:f>IFERROR(IF(AND(TYPE('FalsificationPlan'!E2)=TYPE(CN7395),ISBLANK('FalsificationPlan'!E2)=ISBLANK(CN7395),EXACT('FalsificationPlan'!E2,CN7395)),0,1),1)</x:f>
        <x:v>0</x:v>
      </x:c>
    </x:row>
    <x:row r="7396">
      <x:c r="CL7396" t="str">
        <x:v>FalsificationPlan</x:v>
      </x:c>
      <x:c r="CM7396" t="str">
        <x:v>F2</x:v>
      </x:c>
      <x:c r="CN7396" t="str">
        <x:v>Evidence supports lower tier only</x:v>
      </x:c>
      <x:c r="CO7396" t="n">
        <x:f>IFERROR(IF(AND(TYPE('FalsificationPlan'!F2)=TYPE(CN7396),ISBLANK('FalsificationPlan'!F2)=ISBLANK(CN7396),EXACT('FalsificationPlan'!F2,CN7396)),0,1),1)</x:f>
        <x:v>0</x:v>
      </x:c>
    </x:row>
    <x:row r="7397">
      <x:c r="CL7397" t="str">
        <x:v>FalsificationPlan</x:v>
      </x:c>
      <x:c r="CM7397" t="str">
        <x:v>G2</x:v>
      </x:c>
      <x:c r="CN7397" t="str">
        <x:v>Material changes require new run, prior claim downgraded</x:v>
      </x:c>
      <x:c r="CO7397" t="n">
        <x:f>IFERROR(IF(AND(TYPE('FalsificationPlan'!G2)=TYPE(CN7397),ISBLANK('FalsificationPlan'!G2)=ISBLANK(CN7397),EXACT('FalsificationPlan'!G2,CN7397)),0,1),1)</x:f>
        <x:v>0</x:v>
      </x:c>
    </x:row>
    <x:row r="7398">
      <x:c r="CL7398" t="str">
        <x:v>FalsificationPlan</x:v>
      </x:c>
      <x:c r="CM7398" t="str">
        <x:v>H2</x:v>
      </x:c>
      <x:c r="CN7398" t="str">
        <x:v>NOT_EVALUATED_WORKED_RUN_EXEMPLAR</x:v>
      </x:c>
      <x:c r="CO7398" t="n">
        <x:f>IFERROR(IF(AND(TYPE('FalsificationPlan'!H2)=TYPE(CN7398),ISBLANK('FalsificationPlan'!H2)=ISBLANK(CN7398),EXACT('FalsificationPlan'!H2,CN7398)),0,1),1)</x:f>
        <x:v>0</x:v>
      </x:c>
    </x:row>
    <x:row r="7399">
      <x:c r="CL7399" t="str">
        <x:v>FalsificationPlan</x:v>
      </x:c>
      <x:c r="CM7399" t="str">
        <x:v>A3</x:v>
      </x:c>
      <x:c r="CN7399" t="str">
        <x:v>CLAIM-002</x:v>
      </x:c>
      <x:c r="CO7399" t="n">
        <x:f>IFERROR(IF(AND(TYPE('FalsificationPlan'!A3)=TYPE(CN7399),ISBLANK('FalsificationPlan'!A3)=ISBLANK(CN7399),EXACT('FalsificationPlan'!A3,CN7399)),0,1),1)</x:f>
        <x:v>0</x:v>
      </x:c>
    </x:row>
    <x:row r="7400">
      <x:c r="CL7400" t="str">
        <x:v>FalsificationPlan</x:v>
      </x:c>
      <x:c r="CM7400" t="str">
        <x:v>B3</x:v>
      </x:c>
      <x:c r="CN7400" t="str">
        <x:v>ProofPack readiness</x:v>
      </x:c>
      <x:c r="CO7400" t="n">
        <x:f>IFERROR(IF(AND(TYPE('FalsificationPlan'!B3)=TYPE(CN7400),ISBLANK('FalsificationPlan'!B3)=ISBLANK(CN7400),EXACT('FalsificationPlan'!B3,CN7400)),0,1),1)</x:f>
        <x:v>0</x:v>
      </x:c>
    </x:row>
    <x:row r="7401">
      <x:c r="CL7401" t="str">
        <x:v>FalsificationPlan</x:v>
      </x:c>
      <x:c r="CM7401" t="str">
        <x:v>C3</x:v>
      </x:c>
      <x:c r="CN7401" t="str">
        <x:v>Missing schema, test vector, hash, replayable PCC, or primitive trace</x:v>
      </x:c>
      <x:c r="CO7401" t="n">
        <x:f>IFERROR(IF(AND(TYPE('FalsificationPlan'!C3)=TYPE(CN7401),ISBLANK('FalsificationPlan'!C3)=ISBLANK(CN7401),EXACT('FalsificationPlan'!C3,CN7401)),0,1),1)</x:f>
        <x:v>0</x:v>
      </x:c>
    </x:row>
    <x:row r="7402">
      <x:c r="CL7402" t="str">
        <x:v>FalsificationPlan</x:v>
      </x:c>
      <x:c r="CM7402" t="str">
        <x:v>D3</x:v>
      </x:c>
      <x:c r="CN7402" t="str">
        <x:v>All required artifacts present and replayable</x:v>
      </x:c>
      <x:c r="CO7402" t="n">
        <x:f>IFERROR(IF(AND(TYPE('FalsificationPlan'!D3)=TYPE(CN7402),ISBLANK('FalsificationPlan'!D3)=ISBLANK(CN7402),EXACT('FalsificationPlan'!D3,CN7402)),0,1),1)</x:f>
        <x:v>0</x:v>
      </x:c>
    </x:row>
    <x:row r="7403">
      <x:c r="CL7403" t="str">
        <x:v>FalsificationPlan</x:v>
      </x:c>
      <x:c r="CM7403" t="str">
        <x:v>E3</x:v>
      </x:c>
      <x:c r="CN7403" t="str">
        <x:v>Any required artifact absent</x:v>
      </x:c>
      <x:c r="CO7403" t="n">
        <x:f>IFERROR(IF(AND(TYPE('FalsificationPlan'!E3)=TYPE(CN7403),ISBLANK('FalsificationPlan'!E3)=ISBLANK(CN7403),EXACT('FalsificationPlan'!E3,CN7403)),0,1),1)</x:f>
        <x:v>0</x:v>
      </x:c>
    </x:row>
    <x:row r="7404">
      <x:c r="CL7404" t="str">
        <x:v>FalsificationPlan</x:v>
      </x:c>
      <x:c r="CM7404" t="str">
        <x:v>F3</x:v>
      </x:c>
      <x:c r="CN7404" t="str">
        <x:v>Release remains architecturally specified only</x:v>
      </x:c>
      <x:c r="CO7404" t="n">
        <x:f>IFERROR(IF(AND(TYPE('FalsificationPlan'!F3)=TYPE(CN7404),ISBLANK('FalsificationPlan'!F3)=ISBLANK(CN7404),EXACT('FalsificationPlan'!F3,CN7404)),0,1),1)</x:f>
        <x:v>0</x:v>
      </x:c>
    </x:row>
    <x:row r="7405">
      <x:c r="CL7405" t="str">
        <x:v>FalsificationPlan</x:v>
      </x:c>
      <x:c r="CM7405" t="str">
        <x:v>G3</x:v>
      </x:c>
      <x:c r="CN7405" t="str">
        <x:v>No post-hoc upgrade to proofpack-ready without artifact evidence</x:v>
      </x:c>
      <x:c r="CO7405" t="n">
        <x:f>IFERROR(IF(AND(TYPE('FalsificationPlan'!G3)=TYPE(CN7405),ISBLANK('FalsificationPlan'!G3)=ISBLANK(CN7405),EXACT('FalsificationPlan'!G3,CN7405)),0,1),1)</x:f>
        <x:v>0</x:v>
      </x:c>
    </x:row>
    <x:row r="7406">
      <x:c r="CL7406" t="str">
        <x:v>FalsificationPlan</x:v>
      </x:c>
      <x:c r="CM7406" t="str">
        <x:v>H3</x:v>
      </x:c>
      <x:c r="CN7406" t="str">
        <x:v>NOT_EVALUATED_WORKED_RUN_EXEMPLAR</x:v>
      </x:c>
      <x:c r="CO7406" t="n">
        <x:f>IFERROR(IF(AND(TYPE('FalsificationPlan'!H3)=TYPE(CN7406),ISBLANK('FalsificationPlan'!H3)=ISBLANK(CN7406),EXACT('FalsificationPlan'!H3,CN7406)),0,1),1)</x:f>
        <x:v>0</x:v>
      </x:c>
    </x:row>
    <x:row r="7407">
      <x:c r="CL7407" t="str">
        <x:v>MethodologyMaturity</x:v>
      </x:c>
      <x:c r="CM7407" t="str">
        <x:v>A1</x:v>
      </x:c>
      <x:c r="CN7407" t="str">
        <x:v>level</x:v>
      </x:c>
      <x:c r="CO7407" t="n">
        <x:f>IFERROR(IF(AND(TYPE('MethodologyMaturity'!A1)=TYPE(CN7407),ISBLANK('MethodologyMaturity'!A1)=ISBLANK(CN7407),EXACT('MethodologyMaturity'!A1,CN7407)),0,1),1)</x:f>
        <x:v>0</x:v>
      </x:c>
    </x:row>
    <x:row r="7408">
      <x:c r="CL7408" t="str">
        <x:v>MethodologyMaturity</x:v>
      </x:c>
      <x:c r="CM7408" t="str">
        <x:v>B1</x:v>
      </x:c>
      <x:c r="CN7408" t="str">
        <x:v>label</x:v>
      </x:c>
      <x:c r="CO7408" t="n">
        <x:f>IFERROR(IF(AND(TYPE('MethodologyMaturity'!B1)=TYPE(CN7408),ISBLANK('MethodologyMaturity'!B1)=ISBLANK(CN7408),EXACT('MethodologyMaturity'!B1,CN7408)),0,1),1)</x:f>
        <x:v>0</x:v>
      </x:c>
    </x:row>
    <x:row r="7409">
      <x:c r="CL7409" t="str">
        <x:v>MethodologyMaturity</x:v>
      </x:c>
      <x:c r="CM7409" t="str">
        <x:v>C1</x:v>
      </x:c>
      <x:c r="CN7409" t="str">
        <x:v>meaning</x:v>
      </x:c>
      <x:c r="CO7409" t="n">
        <x:f>IFERROR(IF(AND(TYPE('MethodologyMaturity'!C1)=TYPE(CN7409),ISBLANK('MethodologyMaturity'!C1)=ISBLANK(CN7409),EXACT('MethodologyMaturity'!C1,CN7409)),0,1),1)</x:f>
        <x:v>0</x:v>
      </x:c>
    </x:row>
    <x:row r="7410">
      <x:c r="CL7410" t="str">
        <x:v>MethodologyMaturity</x:v>
      </x:c>
      <x:c r="CM7410" t="str">
        <x:v>D1</x:v>
      </x:c>
      <x:c r="CN7410" t="str">
        <x:v>claim_boundary</x:v>
      </x:c>
      <x:c r="CO7410" t="n">
        <x:f>IFERROR(IF(AND(TYPE('MethodologyMaturity'!D1)=TYPE(CN7410),ISBLANK('MethodologyMaturity'!D1)=ISBLANK(CN7410),EXACT('MethodologyMaturity'!D1,CN7410)),0,1),1)</x:f>
        <x:v>0</x:v>
      </x:c>
    </x:row>
    <x:row r="7411">
      <x:c r="CL7411" t="str">
        <x:v>MethodologyMaturity</x:v>
      </x:c>
      <x:c r="CM7411" t="str">
        <x:v>E1</x:v>
      </x:c>
      <x:c r="CN7411" t="str">
        <x:v>minimum_evidence</x:v>
      </x:c>
      <x:c r="CO7411" t="n">
        <x:f>IFERROR(IF(AND(TYPE('MethodologyMaturity'!E1)=TYPE(CN7411),ISBLANK('MethodologyMaturity'!E1)=ISBLANK(CN7411),EXACT('MethodologyMaturity'!E1,CN7411)),0,1),1)</x:f>
        <x:v>0</x:v>
      </x:c>
    </x:row>
    <x:row r="7412">
      <x:c r="CL7412" t="str">
        <x:v>MethodologyMaturity</x:v>
      </x:c>
      <x:c r="CM7412" t="str">
        <x:v>A2</x:v>
      </x:c>
      <x:c r="CN7412" t="str">
        <x:v>M0</x:v>
      </x:c>
      <x:c r="CO7412" t="n">
        <x:f>IFERROR(IF(AND(TYPE('MethodologyMaturity'!A2)=TYPE(CN7412),ISBLANK('MethodologyMaturity'!A2)=ISBLANK(CN7412),EXACT('MethodologyMaturity'!A2,CN7412)),0,1),1)</x:f>
        <x:v>0</x:v>
      </x:c>
    </x:row>
    <x:row r="7413">
      <x:c r="CL7413" t="str">
        <x:v>MethodologyMaturity</x:v>
      </x:c>
      <x:c r="CM7413" t="str">
        <x:v>B2</x:v>
      </x:c>
      <x:c r="CN7413" t="str">
        <x:v>CONCEPTUAL</x:v>
      </x:c>
      <x:c r="CO7413" t="n">
        <x:f>IFERROR(IF(AND(TYPE('MethodologyMaturity'!B2)=TYPE(CN7413),ISBLANK('MethodologyMaturity'!B2)=ISBLANK(CN7413),EXACT('MethodologyMaturity'!B2,CN7413)),0,1),1)</x:f>
        <x:v>0</x:v>
      </x:c>
    </x:row>
    <x:row r="7414">
      <x:c r="CL7414" t="str">
        <x:v>MethodologyMaturity</x:v>
      </x:c>
      <x:c r="CM7414" t="str">
        <x:v>C2</x:v>
      </x:c>
      <x:c r="CN7414" t="str">
        <x:v>Idea or framing exists</x:v>
      </x:c>
      <x:c r="CO7414" t="n">
        <x:f>IFERROR(IF(AND(TYPE('MethodologyMaturity'!C2)=TYPE(CN7414),ISBLANK('MethodologyMaturity'!C2)=ISBLANK(CN7414),EXACT('MethodologyMaturity'!C2,CN7414)),0,1),1)</x:f>
        <x:v>0</x:v>
      </x:c>
    </x:row>
    <x:row r="7415">
      <x:c r="CL7415" t="str">
        <x:v>MethodologyMaturity</x:v>
      </x:c>
      <x:c r="CM7415" t="str">
        <x:v>D2</x:v>
      </x:c>
      <x:c r="CN7415" t="str">
        <x:v>No conformance or validation claim</x:v>
      </x:c>
      <x:c r="CO7415" t="n">
        <x:f>IFERROR(IF(AND(TYPE('MethodologyMaturity'!D2)=TYPE(CN7415),ISBLANK('MethodologyMaturity'!D2)=ISBLANK(CN7415),EXACT('MethodologyMaturity'!D2,CN7415)),0,1),1)</x:f>
        <x:v>0</x:v>
      </x:c>
    </x:row>
    <x:row r="7416">
      <x:c r="CL7416" t="str">
        <x:v>MethodologyMaturity</x:v>
      </x:c>
      <x:c r="CM7416" t="str">
        <x:v>E2</x:v>
      </x:c>
      <x:c r="CN7416" t="str">
        <x:v>clear statement of concept</x:v>
      </x:c>
      <x:c r="CO7416" t="n">
        <x:f>IFERROR(IF(AND(TYPE('MethodologyMaturity'!E2)=TYPE(CN7416),ISBLANK('MethodologyMaturity'!E2)=ISBLANK(CN7416),EXACT('MethodologyMaturity'!E2,CN7416)),0,1),1)</x:f>
        <x:v>0</x:v>
      </x:c>
    </x:row>
    <x:row r="7417">
      <x:c r="CL7417" t="str">
        <x:v>MethodologyMaturity</x:v>
      </x:c>
      <x:c r="CM7417" t="str">
        <x:v>A3</x:v>
      </x:c>
      <x:c r="CN7417" t="str">
        <x:v>M1</x:v>
      </x:c>
      <x:c r="CO7417" t="n">
        <x:f>IFERROR(IF(AND(TYPE('MethodologyMaturity'!A3)=TYPE(CN7417),ISBLANK('MethodologyMaturity'!A3)=ISBLANK(CN7417),EXACT('MethodologyMaturity'!A3,CN7417)),0,1),1)</x:f>
        <x:v>0</x:v>
      </x:c>
    </x:row>
    <x:row r="7418">
      <x:c r="CL7418" t="str">
        <x:v>MethodologyMaturity</x:v>
      </x:c>
      <x:c r="CM7418" t="str">
        <x:v>B3</x:v>
      </x:c>
      <x:c r="CN7418" t="str">
        <x:v>INTERNAL_COHERENCE</x:v>
      </x:c>
      <x:c r="CO7418" t="n">
        <x:f>IFERROR(IF(AND(TYPE('MethodologyMaturity'!B3)=TYPE(CN7418),ISBLANK('MethodologyMaturity'!B3)=ISBLANK(CN7418),EXACT('MethodologyMaturity'!B3,CN7418)),0,1),1)</x:f>
        <x:v>0</x:v>
      </x:c>
    </x:row>
    <x:row r="7419">
      <x:c r="CL7419" t="str">
        <x:v>MethodologyMaturity</x:v>
      </x:c>
      <x:c r="CM7419" t="str">
        <x:v>C3</x:v>
      </x:c>
      <x:c r="CN7419" t="str">
        <x:v>Definitions and logic are internally organized</x:v>
      </x:c>
      <x:c r="CO7419" t="n">
        <x:f>IFERROR(IF(AND(TYPE('MethodologyMaturity'!C3)=TYPE(CN7419),ISBLANK('MethodologyMaturity'!C3)=ISBLANK(CN7419),EXACT('MethodologyMaturity'!C3,CN7419)),0,1),1)</x:f>
        <x:v>0</x:v>
      </x:c>
    </x:row>
    <x:row r="7420">
      <x:c r="CL7420" t="str">
        <x:v>MethodologyMaturity</x:v>
      </x:c>
      <x:c r="CM7420" t="str">
        <x:v>D3</x:v>
      </x:c>
      <x:c r="CN7420" t="str">
        <x:v>architecture discussion only</x:v>
      </x:c>
      <x:c r="CO7420" t="n">
        <x:f>IFERROR(IF(AND(TYPE('MethodologyMaturity'!D3)=TYPE(CN7420),ISBLANK('MethodologyMaturity'!D3)=ISBLANK(CN7420),EXACT('MethodologyMaturity'!D3,CN7420)),0,1),1)</x:f>
        <x:v>0</x:v>
      </x:c>
    </x:row>
    <x:row r="7421">
      <x:c r="CL7421" t="str">
        <x:v>MethodologyMaturity</x:v>
      </x:c>
      <x:c r="CM7421" t="str">
        <x:v>E3</x:v>
      </x:c>
      <x:c r="CN7421" t="str">
        <x:v>coherence review</x:v>
      </x:c>
      <x:c r="CO7421" t="n">
        <x:f>IFERROR(IF(AND(TYPE('MethodologyMaturity'!E3)=TYPE(CN7421),ISBLANK('MethodologyMaturity'!E3)=ISBLANK(CN7421),EXACT('MethodologyMaturity'!E3,CN7421)),0,1),1)</x:f>
        <x:v>0</x:v>
      </x:c>
    </x:row>
    <x:row r="7422">
      <x:c r="CL7422" t="str">
        <x:v>MethodologyMaturity</x:v>
      </x:c>
      <x:c r="CM7422" t="str">
        <x:v>A4</x:v>
      </x:c>
      <x:c r="CN7422" t="str">
        <x:v>M2</x:v>
      </x:c>
      <x:c r="CO7422" t="n">
        <x:f>IFERROR(IF(AND(TYPE('MethodologyMaturity'!A4)=TYPE(CN7422),ISBLANK('MethodologyMaturity'!A4)=ISBLANK(CN7422),EXACT('MethodologyMaturity'!A4,CN7422)),0,1),1)</x:f>
        <x:v>0</x:v>
      </x:c>
    </x:row>
    <x:row r="7423">
      <x:c r="CL7423" t="str">
        <x:v>MethodologyMaturity</x:v>
      </x:c>
      <x:c r="CM7423" t="str">
        <x:v>B4</x:v>
      </x:c>
      <x:c r="CN7423" t="str">
        <x:v>WORKED_EXAMPLE</x:v>
      </x:c>
      <x:c r="CO7423" t="n">
        <x:f>IFERROR(IF(AND(TYPE('MethodologyMaturity'!B4)=TYPE(CN7423),ISBLANK('MethodologyMaturity'!B4)=ISBLANK(CN7423),EXACT('MethodologyMaturity'!B4,CN7423)),0,1),1)</x:f>
        <x:v>0</x:v>
      </x:c>
    </x:row>
    <x:row r="7424">
      <x:c r="CL7424" t="str">
        <x:v>MethodologyMaturity</x:v>
      </x:c>
      <x:c r="CM7424" t="str">
        <x:v>C4</x:v>
      </x:c>
      <x:c r="CN7424" t="str">
        <x:v>One or more illustrative runs exist</x:v>
      </x:c>
      <x:c r="CO7424" t="n">
        <x:f>IFERROR(IF(AND(TYPE('MethodologyMaturity'!C4)=TYPE(CN7424),ISBLANK('MethodologyMaturity'!C4)=ISBLANK(CN7424),EXACT('MethodologyMaturity'!C4,CN7424)),0,1),1)</x:f>
        <x:v>0</x:v>
      </x:c>
    </x:row>
    <x:row r="7425">
      <x:c r="CL7425" t="str">
        <x:v>MethodologyMaturity</x:v>
      </x:c>
      <x:c r="CM7425" t="str">
        <x:v>D4</x:v>
      </x:c>
      <x:c r="CN7425" t="str">
        <x:v>example claim only</x:v>
      </x:c>
      <x:c r="CO7425" t="n">
        <x:f>IFERROR(IF(AND(TYPE('MethodologyMaturity'!D4)=TYPE(CN7425),ISBLANK('MethodologyMaturity'!D4)=ISBLANK(CN7425),EXACT('MethodologyMaturity'!D4,CN7425)),0,1),1)</x:f>
        <x:v>0</x:v>
      </x:c>
    </x:row>
    <x:row r="7426">
      <x:c r="CL7426" t="str">
        <x:v>MethodologyMaturity</x:v>
      </x:c>
      <x:c r="CM7426" t="str">
        <x:v>E4</x:v>
      </x:c>
      <x:c r="CN7426" t="str">
        <x:v>worked run record</x:v>
      </x:c>
      <x:c r="CO7426" t="n">
        <x:f>IFERROR(IF(AND(TYPE('MethodologyMaturity'!E4)=TYPE(CN7426),ISBLANK('MethodologyMaturity'!E4)=ISBLANK(CN7426),EXACT('MethodologyMaturity'!E4,CN7426)),0,1),1)</x:f>
        <x:v>0</x:v>
      </x:c>
    </x:row>
    <x:row r="7427">
      <x:c r="CL7427" t="str">
        <x:v>MethodologyMaturity</x:v>
      </x:c>
      <x:c r="CM7427" t="str">
        <x:v>A5</x:v>
      </x:c>
      <x:c r="CN7427" t="str">
        <x:v>M3</x:v>
      </x:c>
      <x:c r="CO7427" t="n">
        <x:f>IFERROR(IF(AND(TYPE('MethodologyMaturity'!A5)=TYPE(CN7427),ISBLANK('MethodologyMaturity'!A5)=ISBLANK(CN7427),EXACT('MethodologyMaturity'!A5,CN7427)),0,1),1)</x:f>
        <x:v>0</x:v>
      </x:c>
    </x:row>
    <x:row r="7428">
      <x:c r="CL7428" t="str">
        <x:v>MethodologyMaturity</x:v>
      </x:c>
      <x:c r="CM7428" t="str">
        <x:v>B5</x:v>
      </x:c>
      <x:c r="CN7428" t="str">
        <x:v>REPLAYABLE</x:v>
      </x:c>
      <x:c r="CO7428" t="n">
        <x:f>IFERROR(IF(AND(TYPE('MethodologyMaturity'!B5)=TYPE(CN7428),ISBLANK('MethodologyMaturity'!B5)=ISBLANK(CN7428),EXACT('MethodologyMaturity'!B5,CN7428)),0,1),1)</x:f>
        <x:v>0</x:v>
      </x:c>
    </x:row>
    <x:row r="7429">
      <x:c r="CL7429" t="str">
        <x:v>MethodologyMaturity</x:v>
      </x:c>
      <x:c r="CM7429" t="str">
        <x:v>C5</x:v>
      </x:c>
      <x:c r="CN7429" t="str">
        <x:v>Workbook or calculator run can be replayed</x:v>
      </x:c>
      <x:c r="CO7429" t="n">
        <x:f>IFERROR(IF(AND(TYPE('MethodologyMaturity'!C5)=TYPE(CN7429),ISBLANK('MethodologyMaturity'!C5)=ISBLANK(CN7429),EXACT('MethodologyMaturity'!C5,CN7429)),0,1),1)</x:f>
        <x:v>0</x:v>
      </x:c>
    </x:row>
    <x:row r="7430">
      <x:c r="CL7430" t="str">
        <x:v>MethodologyMaturity</x:v>
      </x:c>
      <x:c r="CM7430" t="str">
        <x:v>D5</x:v>
      </x:c>
      <x:c r="CN7430" t="str">
        <x:v>replayable artifact claim</x:v>
      </x:c>
      <x:c r="CO7430" t="n">
        <x:f>IFERROR(IF(AND(TYPE('MethodologyMaturity'!D5)=TYPE(CN7430),ISBLANK('MethodologyMaturity'!D5)=ISBLANK(CN7430),EXACT('MethodologyMaturity'!D5,CN7430)),0,1),1)</x:f>
        <x:v>0</x:v>
      </x:c>
    </x:row>
    <x:row r="7431">
      <x:c r="CL7431" t="str">
        <x:v>MethodologyMaturity</x:v>
      </x:c>
      <x:c r="CM7431" t="str">
        <x:v>E5</x:v>
      </x:c>
      <x:c r="CN7431" t="str">
        <x:v>artifact hash and instructions</x:v>
      </x:c>
      <x:c r="CO7431" t="n">
        <x:f>IFERROR(IF(AND(TYPE('MethodologyMaturity'!E5)=TYPE(CN7431),ISBLANK('MethodologyMaturity'!E5)=ISBLANK(CN7431),EXACT('MethodologyMaturity'!E5,CN7431)),0,1),1)</x:f>
        <x:v>0</x:v>
      </x:c>
    </x:row>
    <x:row r="7432">
      <x:c r="CL7432" t="str">
        <x:v>MethodologyMaturity</x:v>
      </x:c>
      <x:c r="CM7432" t="str">
        <x:v>A6</x:v>
      </x:c>
      <x:c r="CN7432" t="str">
        <x:v>M4</x:v>
      </x:c>
      <x:c r="CO7432" t="n">
        <x:f>IFERROR(IF(AND(TYPE('MethodologyMaturity'!A6)=TYPE(CN7432),ISBLANK('MethodologyMaturity'!A6)=ISBLANK(CN7432),EXACT('MethodologyMaturity'!A6,CN7432)),0,1),1)</x:f>
        <x:v>0</x:v>
      </x:c>
    </x:row>
    <x:row r="7433">
      <x:c r="CL7433" t="str">
        <x:v>MethodologyMaturity</x:v>
      </x:c>
      <x:c r="CM7433" t="str">
        <x:v>B6</x:v>
      </x:c>
      <x:c r="CN7433" t="str">
        <x:v>INDEPENDENT_RECONSTRUCTION</x:v>
      </x:c>
      <x:c r="CO7433" t="n">
        <x:f>IFERROR(IF(AND(TYPE('MethodologyMaturity'!B6)=TYPE(CN7433),ISBLANK('MethodologyMaturity'!B6)=ISBLANK(CN7433),EXACT('MethodologyMaturity'!B6,CN7433)),0,1),1)</x:f>
        <x:v>0</x:v>
      </x:c>
    </x:row>
    <x:row r="7434">
      <x:c r="CL7434" t="str">
        <x:v>MethodologyMaturity</x:v>
      </x:c>
      <x:c r="CM7434" t="str">
        <x:v>C6</x:v>
      </x:c>
      <x:c r="CN7434" t="str">
        <x:v>Independent reviewer can reconstruct verdict</x:v>
      </x:c>
      <x:c r="CO7434" t="n">
        <x:f>IFERROR(IF(AND(TYPE('MethodologyMaturity'!C6)=TYPE(CN7434),ISBLANK('MethodologyMaturity'!C6)=ISBLANK(CN7434),EXACT('MethodologyMaturity'!C6,CN7434)),0,1),1)</x:f>
        <x:v>0</x:v>
      </x:c>
    </x:row>
    <x:row r="7435">
      <x:c r="CL7435" t="str">
        <x:v>MethodologyMaturity</x:v>
      </x:c>
      <x:c r="CM7435" t="str">
        <x:v>D6</x:v>
      </x:c>
      <x:c r="CN7435" t="str">
        <x:v>reviewed run claim</x:v>
      </x:c>
      <x:c r="CO7435" t="n">
        <x:f>IFERROR(IF(AND(TYPE('MethodologyMaturity'!D6)=TYPE(CN7435),ISBLANK('MethodologyMaturity'!D6)=ISBLANK(CN7435),EXACT('MethodologyMaturity'!D6,CN7435)),0,1),1)</x:f>
        <x:v>0</x:v>
      </x:c>
    </x:row>
    <x:row r="7436">
      <x:c r="CL7436" t="str">
        <x:v>MethodologyMaturity</x:v>
      </x:c>
      <x:c r="CM7436" t="str">
        <x:v>E6</x:v>
      </x:c>
      <x:c r="CN7436" t="str">
        <x:v>reviewer record and discrepancies</x:v>
      </x:c>
      <x:c r="CO7436" t="n">
        <x:f>IFERROR(IF(AND(TYPE('MethodologyMaturity'!E6)=TYPE(CN7436),ISBLANK('MethodologyMaturity'!E6)=ISBLANK(CN7436),EXACT('MethodologyMaturity'!E6,CN7436)),0,1),1)</x:f>
        <x:v>0</x:v>
      </x:c>
    </x:row>
    <x:row r="7437">
      <x:c r="CL7437" t="str">
        <x:v>MethodologyMaturity</x:v>
      </x:c>
      <x:c r="CM7437" t="str">
        <x:v>A7</x:v>
      </x:c>
      <x:c r="CN7437" t="str">
        <x:v>M5</x:v>
      </x:c>
      <x:c r="CO7437" t="n">
        <x:f>IFERROR(IF(AND(TYPE('MethodologyMaturity'!A7)=TYPE(CN7437),ISBLANK('MethodologyMaturity'!A7)=ISBLANK(CN7437),EXACT('MethodologyMaturity'!A7,CN7437)),0,1),1)</x:f>
        <x:v>0</x:v>
      </x:c>
    </x:row>
    <x:row r="7438">
      <x:c r="CL7438" t="str">
        <x:v>MethodologyMaturity</x:v>
      </x:c>
      <x:c r="CM7438" t="str">
        <x:v>B7</x:v>
      </x:c>
      <x:c r="CN7438" t="str">
        <x:v>PILOTED</x:v>
      </x:c>
      <x:c r="CO7438" t="n">
        <x:f>IFERROR(IF(AND(TYPE('MethodologyMaturity'!B7)=TYPE(CN7438),ISBLANK('MethodologyMaturity'!B7)=ISBLANK(CN7438),EXACT('MethodologyMaturity'!B7,CN7438)),0,1),1)</x:f>
        <x:v>0</x:v>
      </x:c>
    </x:row>
    <x:row r="7439">
      <x:c r="CL7439" t="str">
        <x:v>MethodologyMaturity</x:v>
      </x:c>
      <x:c r="CM7439" t="str">
        <x:v>C7</x:v>
      </x:c>
      <x:c r="CN7439" t="str">
        <x:v>Pre-registered pilot with comparator exists</x:v>
      </x:c>
      <x:c r="CO7439" t="n">
        <x:f>IFERROR(IF(AND(TYPE('MethodologyMaturity'!C7)=TYPE(CN7439),ISBLANK('MethodologyMaturity'!C7)=ISBLANK(CN7439),EXACT('MethodologyMaturity'!C7,CN7439)),0,1),1)</x:f>
        <x:v>0</x:v>
      </x:c>
    </x:row>
    <x:row r="7440">
      <x:c r="CL7440" t="str">
        <x:v>MethodologyMaturity</x:v>
      </x:c>
      <x:c r="CM7440" t="str">
        <x:v>D7</x:v>
      </x:c>
      <x:c r="CN7440" t="str">
        <x:v>pilot-limited performance claim</x:v>
      </x:c>
      <x:c r="CO7440" t="n">
        <x:f>IFERROR(IF(AND(TYPE('MethodologyMaturity'!D7)=TYPE(CN7440),ISBLANK('MethodologyMaturity'!D7)=ISBLANK(CN7440),EXACT('MethodologyMaturity'!D7,CN7440)),0,1),1)</x:f>
        <x:v>0</x:v>
      </x:c>
    </x:row>
    <x:row r="7441">
      <x:c r="CL7441" t="str">
        <x:v>MethodologyMaturity</x:v>
      </x:c>
      <x:c r="CM7441" t="str">
        <x:v>E7</x:v>
      </x:c>
      <x:c r="CN7441" t="str">
        <x:v>pilot protocol, comparator, results</x:v>
      </x:c>
      <x:c r="CO7441" t="n">
        <x:f>IFERROR(IF(AND(TYPE('MethodologyMaturity'!E7)=TYPE(CN7441),ISBLANK('MethodologyMaturity'!E7)=ISBLANK(CN7441),EXACT('MethodologyMaturity'!E7,CN7441)),0,1),1)</x:f>
        <x:v>0</x:v>
      </x:c>
    </x:row>
    <x:row r="7442">
      <x:c r="CL7442" t="str">
        <x:v>MethodologyMaturity</x:v>
      </x:c>
      <x:c r="CM7442" t="str">
        <x:v>A8</x:v>
      </x:c>
      <x:c r="CN7442" t="str">
        <x:v>M6</x:v>
      </x:c>
      <x:c r="CO7442" t="n">
        <x:f>IFERROR(IF(AND(TYPE('MethodologyMaturity'!A8)=TYPE(CN7442),ISBLANK('MethodologyMaturity'!A8)=ISBLANK(CN7442),EXACT('MethodologyMaturity'!A8,CN7442)),0,1),1)</x:f>
        <x:v>0</x:v>
      </x:c>
    </x:row>
    <x:row r="7443">
      <x:c r="CL7443" t="str">
        <x:v>MethodologyMaturity</x:v>
      </x:c>
      <x:c r="CM7443" t="str">
        <x:v>B8</x:v>
      </x:c>
      <x:c r="CN7443" t="str">
        <x:v>REPLICATED</x:v>
      </x:c>
      <x:c r="CO7443" t="n">
        <x:f>IFERROR(IF(AND(TYPE('MethodologyMaturity'!B8)=TYPE(CN7443),ISBLANK('MethodologyMaturity'!B8)=ISBLANK(CN7443),EXACT('MethodologyMaturity'!B8,CN7443)),0,1),1)</x:f>
        <x:v>0</x:v>
      </x:c>
    </x:row>
    <x:row r="7444">
      <x:c r="CL7444" t="str">
        <x:v>MethodologyMaturity</x:v>
      </x:c>
      <x:c r="CM7444" t="str">
        <x:v>C8</x:v>
      </x:c>
      <x:c r="CN7444" t="str">
        <x:v>Multi-case replication exists</x:v>
      </x:c>
      <x:c r="CO7444" t="n">
        <x:f>IFERROR(IF(AND(TYPE('MethodologyMaturity'!C8)=TYPE(CN7444),ISBLANK('MethodologyMaturity'!C8)=ISBLANK(CN7444),EXACT('MethodologyMaturity'!C8,CN7444)),0,1),1)</x:f>
        <x:v>0</x:v>
      </x:c>
    </x:row>
    <x:row r="7445">
      <x:c r="CL7445" t="str">
        <x:v>MethodologyMaturity</x:v>
      </x:c>
      <x:c r="CM7445" t="str">
        <x:v>D8</x:v>
      </x:c>
      <x:c r="CN7445" t="str">
        <x:v>limited replicated claim</x:v>
      </x:c>
      <x:c r="CO7445" t="n">
        <x:f>IFERROR(IF(AND(TYPE('MethodologyMaturity'!D8)=TYPE(CN7445),ISBLANK('MethodologyMaturity'!D8)=ISBLANK(CN7445),EXACT('MethodologyMaturity'!D8,CN7445)),0,1),1)</x:f>
        <x:v>0</x:v>
      </x:c>
    </x:row>
    <x:row r="7446">
      <x:c r="CL7446" t="str">
        <x:v>MethodologyMaturity</x:v>
      </x:c>
      <x:c r="CM7446" t="str">
        <x:v>E8</x:v>
      </x:c>
      <x:c r="CN7446" t="str">
        <x:v>case set and replication stats</x:v>
      </x:c>
      <x:c r="CO7446" t="n">
        <x:f>IFERROR(IF(AND(TYPE('MethodologyMaturity'!E8)=TYPE(CN7446),ISBLANK('MethodologyMaturity'!E8)=ISBLANK(CN7446),EXACT('MethodologyMaturity'!E8,CN7446)),0,1),1)</x:f>
        <x:v>0</x:v>
      </x:c>
    </x:row>
    <x:row r="7447">
      <x:c r="CL7447" t="str">
        <x:v>MethodologyMaturity</x:v>
      </x:c>
      <x:c r="CM7447" t="str">
        <x:v>A9</x:v>
      </x:c>
      <x:c r="CN7447" t="str">
        <x:v>M7</x:v>
      </x:c>
      <x:c r="CO7447" t="n">
        <x:f>IFERROR(IF(AND(TYPE('MethodologyMaturity'!A9)=TYPE(CN7447),ISBLANK('MethodologyMaturity'!A9)=ISBLANK(CN7447),EXACT('MethodologyMaturity'!A9,CN7447)),0,1),1)</x:f>
        <x:v>0</x:v>
      </x:c>
    </x:row>
    <x:row r="7448">
      <x:c r="CL7448" t="str">
        <x:v>MethodologyMaturity</x:v>
      </x:c>
      <x:c r="CM7448" t="str">
        <x:v>B9</x:v>
      </x:c>
      <x:c r="CN7448" t="str">
        <x:v>DOMAIN_CALIBRATED</x:v>
      </x:c>
      <x:c r="CO7448" t="n">
        <x:f>IFERROR(IF(AND(TYPE('MethodologyMaturity'!B9)=TYPE(CN7448),ISBLANK('MethodologyMaturity'!B9)=ISBLANK(CN7448),EXACT('MethodologyMaturity'!B9,CN7448)),0,1),1)</x:f>
        <x:v>0</x:v>
      </x:c>
    </x:row>
    <x:row r="7449">
      <x:c r="CL7449" t="str">
        <x:v>MethodologyMaturity</x:v>
      </x:c>
      <x:c r="CM7449" t="str">
        <x:v>C9</x:v>
      </x:c>
      <x:c r="CN7449" t="str">
        <x:v>Measurement annex validated for domain</x:v>
      </x:c>
      <x:c r="CO7449" t="n">
        <x:f>IFERROR(IF(AND(TYPE('MethodologyMaturity'!C9)=TYPE(CN7449),ISBLANK('MethodologyMaturity'!C9)=ISBLANK(CN7449),EXACT('MethodologyMaturity'!C9,CN7449)),0,1),1)</x:f>
        <x:v>0</x:v>
      </x:c>
    </x:row>
    <x:row r="7450">
      <x:c r="CL7450" t="str">
        <x:v>MethodologyMaturity</x:v>
      </x:c>
      <x:c r="CM7450" t="str">
        <x:v>D9</x:v>
      </x:c>
      <x:c r="CN7450" t="str">
        <x:v>domain-specific calibration claim</x:v>
      </x:c>
      <x:c r="CO7450" t="n">
        <x:f>IFERROR(IF(AND(TYPE('MethodologyMaturity'!D9)=TYPE(CN7450),ISBLANK('MethodologyMaturity'!D9)=ISBLANK(CN7450),EXACT('MethodologyMaturity'!D9,CN7450)),0,1),1)</x:f>
        <x:v>0</x:v>
      </x:c>
    </x:row>
    <x:row r="7451">
      <x:c r="CL7451" t="str">
        <x:v>MethodologyMaturity</x:v>
      </x:c>
      <x:c r="CM7451" t="str">
        <x:v>E9</x:v>
      </x:c>
      <x:c r="CN7451" t="str">
        <x:v>measurement annex and IRR</x:v>
      </x:c>
      <x:c r="CO7451" t="n">
        <x:f>IFERROR(IF(AND(TYPE('MethodologyMaturity'!E9)=TYPE(CN7451),ISBLANK('MethodologyMaturity'!E9)=ISBLANK(CN7451),EXACT('MethodologyMaturity'!E9,CN7451)),0,1),1)</x:f>
        <x:v>0</x:v>
      </x:c>
    </x:row>
    <x:row r="7452">
      <x:c r="CL7452" t="str">
        <x:v>MethodologyMaturity</x:v>
      </x:c>
      <x:c r="CM7452" t="str">
        <x:v>A10</x:v>
      </x:c>
      <x:c r="CN7452" t="str">
        <x:v>M8</x:v>
      </x:c>
      <x:c r="CO7452" t="n">
        <x:f>IFERROR(IF(AND(TYPE('MethodologyMaturity'!A10)=TYPE(CN7452),ISBLANK('MethodologyMaturity'!A10)=ISBLANK(CN7452),EXACT('MethodologyMaturity'!A10,CN7452)),0,1),1)</x:f>
        <x:v>0</x:v>
      </x:c>
    </x:row>
    <x:row r="7453">
      <x:c r="CL7453" t="str">
        <x:v>MethodologyMaturity</x:v>
      </x:c>
      <x:c r="CM7453" t="str">
        <x:v>B10</x:v>
      </x:c>
      <x:c r="CN7453" t="str">
        <x:v>DEPLOYED_MONITORED</x:v>
      </x:c>
      <x:c r="CO7453" t="n">
        <x:f>IFERROR(IF(AND(TYPE('MethodologyMaturity'!B10)=TYPE(CN7453),ISBLANK('MethodologyMaturity'!B10)=ISBLANK(CN7453),EXACT('MethodologyMaturity'!B10,CN7453)),0,1),1)</x:f>
        <x:v>0</x:v>
      </x:c>
    </x:row>
    <x:row r="7454">
      <x:c r="CL7454" t="str">
        <x:v>MethodologyMaturity</x:v>
      </x:c>
      <x:c r="CM7454" t="str">
        <x:v>C10</x:v>
      </x:c>
      <x:c r="CN7454" t="str">
        <x:v>Production deployment with monitoring exists</x:v>
      </x:c>
      <x:c r="CO7454" t="n">
        <x:f>IFERROR(IF(AND(TYPE('MethodologyMaturity'!C10)=TYPE(CN7454),ISBLANK('MethodologyMaturity'!C10)=ISBLANK(CN7454),EXACT('MethodologyMaturity'!C10,CN7454)),0,1),1)</x:f>
        <x:v>0</x:v>
      </x:c>
    </x:row>
    <x:row r="7455">
      <x:c r="CL7455" t="str">
        <x:v>MethodologyMaturity</x:v>
      </x:c>
      <x:c r="CM7455" t="str">
        <x:v>D10</x:v>
      </x:c>
      <x:c r="CN7455" t="str">
        <x:v>deployment-limited operational claim</x:v>
      </x:c>
      <x:c r="CO7455" t="n">
        <x:f>IFERROR(IF(AND(TYPE('MethodologyMaturity'!D10)=TYPE(CN7455),ISBLANK('MethodologyMaturity'!D10)=ISBLANK(CN7455),EXACT('MethodologyMaturity'!D10,CN7455)),0,1),1)</x:f>
        <x:v>0</x:v>
      </x:c>
    </x:row>
    <x:row r="7456">
      <x:c r="CL7456" t="str">
        <x:v>MethodologyMaturity</x:v>
      </x:c>
      <x:c r="CM7456" t="str">
        <x:v>E10</x:v>
      </x:c>
      <x:c r="CN7456" t="str">
        <x:v>monitoring logs and incident process</x:v>
      </x:c>
      <x:c r="CO7456" t="n">
        <x:f>IFERROR(IF(AND(TYPE('MethodologyMaturity'!E10)=TYPE(CN7456),ISBLANK('MethodologyMaturity'!E10)=ISBLANK(CN7456),EXACT('MethodologyMaturity'!E10,CN7456)),0,1),1)</x:f>
        <x:v>0</x:v>
      </x:c>
    </x:row>
    <x:row r="7457">
      <x:c r="CL7457" t="str">
        <x:v>MethodologyMaturity</x:v>
      </x:c>
      <x:c r="CM7457" t="str">
        <x:v>A11</x:v>
      </x:c>
      <x:c r="CN7457" t="str">
        <x:v>M9</x:v>
      </x:c>
      <x:c r="CO7457" t="n">
        <x:f>IFERROR(IF(AND(TYPE('MethodologyMaturity'!A11)=TYPE(CN7457),ISBLANK('MethodologyMaturity'!A11)=ISBLANK(CN7457),EXACT('MethodologyMaturity'!A11,CN7457)),0,1),1)</x:f>
        <x:v>0</x:v>
      </x:c>
    </x:row>
    <x:row r="7458">
      <x:c r="CL7458" t="str">
        <x:v>MethodologyMaturity</x:v>
      </x:c>
      <x:c r="CM7458" t="str">
        <x:v>B11</x:v>
      </x:c>
      <x:c r="CN7458" t="str">
        <x:v>PROOFPACK_READY</x:v>
      </x:c>
      <x:c r="CO7458" t="n">
        <x:f>IFERROR(IF(AND(TYPE('MethodologyMaturity'!B11)=TYPE(CN7458),ISBLANK('MethodologyMaturity'!B11)=ISBLANK(CN7458),EXACT('MethodologyMaturity'!B11,CN7458)),0,1),1)</x:f>
        <x:v>0</x:v>
      </x:c>
    </x:row>
    <x:row r="7459">
      <x:c r="CL7459" t="str">
        <x:v>MethodologyMaturity</x:v>
      </x:c>
      <x:c r="CM7459" t="str">
        <x:v>C11</x:v>
      </x:c>
      <x:c r="CN7459" t="str">
        <x:v>Public replayable ProofPack exists</x:v>
      </x:c>
      <x:c r="CO7459" t="n">
        <x:f>IFERROR(IF(AND(TYPE('MethodologyMaturity'!C11)=TYPE(CN7459),ISBLANK('MethodologyMaturity'!C11)=ISBLANK(CN7459),EXACT('MethodologyMaturity'!C11,CN7459)),0,1),1)</x:f>
        <x:v>0</x:v>
      </x:c>
    </x:row>
    <x:row r="7460">
      <x:c r="CL7460" t="str">
        <x:v>MethodologyMaturity</x:v>
      </x:c>
      <x:c r="CM7460" t="str">
        <x:v>D11</x:v>
      </x:c>
      <x:c r="CN7460" t="str">
        <x:v>machine-verifiable ecosystem claim</x:v>
      </x:c>
      <x:c r="CO7460" t="n">
        <x:f>IFERROR(IF(AND(TYPE('MethodologyMaturity'!D11)=TYPE(CN7460),ISBLANK('MethodologyMaturity'!D11)=ISBLANK(CN7460),EXACT('MethodologyMaturity'!D11,CN7460)),0,1),1)</x:f>
        <x:v>0</x:v>
      </x:c>
    </x:row>
    <x:row r="7461">
      <x:c r="CL7461" t="str">
        <x:v>MethodologyMaturity</x:v>
      </x:c>
      <x:c r="CM7461" t="str">
        <x:v>E11</x:v>
      </x:c>
      <x:c r="CN7461" t="str">
        <x:v>schema, validator, test vectors, replayable PCC</x:v>
      </x:c>
      <x:c r="CO7461" t="n">
        <x:f>IFERROR(IF(AND(TYPE('MethodologyMaturity'!E11)=TYPE(CN7461),ISBLANK('MethodologyMaturity'!E11)=ISBLANK(CN7461),EXACT('MethodologyMaturity'!E11,CN7461)),0,1),1)</x:f>
        <x:v>0</x:v>
      </x:c>
    </x:row>
    <x:row r="7462">
      <x:c r="CL7462" t="str">
        <x:v>v10_Sanity_Checklist</x:v>
      </x:c>
      <x:c r="CM7462" t="str">
        <x:v>A1</x:v>
      </x:c>
      <x:c r="CN7462" t="str">
        <x:v>check_id</x:v>
      </x:c>
      <x:c r="CO7462" t="n">
        <x:f>IFERROR(IF(AND(TYPE('v10_Sanity_Checklist'!A1)=TYPE(CN7462),ISBLANK('v10_Sanity_Checklist'!A1)=ISBLANK(CN7462),EXACT('v10_Sanity_Checklist'!A1,CN7462)),0,1),1)</x:f>
        <x:v>0</x:v>
      </x:c>
    </x:row>
    <x:row r="7463">
      <x:c r="CL7463" t="str">
        <x:v>v10_Sanity_Checklist</x:v>
      </x:c>
      <x:c r="CM7463" t="str">
        <x:v>B1</x:v>
      </x:c>
      <x:c r="CN7463" t="str">
        <x:v>check</x:v>
      </x:c>
      <x:c r="CO7463" t="n">
        <x:f>IFERROR(IF(AND(TYPE('v10_Sanity_Checklist'!B1)=TYPE(CN7463),ISBLANK('v10_Sanity_Checklist'!B1)=ISBLANK(CN7463),EXACT('v10_Sanity_Checklist'!B1,CN7463)),0,1),1)</x:f>
        <x:v>0</x:v>
      </x:c>
    </x:row>
    <x:row r="7464">
      <x:c r="CL7464" t="str">
        <x:v>v10_Sanity_Checklist</x:v>
      </x:c>
      <x:c r="CM7464" t="str">
        <x:v>C1</x:v>
      </x:c>
      <x:c r="CN7464" t="str">
        <x:v>status</x:v>
      </x:c>
      <x:c r="CO7464" t="n">
        <x:f>IFERROR(IF(AND(TYPE('v10_Sanity_Checklist'!C1)=TYPE(CN7464),ISBLANK('v10_Sanity_Checklist'!C1)=ISBLANK(CN7464),EXACT('v10_Sanity_Checklist'!C1,CN7464)),0,1),1)</x:f>
        <x:v>0</x:v>
      </x:c>
    </x:row>
    <x:row r="7465">
      <x:c r="CL7465" t="str">
        <x:v>v10_Sanity_Checklist</x:v>
      </x:c>
      <x:c r="CM7465" t="str">
        <x:v>D1</x:v>
      </x:c>
      <x:c r="CN7465" t="str">
        <x:v>evidence_ref</x:v>
      </x:c>
      <x:c r="CO7465" t="n">
        <x:f>IFERROR(IF(AND(TYPE('v10_Sanity_Checklist'!D1)=TYPE(CN7465),ISBLANK('v10_Sanity_Checklist'!D1)=ISBLANK(CN7465),EXACT('v10_Sanity_Checklist'!D1,CN7465)),0,1),1)</x:f>
        <x:v>0</x:v>
      </x:c>
    </x:row>
    <x:row r="7466">
      <x:c r="CL7466" t="str">
        <x:v>v10_Sanity_Checklist</x:v>
      </x:c>
      <x:c r="CM7466" t="str">
        <x:v>E1</x:v>
      </x:c>
      <x:c r="CN7466" t="str">
        <x:v>notes</x:v>
      </x:c>
      <x:c r="CO7466" t="n">
        <x:f>IFERROR(IF(AND(TYPE('v10_Sanity_Checklist'!E1)=TYPE(CN7466),ISBLANK('v10_Sanity_Checklist'!E1)=ISBLANK(CN7466),EXACT('v10_Sanity_Checklist'!E1,CN7466)),0,1),1)</x:f>
        <x:v>0</x:v>
      </x:c>
    </x:row>
    <x:row r="7467">
      <x:c r="CL7467" t="str">
        <x:v>v10_Sanity_Checklist</x:v>
      </x:c>
      <x:c r="CM7467" t="str">
        <x:v>A2</x:v>
      </x:c>
      <x:c r="CN7467" t="str">
        <x:v>V10.6-01</x:v>
      </x:c>
      <x:c r="CO7467" t="n">
        <x:f>IFERROR(IF(AND(TYPE('v10_Sanity_Checklist'!A2)=TYPE(CN7467),ISBLANK('v10_Sanity_Checklist'!A2)=ISBLANK(CN7467),EXACT('v10_Sanity_Checklist'!A2,CN7467)),0,1),1)</x:f>
        <x:v>0</x:v>
      </x:c>
    </x:row>
    <x:row r="7468">
      <x:c r="CL7468" t="str">
        <x:v>v10_Sanity_Checklist</x:v>
      </x:c>
      <x:c r="CM7468" t="str">
        <x:v>B2</x:v>
      </x:c>
      <x:c r="CN7468" t="str">
        <x:v>Canon version pinned to RippleLogic Canon v12.2</x:v>
      </x:c>
      <x:c r="CO7468" t="n">
        <x:f>IFERROR(IF(AND(TYPE('v10_Sanity_Checklist'!B2)=TYPE(CN7468),ISBLANK('v10_Sanity_Checklist'!B2)=ISBLANK(CN7468),EXACT('v10_Sanity_Checklist'!B2,CN7468)),0,1),1)</x:f>
        <x:v>0</x:v>
      </x:c>
    </x:row>
    <x:row r="7469">
      <x:c r="CL7469" t="str">
        <x:v>v10_Sanity_Checklist</x:v>
      </x:c>
      <x:c r="CM7469" t="str">
        <x:v>C2</x:v>
      </x:c>
      <x:c r="CN7469" t="str">
        <x:v>PASS</x:v>
      </x:c>
      <x:c r="CO7469" t="n">
        <x:f>IFERROR(IF(AND(TYPE('v10_Sanity_Checklist'!C2)=TYPE(CN7469),ISBLANK('v10_Sanity_Checklist'!C2)=ISBLANK(CN7469),EXACT('v10_Sanity_Checklist'!C2,CN7469)),0,1),1)</x:f>
        <x:v>0</x:v>
      </x:c>
    </x:row>
    <x:row r="7470">
      <x:c r="CL7470" t="str">
        <x:v>v10_Sanity_Checklist</x:v>
      </x:c>
      <x:c r="CM7470" t="str">
        <x:v>D2</x:v>
      </x:c>
      <x:c r="CN7470" t="str">
        <x:v>CANON / manifest</x:v>
      </x:c>
      <x:c r="CO7470" t="n">
        <x:f>IFERROR(IF(AND(TYPE('v10_Sanity_Checklist'!D2)=TYPE(CN7470),ISBLANK('v10_Sanity_Checklist'!D2)=ISBLANK(CN7470),EXACT('v10_Sanity_Checklist'!D2,CN7470)),0,1),1)</x:f>
        <x:v>0</x:v>
      </x:c>
    </x:row>
    <x:row r="7471">
      <x:c r="CL7471" t="str">
        <x:v>v10_Sanity_Checklist</x:v>
      </x:c>
      <x:c r="CM7471" t="str">
        <x:v>A3</x:v>
      </x:c>
      <x:c r="CN7471" t="str">
        <x:v>V10.6-02</x:v>
      </x:c>
      <x:c r="CO7471" t="n">
        <x:f>IFERROR(IF(AND(TYPE('v10_Sanity_Checklist'!A3)=TYPE(CN7471),ISBLANK('v10_Sanity_Checklist'!A3)=ISBLANK(CN7471),EXACT('v10_Sanity_Checklist'!A3,CN7471)),0,1),1)</x:f>
        <x:v>0</x:v>
      </x:c>
    </x:row>
    <x:row r="7472">
      <x:c r="CL7472" t="str">
        <x:v>v10_Sanity_Checklist</x:v>
      </x:c>
      <x:c r="CM7472" t="str">
        <x:v>B3</x:v>
      </x:c>
      <x:c r="CN7472" t="str">
        <x:v>SGP version pinned to SGP v8.1.1</x:v>
      </x:c>
      <x:c r="CO7472" t="n">
        <x:f>IFERROR(IF(AND(TYPE('v10_Sanity_Checklist'!B3)=TYPE(CN7472),ISBLANK('v10_Sanity_Checklist'!B3)=ISBLANK(CN7472),EXACT('v10_Sanity_Checklist'!B3,CN7472)),0,1),1)</x:f>
        <x:v>0</x:v>
      </x:c>
    </x:row>
    <x:row r="7473">
      <x:c r="CL7473" t="str">
        <x:v>v10_Sanity_Checklist</x:v>
      </x:c>
      <x:c r="CM7473" t="str">
        <x:v>C3</x:v>
      </x:c>
      <x:c r="CN7473" t="str">
        <x:v>PASS</x:v>
      </x:c>
      <x:c r="CO7473" t="n">
        <x:f>IFERROR(IF(AND(TYPE('v10_Sanity_Checklist'!C3)=TYPE(CN7473),ISBLANK('v10_Sanity_Checklist'!C3)=ISBLANK(CN7473),EXACT('v10_Sanity_Checklist'!C3,CN7473)),0,1),1)</x:f>
        <x:v>0</x:v>
      </x:c>
    </x:row>
    <x:row r="7474">
      <x:c r="CL7474" t="str">
        <x:v>v10_Sanity_Checklist</x:v>
      </x:c>
      <x:c r="CM7474" t="str">
        <x:v>D3</x:v>
      </x:c>
      <x:c r="CN7474" t="str">
        <x:v>CANON / manifest</x:v>
      </x:c>
      <x:c r="CO7474" t="n">
        <x:f>IFERROR(IF(AND(TYPE('v10_Sanity_Checklist'!D3)=TYPE(CN7474),ISBLANK('v10_Sanity_Checklist'!D3)=ISBLANK(CN7474),EXACT('v10_Sanity_Checklist'!D3,CN7474)),0,1),1)</x:f>
        <x:v>0</x:v>
      </x:c>
    </x:row>
    <x:row r="7475">
      <x:c r="CL7475" t="str">
        <x:v>v10_Sanity_Checklist</x:v>
      </x:c>
      <x:c r="CM7475" t="str">
        <x:v>A4</x:v>
      </x:c>
      <x:c r="CN7475" t="str">
        <x:v>V10.6-03</x:v>
      </x:c>
      <x:c r="CO7475" t="n">
        <x:f>IFERROR(IF(AND(TYPE('v10_Sanity_Checklist'!A4)=TYPE(CN7475),ISBLANK('v10_Sanity_Checklist'!A4)=ISBLANK(CN7475),EXACT('v10_Sanity_Checklist'!A4,CN7475)),0,1),1)</x:f>
        <x:v>0</x:v>
      </x:c>
    </x:row>
    <x:row r="7476">
      <x:c r="CL7476" t="str">
        <x:v>v10_Sanity_Checklist</x:v>
      </x:c>
      <x:c r="CM7476" t="str">
        <x:v>B4</x:v>
      </x:c>
      <x:c r="CN7476" t="str">
        <x:v>ripple.md version pinned to ripple.md v5.0</x:v>
      </x:c>
      <x:c r="CO7476" t="n">
        <x:f>IFERROR(IF(AND(TYPE('v10_Sanity_Checklist'!B4)=TYPE(CN7476),ISBLANK('v10_Sanity_Checklist'!B4)=ISBLANK(CN7476),EXACT('v10_Sanity_Checklist'!B4,CN7476)),0,1),1)</x:f>
        <x:v>0</x:v>
      </x:c>
    </x:row>
    <x:row r="7477">
      <x:c r="CL7477" t="str">
        <x:v>v10_Sanity_Checklist</x:v>
      </x:c>
      <x:c r="CM7477" t="str">
        <x:v>C4</x:v>
      </x:c>
      <x:c r="CN7477" t="str">
        <x:v>PASS</x:v>
      </x:c>
      <x:c r="CO7477" t="n">
        <x:f>IFERROR(IF(AND(TYPE('v10_Sanity_Checklist'!C4)=TYPE(CN7477),ISBLANK('v10_Sanity_Checklist'!C4)=ISBLANK(CN7477),EXACT('v10_Sanity_Checklist'!C4,CN7477)),0,1),1)</x:f>
        <x:v>0</x:v>
      </x:c>
    </x:row>
    <x:row r="7478">
      <x:c r="CL7478" t="str">
        <x:v>v10_Sanity_Checklist</x:v>
      </x:c>
      <x:c r="CM7478" t="str">
        <x:v>D4</x:v>
      </x:c>
      <x:c r="CN7478" t="str">
        <x:v>CANON / manifest</x:v>
      </x:c>
      <x:c r="CO7478" t="n">
        <x:f>IFERROR(IF(AND(TYPE('v10_Sanity_Checklist'!D4)=TYPE(CN7478),ISBLANK('v10_Sanity_Checklist'!D4)=ISBLANK(CN7478),EXACT('v10_Sanity_Checklist'!D4,CN7478)),0,1),1)</x:f>
        <x:v>0</x:v>
      </x:c>
    </x:row>
    <x:row r="7479">
      <x:c r="CL7479" t="str">
        <x:v>v10_Sanity_Checklist</x:v>
      </x:c>
      <x:c r="CM7479" t="str">
        <x:v>A5</x:v>
      </x:c>
      <x:c r="CN7479" t="str">
        <x:v>V10.6-04</x:v>
      </x:c>
      <x:c r="CO7479" t="n">
        <x:f>IFERROR(IF(AND(TYPE('v10_Sanity_Checklist'!A5)=TYPE(CN7479),ISBLANK('v10_Sanity_Checklist'!A5)=ISBLANK(CN7479),EXACT('v10_Sanity_Checklist'!A5,CN7479)),0,1),1)</x:f>
        <x:v>0</x:v>
      </x:c>
    </x:row>
    <x:row r="7480">
      <x:c r="CL7480" t="str">
        <x:v>v10_Sanity_Checklist</x:v>
      </x:c>
      <x:c r="CM7480" t="str">
        <x:v>B5</x:v>
      </x:c>
      <x:c r="CN7480" t="str">
        <x:v>Agent System version pinned to RippleLogic Agent System v12.0.1</x:v>
      </x:c>
      <x:c r="CO7480" t="n">
        <x:f>IFERROR(IF(AND(TYPE('v10_Sanity_Checklist'!B5)=TYPE(CN7480),ISBLANK('v10_Sanity_Checklist'!B5)=ISBLANK(CN7480),EXACT('v10_Sanity_Checklist'!B5,CN7480)),0,1),1)</x:f>
        <x:v>0</x:v>
      </x:c>
    </x:row>
    <x:row r="7481">
      <x:c r="CL7481" t="str">
        <x:v>v10_Sanity_Checklist</x:v>
      </x:c>
      <x:c r="CM7481" t="str">
        <x:v>C5</x:v>
      </x:c>
      <x:c r="CN7481" t="str">
        <x:v>PASS</x:v>
      </x:c>
      <x:c r="CO7481" t="n">
        <x:f>IFERROR(IF(AND(TYPE('v10_Sanity_Checklist'!C5)=TYPE(CN7481),ISBLANK('v10_Sanity_Checklist'!C5)=ISBLANK(CN7481),EXACT('v10_Sanity_Checklist'!C5,CN7481)),0,1),1)</x:f>
        <x:v>0</x:v>
      </x:c>
    </x:row>
    <x:row r="7482">
      <x:c r="CL7482" t="str">
        <x:v>v10_Sanity_Checklist</x:v>
      </x:c>
      <x:c r="CM7482" t="str">
        <x:v>D5</x:v>
      </x:c>
      <x:c r="CN7482" t="str">
        <x:v>CANON / manifest</x:v>
      </x:c>
      <x:c r="CO7482" t="n">
        <x:f>IFERROR(IF(AND(TYPE('v10_Sanity_Checklist'!D5)=TYPE(CN7482),ISBLANK('v10_Sanity_Checklist'!D5)=ISBLANK(CN7482),EXACT('v10_Sanity_Checklist'!D5,CN7482)),0,1),1)</x:f>
        <x:v>0</x:v>
      </x:c>
    </x:row>
    <x:row r="7483">
      <x:c r="CL7483" t="str">
        <x:v>v10_Sanity_Checklist</x:v>
      </x:c>
      <x:c r="CM7483" t="str">
        <x:v>A6</x:v>
      </x:c>
      <x:c r="CN7483" t="str">
        <x:v>V10.6-05</x:v>
      </x:c>
      <x:c r="CO7483" t="n">
        <x:f>IFERROR(IF(AND(TYPE('v10_Sanity_Checklist'!A6)=TYPE(CN7483),ISBLANK('v10_Sanity_Checklist'!A6)=ISBLANK(CN7483),EXACT('v10_Sanity_Checklist'!A6,CN7483)),0,1),1)</x:f>
        <x:v>0</x:v>
      </x:c>
    </x:row>
    <x:row r="7484">
      <x:c r="CL7484" t="str">
        <x:v>v10_Sanity_Checklist</x:v>
      </x:c>
      <x:c r="CM7484" t="str">
        <x:v>B6</x:v>
      </x:c>
      <x:c r="CN7484" t="str">
        <x:v>PrimitiveTrace sheet present</x:v>
      </x:c>
      <x:c r="CO7484" t="n">
        <x:f>IFERROR(IF(AND(TYPE('v10_Sanity_Checklist'!B6)=TYPE(CN7484),ISBLANK('v10_Sanity_Checklist'!B6)=ISBLANK(CN7484),EXACT('v10_Sanity_Checklist'!B6,CN7484)),0,1),1)</x:f>
        <x:v>0</x:v>
      </x:c>
    </x:row>
    <x:row r="7485">
      <x:c r="CL7485" t="str">
        <x:v>v10_Sanity_Checklist</x:v>
      </x:c>
      <x:c r="CM7485" t="str">
        <x:v>C6</x:v>
      </x:c>
      <x:c r="CN7485" t="str">
        <x:v>PASS</x:v>
      </x:c>
      <x:c r="CO7485" t="n">
        <x:f>IFERROR(IF(AND(TYPE('v10_Sanity_Checklist'!C6)=TYPE(CN7485),ISBLANK('v10_Sanity_Checklist'!C6)=ISBLANK(CN7485),EXACT('v10_Sanity_Checklist'!C6,CN7485)),0,1),1)</x:f>
        <x:v>0</x:v>
      </x:c>
    </x:row>
    <x:row r="7486">
      <x:c r="CL7486" t="str">
        <x:v>v10_Sanity_Checklist</x:v>
      </x:c>
      <x:c r="CM7486" t="str">
        <x:v>D6</x:v>
      </x:c>
      <x:c r="CN7486" t="str">
        <x:v>PrimitiveTrace</x:v>
      </x:c>
      <x:c r="CO7486" t="n">
        <x:f>IFERROR(IF(AND(TYPE('v10_Sanity_Checklist'!D6)=TYPE(CN7486),ISBLANK('v10_Sanity_Checklist'!D6)=ISBLANK(CN7486),EXACT('v10_Sanity_Checklist'!D6,CN7486)),0,1),1)</x:f>
        <x:v>0</x:v>
      </x:c>
    </x:row>
    <x:row r="7487">
      <x:c r="CL7487" t="str">
        <x:v>v10_Sanity_Checklist</x:v>
      </x:c>
      <x:c r="CM7487" t="str">
        <x:v>A7</x:v>
      </x:c>
      <x:c r="CN7487" t="str">
        <x:v>V10.6-06</x:v>
      </x:c>
      <x:c r="CO7487" t="n">
        <x:f>IFERROR(IF(AND(TYPE('v10_Sanity_Checklist'!A7)=TYPE(CN7487),ISBLANK('v10_Sanity_Checklist'!A7)=ISBLANK(CN7487),EXACT('v10_Sanity_Checklist'!A7,CN7487)),0,1),1)</x:f>
        <x:v>0</x:v>
      </x:c>
    </x:row>
    <x:row r="7488">
      <x:c r="CL7488" t="str">
        <x:v>v10_Sanity_Checklist</x:v>
      </x:c>
      <x:c r="CM7488" t="str">
        <x:v>B7</x:v>
      </x:c>
      <x:c r="CN7488" t="str">
        <x:v>ObservableConsequences sheet present</x:v>
      </x:c>
      <x:c r="CO7488" t="n">
        <x:f>IFERROR(IF(AND(TYPE('v10_Sanity_Checklist'!B7)=TYPE(CN7488),ISBLANK('v10_Sanity_Checklist'!B7)=ISBLANK(CN7488),EXACT('v10_Sanity_Checklist'!B7,CN7488)),0,1),1)</x:f>
        <x:v>0</x:v>
      </x:c>
    </x:row>
    <x:row r="7489">
      <x:c r="CL7489" t="str">
        <x:v>v10_Sanity_Checklist</x:v>
      </x:c>
      <x:c r="CM7489" t="str">
        <x:v>C7</x:v>
      </x:c>
      <x:c r="CN7489" t="str">
        <x:v>PASS</x:v>
      </x:c>
      <x:c r="CO7489" t="n">
        <x:f>IFERROR(IF(AND(TYPE('v10_Sanity_Checklist'!C7)=TYPE(CN7489),ISBLANK('v10_Sanity_Checklist'!C7)=ISBLANK(CN7489),EXACT('v10_Sanity_Checklist'!C7,CN7489)),0,1),1)</x:f>
        <x:v>0</x:v>
      </x:c>
    </x:row>
    <x:row r="7490">
      <x:c r="CL7490" t="str">
        <x:v>v10_Sanity_Checklist</x:v>
      </x:c>
      <x:c r="CM7490" t="str">
        <x:v>D7</x:v>
      </x:c>
      <x:c r="CN7490" t="str">
        <x:v>ObservableConsequences</x:v>
      </x:c>
      <x:c r="CO7490" t="n">
        <x:f>IFERROR(IF(AND(TYPE('v10_Sanity_Checklist'!D7)=TYPE(CN7490),ISBLANK('v10_Sanity_Checklist'!D7)=ISBLANK(CN7490),EXACT('v10_Sanity_Checklist'!D7,CN7490)),0,1),1)</x:f>
        <x:v>0</x:v>
      </x:c>
    </x:row>
    <x:row r="7491">
      <x:c r="CL7491" t="str">
        <x:v>v10_Sanity_Checklist</x:v>
      </x:c>
      <x:c r="CM7491" t="str">
        <x:v>A8</x:v>
      </x:c>
      <x:c r="CN7491" t="str">
        <x:v>V10.6-07</x:v>
      </x:c>
      <x:c r="CO7491" t="n">
        <x:f>IFERROR(IF(AND(TYPE('v10_Sanity_Checklist'!A8)=TYPE(CN7491),ISBLANK('v10_Sanity_Checklist'!A8)=ISBLANK(CN7491),EXACT('v10_Sanity_Checklist'!A8,CN7491)),0,1),1)</x:f>
        <x:v>0</x:v>
      </x:c>
    </x:row>
    <x:row r="7492">
      <x:c r="CL7492" t="str">
        <x:v>v10_Sanity_Checklist</x:v>
      </x:c>
      <x:c r="CM7492" t="str">
        <x:v>B8</x:v>
      </x:c>
      <x:c r="CN7492" t="str">
        <x:v>FalsificationPlan sheet present</x:v>
      </x:c>
      <x:c r="CO7492" t="n">
        <x:f>IFERROR(IF(AND(TYPE('v10_Sanity_Checklist'!B8)=TYPE(CN7492),ISBLANK('v10_Sanity_Checklist'!B8)=ISBLANK(CN7492),EXACT('v10_Sanity_Checklist'!B8,CN7492)),0,1),1)</x:f>
        <x:v>0</x:v>
      </x:c>
    </x:row>
    <x:row r="7493">
      <x:c r="CL7493" t="str">
        <x:v>v10_Sanity_Checklist</x:v>
      </x:c>
      <x:c r="CM7493" t="str">
        <x:v>C8</x:v>
      </x:c>
      <x:c r="CN7493" t="str">
        <x:v>PASS</x:v>
      </x:c>
      <x:c r="CO7493" t="n">
        <x:f>IFERROR(IF(AND(TYPE('v10_Sanity_Checklist'!C8)=TYPE(CN7493),ISBLANK('v10_Sanity_Checklist'!C8)=ISBLANK(CN7493),EXACT('v10_Sanity_Checklist'!C8,CN7493)),0,1),1)</x:f>
        <x:v>0</x:v>
      </x:c>
    </x:row>
    <x:row r="7494">
      <x:c r="CL7494" t="str">
        <x:v>v10_Sanity_Checklist</x:v>
      </x:c>
      <x:c r="CM7494" t="str">
        <x:v>D8</x:v>
      </x:c>
      <x:c r="CN7494" t="str">
        <x:v>FalsificationPlan</x:v>
      </x:c>
      <x:c r="CO7494" t="n">
        <x:f>IFERROR(IF(AND(TYPE('v10_Sanity_Checklist'!D8)=TYPE(CN7494),ISBLANK('v10_Sanity_Checklist'!D8)=ISBLANK(CN7494),EXACT('v10_Sanity_Checklist'!D8,CN7494)),0,1),1)</x:f>
        <x:v>0</x:v>
      </x:c>
    </x:row>
    <x:row r="7495">
      <x:c r="CL7495" t="str">
        <x:v>v10_Sanity_Checklist</x:v>
      </x:c>
      <x:c r="CM7495" t="str">
        <x:v>A9</x:v>
      </x:c>
      <x:c r="CN7495" t="str">
        <x:v>V10.6-08</x:v>
      </x:c>
      <x:c r="CO7495" t="n">
        <x:f>IFERROR(IF(AND(TYPE('v10_Sanity_Checklist'!A9)=TYPE(CN7495),ISBLANK('v10_Sanity_Checklist'!A9)=ISBLANK(CN7495),EXACT('v10_Sanity_Checklist'!A9,CN7495)),0,1),1)</x:f>
        <x:v>0</x:v>
      </x:c>
    </x:row>
    <x:row r="7496">
      <x:c r="CL7496" t="str">
        <x:v>v10_Sanity_Checklist</x:v>
      </x:c>
      <x:c r="CM7496" t="str">
        <x:v>B9</x:v>
      </x:c>
      <x:c r="CN7496" t="str">
        <x:v>MethodologyMaturity sheet present</x:v>
      </x:c>
      <x:c r="CO7496" t="n">
        <x:f>IFERROR(IF(AND(TYPE('v10_Sanity_Checklist'!B9)=TYPE(CN7496),ISBLANK('v10_Sanity_Checklist'!B9)=ISBLANK(CN7496),EXACT('v10_Sanity_Checklist'!B9,CN7496)),0,1),1)</x:f>
        <x:v>0</x:v>
      </x:c>
    </x:row>
    <x:row r="7497">
      <x:c r="CL7497" t="str">
        <x:v>v10_Sanity_Checklist</x:v>
      </x:c>
      <x:c r="CM7497" t="str">
        <x:v>C9</x:v>
      </x:c>
      <x:c r="CN7497" t="str">
        <x:v>PASS</x:v>
      </x:c>
      <x:c r="CO7497" t="n">
        <x:f>IFERROR(IF(AND(TYPE('v10_Sanity_Checklist'!C9)=TYPE(CN7497),ISBLANK('v10_Sanity_Checklist'!C9)=ISBLANK(CN7497),EXACT('v10_Sanity_Checklist'!C9,CN7497)),0,1),1)</x:f>
        <x:v>0</x:v>
      </x:c>
    </x:row>
    <x:row r="7498">
      <x:c r="CL7498" t="str">
        <x:v>v10_Sanity_Checklist</x:v>
      </x:c>
      <x:c r="CM7498" t="str">
        <x:v>D9</x:v>
      </x:c>
      <x:c r="CN7498" t="str">
        <x:v>MethodologyMaturity</x:v>
      </x:c>
      <x:c r="CO7498" t="n">
        <x:f>IFERROR(IF(AND(TYPE('v10_Sanity_Checklist'!D9)=TYPE(CN7498),ISBLANK('v10_Sanity_Checklist'!D9)=ISBLANK(CN7498),EXACT('v10_Sanity_Checklist'!D9,CN7498)),0,1),1)</x:f>
        <x:v>0</x:v>
      </x:c>
    </x:row>
    <x:row r="7499">
      <x:c r="CL7499" t="str">
        <x:v>v10_Sanity_Checklist</x:v>
      </x:c>
      <x:c r="CM7499" t="str">
        <x:v>A10</x:v>
      </x:c>
      <x:c r="CN7499" t="str">
        <x:v>V10.6-09</x:v>
      </x:c>
      <x:c r="CO7499" t="n">
        <x:f>IFERROR(IF(AND(TYPE('v10_Sanity_Checklist'!A10)=TYPE(CN7499),ISBLANK('v10_Sanity_Checklist'!A10)=ISBLANK(CN7499),EXACT('v10_Sanity_Checklist'!A10,CN7499)),0,1),1)</x:f>
        <x:v>0</x:v>
      </x:c>
    </x:row>
    <x:row r="7500">
      <x:c r="CL7500" t="str">
        <x:v>v10_Sanity_Checklist</x:v>
      </x:c>
      <x:c r="CM7500" t="str">
        <x:v>B10</x:v>
      </x:c>
      <x:c r="CN7500" t="str">
        <x:v>No unsupported ProofPack-ready claim</x:v>
      </x:c>
      <x:c r="CO7500" t="n">
        <x:f>IFERROR(IF(AND(TYPE('v10_Sanity_Checklist'!B10)=TYPE(CN7500),ISBLANK('v10_Sanity_Checklist'!B10)=ISBLANK(CN7500),EXACT('v10_Sanity_Checklist'!B10,CN7500)),0,1),1)</x:f>
        <x:v>0</x:v>
      </x:c>
    </x:row>
    <x:row r="7501">
      <x:c r="CL7501" t="str">
        <x:v>v10_Sanity_Checklist</x:v>
      </x:c>
      <x:c r="CM7501" t="str">
        <x:v>C10</x:v>
      </x:c>
      <x:c r="CN7501" t="str">
        <x:v>PASS</x:v>
      </x:c>
      <x:c r="CO7501" t="n">
        <x:f>IFERROR(IF(AND(TYPE('v10_Sanity_Checklist'!C10)=TYPE(CN7501),ISBLANK('v10_Sanity_Checklist'!C10)=ISBLANK(CN7501),EXACT('v10_Sanity_Checklist'!C10,CN7501)),0,1),1)</x:f>
        <x:v>0</x:v>
      </x:c>
    </x:row>
    <x:row r="7502">
      <x:c r="CL7502" t="str">
        <x:v>v10_Sanity_Checklist</x:v>
      </x:c>
      <x:c r="CM7502" t="str">
        <x:v>D10</x:v>
      </x:c>
      <x:c r="CN7502" t="str">
        <x:v>Manifest / release notes</x:v>
      </x:c>
      <x:c r="CO7502" t="n">
        <x:f>IFERROR(IF(AND(TYPE('v10_Sanity_Checklist'!D10)=TYPE(CN7502),ISBLANK('v10_Sanity_Checklist'!D10)=ISBLANK(CN7502),EXACT('v10_Sanity_Checklist'!D10,CN7502)),0,1),1)</x:f>
        <x:v>0</x:v>
      </x:c>
    </x:row>
    <x:row r="7503">
      <x:c r="CL7503" t="str">
        <x:v>v10_Sanity_Checklist</x:v>
      </x:c>
      <x:c r="CM7503" t="str">
        <x:v>E10</x:v>
      </x:c>
      <x:c r="CN7503" t="str">
        <x:v>Not ProofPack-ready; unsupported ProofPack-ready claim absent.</x:v>
      </x:c>
      <x:c r="CO7503" t="n">
        <x:f>IFERROR(IF(AND(TYPE('v10_Sanity_Checklist'!E10)=TYPE(CN7503),ISBLANK('v10_Sanity_Checklist'!E10)=ISBLANK(CN7503),EXACT('v10_Sanity_Checklist'!E10,CN7503)),0,1),1)</x:f>
        <x:v>0</x:v>
      </x:c>
    </x:row>
    <x:row r="7504">
      <x:c r="CL7504" t="str">
        <x:v>v10_Sanity_Checklist</x:v>
      </x:c>
      <x:c r="CM7504" t="str">
        <x:v>A11</x:v>
      </x:c>
      <x:c r="CN7504" t="str">
        <x:v>V10.6-10</x:v>
      </x:c>
      <x:c r="CO7504" t="n">
        <x:f>IFERROR(IF(AND(TYPE('v10_Sanity_Checklist'!A11)=TYPE(CN7504),ISBLANK('v10_Sanity_Checklist'!A11)=ISBLANK(CN7504),EXACT('v10_Sanity_Checklist'!A11,CN7504)),0,1),1)</x:f>
        <x:v>0</x:v>
      </x:c>
    </x:row>
    <x:row r="7505">
      <x:c r="CL7505" t="str">
        <x:v>v10_Sanity_Checklist</x:v>
      </x:c>
      <x:c r="CM7505" t="str">
        <x:v>B11</x:v>
      </x:c>
      <x:c r="CN7505" t="str">
        <x:v>No post-hoc projection modification</x:v>
      </x:c>
      <x:c r="CO7505" t="n">
        <x:f>IFERROR(IF(AND(TYPE('v10_Sanity_Checklist'!B11)=TYPE(CN7505),ISBLANK('v10_Sanity_Checklist'!B11)=ISBLANK(CN7505),EXACT('v10_Sanity_Checklist'!B11,CN7505)),0,1),1)</x:f>
        <x:v>0</x:v>
      </x:c>
    </x:row>
    <x:row r="7506">
      <x:c r="CL7506" t="str">
        <x:v>v10_Sanity_Checklist</x:v>
      </x:c>
      <x:c r="CM7506" t="str">
        <x:v>C11</x:v>
      </x:c>
      <x:c r="CN7506" t="str">
        <x:v>PASS</x:v>
      </x:c>
      <x:c r="CO7506" t="n">
        <x:f>IFERROR(IF(AND(TYPE('v10_Sanity_Checklist'!C11)=TYPE(CN7506),ISBLANK('v10_Sanity_Checklist'!C11)=ISBLANK(CN7506),EXACT('v10_Sanity_Checklist'!C11,CN7506)),0,1),1)</x:f>
        <x:v>0</x:v>
      </x:c>
    </x:row>
    <x:row r="7507">
      <x:c r="CL7507" t="str">
        <x:v>v10_Sanity_Checklist</x:v>
      </x:c>
      <x:c r="CM7507" t="str">
        <x:v>D11</x:v>
      </x:c>
      <x:c r="CN7507" t="str">
        <x:v>ProjectionPreRegistration / PrimitiveTrace</x:v>
      </x:c>
      <x:c r="CO7507" t="n">
        <x:f>IFERROR(IF(AND(TYPE('v10_Sanity_Checklist'!D11)=TYPE(CN7507),ISBLANK('v10_Sanity_Checklist'!D11)=ISBLANK(CN7507),EXACT('v10_Sanity_Checklist'!D11,CN7507)),0,1),1)</x:f>
        <x:v>0</x:v>
      </x:c>
    </x:row>
    <x:row r="7508">
      <x:c r="CL7508" t="str">
        <x:v>v10_Sanity_Checklist</x:v>
      </x:c>
      <x:c r="CM7508" t="str">
        <x:v>E11</x:v>
      </x:c>
      <x:c r="CN7508" t="str">
        <x:v>Projection values locked for this worked-run release build; post-hoc modification not used after v10.8 run-lock.</x:v>
      </x:c>
      <x:c r="CO7508" t="n">
        <x:f>IFERROR(IF(AND(TYPE('v10_Sanity_Checklist'!E11)=TYPE(CN7508),ISBLANK('v10_Sanity_Checklist'!E11)=ISBLANK(CN7508),EXACT('v10_Sanity_Checklist'!E11,CN7508)),0,1),1)</x:f>
        <x:v>0</x:v>
      </x:c>
    </x:row>
    <x:row r="7509">
      <x:c r="CL7509" t="str">
        <x:v>v10_Sanity_Checklist</x:v>
      </x:c>
      <x:c r="CM7509" t="str">
        <x:v>A12</x:v>
      </x:c>
      <x:c r="CN7509" t="str">
        <x:v>V10.6-11</x:v>
      </x:c>
      <x:c r="CO7509" t="n">
        <x:f>IFERROR(IF(AND(TYPE('v10_Sanity_Checklist'!A12)=TYPE(CN7509),ISBLANK('v10_Sanity_Checklist'!A12)=ISBLANK(CN7509),EXACT('v10_Sanity_Checklist'!A12,CN7509)),0,1),1)</x:f>
        <x:v>0</x:v>
      </x:c>
    </x:row>
    <x:row r="7510">
      <x:c r="CL7510" t="str">
        <x:v>v10_Sanity_Checklist</x:v>
      </x:c>
      <x:c r="CM7510" t="str">
        <x:v>B12</x:v>
      </x:c>
      <x:c r="CN7510" t="str">
        <x:v>Qualification continuity record populated</x:v>
      </x:c>
      <x:c r="CO7510" t="n">
        <x:f>IFERROR(IF(AND(TYPE('v10_Sanity_Checklist'!B12)=TYPE(CN7510),ISBLANK('v10_Sanity_Checklist'!B12)=ISBLANK(CN7510),EXACT('v10_Sanity_Checklist'!B12,CN7510)),0,1),1)</x:f>
        <x:v>0</x:v>
      </x:c>
    </x:row>
    <x:row r="7511">
      <x:c r="CL7511" t="str">
        <x:v>v10_Sanity_Checklist</x:v>
      </x:c>
      <x:c r="CM7511" t="str">
        <x:v>C12</x:v>
      </x:c>
      <x:c r="CN7511" t="str">
        <x:v>Required action fields</x:v>
      </x:c>
      <x:c r="CO7511" t="n">
        <x:f>IFERROR(IF(AND(TYPE('v10_Sanity_Checklist'!C12)=TYPE(CN7511),ISBLANK('v10_Sanity_Checklist'!C12)=ISBLANK(CN7511),EXACT('v10_Sanity_Checklist'!C12,CN7511)),0,1),1)</x:f>
        <x:v>0</x:v>
      </x:c>
    </x:row>
    <x:row r="7512">
      <x:c r="CL7512" t="str">
        <x:v>v10_Sanity_Checklist</x:v>
      </x:c>
      <x:c r="CM7512" t="str">
        <x:v>D12</x:v>
      </x:c>
      <x:c r="CN7512" t="str">
        <x:v>Qualification_Continuity!A4:G36</x:v>
      </x:c>
      <x:c r="CO7512" t="n">
        <x:f>IFERROR(IF(AND(TYPE('v10_Sanity_Checklist'!D12)=TYPE(CN7512),ISBLANK('v10_Sanity_Checklist'!D12)=ISBLANK(CN7512),EXACT('v10_Sanity_Checklist'!D12,CN7512)),0,1),1)</x:f>
        <x:v>0</x:v>
      </x:c>
    </x:row>
    <x:row r="7513">
      <x:c r="CL7513" t="str">
        <x:v>v10_Sanity_Checklist</x:v>
      </x:c>
      <x:c r="CM7513" t="str">
        <x:v>E12</x:v>
      </x:c>
      <x:c r="CN7513" t="str">
        <x:v>MathGov-native action-bound record.</x:v>
      </x:c>
      <x:c r="CO7513" t="n">
        <x:f>IFERROR(IF(AND(TYPE('v10_Sanity_Checklist'!E12)=TYPE(CN7513),ISBLANK('v10_Sanity_Checklist'!E12)=ISBLANK(CN7513),EXACT('v10_Sanity_Checklist'!E12,CN7513)),0,1),1)</x:f>
        <x:v>0</x:v>
      </x:c>
    </x:row>
    <x:row r="7514">
      <x:c r="CL7514" t="str">
        <x:v>v10_Sanity_Checklist</x:v>
      </x:c>
      <x:c r="CM7514" t="str">
        <x:v>A13</x:v>
      </x:c>
      <x:c r="CN7514" t="str">
        <x:v>V10.6-12</x:v>
      </x:c>
      <x:c r="CO7514" t="n">
        <x:f>IFERROR(IF(AND(TYPE('v10_Sanity_Checklist'!A13)=TYPE(CN7514),ISBLANK('v10_Sanity_Checklist'!A13)=ISBLANK(CN7514),EXACT('v10_Sanity_Checklist'!A13,CN7514)),0,1),1)</x:f>
        <x:v>0</x:v>
      </x:c>
    </x:row>
    <x:row r="7515">
      <x:c r="CL7515" t="str">
        <x:v>v10_Sanity_Checklist</x:v>
      </x:c>
      <x:c r="CM7515" t="str">
        <x:v>B13</x:v>
      </x:c>
      <x:c r="CN7515" t="str">
        <x:v>Outcome observation and requalification record populated</x:v>
      </x:c>
      <x:c r="CO7515" t="n">
        <x:f>IFERROR(IF(AND(TYPE('v10_Sanity_Checklist'!B13)=TYPE(CN7515),ISBLANK('v10_Sanity_Checklist'!B13)=ISBLANK(CN7515),EXACT('v10_Sanity_Checklist'!B13,CN7515)),0,1),1)</x:f>
        <x:v>0</x:v>
      </x:c>
    </x:row>
    <x:row r="7516">
      <x:c r="CL7516" t="str">
        <x:v>v10_Sanity_Checklist</x:v>
      </x:c>
      <x:c r="CM7516" t="str">
        <x:v>C13</x:v>
      </x:c>
      <x:c r="CN7516" t="str">
        <x:v>Required observation fields</x:v>
      </x:c>
      <x:c r="CO7516" t="n">
        <x:f>IFERROR(IF(AND(TYPE('v10_Sanity_Checklist'!C13)=TYPE(CN7516),ISBLANK('v10_Sanity_Checklist'!C13)=ISBLANK(CN7516),EXACT('v10_Sanity_Checklist'!C13,CN7516)),0,1),1)</x:f>
        <x:v>0</x:v>
      </x:c>
    </x:row>
    <x:row r="7517">
      <x:c r="CL7517" t="str">
        <x:v>v10_Sanity_Checklist</x:v>
      </x:c>
      <x:c r="CM7517" t="str">
        <x:v>D13</x:v>
      </x:c>
      <x:c r="CN7517" t="str">
        <x:v>Outcome_Requalification</x:v>
      </x:c>
      <x:c r="CO7517" t="n">
        <x:f>IFERROR(IF(AND(TYPE('v10_Sanity_Checklist'!D13)=TYPE(CN7517),ISBLANK('v10_Sanity_Checklist'!D13)=ISBLANK(CN7517),EXACT('v10_Sanity_Checklist'!D13,CN7517)),0,1),1)</x:f>
        <x:v>0</x:v>
      </x:c>
    </x:row>
    <x:row r="7518">
      <x:c r="CL7518" t="str">
        <x:v>v10_Sanity_Checklist</x:v>
      </x:c>
      <x:c r="CM7518" t="str">
        <x:v>E13</x:v>
      </x:c>
      <x:c r="CN7518" t="str">
        <x:v>Material outcomes reopen affected stages.</x:v>
      </x:c>
      <x:c r="CO7518" t="n">
        <x:f>IFERROR(IF(AND(TYPE('v10_Sanity_Checklist'!E13)=TYPE(CN7518),ISBLANK('v10_Sanity_Checklist'!E13)=ISBLANK(CN7518),EXACT('v10_Sanity_Checklist'!E13,CN7518)),0,1),1)</x:f>
        <x:v>0</x:v>
      </x:c>
    </x:row>
    <x:row r="7519">
      <x:c r="CL7519" t="str">
        <x:v>v10_Sanity_Checklist</x:v>
      </x:c>
      <x:c r="CM7519" t="str">
        <x:v>A14</x:v>
      </x:c>
      <x:c r="CN7519" t="str">
        <x:v>V10.6-13</x:v>
      </x:c>
      <x:c r="CO7519" t="n">
        <x:f>IFERROR(IF(AND(TYPE('v10_Sanity_Checklist'!A14)=TYPE(CN7519),ISBLANK('v10_Sanity_Checklist'!A14)=ISBLANK(CN7519),EXACT('v10_Sanity_Checklist'!A14,CN7519)),0,1),1)</x:f>
        <x:v>0</x:v>
      </x:c>
    </x:row>
    <x:row r="7520">
      <x:c r="CL7520" t="str">
        <x:v>v10_Sanity_Checklist</x:v>
      </x:c>
      <x:c r="CM7520" t="str">
        <x:v>B14</x:v>
      </x:c>
      <x:c r="CN7520" t="str">
        <x:v>UCI_Maturity sheet present and populated</x:v>
      </x:c>
      <x:c r="CO7520" t="n">
        <x:f>IFERROR(IF(AND(TYPE('v10_Sanity_Checklist'!B14)=TYPE(CN7520),ISBLANK('v10_Sanity_Checklist'!B14)=ISBLANK(CN7520),EXACT('v10_Sanity_Checklist'!B14,CN7520)),0,1),1)</x:f>
        <x:v>0</x:v>
      </x:c>
    </x:row>
    <x:row r="7521">
      <x:c r="CL7521" t="str">
        <x:v>v10_Sanity_Checklist</x:v>
      </x:c>
      <x:c r="CM7521" t="str">
        <x:v>C14</x:v>
      </x:c>
      <x:c r="CN7521" t="str">
        <x:v>PASS</x:v>
      </x:c>
      <x:c r="CO7521" t="n">
        <x:f>IFERROR(IF(AND(TYPE('v10_Sanity_Checklist'!C14)=TYPE(CN7521),ISBLANK('v10_Sanity_Checklist'!C14)=ISBLANK(CN7521),EXACT('v10_Sanity_Checklist'!C14,CN7521)),0,1),1)</x:f>
        <x:v>0</x:v>
      </x:c>
    </x:row>
    <x:row r="7522">
      <x:c r="CL7522" t="str">
        <x:v>v10_Sanity_Checklist</x:v>
      </x:c>
      <x:c r="CM7522" t="str">
        <x:v>D14</x:v>
      </x:c>
      <x:c r="CN7522" t="str">
        <x:v>UCI_Maturity</x:v>
      </x:c>
      <x:c r="CO7522" t="n">
        <x:f>IFERROR(IF(AND(TYPE('v10_Sanity_Checklist'!D14)=TYPE(CN7522),ISBLANK('v10_Sanity_Checklist'!D14)=ISBLANK(CN7522),EXACT('v10_Sanity_Checklist'!D14,CN7522)),0,1),1)</x:f>
        <x:v>0</x:v>
      </x:c>
    </x:row>
    <x:row r="7523">
      <x:c r="CL7523" t="str">
        <x:v>v10_Sanity_Checklist</x:v>
      </x:c>
      <x:c r="CM7523" t="str">
        <x:v>E14</x:v>
      </x:c>
      <x:c r="CN7523" t="str">
        <x:v>UCI Measurement Readiness declared.</x:v>
      </x:c>
      <x:c r="CO7523" t="n">
        <x:f>IFERROR(IF(AND(TYPE('v10_Sanity_Checklist'!E14)=TYPE(CN7523),ISBLANK('v10_Sanity_Checklist'!E14)=ISBLANK(CN7523),EXACT('v10_Sanity_Checklist'!E14,CN7523)),0,1),1)</x:f>
        <x:v>0</x:v>
      </x:c>
    </x:row>
    <x:row r="7524">
      <x:c r="CL7524" t="str">
        <x:v>v10_Sanity_Checklist</x:v>
      </x:c>
      <x:c r="CM7524" t="str">
        <x:v>A15</x:v>
      </x:c>
      <x:c r="CN7524" t="str">
        <x:v>V10.6-14</x:v>
      </x:c>
      <x:c r="CO7524" t="n">
        <x:f>IFERROR(IF(AND(TYPE('v10_Sanity_Checklist'!A15)=TYPE(CN7524),ISBLANK('v10_Sanity_Checklist'!A15)=ISBLANK(CN7524),EXACT('v10_Sanity_Checklist'!A15,CN7524)),0,1),1)</x:f>
        <x:v>0</x:v>
      </x:c>
    </x:row>
    <x:row r="7525">
      <x:c r="CL7525" t="str">
        <x:v>v10_Sanity_Checklist</x:v>
      </x:c>
      <x:c r="CM7525" t="str">
        <x:v>B15</x:v>
      </x:c>
      <x:c r="CN7525" t="str">
        <x:v>Kernel_Posture sheet present and populated</x:v>
      </x:c>
      <x:c r="CO7525" t="n">
        <x:f>IFERROR(IF(AND(TYPE('v10_Sanity_Checklist'!B15)=TYPE(CN7525),ISBLANK('v10_Sanity_Checklist'!B15)=ISBLANK(CN7525),EXACT('v10_Sanity_Checklist'!B15,CN7525)),0,1),1)</x:f>
        <x:v>0</x:v>
      </x:c>
    </x:row>
    <x:row r="7526">
      <x:c r="CL7526" t="str">
        <x:v>v10_Sanity_Checklist</x:v>
      </x:c>
      <x:c r="CM7526" t="str">
        <x:v>C15</x:v>
      </x:c>
      <x:c r="CN7526" t="str">
        <x:v>PASS</x:v>
      </x:c>
      <x:c r="CO7526" t="n">
        <x:f>IFERROR(IF(AND(TYPE('v10_Sanity_Checklist'!C15)=TYPE(CN7526),ISBLANK('v10_Sanity_Checklist'!C15)=ISBLANK(CN7526),EXACT('v10_Sanity_Checklist'!C15,CN7526)),0,1),1)</x:f>
        <x:v>0</x:v>
      </x:c>
    </x:row>
    <x:row r="7527">
      <x:c r="CL7527" t="str">
        <x:v>v10_Sanity_Checklist</x:v>
      </x:c>
      <x:c r="CM7527" t="str">
        <x:v>D15</x:v>
      </x:c>
      <x:c r="CN7527" t="str">
        <x:v>Kernel_Posture</x:v>
      </x:c>
      <x:c r="CO7527" t="n">
        <x:f>IFERROR(IF(AND(TYPE('v10_Sanity_Checklist'!D15)=TYPE(CN7527),ISBLANK('v10_Sanity_Checklist'!D15)=ISBLANK(CN7527),EXACT('v10_Sanity_Checklist'!D15,CN7527)),0,1),1)</x:f>
        <x:v>0</x:v>
      </x:c>
    </x:row>
    <x:row r="7528">
      <x:c r="CL7528" t="str">
        <x:v>v10_Sanity_Checklist</x:v>
      </x:c>
      <x:c r="CM7528" t="str">
        <x:v>E15</x:v>
      </x:c>
      <x:c r="CN7528" t="str">
        <x:v>Kernel Use Posture declared.</x:v>
      </x:c>
      <x:c r="CO7528" t="n">
        <x:f>IFERROR(IF(AND(TYPE('v10_Sanity_Checklist'!E15)=TYPE(CN7528),ISBLANK('v10_Sanity_Checklist'!E15)=ISBLANK(CN7528),EXACT('v10_Sanity_Checklist'!E15,CN7528)),0,1),1)</x:f>
        <x:v>0</x:v>
      </x:c>
    </x:row>
    <x:row r="7529">
      <x:c r="CL7529" t="str">
        <x:v>v10_Sanity_Checklist</x:v>
      </x:c>
      <x:c r="CM7529" t="str">
        <x:v>A16</x:v>
      </x:c>
      <x:c r="CN7529" t="str">
        <x:v>V10.6-15</x:v>
      </x:c>
      <x:c r="CO7529" t="n">
        <x:f>IFERROR(IF(AND(TYPE('v10_Sanity_Checklist'!A16)=TYPE(CN7529),ISBLANK('v10_Sanity_Checklist'!A16)=ISBLANK(CN7529),EXACT('v10_Sanity_Checklist'!A16,CN7529)),0,1),1)</x:f>
        <x:v>0</x:v>
      </x:c>
    </x:row>
    <x:row r="7530">
      <x:c r="CL7530" t="str">
        <x:v>v10_Sanity_Checklist</x:v>
      </x:c>
      <x:c r="CM7530" t="str">
        <x:v>B16</x:v>
      </x:c>
      <x:c r="CN7530" t="str">
        <x:v>HDW_Capture_Audit sheet present and populated</x:v>
      </x:c>
      <x:c r="CO7530" t="n">
        <x:f>IFERROR(IF(AND(TYPE('v10_Sanity_Checklist'!B16)=TYPE(CN7530),ISBLANK('v10_Sanity_Checklist'!B16)=ISBLANK(CN7530),EXACT('v10_Sanity_Checklist'!B16,CN7530)),0,1),1)</x:f>
        <x:v>0</x:v>
      </x:c>
    </x:row>
    <x:row r="7531">
      <x:c r="CL7531" t="str">
        <x:v>v10_Sanity_Checklist</x:v>
      </x:c>
      <x:c r="CM7531" t="str">
        <x:v>C16</x:v>
      </x:c>
      <x:c r="CN7531" t="str">
        <x:v>PASS</x:v>
      </x:c>
      <x:c r="CO7531" t="n">
        <x:f>IFERROR(IF(AND(TYPE('v10_Sanity_Checklist'!C16)=TYPE(CN7531),ISBLANK('v10_Sanity_Checklist'!C16)=ISBLANK(CN7531),EXACT('v10_Sanity_Checklist'!C16,CN7531)),0,1),1)</x:f>
        <x:v>0</x:v>
      </x:c>
    </x:row>
    <x:row r="7532">
      <x:c r="CL7532" t="str">
        <x:v>v10_Sanity_Checklist</x:v>
      </x:c>
      <x:c r="CM7532" t="str">
        <x:v>D16</x:v>
      </x:c>
      <x:c r="CN7532" t="str">
        <x:v>HDW_Capture_Audit</x:v>
      </x:c>
      <x:c r="CO7532" t="n">
        <x:f>IFERROR(IF(AND(TYPE('v10_Sanity_Checklist'!D16)=TYPE(CN7532),ISBLANK('v10_Sanity_Checklist'!D16)=ISBLANK(CN7532),EXACT('v10_Sanity_Checklist'!D16,CN7532)),0,1),1)</x:f>
        <x:v>0</x:v>
      </x:c>
    </x:row>
    <x:row r="7533">
      <x:c r="CL7533" t="str">
        <x:v>v10_Sanity_Checklist</x:v>
      </x:c>
      <x:c r="CM7533" t="str">
        <x:v>E16</x:v>
      </x:c>
      <x:c r="CN7533" t="str">
        <x:v>Capture audit fields populated for worked run.</x:v>
      </x:c>
      <x:c r="CO7533" t="n">
        <x:f>IFERROR(IF(AND(TYPE('v10_Sanity_Checklist'!E16)=TYPE(CN7533),ISBLANK('v10_Sanity_Checklist'!E16)=ISBLANK(CN7533),EXACT('v10_Sanity_Checklist'!E16,CN7533)),0,1),1)</x:f>
        <x:v>0</x:v>
      </x:c>
    </x:row>
    <x:row r="7534">
      <x:c r="CL7534" t="str">
        <x:v>v10_Sanity_Checklist</x:v>
      </x:c>
      <x:c r="CM7534" t="str">
        <x:v>A17</x:v>
      </x:c>
      <x:c r="CN7534" t="str">
        <x:v>V10.6-16</x:v>
      </x:c>
      <x:c r="CO7534" t="n">
        <x:f>IFERROR(IF(AND(TYPE('v10_Sanity_Checklist'!A17)=TYPE(CN7534),ISBLANK('v10_Sanity_Checklist'!A17)=ISBLANK(CN7534),EXACT('v10_Sanity_Checklist'!A17,CN7534)),0,1),1)</x:f>
        <x:v>0</x:v>
      </x:c>
    </x:row>
    <x:row r="7535">
      <x:c r="CL7535" t="str">
        <x:v>v10_Sanity_Checklist</x:v>
      </x:c>
      <x:c r="CM7535" t="str">
        <x:v>B17</x:v>
      </x:c>
      <x:c r="CN7535" t="str">
        <x:v>PLSS_Escalation sheet present and populated</x:v>
      </x:c>
      <x:c r="CO7535" t="n">
        <x:f>IFERROR(IF(AND(TYPE('v10_Sanity_Checklist'!B17)=TYPE(CN7535),ISBLANK('v10_Sanity_Checklist'!B17)=ISBLANK(CN7535),EXACT('v10_Sanity_Checklist'!B17,CN7535)),0,1),1)</x:f>
        <x:v>0</x:v>
      </x:c>
    </x:row>
    <x:row r="7536">
      <x:c r="CL7536" t="str">
        <x:v>v10_Sanity_Checklist</x:v>
      </x:c>
      <x:c r="CM7536" t="str">
        <x:v>C17</x:v>
      </x:c>
      <x:c r="CN7536" t="str">
        <x:v>PASS</x:v>
      </x:c>
      <x:c r="CO7536" t="n">
        <x:f>IFERROR(IF(AND(TYPE('v10_Sanity_Checklist'!C17)=TYPE(CN7536),ISBLANK('v10_Sanity_Checklist'!C17)=ISBLANK(CN7536),EXACT('v10_Sanity_Checklist'!C17,CN7536)),0,1),1)</x:f>
        <x:v>0</x:v>
      </x:c>
    </x:row>
    <x:row r="7537">
      <x:c r="CL7537" t="str">
        <x:v>v10_Sanity_Checklist</x:v>
      </x:c>
      <x:c r="CM7537" t="str">
        <x:v>D17</x:v>
      </x:c>
      <x:c r="CN7537" t="str">
        <x:v>PLSS_Escalation</x:v>
      </x:c>
      <x:c r="CO7537" t="n">
        <x:f>IFERROR(IF(AND(TYPE('v10_Sanity_Checklist'!D17)=TYPE(CN7537),ISBLANK('v10_Sanity_Checklist'!D17)=ISBLANK(CN7537),EXACT('v10_Sanity_Checklist'!D17,CN7537)),0,1),1)</x:f>
        <x:v>0</x:v>
      </x:c>
    </x:row>
    <x:row r="7538">
      <x:c r="CL7538" t="str">
        <x:v>v10_Sanity_Checklist</x:v>
      </x:c>
      <x:c r="CM7538" t="str">
        <x:v>E17</x:v>
      </x:c>
      <x:c r="CN7538" t="str">
        <x:v>Escalation triggers disclosed.</x:v>
      </x:c>
      <x:c r="CO7538" t="n">
        <x:f>IFERROR(IF(AND(TYPE('v10_Sanity_Checklist'!E17)=TYPE(CN7538),ISBLANK('v10_Sanity_Checklist'!E17)=ISBLANK(CN7538),EXACT('v10_Sanity_Checklist'!E17,CN7538)),0,1),1)</x:f>
        <x:v>0</x:v>
      </x:c>
    </x:row>
    <x:row r="7539">
      <x:c r="CL7539" t="str">
        <x:v>v10_Sanity_Checklist</x:v>
      </x:c>
      <x:c r="CM7539" t="str">
        <x:v>A18</x:v>
      </x:c>
      <x:c r="CN7539" t="str">
        <x:v>V10.6-17</x:v>
      </x:c>
      <x:c r="CO7539" t="n">
        <x:f>IFERROR(IF(AND(TYPE('v10_Sanity_Checklist'!A18)=TYPE(CN7539),ISBLANK('v10_Sanity_Checklist'!A18)=ISBLANK(CN7539),EXACT('v10_Sanity_Checklist'!A18,CN7539)),0,1),1)</x:f>
        <x:v>0</x:v>
      </x:c>
    </x:row>
    <x:row r="7540">
      <x:c r="CL7540" t="str">
        <x:v>v10_Sanity_Checklist</x:v>
      </x:c>
      <x:c r="CM7540" t="str">
        <x:v>B18</x:v>
      </x:c>
      <x:c r="CN7540" t="str">
        <x:v>BioSGP_Maturity sheet present and populated</x:v>
      </x:c>
      <x:c r="CO7540" t="n">
        <x:f>IFERROR(IF(AND(TYPE('v10_Sanity_Checklist'!B18)=TYPE(CN7540),ISBLANK('v10_Sanity_Checklist'!B18)=ISBLANK(CN7540),EXACT('v10_Sanity_Checklist'!B18,CN7540)),0,1),1)</x:f>
        <x:v>0</x:v>
      </x:c>
    </x:row>
    <x:row r="7541">
      <x:c r="CL7541" t="str">
        <x:v>v10_Sanity_Checklist</x:v>
      </x:c>
      <x:c r="CM7541" t="str">
        <x:v>C18</x:v>
      </x:c>
      <x:c r="CN7541" t="str">
        <x:v>PASS</x:v>
      </x:c>
      <x:c r="CO7541" t="n">
        <x:f>IFERROR(IF(AND(TYPE('v10_Sanity_Checklist'!C18)=TYPE(CN7541),ISBLANK('v10_Sanity_Checklist'!C18)=ISBLANK(CN7541),EXACT('v10_Sanity_Checklist'!C18,CN7541)),0,1),1)</x:f>
        <x:v>0</x:v>
      </x:c>
    </x:row>
    <x:row r="7542">
      <x:c r="CL7542" t="str">
        <x:v>v10_Sanity_Checklist</x:v>
      </x:c>
      <x:c r="CM7542" t="str">
        <x:v>D18</x:v>
      </x:c>
      <x:c r="CN7542" t="str">
        <x:v>BioSGP_Maturity</x:v>
      </x:c>
      <x:c r="CO7542" t="n">
        <x:f>IFERROR(IF(AND(TYPE('v10_Sanity_Checklist'!D18)=TYPE(CN7542),ISBLANK('v10_Sanity_Checklist'!D18)=ISBLANK(CN7542),EXACT('v10_Sanity_Checklist'!D18,CN7542)),0,1),1)</x:f>
        <x:v>0</x:v>
      </x:c>
    </x:row>
    <x:row r="7543">
      <x:c r="CL7543" t="str">
        <x:v>v10_Sanity_Checklist</x:v>
      </x:c>
      <x:c r="CM7543" t="str">
        <x:v>E18</x:v>
      </x:c>
      <x:c r="CN7543" t="str">
        <x:v>Biological evaluation maturity boundary disclosed.</x:v>
      </x:c>
      <x:c r="CO7543" t="n">
        <x:f>IFERROR(IF(AND(TYPE('v10_Sanity_Checklist'!E18)=TYPE(CN7543),ISBLANK('v10_Sanity_Checklist'!E18)=ISBLANK(CN7543),EXACT('v10_Sanity_Checklist'!E18,CN7543)),0,1),1)</x:f>
        <x:v>0</x:v>
      </x:c>
    </x:row>
    <x:row r="7544">
      <x:c r="CL7544" t="str">
        <x:v>v10_Sanity_Checklist</x:v>
      </x:c>
      <x:c r="CM7544" t="str">
        <x:v>A19</x:v>
      </x:c>
      <x:c r="CN7544" t="str">
        <x:v>V10.6-18</x:v>
      </x:c>
      <x:c r="CO7544" t="n">
        <x:f>IFERROR(IF(AND(TYPE('v10_Sanity_Checklist'!A19)=TYPE(CN7544),ISBLANK('v10_Sanity_Checklist'!A19)=ISBLANK(CN7544),EXACT('v10_Sanity_Checklist'!A19,CN7544)),0,1),1)</x:f>
        <x:v>0</x:v>
      </x:c>
    </x:row>
    <x:row r="7545">
      <x:c r="CL7545" t="str">
        <x:v>v10_Sanity_Checklist</x:v>
      </x:c>
      <x:c r="CM7545" t="str">
        <x:v>B19</x:v>
      </x:c>
      <x:c r="CN7545" t="str">
        <x:v>Deployment_Context sheet present and populated</x:v>
      </x:c>
      <x:c r="CO7545" t="n">
        <x:f>IFERROR(IF(AND(TYPE('v10_Sanity_Checklist'!B19)=TYPE(CN7545),ISBLANK('v10_Sanity_Checklist'!B19)=ISBLANK(CN7545),EXACT('v10_Sanity_Checklist'!B19,CN7545)),0,1),1)</x:f>
        <x:v>0</x:v>
      </x:c>
    </x:row>
    <x:row r="7546">
      <x:c r="CL7546" t="str">
        <x:v>v10_Sanity_Checklist</x:v>
      </x:c>
      <x:c r="CM7546" t="str">
        <x:v>C19</x:v>
      </x:c>
      <x:c r="CN7546" t="str">
        <x:v>PASS</x:v>
      </x:c>
      <x:c r="CO7546" t="n">
        <x:f>IFERROR(IF(AND(TYPE('v10_Sanity_Checklist'!C19)=TYPE(CN7546),ISBLANK('v10_Sanity_Checklist'!C19)=ISBLANK(CN7546),EXACT('v10_Sanity_Checklist'!C19,CN7546)),0,1),1)</x:f>
        <x:v>0</x:v>
      </x:c>
    </x:row>
    <x:row r="7547">
      <x:c r="CL7547" t="str">
        <x:v>v10_Sanity_Checklist</x:v>
      </x:c>
      <x:c r="CM7547" t="str">
        <x:v>D19</x:v>
      </x:c>
      <x:c r="CN7547" t="str">
        <x:v>Deployment_Context</x:v>
      </x:c>
      <x:c r="CO7547" t="n">
        <x:f>IFERROR(IF(AND(TYPE('v10_Sanity_Checklist'!D19)=TYPE(CN7547),ISBLANK('v10_Sanity_Checklist'!D19)=ISBLANK(CN7547),EXACT('v10_Sanity_Checklist'!D19,CN7547)),0,1),1)</x:f>
        <x:v>0</x:v>
      </x:c>
    </x:row>
    <x:row r="7548">
      <x:c r="CL7548" t="str">
        <x:v>v10_Sanity_Checklist</x:v>
      </x:c>
      <x:c r="CM7548" t="str">
        <x:v>E19</x:v>
      </x:c>
      <x:c r="CN7548" t="str">
        <x:v>Deployment context declared.</x:v>
      </x:c>
      <x:c r="CO7548" t="n">
        <x:f>IFERROR(IF(AND(TYPE('v10_Sanity_Checklist'!E19)=TYPE(CN7548),ISBLANK('v10_Sanity_Checklist'!E19)=ISBLANK(CN7548),EXACT('v10_Sanity_Checklist'!E19,CN7548)),0,1),1)</x:f>
        <x:v>0</x:v>
      </x:c>
    </x:row>
    <x:row r="7549">
      <x:c r="CL7549" t="str">
        <x:v>v10_Sanity_Checklist</x:v>
      </x:c>
      <x:c r="CM7549" t="str">
        <x:v>A20</x:v>
      </x:c>
      <x:c r="CN7549" t="str">
        <x:v>V10.6-19</x:v>
      </x:c>
      <x:c r="CO7549" t="n">
        <x:f>IFERROR(IF(AND(TYPE('v10_Sanity_Checklist'!A20)=TYPE(CN7549),ISBLANK('v10_Sanity_Checklist'!A20)=ISBLANK(CN7549),EXACT('v10_Sanity_Checklist'!A20,CN7549)),0,1),1)</x:f>
        <x:v>0</x:v>
      </x:c>
    </x:row>
    <x:row r="7550">
      <x:c r="CL7550" t="str">
        <x:v>v10_Sanity_Checklist</x:v>
      </x:c>
      <x:c r="CM7550" t="str">
        <x:v>B20</x:v>
      </x:c>
      <x:c r="CN7550" t="str">
        <x:v>UCI_Maturity token valid and boundary disclosed</x:v>
      </x:c>
      <x:c r="CO7550" t="n">
        <x:f>IFERROR(IF(AND(TYPE('v10_Sanity_Checklist'!B20)=TYPE(CN7550),ISBLANK('v10_Sanity_Checklist'!B20)=ISBLANK(CN7550),EXACT('v10_Sanity_Checklist'!B20,CN7550)),0,1),1)</x:f>
        <x:v>0</x:v>
      </x:c>
    </x:row>
    <x:row r="7551">
      <x:c r="CL7551" t="str">
        <x:v>v10_Sanity_Checklist</x:v>
      </x:c>
      <x:c r="CM7551" t="str">
        <x:v>C20</x:v>
      </x:c>
      <x:c r="CN7551" t="str">
        <x:v>PASS</x:v>
      </x:c>
      <x:c r="CO7551" t="n">
        <x:f>IFERROR(IF(AND(TYPE('v10_Sanity_Checklist'!C20)=TYPE(CN7551),ISBLANK('v10_Sanity_Checklist'!C20)=ISBLANK(CN7551),EXACT('v10_Sanity_Checklist'!C20,CN7551)),0,1),1)</x:f>
        <x:v>0</x:v>
      </x:c>
    </x:row>
    <x:row r="7552">
      <x:c r="CL7552" t="str">
        <x:v>v10_Sanity_Checklist</x:v>
      </x:c>
      <x:c r="CM7552" t="str">
        <x:v>D20</x:v>
      </x:c>
      <x:c r="CN7552" t="str">
        <x:v>UCI_Maturity</x:v>
      </x:c>
      <x:c r="CO7552" t="n">
        <x:f>IFERROR(IF(AND(TYPE('v10_Sanity_Checklist'!D20)=TYPE(CN7552),ISBLANK('v10_Sanity_Checklist'!D20)=ISBLANK(CN7552),EXACT('v10_Sanity_Checklist'!D20,CN7552)),0,1),1)</x:f>
        <x:v>0</x:v>
      </x:c>
    </x:row>
    <x:row r="7553">
      <x:c r="CL7553" t="str">
        <x:v>v10_Sanity_Checklist</x:v>
      </x:c>
      <x:c r="CM7553" t="str">
        <x:v>E20</x:v>
      </x:c>
      <x:c r="CN7553" t="str">
        <x:v>Token and claim-boundary fields populated.</x:v>
      </x:c>
      <x:c r="CO7553" t="n">
        <x:f>IFERROR(IF(AND(TYPE('v10_Sanity_Checklist'!E20)=TYPE(CN7553),ISBLANK('v10_Sanity_Checklist'!E20)=ISBLANK(CN7553),EXACT('v10_Sanity_Checklist'!E20,CN7553)),0,1),1)</x:f>
        <x:v>0</x:v>
      </x:c>
    </x:row>
    <x:row r="7554">
      <x:c r="CL7554" t="str">
        <x:v>v10_Sanity_Checklist</x:v>
      </x:c>
      <x:c r="CM7554" t="str">
        <x:v>A21</x:v>
      </x:c>
      <x:c r="CN7554" t="str">
        <x:v>V10.6-20</x:v>
      </x:c>
      <x:c r="CO7554" t="n">
        <x:f>IFERROR(IF(AND(TYPE('v10_Sanity_Checklist'!A21)=TYPE(CN7554),ISBLANK('v10_Sanity_Checklist'!A21)=ISBLANK(CN7554),EXACT('v10_Sanity_Checklist'!A21,CN7554)),0,1),1)</x:f>
        <x:v>0</x:v>
      </x:c>
    </x:row>
    <x:row r="7555">
      <x:c r="CL7555" t="str">
        <x:v>v10_Sanity_Checklist</x:v>
      </x:c>
      <x:c r="CM7555" t="str">
        <x:v>B21</x:v>
      </x:c>
      <x:c r="CN7555" t="str">
        <x:v>Kernel_Posture token valid and no calibrated propagation overclaim</x:v>
      </x:c>
      <x:c r="CO7555" t="n">
        <x:f>IFERROR(IF(AND(TYPE('v10_Sanity_Checklist'!B21)=TYPE(CN7555),ISBLANK('v10_Sanity_Checklist'!B21)=ISBLANK(CN7555),EXACT('v10_Sanity_Checklist'!B21,CN7555)),0,1),1)</x:f>
        <x:v>0</x:v>
      </x:c>
    </x:row>
    <x:row r="7556">
      <x:c r="CL7556" t="str">
        <x:v>v10_Sanity_Checklist</x:v>
      </x:c>
      <x:c r="CM7556" t="str">
        <x:v>C21</x:v>
      </x:c>
      <x:c r="CN7556" t="str">
        <x:v>PASS</x:v>
      </x:c>
      <x:c r="CO7556" t="n">
        <x:f>IFERROR(IF(AND(TYPE('v10_Sanity_Checklist'!C21)=TYPE(CN7556),ISBLANK('v10_Sanity_Checklist'!C21)=ISBLANK(CN7556),EXACT('v10_Sanity_Checklist'!C21,CN7556)),0,1),1)</x:f>
        <x:v>0</x:v>
      </x:c>
    </x:row>
    <x:row r="7557">
      <x:c r="CL7557" t="str">
        <x:v>v10_Sanity_Checklist</x:v>
      </x:c>
      <x:c r="CM7557" t="str">
        <x:v>D21</x:v>
      </x:c>
      <x:c r="CN7557" t="str">
        <x:v>Kernel_Posture</x:v>
      </x:c>
      <x:c r="CO7557" t="n">
        <x:f>IFERROR(IF(AND(TYPE('v10_Sanity_Checklist'!D21)=TYPE(CN7557),ISBLANK('v10_Sanity_Checklist'!D21)=ISBLANK(CN7557),EXACT('v10_Sanity_Checklist'!D21,CN7557)),0,1),1)</x:f>
        <x:v>0</x:v>
      </x:c>
    </x:row>
    <x:row r="7558">
      <x:c r="CL7558" t="str">
        <x:v>v10_Sanity_Checklist</x:v>
      </x:c>
      <x:c r="CM7558" t="str">
        <x:v>E21</x:v>
      </x:c>
      <x:c r="CN7558" t="str">
        <x:v>K0/K1/K2/K3/K4 posture disclosed and no unsupported validation claim.</x:v>
      </x:c>
      <x:c r="CO7558" t="n">
        <x:f>IFERROR(IF(AND(TYPE('v10_Sanity_Checklist'!E21)=TYPE(CN7558),ISBLANK('v10_Sanity_Checklist'!E21)=ISBLANK(CN7558),EXACT('v10_Sanity_Checklist'!E21,CN7558)),0,1),1)</x:f>
        <x:v>0</x:v>
      </x:c>
    </x:row>
    <x:row r="7559">
      <x:c r="CL7559" t="str">
        <x:v>v10_Sanity_Checklist</x:v>
      </x:c>
      <x:c r="CM7559" t="str">
        <x:v>A22</x:v>
      </x:c>
      <x:c r="CN7559" t="str">
        <x:v>V10.6-21</x:v>
      </x:c>
      <x:c r="CO7559" t="n">
        <x:f>IFERROR(IF(AND(TYPE('v10_Sanity_Checklist'!A22)=TYPE(CN7559),ISBLANK('v10_Sanity_Checklist'!A22)=ISBLANK(CN7559),EXACT('v10_Sanity_Checklist'!A22,CN7559)),0,1),1)</x:f>
        <x:v>0</x:v>
      </x:c>
    </x:row>
    <x:row r="7560">
      <x:c r="CL7560" t="str">
        <x:v>v10_Sanity_Checklist</x:v>
      </x:c>
      <x:c r="CM7560" t="str">
        <x:v>B22</x:v>
      </x:c>
      <x:c r="CN7560" t="str">
        <x:v>HDW_Capture_Audit populated with capture-risk fields</x:v>
      </x:c>
      <x:c r="CO7560" t="n">
        <x:f>IFERROR(IF(AND(TYPE('v10_Sanity_Checklist'!B22)=TYPE(CN7560),ISBLANK('v10_Sanity_Checklist'!B22)=ISBLANK(CN7560),EXACT('v10_Sanity_Checklist'!B22,CN7560)),0,1),1)</x:f>
        <x:v>0</x:v>
      </x:c>
    </x:row>
    <x:row r="7561">
      <x:c r="CL7561" t="str">
        <x:v>v10_Sanity_Checklist</x:v>
      </x:c>
      <x:c r="CM7561" t="str">
        <x:v>C22</x:v>
      </x:c>
      <x:c r="CN7561" t="str">
        <x:v>PASS</x:v>
      </x:c>
      <x:c r="CO7561" t="n">
        <x:f>IFERROR(IF(AND(TYPE('v10_Sanity_Checklist'!C22)=TYPE(CN7561),ISBLANK('v10_Sanity_Checklist'!C22)=ISBLANK(CN7561),EXACT('v10_Sanity_Checklist'!C22,CN7561)),0,1),1)</x:f>
        <x:v>0</x:v>
      </x:c>
    </x:row>
    <x:row r="7562">
      <x:c r="CL7562" t="str">
        <x:v>v10_Sanity_Checklist</x:v>
      </x:c>
      <x:c r="CM7562" t="str">
        <x:v>D22</x:v>
      </x:c>
      <x:c r="CN7562" t="str">
        <x:v>HDW_Capture_Audit</x:v>
      </x:c>
      <x:c r="CO7562" t="n">
        <x:f>IFERROR(IF(AND(TYPE('v10_Sanity_Checklist'!D22)=TYPE(CN7562),ISBLANK('v10_Sanity_Checklist'!D22)=ISBLANK(CN7562),EXACT('v10_Sanity_Checklist'!D22,CN7562)),0,1),1)</x:f>
        <x:v>0</x:v>
      </x:c>
    </x:row>
    <x:row r="7563">
      <x:c r="CL7563" t="str">
        <x:v>v10_Sanity_Checklist</x:v>
      </x:c>
      <x:c r="CM7563" t="str">
        <x:v>E22</x:v>
      </x:c>
      <x:c r="CN7563" t="str">
        <x:v>Source, participation, conflicts, challenger and independent review fields present.</x:v>
      </x:c>
      <x:c r="CO7563" t="n">
        <x:f>IFERROR(IF(AND(TYPE('v10_Sanity_Checklist'!E22)=TYPE(CN7563),ISBLANK('v10_Sanity_Checklist'!E22)=ISBLANK(CN7563),EXACT('v10_Sanity_Checklist'!E22,CN7563)),0,1),1)</x:f>
        <x:v>0</x:v>
      </x:c>
    </x:row>
    <x:row r="7564">
      <x:c r="CL7564" t="str">
        <x:v>v10_Sanity_Checklist</x:v>
      </x:c>
      <x:c r="CM7564" t="str">
        <x:v>A23</x:v>
      </x:c>
      <x:c r="CN7564" t="str">
        <x:v>V10.6-22</x:v>
      </x:c>
      <x:c r="CO7564" t="n">
        <x:f>IFERROR(IF(AND(TYPE('v10_Sanity_Checklist'!A23)=TYPE(CN7564),ISBLANK('v10_Sanity_Checklist'!A23)=ISBLANK(CN7564),EXACT('v10_Sanity_Checklist'!A23,CN7564)),0,1),1)</x:f>
        <x:v>0</x:v>
      </x:c>
    </x:row>
    <x:row r="7565">
      <x:c r="CL7565" t="str">
        <x:v>v10_Sanity_Checklist</x:v>
      </x:c>
      <x:c r="CM7565" t="str">
        <x:v>B23</x:v>
      </x:c>
      <x:c r="CN7565" t="str">
        <x:v>PLSS_Escalation populated with trigger and non-escalation rationale</x:v>
      </x:c>
      <x:c r="CO7565" t="n">
        <x:f>IFERROR(IF(AND(TYPE('v10_Sanity_Checklist'!B23)=TYPE(CN7565),ISBLANK('v10_Sanity_Checklist'!B23)=ISBLANK(CN7565),EXACT('v10_Sanity_Checklist'!B23,CN7565)),0,1),1)</x:f>
        <x:v>0</x:v>
      </x:c>
    </x:row>
    <x:row r="7566">
      <x:c r="CL7566" t="str">
        <x:v>v10_Sanity_Checklist</x:v>
      </x:c>
      <x:c r="CM7566" t="str">
        <x:v>C23</x:v>
      </x:c>
      <x:c r="CN7566" t="str">
        <x:v>PASS</x:v>
      </x:c>
      <x:c r="CO7566" t="n">
        <x:f>IFERROR(IF(AND(TYPE('v10_Sanity_Checklist'!C23)=TYPE(CN7566),ISBLANK('v10_Sanity_Checklist'!C23)=ISBLANK(CN7566),EXACT('v10_Sanity_Checklist'!C23,CN7566)),0,1),1)</x:f>
        <x:v>0</x:v>
      </x:c>
    </x:row>
    <x:row r="7567">
      <x:c r="CL7567" t="str">
        <x:v>v10_Sanity_Checklist</x:v>
      </x:c>
      <x:c r="CM7567" t="str">
        <x:v>D23</x:v>
      </x:c>
      <x:c r="CN7567" t="str">
        <x:v>PLSS_Escalation</x:v>
      </x:c>
      <x:c r="CO7567" t="n">
        <x:f>IFERROR(IF(AND(TYPE('v10_Sanity_Checklist'!D23)=TYPE(CN7567),ISBLANK('v10_Sanity_Checklist'!D23)=ISBLANK(CN7567),EXACT('v10_Sanity_Checklist'!D23,CN7567)),0,1),1)</x:f>
        <x:v>0</x:v>
      </x:c>
    </x:row>
    <x:row r="7568">
      <x:c r="CL7568" t="str">
        <x:v>v10_Sanity_Checklist</x:v>
      </x:c>
      <x:c r="CM7568" t="str">
        <x:v>E23</x:v>
      </x:c>
      <x:c r="CN7568" t="str">
        <x:v>Externality search, challenger status, repeated-use and non-escalation rationale disclosed.</x:v>
      </x:c>
      <x:c r="CO7568" t="n">
        <x:f>IFERROR(IF(AND(TYPE('v10_Sanity_Checklist'!E23)=TYPE(CN7568),ISBLANK('v10_Sanity_Checklist'!E23)=ISBLANK(CN7568),EXACT('v10_Sanity_Checklist'!E23,CN7568)),0,1),1)</x:f>
        <x:v>0</x:v>
      </x:c>
    </x:row>
    <x:row r="7569">
      <x:c r="CL7569" t="str">
        <x:v>v10_Sanity_Checklist</x:v>
      </x:c>
      <x:c r="CM7569" t="str">
        <x:v>A24</x:v>
      </x:c>
      <x:c r="CN7569" t="str">
        <x:v>V10.6-23</x:v>
      </x:c>
      <x:c r="CO7569" t="n">
        <x:f>IFERROR(IF(AND(TYPE('v10_Sanity_Checklist'!A24)=TYPE(CN7569),ISBLANK('v10_Sanity_Checklist'!A24)=ISBLANK(CN7569),EXACT('v10_Sanity_Checklist'!A24,CN7569)),0,1),1)</x:f>
        <x:v>0</x:v>
      </x:c>
    </x:row>
    <x:row r="7570">
      <x:c r="CL7570" t="str">
        <x:v>v10_Sanity_Checklist</x:v>
      </x:c>
      <x:c r="CM7570" t="str">
        <x:v>B24</x:v>
      </x:c>
      <x:c r="CN7570" t="str">
        <x:v>BioSGP_Maturity token valid and protection non-regression preserved</x:v>
      </x:c>
      <x:c r="CO7570" t="n">
        <x:f>IFERROR(IF(AND(TYPE('v10_Sanity_Checklist'!B24)=TYPE(CN7570),ISBLANK('v10_Sanity_Checklist'!B24)=ISBLANK(CN7570),EXACT('v10_Sanity_Checklist'!B24,CN7570)),0,1),1)</x:f>
        <x:v>0</x:v>
      </x:c>
    </x:row>
    <x:row r="7571">
      <x:c r="CL7571" t="str">
        <x:v>v10_Sanity_Checklist</x:v>
      </x:c>
      <x:c r="CM7571" t="str">
        <x:v>C24</x:v>
      </x:c>
      <x:c r="CN7571" t="str">
        <x:v>PASS</x:v>
      </x:c>
      <x:c r="CO7571" t="n">
        <x:f>IFERROR(IF(AND(TYPE('v10_Sanity_Checklist'!C24)=TYPE(CN7571),ISBLANK('v10_Sanity_Checklist'!C24)=ISBLANK(CN7571),EXACT('v10_Sanity_Checklist'!C24,CN7571)),0,1),1)</x:f>
        <x:v>0</x:v>
      </x:c>
    </x:row>
    <x:row r="7572">
      <x:c r="CL7572" t="str">
        <x:v>v10_Sanity_Checklist</x:v>
      </x:c>
      <x:c r="CM7572" t="str">
        <x:v>D24</x:v>
      </x:c>
      <x:c r="CN7572" t="str">
        <x:v>BioSGP_Maturity</x:v>
      </x:c>
      <x:c r="CO7572" t="n">
        <x:f>IFERROR(IF(AND(TYPE('v10_Sanity_Checklist'!D24)=TYPE(CN7572),ISBLANK('v10_Sanity_Checklist'!D24)=ISBLANK(CN7572),EXACT('v10_Sanity_Checklist'!D24,CN7572)),0,1),1)</x:f>
        <x:v>0</x:v>
      </x:c>
    </x:row>
    <x:row r="7573">
      <x:c r="CL7573" t="str">
        <x:v>v10_Sanity_Checklist</x:v>
      </x:c>
      <x:c r="CM7573" t="str">
        <x:v>E24</x:v>
      </x:c>
      <x:c r="CN7573" t="str">
        <x:v>BEM token disclosed; biological measurement immaturity does not reduce precautionary protection.</x:v>
      </x:c>
      <x:c r="CO7573" t="n">
        <x:f>IFERROR(IF(AND(TYPE('v10_Sanity_Checklist'!E24)=TYPE(CN7573),ISBLANK('v10_Sanity_Checklist'!E24)=ISBLANK(CN7573),EXACT('v10_Sanity_Checklist'!E24,CN7573)),0,1),1)</x:f>
        <x:v>0</x:v>
      </x:c>
    </x:row>
    <x:row r="7574">
      <x:c r="CL7574" t="str">
        <x:v>v10_Sanity_Checklist</x:v>
      </x:c>
      <x:c r="CM7574" t="str">
        <x:v>A25</x:v>
      </x:c>
      <x:c r="CN7574" t="str">
        <x:v>V10.6-24</x:v>
      </x:c>
      <x:c r="CO7574" t="n">
        <x:f>IFERROR(IF(AND(TYPE('v10_Sanity_Checklist'!A25)=TYPE(CN7574),ISBLANK('v10_Sanity_Checklist'!A25)=ISBLANK(CN7574),EXACT('v10_Sanity_Checklist'!A25,CN7574)),0,1),1)</x:f>
        <x:v>0</x:v>
      </x:c>
    </x:row>
    <x:row r="7575">
      <x:c r="CL7575" t="str">
        <x:v>v10_Sanity_Checklist</x:v>
      </x:c>
      <x:c r="CM7575" t="str">
        <x:v>B25</x:v>
      </x:c>
      <x:c r="CN7575" t="str">
        <x:v>Deployment_Context token valid and non-claim boundary preserved</x:v>
      </x:c>
      <x:c r="CO7575" t="n">
        <x:f>IFERROR(IF(AND(TYPE('v10_Sanity_Checklist'!B25)=TYPE(CN7575),ISBLANK('v10_Sanity_Checklist'!B25)=ISBLANK(CN7575),EXACT('v10_Sanity_Checklist'!B25,CN7575)),0,1),1)</x:f>
        <x:v>0</x:v>
      </x:c>
    </x:row>
    <x:row r="7576">
      <x:c r="CL7576" t="str">
        <x:v>v10_Sanity_Checklist</x:v>
      </x:c>
      <x:c r="CM7576" t="str">
        <x:v>C25</x:v>
      </x:c>
      <x:c r="CN7576" t="str">
        <x:v>PASS</x:v>
      </x:c>
      <x:c r="CO7576" t="n">
        <x:f>IFERROR(IF(AND(TYPE('v10_Sanity_Checklist'!C25)=TYPE(CN7576),ISBLANK('v10_Sanity_Checklist'!C25)=ISBLANK(CN7576),EXACT('v10_Sanity_Checklist'!C25,CN7576)),0,1),1)</x:f>
        <x:v>0</x:v>
      </x:c>
    </x:row>
    <x:row r="7577">
      <x:c r="CL7577" t="str">
        <x:v>v10_Sanity_Checklist</x:v>
      </x:c>
      <x:c r="CM7577" t="str">
        <x:v>D25</x:v>
      </x:c>
      <x:c r="CN7577" t="str">
        <x:v>Deployment_Context</x:v>
      </x:c>
      <x:c r="CO7577" t="n">
        <x:f>IFERROR(IF(AND(TYPE('v10_Sanity_Checklist'!D25)=TYPE(CN7577),ISBLANK('v10_Sanity_Checklist'!D25)=ISBLANK(CN7577),EXACT('v10_Sanity_Checklist'!D25,CN7577)),0,1),1)</x:f>
        <x:v>0</x:v>
      </x:c>
    </x:row>
    <x:row r="7578">
      <x:c r="CL7578" t="str">
        <x:v>v10_Sanity_Checklist</x:v>
      </x:c>
      <x:c r="CM7578" t="str">
        <x:v>E25</x:v>
      </x:c>
      <x:c r="CN7578" t="str">
        <x:v>Deployment context and non-ProofPack/Tier 4 boundary disclosed.</x:v>
      </x:c>
      <x:c r="CO7578" t="n">
        <x:f>IFERROR(IF(AND(TYPE('v10_Sanity_Checklist'!E25)=TYPE(CN7578),ISBLANK('v10_Sanity_Checklist'!E25)=ISBLANK(CN7578),EXACT('v10_Sanity_Checklist'!E25,CN7578)),0,1),1)</x:f>
        <x:v>0</x:v>
      </x:c>
    </x:row>
    <x:row r="7579">
      <x:c r="CL7579" t="str">
        <x:v>v10_Sanity_Checklist</x:v>
      </x:c>
      <x:c r="CM7579" t="str">
        <x:v>A26</x:v>
      </x:c>
      <x:c r="CN7579" t="str">
        <x:v>V10.6-25</x:v>
      </x:c>
      <x:c r="CO7579" t="n">
        <x:f>IFERROR(IF(AND(TYPE('v10_Sanity_Checklist'!A26)=TYPE(CN7579),ISBLANK('v10_Sanity_Checklist'!A26)=ISBLANK(CN7579),EXACT('v10_Sanity_Checklist'!A26,CN7579)),0,1),1)</x:f>
        <x:v>0</x:v>
      </x:c>
    </x:row>
    <x:row r="7580">
      <x:c r="CL7580" t="str">
        <x:v>v10_Sanity_Checklist</x:v>
      </x:c>
      <x:c r="CM7580" t="str">
        <x:v>B26</x:v>
      </x:c>
      <x:c r="CN7580" t="str">
        <x:v>Uncertainty method labels are canonical-compatible and Method C boundary disclosed</x:v>
      </x:c>
      <x:c r="CO7580" t="n">
        <x:f>IFERROR(IF(AND(TYPE('v10_Sanity_Checklist'!B26)=TYPE(CN7580),ISBLANK('v10_Sanity_Checklist'!B26)=ISBLANK(CN7580),EXACT('v10_Sanity_Checklist'!B26,CN7580)),0,1),1)</x:f>
        <x:v>0</x:v>
      </x:c>
    </x:row>
    <x:row r="7581">
      <x:c r="CL7581" t="str">
        <x:v>v10_Sanity_Checklist</x:v>
      </x:c>
      <x:c r="CM7581" t="str">
        <x:v>C26</x:v>
      </x:c>
      <x:c r="CN7581" t="str">
        <x:v>PASS</x:v>
      </x:c>
      <x:c r="CO7581" t="n">
        <x:f>IFERROR(IF(AND(TYPE('v10_Sanity_Checklist'!C26)=TYPE(CN7581),ISBLANK('v10_Sanity_Checklist'!C26)=ISBLANK(CN7581),EXACT('v10_Sanity_Checklist'!C26,CN7581)),0,1),1)</x:f>
        <x:v>0</x:v>
      </x:c>
    </x:row>
    <x:row r="7582">
      <x:c r="CL7582" t="str">
        <x:v>v10_Sanity_Checklist</x:v>
      </x:c>
      <x:c r="CM7582" t="str">
        <x:v>D26</x:v>
      </x:c>
      <x:c r="CN7582" t="str">
        <x:v>CANON!C16:D16</x:v>
      </x:c>
      <x:c r="CO7582" t="n">
        <x:f>IFERROR(IF(AND(TYPE('v10_Sanity_Checklist'!D26)=TYPE(CN7582),ISBLANK('v10_Sanity_Checklist'!D26)=ISBLANK(CN7582),EXACT('v10_Sanity_Checklist'!D26,CN7582)),0,1),1)</x:f>
        <x:v>0</x:v>
      </x:c>
    </x:row>
    <x:row r="7583">
      <x:c r="CL7583" t="str">
        <x:v>v10_Sanity_Checklist</x:v>
      </x:c>
      <x:c r="CM7583" t="str">
        <x:v>E26</x:v>
      </x:c>
      <x:c r="CN7583" t="str">
        <x:v>Method C is constant-σ demonstration surface, not production-calibrated uncertainty model.</x:v>
      </x:c>
      <x:c r="CO7583" t="n">
        <x:f>IFERROR(IF(AND(TYPE('v10_Sanity_Checklist'!E26)=TYPE(CN7583),ISBLANK('v10_Sanity_Checklist'!E26)=ISBLANK(CN7583),EXACT('v10_Sanity_Checklist'!E26,CN7583)),0,1),1)</x:f>
        <x:v>0</x:v>
      </x:c>
    </x:row>
    <x:row r="7584">
      <x:c r="CL7584" t="str">
        <x:v>v10_Sanity_Checklist</x:v>
      </x:c>
      <x:c r="CM7584" t="str">
        <x:v>A27</x:v>
      </x:c>
      <x:c r="CN7584" t="str">
        <x:v>V10.6-26</x:v>
      </x:c>
      <x:c r="CO7584" t="n">
        <x:f>IFERROR(IF(AND(TYPE('v10_Sanity_Checklist'!A27)=TYPE(CN7584),ISBLANK('v10_Sanity_Checklist'!A27)=ISBLANK(CN7584),EXACT('v10_Sanity_Checklist'!A27,CN7584)),0,1),1)</x:f>
        <x:v>0</x:v>
      </x:c>
    </x:row>
    <x:row r="7585">
      <x:c r="CL7585" t="str">
        <x:v>v10_Sanity_Checklist</x:v>
      </x:c>
      <x:c r="CM7585" t="str">
        <x:v>B27</x:v>
      </x:c>
      <x:c r="CN7585" t="str">
        <x:v>ReachBasisType enum uses canonical-compatible OTHER_DECLARED</x:v>
      </x:c>
      <x:c r="CO7585" t="n">
        <x:f>IFERROR(IF(AND(TYPE('v10_Sanity_Checklist'!B27)=TYPE(CN7585),ISBLANK('v10_Sanity_Checklist'!B27)=ISBLANK(CN7585),EXACT('v10_Sanity_Checklist'!B27,CN7585)),0,1),1)</x:f>
        <x:v>0</x:v>
      </x:c>
    </x:row>
    <x:row r="7586">
      <x:c r="CL7586" t="str">
        <x:v>v10_Sanity_Checklist</x:v>
      </x:c>
      <x:c r="CM7586" t="str">
        <x:v>C27</x:v>
      </x:c>
      <x:c r="CN7586" t="str">
        <x:v>PASS</x:v>
      </x:c>
      <x:c r="CO7586" t="n">
        <x:f>IFERROR(IF(AND(TYPE('v10_Sanity_Checklist'!C27)=TYPE(CN7586),ISBLANK('v10_Sanity_Checklist'!C27)=ISBLANK(CN7586),EXACT('v10_Sanity_Checklist'!C27,CN7586)),0,1),1)</x:f>
        <x:v>0</x:v>
      </x:c>
    </x:row>
    <x:row r="7587">
      <x:c r="CL7587" t="str">
        <x:v>v10_Sanity_Checklist</x:v>
      </x:c>
      <x:c r="CM7587" t="str">
        <x:v>D27</x:v>
      </x:c>
      <x:c r="CN7587" t="str">
        <x:v>Impact_Input!O7:O20 / X7:X20</x:v>
      </x:c>
      <x:c r="CO7587" t="n">
        <x:f>IFERROR(IF(AND(TYPE('v10_Sanity_Checklist'!D27)=TYPE(CN7587),ISBLANK('v10_Sanity_Checklist'!D27)=ISBLANK(CN7587),EXACT('v10_Sanity_Checklist'!D27,CN7587)),0,1),1)</x:f>
        <x:v>0</x:v>
      </x:c>
    </x:row>
    <x:row r="7588">
      <x:c r="CL7588" t="str">
        <x:v>v10_Sanity_Checklist</x:v>
      </x:c>
      <x:c r="CM7588" t="str">
        <x:v>E27</x:v>
      </x:c>
      <x:c r="CN7588" t="str">
        <x:v>Declared instance-share/exposure denominator is disclosed in ReachBasisNote.</x:v>
      </x:c>
      <x:c r="CO7588" t="n">
        <x:f>IFERROR(IF(AND(TYPE('v10_Sanity_Checklist'!E27)=TYPE(CN7588),ISBLANK('v10_Sanity_Checklist'!E27)=ISBLANK(CN7588),EXACT('v10_Sanity_Checklist'!E27,CN7588)),0,1),1)</x:f>
        <x:v>0</x:v>
      </x:c>
    </x:row>
    <x:row r="7589">
      <x:c r="CL7589" t="str">
        <x:v>v10_Sanity_Checklist</x:v>
      </x:c>
      <x:c r="CM7589" t="str">
        <x:v>A28</x:v>
      </x:c>
      <x:c r="CN7589" t="str">
        <x:v>V10.6-27</x:v>
      </x:c>
      <x:c r="CO7589" t="n">
        <x:f>IFERROR(IF(AND(TYPE('v10_Sanity_Checklist'!A28)=TYPE(CN7589),ISBLANK('v10_Sanity_Checklist'!A28)=ISBLANK(CN7589),EXACT('v10_Sanity_Checklist'!A28,CN7589)),0,1),1)</x:f>
        <x:v>0</x:v>
      </x:c>
    </x:row>
    <x:row r="7590">
      <x:c r="CL7590" t="str">
        <x:v>v10_Sanity_Checklist</x:v>
      </x:c>
      <x:c r="CM7590" t="str">
        <x:v>B28</x:v>
      </x:c>
      <x:c r="CN7590" t="str">
        <x:v>Stewardship note does not narrow Canon trigger conditions</x:v>
      </x:c>
      <x:c r="CO7590" t="n">
        <x:f>IFERROR(IF(AND(TYPE('v10_Sanity_Checklist'!B28)=TYPE(CN7590),ISBLANK('v10_Sanity_Checklist'!B28)=ISBLANK(CN7590),EXACT('v10_Sanity_Checklist'!B28,CN7590)),0,1),1)</x:f>
        <x:v>0</x:v>
      </x:c>
    </x:row>
    <x:row r="7591">
      <x:c r="CL7591" t="str">
        <x:v>v10_Sanity_Checklist</x:v>
      </x:c>
      <x:c r="CM7591" t="str">
        <x:v>C28</x:v>
      </x:c>
      <x:c r="CN7591" t="str">
        <x:v>PASS</x:v>
      </x:c>
      <x:c r="CO7591" t="n">
        <x:f>IFERROR(IF(AND(TYPE('v10_Sanity_Checklist'!C28)=TYPE(CN7591),ISBLANK('v10_Sanity_Checklist'!C28)=ISBLANK(CN7591),EXACT('v10_Sanity_Checklist'!C28,CN7591)),0,1),1)</x:f>
        <x:v>0</x:v>
      </x:c>
    </x:row>
    <x:row r="7592">
      <x:c r="CL7592" t="str">
        <x:v>v10_Sanity_Checklist</x:v>
      </x:c>
      <x:c r="CM7592" t="str">
        <x:v>D28</x:v>
      </x:c>
      <x:c r="CN7592" t="str">
        <x:v>PCC!B107:C109</x:v>
      </x:c>
      <x:c r="CO7592" t="n">
        <x:f>IFERROR(IF(AND(TYPE('v10_Sanity_Checklist'!D28)=TYPE(CN7592),ISBLANK('v10_Sanity_Checklist'!D28)=ISBLANK(CN7592),EXACT('v10_Sanity_Checklist'!D28,CN7592)),0,1),1)</x:f>
        <x:v>0</x:v>
      </x:c>
    </x:row>
    <x:row r="7593">
      <x:c r="CL7593" t="str">
        <x:v>v10_Sanity_Checklist</x:v>
      </x:c>
      <x:c r="CM7593" t="str">
        <x:v>E28</x:v>
      </x:c>
      <x:c r="CN7593" t="str">
        <x:v>No general claim that stewardship applies only to MODE 2+ AI-agent deployments.</x:v>
      </x:c>
      <x:c r="CO7593" t="n">
        <x:f>IFERROR(IF(AND(TYPE('v10_Sanity_Checklist'!E28)=TYPE(CN7593),ISBLANK('v10_Sanity_Checklist'!E28)=ISBLANK(CN7593),EXACT('v10_Sanity_Checklist'!E28,CN7593)),0,1),1)</x:f>
        <x:v>0</x:v>
      </x:c>
    </x:row>
    <x:row r="7594">
      <x:c r="CL7594" t="str">
        <x:v>v10_Sanity_Checklist</x:v>
      </x:c>
      <x:c r="CM7594" t="str">
        <x:v>A29</x:v>
      </x:c>
      <x:c r="CN7594" t="str">
        <x:v>V10.6-28</x:v>
      </x:c>
      <x:c r="CO7594" t="n">
        <x:f>IFERROR(IF(AND(TYPE('v10_Sanity_Checklist'!A29)=TYPE(CN7594),ISBLANK('v10_Sanity_Checklist'!A29)=ISBLANK(CN7594),EXACT('v10_Sanity_Checklist'!A29,CN7594)),0,1),1)</x:f>
        <x:v>0</x:v>
      </x:c>
    </x:row>
    <x:row r="7595">
      <x:c r="CL7595" t="str">
        <x:v>v10_Sanity_Checklist</x:v>
      </x:c>
      <x:c r="CM7595" t="str">
        <x:v>B29</x:v>
      </x:c>
      <x:c r="CN7595" t="str">
        <x:v>Tier-2 containment-proxy wording disclosed</x:v>
      </x:c>
      <x:c r="CO7595" t="n">
        <x:f>IFERROR(IF(AND(TYPE('v10_Sanity_Checklist'!B29)=TYPE(CN7595),ISBLANK('v10_Sanity_Checklist'!B29)=ISBLANK(CN7595),EXACT('v10_Sanity_Checklist'!B29,CN7595)),0,1),1)</x:f>
        <x:v>0</x:v>
      </x:c>
    </x:row>
    <x:row r="7596">
      <x:c r="CL7596" t="str">
        <x:v>v10_Sanity_Checklist</x:v>
      </x:c>
      <x:c r="CM7596" t="str">
        <x:v>C29</x:v>
      </x:c>
      <x:c r="CN7596" t="str">
        <x:v>PASS</x:v>
      </x:c>
      <x:c r="CO7596" t="n">
        <x:f>IFERROR(IF(AND(TYPE('v10_Sanity_Checklist'!C29)=TYPE(CN7596),ISBLANK('v10_Sanity_Checklist'!C29)=ISBLANK(CN7596),EXACT('v10_Sanity_Checklist'!C29,CN7596)),0,1),1)</x:f>
        <x:v>0</x:v>
      </x:c>
    </x:row>
    <x:row r="7597">
      <x:c r="CL7597" t="str">
        <x:v>v10_Sanity_Checklist</x:v>
      </x:c>
      <x:c r="CM7597" t="str">
        <x:v>D29</x:v>
      </x:c>
      <x:c r="CN7597" t="str">
        <x:v>Dashboard!C18:E18 / PCC!B55:C56</x:v>
      </x:c>
      <x:c r="CO7597" t="n">
        <x:f>IFERROR(IF(AND(TYPE('v10_Sanity_Checklist'!D29)=TYPE(CN7597),ISBLANK('v10_Sanity_Checklist'!D29)=ISBLANK(CN7597),EXACT('v10_Sanity_Checklist'!D29,CN7597)),0,1),1)</x:f>
        <x:v>0</x:v>
      </x:c>
    </x:row>
    <x:row r="7598">
      <x:c r="CL7598" t="str">
        <x:v>v10_Sanity_Checklist</x:v>
      </x:c>
      <x:c r="CM7598" t="str">
        <x:v>E29</x:v>
      </x:c>
      <x:c r="CN7598" t="str">
        <x:v>Proportional CSV is required before ordinary RLS at every tier; Tier 3 requires the fullest evidence and structural-instrument posture.</x:v>
      </x:c>
      <x:c r="CO7598" t="n">
        <x:f>IFERROR(IF(AND(TYPE('v10_Sanity_Checklist'!E29)=TYPE(CN7598),ISBLANK('v10_Sanity_Checklist'!E29)=ISBLANK(CN7598),EXACT('v10_Sanity_Checklist'!E29,CN7598)),0,1),1)</x:f>
        <x:v>0</x:v>
      </x:c>
    </x:row>
    <x:row r="7599">
      <x:c r="CL7599" t="str">
        <x:v>v10_Sanity_Checklist</x:v>
      </x:c>
      <x:c r="CM7599" t="str">
        <x:v>A30</x:v>
      </x:c>
      <x:c r="CN7599" t="str">
        <x:v>V10.6-29</x:v>
      </x:c>
      <x:c r="CO7599" t="n">
        <x:f>IFERROR(IF(AND(TYPE('v10_Sanity_Checklist'!A30)=TYPE(CN7599),ISBLANK('v10_Sanity_Checklist'!A30)=ISBLANK(CN7599),EXACT('v10_Sanity_Checklist'!A30,CN7599)),0,1),1)</x:f>
        <x:v>0</x:v>
      </x:c>
    </x:row>
    <x:row r="7600">
      <x:c r="CL7600" t="str">
        <x:v>v10_Sanity_Checklist</x:v>
      </x:c>
      <x:c r="CM7600" t="str">
        <x:v>B30</x:v>
      </x:c>
      <x:c r="CN7600" t="str">
        <x:v>Release-integrity patch boundary recorded</x:v>
      </x:c>
      <x:c r="CO7600" t="n">
        <x:f>IFERROR(IF(AND(TYPE('v10_Sanity_Checklist'!B30)=TYPE(CN7600),ISBLANK('v10_Sanity_Checklist'!B30)=ISBLANK(CN7600),EXACT('v10_Sanity_Checklist'!B30,CN7600)),0,1),1)</x:f>
        <x:v>0</x:v>
      </x:c>
    </x:row>
    <x:row r="7601">
      <x:c r="CL7601" t="str">
        <x:v>v10_Sanity_Checklist</x:v>
      </x:c>
      <x:c r="CM7601" t="str">
        <x:v>C30</x:v>
      </x:c>
      <x:c r="CN7601" t="str">
        <x:v>PASS</x:v>
      </x:c>
      <x:c r="CO7601" t="n">
        <x:f>IFERROR(IF(AND(TYPE('v10_Sanity_Checklist'!C30)=TYPE(CN7601),ISBLANK('v10_Sanity_Checklist'!C30)=ISBLANK(CN7601),EXACT('v10_Sanity_Checklist'!C30,CN7601)),0,1),1)</x:f>
        <x:v>0</x:v>
      </x:c>
    </x:row>
    <x:row r="7602">
      <x:c r="CL7602" t="str">
        <x:v>v10_Sanity_Checklist</x:v>
      </x:c>
      <x:c r="CM7602" t="str">
        <x:v>D30</x:v>
      </x:c>
      <x:c r="CN7602" t="str">
        <x:v>Release_Boundaries!A13:C18</x:v>
      </x:c>
      <x:c r="CO7602" t="n">
        <x:f>IFERROR(IF(AND(TYPE('v10_Sanity_Checklist'!D30)=TYPE(CN7602),ISBLANK('v10_Sanity_Checklist'!D30)=ISBLANK(CN7602),EXACT('v10_Sanity_Checklist'!D30,CN7602)),0,1),1)</x:f>
        <x:v>0</x:v>
      </x:c>
    </x:row>
    <x:row r="7603">
      <x:c r="CL7603" t="str">
        <x:v>v10_Sanity_Checklist</x:v>
      </x:c>
      <x:c r="CM7603" t="str">
        <x:v>E30</x:v>
      </x:c>
      <x:c r="CN7603" t="str">
        <x:v>Patch is release-integrity only; no major version change.</x:v>
      </x:c>
      <x:c r="CO7603" t="n">
        <x:f>IFERROR(IF(AND(TYPE('v10_Sanity_Checklist'!E30)=TYPE(CN7603),ISBLANK('v10_Sanity_Checklist'!E30)=ISBLANK(CN7603),EXACT('v10_Sanity_Checklist'!E30,CN7603)),0,1),1)</x:f>
        <x:v>0</x:v>
      </x:c>
    </x:row>
    <x:row r="7604">
      <x:c r="CL7604" t="str">
        <x:v>Outcome_Requalification</x:v>
      </x:c>
      <x:c r="CM7604" t="str">
        <x:v>A1</x:v>
      </x:c>
      <x:c r="CN7604" t="str">
        <x:v>OUTCOME OBSERVATION AND REQUALIFICATION</x:v>
      </x:c>
      <x:c r="CO7604" t="n">
        <x:f>IFERROR(IF(AND(TYPE('Outcome_Requalification'!A1)=TYPE(CN7604),ISBLANK('Outcome_Requalification'!A1)=ISBLANK(CN7604),EXACT('Outcome_Requalification'!A1,CN7604)),0,1),1)</x:f>
        <x:v>0</x:v>
      </x:c>
    </x:row>
    <x:row r="7605">
      <x:c r="CL7605" t="str">
        <x:v>Outcome_Requalification</x:v>
      </x:c>
      <x:c r="CM7605" t="str">
        <x:v>A2</x:v>
      </x:c>
      <x:c r="CN7605" t="str">
        <x:v>Observed outcomes do not retroactively prove the model. Material deviation, new harm, control failure, or configuration change reopens the affected MathGov stages.</x:v>
      </x:c>
      <x:c r="CO7605" t="n">
        <x:f>IFERROR(IF(AND(TYPE('Outcome_Requalification'!A2)=TYPE(CN7605),ISBLANK('Outcome_Requalification'!A2)=ISBLANK(CN7605),EXACT('Outcome_Requalification'!A2,CN7605)),0,1),1)</x:f>
        <x:v>0</x:v>
      </x:c>
    </x:row>
    <x:row r="7606">
      <x:c r="CL7606" t="str">
        <x:v>Outcome_Requalification</x:v>
      </x:c>
      <x:c r="CM7606" t="str">
        <x:v>A4</x:v>
      </x:c>
      <x:c r="CN7606" t="str">
        <x:v>Field</x:v>
      </x:c>
      <x:c r="CO7606" t="n">
        <x:f>IFERROR(IF(AND(TYPE('Outcome_Requalification'!A4)=TYPE(CN7606),ISBLANK('Outcome_Requalification'!A4)=ISBLANK(CN7606),EXACT('Outcome_Requalification'!A4,CN7606)),0,1),1)</x:f>
        <x:v>0</x:v>
      </x:c>
    </x:row>
    <x:row r="7607">
      <x:c r="CL7607" t="str">
        <x:v>Outcome_Requalification</x:v>
      </x:c>
      <x:c r="CM7607" t="str">
        <x:v>B4</x:v>
      </x:c>
      <x:c r="CN7607" t="str">
        <x:v>Declared / observed value</x:v>
      </x:c>
      <x:c r="CO7607" t="n">
        <x:f>IFERROR(IF(AND(TYPE('Outcome_Requalification'!B4)=TYPE(CN7607),ISBLANK('Outcome_Requalification'!B4)=ISBLANK(CN7607),EXACT('Outcome_Requalification'!B4,CN7607)),0,1),1)</x:f>
        <x:v>0</x:v>
      </x:c>
    </x:row>
    <x:row r="7608">
      <x:c r="CL7608" t="str">
        <x:v>Outcome_Requalification</x:v>
      </x:c>
      <x:c r="CM7608" t="str">
        <x:v>C4</x:v>
      </x:c>
      <x:c r="CN7608" t="str">
        <x:v>Status</x:v>
      </x:c>
      <x:c r="CO7608" t="n">
        <x:f>IFERROR(IF(AND(TYPE('Outcome_Requalification'!C4)=TYPE(CN7608),ISBLANK('Outcome_Requalification'!C4)=ISBLANK(CN7608),EXACT('Outcome_Requalification'!C4,CN7608)),0,1),1)</x:f>
        <x:v>0</x:v>
      </x:c>
    </x:row>
    <x:row r="7609">
      <x:c r="CL7609" t="str">
        <x:v>Outcome_Requalification</x:v>
      </x:c>
      <x:c r="CM7609" t="str">
        <x:v>D4</x:v>
      </x:c>
      <x:c r="CN7609" t="str">
        <x:v>Evidence</x:v>
      </x:c>
      <x:c r="CO7609" t="n">
        <x:f>IFERROR(IF(AND(TYPE('Outcome_Requalification'!D4)=TYPE(CN7609),ISBLANK('Outcome_Requalification'!D4)=ISBLANK(CN7609),EXACT('Outcome_Requalification'!D4,CN7609)),0,1),1)</x:f>
        <x:v>0</x:v>
      </x:c>
    </x:row>
    <x:row r="7610">
      <x:c r="CL7610" t="str">
        <x:v>Outcome_Requalification</x:v>
      </x:c>
      <x:c r="CM7610" t="str">
        <x:v>E4</x:v>
      </x:c>
      <x:c r="CN7610" t="str">
        <x:v>Trigger rule</x:v>
      </x:c>
      <x:c r="CO7610" t="n">
        <x:f>IFERROR(IF(AND(TYPE('Outcome_Requalification'!E4)=TYPE(CN7610),ISBLANK('Outcome_Requalification'!E4)=ISBLANK(CN7610),EXACT('Outcome_Requalification'!E4,CN7610)),0,1),1)</x:f>
        <x:v>0</x:v>
      </x:c>
    </x:row>
    <x:row r="7611">
      <x:c r="CL7611" t="str">
        <x:v>Outcome_Requalification</x:v>
      </x:c>
      <x:c r="CM7611" t="str">
        <x:v>F4</x:v>
      </x:c>
      <x:c r="CN7611" t="str">
        <x:v>Required action</x:v>
      </x:c>
      <x:c r="CO7611" t="n">
        <x:f>IFERROR(IF(AND(TYPE('Outcome_Requalification'!F4)=TYPE(CN7611),ISBLANK('Outcome_Requalification'!F4)=ISBLANK(CN7611),EXACT('Outcome_Requalification'!F4,CN7611)),0,1),1)</x:f>
        <x:v>0</x:v>
      </x:c>
    </x:row>
    <x:row r="7612">
      <x:c r="CL7612" t="str">
        <x:v>Outcome_Requalification</x:v>
      </x:c>
      <x:c r="CM7612" t="str">
        <x:v>G4</x:v>
      </x:c>
      <x:c r="CN7612" t="str">
        <x:v>Owner / reviewer</x:v>
      </x:c>
      <x:c r="CO7612" t="n">
        <x:f>IFERROR(IF(AND(TYPE('Outcome_Requalification'!G4)=TYPE(CN7612),ISBLANK('Outcome_Requalification'!G4)=ISBLANK(CN7612),EXACT('Outcome_Requalification'!G4,CN7612)),0,1),1)</x:f>
        <x:v>0</x:v>
      </x:c>
    </x:row>
    <x:row r="7613">
      <x:c r="CL7613" t="str">
        <x:v>Outcome_Requalification</x:v>
      </x:c>
      <x:c r="CM7613" t="str">
        <x:v>A5</x:v>
      </x:c>
      <x:c r="CN7613" t="str">
        <x:v>OUTCOME_OBSERVATION_ID</x:v>
      </x:c>
      <x:c r="CO7613" t="n">
        <x:f>IFERROR(IF(AND(TYPE('Outcome_Requalification'!A5)=TYPE(CN7613),ISBLANK('Outcome_Requalification'!A5)=ISBLANK(CN7613),EXACT('Outcome_Requalification'!A5,CN7613)),0,1),1)</x:f>
        <x:v>0</x:v>
      </x:c>
    </x:row>
    <x:row r="7614">
      <x:c r="CL7614" t="str">
        <x:v>Outcome_Requalification</x:v>
      </x:c>
      <x:c r="CM7614" t="str">
        <x:v>B5</x:v>
      </x:c>
      <x:c r="CN7614" t="str">
        <x:v>OBS-ORG-2026-001</x:v>
      </x:c>
      <x:c r="CO7614" t="n">
        <x:f>IFERROR(IF(AND(TYPE('Outcome_Requalification'!B5)=TYPE(CN7614),ISBLANK('Outcome_Requalification'!B5)=ISBLANK(CN7614),EXACT('Outcome_Requalification'!B5,CN7614)),0,1),1)</x:f>
        <x:v>0</x:v>
      </x:c>
    </x:row>
    <x:row r="7615">
      <x:c r="CL7615" t="str">
        <x:v>Outcome_Requalification</x:v>
      </x:c>
      <x:c r="CM7615" t="str">
        <x:v>C5</x:v>
      </x:c>
      <x:c r="CN7615" t="str">
        <x:v>DECLARED</x:v>
      </x:c>
      <x:c r="CO7615" t="n">
        <x:f>IFERROR(IF(AND(TYPE('Outcome_Requalification'!C5)=TYPE(CN7615),ISBLANK('Outcome_Requalification'!C5)=ISBLANK(CN7615),EXACT('Outcome_Requalification'!C5,CN7615)),0,1),1)</x:f>
        <x:v>0</x:v>
      </x:c>
    </x:row>
    <x:row r="7616">
      <x:c r="CL7616" t="str">
        <x:v>Outcome_Requalification</x:v>
      </x:c>
      <x:c r="CM7616" t="str">
        <x:v>D5</x:v>
      </x:c>
      <x:c r="CN7616" t="str">
        <x:v>External monitoring record</x:v>
      </x:c>
      <x:c r="CO7616" t="n">
        <x:f>IFERROR(IF(AND(TYPE('Outcome_Requalification'!D5)=TYPE(CN7616),ISBLANK('Outcome_Requalification'!D5)=ISBLANK(CN7616),EXACT('Outcome_Requalification'!D5,CN7616)),0,1),1)</x:f>
        <x:v>0</x:v>
      </x:c>
    </x:row>
    <x:row r="7617">
      <x:c r="CL7617" t="str">
        <x:v>Outcome_Requalification</x:v>
      </x:c>
      <x:c r="CM7617" t="str">
        <x:v>E5</x:v>
      </x:c>
      <x:c r="CN7617" t="str">
        <x:v>After execution or material trial</x:v>
      </x:c>
      <x:c r="CO7617" t="n">
        <x:f>IFERROR(IF(AND(TYPE('Outcome_Requalification'!E5)=TYPE(CN7617),ISBLANK('Outcome_Requalification'!E5)=ISBLANK(CN7617),EXACT('Outcome_Requalification'!E5,CN7617)),0,1),1)</x:f>
        <x:v>0</x:v>
      </x:c>
    </x:row>
    <x:row r="7618">
      <x:c r="CL7618" t="str">
        <x:v>Outcome_Requalification</x:v>
      </x:c>
      <x:c r="CM7618" t="str">
        <x:v>F5</x:v>
      </x:c>
      <x:c r="CN7618" t="str">
        <x:v>Bind to action instance</x:v>
      </x:c>
      <x:c r="CO7618" t="n">
        <x:f>IFERROR(IF(AND(TYPE('Outcome_Requalification'!F5)=TYPE(CN7618),ISBLANK('Outcome_Requalification'!F5)=ISBLANK(CN7618),EXACT('Outcome_Requalification'!F5,CN7618)),0,1),1)</x:f>
        <x:v>0</x:v>
      </x:c>
    </x:row>
    <x:row r="7619">
      <x:c r="CL7619" t="str">
        <x:v>Outcome_Requalification</x:v>
      </x:c>
      <x:c r="CM7619" t="str">
        <x:v>G5</x:v>
      </x:c>
      <x:c r="CN7619" t="str">
        <x:v>Monitoring owner</x:v>
      </x:c>
      <x:c r="CO7619" t="n">
        <x:f>IFERROR(IF(AND(TYPE('Outcome_Requalification'!G5)=TYPE(CN7619),ISBLANK('Outcome_Requalification'!G5)=ISBLANK(CN7619),EXACT('Outcome_Requalification'!G5,CN7619)),0,1),1)</x:f>
        <x:v>0</x:v>
      </x:c>
    </x:row>
    <x:row r="7620">
      <x:c r="CL7620" t="str">
        <x:v>Outcome_Requalification</x:v>
      </x:c>
      <x:c r="CM7620" t="str">
        <x:v>A6</x:v>
      </x:c>
      <x:c r="CN7620" t="str">
        <x:v>ACTION_INSTANCE_ID</x:v>
      </x:c>
      <x:c r="CO7620" t="n">
        <x:f>IFERROR(IF(AND(TYPE('Outcome_Requalification'!A6)=TYPE(CN7620),ISBLANK('Outcome_Requalification'!A6)=ISBLANK(CN7620),EXACT('Outcome_Requalification'!A6,CN7620)),0,1),1)</x:f>
        <x:v>0</x:v>
      </x:c>
    </x:row>
    <x:row r="7621">
      <x:c r="CL7621" t="str">
        <x:v>Outcome_Requalification</x:v>
      </x:c>
      <x:c r="CM7621" t="str">
        <x:v>B6</x:v>
      </x:c>
      <x:c r="CN7621" t="str">
        <x:v>ACT-ORG-2026-001</x:v>
      </x:c>
      <x:c r="CO7621" t="n">
        <x:f>IFERROR(IF(AND(TYPE('Outcome_Requalification'!B6)=TYPE(CN7621),ISBLANK('Outcome_Requalification'!B6)=ISBLANK(CN7621),EXACT('Outcome_Requalification'!B6,CN7621)),0,1),1)</x:f>
        <x:v>0</x:v>
      </x:c>
    </x:row>
    <x:row r="7622">
      <x:c r="CL7622" t="str">
        <x:v>Outcome_Requalification</x:v>
      </x:c>
      <x:c r="CM7622" t="str">
        <x:v>C6</x:v>
      </x:c>
      <x:c r="CN7622" t="str">
        <x:v>BOUND</x:v>
      </x:c>
      <x:c r="CO7622" t="n">
        <x:f>IFERROR(IF(AND(TYPE('Outcome_Requalification'!C6)=TYPE(CN7622),ISBLANK('Outcome_Requalification'!C6)=ISBLANK(CN7622),EXACT('Outcome_Requalification'!C6,CN7622)),0,1),1)</x:f>
        <x:v>0</x:v>
      </x:c>
    </x:row>
    <x:row r="7623">
      <x:c r="CL7623" t="str">
        <x:v>Outcome_Requalification</x:v>
      </x:c>
      <x:c r="CM7623" t="str">
        <x:v>D6</x:v>
      </x:c>
      <x:c r="CN7623" t="str">
        <x:v>Qualification_Continuity</x:v>
      </x:c>
      <x:c r="CO7623" t="n">
        <x:f>IFERROR(IF(AND(TYPE('Outcome_Requalification'!D6)=TYPE(CN7623),ISBLANK('Outcome_Requalification'!D6)=ISBLANK(CN7623),EXACT('Outcome_Requalification'!D6,CN7623)),0,1),1)</x:f>
        <x:v>0</x:v>
      </x:c>
    </x:row>
    <x:row r="7624">
      <x:c r="CL7624" t="str">
        <x:v>Outcome_Requalification</x:v>
      </x:c>
      <x:c r="CM7624" t="str">
        <x:v>E6</x:v>
      </x:c>
      <x:c r="CN7624" t="str">
        <x:v>Mismatch</x:v>
      </x:c>
      <x:c r="CO7624" t="n">
        <x:f>IFERROR(IF(AND(TYPE('Outcome_Requalification'!E6)=TYPE(CN7624),ISBLANK('Outcome_Requalification'!E6)=ISBLANK(CN7624),EXACT('Outcome_Requalification'!E6,CN7624)),0,1),1)</x:f>
        <x:v>0</x:v>
      </x:c>
    </x:row>
    <x:row r="7625">
      <x:c r="CL7625" t="str">
        <x:v>Outcome_Requalification</x:v>
      </x:c>
      <x:c r="CM7625" t="str">
        <x:v>F6</x:v>
      </x:c>
      <x:c r="CN7625" t="str">
        <x:v>Block claim and investigate</x:v>
      </x:c>
      <x:c r="CO7625" t="n">
        <x:f>IFERROR(IF(AND(TYPE('Outcome_Requalification'!F6)=TYPE(CN7625),ISBLANK('Outcome_Requalification'!F6)=ISBLANK(CN7625),EXACT('Outcome_Requalification'!F6,CN7625)),0,1),1)</x:f>
        <x:v>0</x:v>
      </x:c>
    </x:row>
    <x:row r="7626">
      <x:c r="CL7626" t="str">
        <x:v>Outcome_Requalification</x:v>
      </x:c>
      <x:c r="CM7626" t="str">
        <x:v>G6</x:v>
      </x:c>
      <x:c r="CN7626" t="str">
        <x:v>Operator</x:v>
      </x:c>
      <x:c r="CO7626" t="n">
        <x:f>IFERROR(IF(AND(TYPE('Outcome_Requalification'!G6)=TYPE(CN7626),ISBLANK('Outcome_Requalification'!G6)=ISBLANK(CN7626),EXACT('Outcome_Requalification'!G6,CN7626)),0,1),1)</x:f>
        <x:v>0</x:v>
      </x:c>
    </x:row>
    <x:row r="7627">
      <x:c r="CL7627" t="str">
        <x:v>Outcome_Requalification</x:v>
      </x:c>
      <x:c r="CM7627" t="str">
        <x:v>A7</x:v>
      </x:c>
      <x:c r="CN7627" t="str">
        <x:v>QUALIFIED_OPTION_ID</x:v>
      </x:c>
      <x:c r="CO7627" t="n">
        <x:f>IFERROR(IF(AND(TYPE('Outcome_Requalification'!A7)=TYPE(CN7627),ISBLANK('Outcome_Requalification'!A7)=ISBLANK(CN7627),EXACT('Outcome_Requalification'!A7,CN7627)),0,1),1)</x:f>
        <x:v>0</x:v>
      </x:c>
    </x:row>
    <x:row r="7628">
      <x:c r="CL7628" t="str">
        <x:v>Outcome_Requalification</x:v>
      </x:c>
      <x:c r="CM7628" t="str">
        <x:v>B7</x:v>
      </x:c>
      <x:c r="CN7628" t="str">
        <x:v>A</x:v>
      </x:c>
      <x:c r="CO7628" t="n">
        <x:f>IFERROR(IF(AND(TYPE('Outcome_Requalification'!B7)=TYPE(CN7628),ISBLANK('Outcome_Requalification'!B7)=ISBLANK(CN7628),EXACT('Outcome_Requalification'!B7,CN7628)),0,1),1)</x:f>
        <x:v>0</x:v>
      </x:c>
    </x:row>
    <x:row r="7629">
      <x:c r="CL7629" t="str">
        <x:v>Outcome_Requalification</x:v>
      </x:c>
      <x:c r="CM7629" t="str">
        <x:v>C7</x:v>
      </x:c>
      <x:c r="CN7629" t="str">
        <x:v>BOUND</x:v>
      </x:c>
      <x:c r="CO7629" t="n">
        <x:f>IFERROR(IF(AND(TYPE('Outcome_Requalification'!C7)=TYPE(CN7629),ISBLANK('Outcome_Requalification'!C7)=ISBLANK(CN7629),EXACT('Outcome_Requalification'!C7,CN7629)),0,1),1)</x:f>
        <x:v>0</x:v>
      </x:c>
    </x:row>
    <x:row r="7630">
      <x:c r="CL7630" t="str">
        <x:v>Outcome_Requalification</x:v>
      </x:c>
      <x:c r="CM7630" t="str">
        <x:v>D7</x:v>
      </x:c>
      <x:c r="CN7630" t="str">
        <x:v>PCC / Dashboard</x:v>
      </x:c>
      <x:c r="CO7630" t="n">
        <x:f>IFERROR(IF(AND(TYPE('Outcome_Requalification'!D7)=TYPE(CN7630),ISBLANK('Outcome_Requalification'!D7)=ISBLANK(CN7630),EXACT('Outcome_Requalification'!D7,CN7630)),0,1),1)</x:f>
        <x:v>0</x:v>
      </x:c>
    </x:row>
    <x:row r="7631">
      <x:c r="CL7631" t="str">
        <x:v>Outcome_Requalification</x:v>
      </x:c>
      <x:c r="CM7631" t="str">
        <x:v>E7</x:v>
      </x:c>
      <x:c r="CN7631" t="str">
        <x:v>Mismatch</x:v>
      </x:c>
      <x:c r="CO7631" t="n">
        <x:f>IFERROR(IF(AND(TYPE('Outcome_Requalification'!E7)=TYPE(CN7631),ISBLANK('Outcome_Requalification'!E7)=ISBLANK(CN7631),EXACT('Outcome_Requalification'!E7,CN7631)),0,1),1)</x:f>
        <x:v>0</x:v>
      </x:c>
    </x:row>
    <x:row r="7632">
      <x:c r="CL7632" t="str">
        <x:v>Outcome_Requalification</x:v>
      </x:c>
      <x:c r="CM7632" t="str">
        <x:v>F7</x:v>
      </x:c>
      <x:c r="CN7632" t="str">
        <x:v>Reopen selection and authority</x:v>
      </x:c>
      <x:c r="CO7632" t="n">
        <x:f>IFERROR(IF(AND(TYPE('Outcome_Requalification'!F7)=TYPE(CN7632),ISBLANK('Outcome_Requalification'!F7)=ISBLANK(CN7632),EXACT('Outcome_Requalification'!F7,CN7632)),0,1),1)</x:f>
        <x:v>0</x:v>
      </x:c>
    </x:row>
    <x:row r="7633">
      <x:c r="CL7633" t="str">
        <x:v>Outcome_Requalification</x:v>
      </x:c>
      <x:c r="CM7633" t="str">
        <x:v>G7</x:v>
      </x:c>
      <x:c r="CN7633" t="str">
        <x:v>Decision owner</x:v>
      </x:c>
      <x:c r="CO7633" t="n">
        <x:f>IFERROR(IF(AND(TYPE('Outcome_Requalification'!G7)=TYPE(CN7633),ISBLANK('Outcome_Requalification'!G7)=ISBLANK(CN7633),EXACT('Outcome_Requalification'!G7,CN7633)),0,1),1)</x:f>
        <x:v>0</x:v>
      </x:c>
    </x:row>
    <x:row r="7634">
      <x:c r="CL7634" t="str">
        <x:v>Outcome_Requalification</x:v>
      </x:c>
      <x:c r="CM7634" t="str">
        <x:v>A8</x:v>
      </x:c>
      <x:c r="CN7634" t="str">
        <x:v>CONFIGURATION_ID</x:v>
      </x:c>
      <x:c r="CO7634" t="n">
        <x:f>IFERROR(IF(AND(TYPE('Outcome_Requalification'!A8)=TYPE(CN7634),ISBLANK('Outcome_Requalification'!A8)=ISBLANK(CN7634),EXACT('Outcome_Requalification'!A8,CN7634)),0,1),1)</x:f>
        <x:v>0</x:v>
      </x:c>
    </x:row>
    <x:row r="7635">
      <x:c r="CL7635" t="str">
        <x:v>Outcome_Requalification</x:v>
      </x:c>
      <x:c r="CM7635" t="str">
        <x:v>B8</x:v>
      </x:c>
      <x:c r="CN7635" t="str">
        <x:v>CFG-ORG-2026-001</x:v>
      </x:c>
      <x:c r="CO7635" t="n">
        <x:f>IFERROR(IF(AND(TYPE('Outcome_Requalification'!B8)=TYPE(CN7635),ISBLANK('Outcome_Requalification'!B8)=ISBLANK(CN7635),EXACT('Outcome_Requalification'!B8,CN7635)),0,1),1)</x:f>
        <x:v>0</x:v>
      </x:c>
    </x:row>
    <x:row r="7636">
      <x:c r="CL7636" t="str">
        <x:v>Outcome_Requalification</x:v>
      </x:c>
      <x:c r="CM7636" t="str">
        <x:v>C8</x:v>
      </x:c>
      <x:c r="CN7636" t="str">
        <x:v>BOUND</x:v>
      </x:c>
      <x:c r="CO7636" t="n">
        <x:f>IFERROR(IF(AND(TYPE('Outcome_Requalification'!C8)=TYPE(CN7636),ISBLANK('Outcome_Requalification'!C8)=ISBLANK(CN7636),EXACT('Outcome_Requalification'!C8,CN7636)),0,1),1)</x:f>
        <x:v>0</x:v>
      </x:c>
    </x:row>
    <x:row r="7637">
      <x:c r="CL7637" t="str">
        <x:v>Outcome_Requalification</x:v>
      </x:c>
      <x:c r="CM7637" t="str">
        <x:v>D8</x:v>
      </x:c>
      <x:c r="CN7637" t="str">
        <x:v>Configuration_Assurance</x:v>
      </x:c>
      <x:c r="CO7637" t="n">
        <x:f>IFERROR(IF(AND(TYPE('Outcome_Requalification'!D8)=TYPE(CN7637),ISBLANK('Outcome_Requalification'!D8)=ISBLANK(CN7637),EXACT('Outcome_Requalification'!D8,CN7637)),0,1),1)</x:f>
        <x:v>0</x:v>
      </x:c>
    </x:row>
    <x:row r="7638">
      <x:c r="CL7638" t="str">
        <x:v>Outcome_Requalification</x:v>
      </x:c>
      <x:c r="CM7638" t="str">
        <x:v>E8</x:v>
      </x:c>
      <x:c r="CN7638" t="str">
        <x:v>Configuration change</x:v>
      </x:c>
      <x:c r="CO7638" t="n">
        <x:f>IFERROR(IF(AND(TYPE('Outcome_Requalification'!E8)=TYPE(CN7638),ISBLANK('Outcome_Requalification'!E8)=ISBLANK(CN7638),EXACT('Outcome_Requalification'!E8,CN7638)),0,1),1)</x:f>
        <x:v>0</x:v>
      </x:c>
    </x:row>
    <x:row r="7639">
      <x:c r="CL7639" t="str">
        <x:v>Outcome_Requalification</x:v>
      </x:c>
      <x:c r="CM7639" t="str">
        <x:v>F8</x:v>
      </x:c>
      <x:c r="CN7639" t="str">
        <x:v>Suspend inherited qualification</x:v>
      </x:c>
      <x:c r="CO7639" t="n">
        <x:f>IFERROR(IF(AND(TYPE('Outcome_Requalification'!F8)=TYPE(CN7639),ISBLANK('Outcome_Requalification'!F8)=ISBLANK(CN7639),EXACT('Outcome_Requalification'!F8,CN7639)),0,1),1)</x:f>
        <x:v>0</x:v>
      </x:c>
    </x:row>
    <x:row r="7640">
      <x:c r="CL7640" t="str">
        <x:v>Outcome_Requalification</x:v>
      </x:c>
      <x:c r="CM7640" t="str">
        <x:v>G8</x:v>
      </x:c>
      <x:c r="CN7640" t="str">
        <x:v>Technical owner</x:v>
      </x:c>
      <x:c r="CO7640" t="n">
        <x:f>IFERROR(IF(AND(TYPE('Outcome_Requalification'!G8)=TYPE(CN7640),ISBLANK('Outcome_Requalification'!G8)=ISBLANK(CN7640),EXACT('Outcome_Requalification'!G8,CN7640)),0,1),1)</x:f>
        <x:v>0</x:v>
      </x:c>
    </x:row>
    <x:row r="7641">
      <x:c r="CL7641" t="str">
        <x:v>Outcome_Requalification</x:v>
      </x:c>
      <x:c r="CM7641" t="str">
        <x:v>A9</x:v>
      </x:c>
      <x:c r="CN7641" t="str">
        <x:v>OBSERVATION_TIME</x:v>
      </x:c>
      <x:c r="CO7641" t="n">
        <x:f>IFERROR(IF(AND(TYPE('Outcome_Requalification'!A9)=TYPE(CN7641),ISBLANK('Outcome_Requalification'!A9)=ISBLANK(CN7641),EXACT('Outcome_Requalification'!A9,CN7641)),0,1),1)</x:f>
        <x:v>0</x:v>
      </x:c>
    </x:row>
    <x:row r="7642">
      <x:c r="CL7642" t="str">
        <x:v>Outcome_Requalification</x:v>
      </x:c>
      <x:c r="CM7642" t="str">
        <x:v>B9</x:v>
      </x:c>
      <x:c r="CN7642" t="str">
        <x:v>Not observed in workbook</x:v>
      </x:c>
      <x:c r="CO7642" t="n">
        <x:f>IFERROR(IF(AND(TYPE('Outcome_Requalification'!B9)=TYPE(CN7642),ISBLANK('Outcome_Requalification'!B9)=ISBLANK(CN7642),EXACT('Outcome_Requalification'!B9,CN7642)),0,1),1)</x:f>
        <x:v>0</x:v>
      </x:c>
    </x:row>
    <x:row r="7643">
      <x:c r="CL7643" t="str">
        <x:v>Outcome_Requalification</x:v>
      </x:c>
      <x:c r="CM7643" t="str">
        <x:v>C9</x:v>
      </x:c>
      <x:c r="CN7643" t="str">
        <x:v>NOT_AVAILABLE</x:v>
      </x:c>
      <x:c r="CO7643" t="n">
        <x:f>IFERROR(IF(AND(TYPE('Outcome_Requalification'!C9)=TYPE(CN7643),ISBLANK('Outcome_Requalification'!C9)=ISBLANK(CN7643),EXACT('Outcome_Requalification'!C9,CN7643)),0,1),1)</x:f>
        <x:v>0</x:v>
      </x:c>
    </x:row>
    <x:row r="7644">
      <x:c r="CL7644" t="str">
        <x:v>Outcome_Requalification</x:v>
      </x:c>
      <x:c r="CM7644" t="str">
        <x:v>D9</x:v>
      </x:c>
      <x:c r="CN7644" t="str">
        <x:v>External run required</x:v>
      </x:c>
      <x:c r="CO7644" t="n">
        <x:f>IFERROR(IF(AND(TYPE('Outcome_Requalification'!D9)=TYPE(CN7644),ISBLANK('Outcome_Requalification'!D9)=ISBLANK(CN7644),EXACT('Outcome_Requalification'!D9,CN7644)),0,1),1)</x:f>
        <x:v>0</x:v>
      </x:c>
    </x:row>
    <x:row r="7645">
      <x:c r="CL7645" t="str">
        <x:v>Outcome_Requalification</x:v>
      </x:c>
      <x:c r="CM7645" t="str">
        <x:v>E9</x:v>
      </x:c>
      <x:c r="CN7645" t="str">
        <x:v>Outcome becomes available</x:v>
      </x:c>
      <x:c r="CO7645" t="n">
        <x:f>IFERROR(IF(AND(TYPE('Outcome_Requalification'!E9)=TYPE(CN7645),ISBLANK('Outcome_Requalification'!E9)=ISBLANK(CN7645),EXACT('Outcome_Requalification'!E9,CN7645)),0,1),1)</x:f>
        <x:v>0</x:v>
      </x:c>
    </x:row>
    <x:row r="7646">
      <x:c r="CL7646" t="str">
        <x:v>Outcome_Requalification</x:v>
      </x:c>
      <x:c r="CM7646" t="str">
        <x:v>F9</x:v>
      </x:c>
      <x:c r="CN7646" t="str">
        <x:v>Record before claim update</x:v>
      </x:c>
      <x:c r="CO7646" t="n">
        <x:f>IFERROR(IF(AND(TYPE('Outcome_Requalification'!F9)=TYPE(CN7646),ISBLANK('Outcome_Requalification'!F9)=ISBLANK(CN7646),EXACT('Outcome_Requalification'!F9,CN7646)),0,1),1)</x:f>
        <x:v>0</x:v>
      </x:c>
    </x:row>
    <x:row r="7647">
      <x:c r="CL7647" t="str">
        <x:v>Outcome_Requalification</x:v>
      </x:c>
      <x:c r="CM7647" t="str">
        <x:v>G9</x:v>
      </x:c>
      <x:c r="CN7647" t="str">
        <x:v>Monitoring owner</x:v>
      </x:c>
      <x:c r="CO7647" t="n">
        <x:f>IFERROR(IF(AND(TYPE('Outcome_Requalification'!G9)=TYPE(CN7647),ISBLANK('Outcome_Requalification'!G9)=ISBLANK(CN7647),EXACT('Outcome_Requalification'!G9,CN7647)),0,1),1)</x:f>
        <x:v>0</x:v>
      </x:c>
    </x:row>
    <x:row r="7648">
      <x:c r="CL7648" t="str">
        <x:v>Outcome_Requalification</x:v>
      </x:c>
      <x:c r="CM7648" t="str">
        <x:v>A10</x:v>
      </x:c>
      <x:c r="CN7648" t="str">
        <x:v>EXPECTED_MARKERS</x:v>
      </x:c>
      <x:c r="CO7648" t="n">
        <x:f>IFERROR(IF(AND(TYPE('Outcome_Requalification'!A10)=TYPE(CN7648),ISBLANK('Outcome_Requalification'!A10)=ISBLANK(CN7648),EXACT('Outcome_Requalification'!A10,CN7648)),0,1),1)</x:f>
        <x:v>0</x:v>
      </x:c>
    </x:row>
    <x:row r="7649">
      <x:c r="CL7649" t="str">
        <x:v>Outcome_Requalification</x:v>
      </x:c>
      <x:c r="CM7649" t="str">
        <x:v>B10</x:v>
      </x:c>
      <x:c r="CN7649" t="str">
        <x:v>Rights preservation; bounded tail risk; containment; declared welfare and control outcomes</x:v>
      </x:c>
      <x:c r="CO7649" t="n">
        <x:f>IFERROR(IF(AND(TYPE('Outcome_Requalification'!B10)=TYPE(CN7649),ISBLANK('Outcome_Requalification'!B10)=ISBLANK(CN7649),EXACT('Outcome_Requalification'!B10,CN7649)),0,1),1)</x:f>
        <x:v>0</x:v>
      </x:c>
    </x:row>
    <x:row r="7650">
      <x:c r="CL7650" t="str">
        <x:v>Outcome_Requalification</x:v>
      </x:c>
      <x:c r="CM7650" t="str">
        <x:v>C10</x:v>
      </x:c>
      <x:c r="CN7650" t="str">
        <x:v>PREDECLARED</x:v>
      </x:c>
      <x:c r="CO7650" t="n">
        <x:f>IFERROR(IF(AND(TYPE('Outcome_Requalification'!C10)=TYPE(CN7650),ISBLANK('Outcome_Requalification'!C10)=ISBLANK(CN7650),EXACT('Outcome_Requalification'!C10,CN7650)),0,1),1)</x:f>
        <x:v>0</x:v>
      </x:c>
    </x:row>
    <x:row r="7651">
      <x:c r="CL7651" t="str">
        <x:v>Outcome_Requalification</x:v>
      </x:c>
      <x:c r="CM7651" t="str">
        <x:v>D10</x:v>
      </x:c>
      <x:c r="CN7651" t="str">
        <x:v>ObservableConsequences</x:v>
      </x:c>
      <x:c r="CO7651" t="n">
        <x:f>IFERROR(IF(AND(TYPE('Outcome_Requalification'!D10)=TYPE(CN7651),ISBLANK('Outcome_Requalification'!D10)=ISBLANK(CN7651),EXACT('Outcome_Requalification'!D10,CN7651)),0,1),1)</x:f>
        <x:v>0</x:v>
      </x:c>
    </x:row>
    <x:row r="7652">
      <x:c r="CL7652" t="str">
        <x:v>Outcome_Requalification</x:v>
      </x:c>
      <x:c r="CM7652" t="str">
        <x:v>E10</x:v>
      </x:c>
      <x:c r="CN7652" t="str">
        <x:v>Marker omitted or changed post hoc</x:v>
      </x:c>
      <x:c r="CO7652" t="n">
        <x:f>IFERROR(IF(AND(TYPE('Outcome_Requalification'!E10)=TYPE(CN7652),ISBLANK('Outcome_Requalification'!E10)=ISBLANK(CN7652),EXACT('Outcome_Requalification'!E10,CN7652)),0,1),1)</x:f>
        <x:v>0</x:v>
      </x:c>
    </x:row>
    <x:row r="7653">
      <x:c r="CL7653" t="str">
        <x:v>Outcome_Requalification</x:v>
      </x:c>
      <x:c r="CM7653" t="str">
        <x:v>F10</x:v>
      </x:c>
      <x:c r="CN7653" t="str">
        <x:v>Narrow claim or re-register</x:v>
      </x:c>
      <x:c r="CO7653" t="n">
        <x:f>IFERROR(IF(AND(TYPE('Outcome_Requalification'!F10)=TYPE(CN7653),ISBLANK('Outcome_Requalification'!F10)=ISBLANK(CN7653),EXACT('Outcome_Requalification'!F10,CN7653)),0,1),1)</x:f>
        <x:v>0</x:v>
      </x:c>
    </x:row>
    <x:row r="7654">
      <x:c r="CL7654" t="str">
        <x:v>Outcome_Requalification</x:v>
      </x:c>
      <x:c r="CM7654" t="str">
        <x:v>G10</x:v>
      </x:c>
      <x:c r="CN7654" t="str">
        <x:v>Reviewer</x:v>
      </x:c>
      <x:c r="CO7654" t="n">
        <x:f>IFERROR(IF(AND(TYPE('Outcome_Requalification'!G10)=TYPE(CN7654),ISBLANK('Outcome_Requalification'!G10)=ISBLANK(CN7654),EXACT('Outcome_Requalification'!G10,CN7654)),0,1),1)</x:f>
        <x:v>0</x:v>
      </x:c>
    </x:row>
    <x:row r="7655">
      <x:c r="CL7655" t="str">
        <x:v>Outcome_Requalification</x:v>
      </x:c>
      <x:c r="CM7655" t="str">
        <x:v>A11</x:v>
      </x:c>
      <x:c r="CN7655" t="str">
        <x:v>OBSERVED_OUTCOMES</x:v>
      </x:c>
      <x:c r="CO7655" t="n">
        <x:f>IFERROR(IF(AND(TYPE('Outcome_Requalification'!A11)=TYPE(CN7655),ISBLANK('Outcome_Requalification'!A11)=ISBLANK(CN7655),EXACT('Outcome_Requalification'!A11,CN7655)),0,1),1)</x:f>
        <x:v>0</x:v>
      </x:c>
    </x:row>
    <x:row r="7656">
      <x:c r="CL7656" t="str">
        <x:v>Outcome_Requalification</x:v>
      </x:c>
      <x:c r="CM7656" t="str">
        <x:v>B11</x:v>
      </x:c>
      <x:c r="CN7656" t="str">
        <x:v>No execution occurred</x:v>
      </x:c>
      <x:c r="CO7656" t="n">
        <x:f>IFERROR(IF(AND(TYPE('Outcome_Requalification'!B11)=TYPE(CN7656),ISBLANK('Outcome_Requalification'!B11)=ISBLANK(CN7656),EXACT('Outcome_Requalification'!B11,CN7656)),0,1),1)</x:f>
        <x:v>0</x:v>
      </x:c>
    </x:row>
    <x:row r="7657">
      <x:c r="CL7657" t="str">
        <x:v>Outcome_Requalification</x:v>
      </x:c>
      <x:c r="CM7657" t="str">
        <x:v>C11</x:v>
      </x:c>
      <x:c r="CN7657" t="str">
        <x:v>NOT_AVAILABLE</x:v>
      </x:c>
      <x:c r="CO7657" t="n">
        <x:f>IFERROR(IF(AND(TYPE('Outcome_Requalification'!C11)=TYPE(CN7657),ISBLANK('Outcome_Requalification'!C11)=ISBLANK(CN7657),EXACT('Outcome_Requalification'!C11,CN7657)),0,1),1)</x:f>
        <x:v>0</x:v>
      </x:c>
    </x:row>
    <x:row r="7658">
      <x:c r="CL7658" t="str">
        <x:v>Outcome_Requalification</x:v>
      </x:c>
      <x:c r="CM7658" t="str">
        <x:v>D11</x:v>
      </x:c>
      <x:c r="CN7658" t="str">
        <x:v>Release boundary</x:v>
      </x:c>
      <x:c r="CO7658" t="n">
        <x:f>IFERROR(IF(AND(TYPE('Outcome_Requalification'!D11)=TYPE(CN7658),ISBLANK('Outcome_Requalification'!D11)=ISBLANK(CN7658),EXACT('Outcome_Requalification'!D11,CN7658)),0,1),1)</x:f>
        <x:v>0</x:v>
      </x:c>
    </x:row>
    <x:row r="7659">
      <x:c r="CL7659" t="str">
        <x:v>Outcome_Requalification</x:v>
      </x:c>
      <x:c r="CM7659" t="str">
        <x:v>E11</x:v>
      </x:c>
      <x:c r="CN7659" t="str">
        <x:v>Execution or pilot occurs</x:v>
      </x:c>
      <x:c r="CO7659" t="n">
        <x:f>IFERROR(IF(AND(TYPE('Outcome_Requalification'!E11)=TYPE(CN7659),ISBLANK('Outcome_Requalification'!E11)=ISBLANK(CN7659),EXACT('Outcome_Requalification'!E11,CN7659)),0,1),1)</x:f>
        <x:v>0</x:v>
      </x:c>
    </x:row>
    <x:row r="7660">
      <x:c r="CL7660" t="str">
        <x:v>Outcome_Requalification</x:v>
      </x:c>
      <x:c r="CM7660" t="str">
        <x:v>F11</x:v>
      </x:c>
      <x:c r="CN7660" t="str">
        <x:v>Collect disaggregated evidence</x:v>
      </x:c>
      <x:c r="CO7660" t="n">
        <x:f>IFERROR(IF(AND(TYPE('Outcome_Requalification'!F11)=TYPE(CN7660),ISBLANK('Outcome_Requalification'!F11)=ISBLANK(CN7660),EXACT('Outcome_Requalification'!F11,CN7660)),0,1),1)</x:f>
        <x:v>0</x:v>
      </x:c>
    </x:row>
    <x:row r="7661">
      <x:c r="CL7661" t="str">
        <x:v>Outcome_Requalification</x:v>
      </x:c>
      <x:c r="CM7661" t="str">
        <x:v>G11</x:v>
      </x:c>
      <x:c r="CN7661" t="str">
        <x:v>Monitoring owner</x:v>
      </x:c>
      <x:c r="CO7661" t="n">
        <x:f>IFERROR(IF(AND(TYPE('Outcome_Requalification'!G11)=TYPE(CN7661),ISBLANK('Outcome_Requalification'!G11)=ISBLANK(CN7661),EXACT('Outcome_Requalification'!G11,CN7661)),0,1),1)</x:f>
        <x:v>0</x:v>
      </x:c>
    </x:row>
    <x:row r="7662">
      <x:c r="CL7662" t="str">
        <x:v>Outcome_Requalification</x:v>
      </x:c>
      <x:c r="CM7662" t="str">
        <x:v>A12</x:v>
      </x:c>
      <x:c r="CN7662" t="str">
        <x:v>DEVIATION_FROM_EXPECTED</x:v>
      </x:c>
      <x:c r="CO7662" t="n">
        <x:f>IFERROR(IF(AND(TYPE('Outcome_Requalification'!A12)=TYPE(CN7662),ISBLANK('Outcome_Requalification'!A12)=ISBLANK(CN7662),EXACT('Outcome_Requalification'!A12,CN7662)),0,1),1)</x:f>
        <x:v>0</x:v>
      </x:c>
    </x:row>
    <x:row r="7663">
      <x:c r="CL7663" t="str">
        <x:v>Outcome_Requalification</x:v>
      </x:c>
      <x:c r="CM7663" t="str">
        <x:v>B12</x:v>
      </x:c>
      <x:c r="CN7663" t="str">
        <x:v>Not assessed</x:v>
      </x:c>
      <x:c r="CO7663" t="n">
        <x:f>IFERROR(IF(AND(TYPE('Outcome_Requalification'!B12)=TYPE(CN7663),ISBLANK('Outcome_Requalification'!B12)=ISBLANK(CN7663),EXACT('Outcome_Requalification'!B12,CN7663)),0,1),1)</x:f>
        <x:v>0</x:v>
      </x:c>
    </x:row>
    <x:row r="7664">
      <x:c r="CL7664" t="str">
        <x:v>Outcome_Requalification</x:v>
      </x:c>
      <x:c r="CM7664" t="str">
        <x:v>C12</x:v>
      </x:c>
      <x:c r="CN7664" t="str">
        <x:v>NOT_ASSESSED</x:v>
      </x:c>
      <x:c r="CO7664" t="n">
        <x:f>IFERROR(IF(AND(TYPE('Outcome_Requalification'!C12)=TYPE(CN7664),ISBLANK('Outcome_Requalification'!C12)=ISBLANK(CN7664),EXACT('Outcome_Requalification'!C12,CN7664)),0,1),1)</x:f>
        <x:v>0</x:v>
      </x:c>
    </x:row>
    <x:row r="7665">
      <x:c r="CL7665" t="str">
        <x:v>Outcome_Requalification</x:v>
      </x:c>
      <x:c r="CM7665" t="str">
        <x:v>D12</x:v>
      </x:c>
      <x:c r="CN7665" t="str">
        <x:v>Expected vs observed</x:v>
      </x:c>
      <x:c r="CO7665" t="n">
        <x:f>IFERROR(IF(AND(TYPE('Outcome_Requalification'!D12)=TYPE(CN7665),ISBLANK('Outcome_Requalification'!D12)=ISBLANK(CN7665),EXACT('Outcome_Requalification'!D12,CN7665)),0,1),1)</x:f>
        <x:v>0</x:v>
      </x:c>
    </x:row>
    <x:row r="7666">
      <x:c r="CL7666" t="str">
        <x:v>Outcome_Requalification</x:v>
      </x:c>
      <x:c r="CM7666" t="str">
        <x:v>E12</x:v>
      </x:c>
      <x:c r="CN7666" t="str">
        <x:v>Material deviation</x:v>
      </x:c>
      <x:c r="CO7666" t="n">
        <x:f>IFERROR(IF(AND(TYPE('Outcome_Requalification'!E12)=TYPE(CN7666),ISBLANK('Outcome_Requalification'!E12)=ISBLANK(CN7666),EXACT('Outcome_Requalification'!E12,CN7666)),0,1),1)</x:f>
        <x:v>0</x:v>
      </x:c>
    </x:row>
    <x:row r="7667">
      <x:c r="CL7667" t="str">
        <x:v>Outcome_Requalification</x:v>
      </x:c>
      <x:c r="CM7667" t="str">
        <x:v>F12</x:v>
      </x:c>
      <x:c r="CN7667" t="str">
        <x:v>Open requalification</x:v>
      </x:c>
      <x:c r="CO7667" t="n">
        <x:f>IFERROR(IF(AND(TYPE('Outcome_Requalification'!F12)=TYPE(CN7667),ISBLANK('Outcome_Requalification'!F12)=ISBLANK(CN7667),EXACT('Outcome_Requalification'!F12,CN7667)),0,1),1)</x:f>
        <x:v>0</x:v>
      </x:c>
    </x:row>
    <x:row r="7668">
      <x:c r="CL7668" t="str">
        <x:v>Outcome_Requalification</x:v>
      </x:c>
      <x:c r="CM7668" t="str">
        <x:v>G12</x:v>
      </x:c>
      <x:c r="CN7668" t="str">
        <x:v>Reviewer</x:v>
      </x:c>
      <x:c r="CO7668" t="n">
        <x:f>IFERROR(IF(AND(TYPE('Outcome_Requalification'!G12)=TYPE(CN7668),ISBLANK('Outcome_Requalification'!G12)=ISBLANK(CN7668),EXACT('Outcome_Requalification'!G12,CN7668)),0,1),1)</x:f>
        <x:v>0</x:v>
      </x:c>
    </x:row>
    <x:row r="7669">
      <x:c r="CL7669" t="str">
        <x:v>Outcome_Requalification</x:v>
      </x:c>
      <x:c r="CM7669" t="str">
        <x:v>A13</x:v>
      </x:c>
      <x:c r="CN7669" t="str">
        <x:v>MATERIALITY</x:v>
      </x:c>
      <x:c r="CO7669" t="n">
        <x:f>IFERROR(IF(AND(TYPE('Outcome_Requalification'!A13)=TYPE(CN7669),ISBLANK('Outcome_Requalification'!A13)=ISBLANK(CN7669),EXACT('Outcome_Requalification'!A13,CN7669)),0,1),1)</x:f>
        <x:v>0</x:v>
      </x:c>
    </x:row>
    <x:row r="7670">
      <x:c r="CL7670" t="str">
        <x:v>Outcome_Requalification</x:v>
      </x:c>
      <x:c r="CM7670" t="str">
        <x:v>B13</x:v>
      </x:c>
      <x:c r="CN7670" t="str">
        <x:v>Not assessed</x:v>
      </x:c>
      <x:c r="CO7670" t="n">
        <x:f>IFERROR(IF(AND(TYPE('Outcome_Requalification'!B13)=TYPE(CN7670),ISBLANK('Outcome_Requalification'!B13)=ISBLANK(CN7670),EXACT('Outcome_Requalification'!B13,CN7670)),0,1),1)</x:f>
        <x:v>0</x:v>
      </x:c>
    </x:row>
    <x:row r="7671">
      <x:c r="CL7671" t="str">
        <x:v>Outcome_Requalification</x:v>
      </x:c>
      <x:c r="CM7671" t="str">
        <x:v>C13</x:v>
      </x:c>
      <x:c r="CN7671" t="str">
        <x:v>NOT_ASSESSED</x:v>
      </x:c>
      <x:c r="CO7671" t="n">
        <x:f>IFERROR(IF(AND(TYPE('Outcome_Requalification'!C13)=TYPE(CN7671),ISBLANK('Outcome_Requalification'!C13)=ISBLANK(CN7671),EXACT('Outcome_Requalification'!C13,CN7671)),0,1),1)</x:f>
        <x:v>0</x:v>
      </x:c>
    </x:row>
    <x:row r="7672">
      <x:c r="CL7672" t="str">
        <x:v>Outcome_Requalification</x:v>
      </x:c>
      <x:c r="CM7672" t="str">
        <x:v>D13</x:v>
      </x:c>
      <x:c r="CN7672" t="str">
        <x:v>Declared thresholds</x:v>
      </x:c>
      <x:c r="CO7672" t="n">
        <x:f>IFERROR(IF(AND(TYPE('Outcome_Requalification'!D13)=TYPE(CN7672),ISBLANK('Outcome_Requalification'!D13)=ISBLANK(CN7672),EXACT('Outcome_Requalification'!D13,CN7672)),0,1),1)</x:f>
        <x:v>0</x:v>
      </x:c>
    </x:row>
    <x:row r="7673">
      <x:c r="CL7673" t="str">
        <x:v>Outcome_Requalification</x:v>
      </x:c>
      <x:c r="CM7673" t="str">
        <x:v>E13</x:v>
      </x:c>
      <x:c r="CN7673" t="str">
        <x:v>Rights, tail, containment, control, or claim materiality</x:v>
      </x:c>
      <x:c r="CO7673" t="n">
        <x:f>IFERROR(IF(AND(TYPE('Outcome_Requalification'!E13)=TYPE(CN7673),ISBLANK('Outcome_Requalification'!E13)=ISBLANK(CN7673),EXACT('Outcome_Requalification'!E13,CN7673)),0,1),1)</x:f>
        <x:v>0</x:v>
      </x:c>
    </x:row>
    <x:row r="7674">
      <x:c r="CL7674" t="str">
        <x:v>Outcome_Requalification</x:v>
      </x:c>
      <x:c r="CM7674" t="str">
        <x:v>F13</x:v>
      </x:c>
      <x:c r="CN7674" t="str">
        <x:v>Pause or reopen affected stages</x:v>
      </x:c>
      <x:c r="CO7674" t="n">
        <x:f>IFERROR(IF(AND(TYPE('Outcome_Requalification'!F13)=TYPE(CN7674),ISBLANK('Outcome_Requalification'!F13)=ISBLANK(CN7674),EXACT('Outcome_Requalification'!F13,CN7674)),0,1),1)</x:f>
        <x:v>0</x:v>
      </x:c>
    </x:row>
    <x:row r="7675">
      <x:c r="CL7675" t="str">
        <x:v>Outcome_Requalification</x:v>
      </x:c>
      <x:c r="CM7675" t="str">
        <x:v>G13</x:v>
      </x:c>
      <x:c r="CN7675" t="str">
        <x:v>Governance owner</x:v>
      </x:c>
      <x:c r="CO7675" t="n">
        <x:f>IFERROR(IF(AND(TYPE('Outcome_Requalification'!G13)=TYPE(CN7675),ISBLANK('Outcome_Requalification'!G13)=ISBLANK(CN7675),EXACT('Outcome_Requalification'!G13,CN7675)),0,1),1)</x:f>
        <x:v>0</x:v>
      </x:c>
    </x:row>
    <x:row r="7676">
      <x:c r="CL7676" t="str">
        <x:v>Outcome_Requalification</x:v>
      </x:c>
      <x:c r="CM7676" t="str">
        <x:v>A14</x:v>
      </x:c>
      <x:c r="CN7676" t="str">
        <x:v>AFFECTED_SCOPES_AND_GROUPS</x:v>
      </x:c>
      <x:c r="CO7676" t="n">
        <x:f>IFERROR(IF(AND(TYPE('Outcome_Requalification'!A14)=TYPE(CN7676),ISBLANK('Outcome_Requalification'!A14)=ISBLANK(CN7676),EXACT('Outcome_Requalification'!A14,CN7676)),0,1),1)</x:f>
        <x:v>0</x:v>
      </x:c>
    </x:row>
    <x:row r="7677">
      <x:c r="CL7677" t="str">
        <x:v>Outcome_Requalification</x:v>
      </x:c>
      <x:c r="CM7677" t="str">
        <x:v>B14</x:v>
      </x:c>
      <x:c r="CN7677" t="str">
        <x:v>U1-U7 and worst-affected subgroups as declared</x:v>
      </x:c>
      <x:c r="CO7677" t="n">
        <x:f>IFERROR(IF(AND(TYPE('Outcome_Requalification'!B14)=TYPE(CN7677),ISBLANK('Outcome_Requalification'!B14)=ISBLANK(CN7677),EXACT('Outcome_Requalification'!B14,CN7677)),0,1),1)</x:f>
        <x:v>0</x:v>
      </x:c>
    </x:row>
    <x:row r="7678">
      <x:c r="CL7678" t="str">
        <x:v>Outcome_Requalification</x:v>
      </x:c>
      <x:c r="CM7678" t="str">
        <x:v>C14</x:v>
      </x:c>
      <x:c r="CN7678" t="str">
        <x:v>DECLARED</x:v>
      </x:c>
      <x:c r="CO7678" t="n">
        <x:f>IFERROR(IF(AND(TYPE('Outcome_Requalification'!C14)=TYPE(CN7678),ISBLANK('Outcome_Requalification'!C14)=ISBLANK(CN7678),EXACT('Outcome_Requalification'!C14,CN7678)),0,1),1)</x:f>
        <x:v>0</x:v>
      </x:c>
    </x:row>
    <x:row r="7679">
      <x:c r="CL7679" t="str">
        <x:v>Outcome_Requalification</x:v>
      </x:c>
      <x:c r="CM7679" t="str">
        <x:v>D14</x:v>
      </x:c>
      <x:c r="CN7679" t="str">
        <x:v>PCC</x:v>
      </x:c>
      <x:c r="CO7679" t="n">
        <x:f>IFERROR(IF(AND(TYPE('Outcome_Requalification'!D14)=TYPE(CN7679),ISBLANK('Outcome_Requalification'!D14)=ISBLANK(CN7679),EXACT('Outcome_Requalification'!D14,CN7679)),0,1),1)</x:f>
        <x:v>0</x:v>
      </x:c>
    </x:row>
    <x:row r="7680">
      <x:c r="CL7680" t="str">
        <x:v>Outcome_Requalification</x:v>
      </x:c>
      <x:c r="CM7680" t="str">
        <x:v>E14</x:v>
      </x:c>
      <x:c r="CN7680" t="str">
        <x:v>New party or subgroup</x:v>
      </x:c>
      <x:c r="CO7680" t="n">
        <x:f>IFERROR(IF(AND(TYPE('Outcome_Requalification'!E14)=TYPE(CN7680),ISBLANK('Outcome_Requalification'!E14)=ISBLANK(CN7680),EXACT('Outcome_Requalification'!E14,CN7680)),0,1),1)</x:f>
        <x:v>0</x:v>
      </x:c>
    </x:row>
    <x:row r="7681">
      <x:c r="CL7681" t="str">
        <x:v>Outcome_Requalification</x:v>
      </x:c>
      <x:c r="CM7681" t="str">
        <x:v>F14</x:v>
      </x:c>
      <x:c r="CN7681" t="str">
        <x:v>Reopen RG and RF mapping</x:v>
      </x:c>
      <x:c r="CO7681" t="n">
        <x:f>IFERROR(IF(AND(TYPE('Outcome_Requalification'!F14)=TYPE(CN7681),ISBLANK('Outcome_Requalification'!F14)=ISBLANK(CN7681),EXACT('Outcome_Requalification'!F14,CN7681)),0,1),1)</x:f>
        <x:v>0</x:v>
      </x:c>
    </x:row>
    <x:row r="7682">
      <x:c r="CL7682" t="str">
        <x:v>Outcome_Requalification</x:v>
      </x:c>
      <x:c r="CM7682" t="str">
        <x:v>G14</x:v>
      </x:c>
      <x:c r="CN7682" t="str">
        <x:v>Stakeholder owner</x:v>
      </x:c>
      <x:c r="CO7682" t="n">
        <x:f>IFERROR(IF(AND(TYPE('Outcome_Requalification'!G14)=TYPE(CN7682),ISBLANK('Outcome_Requalification'!G14)=ISBLANK(CN7682),EXACT('Outcome_Requalification'!G14,CN7682)),0,1),1)</x:f>
        <x:v>0</x:v>
      </x:c>
    </x:row>
    <x:row r="7683">
      <x:c r="CL7683" t="str">
        <x:v>Outcome_Requalification</x:v>
      </x:c>
      <x:c r="CM7683" t="str">
        <x:v>A15</x:v>
      </x:c>
      <x:c r="CN7683" t="str">
        <x:v>RIGHTS_FLOOR_SIGNAL</x:v>
      </x:c>
      <x:c r="CO7683" t="n">
        <x:f>IFERROR(IF(AND(TYPE('Outcome_Requalification'!A15)=TYPE(CN7683),ISBLANK('Outcome_Requalification'!A15)=ISBLANK(CN7683),EXACT('Outcome_Requalification'!A15,CN7683)),0,1),1)</x:f>
        <x:v>0</x:v>
      </x:c>
    </x:row>
    <x:row r="7684">
      <x:c r="CL7684" t="str">
        <x:v>Outcome_Requalification</x:v>
      </x:c>
      <x:c r="CM7684" t="str">
        <x:v>B15</x:v>
      </x:c>
      <x:c r="CN7684" t="str">
        <x:v>No observed signal</x:v>
      </x:c>
      <x:c r="CO7684" t="n">
        <x:f>IFERROR(IF(AND(TYPE('Outcome_Requalification'!B15)=TYPE(CN7684),ISBLANK('Outcome_Requalification'!B15)=ISBLANK(CN7684),EXACT('Outcome_Requalification'!B15,CN7684)),0,1),1)</x:f>
        <x:v>0</x:v>
      </x:c>
    </x:row>
    <x:row r="7685">
      <x:c r="CL7685" t="str">
        <x:v>Outcome_Requalification</x:v>
      </x:c>
      <x:c r="CM7685" t="str">
        <x:v>C15</x:v>
      </x:c>
      <x:c r="CN7685" t="str">
        <x:v>NOT_AVAILABLE</x:v>
      </x:c>
      <x:c r="CO7685" t="n">
        <x:f>IFERROR(IF(AND(TYPE('Outcome_Requalification'!C15)=TYPE(CN7685),ISBLANK('Outcome_Requalification'!C15)=ISBLANK(CN7685),EXACT('Outcome_Requalification'!C15,CN7685)),0,1),1)</x:f>
        <x:v>0</x:v>
      </x:c>
    </x:row>
    <x:row r="7686">
      <x:c r="CL7686" t="str">
        <x:v>Outcome_Requalification</x:v>
      </x:c>
      <x:c r="CM7686" t="str">
        <x:v>D15</x:v>
      </x:c>
      <x:c r="CN7686" t="str">
        <x:v>Rights monitoring</x:v>
      </x:c>
      <x:c r="CO7686" t="n">
        <x:f>IFERROR(IF(AND(TYPE('Outcome_Requalification'!D15)=TYPE(CN7686),ISBLANK('Outcome_Requalification'!D15)=ISBLANK(CN7686),EXACT('Outcome_Requalification'!D15,CN7686)),0,1),1)</x:f>
        <x:v>0</x:v>
      </x:c>
    </x:row>
    <x:row r="7687">
      <x:c r="CL7687" t="str">
        <x:v>Outcome_Requalification</x:v>
      </x:c>
      <x:c r="CM7687" t="str">
        <x:v>E15</x:v>
      </x:c>
      <x:c r="CN7687" t="str">
        <x:v>Any credible floor breach</x:v>
      </x:c>
      <x:c r="CO7687" t="n">
        <x:f>IFERROR(IF(AND(TYPE('Outcome_Requalification'!E15)=TYPE(CN7687),ISBLANK('Outcome_Requalification'!E15)=ISBLANK(CN7687),EXACT('Outcome_Requalification'!E15,CN7687)),0,1),1)</x:f>
        <x:v>0</x:v>
      </x:c>
    </x:row>
    <x:row r="7688">
      <x:c r="CL7688" t="str">
        <x:v>Outcome_Requalification</x:v>
      </x:c>
      <x:c r="CM7688" t="str">
        <x:v>F15</x:v>
      </x:c>
      <x:c r="CN7688" t="str">
        <x:v>Pause; reopen RF/NCRC; remedy</x:v>
      </x:c>
      <x:c r="CO7688" t="n">
        <x:f>IFERROR(IF(AND(TYPE('Outcome_Requalification'!F15)=TYPE(CN7688),ISBLANK('Outcome_Requalification'!F15)=ISBLANK(CN7688),EXACT('Outcome_Requalification'!F15,CN7688)),0,1),1)</x:f>
        <x:v>0</x:v>
      </x:c>
    </x:row>
    <x:row r="7689">
      <x:c r="CL7689" t="str">
        <x:v>Outcome_Requalification</x:v>
      </x:c>
      <x:c r="CM7689" t="str">
        <x:v>G15</x:v>
      </x:c>
      <x:c r="CN7689" t="str">
        <x:v>Rights owner</x:v>
      </x:c>
      <x:c r="CO7689" t="n">
        <x:f>IFERROR(IF(AND(TYPE('Outcome_Requalification'!G15)=TYPE(CN7689),ISBLANK('Outcome_Requalification'!G15)=ISBLANK(CN7689),EXACT('Outcome_Requalification'!G15,CN7689)),0,1),1)</x:f>
        <x:v>0</x:v>
      </x:c>
    </x:row>
    <x:row r="7690">
      <x:c r="CL7690" t="str">
        <x:v>Outcome_Requalification</x:v>
      </x:c>
      <x:c r="CM7690" t="str">
        <x:v>A16</x:v>
      </x:c>
      <x:c r="CN7690" t="str">
        <x:v>TAIL_RISK_SIGNAL</x:v>
      </x:c>
      <x:c r="CO7690" t="n">
        <x:f>IFERROR(IF(AND(TYPE('Outcome_Requalification'!A16)=TYPE(CN7690),ISBLANK('Outcome_Requalification'!A16)=ISBLANK(CN7690),EXACT('Outcome_Requalification'!A16,CN7690)),0,1),1)</x:f>
        <x:v>0</x:v>
      </x:c>
    </x:row>
    <x:row r="7691">
      <x:c r="CL7691" t="str">
        <x:v>Outcome_Requalification</x:v>
      </x:c>
      <x:c r="CM7691" t="str">
        <x:v>B16</x:v>
      </x:c>
      <x:c r="CN7691" t="str">
        <x:v>No observed signal</x:v>
      </x:c>
      <x:c r="CO7691" t="n">
        <x:f>IFERROR(IF(AND(TYPE('Outcome_Requalification'!B16)=TYPE(CN7691),ISBLANK('Outcome_Requalification'!B16)=ISBLANK(CN7691),EXACT('Outcome_Requalification'!B16,CN7691)),0,1),1)</x:f>
        <x:v>0</x:v>
      </x:c>
    </x:row>
    <x:row r="7692">
      <x:c r="CL7692" t="str">
        <x:v>Outcome_Requalification</x:v>
      </x:c>
      <x:c r="CM7692" t="str">
        <x:v>C16</x:v>
      </x:c>
      <x:c r="CN7692" t="str">
        <x:v>NOT_AVAILABLE</x:v>
      </x:c>
      <x:c r="CO7692" t="n">
        <x:f>IFERROR(IF(AND(TYPE('Outcome_Requalification'!C16)=TYPE(CN7692),ISBLANK('Outcome_Requalification'!C16)=ISBLANK(CN7692),EXACT('Outcome_Requalification'!C16,CN7692)),0,1),1)</x:f>
        <x:v>0</x:v>
      </x:c>
    </x:row>
    <x:row r="7693">
      <x:c r="CL7693" t="str">
        <x:v>Outcome_Requalification</x:v>
      </x:c>
      <x:c r="CM7693" t="str">
        <x:v>D16</x:v>
      </x:c>
      <x:c r="CN7693" t="str">
        <x:v>Scenario monitoring</x:v>
      </x:c>
      <x:c r="CO7693" t="n">
        <x:f>IFERROR(IF(AND(TYPE('Outcome_Requalification'!D16)=TYPE(CN7693),ISBLANK('Outcome_Requalification'!D16)=ISBLANK(CN7693),EXACT('Outcome_Requalification'!D16,CN7693)),0,1),1)</x:f>
        <x:v>0</x:v>
      </x:c>
    </x:row>
    <x:row r="7694">
      <x:c r="CL7694" t="str">
        <x:v>Outcome_Requalification</x:v>
      </x:c>
      <x:c r="CM7694" t="str">
        <x:v>E16</x:v>
      </x:c>
      <x:c r="CN7694" t="str">
        <x:v>New ruin pathway or corridor breach</x:v>
      </x:c>
      <x:c r="CO7694" t="n">
        <x:f>IFERROR(IF(AND(TYPE('Outcome_Requalification'!E16)=TYPE(CN7694),ISBLANK('Outcome_Requalification'!E16)=ISBLANK(CN7694),EXACT('Outcome_Requalification'!E16,CN7694)),0,1),1)</x:f>
        <x:v>0</x:v>
      </x:c>
    </x:row>
    <x:row r="7695">
      <x:c r="CL7695" t="str">
        <x:v>Outcome_Requalification</x:v>
      </x:c>
      <x:c r="CM7695" t="str">
        <x:v>F16</x:v>
      </x:c>
      <x:c r="CN7695" t="str">
        <x:v>Pause; reopen TRC</x:v>
      </x:c>
      <x:c r="CO7695" t="n">
        <x:f>IFERROR(IF(AND(TYPE('Outcome_Requalification'!F16)=TYPE(CN7695),ISBLANK('Outcome_Requalification'!F16)=ISBLANK(CN7695),EXACT('Outcome_Requalification'!F16,CN7695)),0,1),1)</x:f>
        <x:v>0</x:v>
      </x:c>
    </x:row>
    <x:row r="7696">
      <x:c r="CL7696" t="str">
        <x:v>Outcome_Requalification</x:v>
      </x:c>
      <x:c r="CM7696" t="str">
        <x:v>G16</x:v>
      </x:c>
      <x:c r="CN7696" t="str">
        <x:v>Risk owner</x:v>
      </x:c>
      <x:c r="CO7696" t="n">
        <x:f>IFERROR(IF(AND(TYPE('Outcome_Requalification'!G16)=TYPE(CN7696),ISBLANK('Outcome_Requalification'!G16)=ISBLANK(CN7696),EXACT('Outcome_Requalification'!G16,CN7696)),0,1),1)</x:f>
        <x:v>0</x:v>
      </x:c>
    </x:row>
    <x:row r="7697">
      <x:c r="CL7697" t="str">
        <x:v>Outcome_Requalification</x:v>
      </x:c>
      <x:c r="CM7697" t="str">
        <x:v>A17</x:v>
      </x:c>
      <x:c r="CN7697" t="str">
        <x:v>CONTAINMENT_SIGNAL</x:v>
      </x:c>
      <x:c r="CO7697" t="n">
        <x:f>IFERROR(IF(AND(TYPE('Outcome_Requalification'!A17)=TYPE(CN7697),ISBLANK('Outcome_Requalification'!A17)=ISBLANK(CN7697),EXACT('Outcome_Requalification'!A17,CN7697)),0,1),1)</x:f>
        <x:v>0</x:v>
      </x:c>
    </x:row>
    <x:row r="7698">
      <x:c r="CL7698" t="str">
        <x:v>Outcome_Requalification</x:v>
      </x:c>
      <x:c r="CM7698" t="str">
        <x:v>B17</x:v>
      </x:c>
      <x:c r="CN7698" t="str">
        <x:v>No observed signal</x:v>
      </x:c>
      <x:c r="CO7698" t="n">
        <x:f>IFERROR(IF(AND(TYPE('Outcome_Requalification'!B17)=TYPE(CN7698),ISBLANK('Outcome_Requalification'!B17)=ISBLANK(CN7698),EXACT('Outcome_Requalification'!B17,CN7698)),0,1),1)</x:f>
        <x:v>0</x:v>
      </x:c>
    </x:row>
    <x:row r="7699">
      <x:c r="CL7699" t="str">
        <x:v>Outcome_Requalification</x:v>
      </x:c>
      <x:c r="CM7699" t="str">
        <x:v>C17</x:v>
      </x:c>
      <x:c r="CN7699" t="str">
        <x:v>NOT_AVAILABLE</x:v>
      </x:c>
      <x:c r="CO7699" t="n">
        <x:f>IFERROR(IF(AND(TYPE('Outcome_Requalification'!C17)=TYPE(CN7699),ISBLANK('Outcome_Requalification'!C17)=ISBLANK(CN7699),EXACT('Outcome_Requalification'!C17,CN7699)),0,1),1)</x:f>
        <x:v>0</x:v>
      </x:c>
    </x:row>
    <x:row r="7700">
      <x:c r="CL7700" t="str">
        <x:v>Outcome_Requalification</x:v>
      </x:c>
      <x:c r="CM7700" t="str">
        <x:v>D17</x:v>
      </x:c>
      <x:c r="CN7700" t="str">
        <x:v>Structural monitoring</x:v>
      </x:c>
      <x:c r="CO7700" t="n">
        <x:f>IFERROR(IF(AND(TYPE('Outcome_Requalification'!D17)=TYPE(CN7700),ISBLANK('Outcome_Requalification'!D17)=ISBLANK(CN7700),EXACT('Outcome_Requalification'!D17,CN7700)),0,1),1)</x:f>
        <x:v>0</x:v>
      </x:c>
    </x:row>
    <x:row r="7701">
      <x:c r="CL7701" t="str">
        <x:v>Outcome_Requalification</x:v>
      </x:c>
      <x:c r="CM7701" t="str">
        <x:v>E17</x:v>
      </x:c>
      <x:c r="CN7701" t="str">
        <x:v>Material containing-system degradation</x:v>
      </x:c>
      <x:c r="CO7701" t="n">
        <x:f>IFERROR(IF(AND(TYPE('Outcome_Requalification'!E17)=TYPE(CN7701),ISBLANK('Outcome_Requalification'!E17)=ISBLANK(CN7701),EXACT('Outcome_Requalification'!E17,CN7701)),0,1),1)</x:f>
        <x:v>0</x:v>
      </x:c>
    </x:row>
    <x:row r="7702">
      <x:c r="CL7702" t="str">
        <x:v>Outcome_Requalification</x:v>
      </x:c>
      <x:c r="CM7702" t="str">
        <x:v>F17</x:v>
      </x:c>
      <x:c r="CN7702" t="str">
        <x:v>Pause; reopen CSV</x:v>
      </x:c>
      <x:c r="CO7702" t="n">
        <x:f>IFERROR(IF(AND(TYPE('Outcome_Requalification'!F17)=TYPE(CN7702),ISBLANK('Outcome_Requalification'!F17)=ISBLANK(CN7702),EXACT('Outcome_Requalification'!F17,CN7702)),0,1),1)</x:f>
        <x:v>0</x:v>
      </x:c>
    </x:row>
    <x:row r="7703">
      <x:c r="CL7703" t="str">
        <x:v>Outcome_Requalification</x:v>
      </x:c>
      <x:c r="CM7703" t="str">
        <x:v>G17</x:v>
      </x:c>
      <x:c r="CN7703" t="str">
        <x:v>Containment owner</x:v>
      </x:c>
      <x:c r="CO7703" t="n">
        <x:f>IFERROR(IF(AND(TYPE('Outcome_Requalification'!G17)=TYPE(CN7703),ISBLANK('Outcome_Requalification'!G17)=ISBLANK(CN7703),EXACT('Outcome_Requalification'!G17,CN7703)),0,1),1)</x:f>
        <x:v>0</x:v>
      </x:c>
    </x:row>
    <x:row r="7704">
      <x:c r="CL7704" t="str">
        <x:v>Outcome_Requalification</x:v>
      </x:c>
      <x:c r="CM7704" t="str">
        <x:v>A18</x:v>
      </x:c>
      <x:c r="CN7704" t="str">
        <x:v>CONTROL_OR_OBLIGATION_FAILURE</x:v>
      </x:c>
      <x:c r="CO7704" t="n">
        <x:f>IFERROR(IF(AND(TYPE('Outcome_Requalification'!A18)=TYPE(CN7704),ISBLANK('Outcome_Requalification'!A18)=ISBLANK(CN7704),EXACT('Outcome_Requalification'!A18,CN7704)),0,1),1)</x:f>
        <x:v>0</x:v>
      </x:c>
    </x:row>
    <x:row r="7705">
      <x:c r="CL7705" t="str">
        <x:v>Outcome_Requalification</x:v>
      </x:c>
      <x:c r="CM7705" t="str">
        <x:v>B18</x:v>
      </x:c>
      <x:c r="CN7705" t="str">
        <x:v>None observed</x:v>
      </x:c>
      <x:c r="CO7705" t="n">
        <x:f>IFERROR(IF(AND(TYPE('Outcome_Requalification'!B18)=TYPE(CN7705),ISBLANK('Outcome_Requalification'!B18)=ISBLANK(CN7705),EXACT('Outcome_Requalification'!B18,CN7705)),0,1),1)</x:f>
        <x:v>0</x:v>
      </x:c>
    </x:row>
    <x:row r="7706">
      <x:c r="CL7706" t="str">
        <x:v>Outcome_Requalification</x:v>
      </x:c>
      <x:c r="CM7706" t="str">
        <x:v>C18</x:v>
      </x:c>
      <x:c r="CN7706" t="str">
        <x:v>NOT_AVAILABLE</x:v>
      </x:c>
      <x:c r="CO7706" t="n">
        <x:f>IFERROR(IF(AND(TYPE('Outcome_Requalification'!C18)=TYPE(CN7706),ISBLANK('Outcome_Requalification'!C18)=ISBLANK(CN7706),EXACT('Outcome_Requalification'!C18,CN7706)),0,1),1)</x:f>
        <x:v>0</x:v>
      </x:c>
    </x:row>
    <x:row r="7707">
      <x:c r="CL7707" t="str">
        <x:v>Outcome_Requalification</x:v>
      </x:c>
      <x:c r="CM7707" t="str">
        <x:v>D18</x:v>
      </x:c>
      <x:c r="CN7707" t="str">
        <x:v>Control evidence</x:v>
      </x:c>
      <x:c r="CO7707" t="n">
        <x:f>IFERROR(IF(AND(TYPE('Outcome_Requalification'!D18)=TYPE(CN7707),ISBLANK('Outcome_Requalification'!D18)=ISBLANK(CN7707),EXACT('Outcome_Requalification'!D18,CN7707)),0,1),1)</x:f>
        <x:v>0</x:v>
      </x:c>
    </x:row>
    <x:row r="7708">
      <x:c r="CL7708" t="str">
        <x:v>Outcome_Requalification</x:v>
      </x:c>
      <x:c r="CM7708" t="str">
        <x:v>E18</x:v>
      </x:c>
      <x:c r="CN7708" t="str">
        <x:v>Failure, expiry, suspension, or ineffective control</x:v>
      </x:c>
      <x:c r="CO7708" t="n">
        <x:f>IFERROR(IF(AND(TYPE('Outcome_Requalification'!E18)=TYPE(CN7708),ISBLANK('Outcome_Requalification'!E18)=ISBLANK(CN7708),EXACT('Outcome_Requalification'!E18,CN7708)),0,1),1)</x:f>
        <x:v>0</x:v>
      </x:c>
    </x:row>
    <x:row r="7709">
      <x:c r="CL7709" t="str">
        <x:v>Outcome_Requalification</x:v>
      </x:c>
      <x:c r="CM7709" t="str">
        <x:v>F18</x:v>
      </x:c>
      <x:c r="CN7709" t="str">
        <x:v>Pause; repair or refuse</x:v>
      </x:c>
      <x:c r="CO7709" t="n">
        <x:f>IFERROR(IF(AND(TYPE('Outcome_Requalification'!F18)=TYPE(CN7709),ISBLANK('Outcome_Requalification'!F18)=ISBLANK(CN7709),EXACT('Outcome_Requalification'!F18,CN7709)),0,1),1)</x:f>
        <x:v>0</x:v>
      </x:c>
    </x:row>
    <x:row r="7710">
      <x:c r="CL7710" t="str">
        <x:v>Outcome_Requalification</x:v>
      </x:c>
      <x:c r="CM7710" t="str">
        <x:v>G18</x:v>
      </x:c>
      <x:c r="CN7710" t="str">
        <x:v>Control owner</x:v>
      </x:c>
      <x:c r="CO7710" t="n">
        <x:f>IFERROR(IF(AND(TYPE('Outcome_Requalification'!G18)=TYPE(CN7710),ISBLANK('Outcome_Requalification'!G18)=ISBLANK(CN7710),EXACT('Outcome_Requalification'!G18,CN7710)),0,1),1)</x:f>
        <x:v>0</x:v>
      </x:c>
    </x:row>
    <x:row r="7711">
      <x:c r="CL7711" t="str">
        <x:v>Outcome_Requalification</x:v>
      </x:c>
      <x:c r="CM7711" t="str">
        <x:v>A19</x:v>
      </x:c>
      <x:c r="CN7711" t="str">
        <x:v>NEW_MATERIAL_UNKNOWN</x:v>
      </x:c>
      <x:c r="CO7711" t="n">
        <x:f>IFERROR(IF(AND(TYPE('Outcome_Requalification'!A19)=TYPE(CN7711),ISBLANK('Outcome_Requalification'!A19)=ISBLANK(CN7711),EXACT('Outcome_Requalification'!A19,CN7711)),0,1),1)</x:f>
        <x:v>0</x:v>
      </x:c>
    </x:row>
    <x:row r="7712">
      <x:c r="CL7712" t="str">
        <x:v>Outcome_Requalification</x:v>
      </x:c>
      <x:c r="CM7712" t="str">
        <x:v>B19</x:v>
      </x:c>
      <x:c r="CN7712" t="str">
        <x:v>None observed</x:v>
      </x:c>
      <x:c r="CO7712" t="n">
        <x:f>IFERROR(IF(AND(TYPE('Outcome_Requalification'!B19)=TYPE(CN7712),ISBLANK('Outcome_Requalification'!B19)=ISBLANK(CN7712),EXACT('Outcome_Requalification'!B19,CN7712)),0,1),1)</x:f>
        <x:v>0</x:v>
      </x:c>
    </x:row>
    <x:row r="7713">
      <x:c r="CL7713" t="str">
        <x:v>Outcome_Requalification</x:v>
      </x:c>
      <x:c r="CM7713" t="str">
        <x:v>C19</x:v>
      </x:c>
      <x:c r="CN7713" t="str">
        <x:v>NOT_AVAILABLE</x:v>
      </x:c>
      <x:c r="CO7713" t="n">
        <x:f>IFERROR(IF(AND(TYPE('Outcome_Requalification'!C19)=TYPE(CN7713),ISBLANK('Outcome_Requalification'!C19)=ISBLANK(CN7713),EXACT('Outcome_Requalification'!C19,CN7713)),0,1),1)</x:f>
        <x:v>0</x:v>
      </x:c>
    </x:row>
    <x:row r="7714">
      <x:c r="CL7714" t="str">
        <x:v>Outcome_Requalification</x:v>
      </x:c>
      <x:c r="CM7714" t="str">
        <x:v>D19</x:v>
      </x:c>
      <x:c r="CN7714" t="str">
        <x:v>Incident / evidence register</x:v>
      </x:c>
      <x:c r="CO7714" t="n">
        <x:f>IFERROR(IF(AND(TYPE('Outcome_Requalification'!D19)=TYPE(CN7714),ISBLANK('Outcome_Requalification'!D19)=ISBLANK(CN7714),EXACT('Outcome_Requalification'!D19,CN7714)),0,1),1)</x:f>
        <x:v>0</x:v>
      </x:c>
    </x:row>
    <x:row r="7715">
      <x:c r="CL7715" t="str">
        <x:v>Outcome_Requalification</x:v>
      </x:c>
      <x:c r="CM7715" t="str">
        <x:v>E19</x:v>
      </x:c>
      <x:c r="CN7715" t="str">
        <x:v>Unknown changes attempted claim</x:v>
      </x:c>
      <x:c r="CO7715" t="n">
        <x:f>IFERROR(IF(AND(TYPE('Outcome_Requalification'!E19)=TYPE(CN7715),ISBLANK('Outcome_Requalification'!E19)=ISBLANK(CN7715),EXACT('Outcome_Requalification'!E19,CN7715)),0,1),1)</x:f>
        <x:v>0</x:v>
      </x:c>
    </x:row>
    <x:row r="7716">
      <x:c r="CL7716" t="str">
        <x:v>Outcome_Requalification</x:v>
      </x:c>
      <x:c r="CM7716" t="str">
        <x:v>F19</x:v>
      </x:c>
      <x:c r="CN7716" t="str">
        <x:v>Narrow claim or refuse pending evidence</x:v>
      </x:c>
      <x:c r="CO7716" t="n">
        <x:f>IFERROR(IF(AND(TYPE('Outcome_Requalification'!F19)=TYPE(CN7716),ISBLANK('Outcome_Requalification'!F19)=ISBLANK(CN7716),EXACT('Outcome_Requalification'!F19,CN7716)),0,1),1)</x:f>
        <x:v>0</x:v>
      </x:c>
    </x:row>
    <x:row r="7717">
      <x:c r="CL7717" t="str">
        <x:v>Outcome_Requalification</x:v>
      </x:c>
      <x:c r="CM7717" t="str">
        <x:v>G19</x:v>
      </x:c>
      <x:c r="CN7717" t="str">
        <x:v>Reviewer</x:v>
      </x:c>
      <x:c r="CO7717" t="n">
        <x:f>IFERROR(IF(AND(TYPE('Outcome_Requalification'!G19)=TYPE(CN7717),ISBLANK('Outcome_Requalification'!G19)=ISBLANK(CN7717),EXACT('Outcome_Requalification'!G19,CN7717)),0,1),1)</x:f>
        <x:v>0</x:v>
      </x:c>
    </x:row>
    <x:row r="7718">
      <x:c r="CL7718" t="str">
        <x:v>Outcome_Requalification</x:v>
      </x:c>
      <x:c r="CM7718" t="str">
        <x:v>A20</x:v>
      </x:c>
      <x:c r="CN7718" t="str">
        <x:v>REQUALIFICATION_TRIGGER</x:v>
      </x:c>
      <x:c r="CO7718" t="n">
        <x:f>IFERROR(IF(AND(TYPE('Outcome_Requalification'!A20)=TYPE(CN7718),ISBLANK('Outcome_Requalification'!A20)=ISBLANK(CN7718),EXACT('Outcome_Requalification'!A20,CN7718)),0,1),1)</x:f>
        <x:v>0</x:v>
      </x:c>
    </x:row>
    <x:row r="7719">
      <x:c r="CL7719" t="str">
        <x:v>Outcome_Requalification</x:v>
      </x:c>
      <x:c r="CM7719" t="str">
        <x:v>B20</x:v>
      </x:c>
      <x:c r="CN7719" t="str">
        <x:v>INACTIVE</x:v>
      </x:c>
      <x:c r="CO7719" t="n">
        <x:f>IFERROR(IF(AND(TYPE('Outcome_Requalification'!B20)=TYPE(CN7719),ISBLANK('Outcome_Requalification'!B20)=ISBLANK(CN7719),EXACT('Outcome_Requalification'!B20,CN7719)),0,1),1)</x:f>
        <x:v>0</x:v>
      </x:c>
    </x:row>
    <x:row r="7720">
      <x:c r="CL7720" t="str">
        <x:v>Outcome_Requalification</x:v>
      </x:c>
      <x:c r="CM7720" t="str">
        <x:v>C20</x:v>
      </x:c>
      <x:c r="CN7720" t="str">
        <x:v>MONITORED</x:v>
      </x:c>
      <x:c r="CO7720" t="n">
        <x:f>IFERROR(IF(AND(TYPE('Outcome_Requalification'!C20)=TYPE(CN7720),ISBLANK('Outcome_Requalification'!C20)=ISBLANK(CN7720),EXACT('Outcome_Requalification'!C20,CN7720)),0,1),1)</x:f>
        <x:v>0</x:v>
      </x:c>
    </x:row>
    <x:row r="7721">
      <x:c r="CL7721" t="str">
        <x:v>Outcome_Requalification</x:v>
      </x:c>
      <x:c r="CM7721" t="str">
        <x:v>D20</x:v>
      </x:c>
      <x:c r="CN7721" t="str">
        <x:v>Configuration_Assurance</x:v>
      </x:c>
      <x:c r="CO7721" t="n">
        <x:f>IFERROR(IF(AND(TYPE('Outcome_Requalification'!D20)=TYPE(CN7721),ISBLANK('Outcome_Requalification'!D20)=ISBLANK(CN7721),EXACT('Outcome_Requalification'!D20,CN7721)),0,1),1)</x:f>
        <x:v>0</x:v>
      </x:c>
    </x:row>
    <x:row r="7722">
      <x:c r="CL7722" t="str">
        <x:v>Outcome_Requalification</x:v>
      </x:c>
      <x:c r="CM7722" t="str">
        <x:v>E20</x:v>
      </x:c>
      <x:c r="CN7722" t="str">
        <x:v>Any material item above</x:v>
      </x:c>
      <x:c r="CO7722" t="n">
        <x:f>IFERROR(IF(AND(TYPE('Outcome_Requalification'!E20)=TYPE(CN7722),ISBLANK('Outcome_Requalification'!E20)=ISBLANK(CN7722),EXACT('Outcome_Requalification'!E20,CN7722)),0,1),1)</x:f>
        <x:v>0</x:v>
      </x:c>
    </x:row>
    <x:row r="7723">
      <x:c r="CL7723" t="str">
        <x:v>Outcome_Requalification</x:v>
      </x:c>
      <x:c r="CM7723" t="str">
        <x:v>F20</x:v>
      </x:c>
      <x:c r="CN7723" t="str">
        <x:v>Set qualification SUSPENDED_PENDING_REQUALIFICATION</x:v>
      </x:c>
      <x:c r="CO7723" t="n">
        <x:f>IFERROR(IF(AND(TYPE('Outcome_Requalification'!F20)=TYPE(CN7723),ISBLANK('Outcome_Requalification'!F20)=ISBLANK(CN7723),EXACT('Outcome_Requalification'!F20,CN7723)),0,1),1)</x:f>
        <x:v>0</x:v>
      </x:c>
    </x:row>
    <x:row r="7724">
      <x:c r="CL7724" t="str">
        <x:v>Outcome_Requalification</x:v>
      </x:c>
      <x:c r="CM7724" t="str">
        <x:v>G20</x:v>
      </x:c>
      <x:c r="CN7724" t="str">
        <x:v>Governance owner</x:v>
      </x:c>
      <x:c r="CO7724" t="n">
        <x:f>IFERROR(IF(AND(TYPE('Outcome_Requalification'!G20)=TYPE(CN7724),ISBLANK('Outcome_Requalification'!G20)=ISBLANK(CN7724),EXACT('Outcome_Requalification'!G20,CN7724)),0,1),1)</x:f>
        <x:v>0</x:v>
      </x:c>
    </x:row>
    <x:row r="7725">
      <x:c r="CL7725" t="str">
        <x:v>Outcome_Requalification</x:v>
      </x:c>
      <x:c r="CM7725" t="str">
        <x:v>A21</x:v>
      </x:c>
      <x:c r="CN7725" t="str">
        <x:v>REQUALIFICATION_STATUS</x:v>
      </x:c>
      <x:c r="CO7725" t="n">
        <x:f>IFERROR(IF(AND(TYPE('Outcome_Requalification'!A21)=TYPE(CN7725),ISBLANK('Outcome_Requalification'!A21)=ISBLANK(CN7725),EXACT('Outcome_Requalification'!A21,CN7725)),0,1),1)</x:f>
        <x:v>0</x:v>
      </x:c>
    </x:row>
    <x:row r="7726">
      <x:c r="CL7726" t="str">
        <x:v>Outcome_Requalification</x:v>
      </x:c>
      <x:c r="CM7726" t="str">
        <x:v>B21</x:v>
      </x:c>
      <x:c r="CN7726" t="str">
        <x:v>NOT_TRIGGERED</x:v>
      </x:c>
      <x:c r="CO7726" t="n">
        <x:f>IFERROR(IF(AND(TYPE('Outcome_Requalification'!B21)=TYPE(CN7726),ISBLANK('Outcome_Requalification'!B21)=ISBLANK(CN7726),EXACT('Outcome_Requalification'!B21,CN7726)),0,1),1)</x:f>
        <x:v>0</x:v>
      </x:c>
    </x:row>
    <x:row r="7727">
      <x:c r="CL7727" t="str">
        <x:v>Outcome_Requalification</x:v>
      </x:c>
      <x:c r="CM7727" t="str">
        <x:v>C21</x:v>
      </x:c>
      <x:c r="CN7727" t="str">
        <x:v>CURRENT</x:v>
      </x:c>
      <x:c r="CO7727" t="n">
        <x:f>IFERROR(IF(AND(TYPE('Outcome_Requalification'!C21)=TYPE(CN7727),ISBLANK('Outcome_Requalification'!C21)=ISBLANK(CN7727),EXACT('Outcome_Requalification'!C21,CN7727)),0,1),1)</x:f>
        <x:v>0</x:v>
      </x:c>
    </x:row>
    <x:row r="7728">
      <x:c r="CL7728" t="str">
        <x:v>Outcome_Requalification</x:v>
      </x:c>
      <x:c r="CM7728" t="str">
        <x:v>D21</x:v>
      </x:c>
      <x:c r="CN7728" t="str">
        <x:v>Run record</x:v>
      </x:c>
      <x:c r="CO7728" t="n">
        <x:f>IFERROR(IF(AND(TYPE('Outcome_Requalification'!D21)=TYPE(CN7728),ISBLANK('Outcome_Requalification'!D21)=ISBLANK(CN7728),EXACT('Outcome_Requalification'!D21,CN7728)),0,1),1)</x:f>
        <x:v>0</x:v>
      </x:c>
    </x:row>
    <x:row r="7729">
      <x:c r="CL7729" t="str">
        <x:v>Outcome_Requalification</x:v>
      </x:c>
      <x:c r="CM7729" t="str">
        <x:v>E21</x:v>
      </x:c>
      <x:c r="CN7729" t="str">
        <x:v>Trigger becomes active</x:v>
      </x:c>
      <x:c r="CO7729" t="n">
        <x:f>IFERROR(IF(AND(TYPE('Outcome_Requalification'!E21)=TYPE(CN7729),ISBLANK('Outcome_Requalification'!E21)=ISBLANK(CN7729),EXACT('Outcome_Requalification'!E21,CN7729)),0,1),1)</x:f>
        <x:v>0</x:v>
      </x:c>
    </x:row>
    <x:row r="7730">
      <x:c r="CL7730" t="str">
        <x:v>Outcome_Requalification</x:v>
      </x:c>
      <x:c r="CM7730" t="str">
        <x:v>F21</x:v>
      </x:c>
      <x:c r="CN7730" t="str">
        <x:v>Reopen only affected stages plus dependencies</x:v>
      </x:c>
      <x:c r="CO7730" t="n">
        <x:f>IFERROR(IF(AND(TYPE('Outcome_Requalification'!F21)=TYPE(CN7730),ISBLANK('Outcome_Requalification'!F21)=ISBLANK(CN7730),EXACT('Outcome_Requalification'!F21,CN7730)),0,1),1)</x:f>
        <x:v>0</x:v>
      </x:c>
    </x:row>
    <x:row r="7731">
      <x:c r="CL7731" t="str">
        <x:v>Outcome_Requalification</x:v>
      </x:c>
      <x:c r="CM7731" t="str">
        <x:v>G21</x:v>
      </x:c>
      <x:c r="CN7731" t="str">
        <x:v>Reviewer</x:v>
      </x:c>
      <x:c r="CO7731" t="n">
        <x:f>IFERROR(IF(AND(TYPE('Outcome_Requalification'!G21)=TYPE(CN7731),ISBLANK('Outcome_Requalification'!G21)=ISBLANK(CN7731),EXACT('Outcome_Requalification'!G21,CN7731)),0,1),1)</x:f>
        <x:v>0</x:v>
      </x:c>
    </x:row>
    <x:row r="7732">
      <x:c r="CL7732" t="str">
        <x:v>Outcome_Requalification</x:v>
      </x:c>
      <x:c r="CM7732" t="str">
        <x:v>A22</x:v>
      </x:c>
      <x:c r="CN7732" t="str">
        <x:v>REOPENED_STAGES</x:v>
      </x:c>
      <x:c r="CO7732" t="n">
        <x:f>IFERROR(IF(AND(TYPE('Outcome_Requalification'!A22)=TYPE(CN7732),ISBLANK('Outcome_Requalification'!A22)=ISBLANK(CN7732),EXACT('Outcome_Requalification'!A22,CN7732)),0,1),1)</x:f>
        <x:v>0</x:v>
      </x:c>
    </x:row>
    <x:row r="7733">
      <x:c r="CL7733" t="str">
        <x:v>Outcome_Requalification</x:v>
      </x:c>
      <x:c r="CM7733" t="str">
        <x:v>B22</x:v>
      </x:c>
      <x:c r="CN7733" t="str">
        <x:v>None</x:v>
      </x:c>
      <x:c r="CO7733" t="n">
        <x:f>IFERROR(IF(AND(TYPE('Outcome_Requalification'!B22)=TYPE(CN7733),ISBLANK('Outcome_Requalification'!B22)=ISBLANK(CN7733),EXACT('Outcome_Requalification'!B22,CN7733)),0,1),1)</x:f>
        <x:v>0</x:v>
      </x:c>
    </x:row>
    <x:row r="7734">
      <x:c r="CL7734" t="str">
        <x:v>Outcome_Requalification</x:v>
      </x:c>
      <x:c r="CM7734" t="str">
        <x:v>C22</x:v>
      </x:c>
      <x:c r="CN7734" t="str">
        <x:v>NOT_TRIGGERED</x:v>
      </x:c>
      <x:c r="CO7734" t="n">
        <x:f>IFERROR(IF(AND(TYPE('Outcome_Requalification'!C22)=TYPE(CN7734),ISBLANK('Outcome_Requalification'!C22)=ISBLANK(CN7734),EXACT('Outcome_Requalification'!C22,CN7734)),0,1),1)</x:f>
        <x:v>0</x:v>
      </x:c>
    </x:row>
    <x:row r="7735">
      <x:c r="CL7735" t="str">
        <x:v>Outcome_Requalification</x:v>
      </x:c>
      <x:c r="CM7735" t="str">
        <x:v>D22</x:v>
      </x:c>
      <x:c r="CN7735" t="str">
        <x:v>Dependency ledger</x:v>
      </x:c>
      <x:c r="CO7735" t="n">
        <x:f>IFERROR(IF(AND(TYPE('Outcome_Requalification'!D22)=TYPE(CN7735),ISBLANK('Outcome_Requalification'!D22)=ISBLANK(CN7735),EXACT('Outcome_Requalification'!D22,CN7735)),0,1),1)</x:f>
        <x:v>0</x:v>
      </x:c>
    </x:row>
    <x:row r="7736">
      <x:c r="CL7736" t="str">
        <x:v>Outcome_Requalification</x:v>
      </x:c>
      <x:c r="CM7736" t="str">
        <x:v>E22</x:v>
      </x:c>
      <x:c r="CN7736" t="str">
        <x:v>Material trigger</x:v>
      </x:c>
      <x:c r="CO7736" t="n">
        <x:f>IFERROR(IF(AND(TYPE('Outcome_Requalification'!E22)=TYPE(CN7736),ISBLANK('Outcome_Requalification'!E22)=ISBLANK(CN7736),EXACT('Outcome_Requalification'!E22,CN7736)),0,1),1)</x:f>
        <x:v>0</x:v>
      </x:c>
    </x:row>
    <x:row r="7737">
      <x:c r="CL7737" t="str">
        <x:v>Outcome_Requalification</x:v>
      </x:c>
      <x:c r="CM7737" t="str">
        <x:v>F22</x:v>
      </x:c>
      <x:c r="CN7737" t="str">
        <x:v>RG / RF-NCRC / TRC / CSV / RLS as dependency requires</x:v>
      </x:c>
      <x:c r="CO7737" t="n">
        <x:f>IFERROR(IF(AND(TYPE('Outcome_Requalification'!F22)=TYPE(CN7737),ISBLANK('Outcome_Requalification'!F22)=ISBLANK(CN7737),EXACT('Outcome_Requalification'!F22,CN7737)),0,1),1)</x:f>
        <x:v>0</x:v>
      </x:c>
    </x:row>
    <x:row r="7738">
      <x:c r="CL7738" t="str">
        <x:v>Outcome_Requalification</x:v>
      </x:c>
      <x:c r="CM7738" t="str">
        <x:v>G22</x:v>
      </x:c>
      <x:c r="CN7738" t="str">
        <x:v>Run owner</x:v>
      </x:c>
      <x:c r="CO7738" t="n">
        <x:f>IFERROR(IF(AND(TYPE('Outcome_Requalification'!G22)=TYPE(CN7738),ISBLANK('Outcome_Requalification'!G22)=ISBLANK(CN7738),EXACT('Outcome_Requalification'!G22,CN7738)),0,1),1)</x:f>
        <x:v>0</x:v>
      </x:c>
    </x:row>
    <x:row r="7739">
      <x:c r="CL7739" t="str">
        <x:v>Outcome_Requalification</x:v>
      </x:c>
      <x:c r="CM7739" t="str">
        <x:v>A23</x:v>
      </x:c>
      <x:c r="CN7739" t="str">
        <x:v>RESULTING_CONFIGURATION_STATUS</x:v>
      </x:c>
      <x:c r="CO7739" t="n">
        <x:f>IFERROR(IF(AND(TYPE('Outcome_Requalification'!A23)=TYPE(CN7739),ISBLANK('Outcome_Requalification'!A23)=ISBLANK(CN7739),EXACT('Outcome_Requalification'!A23,CN7739)),0,1),1)</x:f>
        <x:v>0</x:v>
      </x:c>
    </x:row>
    <x:row r="7740">
      <x:c r="CL7740" t="str">
        <x:v>Outcome_Requalification</x:v>
      </x:c>
      <x:c r="CM7740" t="str">
        <x:v>B23</x:v>
      </x:c>
      <x:c r="CN7740" t="str">
        <x:v>Not observed</x:v>
      </x:c>
      <x:c r="CO7740" t="n">
        <x:f>IFERROR(IF(AND(TYPE('Outcome_Requalification'!B23)=TYPE(CN7740),ISBLANK('Outcome_Requalification'!B23)=ISBLANK(CN7740),EXACT('Outcome_Requalification'!B23,CN7740)),0,1),1)</x:f>
        <x:v>0</x:v>
      </x:c>
    </x:row>
    <x:row r="7741">
      <x:c r="CL7741" t="str">
        <x:v>Outcome_Requalification</x:v>
      </x:c>
      <x:c r="CM7741" t="str">
        <x:v>C23</x:v>
      </x:c>
      <x:c r="CN7741" t="str">
        <x:v>NOT_ASSESSED</x:v>
      </x:c>
      <x:c r="CO7741" t="n">
        <x:f>IFERROR(IF(AND(TYPE('Outcome_Requalification'!C23)=TYPE(CN7741),ISBLANK('Outcome_Requalification'!C23)=ISBLANK(CN7741),EXACT('Outcome_Requalification'!C23,CN7741)),0,1),1)</x:f>
        <x:v>0</x:v>
      </x:c>
    </x:row>
    <x:row r="7742">
      <x:c r="CL7742" t="str">
        <x:v>Outcome_Requalification</x:v>
      </x:c>
      <x:c r="CM7742" t="str">
        <x:v>D23</x:v>
      </x:c>
      <x:c r="CN7742" t="str">
        <x:v>Outcome evidence</x:v>
      </x:c>
      <x:c r="CO7742" t="n">
        <x:f>IFERROR(IF(AND(TYPE('Outcome_Requalification'!D23)=TYPE(CN7742),ISBLANK('Outcome_Requalification'!D23)=ISBLANK(CN7742),EXACT('Outcome_Requalification'!D23,CN7742)),0,1),1)</x:f>
        <x:v>0</x:v>
      </x:c>
    </x:row>
    <x:row r="7743">
      <x:c r="CL7743" t="str">
        <x:v>Outcome_Requalification</x:v>
      </x:c>
      <x:c r="CM7743" t="str">
        <x:v>E23</x:v>
      </x:c>
      <x:c r="CN7743" t="str">
        <x:v>Invalid, underdetermined, or changed</x:v>
      </x:c>
      <x:c r="CO7743" t="n">
        <x:f>IFERROR(IF(AND(TYPE('Outcome_Requalification'!E23)=TYPE(CN7743),ISBLANK('Outcome_Requalification'!E23)=ISBLANK(CN7743),EXACT('Outcome_Requalification'!E23,CN7743)),0,1),1)</x:f>
        <x:v>0</x:v>
      </x:c>
    </x:row>
    <x:row r="7744">
      <x:c r="CL7744" t="str">
        <x:v>Outcome_Requalification</x:v>
      </x:c>
      <x:c r="CM7744" t="str">
        <x:v>F23</x:v>
      </x:c>
      <x:c r="CN7744" t="str">
        <x:v>Create new configuration identity</x:v>
      </x:c>
      <x:c r="CO7744" t="n">
        <x:f>IFERROR(IF(AND(TYPE('Outcome_Requalification'!F23)=TYPE(CN7744),ISBLANK('Outcome_Requalification'!F23)=ISBLANK(CN7744),EXACT('Outcome_Requalification'!F23,CN7744)),0,1),1)</x:f>
        <x:v>0</x:v>
      </x:c>
    </x:row>
    <x:row r="7745">
      <x:c r="CL7745" t="str">
        <x:v>Outcome_Requalification</x:v>
      </x:c>
      <x:c r="CM7745" t="str">
        <x:v>G23</x:v>
      </x:c>
      <x:c r="CN7745" t="str">
        <x:v>Technical owner</x:v>
      </x:c>
      <x:c r="CO7745" t="n">
        <x:f>IFERROR(IF(AND(TYPE('Outcome_Requalification'!G23)=TYPE(CN7745),ISBLANK('Outcome_Requalification'!G23)=ISBLANK(CN7745),EXACT('Outcome_Requalification'!G23,CN7745)),0,1),1)</x:f>
        <x:v>0</x:v>
      </x:c>
    </x:row>
    <x:row r="7746">
      <x:c r="CL7746" t="str">
        <x:v>Outcome_Requalification</x:v>
      </x:c>
      <x:c r="CM7746" t="str">
        <x:v>A24</x:v>
      </x:c>
      <x:c r="CN7746" t="str">
        <x:v>DECISION_AND_CLAIM_EFFECT</x:v>
      </x:c>
      <x:c r="CO7746" t="n">
        <x:f>IFERROR(IF(AND(TYPE('Outcome_Requalification'!A24)=TYPE(CN7746),ISBLANK('Outcome_Requalification'!A24)=ISBLANK(CN7746),EXACT('Outcome_Requalification'!A24,CN7746)),0,1),1)</x:f>
        <x:v>0</x:v>
      </x:c>
    </x:row>
    <x:row r="7747">
      <x:c r="CL7747" t="str">
        <x:v>Outcome_Requalification</x:v>
      </x:c>
      <x:c r="CM7747" t="str">
        <x:v>B24</x:v>
      </x:c>
      <x:c r="CN7747" t="str">
        <x:v>No post-execution claim</x:v>
      </x:c>
      <x:c r="CO7747" t="n">
        <x:f>IFERROR(IF(AND(TYPE('Outcome_Requalification'!B24)=TYPE(CN7747),ISBLANK('Outcome_Requalification'!B24)=ISBLANK(CN7747),EXACT('Outcome_Requalification'!B24,CN7747)),0,1),1)</x:f>
        <x:v>0</x:v>
      </x:c>
    </x:row>
    <x:row r="7748">
      <x:c r="CL7748" t="str">
        <x:v>Outcome_Requalification</x:v>
      </x:c>
      <x:c r="CM7748" t="str">
        <x:v>C24</x:v>
      </x:c>
      <x:c r="CN7748" t="str">
        <x:v>BOUNDED</x:v>
      </x:c>
      <x:c r="CO7748" t="n">
        <x:f>IFERROR(IF(AND(TYPE('Outcome_Requalification'!C24)=TYPE(CN7748),ISBLANK('Outcome_Requalification'!C24)=ISBLANK(CN7748),EXACT('Outcome_Requalification'!C24,CN7748)),0,1),1)</x:f>
        <x:v>0</x:v>
      </x:c>
    </x:row>
    <x:row r="7749">
      <x:c r="CL7749" t="str">
        <x:v>Outcome_Requalification</x:v>
      </x:c>
      <x:c r="CM7749" t="str">
        <x:v>D24</x:v>
      </x:c>
      <x:c r="CN7749" t="str">
        <x:v>Release boundary</x:v>
      </x:c>
      <x:c r="CO7749" t="n">
        <x:f>IFERROR(IF(AND(TYPE('Outcome_Requalification'!D24)=TYPE(CN7749),ISBLANK('Outcome_Requalification'!D24)=ISBLANK(CN7749),EXACT('Outcome_Requalification'!D24,CN7749)),0,1),1)</x:f>
        <x:v>0</x:v>
      </x:c>
    </x:row>
    <x:row r="7750">
      <x:c r="CL7750" t="str">
        <x:v>Outcome_Requalification</x:v>
      </x:c>
      <x:c r="CM7750" t="str">
        <x:v>E24</x:v>
      </x:c>
      <x:c r="CN7750" t="str">
        <x:v>Outcome evidence arrives</x:v>
      </x:c>
      <x:c r="CO7750" t="n">
        <x:f>IFERROR(IF(AND(TYPE('Outcome_Requalification'!E24)=TYPE(CN7750),ISBLANK('Outcome_Requalification'!E24)=ISBLANK(CN7750),EXACT('Outcome_Requalification'!E24,CN7750)),0,1),1)</x:f>
        <x:v>0</x:v>
      </x:c>
    </x:row>
    <x:row r="7751">
      <x:c r="CL7751" t="str">
        <x:v>Outcome_Requalification</x:v>
      </x:c>
      <x:c r="CM7751" t="str">
        <x:v>F24</x:v>
      </x:c>
      <x:c r="CN7751" t="str">
        <x:v>Update claim without post-hoc rescue</x:v>
      </x:c>
      <x:c r="CO7751" t="n">
        <x:f>IFERROR(IF(AND(TYPE('Outcome_Requalification'!F24)=TYPE(CN7751),ISBLANK('Outcome_Requalification'!F24)=ISBLANK(CN7751),EXACT('Outcome_Requalification'!F24,CN7751)),0,1),1)</x:f>
        <x:v>0</x:v>
      </x:c>
    </x:row>
    <x:row r="7752">
      <x:c r="CL7752" t="str">
        <x:v>Outcome_Requalification</x:v>
      </x:c>
      <x:c r="CM7752" t="str">
        <x:v>G24</x:v>
      </x:c>
      <x:c r="CN7752" t="str">
        <x:v>Accountable reviewer</x:v>
      </x:c>
      <x:c r="CO7752" t="n">
        <x:f>IFERROR(IF(AND(TYPE('Outcome_Requalification'!G24)=TYPE(CN7752),ISBLANK('Outcome_Requalification'!G24)=ISBLANK(CN7752),EXACT('Outcome_Requalification'!G24,CN7752)),0,1),1)</x:f>
        <x:v>0</x:v>
      </x:c>
    </x:row>
    <x:row r="7753">
      <x:c r="CL7753" t="str">
        <x:v>Outcome_Requalification</x:v>
      </x:c>
      <x:c r="CM7753" t="str">
        <x:v>A25</x:v>
      </x:c>
      <x:c r="CN7753" t="str">
        <x:v>EVIDENCE_BOUNDARY</x:v>
      </x:c>
      <x:c r="CO7753" t="n">
        <x:f>IFERROR(IF(AND(TYPE('Outcome_Requalification'!A25)=TYPE(CN7753),ISBLANK('Outcome_Requalification'!A25)=ISBLANK(CN7753),EXACT('Outcome_Requalification'!A25,CN7753)),0,1),1)</x:f>
        <x:v>0</x:v>
      </x:c>
    </x:row>
    <x:row r="7754">
      <x:c r="CL7754" t="str">
        <x:v>Outcome_Requalification</x:v>
      </x:c>
      <x:c r="CM7754" t="str">
        <x:v>B25</x:v>
      </x:c>
      <x:c r="CN7754" t="str">
        <x:v>Worked-run surface only; no empirical outcome</x:v>
      </x:c>
      <x:c r="CO7754" t="n">
        <x:f>IFERROR(IF(AND(TYPE('Outcome_Requalification'!B25)=TYPE(CN7754),ISBLANK('Outcome_Requalification'!B25)=ISBLANK(CN7754),EXACT('Outcome_Requalification'!B25,CN7754)),0,1),1)</x:f>
        <x:v>0</x:v>
      </x:c>
    </x:row>
    <x:row r="7755">
      <x:c r="CL7755" t="str">
        <x:v>Outcome_Requalification</x:v>
      </x:c>
      <x:c r="CM7755" t="str">
        <x:v>C25</x:v>
      </x:c>
      <x:c r="CN7755" t="str">
        <x:v>DECLARED</x:v>
      </x:c>
      <x:c r="CO7755" t="n">
        <x:f>IFERROR(IF(AND(TYPE('Outcome_Requalification'!C25)=TYPE(CN7755),ISBLANK('Outcome_Requalification'!C25)=ISBLANK(CN7755),EXACT('Outcome_Requalification'!C25,CN7755)),0,1),1)</x:f>
        <x:v>0</x:v>
      </x:c>
    </x:row>
    <x:row r="7756">
      <x:c r="CL7756" t="str">
        <x:v>Outcome_Requalification</x:v>
      </x:c>
      <x:c r="CM7756" t="str">
        <x:v>D25</x:v>
      </x:c>
      <x:c r="CN7756" t="str">
        <x:v>Package release</x:v>
      </x:c>
      <x:c r="CO7756" t="n">
        <x:f>IFERROR(IF(AND(TYPE('Outcome_Requalification'!D25)=TYPE(CN7756),ISBLANK('Outcome_Requalification'!D25)=ISBLANK(CN7756),EXACT('Outcome_Requalification'!D25,CN7756)),0,1),1)</x:f>
        <x:v>0</x:v>
      </x:c>
    </x:row>
    <x:row r="7757">
      <x:c r="CL7757" t="str">
        <x:v>Outcome_Requalification</x:v>
      </x:c>
      <x:c r="CM7757" t="str">
        <x:v>E25</x:v>
      </x:c>
      <x:c r="CN7757" t="str">
        <x:v>Any external use</x:v>
      </x:c>
      <x:c r="CO7757" t="n">
        <x:f>IFERROR(IF(AND(TYPE('Outcome_Requalification'!E25)=TYPE(CN7757),ISBLANK('Outcome_Requalification'!E25)=ISBLANK(CN7757),EXACT('Outcome_Requalification'!E25,CN7757)),0,1),1)</x:f>
        <x:v>0</x:v>
      </x:c>
    </x:row>
    <x:row r="7758">
      <x:c r="CL7758" t="str">
        <x:v>Outcome_Requalification</x:v>
      </x:c>
      <x:c r="CM7758" t="str">
        <x:v>F25</x:v>
      </x:c>
      <x:c r="CN7758" t="str">
        <x:v>Attach source, method, uncertainty, and reviewer</x:v>
      </x:c>
      <x:c r="CO7758" t="n">
        <x:f>IFERROR(IF(AND(TYPE('Outcome_Requalification'!F25)=TYPE(CN7758),ISBLANK('Outcome_Requalification'!F25)=ISBLANK(CN7758),EXACT('Outcome_Requalification'!F25,CN7758)),0,1),1)</x:f>
        <x:v>0</x:v>
      </x:c>
    </x:row>
    <x:row r="7759">
      <x:c r="CL7759" t="str">
        <x:v>Outcome_Requalification</x:v>
      </x:c>
      <x:c r="CM7759" t="str">
        <x:v>G25</x:v>
      </x:c>
      <x:c r="CN7759" t="str">
        <x:v>Evidence owner</x:v>
      </x:c>
      <x:c r="CO7759" t="n">
        <x:f>IFERROR(IF(AND(TYPE('Outcome_Requalification'!G25)=TYPE(CN7759),ISBLANK('Outcome_Requalification'!G25)=ISBLANK(CN7759),EXACT('Outcome_Requalification'!G25,CN7759)),0,1),1)</x:f>
        <x:v>0</x:v>
      </x:c>
    </x:row>
    <x:row r="7760">
      <x:c r="CL7760" t="str">
        <x:v>Outcome_Requalification</x:v>
      </x:c>
      <x:c r="CM7760" t="str">
        <x:v>A27</x:v>
      </x:c>
      <x:c r="CN7760" t="str">
        <x:v>QUALIFY  →  BIND ACTION  →  AUTHORIZE SEPARATELY  →  EXECUTE / MONITOR  →  OBSERVE  →  REQUALIFY WHEN MATERIAL</x:v>
      </x:c>
      <x:c r="CO7760" t="n">
        <x:f>IFERROR(IF(AND(TYPE('Outcome_Requalification'!A27)=TYPE(CN7760),ISBLANK('Outcome_Requalification'!A27)=ISBLANK(CN7760),EXACT('Outcome_Requalification'!A27,CN7760)),0,1),1)</x:f>
        <x:v>0</x:v>
      </x:c>
    </x:row>
    <x:row r="7761">
      <x:c r="CL7761" t="str">
        <x:v>UCI_Maturity</x:v>
      </x:c>
      <x:c r="CM7761" t="str">
        <x:v>A1</x:v>
      </x:c>
      <x:c r="CN7761" t="str">
        <x:v>Field</x:v>
      </x:c>
      <x:c r="CO7761" t="n">
        <x:f>IFERROR(IF(AND(TYPE('UCI_Maturity'!A1)=TYPE(CN7761),ISBLANK('UCI_Maturity'!A1)=ISBLANK(CN7761),EXACT('UCI_Maturity'!A1,CN7761)),0,1),1)</x:f>
        <x:v>0</x:v>
      </x:c>
    </x:row>
    <x:row r="7762">
      <x:c r="CL7762" t="str">
        <x:v>UCI_Maturity</x:v>
      </x:c>
      <x:c r="CM7762" t="str">
        <x:v>B1</x:v>
      </x:c>
      <x:c r="CN7762" t="str">
        <x:v>Value</x:v>
      </x:c>
      <x:c r="CO7762" t="n">
        <x:f>IFERROR(IF(AND(TYPE('UCI_Maturity'!B1)=TYPE(CN7762),ISBLANK('UCI_Maturity'!B1)=ISBLANK(CN7762),EXACT('UCI_Maturity'!B1,CN7762)),0,1),1)</x:f>
        <x:v>0</x:v>
      </x:c>
    </x:row>
    <x:row r="7763">
      <x:c r="CL7763" t="str">
        <x:v>UCI_Maturity</x:v>
      </x:c>
      <x:c r="CM7763" t="str">
        <x:v>C1</x:v>
      </x:c>
      <x:c r="CN7763" t="str">
        <x:v>Notes</x:v>
      </x:c>
      <x:c r="CO7763" t="n">
        <x:f>IFERROR(IF(AND(TYPE('UCI_Maturity'!C1)=TYPE(CN7763),ISBLANK('UCI_Maturity'!C1)=ISBLANK(CN7763),EXACT('UCI_Maturity'!C1,CN7763)),0,1),1)</x:f>
        <x:v>0</x:v>
      </x:c>
    </x:row>
    <x:row r="7764">
      <x:c r="CL7764" t="str">
        <x:v>UCI_Maturity</x:v>
      </x:c>
      <x:c r="CM7764" t="str">
        <x:v>A2</x:v>
      </x:c>
      <x:c r="CN7764" t="str">
        <x:v>UCI_Measurement_Readiness</x:v>
      </x:c>
      <x:c r="CO7764" t="n">
        <x:f>IFERROR(IF(AND(TYPE('UCI_Maturity'!A2)=TYPE(CN7764),ISBLANK('UCI_Maturity'!A2)=ISBLANK(CN7764),EXACT('UCI_Maturity'!A2,CN7764)),0,1),1)</x:f>
        <x:v>0</x:v>
      </x:c>
    </x:row>
    <x:row r="7765">
      <x:c r="CL7765" t="str">
        <x:v>UCI_Maturity</x:v>
      </x:c>
      <x:c r="CM7765" t="str">
        <x:v>B2</x:v>
      </x:c>
      <x:c r="CN7765" t="str">
        <x:v>UCI-M1_PROVISIONAL</x:v>
      </x:c>
      <x:c r="CO7765" t="n">
        <x:f>IFERROR(IF(AND(TYPE('UCI_Maturity'!B2)=TYPE(CN7765),ISBLANK('UCI_Maturity'!B2)=ISBLANK(CN7765),EXACT('UCI_Maturity'!B2,CN7765)),0,1),1)</x:f>
        <x:v>0</x:v>
      </x:c>
    </x:row>
    <x:row r="7766">
      <x:c r="CL7766" t="str">
        <x:v>UCI_Maturity</x:v>
      </x:c>
      <x:c r="CM7766" t="str">
        <x:v>C2</x:v>
      </x:c>
      <x:c r="CN7766" t="str">
        <x:v>Indicators declared for worked-run exemplar; no cross-domain UCI validation claim.</x:v>
      </x:c>
      <x:c r="CO7766" t="n">
        <x:f>IFERROR(IF(AND(TYPE('UCI_Maturity'!C2)=TYPE(CN7766),ISBLANK('UCI_Maturity'!C2)=ISBLANK(CN7766),EXACT('UCI_Maturity'!C2,CN7766)),0,1),1)</x:f>
        <x:v>0</x:v>
      </x:c>
    </x:row>
    <x:row r="7767">
      <x:c r="CL7767" t="str">
        <x:v>UCI_Maturity</x:v>
      </x:c>
      <x:c r="CM7767" t="str">
        <x:v>A3</x:v>
      </x:c>
      <x:c r="CN7767" t="str">
        <x:v>UCI_Indicator_Source</x:v>
      </x:c>
      <x:c r="CO7767" t="n">
        <x:f>IFERROR(IF(AND(TYPE('UCI_Maturity'!A3)=TYPE(CN7767),ISBLANK('UCI_Maturity'!A3)=ISBLANK(CN7767),EXACT('UCI_Maturity'!A3,CN7767)),0,1),1)</x:f>
        <x:v>0</x:v>
      </x:c>
    </x:row>
    <x:row r="7768">
      <x:c r="CL7768" t="str">
        <x:v>UCI_Maturity</x:v>
      </x:c>
      <x:c r="CM7768" t="str">
        <x:v>B3</x:v>
      </x:c>
      <x:c r="CN7768" t="str">
        <x:v>UCI_HOI sheet + worked-run structural indicators</x:v>
      </x:c>
      <x:c r="CO7768" t="n">
        <x:f>IFERROR(IF(AND(TYPE('UCI_Maturity'!B3)=TYPE(CN7768),ISBLANK('UCI_Maturity'!B3)=ISBLANK(CN7768),EXACT('UCI_Maturity'!B3,CN7768)),0,1),1)</x:f>
        <x:v>0</x:v>
      </x:c>
    </x:row>
    <x:row r="7769">
      <x:c r="CL7769" t="str">
        <x:v>UCI_Maturity</x:v>
      </x:c>
      <x:c r="CM7769" t="str">
        <x:v>C3</x:v>
      </x:c>
      <x:c r="CN7769" t="str">
        <x:v>Source is illustrative and provisional.</x:v>
      </x:c>
      <x:c r="CO7769" t="n">
        <x:f>IFERROR(IF(AND(TYPE('UCI_Maturity'!C3)=TYPE(CN7769),ISBLANK('UCI_Maturity'!C3)=ISBLANK(CN7769),EXACT('UCI_Maturity'!C3,CN7769)),0,1),1)</x:f>
        <x:v>0</x:v>
      </x:c>
    </x:row>
    <x:row r="7770">
      <x:c r="CL7770" t="str">
        <x:v>UCI_Maturity</x:v>
      </x:c>
      <x:c r="CM7770" t="str">
        <x:v>A4</x:v>
      </x:c>
      <x:c r="CN7770" t="str">
        <x:v>UCI_Normalization_Rule</x:v>
      </x:c>
      <x:c r="CO7770" t="n">
        <x:f>IFERROR(IF(AND(TYPE('UCI_Maturity'!A4)=TYPE(CN7770),ISBLANK('UCI_Maturity'!A4)=ISBLANK(CN7770),EXACT('UCI_Maturity'!A4,CN7770)),0,1),1)</x:f>
        <x:v>0</x:v>
      </x:c>
    </x:row>
    <x:row r="7771">
      <x:c r="CL7771" t="str">
        <x:v>UCI_Maturity</x:v>
      </x:c>
      <x:c r="CM7771" t="str">
        <x:v>B4</x:v>
      </x:c>
      <x:c r="CN7771" t="str">
        <x:v>WORKED_RUN_LOCAL_NORMALIZATION</x:v>
      </x:c>
      <x:c r="CO7771" t="n">
        <x:f>IFERROR(IF(AND(TYPE('UCI_Maturity'!B4)=TYPE(CN7771),ISBLANK('UCI_Maturity'!B4)=ISBLANK(CN7771),EXACT('UCI_Maturity'!B4,CN7771)),0,1),1)</x:f>
        <x:v>0</x:v>
      </x:c>
    </x:row>
    <x:row r="7772">
      <x:c r="CL7772" t="str">
        <x:v>UCI_Maturity</x:v>
      </x:c>
      <x:c r="CM7772" t="str">
        <x:v>C4</x:v>
      </x:c>
      <x:c r="CN7772" t="str">
        <x:v>Not a published universal normalization rule.</x:v>
      </x:c>
      <x:c r="CO7772" t="n">
        <x:f>IFERROR(IF(AND(TYPE('UCI_Maturity'!C4)=TYPE(CN7772),ISBLANK('UCI_Maturity'!C4)=ISBLANK(CN7772),EXACT('UCI_Maturity'!C4,CN7772)),0,1),1)</x:f>
        <x:v>0</x:v>
      </x:c>
    </x:row>
    <x:row r="7773">
      <x:c r="CL7773" t="str">
        <x:v>UCI_Maturity</x:v>
      </x:c>
      <x:c r="CM7773" t="str">
        <x:v>A5</x:v>
      </x:c>
      <x:c r="CN7773" t="str">
        <x:v>UCI_Structural_Independence_Posture</x:v>
      </x:c>
      <x:c r="CO7773" t="n">
        <x:f>IFERROR(IF(AND(TYPE('UCI_Maturity'!A5)=TYPE(CN7773),ISBLANK('UCI_Maturity'!A5)=ISBLANK(CN7773),EXACT('UCI_Maturity'!A5,CN7773)),0,1),1)</x:f>
        <x:v>0</x:v>
      </x:c>
    </x:row>
    <x:row r="7774">
      <x:c r="CL7774" t="str">
        <x:v>UCI_Maturity</x:v>
      </x:c>
      <x:c r="CM7774" t="str">
        <x:v>B5</x:v>
      </x:c>
      <x:c r="CN7774" t="str">
        <x:v>PROVISIONAL_DISTINCT_INDICATORS</x:v>
      </x:c>
      <x:c r="CO7774" t="n">
        <x:f>IFERROR(IF(AND(TYPE('UCI_Maturity'!B5)=TYPE(CN7774),ISBLANK('UCI_Maturity'!B5)=ISBLANK(CN7774),EXACT('UCI_Maturity'!B5,CN7774)),0,1),1)</x:f>
        <x:v>0</x:v>
      </x:c>
    </x:row>
    <x:row r="7775">
      <x:c r="CL7775" t="str">
        <x:v>UCI_Maturity</x:v>
      </x:c>
      <x:c r="CM7775" t="str">
        <x:v>C5</x:v>
      </x:c>
      <x:c r="CN7775" t="str">
        <x:v>Distinct from RLS formula but not statistically validated for independence.</x:v>
      </x:c>
      <x:c r="CO7775" t="n">
        <x:f>IFERROR(IF(AND(TYPE('UCI_Maturity'!C5)=TYPE(CN7775),ISBLANK('UCI_Maturity'!C5)=ISBLANK(CN7775),EXACT('UCI_Maturity'!C5,CN7775)),0,1),1)</x:f>
        <x:v>0</x:v>
      </x:c>
    </x:row>
    <x:row r="7776">
      <x:c r="CL7776" t="str">
        <x:v>UCI_Maturity</x:v>
      </x:c>
      <x:c r="CM7776" t="str">
        <x:v>A6</x:v>
      </x:c>
      <x:c r="CN7776" t="str">
        <x:v>UCI_Reviewer_Reliability_Status</x:v>
      </x:c>
      <x:c r="CO7776" t="n">
        <x:f>IFERROR(IF(AND(TYPE('UCI_Maturity'!A6)=TYPE(CN7776),ISBLANK('UCI_Maturity'!A6)=ISBLANK(CN7776),EXACT('UCI_Maturity'!A6,CN7776)),0,1),1)</x:f>
        <x:v>0</x:v>
      </x:c>
    </x:row>
    <x:row r="7777">
      <x:c r="CL7777" t="str">
        <x:v>UCI_Maturity</x:v>
      </x:c>
      <x:c r="CM7777" t="str">
        <x:v>B6</x:v>
      </x:c>
      <x:c r="CN7777" t="str">
        <x:v>NOT_TESTED_WORKED_RUN_EXEMPLAR</x:v>
      </x:c>
      <x:c r="CO7777" t="n">
        <x:f>IFERROR(IF(AND(TYPE('UCI_Maturity'!B6)=TYPE(CN7777),ISBLANK('UCI_Maturity'!B6)=ISBLANK(CN7777),EXACT('UCI_Maturity'!B6,CN7777)),0,1),1)</x:f>
        <x:v>0</x:v>
      </x:c>
    </x:row>
    <x:row r="7778">
      <x:c r="CL7778" t="str">
        <x:v>UCI_Maturity</x:v>
      </x:c>
      <x:c r="CM7778" t="str">
        <x:v>C6</x:v>
      </x:c>
      <x:c r="CN7778" t="str">
        <x:v>IRR not claimed.</x:v>
      </x:c>
      <x:c r="CO7778" t="n">
        <x:f>IFERROR(IF(AND(TYPE('UCI_Maturity'!C6)=TYPE(CN7778),ISBLANK('UCI_Maturity'!C6)=ISBLANK(CN7778),EXACT('UCI_Maturity'!C6,CN7778)),0,1),1)</x:f>
        <x:v>0</x:v>
      </x:c>
    </x:row>
    <x:row r="7779">
      <x:c r="CL7779" t="str">
        <x:v>UCI_Maturity</x:v>
      </x:c>
      <x:c r="CM7779" t="str">
        <x:v>A7</x:v>
      </x:c>
      <x:c r="CN7779" t="str">
        <x:v>Claim Boundary</x:v>
      </x:c>
      <x:c r="CO7779" t="n">
        <x:f>IFERROR(IF(AND(TYPE('UCI_Maturity'!A7)=TYPE(CN7779),ISBLANK('UCI_Maturity'!A7)=ISBLANK(CN7779),EXACT('UCI_Maturity'!A7,CN7779)),0,1),1)</x:f>
        <x:v>0</x:v>
      </x:c>
    </x:row>
    <x:row r="7780">
      <x:c r="CL7780" t="str">
        <x:v>UCI_Maturity</x:v>
      </x:c>
      <x:c r="CM7780" t="str">
        <x:v>B7</x:v>
      </x:c>
      <x:c r="CN7780" t="str">
        <x:v>No cross-domain validated UCI claim</x:v>
      </x:c>
      <x:c r="CO7780" t="n">
        <x:f>IFERROR(IF(AND(TYPE('UCI_Maturity'!B7)=TYPE(CN7780),ISBLANK('UCI_Maturity'!B7)=ISBLANK(CN7780),EXACT('UCI_Maturity'!B7,CN7780)),0,1),1)</x:f>
        <x:v>0</x:v>
      </x:c>
    </x:row>
    <x:row r="7781">
      <x:c r="CL7781" t="str">
        <x:v>UCI_Maturity</x:v>
      </x:c>
      <x:c r="CM7781" t="str">
        <x:v>C7</x:v>
      </x:c>
      <x:c r="CN7781" t="str">
        <x:v>Requires future UCI Measurement Annex.</x:v>
      </x:c>
      <x:c r="CO7781" t="n">
        <x:f>IFERROR(IF(AND(TYPE('UCI_Maturity'!C7)=TYPE(CN7781),ISBLANK('UCI_Maturity'!C7)=ISBLANK(CN7781),EXACT('UCI_Maturity'!C7,CN7781)),0,1),1)</x:f>
        <x:v>0</x:v>
      </x:c>
    </x:row>
    <x:row r="7782">
      <x:c r="CL7782" t="str">
        <x:v>Kernel_Posture</x:v>
      </x:c>
      <x:c r="CM7782" t="str">
        <x:v>A1</x:v>
      </x:c>
      <x:c r="CN7782" t="str">
        <x:v>Field</x:v>
      </x:c>
      <x:c r="CO7782" t="n">
        <x:f>IFERROR(IF(AND(TYPE('Kernel_Posture'!A1)=TYPE(CN7782),ISBLANK('Kernel_Posture'!A1)=ISBLANK(CN7782),EXACT('Kernel_Posture'!A1,CN7782)),0,1),1)</x:f>
        <x:v>0</x:v>
      </x:c>
    </x:row>
    <x:row r="7783">
      <x:c r="CL7783" t="str">
        <x:v>Kernel_Posture</x:v>
      </x:c>
      <x:c r="CM7783" t="str">
        <x:v>B1</x:v>
      </x:c>
      <x:c r="CN7783" t="str">
        <x:v>Value</x:v>
      </x:c>
      <x:c r="CO7783" t="n">
        <x:f>IFERROR(IF(AND(TYPE('Kernel_Posture'!B1)=TYPE(CN7783),ISBLANK('Kernel_Posture'!B1)=ISBLANK(CN7783),EXACT('Kernel_Posture'!B1,CN7783)),0,1),1)</x:f>
        <x:v>0</x:v>
      </x:c>
    </x:row>
    <x:row r="7784">
      <x:c r="CL7784" t="str">
        <x:v>Kernel_Posture</x:v>
      </x:c>
      <x:c r="CM7784" t="str">
        <x:v>C1</x:v>
      </x:c>
      <x:c r="CN7784" t="str">
        <x:v>Notes</x:v>
      </x:c>
      <x:c r="CO7784" t="n">
        <x:f>IFERROR(IF(AND(TYPE('Kernel_Posture'!C1)=TYPE(CN7784),ISBLANK('Kernel_Posture'!C1)=ISBLANK(CN7784),EXACT('Kernel_Posture'!C1,CN7784)),0,1),1)</x:f>
        <x:v>0</x:v>
      </x:c>
    </x:row>
    <x:row r="7785">
      <x:c r="CL7785" t="str">
        <x:v>Kernel_Posture</x:v>
      </x:c>
      <x:c r="CM7785" t="str">
        <x:v>A2</x:v>
      </x:c>
      <x:c r="CN7785" t="str">
        <x:v>Kernel_Use_Posture</x:v>
      </x:c>
      <x:c r="CO7785" t="n">
        <x:f>IFERROR(IF(AND(TYPE('Kernel_Posture'!A2)=TYPE(CN7785),ISBLANK('Kernel_Posture'!A2)=ISBLANK(CN7785),EXACT('Kernel_Posture'!A2,CN7785)),0,1),1)</x:f>
        <x:v>0</x:v>
      </x:c>
    </x:row>
    <x:row r="7786">
      <x:c r="CL7786" t="str">
        <x:v>Kernel_Posture</x:v>
      </x:c>
      <x:c r="CM7786" t="str">
        <x:v>B2</x:v>
      </x:c>
      <x:c r="CN7786" t="str">
        <x:v>K0_NONE</x:v>
      </x:c>
      <x:c r="CO7786" t="n">
        <x:f>IFERROR(IF(AND(TYPE('Kernel_Posture'!B2)=TYPE(CN7786),ISBLANK('Kernel_Posture'!B2)=ISBLANK(CN7786),EXACT('Kernel_Posture'!B2,CN7786)),0,1),1)</x:f>
        <x:v>0</x:v>
      </x:c>
    </x:row>
    <x:row r="7787">
      <x:c r="CL7787" t="str">
        <x:v>Kernel_Posture</x:v>
      </x:c>
      <x:c r="CM7787" t="str">
        <x:v>C2</x:v>
      </x:c>
      <x:c r="CN7787" t="str">
        <x:v>No numerical propagation kernel used in this worked-run exemplar.</x:v>
      </x:c>
      <x:c r="CO7787" t="n">
        <x:f>IFERROR(IF(AND(TYPE('Kernel_Posture'!C2)=TYPE(CN7787),ISBLANK('Kernel_Posture'!C2)=ISBLANK(CN7787),EXACT('Kernel_Posture'!C2,CN7787)),0,1),1)</x:f>
        <x:v>0</x:v>
      </x:c>
    </x:row>
    <x:row r="7788">
      <x:c r="CL7788" t="str">
        <x:v>Kernel_Posture</x:v>
      </x:c>
      <x:c r="CM7788" t="str">
        <x:v>A3</x:v>
      </x:c>
      <x:c r="CN7788" t="str">
        <x:v>Kernel_Validation_Evidence</x:v>
      </x:c>
      <x:c r="CO7788" t="n">
        <x:f>IFERROR(IF(AND(TYPE('Kernel_Posture'!A3)=TYPE(CN7788),ISBLANK('Kernel_Posture'!A3)=ISBLANK(CN7788),EXACT('Kernel_Posture'!A3,CN7788)),0,1),1)</x:f>
        <x:v>0</x:v>
      </x:c>
    </x:row>
    <x:row r="7789">
      <x:c r="CL7789" t="str">
        <x:v>Kernel_Posture</x:v>
      </x:c>
      <x:c r="CM7789" t="str">
        <x:v>B3</x:v>
      </x:c>
      <x:c r="CN7789" t="str">
        <x:v>NOT_APPLICABLE_K0</x:v>
      </x:c>
      <x:c r="CO7789" t="n">
        <x:f>IFERROR(IF(AND(TYPE('Kernel_Posture'!B3)=TYPE(CN7789),ISBLANK('Kernel_Posture'!B3)=ISBLANK(CN7789),EXACT('Kernel_Posture'!B3,CN7789)),0,1),1)</x:f>
        <x:v>0</x:v>
      </x:c>
    </x:row>
    <x:row r="7790">
      <x:c r="CL7790" t="str">
        <x:v>Kernel_Posture</x:v>
      </x:c>
      <x:c r="CM7790" t="str">
        <x:v>C3</x:v>
      </x:c>
      <x:c r="CN7790" t="str">
        <x:v>No calibrated kernel validation claim.</x:v>
      </x:c>
      <x:c r="CO7790" t="n">
        <x:f>IFERROR(IF(AND(TYPE('Kernel_Posture'!C3)=TYPE(CN7790),ISBLANK('Kernel_Posture'!C3)=ISBLANK(CN7790),EXACT('Kernel_Posture'!C3,CN7790)),0,1),1)</x:f>
        <x:v>0</x:v>
      </x:c>
    </x:row>
    <x:row r="7791">
      <x:c r="CL7791" t="str">
        <x:v>Kernel_Posture</x:v>
      </x:c>
      <x:c r="CM7791" t="str">
        <x:v>A4</x:v>
      </x:c>
      <x:c r="CN7791" t="str">
        <x:v>Kernel_Backtest_Status</x:v>
      </x:c>
      <x:c r="CO7791" t="n">
        <x:f>IFERROR(IF(AND(TYPE('Kernel_Posture'!A4)=TYPE(CN7791),ISBLANK('Kernel_Posture'!A4)=ISBLANK(CN7791),EXACT('Kernel_Posture'!A4,CN7791)),0,1),1)</x:f>
        <x:v>0</x:v>
      </x:c>
    </x:row>
    <x:row r="7792">
      <x:c r="CL7792" t="str">
        <x:v>Kernel_Posture</x:v>
      </x:c>
      <x:c r="CM7792" t="str">
        <x:v>B4</x:v>
      </x:c>
      <x:c r="CN7792" t="str">
        <x:v>NOT_APPLICABLE_K0</x:v>
      </x:c>
      <x:c r="CO7792" t="n">
        <x:f>IFERROR(IF(AND(TYPE('Kernel_Posture'!B4)=TYPE(CN7792),ISBLANK('Kernel_Posture'!B4)=ISBLANK(CN7792),EXACT('Kernel_Posture'!B4,CN7792)),0,1),1)</x:f>
        <x:v>0</x:v>
      </x:c>
    </x:row>
    <x:row r="7793">
      <x:c r="CL7793" t="str">
        <x:v>Kernel_Posture</x:v>
      </x:c>
      <x:c r="CM7793" t="str">
        <x:v>C4</x:v>
      </x:c>
      <x:c r="CN7793" t="str">
        <x:v>No backtested kernel claim.</x:v>
      </x:c>
      <x:c r="CO7793" t="n">
        <x:f>IFERROR(IF(AND(TYPE('Kernel_Posture'!C4)=TYPE(CN7793),ISBLANK('Kernel_Posture'!C4)=ISBLANK(CN7793),EXACT('Kernel_Posture'!C4,CN7793)),0,1),1)</x:f>
        <x:v>0</x:v>
      </x:c>
    </x:row>
    <x:row r="7794">
      <x:c r="CL7794" t="str">
        <x:v>Kernel_Posture</x:v>
      </x:c>
      <x:c r="CM7794" t="str">
        <x:v>A5</x:v>
      </x:c>
      <x:c r="CN7794" t="str">
        <x:v>Kernel_Error_Bounds</x:v>
      </x:c>
      <x:c r="CO7794" t="n">
        <x:f>IFERROR(IF(AND(TYPE('Kernel_Posture'!A5)=TYPE(CN7794),ISBLANK('Kernel_Posture'!A5)=ISBLANK(CN7794),EXACT('Kernel_Posture'!A5,CN7794)),0,1),1)</x:f>
        <x:v>0</x:v>
      </x:c>
    </x:row>
    <x:row r="7795">
      <x:c r="CL7795" t="str">
        <x:v>Kernel_Posture</x:v>
      </x:c>
      <x:c r="CM7795" t="str">
        <x:v>B5</x:v>
      </x:c>
      <x:c r="CN7795" t="str">
        <x:v>NOT_APPLICABLE_K0</x:v>
      </x:c>
      <x:c r="CO7795" t="n">
        <x:f>IFERROR(IF(AND(TYPE('Kernel_Posture'!B5)=TYPE(CN7795),ISBLANK('Kernel_Posture'!B5)=ISBLANK(CN7795),EXACT('Kernel_Posture'!B5,CN7795)),0,1),1)</x:f>
        <x:v>0</x:v>
      </x:c>
    </x:row>
    <x:row r="7796">
      <x:c r="CL7796" t="str">
        <x:v>Kernel_Posture</x:v>
      </x:c>
      <x:c r="CM7796" t="str">
        <x:v>C5</x:v>
      </x:c>
      <x:c r="CN7796" t="str">
        <x:v>Direct multi-scope assessment and conservative disclosure govern.</x:v>
      </x:c>
      <x:c r="CO7796" t="n">
        <x:f>IFERROR(IF(AND(TYPE('Kernel_Posture'!C5)=TYPE(CN7796),ISBLANK('Kernel_Posture'!C5)=ISBLANK(CN7796),EXACT('Kernel_Posture'!C5,CN7796)),0,1),1)</x:f>
        <x:v>0</x:v>
      </x:c>
    </x:row>
    <x:row r="7797">
      <x:c r="CL7797" t="str">
        <x:v>Kernel_Posture</x:v>
      </x:c>
      <x:c r="CM7797" t="str">
        <x:v>A6</x:v>
      </x:c>
      <x:c r="CN7797" t="str">
        <x:v>Claim Boundary</x:v>
      </x:c>
      <x:c r="CO7797" t="n">
        <x:f>IFERROR(IF(AND(TYPE('Kernel_Posture'!A6)=TYPE(CN7797),ISBLANK('Kernel_Posture'!A6)=ISBLANK(CN7797),EXACT('Kernel_Posture'!A6,CN7797)),0,1),1)</x:f>
        <x:v>0</x:v>
      </x:c>
    </x:row>
    <x:row r="7798">
      <x:c r="CL7798" t="str">
        <x:v>Kernel_Posture</x:v>
      </x:c>
      <x:c r="CM7798" t="str">
        <x:v>B6</x:v>
      </x:c>
      <x:c r="CN7798" t="str">
        <x:v>Ripple-aware, not validated numerical propagation</x:v>
      </x:c>
      <x:c r="CO7798" t="n">
        <x:f>IFERROR(IF(AND(TYPE('Kernel_Posture'!B6)=TYPE(CN7798),ISBLANK('Kernel_Posture'!B6)=ISBLANK(CN7798),EXACT('Kernel_Posture'!B6,CN7798)),0,1),1)</x:f>
        <x:v>0</x:v>
      </x:c>
    </x:row>
    <x:row r="7799">
      <x:c r="CL7799" t="str">
        <x:v>Kernel_Posture</x:v>
      </x:c>
      <x:c r="CM7799" t="str">
        <x:v>C6</x:v>
      </x:c>
      <x:c r="CN7799" t="str">
        <x:v>Scope mapping, gates, and auditability remain active.</x:v>
      </x:c>
      <x:c r="CO7799" t="n">
        <x:f>IFERROR(IF(AND(TYPE('Kernel_Posture'!C6)=TYPE(CN7799),ISBLANK('Kernel_Posture'!C6)=ISBLANK(CN7799),EXACT('Kernel_Posture'!C6,CN7799)),0,1),1)</x:f>
        <x:v>0</x:v>
      </x:c>
    </x:row>
    <x:row r="7800">
      <x:c r="CL7800" t="str">
        <x:v>HDW_Capture_Audit</x:v>
      </x:c>
      <x:c r="CM7800" t="str">
        <x:v>A1</x:v>
      </x:c>
      <x:c r="CN7800" t="str">
        <x:v>Field</x:v>
      </x:c>
      <x:c r="CO7800" t="n">
        <x:f>IFERROR(IF(AND(TYPE('HDW_Capture_Audit'!A1)=TYPE(CN7800),ISBLANK('HDW_Capture_Audit'!A1)=ISBLANK(CN7800),EXACT('HDW_Capture_Audit'!A1,CN7800)),0,1),1)</x:f>
        <x:v>0</x:v>
      </x:c>
    </x:row>
    <x:row r="7801">
      <x:c r="CL7801" t="str">
        <x:v>HDW_Capture_Audit</x:v>
      </x:c>
      <x:c r="CM7801" t="str">
        <x:v>B1</x:v>
      </x:c>
      <x:c r="CN7801" t="str">
        <x:v>Value</x:v>
      </x:c>
      <x:c r="CO7801" t="n">
        <x:f>IFERROR(IF(AND(TYPE('HDW_Capture_Audit'!B1)=TYPE(CN7801),ISBLANK('HDW_Capture_Audit'!B1)=ISBLANK(CN7801),EXACT('HDW_Capture_Audit'!B1,CN7801)),0,1),1)</x:f>
        <x:v>0</x:v>
      </x:c>
    </x:row>
    <x:row r="7802">
      <x:c r="CL7802" t="str">
        <x:v>HDW_Capture_Audit</x:v>
      </x:c>
      <x:c r="CM7802" t="str">
        <x:v>C1</x:v>
      </x:c>
      <x:c r="CN7802" t="str">
        <x:v>Notes</x:v>
      </x:c>
      <x:c r="CO7802" t="n">
        <x:f>IFERROR(IF(AND(TYPE('HDW_Capture_Audit'!C1)=TYPE(CN7802),ISBLANK('HDW_Capture_Audit'!C1)=ISBLANK(CN7802),EXACT('HDW_Capture_Audit'!C1,CN7802)),0,1),1)</x:f>
        <x:v>0</x:v>
      </x:c>
    </x:row>
    <x:row r="7803">
      <x:c r="CL7803" t="str">
        <x:v>HDW_Capture_Audit</x:v>
      </x:c>
      <x:c r="CM7803" t="str">
        <x:v>A2</x:v>
      </x:c>
      <x:c r="CN7803" t="str">
        <x:v>HDW_Weight_Source</x:v>
      </x:c>
      <x:c r="CO7803" t="n">
        <x:f>IFERROR(IF(AND(TYPE('HDW_Capture_Audit'!A2)=TYPE(CN7803),ISBLANK('HDW_Capture_Audit'!A2)=ISBLANK(CN7803),EXACT('HDW_Capture_Audit'!A2,CN7803)),0,1),1)</x:f>
        <x:v>0</x:v>
      </x:c>
    </x:row>
    <x:row r="7804">
      <x:c r="CL7804" t="str">
        <x:v>HDW_Capture_Audit</x:v>
      </x:c>
      <x:c r="CM7804" t="str">
        <x:v>B2</x:v>
      </x:c>
      <x:c r="CN7804" t="str">
        <x:v>WORKED_RUN_CANONICAL_EXEMPLAR</x:v>
      </x:c>
      <x:c r="CO7804" t="n">
        <x:f>IFERROR(IF(AND(TYPE('HDW_Capture_Audit'!B2)=TYPE(CN7804),ISBLANK('HDW_Capture_Audit'!B2)=ISBLANK(CN7804),EXACT('HDW_Capture_Audit'!B2,CN7804)),0,1),1)</x:f>
        <x:v>0</x:v>
      </x:c>
    </x:row>
    <x:row r="7805">
      <x:c r="CL7805" t="str">
        <x:v>HDW_Capture_Audit</x:v>
      </x:c>
      <x:c r="CM7805" t="str">
        <x:v>C2</x:v>
      </x:c>
      <x:c r="CN7805" t="str">
        <x:v>Weights are illustrative; no public institutional weight process claim.</x:v>
      </x:c>
      <x:c r="CO7805" t="n">
        <x:f>IFERROR(IF(AND(TYPE('HDW_Capture_Audit'!C2)=TYPE(CN7805),ISBLANK('HDW_Capture_Audit'!C2)=ISBLANK(CN7805),EXACT('HDW_Capture_Audit'!C2,CN7805)),0,1),1)</x:f>
        <x:v>0</x:v>
      </x:c>
    </x:row>
    <x:row r="7806">
      <x:c r="CL7806" t="str">
        <x:v>HDW_Capture_Audit</x:v>
      </x:c>
      <x:c r="CM7806" t="str">
        <x:v>A3</x:v>
      </x:c>
      <x:c r="CN7806" t="str">
        <x:v>HDW_Stakeholder_Map</x:v>
      </x:c>
      <x:c r="CO7806" t="n">
        <x:f>IFERROR(IF(AND(TYPE('HDW_Capture_Audit'!A3)=TYPE(CN7806),ISBLANK('HDW_Capture_Audit'!A3)=ISBLANK(CN7806),EXACT('HDW_Capture_Audit'!A3,CN7806)),0,1),1)</x:f>
        <x:v>0</x:v>
      </x:c>
    </x:row>
    <x:row r="7807">
      <x:c r="CL7807" t="str">
        <x:v>HDW_Capture_Audit</x:v>
      </x:c>
      <x:c r="CM7807" t="str">
        <x:v>B3</x:v>
      </x:c>
      <x:c r="CN7807" t="str">
        <x:v>PLSS_Local_Scope + Impact_Input</x:v>
      </x:c>
      <x:c r="CO7807" t="n">
        <x:f>IFERROR(IF(AND(TYPE('HDW_Capture_Audit'!B3)=TYPE(CN7807),ISBLANK('HDW_Capture_Audit'!B3)=ISBLANK(CN7807),EXACT('HDW_Capture_Audit'!B3,CN7807)),0,1),1)</x:f>
        <x:v>0</x:v>
      </x:c>
    </x:row>
    <x:row r="7808">
      <x:c r="CL7808" t="str">
        <x:v>HDW_Capture_Audit</x:v>
      </x:c>
      <x:c r="CM7808" t="str">
        <x:v>C3</x:v>
      </x:c>
      <x:c r="CN7808" t="str">
        <x:v>Stakeholder mapping is worked-run exemplar.</x:v>
      </x:c>
      <x:c r="CO7808" t="n">
        <x:f>IFERROR(IF(AND(TYPE('HDW_Capture_Audit'!C3)=TYPE(CN7808),ISBLANK('HDW_Capture_Audit'!C3)=ISBLANK(CN7808),EXACT('HDW_Capture_Audit'!C3,CN7808)),0,1),1)</x:f>
        <x:v>0</x:v>
      </x:c>
    </x:row>
    <x:row r="7809">
      <x:c r="CL7809" t="str">
        <x:v>HDW_Capture_Audit</x:v>
      </x:c>
      <x:c r="CM7809" t="str">
        <x:v>A4</x:v>
      </x:c>
      <x:c r="CN7809" t="str">
        <x:v>HDW_Participation_Quality</x:v>
      </x:c>
      <x:c r="CO7809" t="n">
        <x:f>IFERROR(IF(AND(TYPE('HDW_Capture_Audit'!A4)=TYPE(CN7809),ISBLANK('HDW_Capture_Audit'!A4)=ISBLANK(CN7809),EXACT('HDW_Capture_Audit'!A4,CN7809)),0,1),1)</x:f>
        <x:v>0</x:v>
      </x:c>
    </x:row>
    <x:row r="7810">
      <x:c r="CL7810" t="str">
        <x:v>HDW_Capture_Audit</x:v>
      </x:c>
      <x:c r="CM7810" t="str">
        <x:v>B4</x:v>
      </x:c>
      <x:c r="CN7810" t="str">
        <x:v>NOT_APPLICABLE_WORKED_RUN_EXEMPLAR</x:v>
      </x:c>
      <x:c r="CO7810" t="n">
        <x:f>IFERROR(IF(AND(TYPE('HDW_Capture_Audit'!B4)=TYPE(CN7810),ISBLANK('HDW_Capture_Audit'!B4)=ISBLANK(CN7810),EXACT('HDW_Capture_Audit'!B4,CN7810)),0,1),1)</x:f>
        <x:v>0</x:v>
      </x:c>
    </x:row>
    <x:row r="7811">
      <x:c r="CL7811" t="str">
        <x:v>HDW_Capture_Audit</x:v>
      </x:c>
      <x:c r="CM7811" t="str">
        <x:v>C4</x:v>
      </x:c>
      <x:c r="CN7811" t="str">
        <x:v>No live democratic participation claim.</x:v>
      </x:c>
      <x:c r="CO7811" t="n">
        <x:f>IFERROR(IF(AND(TYPE('HDW_Capture_Audit'!C4)=TYPE(CN7811),ISBLANK('HDW_Capture_Audit'!C4)=ISBLANK(CN7811),EXACT('HDW_Capture_Audit'!C4,CN7811)),0,1),1)</x:f>
        <x:v>0</x:v>
      </x:c>
    </x:row>
    <x:row r="7812">
      <x:c r="CL7812" t="str">
        <x:v>HDW_Capture_Audit</x:v>
      </x:c>
      <x:c r="CM7812" t="str">
        <x:v>A5</x:v>
      </x:c>
      <x:c r="CN7812" t="str">
        <x:v>HDW_Expert_Role_Provenance</x:v>
      </x:c>
      <x:c r="CO7812" t="n">
        <x:f>IFERROR(IF(AND(TYPE('HDW_Capture_Audit'!A5)=TYPE(CN7812),ISBLANK('HDW_Capture_Audit'!A5)=ISBLANK(CN7812),EXACT('HDW_Capture_Audit'!A5,CN7812)),0,1),1)</x:f>
        <x:v>0</x:v>
      </x:c>
    </x:row>
    <x:row r="7813">
      <x:c r="CL7813" t="str">
        <x:v>HDW_Capture_Audit</x:v>
      </x:c>
      <x:c r="CM7813" t="str">
        <x:v>B5</x:v>
      </x:c>
      <x:c r="CN7813" t="str">
        <x:v>AUTHOR_REVIEWED_EXEMPLAR</x:v>
      </x:c>
      <x:c r="CO7813" t="n">
        <x:f>IFERROR(IF(AND(TYPE('HDW_Capture_Audit'!B5)=TYPE(CN7813),ISBLANK('HDW_Capture_Audit'!B5)=ISBLANK(CN7813),EXACT('HDW_Capture_Audit'!B5,CN7813)),0,1),1)</x:f>
        <x:v>0</x:v>
      </x:c>
    </x:row>
    <x:row r="7814">
      <x:c r="CL7814" t="str">
        <x:v>HDW_Capture_Audit</x:v>
      </x:c>
      <x:c r="CM7814" t="str">
        <x:v>C5</x:v>
      </x:c>
      <x:c r="CN7814" t="str">
        <x:v>No independent expert panel claim.</x:v>
      </x:c>
      <x:c r="CO7814" t="n">
        <x:f>IFERROR(IF(AND(TYPE('HDW_Capture_Audit'!C5)=TYPE(CN7814),ISBLANK('HDW_Capture_Audit'!C5)=ISBLANK(CN7814),EXACT('HDW_Capture_Audit'!C5,CN7814)),0,1),1)</x:f>
        <x:v>0</x:v>
      </x:c>
    </x:row>
    <x:row r="7815">
      <x:c r="CL7815" t="str">
        <x:v>HDW_Capture_Audit</x:v>
      </x:c>
      <x:c r="CM7815" t="str">
        <x:v>A6</x:v>
      </x:c>
      <x:c r="CN7815" t="str">
        <x:v>HDW_Conflict_Disclosures</x:v>
      </x:c>
      <x:c r="CO7815" t="n">
        <x:f>IFERROR(IF(AND(TYPE('HDW_Capture_Audit'!A6)=TYPE(CN7815),ISBLANK('HDW_Capture_Audit'!A6)=ISBLANK(CN7815),EXACT('HDW_Capture_Audit'!A6,CN7815)),0,1),1)</x:f>
        <x:v>0</x:v>
      </x:c>
    </x:row>
    <x:row r="7816">
      <x:c r="CL7816" t="str">
        <x:v>HDW_Capture_Audit</x:v>
      </x:c>
      <x:c r="CM7816" t="str">
        <x:v>B6</x:v>
      </x:c>
      <x:c r="CN7816" t="str">
        <x:v>NONE_DECLARED_FOR_EXEMPLAR</x:v>
      </x:c>
      <x:c r="CO7816" t="n">
        <x:f>IFERROR(IF(AND(TYPE('HDW_Capture_Audit'!B6)=TYPE(CN7816),ISBLANK('HDW_Capture_Audit'!B6)=ISBLANK(CN7816),EXACT('HDW_Capture_Audit'!B6,CN7816)),0,1),1)</x:f>
        <x:v>0</x:v>
      </x:c>
    </x:row>
    <x:row r="7817">
      <x:c r="CL7817" t="str">
        <x:v>HDW_Capture_Audit</x:v>
      </x:c>
      <x:c r="CM7817" t="str">
        <x:v>C6</x:v>
      </x:c>
      <x:c r="CN7817" t="str">
        <x:v>Live deployments require actual disclosures.</x:v>
      </x:c>
      <x:c r="CO7817" t="n">
        <x:f>IFERROR(IF(AND(TYPE('HDW_Capture_Audit'!C6)=TYPE(CN7817),ISBLANK('HDW_Capture_Audit'!C6)=ISBLANK(CN7817),EXACT('HDW_Capture_Audit'!C6,CN7817)),0,1),1)</x:f>
        <x:v>0</x:v>
      </x:c>
    </x:row>
    <x:row r="7818">
      <x:c r="CL7818" t="str">
        <x:v>HDW_Capture_Audit</x:v>
      </x:c>
      <x:c r="CM7818" t="str">
        <x:v>A7</x:v>
      </x:c>
      <x:c r="CN7818" t="str">
        <x:v>HDW_Challenger_Window</x:v>
      </x:c>
      <x:c r="CO7818" t="n">
        <x:f>IFERROR(IF(AND(TYPE('HDW_Capture_Audit'!A7)=TYPE(CN7818),ISBLANK('HDW_Capture_Audit'!A7)=ISBLANK(CN7818),EXACT('HDW_Capture_Audit'!A7,CN7818)),0,1),1)</x:f>
        <x:v>0</x:v>
      </x:c>
    </x:row>
    <x:row r="7819">
      <x:c r="CL7819" t="str">
        <x:v>HDW_Capture_Audit</x:v>
      </x:c>
      <x:c r="CM7819" t="str">
        <x:v>B7</x:v>
      </x:c>
      <x:c r="CN7819" t="str">
        <x:v>NOT_APPLICABLE_WORKED_RUN_EXEMPLAR</x:v>
      </x:c>
      <x:c r="CO7819" t="n">
        <x:f>IFERROR(IF(AND(TYPE('HDW_Capture_Audit'!B7)=TYPE(CN7819),ISBLANK('HDW_Capture_Audit'!B7)=ISBLANK(CN7819),EXACT('HDW_Capture_Audit'!B7,CN7819)),0,1),1)</x:f>
        <x:v>0</x:v>
      </x:c>
    </x:row>
    <x:row r="7820">
      <x:c r="CL7820" t="str">
        <x:v>HDW_Capture_Audit</x:v>
      </x:c>
      <x:c r="CM7820" t="str">
        <x:v>C7</x:v>
      </x:c>
      <x:c r="CN7820" t="str">
        <x:v>Tier 3 deployments require challenger window or waiver.</x:v>
      </x:c>
      <x:c r="CO7820" t="n">
        <x:f>IFERROR(IF(AND(TYPE('HDW_Capture_Audit'!C7)=TYPE(CN7820),ISBLANK('HDW_Capture_Audit'!C7)=ISBLANK(CN7820),EXACT('HDW_Capture_Audit'!C7,CN7820)),0,1),1)</x:f>
        <x:v>0</x:v>
      </x:c>
    </x:row>
    <x:row r="7821">
      <x:c r="CL7821" t="str">
        <x:v>HDW_Capture_Audit</x:v>
      </x:c>
      <x:c r="CM7821" t="str">
        <x:v>A8</x:v>
      </x:c>
      <x:c r="CN7821" t="str">
        <x:v>HDW_Independent_Review_Status</x:v>
      </x:c>
      <x:c r="CO7821" t="n">
        <x:f>IFERROR(IF(AND(TYPE('HDW_Capture_Audit'!A8)=TYPE(CN7821),ISBLANK('HDW_Capture_Audit'!A8)=ISBLANK(CN7821),EXACT('HDW_Capture_Audit'!A8,CN7821)),0,1),1)</x:f>
        <x:v>0</x:v>
      </x:c>
    </x:row>
    <x:row r="7822">
      <x:c r="CL7822" t="str">
        <x:v>HDW_Capture_Audit</x:v>
      </x:c>
      <x:c r="CM7822" t="str">
        <x:v>B8</x:v>
      </x:c>
      <x:c r="CN7822" t="str">
        <x:v>NOT_COMPLETED</x:v>
      </x:c>
      <x:c r="CO7822" t="n">
        <x:f>IFERROR(IF(AND(TYPE('HDW_Capture_Audit'!B8)=TYPE(CN7822),ISBLANK('HDW_Capture_Audit'!B8)=ISBLANK(CN7822),EXACT('HDW_Capture_Audit'!B8,CN7822)),0,1),1)</x:f>
        <x:v>0</x:v>
      </x:c>
    </x:row>
    <x:row r="7823">
      <x:c r="CL7823" t="str">
        <x:v>HDW_Capture_Audit</x:v>
      </x:c>
      <x:c r="CM7823" t="str">
        <x:v>C8</x:v>
      </x:c>
      <x:c r="CN7823" t="str">
        <x:v>No capture-resistant institutional claim.</x:v>
      </x:c>
      <x:c r="CO7823" t="n">
        <x:f>IFERROR(IF(AND(TYPE('HDW_Capture_Audit'!C8)=TYPE(CN7823),ISBLANK('HDW_Capture_Audit'!C8)=ISBLANK(CN7823),EXACT('HDW_Capture_Audit'!C8,CN7823)),0,1),1)</x:f>
        <x:v>0</x:v>
      </x:c>
    </x:row>
    <x:row r="7824">
      <x:c r="CL7824" t="str">
        <x:v>HDW_Capture_Audit</x:v>
      </x:c>
      <x:c r="CM7824" t="str">
        <x:v>A9</x:v>
      </x:c>
      <x:c r="CN7824" t="str">
        <x:v>HDW_Captured_Context_Limitation</x:v>
      </x:c>
      <x:c r="CO7824" t="n">
        <x:f>IFERROR(IF(AND(TYPE('HDW_Capture_Audit'!A9)=TYPE(CN7824),ISBLANK('HDW_Capture_Audit'!A9)=ISBLANK(CN7824),EXACT('HDW_Capture_Audit'!A9,CN7824)),0,1),1)</x:f>
        <x:v>0</x:v>
      </x:c>
    </x:row>
    <x:row r="7825">
      <x:c r="CL7825" t="str">
        <x:v>HDW_Capture_Audit</x:v>
      </x:c>
      <x:c r="CM7825" t="str">
        <x:v>B9</x:v>
      </x:c>
      <x:c r="CN7825" t="str">
        <x:v>TRANSPARENT_LIMITATION</x:v>
      </x:c>
      <x:c r="CO7825" t="n">
        <x:f>IFERROR(IF(AND(TYPE('HDW_Capture_Audit'!B9)=TYPE(CN7825),ISBLANK('HDW_Capture_Audit'!B9)=ISBLANK(CN7825),EXACT('HDW_Capture_Audit'!B9,CN7825)),0,1),1)</x:f>
        <x:v>0</x:v>
      </x:c>
    </x:row>
    <x:row r="7826">
      <x:c r="CL7826" t="str">
        <x:v>HDW_Capture_Audit</x:v>
      </x:c>
      <x:c r="CM7826" t="str">
        <x:v>C9</x:v>
      </x:c>
      <x:c r="CN7826" t="str">
        <x:v>The workbook exposes the limitation rather than claiming capture immunity.</x:v>
      </x:c>
      <x:c r="CO7826" t="n">
        <x:f>IFERROR(IF(AND(TYPE('HDW_Capture_Audit'!C9)=TYPE(CN7826),ISBLANK('HDW_Capture_Audit'!C9)=ISBLANK(CN7826),EXACT('HDW_Capture_Audit'!C9,CN7826)),0,1),1)</x:f>
        <x:v>0</x:v>
      </x:c>
    </x:row>
    <x:row r="7827">
      <x:c r="CL7827" t="str">
        <x:v>PLSS_Escalation</x:v>
      </x:c>
      <x:c r="CM7827" t="str">
        <x:v>A1</x:v>
      </x:c>
      <x:c r="CN7827" t="str">
        <x:v>Field</x:v>
      </x:c>
      <x:c r="CO7827" t="n">
        <x:f>IFERROR(IF(AND(TYPE('PLSS_Escalation'!A1)=TYPE(CN7827),ISBLANK('PLSS_Escalation'!A1)=ISBLANK(CN7827),EXACT('PLSS_Escalation'!A1,CN7827)),0,1),1)</x:f>
        <x:v>0</x:v>
      </x:c>
    </x:row>
    <x:row r="7828">
      <x:c r="CL7828" t="str">
        <x:v>PLSS_Escalation</x:v>
      </x:c>
      <x:c r="CM7828" t="str">
        <x:v>B1</x:v>
      </x:c>
      <x:c r="CN7828" t="str">
        <x:v>Value</x:v>
      </x:c>
      <x:c r="CO7828" t="n">
        <x:f>IFERROR(IF(AND(TYPE('PLSS_Escalation'!B1)=TYPE(CN7828),ISBLANK('PLSS_Escalation'!B1)=ISBLANK(CN7828),EXACT('PLSS_Escalation'!B1,CN7828)),0,1),1)</x:f>
        <x:v>0</x:v>
      </x:c>
    </x:row>
    <x:row r="7829">
      <x:c r="CL7829" t="str">
        <x:v>PLSS_Escalation</x:v>
      </x:c>
      <x:c r="CM7829" t="str">
        <x:v>C1</x:v>
      </x:c>
      <x:c r="CN7829" t="str">
        <x:v>Notes</x:v>
      </x:c>
      <x:c r="CO7829" t="n">
        <x:f>IFERROR(IF(AND(TYPE('PLSS_Escalation'!C1)=TYPE(CN7829),ISBLANK('PLSS_Escalation'!C1)=ISBLANK(CN7829),EXACT('PLSS_Escalation'!C1,CN7829)),0,1),1)</x:f>
        <x:v>0</x:v>
      </x:c>
    </x:row>
    <x:row r="7830">
      <x:c r="CL7830" t="str">
        <x:v>PLSS_Escalation</x:v>
      </x:c>
      <x:c r="CM7830" t="str">
        <x:v>A2</x:v>
      </x:c>
      <x:c r="CN7830" t="str">
        <x:v>PLSS_Profile_Used</x:v>
      </x:c>
      <x:c r="CO7830" t="n">
        <x:f>IFERROR(IF(AND(TYPE('PLSS_Escalation'!A2)=TYPE(CN7830),ISBLANK('PLSS_Escalation'!A2)=ISBLANK(CN7830),EXACT('PLSS_Escalation'!A2,CN7830)),0,1),1)</x:f>
        <x:v>0</x:v>
      </x:c>
    </x:row>
    <x:row r="7831">
      <x:c r="CL7831" t="str">
        <x:v>PLSS_Escalation</x:v>
      </x:c>
      <x:c r="CM7831" t="str">
        <x:v>B2</x:v>
      </x:c>
      <x:c r="CN7831" t="str">
        <x:v>YES</x:v>
      </x:c>
      <x:c r="CO7831" t="n">
        <x:f>IFERROR(IF(AND(TYPE('PLSS_Escalation'!B2)=TYPE(CN7831),ISBLANK('PLSS_Escalation'!B2)=ISBLANK(CN7831),EXACT('PLSS_Escalation'!B2,CN7831)),0,1),1)</x:f>
        <x:v>0</x:v>
      </x:c>
    </x:row>
    <x:row r="7832">
      <x:c r="CL7832" t="str">
        <x:v>PLSS_Escalation</x:v>
      </x:c>
      <x:c r="CM7832" t="str">
        <x:v>C2</x:v>
      </x:c>
      <x:c r="CN7832" t="str">
        <x:v>Worked-run uses local scope with guardrails.</x:v>
      </x:c>
      <x:c r="CO7832" t="n">
        <x:f>IFERROR(IF(AND(TYPE('PLSS_Escalation'!C2)=TYPE(CN7832),ISBLANK('PLSS_Escalation'!C2)=ISBLANK(CN7832),EXACT('PLSS_Escalation'!C2,CN7832)),0,1),1)</x:f>
        <x:v>0</x:v>
      </x:c>
    </x:row>
    <x:row r="7833">
      <x:c r="CL7833" t="str">
        <x:v>PLSS_Escalation</x:v>
      </x:c>
      <x:c r="CM7833" t="str">
        <x:v>A3</x:v>
      </x:c>
      <x:c r="CN7833" t="str">
        <x:v>Local_Stakeholder_Set</x:v>
      </x:c>
      <x:c r="CO7833" t="n">
        <x:f>IFERROR(IF(AND(TYPE('PLSS_Escalation'!A3)=TYPE(CN7833),ISBLANK('PLSS_Escalation'!A3)=ISBLANK(CN7833),EXACT('PLSS_Escalation'!A3,CN7833)),0,1),1)</x:f>
        <x:v>0</x:v>
      </x:c>
    </x:row>
    <x:row r="7834">
      <x:c r="CL7834" t="str">
        <x:v>PLSS_Escalation</x:v>
      </x:c>
      <x:c r="CM7834" t="str">
        <x:v>B3</x:v>
      </x:c>
      <x:c r="CN7834" t="str">
        <x:v>ORG / employees / operational stakeholders</x:v>
      </x:c>
      <x:c r="CO7834" t="n">
        <x:f>IFERROR(IF(AND(TYPE('PLSS_Escalation'!B3)=TYPE(CN7834),ISBLANK('PLSS_Escalation'!B3)=ISBLANK(CN7834),EXACT('PLSS_Escalation'!B3,CN7834)),0,1),1)</x:f>
        <x:v>0</x:v>
      </x:c>
    </x:row>
    <x:row r="7835">
      <x:c r="CL7835" t="str">
        <x:v>PLSS_Escalation</x:v>
      </x:c>
      <x:c r="CM7835" t="str">
        <x:v>C3</x:v>
      </x:c>
      <x:c r="CN7835" t="str">
        <x:v>See PLSS_Local_Scope.</x:v>
      </x:c>
      <x:c r="CO7835" t="n">
        <x:f>IFERROR(IF(AND(TYPE('PLSS_Escalation'!C3)=TYPE(CN7835),ISBLANK('PLSS_Escalation'!C3)=ISBLANK(CN7835),EXACT('PLSS_Escalation'!C3,CN7835)),0,1),1)</x:f>
        <x:v>0</x:v>
      </x:c>
    </x:row>
    <x:row r="7836">
      <x:c r="CL7836" t="str">
        <x:v>PLSS_Escalation</x:v>
      </x:c>
      <x:c r="CM7836" t="str">
        <x:v>A4</x:v>
      </x:c>
      <x:c r="CN7836" t="str">
        <x:v>Guardrail_Scopes</x:v>
      </x:c>
      <x:c r="CO7836" t="n">
        <x:f>IFERROR(IF(AND(TYPE('PLSS_Escalation'!A4)=TYPE(CN7836),ISBLANK('PLSS_Escalation'!A4)=ISBLANK(CN7836),EXACT('PLSS_Escalation'!A4,CN7836)),0,1),1)</x:f>
        <x:v>0</x:v>
      </x:c>
    </x:row>
    <x:row r="7837">
      <x:c r="CL7837" t="str">
        <x:v>PLSS_Escalation</x:v>
      </x:c>
      <x:c r="CM7837" t="str">
        <x:v>B4</x:v>
      </x:c>
      <x:c r="CN7837" t="str">
        <x:v>Rights floors, TRC, Containment, Biosphere/Humanity guardrails</x:v>
      </x:c>
      <x:c r="CO7837" t="n">
        <x:f>IFERROR(IF(AND(TYPE('PLSS_Escalation'!B4)=TYPE(CN7837),ISBLANK('PLSS_Escalation'!B4)=ISBLANK(CN7837),EXACT('PLSS_Escalation'!B4,CN7837)),0,1),1)</x:f>
        <x:v>0</x:v>
      </x:c>
    </x:row>
    <x:row r="7838">
      <x:c r="CL7838" t="str">
        <x:v>PLSS_Escalation</x:v>
      </x:c>
      <x:c r="CM7838" t="str">
        <x:v>C4</x:v>
      </x:c>
      <x:c r="CN7838" t="str">
        <x:v>Focus Local, Guard Global.</x:v>
      </x:c>
      <x:c r="CO7838" t="n">
        <x:f>IFERROR(IF(AND(TYPE('PLSS_Escalation'!C4)=TYPE(CN7838),ISBLANK('PLSS_Escalation'!C4)=ISBLANK(CN7838),EXACT('PLSS_Escalation'!C4,CN7838)),0,1),1)</x:f>
        <x:v>0</x:v>
      </x:c>
    </x:row>
    <x:row r="7839">
      <x:c r="CL7839" t="str">
        <x:v>PLSS_Escalation</x:v>
      </x:c>
      <x:c r="CM7839" t="str">
        <x:v>A5</x:v>
      </x:c>
      <x:c r="CN7839" t="str">
        <x:v>Escalation_Trigger_Checklist</x:v>
      </x:c>
      <x:c r="CO7839" t="n">
        <x:f>IFERROR(IF(AND(TYPE('PLSS_Escalation'!A5)=TYPE(CN7839),ISBLANK('PLSS_Escalation'!A5)=ISBLANK(CN7839),EXACT('PLSS_Escalation'!A5,CN7839)),0,1),1)</x:f>
        <x:v>0</x:v>
      </x:c>
    </x:row>
    <x:row r="7840">
      <x:c r="CL7840" t="str">
        <x:v>PLSS_Escalation</x:v>
      </x:c>
      <x:c r="CM7840" t="str">
        <x:v>B5</x:v>
      </x:c>
      <x:c r="CN7840" t="str">
        <x:v>NO_BLOCKING_TRIGGER_IN_EXEMPLAR</x:v>
      </x:c>
      <x:c r="CO7840" t="n">
        <x:f>IFERROR(IF(AND(TYPE('PLSS_Escalation'!B5)=TYPE(CN7840),ISBLANK('PLSS_Escalation'!B5)=ISBLANK(CN7840),EXACT('PLSS_Escalation'!B5,CN7840)),0,1),1)</x:f>
        <x:v>0</x:v>
      </x:c>
    </x:row>
    <x:row r="7841">
      <x:c r="CL7841" t="str">
        <x:v>PLSS_Escalation</x:v>
      </x:c>
      <x:c r="CM7841" t="str">
        <x:v>C5</x:v>
      </x:c>
      <x:c r="CN7841" t="str">
        <x:v>Hidden externalities, rights exposure, precedent, lock-in, ecological/governance spillover reviewed at exemplar level.</x:v>
      </x:c>
      <x:c r="CO7841" t="n">
        <x:f>IFERROR(IF(AND(TYPE('PLSS_Escalation'!C5)=TYPE(CN7841),ISBLANK('PLSS_Escalation'!C5)=ISBLANK(CN7841),EXACT('PLSS_Escalation'!C5,CN7841)),0,1),1)</x:f>
        <x:v>0</x:v>
      </x:c>
    </x:row>
    <x:row r="7842">
      <x:c r="CL7842" t="str">
        <x:v>PLSS_Escalation</x:v>
      </x:c>
      <x:c r="CM7842" t="str">
        <x:v>A6</x:v>
      </x:c>
      <x:c r="CN7842" t="str">
        <x:v>Non_Escalation_Rationale</x:v>
      </x:c>
      <x:c r="CO7842" t="n">
        <x:f>IFERROR(IF(AND(TYPE('PLSS_Escalation'!A6)=TYPE(CN7842),ISBLANK('PLSS_Escalation'!A6)=ISBLANK(CN7842),EXACT('PLSS_Escalation'!A6,CN7842)),0,1),1)</x:f>
        <x:v>0</x:v>
      </x:c>
    </x:row>
    <x:row r="7843">
      <x:c r="CL7843" t="str">
        <x:v>PLSS_Escalation</x:v>
      </x:c>
      <x:c r="CM7843" t="str">
        <x:v>B6</x:v>
      </x:c>
      <x:c r="CN7843" t="str">
        <x:v>WORKED_RUN_LOW_SCOPE_EXEMPLAR</x:v>
      </x:c>
      <x:c r="CO7843" t="n">
        <x:f>IFERROR(IF(AND(TYPE('PLSS_Escalation'!B6)=TYPE(CN7843),ISBLANK('PLSS_Escalation'!B6)=ISBLANK(CN7843),EXACT('PLSS_Escalation'!B6,CN7843)),0,1),1)</x:f>
        <x:v>0</x:v>
      </x:c>
    </x:row>
    <x:row r="7844">
      <x:c r="CL7844" t="str">
        <x:v>PLSS_Escalation</x:v>
      </x:c>
      <x:c r="CM7844" t="str">
        <x:v>C6</x:v>
      </x:c>
      <x:c r="CN7844" t="str">
        <x:v>Live deployment must repeat this analysis with evidence.</x:v>
      </x:c>
      <x:c r="CO7844" t="n">
        <x:f>IFERROR(IF(AND(TYPE('PLSS_Escalation'!C6)=TYPE(CN7844),ISBLANK('PLSS_Escalation'!C6)=ISBLANK(CN7844),EXACT('PLSS_Escalation'!C6,CN7844)),0,1),1)</x:f>
        <x:v>0</x:v>
      </x:c>
    </x:row>
    <x:row r="7845">
      <x:c r="CL7845" t="str">
        <x:v>PLSS_Escalation</x:v>
      </x:c>
      <x:c r="CM7845" t="str">
        <x:v>A7</x:v>
      </x:c>
      <x:c r="CN7845" t="str">
        <x:v>Externality_Search_Method</x:v>
      </x:c>
      <x:c r="CO7845" t="n">
        <x:f>IFERROR(IF(AND(TYPE('PLSS_Escalation'!A7)=TYPE(CN7845),ISBLANK('PLSS_Escalation'!A7)=ISBLANK(CN7845),EXACT('PLSS_Escalation'!A7,CN7845)),0,1),1)</x:f>
        <x:v>0</x:v>
      </x:c>
    </x:row>
    <x:row r="7846">
      <x:c r="CL7846" t="str">
        <x:v>PLSS_Escalation</x:v>
      </x:c>
      <x:c r="CM7846" t="str">
        <x:v>B7</x:v>
      </x:c>
      <x:c r="CN7846" t="str">
        <x:v>CHECKLIST_REVIEW</x:v>
      </x:c>
      <x:c r="CO7846" t="n">
        <x:f>IFERROR(IF(AND(TYPE('PLSS_Escalation'!B7)=TYPE(CN7846),ISBLANK('PLSS_Escalation'!B7)=ISBLANK(CN7846),EXACT('PLSS_Escalation'!B7,CN7846)),0,1),1)</x:f>
        <x:v>0</x:v>
      </x:c>
    </x:row>
    <x:row r="7847">
      <x:c r="CL7847" t="str">
        <x:v>PLSS_Escalation</x:v>
      </x:c>
      <x:c r="CM7847" t="str">
        <x:v>C7</x:v>
      </x:c>
      <x:c r="CN7847" t="str">
        <x:v>Not an empirical externality audit.</x:v>
      </x:c>
      <x:c r="CO7847" t="n">
        <x:f>IFERROR(IF(AND(TYPE('PLSS_Escalation'!C7)=TYPE(CN7847),ISBLANK('PLSS_Escalation'!C7)=ISBLANK(CN7847),EXACT('PLSS_Escalation'!C7,CN7847)),0,1),1)</x:f>
        <x:v>0</x:v>
      </x:c>
    </x:row>
    <x:row r="7848">
      <x:c r="CL7848" t="str">
        <x:v>PLSS_Escalation</x:v>
      </x:c>
      <x:c r="CM7848" t="str">
        <x:v>A8</x:v>
      </x:c>
      <x:c r="CN7848" t="str">
        <x:v>Prominence_Sensitivity_Result</x:v>
      </x:c>
      <x:c r="CO7848" t="n">
        <x:f>IFERROR(IF(AND(TYPE('PLSS_Escalation'!A8)=TYPE(CN7848),ISBLANK('PLSS_Escalation'!A8)=ISBLANK(CN7848),EXACT('PLSS_Escalation'!A8,CN7848)),0,1),1)</x:f>
        <x:v>0</x:v>
      </x:c>
    </x:row>
    <x:row r="7849">
      <x:c r="CL7849" t="str">
        <x:v>PLSS_Escalation</x:v>
      </x:c>
      <x:c r="CM7849" t="str">
        <x:v>B8</x:v>
      </x:c>
      <x:c r="CN7849" t="str">
        <x:v>COMPLETE_NO_RANKING_OR_DECISIVENESS_CHANGE</x:v>
      </x:c>
      <x:c r="CO7849" t="n">
        <x:f>IFERROR(IF(AND(TYPE('PLSS_Escalation'!B8)=TYPE(CN7849),ISBLANK('PLSS_Escalation'!B8)=ISBLANK(CN7849),EXACT('PLSS_Escalation'!B8,CN7849)),0,1),1)</x:f>
        <x:v>0</x:v>
      </x:c>
    </x:row>
    <x:row r="7850">
      <x:c r="CL7850" t="str">
        <x:v>PLSS_Escalation</x:v>
      </x:c>
      <x:c r="CM7850" t="str">
        <x:v>C8</x:v>
      </x:c>
      <x:c r="CN7850" t="str">
        <x:v>Declared direct-q, default geometric-mean, uniform-residual, and broadened guardrail-sensitive constructions are all calculated. Option A remains the higher point-score option and the technical result remains decisive under the declared cell-level uncertainty input.</x:v>
      </x:c>
      <x:c r="CO7850" t="n">
        <x:f>IFERROR(IF(AND(TYPE('PLSS_Escalation'!C8)=TYPE(CN7850),ISBLANK('PLSS_Escalation'!C8)=ISBLANK(CN7850),EXACT('PLSS_Escalation'!C8,CN7850)),0,1),1)</x:f>
        <x:v>0</x:v>
      </x:c>
    </x:row>
    <x:row r="7851">
      <x:c r="CL7851" t="str">
        <x:v>PLSS_Escalation</x:v>
      </x:c>
      <x:c r="CM7851" t="str">
        <x:v>A9</x:v>
      </x:c>
      <x:c r="CN7851" t="str">
        <x:v>External_Challenger_Status</x:v>
      </x:c>
      <x:c r="CO7851" t="n">
        <x:f>IFERROR(IF(AND(TYPE('PLSS_Escalation'!A9)=TYPE(CN7851),ISBLANK('PLSS_Escalation'!A9)=ISBLANK(CN7851),EXACT('PLSS_Escalation'!A9,CN7851)),0,1),1)</x:f>
        <x:v>0</x:v>
      </x:c>
    </x:row>
    <x:row r="7852">
      <x:c r="CL7852" t="str">
        <x:v>PLSS_Escalation</x:v>
      </x:c>
      <x:c r="CM7852" t="str">
        <x:v>B9</x:v>
      </x:c>
      <x:c r="CN7852" t="str">
        <x:v>NOT_COMPLETED</x:v>
      </x:c>
      <x:c r="CO7852" t="n">
        <x:f>IFERROR(IF(AND(TYPE('PLSS_Escalation'!B9)=TYPE(CN7852),ISBLANK('PLSS_Escalation'!B9)=ISBLANK(CN7852),EXACT('PLSS_Escalation'!B9,CN7852)),0,1),1)</x:f>
        <x:v>0</x:v>
      </x:c>
    </x:row>
    <x:row r="7853">
      <x:c r="CL7853" t="str">
        <x:v>PLSS_Escalation</x:v>
      </x:c>
      <x:c r="CM7853" t="str">
        <x:v>C9</x:v>
      </x:c>
      <x:c r="CN7853" t="str">
        <x:v>Tier 3 PLSS runs require challenger review or waiver.</x:v>
      </x:c>
      <x:c r="CO7853" t="n">
        <x:f>IFERROR(IF(AND(TYPE('PLSS_Escalation'!C9)=TYPE(CN7853),ISBLANK('PLSS_Escalation'!C9)=ISBLANK(CN7853),EXACT('PLSS_Escalation'!C9,CN7853)),0,1),1)</x:f>
        <x:v>0</x:v>
      </x:c>
    </x:row>
    <x:row r="7854">
      <x:c r="CL7854" t="str">
        <x:v>PLSS_Escalation</x:v>
      </x:c>
      <x:c r="CM7854" t="str">
        <x:v>A10</x:v>
      </x:c>
      <x:c r="CN7854" t="str">
        <x:v>Repeated_PLSS_Use_Flag</x:v>
      </x:c>
      <x:c r="CO7854" t="n">
        <x:f>IFERROR(IF(AND(TYPE('PLSS_Escalation'!A10)=TYPE(CN7854),ISBLANK('PLSS_Escalation'!A10)=ISBLANK(CN7854),EXACT('PLSS_Escalation'!A10,CN7854)),0,1),1)</x:f>
        <x:v>0</x:v>
      </x:c>
    </x:row>
    <x:row r="7855">
      <x:c r="CL7855" t="str">
        <x:v>PLSS_Escalation</x:v>
      </x:c>
      <x:c r="CM7855" t="str">
        <x:v>B10</x:v>
      </x:c>
      <x:c r="CN7855" t="str">
        <x:v>NO</x:v>
      </x:c>
      <x:c r="CO7855" t="n">
        <x:f>IFERROR(IF(AND(TYPE('PLSS_Escalation'!B10)=TYPE(CN7855),ISBLANK('PLSS_Escalation'!B10)=ISBLANK(CN7855),EXACT('PLSS_Escalation'!B10,CN7855)),0,1),1)</x:f>
        <x:v>0</x:v>
      </x:c>
    </x:row>
    <x:row r="7856">
      <x:c r="CL7856" t="str">
        <x:v>PLSS_Escalation</x:v>
      </x:c>
      <x:c r="CM7856" t="str">
        <x:v>C10</x:v>
      </x:c>
      <x:c r="CN7856" t="str">
        <x:v>Repeated local use not claimed.</x:v>
      </x:c>
      <x:c r="CO7856" t="n">
        <x:f>IFERROR(IF(AND(TYPE('PLSS_Escalation'!C10)=TYPE(CN7856),ISBLANK('PLSS_Escalation'!C10)=ISBLANK(CN7856),EXACT('PLSS_Escalation'!C10,CN7856)),0,1),1)</x:f>
        <x:v>0</x:v>
      </x:c>
    </x:row>
    <x:row r="7857">
      <x:c r="CL7857" t="str">
        <x:v>BioSGP_Maturity</x:v>
      </x:c>
      <x:c r="CM7857" t="str">
        <x:v>A1</x:v>
      </x:c>
      <x:c r="CN7857" t="str">
        <x:v>Field</x:v>
      </x:c>
      <x:c r="CO7857" t="n">
        <x:f>IFERROR(IF(AND(TYPE('BioSGP_Maturity'!A1)=TYPE(CN7857),ISBLANK('BioSGP_Maturity'!A1)=ISBLANK(CN7857),EXACT('BioSGP_Maturity'!A1,CN7857)),0,1),1)</x:f>
        <x:v>0</x:v>
      </x:c>
    </x:row>
    <x:row r="7858">
      <x:c r="CL7858" t="str">
        <x:v>BioSGP_Maturity</x:v>
      </x:c>
      <x:c r="CM7858" t="str">
        <x:v>B1</x:v>
      </x:c>
      <x:c r="CN7858" t="str">
        <x:v>Value</x:v>
      </x:c>
      <x:c r="CO7858" t="n">
        <x:f>IFERROR(IF(AND(TYPE('BioSGP_Maturity'!B1)=TYPE(CN7858),ISBLANK('BioSGP_Maturity'!B1)=ISBLANK(CN7858),EXACT('BioSGP_Maturity'!B1,CN7858)),0,1),1)</x:f>
        <x:v>0</x:v>
      </x:c>
    </x:row>
    <x:row r="7859">
      <x:c r="CL7859" t="str">
        <x:v>BioSGP_Maturity</x:v>
      </x:c>
      <x:c r="CM7859" t="str">
        <x:v>C1</x:v>
      </x:c>
      <x:c r="CN7859" t="str">
        <x:v>Notes</x:v>
      </x:c>
      <x:c r="CO7859" t="n">
        <x:f>IFERROR(IF(AND(TYPE('BioSGP_Maturity'!C1)=TYPE(CN7859),ISBLANK('BioSGP_Maturity'!C1)=ISBLANK(CN7859),EXACT('BioSGP_Maturity'!C1,CN7859)),0,1),1)</x:f>
        <x:v>0</x:v>
      </x:c>
    </x:row>
    <x:row r="7860">
      <x:c r="CL7860" t="str">
        <x:v>BioSGP_Maturity</x:v>
      </x:c>
      <x:c r="CM7860" t="str">
        <x:v>A2</x:v>
      </x:c>
      <x:c r="CN7860" t="str">
        <x:v>Biological_Evaluation_Maturity</x:v>
      </x:c>
      <x:c r="CO7860" t="n">
        <x:f>IFERROR(IF(AND(TYPE('BioSGP_Maturity'!A2)=TYPE(CN7860),ISBLANK('BioSGP_Maturity'!A2)=ISBLANK(CN7860),EXACT('BioSGP_Maturity'!A2,CN7860)),0,1),1)</x:f>
        <x:v>0</x:v>
      </x:c>
    </x:row>
    <x:row r="7861">
      <x:c r="CL7861" t="str">
        <x:v>BioSGP_Maturity</x:v>
      </x:c>
      <x:c r="CM7861" t="str">
        <x:v>B2</x:v>
      </x:c>
      <x:c r="CN7861" t="str">
        <x:v>NA_NOT_INVOKED</x:v>
      </x:c>
      <x:c r="CO7861" t="n">
        <x:f>IFERROR(IF(AND(TYPE('BioSGP_Maturity'!B2)=TYPE(CN7861),ISBLANK('BioSGP_Maturity'!B2)=ISBLANK(CN7861),EXACT('BioSGP_Maturity'!B2,CN7861)),0,1),1)</x:f>
        <x:v>0</x:v>
      </x:c>
    </x:row>
    <x:row r="7862">
      <x:c r="CL7862" t="str">
        <x:v>BioSGP_Maturity</x:v>
      </x:c>
      <x:c r="CM7862" t="str">
        <x:v>C2</x:v>
      </x:c>
      <x:c r="CN7862" t="str">
        <x:v>Human-only worked-run exemplar; no non-human biological MPS assessment was performed.</x:v>
      </x:c>
      <x:c r="CO7862" t="n">
        <x:f>IFERROR(IF(AND(TYPE('BioSGP_Maturity'!C2)=TYPE(CN7862),ISBLANK('BioSGP_Maturity'!C2)=ISBLANK(CN7862),EXACT('BioSGP_Maturity'!C2,CN7862)),0,1),1)</x:f>
        <x:v>0</x:v>
      </x:c>
    </x:row>
    <x:row r="7863">
      <x:c r="CL7863" t="str">
        <x:v>BioSGP_Maturity</x:v>
      </x:c>
      <x:c r="CM7863" t="str">
        <x:v>A3</x:v>
      </x:c>
      <x:c r="CN7863" t="str">
        <x:v>Protection_Basis</x:v>
      </x:c>
      <x:c r="CO7863" t="n">
        <x:f>IFERROR(IF(AND(TYPE('BioSGP_Maturity'!A3)=TYPE(CN7863),ISBLANK('BioSGP_Maturity'!A3)=ISBLANK(CN7863),EXACT('BioSGP_Maturity'!A3,CN7863)),0,1),1)</x:f>
        <x:v>0</x:v>
      </x:c>
    </x:row>
    <x:row r="7864">
      <x:c r="CL7864" t="str">
        <x:v>BioSGP_Maturity</x:v>
      </x:c>
      <x:c r="CM7864" t="str">
        <x:v>B3</x:v>
      </x:c>
      <x:c r="CN7864" t="str">
        <x:v>HUMAN_FPP</x:v>
      </x:c>
      <x:c r="CO7864" t="n">
        <x:f>IFERROR(IF(AND(TYPE('BioSGP_Maturity'!B3)=TYPE(CN7864),ISBLANK('BioSGP_Maturity'!B3)=ISBLANK(CN7864),EXACT('BioSGP_Maturity'!B3,CN7864)),0,1),1)</x:f>
        <x:v>0</x:v>
      </x:c>
    </x:row>
    <x:row r="7865">
      <x:c r="CL7865" t="str">
        <x:v>BioSGP_Maturity</x:v>
      </x:c>
      <x:c r="CM7865" t="str">
        <x:v>C3</x:v>
      </x:c>
      <x:c r="CN7865" t="str">
        <x:v>All humans retain FPP and h_welfare=1.00. MPS evidence remains separate and may be NOT_EVALUATED.</x:v>
      </x:c>
      <x:c r="CO7865" t="n">
        <x:f>IFERROR(IF(AND(TYPE('BioSGP_Maturity'!C3)=TYPE(CN7865),ISBLANK('BioSGP_Maturity'!C3)=ISBLANK(CN7865),EXACT('BioSGP_Maturity'!C3,CN7865)),0,1),1)</x:f>
        <x:v>0</x:v>
      </x:c>
    </x:row>
    <x:row r="7866">
      <x:c r="CL7866" t="str">
        <x:v>BioSGP_Maturity</x:v>
      </x:c>
      <x:c r="CM7866" t="str">
        <x:v>A4</x:v>
      </x:c>
      <x:c r="CN7866" t="str">
        <x:v>Species_Appropriate_Battery_Status</x:v>
      </x:c>
      <x:c r="CO7866" t="n">
        <x:f>IFERROR(IF(AND(TYPE('BioSGP_Maturity'!A4)=TYPE(CN7866),ISBLANK('BioSGP_Maturity'!A4)=ISBLANK(CN7866),EXACT('BioSGP_Maturity'!A4,CN7866)),0,1),1)</x:f>
        <x:v>0</x:v>
      </x:c>
    </x:row>
    <x:row r="7867">
      <x:c r="CL7867" t="str">
        <x:v>BioSGP_Maturity</x:v>
      </x:c>
      <x:c r="CM7867" t="str">
        <x:v>B4</x:v>
      </x:c>
      <x:c r="CN7867" t="str">
        <x:v>NOT_APPLICABLE_HUMAN_FPP_WORKED_RUN</x:v>
      </x:c>
      <x:c r="CO7867" t="n">
        <x:f>IFERROR(IF(AND(TYPE('BioSGP_Maturity'!B4)=TYPE(CN7867),ISBLANK('BioSGP_Maturity'!B4)=ISBLANK(CN7867),EXACT('BioSGP_Maturity'!B4,CN7867)),0,1),1)</x:f>
        <x:v>0</x:v>
      </x:c>
    </x:row>
    <x:row r="7868">
      <x:c r="CL7868" t="str">
        <x:v>BioSGP_Maturity</x:v>
      </x:c>
      <x:c r="CM7868" t="str">
        <x:v>C4</x:v>
      </x:c>
      <x:c r="CN7868" t="str">
        <x:v>Non-human use requires species-appropriate ethology, neurobiology, welfare science, and validated tasks.</x:v>
      </x:c>
      <x:c r="CO7868" t="n">
        <x:f>IFERROR(IF(AND(TYPE('BioSGP_Maturity'!C4)=TYPE(CN7868),ISBLANK('BioSGP_Maturity'!C4)=ISBLANK(CN7868),EXACT('BioSGP_Maturity'!C4,CN7868)),0,1),1)</x:f>
        <x:v>0</x:v>
      </x:c>
    </x:row>
    <x:row r="7869">
      <x:c r="CL7869" t="str">
        <x:v>BioSGP_Maturity</x:v>
      </x:c>
      <x:c r="CM7869" t="str">
        <x:v>A5</x:v>
      </x:c>
      <x:c r="CN7869" t="str">
        <x:v>Taxon_Class_Prior_Rule</x:v>
      </x:c>
      <x:c r="CO7869" t="n">
        <x:f>IFERROR(IF(AND(TYPE('BioSGP_Maturity'!A5)=TYPE(CN7869),ISBLANK('BioSGP_Maturity'!A5)=ISBLANK(CN7869),EXACT('BioSGP_Maturity'!A5,CN7869)),0,1),1)</x:f>
        <x:v>0</x:v>
      </x:c>
    </x:row>
    <x:row r="7870">
      <x:c r="CL7870" t="str">
        <x:v>BioSGP_Maturity</x:v>
      </x:c>
      <x:c r="CM7870" t="str">
        <x:v>B5</x:v>
      </x:c>
      <x:c r="CN7870" t="str">
        <x:v>PROTECTION_FLOOR_ONLY</x:v>
      </x:c>
      <x:c r="CO7870" t="n">
        <x:f>IFERROR(IF(AND(TYPE('BioSGP_Maturity'!B5)=TYPE(CN7870),ISBLANK('BioSGP_Maturity'!B5)=ISBLANK(CN7870),EXACT('BioSGP_Maturity'!B5,CN7870)),0,1),1)</x:f>
        <x:v>0</x:v>
      </x:c>
    </x:row>
    <x:row r="7871">
      <x:c r="CL7871" t="str">
        <x:v>BioSGP_Maturity</x:v>
      </x:c>
      <x:c r="CM7871" t="str">
        <x:v>C5</x:v>
      </x:c>
      <x:c r="CN7871" t="str">
        <x:v>Class evidence may raise precaution and protection but cannot downgrade an atypical individual.</x:v>
      </x:c>
      <x:c r="CO7871" t="n">
        <x:f>IFERROR(IF(AND(TYPE('BioSGP_Maturity'!C5)=TYPE(CN7871),ISBLANK('BioSGP_Maturity'!C5)=ISBLANK(CN7871),EXACT('BioSGP_Maturity'!C5,CN7871)),0,1),1)</x:f>
        <x:v>0</x:v>
      </x:c>
    </x:row>
    <x:row r="7872">
      <x:c r="CL7872" t="str">
        <x:v>BioSGP_Maturity</x:v>
      </x:c>
      <x:c r="CM7872" t="str">
        <x:v>A6</x:v>
      </x:c>
      <x:c r="CN7872" t="str">
        <x:v>Cross_Substrate_Invariance</x:v>
      </x:c>
      <x:c r="CO7872" t="n">
        <x:f>IFERROR(IF(AND(TYPE('BioSGP_Maturity'!A6)=TYPE(CN7872),ISBLANK('BioSGP_Maturity'!A6)=ISBLANK(CN7872),EXACT('BioSGP_Maturity'!A6,CN7872)),0,1),1)</x:f>
        <x:v>0</x:v>
      </x:c>
    </x:row>
    <x:row r="7873">
      <x:c r="CL7873" t="str">
        <x:v>BioSGP_Maturity</x:v>
      </x:c>
      <x:c r="CM7873" t="str">
        <x:v>B6</x:v>
      </x:c>
      <x:c r="CN7873" t="str">
        <x:v>NOT_ESTABLISHED</x:v>
      </x:c>
      <x:c r="CO7873" t="n">
        <x:f>IFERROR(IF(AND(TYPE('BioSGP_Maturity'!B6)=TYPE(CN7873),ISBLANK('BioSGP_Maturity'!B6)=ISBLANK(CN7873),EXACT('BioSGP_Maturity'!B6,CN7873)),0,1),1)</x:f>
        <x:v>0</x:v>
      </x:c>
    </x:row>
    <x:row r="7874">
      <x:c r="CL7874" t="str">
        <x:v>BioSGP_Maturity</x:v>
      </x:c>
      <x:c r="CM7874" t="str">
        <x:v>C6</x:v>
      </x:c>
      <x:c r="CN7874" t="str">
        <x:v>Marker meanings must be validated rather than assumed across taxa or digital substrates.</x:v>
      </x:c>
      <x:c r="CO7874" t="n">
        <x:f>IFERROR(IF(AND(TYPE('BioSGP_Maturity'!C6)=TYPE(CN7874),ISBLANK('BioSGP_Maturity'!C6)=ISBLANK(CN7874),EXACT('BioSGP_Maturity'!C6,CN7874)),0,1),1)</x:f>
        <x:v>0</x:v>
      </x:c>
    </x:row>
    <x:row r="7875">
      <x:c r="CL7875" t="str">
        <x:v>BioSGP_Maturity</x:v>
      </x:c>
      <x:c r="CM7875" t="str">
        <x:v>A7</x:v>
      </x:c>
      <x:c r="CN7875" t="str">
        <x:v>Ethics_Review_Status</x:v>
      </x:c>
      <x:c r="CO7875" t="n">
        <x:f>IFERROR(IF(AND(TYPE('BioSGP_Maturity'!A7)=TYPE(CN7875),ISBLANK('BioSGP_Maturity'!A7)=ISBLANK(CN7875),EXACT('BioSGP_Maturity'!A7,CN7875)),0,1),1)</x:f>
        <x:v>0</x:v>
      </x:c>
    </x:row>
    <x:row r="7876">
      <x:c r="CL7876" t="str">
        <x:v>BioSGP_Maturity</x:v>
      </x:c>
      <x:c r="CM7876" t="str">
        <x:v>B7</x:v>
      </x:c>
      <x:c r="CN7876" t="str">
        <x:v>NOT_APPLICABLE_WORKED_RUN_EXEMPLAR</x:v>
      </x:c>
      <x:c r="CO7876" t="n">
        <x:f>IFERROR(IF(AND(TYPE('BioSGP_Maturity'!B7)=TYPE(CN7876),ISBLANK('BioSGP_Maturity'!B7)=ISBLANK(CN7876),EXACT('BioSGP_Maturity'!B7,CN7876)),0,1),1)</x:f>
        <x:v>0</x:v>
      </x:c>
    </x:row>
    <x:row r="7877">
      <x:c r="CL7877" t="str">
        <x:v>BioSGP_Maturity</x:v>
      </x:c>
      <x:c r="CM7877" t="str">
        <x:v>C7</x:v>
      </x:c>
      <x:c r="CN7877" t="str">
        <x:v>Live evaluation requires Four Rs, welfare advocacy, stop conditions, and independent review where stakes warrant.</x:v>
      </x:c>
      <x:c r="CO7877" t="n">
        <x:f>IFERROR(IF(AND(TYPE('BioSGP_Maturity'!C7)=TYPE(CN7877),ISBLANK('BioSGP_Maturity'!C7)=ISBLANK(CN7877),EXACT('BioSGP_Maturity'!C7,CN7877)),0,1),1)</x:f>
        <x:v>0</x:v>
      </x:c>
    </x:row>
    <x:row r="7878">
      <x:c r="CL7878" t="str">
        <x:v>BioSGP_Maturity</x:v>
      </x:c>
      <x:c r="CM7878" t="str">
        <x:v>A8</x:v>
      </x:c>
      <x:c r="CN7878" t="str">
        <x:v>Expert_Panel_Status</x:v>
      </x:c>
      <x:c r="CO7878" t="n">
        <x:f>IFERROR(IF(AND(TYPE('BioSGP_Maturity'!A8)=TYPE(CN7878),ISBLANK('BioSGP_Maturity'!A8)=ISBLANK(CN7878),EXACT('BioSGP_Maturity'!A8,CN7878)),0,1),1)</x:f>
        <x:v>0</x:v>
      </x:c>
    </x:row>
    <x:row r="7879">
      <x:c r="CL7879" t="str">
        <x:v>BioSGP_Maturity</x:v>
      </x:c>
      <x:c r="CM7879" t="str">
        <x:v>B8</x:v>
      </x:c>
      <x:c r="CN7879" t="str">
        <x:v>NOT_COMPLETED</x:v>
      </x:c>
      <x:c r="CO7879" t="n">
        <x:f>IFERROR(IF(AND(TYPE('BioSGP_Maturity'!B8)=TYPE(CN7879),ISBLANK('BioSGP_Maturity'!B8)=ISBLANK(CN7879),EXACT('BioSGP_Maturity'!B8,CN7879)),0,1),1)</x:f>
        <x:v>0</x:v>
      </x:c>
    </x:row>
    <x:row r="7880">
      <x:c r="CL7880" t="str">
        <x:v>BioSGP_Maturity</x:v>
      </x:c>
      <x:c r="CM7880" t="str">
        <x:v>C8</x:v>
      </x:c>
      <x:c r="CN7880" t="str">
        <x:v>No cross-species or cross-substrate validation claim.</x:v>
      </x:c>
      <x:c r="CO7880" t="n">
        <x:f>IFERROR(IF(AND(TYPE('BioSGP_Maturity'!C8)=TYPE(CN7880),ISBLANK('BioSGP_Maturity'!C8)=ISBLANK(CN7880),EXACT('BioSGP_Maturity'!C8,CN7880)),0,1),1)</x:f>
        <x:v>0</x:v>
      </x:c>
    </x:row>
    <x:row r="7881">
      <x:c r="CL7881" t="str">
        <x:v>BioSGP_Maturity</x:v>
      </x:c>
      <x:c r="CM7881" t="str">
        <x:v>A9</x:v>
      </x:c>
      <x:c r="CN7881" t="str">
        <x:v>Individual_Evaluation_Limitation</x:v>
      </x:c>
      <x:c r="CO7881" t="n">
        <x:f>IFERROR(IF(AND(TYPE('BioSGP_Maturity'!A9)=TYPE(CN7881),ISBLANK('BioSGP_Maturity'!A9)=ISBLANK(CN7881),EXACT('BioSGP_Maturity'!A9,CN7881)),0,1),1)</x:f>
        <x:v>0</x:v>
      </x:c>
    </x:row>
    <x:row r="7882">
      <x:c r="CL7882" t="str">
        <x:v>BioSGP_Maturity</x:v>
      </x:c>
      <x:c r="CM7882" t="str">
        <x:v>B9</x:v>
      </x:c>
      <x:c r="CN7882" t="str">
        <x:v>NO_INDIVIDUAL_BIOLOGICAL_PRECISION_CLAIM</x:v>
      </x:c>
      <x:c r="CO7882" t="n">
        <x:f>IFERROR(IF(AND(TYPE('BioSGP_Maturity'!B9)=TYPE(CN7882),ISBLANK('BioSGP_Maturity'!B9)=ISBLANK(CN7882),EXACT('BioSGP_Maturity'!B9,CN7882)),0,1),1)</x:f>
        <x:v>0</x:v>
      </x:c>
    </x:row>
    <x:row r="7883">
      <x:c r="CL7883" t="str">
        <x:v>BioSGP_Maturity</x:v>
      </x:c>
      <x:c r="CM7883" t="str">
        <x:v>C9</x:v>
      </x:c>
      <x:c r="CN7883" t="str">
        <x:v>NE or indeterminate is not zero; protection may default upward under asymmetric risk.</x:v>
      </x:c>
      <x:c r="CO7883" t="n">
        <x:f>IFERROR(IF(AND(TYPE('BioSGP_Maturity'!C9)=TYPE(CN7883),ISBLANK('BioSGP_Maturity'!C9)=ISBLANK(CN7883),EXACT('BioSGP_Maturity'!C9,CN7883)),0,1),1)</x:f>
        <x:v>0</x:v>
      </x:c>
    </x:row>
    <x:row r="7884">
      <x:c r="CL7884" t="str">
        <x:v>Deployment_Context</x:v>
      </x:c>
      <x:c r="CM7884" t="str">
        <x:v>A1</x:v>
      </x:c>
      <x:c r="CN7884" t="str">
        <x:v>Field</x:v>
      </x:c>
      <x:c r="CO7884" t="n">
        <x:f>IFERROR(IF(AND(TYPE('Deployment_Context'!A1)=TYPE(CN7884),ISBLANK('Deployment_Context'!A1)=ISBLANK(CN7884),EXACT('Deployment_Context'!A1,CN7884)),0,1),1)</x:f>
        <x:v>0</x:v>
      </x:c>
    </x:row>
    <x:row r="7885">
      <x:c r="CL7885" t="str">
        <x:v>Deployment_Context</x:v>
      </x:c>
      <x:c r="CM7885" t="str">
        <x:v>B1</x:v>
      </x:c>
      <x:c r="CN7885" t="str">
        <x:v>Value</x:v>
      </x:c>
      <x:c r="CO7885" t="n">
        <x:f>IFERROR(IF(AND(TYPE('Deployment_Context'!B1)=TYPE(CN7885),ISBLANK('Deployment_Context'!B1)=ISBLANK(CN7885),EXACT('Deployment_Context'!B1,CN7885)),0,1),1)</x:f>
        <x:v>0</x:v>
      </x:c>
    </x:row>
    <x:row r="7886">
      <x:c r="CL7886" t="str">
        <x:v>Deployment_Context</x:v>
      </x:c>
      <x:c r="CM7886" t="str">
        <x:v>C1</x:v>
      </x:c>
      <x:c r="CN7886" t="str">
        <x:v>Notes</x:v>
      </x:c>
      <x:c r="CO7886" t="n">
        <x:f>IFERROR(IF(AND(TYPE('Deployment_Context'!C1)=TYPE(CN7886),ISBLANK('Deployment_Context'!C1)=ISBLANK(CN7886),EXACT('Deployment_Context'!C1,CN7886)),0,1),1)</x:f>
        <x:v>0</x:v>
      </x:c>
    </x:row>
    <x:row r="7887">
      <x:c r="CL7887" t="str">
        <x:v>Deployment_Context</x:v>
      </x:c>
      <x:c r="CM7887" t="str">
        <x:v>A2</x:v>
      </x:c>
      <x:c r="CN7887" t="str">
        <x:v>Deployment_Context_Profile</x:v>
      </x:c>
      <x:c r="CO7887" t="n">
        <x:f>IFERROR(IF(AND(TYPE('Deployment_Context'!A2)=TYPE(CN7887),ISBLANK('Deployment_Context'!A2)=ISBLANK(CN7887),EXACT('Deployment_Context'!A2,CN7887)),0,1),1)</x:f>
        <x:v>0</x:v>
      </x:c>
    </x:row>
    <x:row r="7888">
      <x:c r="CL7888" t="str">
        <x:v>Deployment_Context</x:v>
      </x:c>
      <x:c r="CM7888" t="str">
        <x:v>B2</x:v>
      </x:c>
      <x:c r="CN7888" t="str">
        <x:v>ORG_WORKED_RUN_EXEMPLAR</x:v>
      </x:c>
      <x:c r="CO7888" t="n">
        <x:f>IFERROR(IF(AND(TYPE('Deployment_Context'!B2)=TYPE(CN7888),ISBLANK('Deployment_Context'!B2)=ISBLANK(CN7888),EXACT('Deployment_Context'!B2,CN7888)),0,1),1)</x:f>
        <x:v>0</x:v>
      </x:c>
    </x:row>
    <x:row r="7889">
      <x:c r="CL7889" t="str">
        <x:v>Deployment_Context</x:v>
      </x:c>
      <x:c r="CM7889" t="str">
        <x:v>C2</x:v>
      </x:c>
      <x:c r="CN7889" t="str">
        <x:v>Training/replay companion, not production deployment.</x:v>
      </x:c>
      <x:c r="CO7889" t="n">
        <x:f>IFERROR(IF(AND(TYPE('Deployment_Context'!C2)=TYPE(CN7889),ISBLANK('Deployment_Context'!C2)=ISBLANK(CN7889),EXACT('Deployment_Context'!C2,CN7889)),0,1),1)</x:f>
        <x:v>0</x:v>
      </x:c>
    </x:row>
    <x:row r="7890">
      <x:c r="CL7890" t="str">
        <x:v>Deployment_Context</x:v>
      </x:c>
      <x:c r="CM7890" t="str">
        <x:v>A3</x:v>
      </x:c>
      <x:c r="CN7890" t="str">
        <x:v>Context_Class</x:v>
      </x:c>
      <x:c r="CO7890" t="n">
        <x:f>IFERROR(IF(AND(TYPE('Deployment_Context'!A3)=TYPE(CN7890),ISBLANK('Deployment_Context'!A3)=ISBLANK(CN7890),EXACT('Deployment_Context'!A3,CN7890)),0,1),1)</x:f>
        <x:v>0</x:v>
      </x:c>
    </x:row>
    <x:row r="7891">
      <x:c r="CL7891" t="str">
        <x:v>Deployment_Context</x:v>
      </x:c>
      <x:c r="CM7891" t="str">
        <x:v>B3</x:v>
      </x:c>
      <x:c r="CN7891" t="str">
        <x:v>INSTITUTIONAL_ADVISORY_EXEMPLAR</x:v>
      </x:c>
      <x:c r="CO7891" t="n">
        <x:f>IFERROR(IF(AND(TYPE('Deployment_Context'!B3)=TYPE(CN7891),ISBLANK('Deployment_Context'!B3)=ISBLANK(CN7891),EXACT('Deployment_Context'!B3,CN7891)),0,1),1)</x:f>
        <x:v>0</x:v>
      </x:c>
    </x:row>
    <x:row r="7892">
      <x:c r="CL7892" t="str">
        <x:v>Deployment_Context</x:v>
      </x:c>
      <x:c r="CM7892" t="str">
        <x:v>C3</x:v>
      </x:c>
      <x:c r="CN7892" t="str">
        <x:v>No operational deployment claim.</x:v>
      </x:c>
      <x:c r="CO7892" t="n">
        <x:f>IFERROR(IF(AND(TYPE('Deployment_Context'!C3)=TYPE(CN7892),ISBLANK('Deployment_Context'!C3)=ISBLANK(CN7892),EXACT('Deployment_Context'!C3,CN7892)),0,1),1)</x:f>
        <x:v>0</x:v>
      </x:c>
    </x:row>
    <x:row r="7893">
      <x:c r="CL7893" t="str">
        <x:v>Deployment_Context</x:v>
      </x:c>
      <x:c r="CM7893" t="str">
        <x:v>A4</x:v>
      </x:c>
      <x:c r="CN7893" t="str">
        <x:v>Evidence_Sufficiency_Posture</x:v>
      </x:c>
      <x:c r="CO7893" t="n">
        <x:f>IFERROR(IF(AND(TYPE('Deployment_Context'!A4)=TYPE(CN7893),ISBLANK('Deployment_Context'!A4)=ISBLANK(CN7893),EXACT('Deployment_Context'!A4,CN7893)),0,1),1)</x:f>
        <x:v>0</x:v>
      </x:c>
    </x:row>
    <x:row r="7894">
      <x:c r="CL7894" t="str">
        <x:v>Deployment_Context</x:v>
      </x:c>
      <x:c r="CM7894" t="str">
        <x:v>B4</x:v>
      </x:c>
      <x:c r="CN7894" t="str">
        <x:v>SUFFICIENT_FOR_WORKED_RUN_EXEMPLAR</x:v>
      </x:c>
      <x:c r="CO7894" t="n">
        <x:f>IFERROR(IF(AND(TYPE('Deployment_Context'!B4)=TYPE(CN7894),ISBLANK('Deployment_Context'!B4)=ISBLANK(CN7894),EXACT('Deployment_Context'!B4,CN7894)),0,1),1)</x:f>
        <x:v>0</x:v>
      </x:c>
    </x:row>
    <x:row r="7895">
      <x:c r="CL7895" t="str">
        <x:v>Deployment_Context</x:v>
      </x:c>
      <x:c r="CM7895" t="str">
        <x:v>C4</x:v>
      </x:c>
      <x:c r="CN7895" t="str">
        <x:v>Not sufficient for ProofPack or Tier 4.</x:v>
      </x:c>
      <x:c r="CO7895" t="n">
        <x:f>IFERROR(IF(AND(TYPE('Deployment_Context'!C4)=TYPE(CN7895),ISBLANK('Deployment_Context'!C4)=ISBLANK(CN7895),EXACT('Deployment_Context'!C4,CN7895)),0,1),1)</x:f>
        <x:v>0</x:v>
      </x:c>
    </x:row>
    <x:row r="7896">
      <x:c r="CL7896" t="str">
        <x:v>Deployment_Context</x:v>
      </x:c>
      <x:c r="CM7896" t="str">
        <x:v>A5</x:v>
      </x:c>
      <x:c r="CN7896" t="str">
        <x:v>Reviewer_Independence_Posture</x:v>
      </x:c>
      <x:c r="CO7896" t="n">
        <x:f>IFERROR(IF(AND(TYPE('Deployment_Context'!A5)=TYPE(CN7896),ISBLANK('Deployment_Context'!A5)=ISBLANK(CN7896),EXACT('Deployment_Context'!A5,CN7896)),0,1),1)</x:f>
        <x:v>0</x:v>
      </x:c>
    </x:row>
    <x:row r="7897">
      <x:c r="CL7897" t="str">
        <x:v>Deployment_Context</x:v>
      </x:c>
      <x:c r="CM7897" t="str">
        <x:v>B5</x:v>
      </x:c>
      <x:c r="CN7897" t="str">
        <x:v>AUTHOR_REVIEWED</x:v>
      </x:c>
      <x:c r="CO7897" t="n">
        <x:f>IFERROR(IF(AND(TYPE('Deployment_Context'!B5)=TYPE(CN7897),ISBLANK('Deployment_Context'!B5)=ISBLANK(CN7897),EXACT('Deployment_Context'!B5,CN7897)),0,1),1)</x:f>
        <x:v>0</x:v>
      </x:c>
    </x:row>
    <x:row r="7898">
      <x:c r="CL7898" t="str">
        <x:v>Deployment_Context</x:v>
      </x:c>
      <x:c r="CM7898" t="str">
        <x:v>C5</x:v>
      </x:c>
      <x:c r="CN7898" t="str">
        <x:v>Independent review not claimed.</x:v>
      </x:c>
      <x:c r="CO7898" t="n">
        <x:f>IFERROR(IF(AND(TYPE('Deployment_Context'!C5)=TYPE(CN7898),ISBLANK('Deployment_Context'!C5)=ISBLANK(CN7898),EXACT('Deployment_Context'!C5,CN7898)),0,1),1)</x:f>
        <x:v>0</x:v>
      </x:c>
    </x:row>
    <x:row r="7899">
      <x:c r="CL7899" t="str">
        <x:v>Deployment_Context</x:v>
      </x:c>
      <x:c r="CM7899" t="str">
        <x:v>A6</x:v>
      </x:c>
      <x:c r="CN7899" t="str">
        <x:v>Audit_Visibility</x:v>
      </x:c>
      <x:c r="CO7899" t="n">
        <x:f>IFERROR(IF(AND(TYPE('Deployment_Context'!A6)=TYPE(CN7899),ISBLANK('Deployment_Context'!A6)=ISBLANK(CN7899),EXACT('Deployment_Context'!A6,CN7899)),0,1),1)</x:f>
        <x:v>0</x:v>
      </x:c>
    </x:row>
    <x:row r="7900">
      <x:c r="CL7900" t="str">
        <x:v>Deployment_Context</x:v>
      </x:c>
      <x:c r="CM7900" t="str">
        <x:v>B6</x:v>
      </x:c>
      <x:c r="CN7900" t="str">
        <x:v>PUBLIC_RELEASE_COMPANION</x:v>
      </x:c>
      <x:c r="CO7900" t="n">
        <x:f>IFERROR(IF(AND(TYPE('Deployment_Context'!B6)=TYPE(CN7900),ISBLANK('Deployment_Context'!B6)=ISBLANK(CN7900),EXACT('Deployment_Context'!B6,CN7900)),0,1),1)</x:f>
        <x:v>0</x:v>
      </x:c>
    </x:row>
    <x:row r="7901">
      <x:c r="CL7901" t="str">
        <x:v>Deployment_Context</x:v>
      </x:c>
      <x:c r="CM7901" t="str">
        <x:v>C6</x:v>
      </x:c>
      <x:c r="CN7901" t="str">
        <x:v>Hash-pinned artifact intended for GitHub release bundle.</x:v>
      </x:c>
      <x:c r="CO7901" t="n">
        <x:f>IFERROR(IF(AND(TYPE('Deployment_Context'!C6)=TYPE(CN7901),ISBLANK('Deployment_Context'!C6)=ISBLANK(CN7901),EXACT('Deployment_Context'!C6,CN7901)),0,1),1)</x:f>
        <x:v>0</x:v>
      </x:c>
    </x:row>
    <x:row r="7902">
      <x:c r="CL7902" t="str">
        <x:v>Deployment_Context</x:v>
      </x:c>
      <x:c r="CM7902" t="str">
        <x:v>A7</x:v>
      </x:c>
      <x:c r="CN7902" t="str">
        <x:v>Escalation_Threshold_Posture</x:v>
      </x:c>
      <x:c r="CO7902" t="n">
        <x:f>IFERROR(IF(AND(TYPE('Deployment_Context'!A7)=TYPE(CN7902),ISBLANK('Deployment_Context'!A7)=ISBLANK(CN7902),EXACT('Deployment_Context'!A7,CN7902)),0,1),1)</x:f>
        <x:v>0</x:v>
      </x:c>
    </x:row>
    <x:row r="7903">
      <x:c r="CL7903" t="str">
        <x:v>Deployment_Context</x:v>
      </x:c>
      <x:c r="CM7903" t="str">
        <x:v>B7</x:v>
      </x:c>
      <x:c r="CN7903" t="str">
        <x:v>DECLARED_PROVISIONAL</x:v>
      </x:c>
      <x:c r="CO7903" t="n">
        <x:f>IFERROR(IF(AND(TYPE('Deployment_Context'!B7)=TYPE(CN7903),ISBLANK('Deployment_Context'!B7)=ISBLANK(CN7903),EXACT('Deployment_Context'!B7,CN7903)),0,1),1)</x:f>
        <x:v>0</x:v>
      </x:c>
    </x:row>
    <x:row r="7904">
      <x:c r="CL7904" t="str">
        <x:v>Deployment_Context</x:v>
      </x:c>
      <x:c r="CM7904" t="str">
        <x:v>C7</x:v>
      </x:c>
      <x:c r="CN7904" t="str">
        <x:v>Live deployments must set thresholds ex ante.</x:v>
      </x:c>
      <x:c r="CO7904" t="n">
        <x:f>IFERROR(IF(AND(TYPE('Deployment_Context'!C7)=TYPE(CN7904),ISBLANK('Deployment_Context'!C7)=ISBLANK(CN7904),EXACT('Deployment_Context'!C7,CN7904)),0,1),1)</x:f>
        <x:v>0</x:v>
      </x:c>
    </x:row>
    <x:row r="7905">
      <x:c r="CL7905" t="str">
        <x:v>Deployment_Context</x:v>
      </x:c>
      <x:c r="CM7905" t="str">
        <x:v>A8</x:v>
      </x:c>
      <x:c r="CN7905" t="str">
        <x:v>Claim_Boundary</x:v>
      </x:c>
      <x:c r="CO7905" t="n">
        <x:f>IFERROR(IF(AND(TYPE('Deployment_Context'!A8)=TYPE(CN7905),ISBLANK('Deployment_Context'!A8)=ISBLANK(CN7905),EXACT('Deployment_Context'!A8,CN7905)),0,1),1)</x:f>
        <x:v>0</x:v>
      </x:c>
    </x:row>
    <x:row r="7906">
      <x:c r="CL7906" t="str">
        <x:v>Deployment_Context</x:v>
      </x:c>
      <x:c r="CM7906" t="str">
        <x:v>B8</x:v>
      </x:c>
      <x:c r="CN7906" t="str">
        <x:v>NOT_PROOFPACK_READY_NOT_TIER4_READY</x:v>
      </x:c>
      <x:c r="CO7906" t="n">
        <x:f>IFERROR(IF(AND(TYPE('Deployment_Context'!B8)=TYPE(CN7906),ISBLANK('Deployment_Context'!B8)=ISBLANK(CN7906),EXACT('Deployment_Context'!B8,CN7906)),0,1),1)</x:f>
        <x:v>0</x:v>
      </x:c>
    </x:row>
    <x:row r="7907">
      <x:c r="CL7907" t="str">
        <x:v>Deployment_Context</x:v>
      </x:c>
      <x:c r="CM7907" t="str">
        <x:v>C8</x:v>
      </x:c>
      <x:c r="CN7907" t="str">
        <x:v>Separate schemas, validators, replayable PCCs, and independent replay still required.</x:v>
      </x:c>
      <x:c r="CO7907" t="n">
        <x:f>IFERROR(IF(AND(TYPE('Deployment_Context'!C8)=TYPE(CN7907),ISBLANK('Deployment_Context'!C8)=ISBLANK(CN7907),EXACT('Deployment_Context'!C8,CN7907)),0,1),1)</x:f>
        <x:v>0</x:v>
      </x:c>
    </x:row>
    <x:row r="7908">
      <x:c r="CL7908" t="str">
        <x:v>Machine_Readiness</x:v>
      </x:c>
      <x:c r="CM7908" t="str">
        <x:v>A1</x:v>
      </x:c>
      <x:c r="CN7908" t="str">
        <x:v>Machine Readiness Surface</x:v>
      </x:c>
      <x:c r="CO7908" t="n">
        <x:f>IFERROR(IF(AND(TYPE('Machine_Readiness'!A1)=TYPE(CN7908),ISBLANK('Machine_Readiness'!A1)=ISBLANK(CN7908),EXACT('Machine_Readiness'!A1,CN7908)),0,1),1)</x:f>
        <x:v>0</x:v>
      </x:c>
    </x:row>
    <x:row r="7909">
      <x:c r="CL7909" t="str">
        <x:v>Machine_Readiness</x:v>
      </x:c>
      <x:c r="CM7909" t="str">
        <x:v>B1</x:v>
      </x:c>
      <x:c r="CN7909" t="str">
        <x:v>Status</x:v>
      </x:c>
      <x:c r="CO7909" t="n">
        <x:f>IFERROR(IF(AND(TYPE('Machine_Readiness'!B1)=TYPE(CN7909),ISBLANK('Machine_Readiness'!B1)=ISBLANK(CN7909),EXACT('Machine_Readiness'!B1,CN7909)),0,1),1)</x:f>
        <x:v>0</x:v>
      </x:c>
    </x:row>
    <x:row r="7910">
      <x:c r="CL7910" t="str">
        <x:v>Machine_Readiness</x:v>
      </x:c>
      <x:c r="CM7910" t="str">
        <x:v>C1</x:v>
      </x:c>
      <x:c r="CN7910" t="str">
        <x:v>Notes</x:v>
      </x:c>
      <x:c r="CO7910" t="n">
        <x:f>IFERROR(IF(AND(TYPE('Machine_Readiness'!C1)=TYPE(CN7910),ISBLANK('Machine_Readiness'!C1)=ISBLANK(CN7910),EXACT('Machine_Readiness'!C1,CN7910)),0,1),1)</x:f>
        <x:v>0</x:v>
      </x:c>
    </x:row>
    <x:row r="7911">
      <x:c r="CL7911" t="str">
        <x:v>Machine_Readiness</x:v>
      </x:c>
      <x:c r="CM7911" t="str">
        <x:v>A2</x:v>
      </x:c>
      <x:c r="CN7911" t="str">
        <x:v>Release line</x:v>
      </x:c>
      <x:c r="CO7911" t="n">
        <x:f>IFERROR(IF(AND(TYPE('Machine_Readiness'!A2)=TYPE(CN7911),ISBLANK('Machine_Readiness'!A2)=ISBLANK(CN7911),EXACT('Machine_Readiness'!A2,CN7911)),0,1),1)</x:f>
        <x:v>0</x:v>
      </x:c>
    </x:row>
    <x:row r="7912">
      <x:c r="CL7912" t="str">
        <x:v>Machine_Readiness</x:v>
      </x:c>
      <x:c r="CM7912" t="str">
        <x:v>B2</x:v>
      </x:c>
      <x:c r="CN7912" t="str">
        <x:v>RippleLogic v13.0 / SGP v8.8 / Sheet v5.9</x:v>
      </x:c>
      <x:c r="CO7912" t="n">
        <x:f>IFERROR(IF(AND(TYPE('Machine_Readiness'!B2)=TYPE(CN7912),ISBLANK('Machine_Readiness'!B2)=ISBLANK(CN7912),EXACT('Machine_Readiness'!B2,CN7912)),0,1),1)</x:f>
        <x:v>0</x:v>
      </x:c>
    </x:row>
    <x:row r="7913">
      <x:c r="CL7913" t="str">
        <x:v>Machine_Readiness</x:v>
      </x:c>
      <x:c r="CM7913" t="str">
        <x:v>C2</x:v>
      </x:c>
      <x:c r="CN7913" t="str">
        <x:v>Worked-run exemplar; release identity governed by sibling manifest and hash freeze.</x:v>
      </x:c>
      <x:c r="CO7913" t="n">
        <x:f>IFERROR(IF(AND(TYPE('Machine_Readiness'!C2)=TYPE(CN7913),ISBLANK('Machine_Readiness'!C2)=ISBLANK(CN7913),EXACT('Machine_Readiness'!C2,CN7913)),0,1),1)</x:f>
        <x:v>0</x:v>
      </x:c>
    </x:row>
    <x:row r="7914">
      <x:c r="CL7914" t="str">
        <x:v>Machine_Readiness</x:v>
      </x:c>
      <x:c r="CM7914" t="str">
        <x:v>A3</x:v>
      </x:c>
      <x:c r="CN7914" t="str">
        <x:v>Registry ownership map bundled?</x:v>
      </x:c>
      <x:c r="CO7914" t="n">
        <x:f>IFERROR(IF(AND(TYPE('Machine_Readiness'!A3)=TYPE(CN7914),ISBLANK('Machine_Readiness'!A3)=ISBLANK(CN7914),EXACT('Machine_Readiness'!A3,CN7914)),0,1),1)</x:f>
        <x:v>0</x:v>
      </x:c>
    </x:row>
    <x:row r="7915">
      <x:c r="CL7915" t="str">
        <x:v>Machine_Readiness</x:v>
      </x:c>
      <x:c r="CM7915" t="str">
        <x:v>B3</x:v>
      </x:c>
      <x:c r="CN7915" t="str">
        <x:v>NO - MANIFEST DEPENDENT</x:v>
      </x:c>
      <x:c r="CO7915" t="n">
        <x:f>IFERROR(IF(AND(TYPE('Machine_Readiness'!B3)=TYPE(CN7915),ISBLANK('Machine_Readiness'!B3)=ISBLANK(CN7915),EXACT('Machine_Readiness'!B3,CN7915)),0,1),1)</x:f>
        <x:v>0</x:v>
      </x:c>
    </x:row>
    <x:row r="7916">
      <x:c r="CL7916" t="str">
        <x:v>Machine_Readiness</x:v>
      </x:c>
      <x:c r="CM7916" t="str">
        <x:v>C3</x:v>
      </x:c>
      <x:c r="CN7916" t="str">
        <x:v>Not bundled inside this workbook; requires separate file and SHA-256 pin if claimed.</x:v>
      </x:c>
      <x:c r="CO7916" t="n">
        <x:f>IFERROR(IF(AND(TYPE('Machine_Readiness'!C3)=TYPE(CN7916),ISBLANK('Machine_Readiness'!C3)=ISBLANK(CN7916),EXACT('Machine_Readiness'!C3,CN7916)),0,1),1)</x:f>
        <x:v>0</x:v>
      </x:c>
    </x:row>
    <x:row r="7917">
      <x:c r="CL7917" t="str">
        <x:v>Machine_Readiness</x:v>
      </x:c>
      <x:c r="CM7917" t="str">
        <x:v>A4</x:v>
      </x:c>
      <x:c r="CN7917" t="str">
        <x:v>Schema ownership map bundled?</x:v>
      </x:c>
      <x:c r="CO7917" t="n">
        <x:f>IFERROR(IF(AND(TYPE('Machine_Readiness'!A4)=TYPE(CN7917),ISBLANK('Machine_Readiness'!A4)=ISBLANK(CN7917),EXACT('Machine_Readiness'!A4,CN7917)),0,1),1)</x:f>
        <x:v>0</x:v>
      </x:c>
    </x:row>
    <x:row r="7918">
      <x:c r="CL7918" t="str">
        <x:v>Machine_Readiness</x:v>
      </x:c>
      <x:c r="CM7918" t="str">
        <x:v>B4</x:v>
      </x:c>
      <x:c r="CN7918" t="str">
        <x:v>NO - MANIFEST DEPENDENT</x:v>
      </x:c>
      <x:c r="CO7918" t="n">
        <x:f>IFERROR(IF(AND(TYPE('Machine_Readiness'!B4)=TYPE(CN7918),ISBLANK('Machine_Readiness'!B4)=ISBLANK(CN7918),EXACT('Machine_Readiness'!B4,CN7918)),0,1),1)</x:f>
        <x:v>0</x:v>
      </x:c>
    </x:row>
    <x:row r="7919">
      <x:c r="CL7919" t="str">
        <x:v>Machine_Readiness</x:v>
      </x:c>
      <x:c r="CM7919" t="str">
        <x:v>C4</x:v>
      </x:c>
      <x:c r="CN7919" t="str">
        <x:v>Not bundled inside this workbook; requires separate file and SHA-256 pin if claimed.</x:v>
      </x:c>
      <x:c r="CO7919" t="n">
        <x:f>IFERROR(IF(AND(TYPE('Machine_Readiness'!C4)=TYPE(CN7919),ISBLANK('Machine_Readiness'!C4)=ISBLANK(CN7919),EXACT('Machine_Readiness'!C4,CN7919)),0,1),1)</x:f>
        <x:v>0</x:v>
      </x:c>
    </x:row>
    <x:row r="7920">
      <x:c r="CL7920" t="str">
        <x:v>Machine_Readiness</x:v>
      </x:c>
      <x:c r="CM7920" t="str">
        <x:v>A5</x:v>
      </x:c>
      <x:c r="CN7920" t="str">
        <x:v>PCC schema bundled?</x:v>
      </x:c>
      <x:c r="CO7920" t="n">
        <x:f>IFERROR(IF(AND(TYPE('Machine_Readiness'!A5)=TYPE(CN7920),ISBLANK('Machine_Readiness'!A5)=ISBLANK(CN7920),EXACT('Machine_Readiness'!A5,CN7920)),0,1),1)</x:f>
        <x:v>0</x:v>
      </x:c>
    </x:row>
    <x:row r="7921">
      <x:c r="CL7921" t="str">
        <x:v>Machine_Readiness</x:v>
      </x:c>
      <x:c r="CM7921" t="str">
        <x:v>B5</x:v>
      </x:c>
      <x:c r="CN7921" t="str">
        <x:v>NO - V10.6 TOOLING LINE</x:v>
      </x:c>
      <x:c r="CO7921" t="n">
        <x:f>IFERROR(IF(AND(TYPE('Machine_Readiness'!B5)=TYPE(CN7921),ISBLANK('Machine_Readiness'!B5)=ISBLANK(CN7921),EXACT('Machine_Readiness'!B5,CN7921)),0,1),1)</x:f>
        <x:v>0</x:v>
      </x:c>
    </x:row>
    <x:row r="7922">
      <x:c r="CL7922" t="str">
        <x:v>Machine_Readiness</x:v>
      </x:c>
      <x:c r="CM7922" t="str">
        <x:v>C5</x:v>
      </x:c>
      <x:c r="CN7922" t="str">
        <x:v>No repository-level PCC schema is bundled in this workbook.</x:v>
      </x:c>
      <x:c r="CO7922" t="n">
        <x:f>IFERROR(IF(AND(TYPE('Machine_Readiness'!C5)=TYPE(CN7922),ISBLANK('Machine_Readiness'!C5)=ISBLANK(CN7922),EXACT('Machine_Readiness'!C5,CN7922)),0,1),1)</x:f>
        <x:v>0</x:v>
      </x:c>
    </x:row>
    <x:row r="7923">
      <x:c r="CL7923" t="str">
        <x:v>Machine_Readiness</x:v>
      </x:c>
      <x:c r="CM7923" t="str">
        <x:v>A6</x:v>
      </x:c>
      <x:c r="CN7923" t="str">
        <x:v>Outcome_Requalification schema bundled?</x:v>
      </x:c>
      <x:c r="CO7923" t="n">
        <x:f>IFERROR(IF(AND(TYPE('Machine_Readiness'!A6)=TYPE(CN7923),ISBLANK('Machine_Readiness'!A6)=ISBLANK(CN7923),EXACT('Machine_Readiness'!A6,CN7923)),0,1),1)</x:f>
        <x:v>0</x:v>
      </x:c>
    </x:row>
    <x:row r="7924">
      <x:c r="CL7924" t="str">
        <x:v>Machine_Readiness</x:v>
      </x:c>
      <x:c r="CM7924" t="str">
        <x:v>B6</x:v>
      </x:c>
      <x:c r="CN7924" t="str">
        <x:v>NO - V10.6 TOOLING LINE</x:v>
      </x:c>
      <x:c r="CO7924" t="n">
        <x:f>IFERROR(IF(AND(TYPE('Machine_Readiness'!B6)=TYPE(CN7924),ISBLANK('Machine_Readiness'!B6)=ISBLANK(CN7924),EXACT('Machine_Readiness'!B6,CN7924)),0,1),1)</x:f>
        <x:v>0</x:v>
      </x:c>
    </x:row>
    <x:row r="7925">
      <x:c r="CL7925" t="str">
        <x:v>Machine_Readiness</x:v>
      </x:c>
      <x:c r="CM7925" t="str">
        <x:v>C6</x:v>
      </x:c>
      <x:c r="CN7925" t="str">
        <x:v>Workbook has a human-readable sheet, not a machine schema.</x:v>
      </x:c>
      <x:c r="CO7925" t="n">
        <x:f>IFERROR(IF(AND(TYPE('Machine_Readiness'!C6)=TYPE(CN7925),ISBLANK('Machine_Readiness'!C6)=ISBLANK(CN7925),EXACT('Machine_Readiness'!C6,CN7925)),0,1),1)</x:f>
        <x:v>0</x:v>
      </x:c>
    </x:row>
    <x:row r="7926">
      <x:c r="CL7926" t="str">
        <x:v>Machine_Readiness</x:v>
      </x:c>
      <x:c r="CM7926" t="str">
        <x:v>A7</x:v>
      </x:c>
      <x:c r="CN7926" t="str">
        <x:v>Qualification_Continuity schema bundled?</x:v>
      </x:c>
      <x:c r="CO7926" t="n">
        <x:f>IFERROR(IF(AND(TYPE('Machine_Readiness'!A7)=TYPE(CN7926),ISBLANK('Machine_Readiness'!A7)=ISBLANK(CN7926),EXACT('Machine_Readiness'!A7,CN7926)),0,1),1)</x:f>
        <x:v>0</x:v>
      </x:c>
    </x:row>
    <x:row r="7927">
      <x:c r="CL7927" t="str">
        <x:v>Machine_Readiness</x:v>
      </x:c>
      <x:c r="CM7927" t="str">
        <x:v>B7</x:v>
      </x:c>
      <x:c r="CN7927" t="str">
        <x:v>NO - V10.6 TOOLING LINE</x:v>
      </x:c>
      <x:c r="CO7927" t="n">
        <x:f>IFERROR(IF(AND(TYPE('Machine_Readiness'!B7)=TYPE(CN7927),ISBLANK('Machine_Readiness'!B7)=ISBLANK(CN7927),EXACT('Machine_Readiness'!B7,CN7927)),0,1),1)</x:f>
        <x:v>0</x:v>
      </x:c>
    </x:row>
    <x:row r="7928">
      <x:c r="CL7928" t="str">
        <x:v>Machine_Readiness</x:v>
      </x:c>
      <x:c r="CM7928" t="str">
        <x:v>C7</x:v>
      </x:c>
      <x:c r="CN7928" t="str">
        <x:v>Workbook has a human-readable sheet, not a machine schema.</x:v>
      </x:c>
      <x:c r="CO7928" t="n">
        <x:f>IFERROR(IF(AND(TYPE('Machine_Readiness'!C7)=TYPE(CN7928),ISBLANK('Machine_Readiness'!C7)=ISBLANK(CN7928),EXACT('Machine_Readiness'!C7,CN7928)),0,1),1)</x:f>
        <x:v>0</x:v>
      </x:c>
    </x:row>
    <x:row r="7929">
      <x:c r="CL7929" t="str">
        <x:v>Machine_Readiness</x:v>
      </x:c>
      <x:c r="CM7929" t="str">
        <x:v>A8</x:v>
      </x:c>
      <x:c r="CN7929" t="str">
        <x:v>MaturityProfile schema bundled?</x:v>
      </x:c>
      <x:c r="CO7929" t="n">
        <x:f>IFERROR(IF(AND(TYPE('Machine_Readiness'!A8)=TYPE(CN7929),ISBLANK('Machine_Readiness'!A8)=ISBLANK(CN7929),EXACT('Machine_Readiness'!A8,CN7929)),0,1),1)</x:f>
        <x:v>0</x:v>
      </x:c>
    </x:row>
    <x:row r="7930">
      <x:c r="CL7930" t="str">
        <x:v>Machine_Readiness</x:v>
      </x:c>
      <x:c r="CM7930" t="str">
        <x:v>B8</x:v>
      </x:c>
      <x:c r="CN7930" t="str">
        <x:v>NO - V10.6 TOOLING LINE</x:v>
      </x:c>
      <x:c r="CO7930" t="n">
        <x:f>IFERROR(IF(AND(TYPE('Machine_Readiness'!B8)=TYPE(CN7930),ISBLANK('Machine_Readiness'!B8)=ISBLANK(CN7930),EXACT('Machine_Readiness'!B8,CN7930)),0,1),1)</x:f>
        <x:v>0</x:v>
      </x:c>
    </x:row>
    <x:row r="7931">
      <x:c r="CL7931" t="str">
        <x:v>Machine_Readiness</x:v>
      </x:c>
      <x:c r="CM7931" t="str">
        <x:v>C8</x:v>
      </x:c>
      <x:c r="CN7931" t="str">
        <x:v>Workbook has a human-readable maturity surface, not a machine schema.</x:v>
      </x:c>
      <x:c r="CO7931" t="n">
        <x:f>IFERROR(IF(AND(TYPE('Machine_Readiness'!C8)=TYPE(CN7931),ISBLANK('Machine_Readiness'!C8)=ISBLANK(CN7931),EXACT('Machine_Readiness'!C8,CN7931)),0,1),1)</x:f>
        <x:v>0</x:v>
      </x:c>
    </x:row>
    <x:row r="7932">
      <x:c r="CL7932" t="str">
        <x:v>Machine_Readiness</x:v>
      </x:c>
      <x:c r="CM7932" t="str">
        <x:v>A9</x:v>
      </x:c>
      <x:c r="CN7932" t="str">
        <x:v>Appendix R machine vectors bundled?</x:v>
      </x:c>
      <x:c r="CO7932" t="n">
        <x:f>IFERROR(IF(AND(TYPE('Machine_Readiness'!A9)=TYPE(CN7932),ISBLANK('Machine_Readiness'!A9)=ISBLANK(CN7932),EXACT('Machine_Readiness'!A9,CN7932)),0,1),1)</x:f>
        <x:v>0</x:v>
      </x:c>
    </x:row>
    <x:row r="7933">
      <x:c r="CL7933" t="str">
        <x:v>Machine_Readiness</x:v>
      </x:c>
      <x:c r="CM7933" t="str">
        <x:v>B9</x:v>
      </x:c>
      <x:c r="CN7933" t="str">
        <x:v>NO - V10.6 TOOLING LINE</x:v>
      </x:c>
      <x:c r="CO7933" t="n">
        <x:f>IFERROR(IF(AND(TYPE('Machine_Readiness'!B9)=TYPE(CN7933),ISBLANK('Machine_Readiness'!B9)=ISBLANK(CN7933),EXACT('Machine_Readiness'!B9,CN7933)),0,1),1)</x:f>
        <x:v>0</x:v>
      </x:c>
    </x:row>
    <x:row r="7934">
      <x:c r="CL7934" t="str">
        <x:v>Machine_Readiness</x:v>
      </x:c>
      <x:c r="CM7934" t="str">
        <x:v>C9</x:v>
      </x:c>
      <x:c r="CN7934" t="str">
        <x:v>No machine-readable vector pack is bundled inside this workbook.</x:v>
      </x:c>
      <x:c r="CO7934" t="n">
        <x:f>IFERROR(IF(AND(TYPE('Machine_Readiness'!C9)=TYPE(CN7934),ISBLANK('Machine_Readiness'!C9)=ISBLANK(CN7934),EXACT('Machine_Readiness'!C9,CN7934)),0,1),1)</x:f>
        <x:v>0</x:v>
      </x:c>
    </x:row>
    <x:row r="7935">
      <x:c r="CL7935" t="str">
        <x:v>Machine_Readiness</x:v>
      </x:c>
      <x:c r="CM7935" t="str">
        <x:v>A10</x:v>
      </x:c>
      <x:c r="CN7935" t="str">
        <x:v>Reference calculator bundled?</x:v>
      </x:c>
      <x:c r="CO7935" t="n">
        <x:f>IFERROR(IF(AND(TYPE('Machine_Readiness'!A10)=TYPE(CN7935),ISBLANK('Machine_Readiness'!A10)=ISBLANK(CN7935),EXACT('Machine_Readiness'!A10,CN7935)),0,1),1)</x:f>
        <x:v>0</x:v>
      </x:c>
    </x:row>
    <x:row r="7936">
      <x:c r="CL7936" t="str">
        <x:v>Machine_Readiness</x:v>
      </x:c>
      <x:c r="CM7936" t="str">
        <x:v>B10</x:v>
      </x:c>
      <x:c r="CN7936" t="str">
        <x:v>NO - V10.6 TOOLING LINE</x:v>
      </x:c>
      <x:c r="CO7936" t="n">
        <x:f>IFERROR(IF(AND(TYPE('Machine_Readiness'!B10)=TYPE(CN7936),ISBLANK('Machine_Readiness'!B10)=ISBLANK(CN7936),EXACT('Machine_Readiness'!B10,CN7936)),0,1),1)</x:f>
        <x:v>0</x:v>
      </x:c>
    </x:row>
    <x:row r="7937">
      <x:c r="CL7937" t="str">
        <x:v>Machine_Readiness</x:v>
      </x:c>
      <x:c r="CM7937" t="str">
        <x:v>C10</x:v>
      </x:c>
      <x:c r="CN7937" t="str">
        <x:v>Workbook is a worked-run exemplar, not the repository-level reference calculator.</x:v>
      </x:c>
      <x:c r="CO7937" t="n">
        <x:f>IFERROR(IF(AND(TYPE('Machine_Readiness'!C10)=TYPE(CN7937),ISBLANK('Machine_Readiness'!C10)=ISBLANK(CN7937),EXACT('Machine_Readiness'!C10,CN7937)),0,1),1)</x:f>
        <x:v>0</x:v>
      </x:c>
    </x:row>
    <x:row r="7938">
      <x:c r="CL7938" t="str">
        <x:v>Machine_Readiness</x:v>
      </x:c>
      <x:c r="CM7938" t="str">
        <x:v>A11</x:v>
      </x:c>
      <x:c r="CN7938" t="str">
        <x:v>CI drift checks bundled?</x:v>
      </x:c>
      <x:c r="CO7938" t="n">
        <x:f>IFERROR(IF(AND(TYPE('Machine_Readiness'!A11)=TYPE(CN7938),ISBLANK('Machine_Readiness'!A11)=ISBLANK(CN7938),EXACT('Machine_Readiness'!A11,CN7938)),0,1),1)</x:f>
        <x:v>0</x:v>
      </x:c>
    </x:row>
    <x:row r="7939">
      <x:c r="CL7939" t="str">
        <x:v>Machine_Readiness</x:v>
      </x:c>
      <x:c r="CM7939" t="str">
        <x:v>B11</x:v>
      </x:c>
      <x:c r="CN7939" t="str">
        <x:v>NO - V10.6 TOOLING LINE</x:v>
      </x:c>
      <x:c r="CO7939" t="n">
        <x:f>IFERROR(IF(AND(TYPE('Machine_Readiness'!B11)=TYPE(CN7939),ISBLANK('Machine_Readiness'!B11)=ISBLANK(CN7939),EXACT('Machine_Readiness'!B11,CN7939)),0,1),1)</x:f>
        <x:v>0</x:v>
      </x:c>
    </x:row>
    <x:row r="7940">
      <x:c r="CL7940" t="str">
        <x:v>Machine_Readiness</x:v>
      </x:c>
      <x:c r="CM7940" t="str">
        <x:v>C11</x:v>
      </x:c>
      <x:c r="CN7940" t="str">
        <x:v>No CI workflow bundle is included inside this workbook.</x:v>
      </x:c>
      <x:c r="CO7940" t="n">
        <x:f>IFERROR(IF(AND(TYPE('Machine_Readiness'!C11)=TYPE(CN7940),ISBLANK('Machine_Readiness'!C11)=ISBLANK(CN7940),EXACT('Machine_Readiness'!C11,CN7940)),0,1),1)</x:f>
        <x:v>0</x:v>
      </x:c>
    </x:row>
    <x:row r="7941">
      <x:c r="CL7941" t="str">
        <x:v>Machine_Readiness</x:v>
      </x:c>
      <x:c r="CM7941" t="str">
        <x:v>A12</x:v>
      </x:c>
      <x:c r="CN7941" t="str">
        <x:v>UCI Measurement Annex bundled?</x:v>
      </x:c>
      <x:c r="CO7941" t="n">
        <x:f>IFERROR(IF(AND(TYPE('Machine_Readiness'!A12)=TYPE(CN7941),ISBLANK('Machine_Readiness'!A12)=ISBLANK(CN7941),EXACT('Machine_Readiness'!A12,CN7941)),0,1),1)</x:f>
        <x:v>0</x:v>
      </x:c>
    </x:row>
    <x:row r="7942">
      <x:c r="CL7942" t="str">
        <x:v>Machine_Readiness</x:v>
      </x:c>
      <x:c r="CM7942" t="str">
        <x:v>B12</x:v>
      </x:c>
      <x:c r="CN7942" t="str">
        <x:v>NO - SEPARATE ANNEX REQUIRED</x:v>
      </x:c>
      <x:c r="CO7942" t="n">
        <x:f>IFERROR(IF(AND(TYPE('Machine_Readiness'!B12)=TYPE(CN7942),ISBLANK('Machine_Readiness'!B12)=ISBLANK(CN7942),EXACT('Machine_Readiness'!B12,CN7942)),0,1),1)</x:f>
        <x:v>0</x:v>
      </x:c>
    </x:row>
    <x:row r="7943">
      <x:c r="CL7943" t="str">
        <x:v>Machine_Readiness</x:v>
      </x:c>
      <x:c r="CM7943" t="str">
        <x:v>C12</x:v>
      </x:c>
      <x:c r="CN7943" t="str">
        <x:v>UCI_Maturity is provisional disclosure, not a validated measurement annex.</x:v>
      </x:c>
      <x:c r="CO7943" t="n">
        <x:f>IFERROR(IF(AND(TYPE('Machine_Readiness'!C12)=TYPE(CN7943),ISBLANK('Machine_Readiness'!C12)=ISBLANK(CN7943),EXACT('Machine_Readiness'!C12,CN7943)),0,1),1)</x:f>
        <x:v>0</x:v>
      </x:c>
    </x:row>
    <x:row r="7944">
      <x:c r="CL7944" t="str">
        <x:v>Machine_Readiness</x:v>
      </x:c>
      <x:c r="CM7944" t="str">
        <x:v>A13</x:v>
      </x:c>
      <x:c r="CN7944" t="str">
        <x:v>PLSS Calibration Pack bundled?</x:v>
      </x:c>
      <x:c r="CO7944" t="n">
        <x:f>IFERROR(IF(AND(TYPE('Machine_Readiness'!A13)=TYPE(CN7944),ISBLANK('Machine_Readiness'!A13)=ISBLANK(CN7944),EXACT('Machine_Readiness'!A13,CN7944)),0,1),1)</x:f>
        <x:v>0</x:v>
      </x:c>
    </x:row>
    <x:row r="7945">
      <x:c r="CL7945" t="str">
        <x:v>Machine_Readiness</x:v>
      </x:c>
      <x:c r="CM7945" t="str">
        <x:v>B13</x:v>
      </x:c>
      <x:c r="CN7945" t="str">
        <x:v>NO - SEPARATE PACK REQUIRED</x:v>
      </x:c>
      <x:c r="CO7945" t="n">
        <x:f>IFERROR(IF(AND(TYPE('Machine_Readiness'!B13)=TYPE(CN7945),ISBLANK('Machine_Readiness'!B13)=ISBLANK(CN7945),EXACT('Machine_Readiness'!B13,CN7945)),0,1),1)</x:f>
        <x:v>0</x:v>
      </x:c>
    </x:row>
    <x:row r="7946">
      <x:c r="CL7946" t="str">
        <x:v>Machine_Readiness</x:v>
      </x:c>
      <x:c r="CM7946" t="str">
        <x:v>C13</x:v>
      </x:c>
      <x:c r="CN7946" t="str">
        <x:v>PLSS_Local_Scope is a worked-run profile, not a calibrated pack.</x:v>
      </x:c>
      <x:c r="CO7946" t="n">
        <x:f>IFERROR(IF(AND(TYPE('Machine_Readiness'!C13)=TYPE(CN7946),ISBLANK('Machine_Readiness'!C13)=ISBLANK(CN7946),EXACT('Machine_Readiness'!C13,CN7946)),0,1),1)</x:f>
        <x:v>0</x:v>
      </x:c>
    </x:row>
    <x:row r="7947">
      <x:c r="CL7947" t="str">
        <x:v>Machine_Readiness</x:v>
      </x:c>
      <x:c r="CM7947" t="str">
        <x:v>A14</x:v>
      </x:c>
      <x:c r="CN7947" t="str">
        <x:v>ProofPack-ready claim allowed?</x:v>
      </x:c>
      <x:c r="CO7947" t="n">
        <x:f>IFERROR(IF(AND(TYPE('Machine_Readiness'!A14)=TYPE(CN7947),ISBLANK('Machine_Readiness'!A14)=ISBLANK(CN7947),EXACT('Machine_Readiness'!A14,CN7947)),0,1),1)</x:f>
        <x:v>0</x:v>
      </x:c>
    </x:row>
    <x:row r="7948">
      <x:c r="CL7948" t="str">
        <x:v>Machine_Readiness</x:v>
      </x:c>
      <x:c r="CM7948" t="str">
        <x:v>B14</x:v>
      </x:c>
      <x:c r="CN7948" t="str">
        <x:v>NO</x:v>
      </x:c>
      <x:c r="CO7948" t="n">
        <x:f>IFERROR(IF(AND(TYPE('Machine_Readiness'!B14)=TYPE(CN7948),ISBLANK('Machine_Readiness'!B14)=ISBLANK(CN7948),EXACT('Machine_Readiness'!B14,CN7948)),0,1),1)</x:f>
        <x:v>0</x:v>
      </x:c>
    </x:row>
    <x:row r="7949">
      <x:c r="CL7949" t="str">
        <x:v>Machine_Readiness</x:v>
      </x:c>
      <x:c r="CM7949" t="str">
        <x:v>C14</x:v>
      </x:c>
      <x:c r="CN7949" t="str">
        <x:v>Requires schemas, validators, reference calculator, test vectors, replayable PCC artifacts, independent replay, and hash-pinned bundle.</x:v>
      </x:c>
      <x:c r="CO7949" t="n">
        <x:f>IFERROR(IF(AND(TYPE('Machine_Readiness'!C14)=TYPE(CN7949),ISBLANK('Machine_Readiness'!C14)=ISBLANK(CN7949),EXACT('Machine_Readiness'!C14,CN7949)),0,1),1)</x:f>
        <x:v>0</x:v>
      </x:c>
    </x:row>
    <x:row r="7950">
      <x:c r="CL7950" t="str">
        <x:v>Machine_Readiness</x:v>
      </x:c>
      <x:c r="CM7950" t="str">
        <x:v>A20</x:v>
      </x:c>
      <x:c r="CN7950" t="str">
        <x:v>Machine-readiness boundary</x:v>
      </x:c>
      <x:c r="CO7950" t="n">
        <x:f>IFERROR(IF(AND(TYPE('Machine_Readiness'!A20)=TYPE(CN7950),ISBLANK('Machine_Readiness'!A20)=ISBLANK(CN7950),EXACT('Machine_Readiness'!A20,CN7950)),0,1),1)</x:f>
        <x:v>0</x:v>
      </x:c>
    </x:row>
    <x:row r="7951">
      <x:c r="CL7951" t="str">
        <x:v>Machine_Readiness</x:v>
      </x:c>
      <x:c r="CM7951" t="str">
        <x:v>B20</x:v>
      </x:c>
      <x:c r="CN7951" t="str">
        <x:v>WORKED_RUN_ONLY</x:v>
      </x:c>
      <x:c r="CO7951" t="n">
        <x:f>IFERROR(IF(AND(TYPE('Machine_Readiness'!B20)=TYPE(CN7951),ISBLANK('Machine_Readiness'!B20)=ISBLANK(CN7951),EXACT('Machine_Readiness'!B20,CN7951)),0,1),1)</x:f>
        <x:v>0</x:v>
      </x:c>
    </x:row>
    <x:row r="7952">
      <x:c r="CL7952" t="str">
        <x:v>Machine_Readiness</x:v>
      </x:c>
      <x:c r="CM7952" t="str">
        <x:v>C20</x:v>
      </x:c>
      <x:c r="CN7952" t="str">
        <x:v>Rows above disclose absence/presence for release integrity. The workbook remains a worked-run exemplar, not a machine-verifiable ecosystem, ProofPack, Tier 4 artifact, or empirical-validation artifact.</x:v>
      </x:c>
      <x:c r="CO7952" t="n">
        <x:f>IFERROR(IF(AND(TYPE('Machine_Readiness'!C20)=TYPE(CN7952),ISBLANK('Machine_Readiness'!C20)=ISBLANK(CN7952),EXACT('Machine_Readiness'!C20,CN7952)),0,1),1)</x:f>
        <x:v>0</x:v>
      </x:c>
    </x:row>
    <x:row r="7953">
      <x:c r="CL7953" t="str">
        <x:v>Display_Clarity</x:v>
      </x:c>
      <x:c r="CM7953" t="str">
        <x:v>A1</x:v>
      </x:c>
      <x:c r="CN7953" t="str">
        <x:v>Display Clarity Upgrade</x:v>
      </x:c>
      <x:c r="CO7953" t="n">
        <x:f>IFERROR(IF(AND(TYPE('Display_Clarity'!A1)=TYPE(CN7953),ISBLANK('Display_Clarity'!A1)=ISBLANK(CN7953),EXACT('Display_Clarity'!A1,CN7953)),0,1),1)</x:f>
        <x:v>0</x:v>
      </x:c>
    </x:row>
    <x:row r="7954">
      <x:c r="CL7954" t="str">
        <x:v>Display_Clarity</x:v>
      </x:c>
      <x:c r="CM7954" t="str">
        <x:v>B1</x:v>
      </x:c>
      <x:c r="CN7954" t="str">
        <x:v>Value</x:v>
      </x:c>
      <x:c r="CO7954" t="n">
        <x:f>IFERROR(IF(AND(TYPE('Display_Clarity'!B1)=TYPE(CN7954),ISBLANK('Display_Clarity'!B1)=ISBLANK(CN7954),EXACT('Display_Clarity'!B1,CN7954)),0,1),1)</x:f>
        <x:v>0</x:v>
      </x:c>
    </x:row>
    <x:row r="7955">
      <x:c r="CL7955" t="str">
        <x:v>Display_Clarity</x:v>
      </x:c>
      <x:c r="CM7955" t="str">
        <x:v>A2</x:v>
      </x:c>
      <x:c r="CN7955" t="str">
        <x:v>Worked-Run Exemplar Publishable</x:v>
      </x:c>
      <x:c r="CO7955" t="n">
        <x:f>IFERROR(IF(AND(TYPE('Display_Clarity'!A2)=TYPE(CN7955),ISBLANK('Display_Clarity'!A2)=ISBLANK(CN7955),EXACT('Display_Clarity'!A2,CN7955)),0,1),1)</x:f>
        <x:v>0</x:v>
      </x:c>
    </x:row>
    <x:row r="7956">
      <x:c r="CL7956" t="str">
        <x:v>Display_Clarity</x:v>
      </x:c>
      <x:c r="CM7956" t="str">
        <x:v>A3</x:v>
      </x:c>
      <x:c r="CN7956" t="str">
        <x:v>Unique Deterministic Framework Selection</x:v>
      </x:c>
      <x:c r="CO7956" t="n">
        <x:f>IFERROR(IF(AND(TYPE('Display_Clarity'!A3)=TYPE(CN7956),ISBLANK('Display_Clarity'!A3)=ISBLANK(CN7956),EXACT('Display_Clarity'!A3,CN7956)),0,1),1)</x:f>
        <x:v>0</x:v>
      </x:c>
    </x:row>
    <x:row r="7957">
      <x:c r="CL7957" t="str">
        <x:v>Display_Clarity</x:v>
      </x:c>
      <x:c r="CM7957" t="str">
        <x:v>A4</x:v>
      </x:c>
      <x:c r="CN7957" t="str">
        <x:v>Framework Verdict</x:v>
      </x:c>
      <x:c r="CO7957" t="n">
        <x:f>IFERROR(IF(AND(TYPE('Display_Clarity'!A4)=TYPE(CN7957),ISBLANK('Display_Clarity'!A4)=ISBLANK(CN7957),EXACT('Display_Clarity'!A4,CN7957)),0,1),1)</x:f>
        <x:v>0</x:v>
      </x:c>
    </x:row>
    <x:row r="7958">
      <x:c r="CL7958" t="str">
        <x:v>Display_Clarity</x:v>
      </x:c>
      <x:c r="CM7958" t="str">
        <x:v>A5</x:v>
      </x:c>
      <x:c r="CN7958" t="str">
        <x:v>Authority Selection</x:v>
      </x:c>
      <x:c r="CO7958" t="n">
        <x:f>IFERROR(IF(AND(TYPE('Display_Clarity'!A5)=TYPE(CN7958),ISBLANK('Display_Clarity'!A5)=ISBLANK(CN7958),EXACT('Display_Clarity'!A5,CN7958)),0,1),1)</x:f>
        <x:v>0</x:v>
      </x:c>
    </x:row>
    <x:row r="7959">
      <x:c r="CL7959" t="str">
        <x:v>Display_Clarity</x:v>
      </x:c>
      <x:c r="CM7959" t="str">
        <x:v>A6</x:v>
      </x:c>
      <x:c r="CN7959" t="str">
        <x:v>Authority Selection Basis</x:v>
      </x:c>
      <x:c r="CO7959" t="n">
        <x:f>IFERROR(IF(AND(TYPE('Display_Clarity'!A6)=TYPE(CN7959),ISBLANK('Display_Clarity'!A6)=ISBLANK(CN7959),EXACT('Display_Clarity'!A6,CN7959)),0,1),1)</x:f>
        <x:v>0</x:v>
      </x:c>
    </x:row>
    <x:row r="7960">
      <x:c r="CL7960" t="str">
        <x:v>Display_Clarity</x:v>
      </x:c>
      <x:c r="CM7960" t="str">
        <x:v>A7</x:v>
      </x:c>
      <x:c r="CN7960" t="str">
        <x:v>Canonical Invalid Flags</x:v>
      </x:c>
      <x:c r="CO7960" t="n">
        <x:f>IFERROR(IF(AND(TYPE('Display_Clarity'!A7)=TYPE(CN7960),ISBLANK('Display_Clarity'!A7)=ISBLANK(CN7960),EXACT('Display_Clarity'!A7,CN7960)),0,1),1)</x:f>
        <x:v>0</x:v>
      </x:c>
    </x:row>
    <x:row r="7961">
      <x:c r="CL7961" t="str">
        <x:v>Display_Clarity</x:v>
      </x:c>
      <x:c r="CM7961" t="str">
        <x:v>A8</x:v>
      </x:c>
      <x:c r="CN7961" t="str">
        <x:v>Canonical Escalation Flags</x:v>
      </x:c>
      <x:c r="CO7961" t="n">
        <x:f>IFERROR(IF(AND(TYPE('Display_Clarity'!A8)=TYPE(CN7961),ISBLANK('Display_Clarity'!A8)=ISBLANK(CN7961),EXACT('Display_Clarity'!A8,CN7961)),0,1),1)</x:f>
        <x:v>0</x:v>
      </x:c>
    </x:row>
    <x:row r="7962">
      <x:c r="CL7962" t="str">
        <x:v>Display_Clarity</x:v>
      </x:c>
      <x:c r="CM7962" t="str">
        <x:v>A9</x:v>
      </x:c>
      <x:c r="CN7962" t="str">
        <x:v>Canonical Review Flags</x:v>
      </x:c>
      <x:c r="CO7962" t="n">
        <x:f>IFERROR(IF(AND(TYPE('Display_Clarity'!A9)=TYPE(CN7962),ISBLANK('Display_Clarity'!A9)=ISBLANK(CN7962),EXACT('Display_Clarity'!A9,CN7962)),0,1),1)</x:f>
        <x:v>0</x:v>
      </x:c>
    </x:row>
    <x:row r="7963">
      <x:c r="CL7963" t="str">
        <x:v>Display_Clarity</x:v>
      </x:c>
      <x:c r="CM7963" t="str">
        <x:v>A10</x:v>
      </x:c>
      <x:c r="CN7963" t="str">
        <x:v>Sanity Check Failures</x:v>
      </x:c>
      <x:c r="CO7963" t="n">
        <x:f>IFERROR(IF(AND(TYPE('Display_Clarity'!A10)=TYPE(CN7963),ISBLANK('Display_Clarity'!A10)=ISBLANK(CN7963),EXACT('Display_Clarity'!A10,CN7963)),0,1),1)</x:f>
        <x:v>0</x:v>
      </x:c>
    </x:row>
    <x:row r="7964">
      <x:c r="CL7964" t="str">
        <x:v>Display_Clarity</x:v>
      </x:c>
      <x:c r="CM7964" t="str">
        <x:v>A11</x:v>
      </x:c>
      <x:c r="CN7964" t="str">
        <x:v>Decision State Strip</x:v>
      </x:c>
      <x:c r="CO7964" t="n">
        <x:f>IFERROR(IF(AND(TYPE('Display_Clarity'!A11)=TYPE(CN7964),ISBLANK('Display_Clarity'!A11)=ISBLANK(CN7964),EXACT('Display_Clarity'!A11,CN7964)),0,1),1)</x:f>
        <x:v>0</x:v>
      </x:c>
    </x:row>
    <x:row r="7965">
      <x:c r="CL7965" t="str">
        <x:v>Display_Clarity</x:v>
      </x:c>
      <x:c r="CM7965" t="str">
        <x:v>B11</x:v>
      </x:c>
      <x:c r="CN7965" t="str">
        <x:v>Gate-passed admissible set → point-score ordering → computed uncertainty sensitivity → REFUSE_DETERMINISTIC_SELECTION → separate accountable authority selection → separate execution authorization.</x:v>
      </x:c>
      <x:c r="CO7965" t="n">
        <x:f>IFERROR(IF(AND(TYPE('Display_Clarity'!B11)=TYPE(CN7965),ISBLANK('Display_Clarity'!B11)=ISBLANK(CN7965),EXACT('Display_Clarity'!B11,CN7965)),0,1),1)</x:f>
        <x:v>0</x:v>
      </x:c>
    </x:row>
    <x:row r="7966">
      <x:c r="CL7966" t="str">
        <x:v>Boundary_Risk_Register</x:v>
      </x:c>
      <x:c r="CM7966" t="str">
        <x:v>A1</x:v>
      </x:c>
      <x:c r="CN7966" t="str">
        <x:v>Boundary Risk Register</x:v>
      </x:c>
      <x:c r="CO7966" t="n">
        <x:f>IFERROR(IF(AND(TYPE('Boundary_Risk_Register'!A1)=TYPE(CN7966),ISBLANK('Boundary_Risk_Register'!A1)=ISBLANK(CN7966),EXACT('Boundary_Risk_Register'!A1,CN7966)),0,1),1)</x:f>
        <x:v>0</x:v>
      </x:c>
    </x:row>
    <x:row r="7967">
      <x:c r="CL7967" t="str">
        <x:v>Boundary_Risk_Register</x:v>
      </x:c>
      <x:c r="CM7967" t="str">
        <x:v>A2</x:v>
      </x:c>
      <x:c r="CN7967" t="str">
        <x:v>Purpose</x:v>
      </x:c>
      <x:c r="CO7967" t="n">
        <x:f>IFERROR(IF(AND(TYPE('Boundary_Risk_Register'!A2)=TYPE(CN7967),ISBLANK('Boundary_Risk_Register'!A2)=ISBLANK(CN7967),EXACT('Boundary_Risk_Register'!A2,CN7967)),0,1),1)</x:f>
        <x:v>0</x:v>
      </x:c>
    </x:row>
    <x:row r="7968">
      <x:c r="CL7968" t="str">
        <x:v>Boundary_Risk_Register</x:v>
      </x:c>
      <x:c r="CM7968" t="str">
        <x:v>B2</x:v>
      </x:c>
      <x:c r="CN7968" t="str">
        <x:v>Disclosure and escalation aid for hard-gate boundary gaming and false precision. Does not replace the canonical cascade.</x:v>
      </x:c>
      <x:c r="CO7968" t="n">
        <x:f>IFERROR(IF(AND(TYPE('Boundary_Risk_Register'!B2)=TYPE(CN7968),ISBLANK('Boundary_Risk_Register'!B2)=ISBLANK(CN7968),EXACT('Boundary_Risk_Register'!B2,CN7968)),0,1),1)</x:f>
        <x:v>0</x:v>
      </x:c>
    </x:row>
    <x:row r="7969">
      <x:c r="CL7969" t="str">
        <x:v>Boundary_Risk_Register</x:v>
      </x:c>
      <x:c r="CM7969" t="str">
        <x:v>A3</x:v>
      </x:c>
      <x:c r="CN7969" t="str">
        <x:v>Field</x:v>
      </x:c>
      <x:c r="CO7969" t="n">
        <x:f>IFERROR(IF(AND(TYPE('Boundary_Risk_Register'!A3)=TYPE(CN7969),ISBLANK('Boundary_Risk_Register'!A3)=ISBLANK(CN7969),EXACT('Boundary_Risk_Register'!A3,CN7969)),0,1),1)</x:f>
        <x:v>0</x:v>
      </x:c>
    </x:row>
    <x:row r="7970">
      <x:c r="CL7970" t="str">
        <x:v>Boundary_Risk_Register</x:v>
      </x:c>
      <x:c r="CM7970" t="str">
        <x:v>B3</x:v>
      </x:c>
      <x:c r="CN7970" t="str">
        <x:v>Declared Value</x:v>
      </x:c>
      <x:c r="CO7970" t="n">
        <x:f>IFERROR(IF(AND(TYPE('Boundary_Risk_Register'!B3)=TYPE(CN7970),ISBLANK('Boundary_Risk_Register'!B3)=ISBLANK(CN7970),EXACT('Boundary_Risk_Register'!B3,CN7970)),0,1),1)</x:f>
        <x:v>0</x:v>
      </x:c>
    </x:row>
    <x:row r="7971">
      <x:c r="CL7971" t="str">
        <x:v>Boundary_Risk_Register</x:v>
      </x:c>
      <x:c r="CM7971" t="str">
        <x:v>C3</x:v>
      </x:c>
      <x:c r="CN7971" t="str">
        <x:v>Risk Level</x:v>
      </x:c>
      <x:c r="CO7971" t="n">
        <x:f>IFERROR(IF(AND(TYPE('Boundary_Risk_Register'!C3)=TYPE(CN7971),ISBLANK('Boundary_Risk_Register'!C3)=ISBLANK(CN7971),EXACT('Boundary_Risk_Register'!C3,CN7971)),0,1),1)</x:f>
        <x:v>0</x:v>
      </x:c>
    </x:row>
    <x:row r="7972">
      <x:c r="CL7972" t="str">
        <x:v>Boundary_Risk_Register</x:v>
      </x:c>
      <x:c r="CM7972" t="str">
        <x:v>D3</x:v>
      </x:c>
      <x:c r="CN7972" t="str">
        <x:v>Evidence Basis</x:v>
      </x:c>
      <x:c r="CO7972" t="n">
        <x:f>IFERROR(IF(AND(TYPE('Boundary_Risk_Register'!D3)=TYPE(CN7972),ISBLANK('Boundary_Risk_Register'!D3)=ISBLANK(CN7972),EXACT('Boundary_Risk_Register'!D3,CN7972)),0,1),1)</x:f>
        <x:v>0</x:v>
      </x:c>
    </x:row>
    <x:row r="7973">
      <x:c r="CL7973" t="str">
        <x:v>Boundary_Risk_Register</x:v>
      </x:c>
      <x:c r="CM7973" t="str">
        <x:v>E3</x:v>
      </x:c>
      <x:c r="CN7973" t="str">
        <x:v>Sensitivity Action</x:v>
      </x:c>
      <x:c r="CO7973" t="n">
        <x:f>IFERROR(IF(AND(TYPE('Boundary_Risk_Register'!E3)=TYPE(CN7973),ISBLANK('Boundary_Risk_Register'!E3)=ISBLANK(CN7973),EXACT('Boundary_Risk_Register'!E3,CN7973)),0,1),1)</x:f>
        <x:v>0</x:v>
      </x:c>
    </x:row>
    <x:row r="7974">
      <x:c r="CL7974" t="str">
        <x:v>Boundary_Risk_Register</x:v>
      </x:c>
      <x:c r="CM7974" t="str">
        <x:v>F3</x:v>
      </x:c>
      <x:c r="CN7974" t="str">
        <x:v>Reviewer Disposition</x:v>
      </x:c>
      <x:c r="CO7974" t="n">
        <x:f>IFERROR(IF(AND(TYPE('Boundary_Risk_Register'!F3)=TYPE(CN7974),ISBLANK('Boundary_Risk_Register'!F3)=ISBLANK(CN7974),EXACT('Boundary_Risk_Register'!F3,CN7974)),0,1),1)</x:f>
        <x:v>0</x:v>
      </x:c>
    </x:row>
    <x:row r="7975">
      <x:c r="CL7975" t="str">
        <x:v>Boundary_Risk_Register</x:v>
      </x:c>
      <x:c r="CM7975" t="str">
        <x:v>G3</x:v>
      </x:c>
      <x:c r="CN7975" t="str">
        <x:v>Linked Gate</x:v>
      </x:c>
      <x:c r="CO7975" t="n">
        <x:f>IFERROR(IF(AND(TYPE('Boundary_Risk_Register'!G3)=TYPE(CN7975),ISBLANK('Boundary_Risk_Register'!G3)=ISBLANK(CN7975),EXACT('Boundary_Risk_Register'!G3,CN7975)),0,1),1)</x:f>
        <x:v>0</x:v>
      </x:c>
    </x:row>
    <x:row r="7976">
      <x:c r="CL7976" t="str">
        <x:v>Boundary_Risk_Register</x:v>
      </x:c>
      <x:c r="CM7976" t="str">
        <x:v>H3</x:v>
      </x:c>
      <x:c r="CN7976" t="str">
        <x:v>Gate Swing Flag</x:v>
      </x:c>
      <x:c r="CO7976" t="n">
        <x:f>IFERROR(IF(AND(TYPE('Boundary_Risk_Register'!H3)=TYPE(CN7976),ISBLANK('Boundary_Risk_Register'!H3)=ISBLANK(CN7976),EXACT('Boundary_Risk_Register'!H3,CN7976)),0,1),1)</x:f>
        <x:v>0</x:v>
      </x:c>
    </x:row>
    <x:row r="7977">
      <x:c r="CL7977" t="str">
        <x:v>Boundary_Risk_Register</x:v>
      </x:c>
      <x:c r="CM7977" t="str">
        <x:v>I3</x:v>
      </x:c>
      <x:c r="CN7977" t="str">
        <x:v>Escalation Required</x:v>
      </x:c>
      <x:c r="CO7977" t="n">
        <x:f>IFERROR(IF(AND(TYPE('Boundary_Risk_Register'!I3)=TYPE(CN7977),ISBLANK('Boundary_Risk_Register'!I3)=ISBLANK(CN7977),EXACT('Boundary_Risk_Register'!I3,CN7977)),0,1),1)</x:f>
        <x:v>0</x:v>
      </x:c>
    </x:row>
    <x:row r="7978">
      <x:c r="CL7978" t="str">
        <x:v>Boundary_Risk_Register</x:v>
      </x:c>
      <x:c r="CM7978" t="str">
        <x:v>J3</x:v>
      </x:c>
      <x:c r="CN7978" t="str">
        <x:v>Formula Status</x:v>
      </x:c>
      <x:c r="CO7978" t="n">
        <x:f>IFERROR(IF(AND(TYPE('Boundary_Risk_Register'!J3)=TYPE(CN7978),ISBLANK('Boundary_Risk_Register'!J3)=ISBLANK(CN7978),EXACT('Boundary_Risk_Register'!J3,CN7978)),0,1),1)</x:f>
        <x:v>0</x:v>
      </x:c>
    </x:row>
    <x:row r="7979">
      <x:c r="CL7979" t="str">
        <x:v>Boundary_Risk_Register</x:v>
      </x:c>
      <x:c r="CM7979" t="str">
        <x:v>A4</x:v>
      </x:c>
      <x:c r="CN7979" t="str">
        <x:v>Boundary_Gaming_Risk</x:v>
      </x:c>
      <x:c r="CO7979" t="n">
        <x:f>IFERROR(IF(AND(TYPE('Boundary_Risk_Register'!A4)=TYPE(CN7979),ISBLANK('Boundary_Risk_Register'!A4)=ISBLANK(CN7979),EXACT('Boundary_Risk_Register'!A4,CN7979)),0,1),1)</x:f>
        <x:v>0</x:v>
      </x:c>
    </x:row>
    <x:row r="7980">
      <x:c r="CL7980" t="str">
        <x:v>Boundary_Risk_Register</x:v>
      </x:c>
      <x:c r="CM7980" t="str">
        <x:v>B4</x:v>
      </x:c>
      <x:c r="CN7980" t="str">
        <x:v>Boundary surfaces reviewed for subgroup/scope/probability gaming</x:v>
      </x:c>
      <x:c r="CO7980" t="n">
        <x:f>IFERROR(IF(AND(TYPE('Boundary_Risk_Register'!B4)=TYPE(CN7980),ISBLANK('Boundary_Risk_Register'!B4)=ISBLANK(CN7980),EXACT('Boundary_Risk_Register'!B4,CN7980)),0,1),1)</x:f>
        <x:v>0</x:v>
      </x:c>
    </x:row>
    <x:row r="7981">
      <x:c r="CL7981" t="str">
        <x:v>Boundary_Risk_Register</x:v>
      </x:c>
      <x:c r="CM7981" t="str">
        <x:v>C4</x:v>
      </x:c>
      <x:c r="CN7981" t="str">
        <x:v>MONITOR</x:v>
      </x:c>
      <x:c r="CO7981" t="n">
        <x:f>IFERROR(IF(AND(TYPE('Boundary_Risk_Register'!C4)=TYPE(CN7981),ISBLANK('Boundary_Risk_Register'!C4)=ISBLANK(CN7981),EXACT('Boundary_Risk_Register'!C4,CN7981)),0,1),1)</x:f>
        <x:v>0</x:v>
      </x:c>
    </x:row>
    <x:row r="7982">
      <x:c r="CL7982" t="str">
        <x:v>Boundary_Risk_Register</x:v>
      </x:c>
      <x:c r="CM7982" t="str">
        <x:v>D4</x:v>
      </x:c>
      <x:c r="CN7982" t="str">
        <x:v>Worked-run exemplar; production use requires evidence record</x:v>
      </x:c>
      <x:c r="CO7982" t="n">
        <x:f>IFERROR(IF(AND(TYPE('Boundary_Risk_Register'!D4)=TYPE(CN7982),ISBLANK('Boundary_Risk_Register'!D4)=ISBLANK(CN7982),EXACT('Boundary_Risk_Register'!D4,CN7982)),0,1),1)</x:f>
        <x:v>0</x:v>
      </x:c>
    </x:row>
    <x:row r="7983">
      <x:c r="CL7983" t="str">
        <x:v>Boundary_Risk_Register</x:v>
      </x:c>
      <x:c r="CM7983" t="str">
        <x:v>E4</x:v>
      </x:c>
      <x:c r="CN7983" t="str">
        <x:v>Escalate if material to RF/NCRC and TRC/Containment/PLSS</x:v>
      </x:c>
      <x:c r="CO7983" t="n">
        <x:f>IFERROR(IF(AND(TYPE('Boundary_Risk_Register'!E4)=TYPE(CN7983),ISBLANK('Boundary_Risk_Register'!E4)=ISBLANK(CN7983),EXACT('Boundary_Risk_Register'!E4,CN7983)),0,1),1)</x:f>
        <x:v>0</x:v>
      </x:c>
    </x:row>
    <x:row r="7984">
      <x:c r="CL7984" t="str">
        <x:v>Boundary_Risk_Register</x:v>
      </x:c>
      <x:c r="CM7984" t="str">
        <x:v>F4</x:v>
      </x:c>
      <x:c r="CN7984" t="str">
        <x:v>REVIEW_REQUIRED_IF_MATERIAL</x:v>
      </x:c>
      <x:c r="CO7984" t="n">
        <x:f>IFERROR(IF(AND(TYPE('Boundary_Risk_Register'!F4)=TYPE(CN7984),ISBLANK('Boundary_Risk_Register'!F4)=ISBLANK(CN7984),EXACT('Boundary_Risk_Register'!F4,CN7984)),0,1),1)</x:f>
        <x:v>0</x:v>
      </x:c>
    </x:row>
    <x:row r="7985">
      <x:c r="CL7985" t="str">
        <x:v>Boundary_Risk_Register</x:v>
      </x:c>
      <x:c r="CM7985" t="str">
        <x:v>G4</x:v>
      </x:c>
      <x:c r="CN7985" t="str">
        <x:v>RF/NCRC and TRC/Containment/PLSS</x:v>
      </x:c>
      <x:c r="CO7985" t="n">
        <x:f>IFERROR(IF(AND(TYPE('Boundary_Risk_Register'!G4)=TYPE(CN7985),ISBLANK('Boundary_Risk_Register'!G4)=ISBLANK(CN7985),EXACT('Boundary_Risk_Register'!G4,CN7985)),0,1),1)</x:f>
        <x:v>0</x:v>
      </x:c>
    </x:row>
    <x:row r="7986">
      <x:c r="CL7986" t="str">
        <x:v>Boundary_Risk_Register</x:v>
      </x:c>
      <x:c r="CM7986" t="str">
        <x:v>H4</x:v>
      </x:c>
      <x:c r="CN7986" t="str">
        <x:v>NO</x:v>
      </x:c>
      <x:c r="CO7986" t="n">
        <x:f>IFERROR(IF(AND(TYPE('Boundary_Risk_Register'!H4)=TYPE(CN7986),ISBLANK('Boundary_Risk_Register'!H4)=ISBLANK(CN7986),EXACT('Boundary_Risk_Register'!H4,CN7986)),0,1),1)</x:f>
        <x:v>0</x:v>
      </x:c>
    </x:row>
    <x:row r="7987">
      <x:c r="CL7987" t="str">
        <x:v>Boundary_Risk_Register</x:v>
      </x:c>
      <x:c r="CM7987" t="str">
        <x:v>I4</x:v>
      </x:c>
      <x:c r="CN7987" t="str">
        <x:v>MONITOR</x:v>
      </x:c>
      <x:c r="CO7987" t="n">
        <x:f>IFERROR(IF(AND(TYPE('Boundary_Risk_Register'!I4)=TYPE(CN7987),ISBLANK('Boundary_Risk_Register'!I4)=ISBLANK(CN7987),EXACT('Boundary_Risk_Register'!I4,CN7987)),0,1),1)</x:f>
        <x:v>0</x:v>
      </x:c>
    </x:row>
    <x:row r="7988">
      <x:c r="CL7988" t="str">
        <x:v>Boundary_Risk_Register</x:v>
      </x:c>
      <x:c r="CM7988" t="str">
        <x:v>J4</x:v>
      </x:c>
      <x:c r="CN7988" t="str">
        <x:v>PASS</x:v>
      </x:c>
      <x:c r="CO7988" t="n">
        <x:f>IFERROR(IF(AND(TYPE('Boundary_Risk_Register'!J4)=TYPE(CN7988),ISBLANK('Boundary_Risk_Register'!J4)=ISBLANK(CN7988),EXACT('Boundary_Risk_Register'!J4,CN7988)),0,1),1)</x:f>
        <x:v>0</x:v>
      </x:c>
    </x:row>
    <x:row r="7989">
      <x:c r="CL7989" t="str">
        <x:v>Boundary_Risk_Register</x:v>
      </x:c>
      <x:c r="CM7989" t="str">
        <x:v>A5</x:v>
      </x:c>
      <x:c r="CN7989" t="str">
        <x:v>False_Precision_Risk</x:v>
      </x:c>
      <x:c r="CO7989" t="n">
        <x:f>IFERROR(IF(AND(TYPE('Boundary_Risk_Register'!A5)=TYPE(CN7989),ISBLANK('Boundary_Risk_Register'!A5)=ISBLANK(CN7989),EXACT('Boundary_Risk_Register'!A5,CN7989)),0,1),1)</x:f>
        <x:v>0</x:v>
      </x:c>
    </x:row>
    <x:row r="7990">
      <x:c r="CL7990" t="str">
        <x:v>Boundary_Risk_Register</x:v>
      </x:c>
      <x:c r="CM7990" t="str">
        <x:v>B5</x:v>
      </x:c>
      <x:c r="CN7990" t="str">
        <x:v>Numerical values are treated as evidence-dependent, not self-validating</x:v>
      </x:c>
      <x:c r="CO7990" t="n">
        <x:f>IFERROR(IF(AND(TYPE('Boundary_Risk_Register'!B5)=TYPE(CN7990),ISBLANK('Boundary_Risk_Register'!B5)=ISBLANK(CN7990),EXACT('Boundary_Risk_Register'!B5,CN7990)),0,1),1)</x:f>
        <x:v>0</x:v>
      </x:c>
    </x:row>
    <x:row r="7991">
      <x:c r="CL7991" t="str">
        <x:v>Boundary_Risk_Register</x:v>
      </x:c>
      <x:c r="CM7991" t="str">
        <x:v>C5</x:v>
      </x:c>
      <x:c r="CN7991" t="str">
        <x:v>MONITOR</x:v>
      </x:c>
      <x:c r="CO7991" t="n">
        <x:f>IFERROR(IF(AND(TYPE('Boundary_Risk_Register'!C5)=TYPE(CN7991),ISBLANK('Boundary_Risk_Register'!C5)=ISBLANK(CN7991),EXACT('Boundary_Risk_Register'!C5,CN7991)),0,1),1)</x:f>
        <x:v>0</x:v>
      </x:c>
    </x:row>
    <x:row r="7992">
      <x:c r="CL7992" t="str">
        <x:v>Boundary_Risk_Register</x:v>
      </x:c>
      <x:c r="CM7992" t="str">
        <x:v>D5</x:v>
      </x:c>
      <x:c r="CN7992" t="str">
        <x:v>Uncertainty and sensitivity notes required for high-impact/high-uncertainty cells</x:v>
      </x:c>
      <x:c r="CO7992" t="n">
        <x:f>IFERROR(IF(AND(TYPE('Boundary_Risk_Register'!D5)=TYPE(CN7992),ISBLANK('Boundary_Risk_Register'!D5)=ISBLANK(CN7992),EXACT('Boundary_Risk_Register'!D5,CN7992)),0,1),1)</x:f>
        <x:v>0</x:v>
      </x:c>
    </x:row>
    <x:row r="7993">
      <x:c r="CL7993" t="str">
        <x:v>Boundary_Risk_Register</x:v>
      </x:c>
      <x:c r="CM7993" t="str">
        <x:v>E5</x:v>
      </x:c>
      <x:c r="CN7993" t="str">
        <x:v>Run sensitivity or narrow claim scope</x:v>
      </x:c>
      <x:c r="CO7993" t="n">
        <x:f>IFERROR(IF(AND(TYPE('Boundary_Risk_Register'!E5)=TYPE(CN7993),ISBLANK('Boundary_Risk_Register'!E5)=ISBLANK(CN7993),EXACT('Boundary_Risk_Register'!E5,CN7993)),0,1),1)</x:f>
        <x:v>0</x:v>
      </x:c>
    </x:row>
    <x:row r="7994">
      <x:c r="CL7994" t="str">
        <x:v>Boundary_Risk_Register</x:v>
      </x:c>
      <x:c r="CM7994" t="str">
        <x:v>F5</x:v>
      </x:c>
      <x:c r="CN7994" t="str">
        <x:v>REVIEW_REQUIRED_IF_HIGH</x:v>
      </x:c>
      <x:c r="CO7994" t="n">
        <x:f>IFERROR(IF(AND(TYPE('Boundary_Risk_Register'!F5)=TYPE(CN7994),ISBLANK('Boundary_Risk_Register'!F5)=ISBLANK(CN7994),EXACT('Boundary_Risk_Register'!F5,CN7994)),0,1),1)</x:f>
        <x:v>0</x:v>
      </x:c>
    </x:row>
    <x:row r="7995">
      <x:c r="CL7995" t="str">
        <x:v>Boundary_Risk_Register</x:v>
      </x:c>
      <x:c r="CM7995" t="str">
        <x:v>G5</x:v>
      </x:c>
      <x:c r="CN7995" t="str">
        <x:v>RLS/UCI/HOI</x:v>
      </x:c>
      <x:c r="CO7995" t="n">
        <x:f>IFERROR(IF(AND(TYPE('Boundary_Risk_Register'!G5)=TYPE(CN7995),ISBLANK('Boundary_Risk_Register'!G5)=ISBLANK(CN7995),EXACT('Boundary_Risk_Register'!G5,CN7995)),0,1),1)</x:f>
        <x:v>0</x:v>
      </x:c>
    </x:row>
    <x:row r="7996">
      <x:c r="CL7996" t="str">
        <x:v>Boundary_Risk_Register</x:v>
      </x:c>
      <x:c r="CM7996" t="str">
        <x:v>H5</x:v>
      </x:c>
      <x:c r="CN7996" t="str">
        <x:v>NO</x:v>
      </x:c>
      <x:c r="CO7996" t="n">
        <x:f>IFERROR(IF(AND(TYPE('Boundary_Risk_Register'!H5)=TYPE(CN7996),ISBLANK('Boundary_Risk_Register'!H5)=ISBLANK(CN7996),EXACT('Boundary_Risk_Register'!H5,CN7996)),0,1),1)</x:f>
        <x:v>0</x:v>
      </x:c>
    </x:row>
    <x:row r="7997">
      <x:c r="CL7997" t="str">
        <x:v>Boundary_Risk_Register</x:v>
      </x:c>
      <x:c r="CM7997" t="str">
        <x:v>I5</x:v>
      </x:c>
      <x:c r="CN7997" t="str">
        <x:v>MONITOR</x:v>
      </x:c>
      <x:c r="CO7997" t="n">
        <x:f>IFERROR(IF(AND(TYPE('Boundary_Risk_Register'!I5)=TYPE(CN7997),ISBLANK('Boundary_Risk_Register'!I5)=ISBLANK(CN7997),EXACT('Boundary_Risk_Register'!I5,CN7997)),0,1),1)</x:f>
        <x:v>0</x:v>
      </x:c>
    </x:row>
    <x:row r="7998">
      <x:c r="CL7998" t="str">
        <x:v>Boundary_Risk_Register</x:v>
      </x:c>
      <x:c r="CM7998" t="str">
        <x:v>J5</x:v>
      </x:c>
      <x:c r="CN7998" t="str">
        <x:v>PASS</x:v>
      </x:c>
      <x:c r="CO7998" t="n">
        <x:f>IFERROR(IF(AND(TYPE('Boundary_Risk_Register'!J5)=TYPE(CN7998),ISBLANK('Boundary_Risk_Register'!J5)=ISBLANK(CN7998),EXACT('Boundary_Risk_Register'!J5,CN7998)),0,1),1)</x:f>
        <x:v>0</x:v>
      </x:c>
    </x:row>
    <x:row r="7999">
      <x:c r="CL7999" t="str">
        <x:v>Boundary_Risk_Register</x:v>
      </x:c>
      <x:c r="CM7999" t="str">
        <x:v>A6</x:v>
      </x:c>
      <x:c r="CN7999" t="str">
        <x:v>Gate_Swing_Cell_Flag</x:v>
      </x:c>
      <x:c r="CO7999" t="n">
        <x:f>IFERROR(IF(AND(TYPE('Boundary_Risk_Register'!A6)=TYPE(CN7999),ISBLANK('Boundary_Risk_Register'!A6)=ISBLANK(CN7999),EXACT('Boundary_Risk_Register'!A6,CN7999)),0,1),1)</x:f>
        <x:v>0</x:v>
      </x:c>
    </x:row>
    <x:row r="8000">
      <x:c r="CL8000" t="str">
        <x:v>Boundary_Risk_Register</x:v>
      </x:c>
      <x:c r="CM8000" t="str">
        <x:v>B6</x:v>
      </x:c>
      <x:c r="CN8000" t="str">
        <x:v>Flag cells likely to alter a gate verdict, escalation, refusal, or selection state</x:v>
      </x:c>
      <x:c r="CO8000" t="n">
        <x:f>IFERROR(IF(AND(TYPE('Boundary_Risk_Register'!B6)=TYPE(CN8000),ISBLANK('Boundary_Risk_Register'!B6)=ISBLANK(CN8000),EXACT('Boundary_Risk_Register'!B6,CN8000)),0,1),1)</x:f>
        <x:v>0</x:v>
      </x:c>
    </x:row>
    <x:row r="8001">
      <x:c r="CL8001" t="str">
        <x:v>Boundary_Risk_Register</x:v>
      </x:c>
      <x:c r="CM8001" t="str">
        <x:v>C6</x:v>
      </x:c>
      <x:c r="CN8001" t="str">
        <x:v>CHECK</x:v>
      </x:c>
      <x:c r="CO8001" t="n">
        <x:f>IFERROR(IF(AND(TYPE('Boundary_Risk_Register'!C6)=TYPE(CN8001),ISBLANK('Boundary_Risk_Register'!C6)=ISBLANK(CN8001),EXACT('Boundary_Risk_Register'!C6,CN8001)),0,1),1)</x:f>
        <x:v>0</x:v>
      </x:c>
    </x:row>
    <x:row r="8002">
      <x:c r="CL8002" t="str">
        <x:v>Boundary_Risk_Register</x:v>
      </x:c>
      <x:c r="CM8002" t="str">
        <x:v>D6</x:v>
      </x:c>
      <x:c r="CN8002" t="str">
        <x:v>Sensitivity_Analysis + gate sheets</x:v>
      </x:c>
      <x:c r="CO8002" t="n">
        <x:f>IFERROR(IF(AND(TYPE('Boundary_Risk_Register'!D6)=TYPE(CN8002),ISBLANK('Boundary_Risk_Register'!D6)=ISBLANK(CN8002),EXACT('Boundary_Risk_Register'!D6,CN8002)),0,1),1)</x:f>
        <x:v>0</x:v>
      </x:c>
    </x:row>
    <x:row r="8003">
      <x:c r="CL8003" t="str">
        <x:v>Boundary_Risk_Register</x:v>
      </x:c>
      <x:c r="CM8003" t="str">
        <x:v>E6</x:v>
      </x:c>
      <x:c r="CN8003" t="str">
        <x:v>Rerun with alternative plausible values</x:v>
      </x:c>
      <x:c r="CO8003" t="n">
        <x:f>IFERROR(IF(AND(TYPE('Boundary_Risk_Register'!E6)=TYPE(CN8003),ISBLANK('Boundary_Risk_Register'!E6)=ISBLANK(CN8003),EXACT('Boundary_Risk_Register'!E6,CN8003)),0,1),1)</x:f>
        <x:v>0</x:v>
      </x:c>
    </x:row>
    <x:row r="8004">
      <x:c r="CL8004" t="str">
        <x:v>Boundary_Risk_Register</x:v>
      </x:c>
      <x:c r="CM8004" t="str">
        <x:v>F6</x:v>
      </x:c>
      <x:c r="CN8004" t="str">
        <x:v>NO_SILENT_PASS</x:v>
      </x:c>
      <x:c r="CO8004" t="n">
        <x:f>IFERROR(IF(AND(TYPE('Boundary_Risk_Register'!F6)=TYPE(CN8004),ISBLANK('Boundary_Risk_Register'!F6)=ISBLANK(CN8004),EXACT('Boundary_Risk_Register'!F6,CN8004)),0,1),1)</x:f>
        <x:v>0</x:v>
      </x:c>
    </x:row>
    <x:row r="8005">
      <x:c r="CL8005" t="str">
        <x:v>Boundary_Risk_Register</x:v>
      </x:c>
      <x:c r="CM8005" t="str">
        <x:v>G6</x:v>
      </x:c>
      <x:c r="CN8005" t="str">
        <x:v>NCRC/Containment</x:v>
      </x:c>
      <x:c r="CO8005" t="n">
        <x:f>IFERROR(IF(AND(TYPE('Boundary_Risk_Register'!G6)=TYPE(CN8005),ISBLANK('Boundary_Risk_Register'!G6)=ISBLANK(CN8005),EXACT('Boundary_Risk_Register'!G6,CN8005)),0,1),1)</x:f>
        <x:v>0</x:v>
      </x:c>
    </x:row>
    <x:row r="8006">
      <x:c r="CL8006" t="str">
        <x:v>Boundary_Risk_Register</x:v>
      </x:c>
      <x:c r="CM8006" t="str">
        <x:v>H6</x:v>
      </x:c>
      <x:c r="CN8006" t="str">
        <x:v>NO</x:v>
      </x:c>
      <x:c r="CO8006" t="n">
        <x:f>IFERROR(IF(AND(TYPE('Boundary_Risk_Register'!H6)=TYPE(CN8006),ISBLANK('Boundary_Risk_Register'!H6)=ISBLANK(CN8006),EXACT('Boundary_Risk_Register'!H6,CN8006)),0,1),1)</x:f>
        <x:v>0</x:v>
      </x:c>
    </x:row>
    <x:row r="8007">
      <x:c r="CL8007" t="str">
        <x:v>Boundary_Risk_Register</x:v>
      </x:c>
      <x:c r="CM8007" t="str">
        <x:v>I6</x:v>
      </x:c>
      <x:c r="CN8007" t="str">
        <x:v>MONITOR</x:v>
      </x:c>
      <x:c r="CO8007" t="n">
        <x:f>IFERROR(IF(AND(TYPE('Boundary_Risk_Register'!I6)=TYPE(CN8007),ISBLANK('Boundary_Risk_Register'!I6)=ISBLANK(CN8007),EXACT('Boundary_Risk_Register'!I6,CN8007)),0,1),1)</x:f>
        <x:v>0</x:v>
      </x:c>
    </x:row>
    <x:row r="8008">
      <x:c r="CL8008" t="str">
        <x:v>Boundary_Risk_Register</x:v>
      </x:c>
      <x:c r="CM8008" t="str">
        <x:v>J6</x:v>
      </x:c>
      <x:c r="CN8008" t="str">
        <x:v>PASS</x:v>
      </x:c>
      <x:c r="CO8008" t="n">
        <x:f>IFERROR(IF(AND(TYPE('Boundary_Risk_Register'!J6)=TYPE(CN8008),ISBLANK('Boundary_Risk_Register'!J6)=ISBLANK(CN8008),EXACT('Boundary_Risk_Register'!J6,CN8008)),0,1),1)</x:f>
        <x:v>0</x:v>
      </x:c>
    </x:row>
    <x:row r="8009">
      <x:c r="CL8009" t="str">
        <x:v>Boundary_Risk_Register</x:v>
      </x:c>
      <x:c r="CM8009" t="str">
        <x:v>A7</x:v>
      </x:c>
      <x:c r="CN8009" t="str">
        <x:v>Subgroup_Definition_Risk</x:v>
      </x:c>
      <x:c r="CO8009" t="n">
        <x:f>IFERROR(IF(AND(TYPE('Boundary_Risk_Register'!A7)=TYPE(CN8009),ISBLANK('Boundary_Risk_Register'!A7)=ISBLANK(CN8009),EXACT('Boundary_Risk_Register'!A7,CN8009)),0,1),1)</x:f>
        <x:v>0</x:v>
      </x:c>
    </x:row>
    <x:row r="8010">
      <x:c r="CL8010" t="str">
        <x:v>Boundary_Risk_Register</x:v>
      </x:c>
      <x:c r="CM8010" t="str">
        <x:v>B7</x:v>
      </x:c>
      <x:c r="CN8010" t="str">
        <x:v>Disclose subgroup definitions for rights and worst-off checks</x:v>
      </x:c>
      <x:c r="CO8010" t="n">
        <x:f>IFERROR(IF(AND(TYPE('Boundary_Risk_Register'!B7)=TYPE(CN8010),ISBLANK('Boundary_Risk_Register'!B7)=ISBLANK(CN8010),EXACT('Boundary_Risk_Register'!B7,CN8010)),0,1),1)</x:f>
        <x:v>0</x:v>
      </x:c>
    </x:row>
    <x:row r="8011">
      <x:c r="CL8011" t="str">
        <x:v>Boundary_Risk_Register</x:v>
      </x:c>
      <x:c r="CM8011" t="str">
        <x:v>C7</x:v>
      </x:c>
      <x:c r="CN8011" t="str">
        <x:v>CHECK</x:v>
      </x:c>
      <x:c r="CO8011" t="n">
        <x:f>IFERROR(IF(AND(TYPE('Boundary_Risk_Register'!C7)=TYPE(CN8011),ISBLANK('Boundary_Risk_Register'!C7)=ISBLANK(CN8011),EXACT('Boundary_Risk_Register'!C7,CN8011)),0,1),1)</x:f>
        <x:v>0</x:v>
      </x:c>
    </x:row>
    <x:row r="8012">
      <x:c r="CL8012" t="str">
        <x:v>Boundary_Risk_Register</x:v>
      </x:c>
      <x:c r="CM8012" t="str">
        <x:v>D7</x:v>
      </x:c>
      <x:c r="CN8012" t="str">
        <x:v>Subgroup_Analysis / Subgroup_Overrides</x:v>
      </x:c>
      <x:c r="CO8012" t="n">
        <x:f>IFERROR(IF(AND(TYPE('Boundary_Risk_Register'!D7)=TYPE(CN8012),ISBLANK('Boundary_Risk_Register'!D7)=ISBLANK(CN8012),EXACT('Boundary_Risk_Register'!D7,CN8012)),0,1),1)</x:f>
        <x:v>0</x:v>
      </x:c>
    </x:row>
    <x:row r="8013">
      <x:c r="CL8013" t="str">
        <x:v>Boundary_Risk_Register</x:v>
      </x:c>
      <x:c r="CM8013" t="str">
        <x:v>E7</x:v>
      </x:c>
      <x:c r="CN8013" t="str">
        <x:v>Independent review if contested</x:v>
      </x:c>
      <x:c r="CO8013" t="n">
        <x:f>IFERROR(IF(AND(TYPE('Boundary_Risk_Register'!E7)=TYPE(CN8013),ISBLANK('Boundary_Risk_Register'!E7)=ISBLANK(CN8013),EXACT('Boundary_Risk_Register'!E7,CN8013)),0,1),1)</x:f>
        <x:v>0</x:v>
      </x:c>
    </x:row>
    <x:row r="8014">
      <x:c r="CL8014" t="str">
        <x:v>Boundary_Risk_Register</x:v>
      </x:c>
      <x:c r="CM8014" t="str">
        <x:v>F7</x:v>
      </x:c>
      <x:c r="CN8014" t="str">
        <x:v>NO_GERRYMANDERING</x:v>
      </x:c>
      <x:c r="CO8014" t="n">
        <x:f>IFERROR(IF(AND(TYPE('Boundary_Risk_Register'!F7)=TYPE(CN8014),ISBLANK('Boundary_Risk_Register'!F7)=ISBLANK(CN8014),EXACT('Boundary_Risk_Register'!F7,CN8014)),0,1),1)</x:f>
        <x:v>0</x:v>
      </x:c>
    </x:row>
    <x:row r="8015">
      <x:c r="CL8015" t="str">
        <x:v>Boundary_Risk_Register</x:v>
      </x:c>
      <x:c r="CM8015" t="str">
        <x:v>G7</x:v>
      </x:c>
      <x:c r="CN8015" t="str">
        <x:v>TRC</x:v>
      </x:c>
      <x:c r="CO8015" t="n">
        <x:f>IFERROR(IF(AND(TYPE('Boundary_Risk_Register'!G7)=TYPE(CN8015),ISBLANK('Boundary_Risk_Register'!G7)=ISBLANK(CN8015),EXACT('Boundary_Risk_Register'!G7,CN8015)),0,1),1)</x:f>
        <x:v>0</x:v>
      </x:c>
    </x:row>
    <x:row r="8016">
      <x:c r="CL8016" t="str">
        <x:v>Boundary_Risk_Register</x:v>
      </x:c>
      <x:c r="CM8016" t="str">
        <x:v>H7</x:v>
      </x:c>
      <x:c r="CN8016" t="str">
        <x:v>NO</x:v>
      </x:c>
      <x:c r="CO8016" t="n">
        <x:f>IFERROR(IF(AND(TYPE('Boundary_Risk_Register'!H7)=TYPE(CN8016),ISBLANK('Boundary_Risk_Register'!H7)=ISBLANK(CN8016),EXACT('Boundary_Risk_Register'!H7,CN8016)),0,1),1)</x:f>
        <x:v>0</x:v>
      </x:c>
    </x:row>
    <x:row r="8017">
      <x:c r="CL8017" t="str">
        <x:v>Boundary_Risk_Register</x:v>
      </x:c>
      <x:c r="CM8017" t="str">
        <x:v>I7</x:v>
      </x:c>
      <x:c r="CN8017" t="str">
        <x:v>MONITOR</x:v>
      </x:c>
      <x:c r="CO8017" t="n">
        <x:f>IFERROR(IF(AND(TYPE('Boundary_Risk_Register'!I7)=TYPE(CN8017),ISBLANK('Boundary_Risk_Register'!I7)=ISBLANK(CN8017),EXACT('Boundary_Risk_Register'!I7,CN8017)),0,1),1)</x:f>
        <x:v>0</x:v>
      </x:c>
    </x:row>
    <x:row r="8018">
      <x:c r="CL8018" t="str">
        <x:v>Boundary_Risk_Register</x:v>
      </x:c>
      <x:c r="CM8018" t="str">
        <x:v>J7</x:v>
      </x:c>
      <x:c r="CN8018" t="str">
        <x:v>PASS</x:v>
      </x:c>
      <x:c r="CO8018" t="n">
        <x:f>IFERROR(IF(AND(TYPE('Boundary_Risk_Register'!J7)=TYPE(CN8018),ISBLANK('Boundary_Risk_Register'!J7)=ISBLANK(CN8018),EXACT('Boundary_Risk_Register'!J7,CN8018)),0,1),1)</x:f>
        <x:v>0</x:v>
      </x:c>
    </x:row>
    <x:row r="8019">
      <x:c r="CL8019" t="str">
        <x:v>Boundary_Risk_Register</x:v>
      </x:c>
      <x:c r="CM8019" t="str">
        <x:v>A8</x:v>
      </x:c>
      <x:c r="CN8019" t="str">
        <x:v>Scenario_Probability_Risk</x:v>
      </x:c>
      <x:c r="CO8019" t="n">
        <x:f>IFERROR(IF(AND(TYPE('Boundary_Risk_Register'!A8)=TYPE(CN8019),ISBLANK('Boundary_Risk_Register'!A8)=ISBLANK(CN8019),EXACT('Boundary_Risk_Register'!A8,CN8019)),0,1),1)</x:f>
        <x:v>0</x:v>
      </x:c>
    </x:row>
    <x:row r="8020">
      <x:c r="CL8020" t="str">
        <x:v>Boundary_Risk_Register</x:v>
      </x:c>
      <x:c r="CM8020" t="str">
        <x:v>B8</x:v>
      </x:c>
      <x:c r="CN8020" t="str">
        <x:v>Disclose scenario library and probability basis for TRC</x:v>
      </x:c>
      <x:c r="CO8020" t="n">
        <x:f>IFERROR(IF(AND(TYPE('Boundary_Risk_Register'!B8)=TYPE(CN8020),ISBLANK('Boundary_Risk_Register'!B8)=ISBLANK(CN8020),EXACT('Boundary_Risk_Register'!B8,CN8020)),0,1),1)</x:f>
        <x:v>0</x:v>
      </x:c>
    </x:row>
    <x:row r="8021">
      <x:c r="CL8021" t="str">
        <x:v>Boundary_Risk_Register</x:v>
      </x:c>
      <x:c r="CM8021" t="str">
        <x:v>C8</x:v>
      </x:c>
      <x:c r="CN8021" t="str">
        <x:v>CHECK</x:v>
      </x:c>
      <x:c r="CO8021" t="n">
        <x:f>IFERROR(IF(AND(TYPE('Boundary_Risk_Register'!C8)=TYPE(CN8021),ISBLANK('Boundary_Risk_Register'!C8)=ISBLANK(CN8021),EXACT('Boundary_Risk_Register'!C8,CN8021)),0,1),1)</x:f>
        <x:v>0</x:v>
      </x:c>
    </x:row>
    <x:row r="8022">
      <x:c r="CL8022" t="str">
        <x:v>Boundary_Risk_Register</x:v>
      </x:c>
      <x:c r="CM8022" t="str">
        <x:v>D8</x:v>
      </x:c>
      <x:c r="CN8022" t="str">
        <x:v>Scenario_Impacts / TRC</x:v>
      </x:c>
      <x:c r="CO8022" t="n">
        <x:f>IFERROR(IF(AND(TYPE('Boundary_Risk_Register'!D8)=TYPE(CN8022),ISBLANK('Boundary_Risk_Register'!D8)=ISBLANK(CN8022),EXACT('Boundary_Risk_Register'!D8,CN8022)),0,1),1)</x:f>
        <x:v>0</x:v>
      </x:c>
    </x:row>
    <x:row r="8023">
      <x:c r="CL8023" t="str">
        <x:v>Boundary_Risk_Register</x:v>
      </x:c>
      <x:c r="CM8023" t="str">
        <x:v>E8</x:v>
      </x:c>
      <x:c r="CN8023" t="str">
        <x:v>Stress-test low-probability/high-impact scenarios</x:v>
      </x:c>
      <x:c r="CO8023" t="n">
        <x:f>IFERROR(IF(AND(TYPE('Boundary_Risk_Register'!E8)=TYPE(CN8023),ISBLANK('Boundary_Risk_Register'!E8)=ISBLANK(CN8023),EXACT('Boundary_Risk_Register'!E8,CN8023)),0,1),1)</x:f>
        <x:v>0</x:v>
      </x:c>
    </x:row>
    <x:row r="8024">
      <x:c r="CL8024" t="str">
        <x:v>Boundary_Risk_Register</x:v>
      </x:c>
      <x:c r="CM8024" t="str">
        <x:v>F8</x:v>
      </x:c>
      <x:c r="CN8024" t="str">
        <x:v>NO_UNSUPPORTED_DOWNWEIGHTING</x:v>
      </x:c>
      <x:c r="CO8024" t="n">
        <x:f>IFERROR(IF(AND(TYPE('Boundary_Risk_Register'!F8)=TYPE(CN8024),ISBLANK('Boundary_Risk_Register'!F8)=ISBLANK(CN8024),EXACT('Boundary_Risk_Register'!F8,CN8024)),0,1),1)</x:f>
        <x:v>0</x:v>
      </x:c>
    </x:row>
    <x:row r="8025">
      <x:c r="CL8025" t="str">
        <x:v>Boundary_Risk_Register</x:v>
      </x:c>
      <x:c r="CM8025" t="str">
        <x:v>G8</x:v>
      </x:c>
      <x:c r="CN8025" t="str">
        <x:v>HDW/PLSS</x:v>
      </x:c>
      <x:c r="CO8025" t="n">
        <x:f>IFERROR(IF(AND(TYPE('Boundary_Risk_Register'!G8)=TYPE(CN8025),ISBLANK('Boundary_Risk_Register'!G8)=ISBLANK(CN8025),EXACT('Boundary_Risk_Register'!G8,CN8025)),0,1),1)</x:f>
        <x:v>0</x:v>
      </x:c>
    </x:row>
    <x:row r="8026">
      <x:c r="CL8026" t="str">
        <x:v>Boundary_Risk_Register</x:v>
      </x:c>
      <x:c r="CM8026" t="str">
        <x:v>H8</x:v>
      </x:c>
      <x:c r="CN8026" t="str">
        <x:v>NO</x:v>
      </x:c>
      <x:c r="CO8026" t="n">
        <x:f>IFERROR(IF(AND(TYPE('Boundary_Risk_Register'!H8)=TYPE(CN8026),ISBLANK('Boundary_Risk_Register'!H8)=ISBLANK(CN8026),EXACT('Boundary_Risk_Register'!H8,CN8026)),0,1),1)</x:f>
        <x:v>0</x:v>
      </x:c>
    </x:row>
    <x:row r="8027">
      <x:c r="CL8027" t="str">
        <x:v>Boundary_Risk_Register</x:v>
      </x:c>
      <x:c r="CM8027" t="str">
        <x:v>I8</x:v>
      </x:c>
      <x:c r="CN8027" t="str">
        <x:v>MONITOR</x:v>
      </x:c>
      <x:c r="CO8027" t="n">
        <x:f>IFERROR(IF(AND(TYPE('Boundary_Risk_Register'!I8)=TYPE(CN8027),ISBLANK('Boundary_Risk_Register'!I8)=ISBLANK(CN8027),EXACT('Boundary_Risk_Register'!I8,CN8027)),0,1),1)</x:f>
        <x:v>0</x:v>
      </x:c>
    </x:row>
    <x:row r="8028">
      <x:c r="CL8028" t="str">
        <x:v>Boundary_Risk_Register</x:v>
      </x:c>
      <x:c r="CM8028" t="str">
        <x:v>J8</x:v>
      </x:c>
      <x:c r="CN8028" t="str">
        <x:v>PASS</x:v>
      </x:c>
      <x:c r="CO8028" t="n">
        <x:f>IFERROR(IF(AND(TYPE('Boundary_Risk_Register'!J8)=TYPE(CN8028),ISBLANK('Boundary_Risk_Register'!J8)=ISBLANK(CN8028),EXACT('Boundary_Risk_Register'!J8,CN8028)),0,1),1)</x:f>
        <x:v>0</x:v>
      </x:c>
    </x:row>
    <x:row r="8029">
      <x:c r="CL8029" t="str">
        <x:v>Boundary_Risk_Register</x:v>
      </x:c>
      <x:c r="CM8029" t="str">
        <x:v>A9</x:v>
      </x:c>
      <x:c r="CN8029" t="str">
        <x:v>Threshold_Laundering_Risk</x:v>
      </x:c>
      <x:c r="CO8029" t="n">
        <x:f>IFERROR(IF(AND(TYPE('Boundary_Risk_Register'!A9)=TYPE(CN8029),ISBLANK('Boundary_Risk_Register'!A9)=ISBLANK(CN8029),EXACT('Boundary_Risk_Register'!A9,CN8029)),0,1),1)</x:f>
        <x:v>0</x:v>
      </x:c>
    </x:row>
    <x:row r="8030">
      <x:c r="CL8030" t="str">
        <x:v>Boundary_Risk_Register</x:v>
      </x:c>
      <x:c r="CM8030" t="str">
        <x:v>B9</x:v>
      </x:c>
      <x:c r="CN8030" t="str">
        <x:v>Disclose rights thresholds, catastrophic corridor thresholds, and maturity thresholds</x:v>
      </x:c>
      <x:c r="CO8030" t="n">
        <x:f>IFERROR(IF(AND(TYPE('Boundary_Risk_Register'!B9)=TYPE(CN8030),ISBLANK('Boundary_Risk_Register'!B9)=ISBLANK(CN8030),EXACT('Boundary_Risk_Register'!B9,CN8030)),0,1),1)</x:f>
        <x:v>0</x:v>
      </x:c>
    </x:row>
    <x:row r="8031">
      <x:c r="CL8031" t="str">
        <x:v>Boundary_Risk_Register</x:v>
      </x:c>
      <x:c r="CM8031" t="str">
        <x:v>C9</x:v>
      </x:c>
      <x:c r="CN8031" t="str">
        <x:v>CHECK</x:v>
      </x:c>
      <x:c r="CO8031" t="n">
        <x:f>IFERROR(IF(AND(TYPE('Boundary_Risk_Register'!C9)=TYPE(CN8031),ISBLANK('Boundary_Risk_Register'!C9)=ISBLANK(CN8031),EXACT('Boundary_Risk_Register'!C9,CN8031)),0,1),1)</x:f>
        <x:v>0</x:v>
      </x:c>
    </x:row>
    <x:row r="8032">
      <x:c r="CL8032" t="str">
        <x:v>Boundary_Risk_Register</x:v>
      </x:c>
      <x:c r="CM8032" t="str">
        <x:v>D9</x:v>
      </x:c>
      <x:c r="CN8032" t="str">
        <x:v>CANON / Parameters / PCC</x:v>
      </x:c>
      <x:c r="CO8032" t="n">
        <x:f>IFERROR(IF(AND(TYPE('Boundary_Risk_Register'!D9)=TYPE(CN8032),ISBLANK('Boundary_Risk_Register'!D9)=ISBLANK(CN8032),EXACT('Boundary_Risk_Register'!D9,CN8032)),0,1),1)</x:f>
        <x:v>0</x:v>
      </x:c>
    </x:row>
    <x:row r="8033">
      <x:c r="CL8033" t="str">
        <x:v>Boundary_Risk_Register</x:v>
      </x:c>
      <x:c r="CM8033" t="str">
        <x:v>E9</x:v>
      </x:c>
      <x:c r="CN8033" t="str">
        <x:v>Escalate if threshold choice controls verdict</x:v>
      </x:c>
      <x:c r="CO8033" t="n">
        <x:f>IFERROR(IF(AND(TYPE('Boundary_Risk_Register'!E9)=TYPE(CN8033),ISBLANK('Boundary_Risk_Register'!E9)=ISBLANK(CN8033),EXACT('Boundary_Risk_Register'!E9,CN8033)),0,1),1)</x:f>
        <x:v>0</x:v>
      </x:c>
    </x:row>
    <x:row r="8034">
      <x:c r="CL8034" t="str">
        <x:v>Boundary_Risk_Register</x:v>
      </x:c>
      <x:c r="CM8034" t="str">
        <x:v>F9</x:v>
      </x:c>
      <x:c r="CN8034" t="str">
        <x:v>THRESHOLD_JUSTIFICATION_REQUIRED</x:v>
      </x:c>
      <x:c r="CO8034" t="n">
        <x:f>IFERROR(IF(AND(TYPE('Boundary_Risk_Register'!F9)=TYPE(CN8034),ISBLANK('Boundary_Risk_Register'!F9)=ISBLANK(CN8034),EXACT('Boundary_Risk_Register'!F9,CN8034)),0,1),1)</x:f>
        <x:v>0</x:v>
      </x:c>
    </x:row>
    <x:row r="8035">
      <x:c r="CL8035" t="str">
        <x:v>Boundary_Risk_Register</x:v>
      </x:c>
      <x:c r="CM8035" t="str">
        <x:v>G9</x:v>
      </x:c>
      <x:c r="CN8035" t="str">
        <x:v>All maturity surfaces</x:v>
      </x:c>
      <x:c r="CO8035" t="n">
        <x:f>IFERROR(IF(AND(TYPE('Boundary_Risk_Register'!G9)=TYPE(CN8035),ISBLANK('Boundary_Risk_Register'!G9)=ISBLANK(CN8035),EXACT('Boundary_Risk_Register'!G9,CN8035)),0,1),1)</x:f>
        <x:v>0</x:v>
      </x:c>
    </x:row>
    <x:row r="8036">
      <x:c r="CL8036" t="str">
        <x:v>Boundary_Risk_Register</x:v>
      </x:c>
      <x:c r="CM8036" t="str">
        <x:v>H9</x:v>
      </x:c>
      <x:c r="CN8036" t="str">
        <x:v>NO</x:v>
      </x:c>
      <x:c r="CO8036" t="n">
        <x:f>IFERROR(IF(AND(TYPE('Boundary_Risk_Register'!H9)=TYPE(CN8036),ISBLANK('Boundary_Risk_Register'!H9)=ISBLANK(CN8036),EXACT('Boundary_Risk_Register'!H9,CN8036)),0,1),1)</x:f>
        <x:v>0</x:v>
      </x:c>
    </x:row>
    <x:row r="8037">
      <x:c r="CL8037" t="str">
        <x:v>Boundary_Risk_Register</x:v>
      </x:c>
      <x:c r="CM8037" t="str">
        <x:v>I9</x:v>
      </x:c>
      <x:c r="CN8037" t="str">
        <x:v>MONITOR</x:v>
      </x:c>
      <x:c r="CO8037" t="n">
        <x:f>IFERROR(IF(AND(TYPE('Boundary_Risk_Register'!I9)=TYPE(CN8037),ISBLANK('Boundary_Risk_Register'!I9)=ISBLANK(CN8037),EXACT('Boundary_Risk_Register'!I9,CN8037)),0,1),1)</x:f>
        <x:v>0</x:v>
      </x:c>
    </x:row>
    <x:row r="8038">
      <x:c r="CL8038" t="str">
        <x:v>Boundary_Risk_Register</x:v>
      </x:c>
      <x:c r="CM8038" t="str">
        <x:v>J9</x:v>
      </x:c>
      <x:c r="CN8038" t="str">
        <x:v>PASS</x:v>
      </x:c>
      <x:c r="CO8038" t="n">
        <x:f>IFERROR(IF(AND(TYPE('Boundary_Risk_Register'!J9)=TYPE(CN8038),ISBLANK('Boundary_Risk_Register'!J9)=ISBLANK(CN8038),EXACT('Boundary_Risk_Register'!J9,CN8038)),0,1),1)</x:f>
        <x:v>0</x:v>
      </x:c>
    </x:row>
    <x:row r="8039">
      <x:c r="CL8039" t="str">
        <x:v>Boundary_Risk_Register</x:v>
      </x:c>
      <x:c r="CM8039" t="str">
        <x:v>A10</x:v>
      </x:c>
      <x:c r="CN8039" t="str">
        <x:v>Reviewer_Disagreement_Level</x:v>
      </x:c>
      <x:c r="CO8039" t="n">
        <x:f>IFERROR(IF(AND(TYPE('Boundary_Risk_Register'!A10)=TYPE(CN8039),ISBLANK('Boundary_Risk_Register'!A10)=ISBLANK(CN8039),EXACT('Boundary_Risk_Register'!A10,CN8039)),0,1),1)</x:f>
        <x:v>0</x:v>
      </x:c>
    </x:row>
    <x:row r="8040">
      <x:c r="CL8040" t="str">
        <x:v>Boundary_Risk_Register</x:v>
      </x:c>
      <x:c r="CM8040" t="str">
        <x:v>B10</x:v>
      </x:c>
      <x:c r="CN8040" t="str">
        <x:v>Record disagreement over evidence, scoring, boundary, threshold, or maturity classification</x:v>
      </x:c>
      <x:c r="CO8040" t="n">
        <x:f>IFERROR(IF(AND(TYPE('Boundary_Risk_Register'!B10)=TYPE(CN8040),ISBLANK('Boundary_Risk_Register'!B10)=ISBLANK(CN8040),EXACT('Boundary_Risk_Register'!B10,CN8040)),0,1),1)</x:f>
        <x:v>0</x:v>
      </x:c>
    </x:row>
    <x:row r="8041">
      <x:c r="CL8041" t="str">
        <x:v>Boundary_Risk_Register</x:v>
      </x:c>
      <x:c r="CM8041" t="str">
        <x:v>C10</x:v>
      </x:c>
      <x:c r="CN8041" t="str">
        <x:v>LOW_OR_NOT_RECORDED</x:v>
      </x:c>
      <x:c r="CO8041" t="n">
        <x:f>IFERROR(IF(AND(TYPE('Boundary_Risk_Register'!C10)=TYPE(CN8041),ISBLANK('Boundary_Risk_Register'!C10)=ISBLANK(CN8041),EXACT('Boundary_Risk_Register'!C10,CN8041)),0,1),1)</x:f>
        <x:v>0</x:v>
      </x:c>
    </x:row>
    <x:row r="8042">
      <x:c r="CL8042" t="str">
        <x:v>Boundary_Risk_Register</x:v>
      </x:c>
      <x:c r="CM8042" t="str">
        <x:v>D10</x:v>
      </x:c>
      <x:c r="CN8042" t="str">
        <x:v>Reviewer notes / audit process</x:v>
      </x:c>
      <x:c r="CO8042" t="n">
        <x:f>IFERROR(IF(AND(TYPE('Boundary_Risk_Register'!D10)=TYPE(CN8042),ISBLANK('Boundary_Risk_Register'!D10)=ISBLANK(CN8042),EXACT('Boundary_Risk_Register'!D10,CN8042)),0,1),1)</x:f>
        <x:v>0</x:v>
      </x:c>
    </x:row>
    <x:row r="8043">
      <x:c r="CL8043" t="str">
        <x:v>Boundary_Risk_Register</x:v>
      </x:c>
      <x:c r="CM8043" t="str">
        <x:v>E10</x:v>
      </x:c>
      <x:c r="CN8043" t="str">
        <x:v>Escalate when disagreement is material</x:v>
      </x:c>
      <x:c r="CO8043" t="n">
        <x:f>IFERROR(IF(AND(TYPE('Boundary_Risk_Register'!E10)=TYPE(CN8043),ISBLANK('Boundary_Risk_Register'!E10)=ISBLANK(CN8043),EXACT('Boundary_Risk_Register'!E10,CN8043)),0,1),1)</x:f>
        <x:v>0</x:v>
      </x:c>
    </x:row>
    <x:row r="8044">
      <x:c r="CL8044" t="str">
        <x:v>Boundary_Risk_Register</x:v>
      </x:c>
      <x:c r="CM8044" t="str">
        <x:v>F10</x:v>
      </x:c>
      <x:c r="CN8044" t="str">
        <x:v>DISCLOSE_AND_RESOLVE</x:v>
      </x:c>
      <x:c r="CO8044" t="n">
        <x:f>IFERROR(IF(AND(TYPE('Boundary_Risk_Register'!F10)=TYPE(CN8044),ISBLANK('Boundary_Risk_Register'!F10)=ISBLANK(CN8044),EXACT('Boundary_Risk_Register'!F10,CN8044)),0,1),1)</x:f>
        <x:v>0</x:v>
      </x:c>
    </x:row>
    <x:row r="8045">
      <x:c r="CL8045" t="str">
        <x:v>Boundary_Risk_Register</x:v>
      </x:c>
      <x:c r="CM8045" t="str">
        <x:v>G10</x:v>
      </x:c>
      <x:c r="CN8045" t="str">
        <x:v>All reviewer-dependent gates</x:v>
      </x:c>
      <x:c r="CO8045" t="n">
        <x:f>IFERROR(IF(AND(TYPE('Boundary_Risk_Register'!G10)=TYPE(CN8045),ISBLANK('Boundary_Risk_Register'!G10)=ISBLANK(CN8045),EXACT('Boundary_Risk_Register'!G10,CN8045)),0,1),1)</x:f>
        <x:v>0</x:v>
      </x:c>
    </x:row>
    <x:row r="8046">
      <x:c r="CL8046" t="str">
        <x:v>Boundary_Risk_Register</x:v>
      </x:c>
      <x:c r="CM8046" t="str">
        <x:v>H10</x:v>
      </x:c>
      <x:c r="CN8046" t="str">
        <x:v>NO</x:v>
      </x:c>
      <x:c r="CO8046" t="n">
        <x:f>IFERROR(IF(AND(TYPE('Boundary_Risk_Register'!H10)=TYPE(CN8046),ISBLANK('Boundary_Risk_Register'!H10)=ISBLANK(CN8046),EXACT('Boundary_Risk_Register'!H10,CN8046)),0,1),1)</x:f>
        <x:v>0</x:v>
      </x:c>
    </x:row>
    <x:row r="8047">
      <x:c r="CL8047" t="str">
        <x:v>Boundary_Risk_Register</x:v>
      </x:c>
      <x:c r="CM8047" t="str">
        <x:v>I10</x:v>
      </x:c>
      <x:c r="CN8047" t="str">
        <x:v>MONITOR</x:v>
      </x:c>
      <x:c r="CO8047" t="n">
        <x:f>IFERROR(IF(AND(TYPE('Boundary_Risk_Register'!I10)=TYPE(CN8047),ISBLANK('Boundary_Risk_Register'!I10)=ISBLANK(CN8047),EXACT('Boundary_Risk_Register'!I10,CN8047)),0,1),1)</x:f>
        <x:v>0</x:v>
      </x:c>
    </x:row>
    <x:row r="8048">
      <x:c r="CL8048" t="str">
        <x:v>Boundary_Risk_Register</x:v>
      </x:c>
      <x:c r="CM8048" t="str">
        <x:v>J10</x:v>
      </x:c>
      <x:c r="CN8048" t="str">
        <x:v>PASS</x:v>
      </x:c>
      <x:c r="CO8048" t="n">
        <x:f>IFERROR(IF(AND(TYPE('Boundary_Risk_Register'!J10)=TYPE(CN8048),ISBLANK('Boundary_Risk_Register'!J10)=ISBLANK(CN8048),EXACT('Boundary_Risk_Register'!J10,CN8048)),0,1),1)</x:f>
        <x:v>0</x:v>
      </x:c>
    </x:row>
    <x:row r="8049">
      <x:c r="CL8049" t="str">
        <x:v>Boundary_Risk_Register</x:v>
      </x:c>
      <x:c r="CM8049" t="str">
        <x:v>A11</x:v>
      </x:c>
      <x:c r="CN8049" t="str">
        <x:v>Claim Boundary</x:v>
      </x:c>
      <x:c r="CO8049" t="n">
        <x:f>IFERROR(IF(AND(TYPE('Boundary_Risk_Register'!A11)=TYPE(CN8049),ISBLANK('Boundary_Risk_Register'!A11)=ISBLANK(CN8049),EXACT('Boundary_Risk_Register'!A11,CN8049)),0,1),1)</x:f>
        <x:v>0</x:v>
      </x:c>
    </x:row>
    <x:row r="8050">
      <x:c r="CL8050" t="str">
        <x:v>Boundary_Risk_Register</x:v>
      </x:c>
      <x:c r="CM8050" t="str">
        <x:v>B11</x:v>
      </x:c>
      <x:c r="CN8050" t="str">
        <x:v>This sheet improves auditability but does not make the workbook ProofPack-ready, Tier 4-ready, empirically validated, or machine-verifiable-ecosystem-complete.</x:v>
      </x:c>
      <x:c r="CO8050" t="n">
        <x:f>IFERROR(IF(AND(TYPE('Boundary_Risk_Register'!B11)=TYPE(CN8050),ISBLANK('Boundary_Risk_Register'!B11)=ISBLANK(CN8050),EXACT('Boundary_Risk_Register'!B11,CN8050)),0,1),1)</x:f>
        <x:v>0</x:v>
      </x:c>
    </x:row>
    <x:row r="8051">
      <x:c r="CL8051" t="str">
        <x:v>Evidence_Status_Tokens</x:v>
      </x:c>
      <x:c r="CM8051" t="str">
        <x:v>A1</x:v>
      </x:c>
      <x:c r="CN8051" t="str">
        <x:v>Evidence Status Tokens (v5.6)</x:v>
      </x:c>
      <x:c r="CO8051" t="n">
        <x:f>IFERROR(IF(AND(TYPE('Evidence_Status_Tokens'!A1)=TYPE(CN8051),ISBLANK('Evidence_Status_Tokens'!A1)=ISBLANK(CN8051),EXACT('Evidence_Status_Tokens'!A1,CN8051)),0,1),1)</x:f>
        <x:v>0</x:v>
      </x:c>
    </x:row>
    <x:row r="8052">
      <x:c r="CL8052" t="str">
        <x:v>Evidence_Status_Tokens</x:v>
      </x:c>
      <x:c r="CM8052" t="str">
        <x:v>A2</x:v>
      </x:c>
      <x:c r="CN8052" t="str">
        <x:v>Token</x:v>
      </x:c>
      <x:c r="CO8052" t="n">
        <x:f>IFERROR(IF(AND(TYPE('Evidence_Status_Tokens'!A2)=TYPE(CN8052),ISBLANK('Evidence_Status_Tokens'!A2)=ISBLANK(CN8052),EXACT('Evidence_Status_Tokens'!A2,CN8052)),0,1),1)</x:f>
        <x:v>0</x:v>
      </x:c>
    </x:row>
    <x:row r="8053">
      <x:c r="CL8053" t="str">
        <x:v>Evidence_Status_Tokens</x:v>
      </x:c>
      <x:c r="CM8053" t="str">
        <x:v>B2</x:v>
      </x:c>
      <x:c r="CN8053" t="str">
        <x:v>Meaning</x:v>
      </x:c>
      <x:c r="CO8053" t="n">
        <x:f>IFERROR(IF(AND(TYPE('Evidence_Status_Tokens'!B2)=TYPE(CN8053),ISBLANK('Evidence_Status_Tokens'!B2)=ISBLANK(CN8053),EXACT('Evidence_Status_Tokens'!B2,CN8053)),0,1),1)</x:f>
        <x:v>0</x:v>
      </x:c>
    </x:row>
    <x:row r="8054">
      <x:c r="CL8054" t="str">
        <x:v>Evidence_Status_Tokens</x:v>
      </x:c>
      <x:c r="CM8054" t="str">
        <x:v>C2</x:v>
      </x:c>
      <x:c r="CN8054" t="str">
        <x:v>Required disclosure</x:v>
      </x:c>
      <x:c r="CO8054" t="n">
        <x:f>IFERROR(IF(AND(TYPE('Evidence_Status_Tokens'!C2)=TYPE(CN8054),ISBLANK('Evidence_Status_Tokens'!C2)=ISBLANK(CN8054),EXACT('Evidence_Status_Tokens'!C2,CN8054)),0,1),1)</x:f>
        <x:v>0</x:v>
      </x:c>
    </x:row>
    <x:row r="8055">
      <x:c r="CL8055" t="str">
        <x:v>Evidence_Status_Tokens</x:v>
      </x:c>
      <x:c r="CM8055" t="str">
        <x:v>D2</x:v>
      </x:c>
      <x:c r="CN8055" t="str">
        <x:v>Claim boundary</x:v>
      </x:c>
      <x:c r="CO8055" t="n">
        <x:f>IFERROR(IF(AND(TYPE('Evidence_Status_Tokens'!D2)=TYPE(CN8055),ISBLANK('Evidence_Status_Tokens'!D2)=ISBLANK(CN8055),EXACT('Evidence_Status_Tokens'!D2,CN8055)),0,1),1)</x:f>
        <x:v>0</x:v>
      </x:c>
    </x:row>
    <x:row r="8056">
      <x:c r="CL8056" t="str">
        <x:v>Evidence_Status_Tokens</x:v>
      </x:c>
      <x:c r="CM8056" t="str">
        <x:v>F2</x:v>
      </x:c>
      <x:c r="CN8056" t="str">
        <x:v>Workbook integration</x:v>
      </x:c>
      <x:c r="CO8056" t="n">
        <x:f>IFERROR(IF(AND(TYPE('Evidence_Status_Tokens'!F2)=TYPE(CN8056),ISBLANK('Evidence_Status_Tokens'!F2)=ISBLANK(CN8056),EXACT('Evidence_Status_Tokens'!F2,CN8056)),0,1),1)</x:f>
        <x:v>0</x:v>
      </x:c>
    </x:row>
    <x:row r="8057">
      <x:c r="CL8057" t="str">
        <x:v>Evidence_Status_Tokens</x:v>
      </x:c>
      <x:c r="CM8057" t="str">
        <x:v>G2</x:v>
      </x:c>
      <x:c r="CN8057" t="str">
        <x:v>Formula / rule</x:v>
      </x:c>
      <x:c r="CO8057" t="n">
        <x:f>IFERROR(IF(AND(TYPE('Evidence_Status_Tokens'!G2)=TYPE(CN8057),ISBLANK('Evidence_Status_Tokens'!G2)=ISBLANK(CN8057),EXACT('Evidence_Status_Tokens'!G2,CN8057)),0,1),1)</x:f>
        <x:v>0</x:v>
      </x:c>
    </x:row>
    <x:row r="8058">
      <x:c r="CL8058" t="str">
        <x:v>Evidence_Status_Tokens</x:v>
      </x:c>
      <x:c r="CM8058" t="str">
        <x:v>H2</x:v>
      </x:c>
      <x:c r="CN8058" t="str">
        <x:v>Status</x:v>
      </x:c>
      <x:c r="CO8058" t="n">
        <x:f>IFERROR(IF(AND(TYPE('Evidence_Status_Tokens'!H2)=TYPE(CN8058),ISBLANK('Evidence_Status_Tokens'!H2)=ISBLANK(CN8058),EXACT('Evidence_Status_Tokens'!H2,CN8058)),0,1),1)</x:f>
        <x:v>0</x:v>
      </x:c>
    </x:row>
    <x:row r="8059">
      <x:c r="CL8059" t="str">
        <x:v>Evidence_Status_Tokens</x:v>
      </x:c>
      <x:c r="CM8059" t="str">
        <x:v>A3</x:v>
      </x:c>
      <x:c r="CN8059" t="str">
        <x:v>MEASURED</x:v>
      </x:c>
      <x:c r="CO8059" t="n">
        <x:f>IFERROR(IF(AND(TYPE('Evidence_Status_Tokens'!A3)=TYPE(CN8059),ISBLANK('Evidence_Status_Tokens'!A3)=ISBLANK(CN8059),EXACT('Evidence_Status_Tokens'!A3,CN8059)),0,1),1)</x:f>
        <x:v>0</x:v>
      </x:c>
    </x:row>
    <x:row r="8060">
      <x:c r="CL8060" t="str">
        <x:v>Evidence_Status_Tokens</x:v>
      </x:c>
      <x:c r="CM8060" t="str">
        <x:v>B3</x:v>
      </x:c>
      <x:c r="CN8060" t="str">
        <x:v>Directly observed or measured with disclosed method and source.</x:v>
      </x:c>
      <x:c r="CO8060" t="n">
        <x:f>IFERROR(IF(AND(TYPE('Evidence_Status_Tokens'!B3)=TYPE(CN8060),ISBLANK('Evidence_Status_Tokens'!B3)=ISBLANK(CN8060),EXACT('Evidence_Status_Tokens'!B3,CN8060)),0,1),1)</x:f>
        <x:v>0</x:v>
      </x:c>
    </x:row>
    <x:row r="8061">
      <x:c r="CL8061" t="str">
        <x:v>Evidence_Status_Tokens</x:v>
      </x:c>
      <x:c r="CM8061" t="str">
        <x:v>C3</x:v>
      </x:c>
      <x:c r="CN8061" t="str">
        <x:v>method, source, date or version</x:v>
      </x:c>
      <x:c r="CO8061" t="n">
        <x:f>IFERROR(IF(AND(TYPE('Evidence_Status_Tokens'!C3)=TYPE(CN8061),ISBLANK('Evidence_Status_Tokens'!C3)=ISBLANK(CN8061),EXACT('Evidence_Status_Tokens'!C3,CN8061)),0,1),1)</x:f>
        <x:v>0</x:v>
      </x:c>
    </x:row>
    <x:row r="8062">
      <x:c r="CL8062" t="str">
        <x:v>Evidence_Status_Tokens</x:v>
      </x:c>
      <x:c r="CM8062" t="str">
        <x:v>D3</x:v>
      </x:c>
      <x:c r="CN8062" t="str">
        <x:v>May support factual claim within method limits.</x:v>
      </x:c>
      <x:c r="CO8062" t="n">
        <x:f>IFERROR(IF(AND(TYPE('Evidence_Status_Tokens'!D3)=TYPE(CN8062),ISBLANK('Evidence_Status_Tokens'!D3)=ISBLANK(CN8062),EXACT('Evidence_Status_Tokens'!D3,CN8062)),0,1),1)</x:f>
        <x:v>0</x:v>
      </x:c>
    </x:row>
    <x:row r="8063">
      <x:c r="CL8063" t="str">
        <x:v>Evidence_Status_Tokens</x:v>
      </x:c>
      <x:c r="CM8063" t="str">
        <x:v>F3</x:v>
      </x:c>
      <x:c r="CN8063" t="str">
        <x:v>Token count</x:v>
      </x:c>
      <x:c r="CO8063" t="n">
        <x:f>IFERROR(IF(AND(TYPE('Evidence_Status_Tokens'!F3)=TYPE(CN8063),ISBLANK('Evidence_Status_Tokens'!F3)=ISBLANK(CN8063),EXACT('Evidence_Status_Tokens'!F3,CN8063)),0,1),1)</x:f>
        <x:v>0</x:v>
      </x:c>
    </x:row>
    <x:row r="8064">
      <x:c r="CL8064" t="str">
        <x:v>Evidence_Status_Tokens</x:v>
      </x:c>
      <x:c r="CM8064" t="str">
        <x:v>G3</x:v>
      </x:c>
      <x:c r="CN8064" t="str">
        <x:v>Expected 8 canonical tokens</x:v>
      </x:c>
      <x:c r="CO8064" t="n">
        <x:f>IFERROR(IF(AND(TYPE('Evidence_Status_Tokens'!G3)=TYPE(CN8064),ISBLANK('Evidence_Status_Tokens'!G3)=ISBLANK(CN8064),EXACT('Evidence_Status_Tokens'!G3,CN8064)),0,1),1)</x:f>
        <x:v>0</x:v>
      </x:c>
    </x:row>
    <x:row r="8065">
      <x:c r="CL8065" t="str">
        <x:v>Evidence_Status_Tokens</x:v>
      </x:c>
      <x:c r="CM8065" t="str">
        <x:v>H3</x:v>
      </x:c>
      <x:c r="CN8065" t="str">
        <x:v>PASS</x:v>
      </x:c>
      <x:c r="CO8065" t="n">
        <x:f>IFERROR(IF(AND(TYPE('Evidence_Status_Tokens'!H3)=TYPE(CN8065),ISBLANK('Evidence_Status_Tokens'!H3)=ISBLANK(CN8065),EXACT('Evidence_Status_Tokens'!H3,CN8065)),0,1),1)</x:f>
        <x:v>0</x:v>
      </x:c>
    </x:row>
    <x:row r="8066">
      <x:c r="CL8066" t="str">
        <x:v>Evidence_Status_Tokens</x:v>
      </x:c>
      <x:c r="CM8066" t="str">
        <x:v>A4</x:v>
      </x:c>
      <x:c r="CN8066" t="str">
        <x:v>ESTIMATED</x:v>
      </x:c>
      <x:c r="CO8066" t="n">
        <x:f>IFERROR(IF(AND(TYPE('Evidence_Status_Tokens'!A4)=TYPE(CN8066),ISBLANK('Evidence_Status_Tokens'!A4)=ISBLANK(CN8066),EXACT('Evidence_Status_Tokens'!A4,CN8066)),0,1),1)</x:f>
        <x:v>0</x:v>
      </x:c>
    </x:row>
    <x:row r="8067">
      <x:c r="CL8067" t="str">
        <x:v>Evidence_Status_Tokens</x:v>
      </x:c>
      <x:c r="CM8067" t="str">
        <x:v>B4</x:v>
      </x:c>
      <x:c r="CN8067" t="str">
        <x:v>Calculated or inferred from disclosed evidence.</x:v>
      </x:c>
      <x:c r="CO8067" t="n">
        <x:f>IFERROR(IF(AND(TYPE('Evidence_Status_Tokens'!B4)=TYPE(CN8067),ISBLANK('Evidence_Status_Tokens'!B4)=ISBLANK(CN8067),EXACT('Evidence_Status_Tokens'!B4,CN8067)),0,1),1)</x:f>
        <x:v>0</x:v>
      </x:c>
    </x:row>
    <x:row r="8068">
      <x:c r="CL8068" t="str">
        <x:v>Evidence_Status_Tokens</x:v>
      </x:c>
      <x:c r="CM8068" t="str">
        <x:v>C4</x:v>
      </x:c>
      <x:c r="CN8068" t="str">
        <x:v>method, assumptions, source inputs</x:v>
      </x:c>
      <x:c r="CO8068" t="n">
        <x:f>IFERROR(IF(AND(TYPE('Evidence_Status_Tokens'!C4)=TYPE(CN8068),ISBLANK('Evidence_Status_Tokens'!C4)=ISBLANK(CN8068),EXACT('Evidence_Status_Tokens'!C4,CN8068)),0,1),1)</x:f>
        <x:v>0</x:v>
      </x:c>
    </x:row>
    <x:row r="8069">
      <x:c r="CL8069" t="str">
        <x:v>Evidence_Status_Tokens</x:v>
      </x:c>
      <x:c r="CM8069" t="str">
        <x:v>D4</x:v>
      </x:c>
      <x:c r="CN8069" t="str">
        <x:v>Not direct measurement.</x:v>
      </x:c>
      <x:c r="CO8069" t="n">
        <x:f>IFERROR(IF(AND(TYPE('Evidence_Status_Tokens'!D4)=TYPE(CN8069),ISBLANK('Evidence_Status_Tokens'!D4)=ISBLANK(CN8069),EXACT('Evidence_Status_Tokens'!D4,CN8069)),0,1),1)</x:f>
        <x:v>0</x:v>
      </x:c>
    </x:row>
    <x:row r="8070">
      <x:c r="CL8070" t="str">
        <x:v>Evidence_Status_Tokens</x:v>
      </x:c>
      <x:c r="CM8070" t="str">
        <x:v>F4</x:v>
      </x:c>
      <x:c r="CN8070" t="str">
        <x:v>PCC disclosure</x:v>
      </x:c>
      <x:c r="CO8070" t="n">
        <x:f>IFERROR(IF(AND(TYPE('Evidence_Status_Tokens'!F4)=TYPE(CN8070),ISBLANK('Evidence_Status_Tokens'!F4)=ISBLANK(CN8070),EXACT('Evidence_Status_Tokens'!F4,CN8070)),0,1),1)</x:f>
        <x:v>0</x:v>
      </x:c>
    </x:row>
    <x:row r="8071">
      <x:c r="CL8071" t="str">
        <x:v>Evidence_Status_Tokens</x:v>
      </x:c>
      <x:c r="CM8071" t="str">
        <x:v>G4</x:v>
      </x:c>
      <x:c r="CN8071" t="str">
        <x:v>PCC Section 26 includes representative evidence-status records</x:v>
      </x:c>
      <x:c r="CO8071" t="n">
        <x:f>IFERROR(IF(AND(TYPE('Evidence_Status_Tokens'!G4)=TYPE(CN8071),ISBLANK('Evidence_Status_Tokens'!G4)=ISBLANK(CN8071),EXACT('Evidence_Status_Tokens'!G4,CN8071)),0,1),1)</x:f>
        <x:v>0</x:v>
      </x:c>
    </x:row>
    <x:row r="8072">
      <x:c r="CL8072" t="str">
        <x:v>Evidence_Status_Tokens</x:v>
      </x:c>
      <x:c r="CM8072" t="str">
        <x:v>H4</x:v>
      </x:c>
      <x:c r="CN8072" t="str">
        <x:v>PASS</x:v>
      </x:c>
      <x:c r="CO8072" t="n">
        <x:f>IFERROR(IF(AND(TYPE('Evidence_Status_Tokens'!H4)=TYPE(CN8072),ISBLANK('Evidence_Status_Tokens'!H4)=ISBLANK(CN8072),EXACT('Evidence_Status_Tokens'!H4,CN8072)),0,1),1)</x:f>
        <x:v>0</x:v>
      </x:c>
    </x:row>
    <x:row r="8073">
      <x:c r="CL8073" t="str">
        <x:v>Evidence_Status_Tokens</x:v>
      </x:c>
      <x:c r="CM8073" t="str">
        <x:v>A5</x:v>
      </x:c>
      <x:c r="CN8073" t="str">
        <x:v>ASSUMED</x:v>
      </x:c>
      <x:c r="CO8073" t="n">
        <x:f>IFERROR(IF(AND(TYPE('Evidence_Status_Tokens'!A5)=TYPE(CN8073),ISBLANK('Evidence_Status_Tokens'!A5)=ISBLANK(CN8073),EXACT('Evidence_Status_Tokens'!A5,CN8073)),0,1),1)</x:f>
        <x:v>0</x:v>
      </x:c>
    </x:row>
    <x:row r="8074">
      <x:c r="CL8074" t="str">
        <x:v>Evidence_Status_Tokens</x:v>
      </x:c>
      <x:c r="CM8074" t="str">
        <x:v>B5</x:v>
      </x:c>
      <x:c r="CN8074" t="str">
        <x:v>Explicit assumption adopted for the run.</x:v>
      </x:c>
      <x:c r="CO8074" t="n">
        <x:f>IFERROR(IF(AND(TYPE('Evidence_Status_Tokens'!B5)=TYPE(CN8074),ISBLANK('Evidence_Status_Tokens'!B5)=ISBLANK(CN8074),EXACT('Evidence_Status_Tokens'!B5,CN8074)),0,1),1)</x:f>
        <x:v>0</x:v>
      </x:c>
    </x:row>
    <x:row r="8075">
      <x:c r="CL8075" t="str">
        <x:v>Evidence_Status_Tokens</x:v>
      </x:c>
      <x:c r="CM8075" t="str">
        <x:v>C5</x:v>
      </x:c>
      <x:c r="CN8075" t="str">
        <x:v>assumption owner and reason</x:v>
      </x:c>
      <x:c r="CO8075" t="n">
        <x:f>IFERROR(IF(AND(TYPE('Evidence_Status_Tokens'!C5)=TYPE(CN8075),ISBLANK('Evidence_Status_Tokens'!C5)=ISBLANK(CN8075),EXACT('Evidence_Status_Tokens'!C5,CN8075)),0,1),1)</x:f>
        <x:v>0</x:v>
      </x:c>
    </x:row>
    <x:row r="8076">
      <x:c r="CL8076" t="str">
        <x:v>Evidence_Status_Tokens</x:v>
      </x:c>
      <x:c r="CM8076" t="str">
        <x:v>D5</x:v>
      </x:c>
      <x:c r="CN8076" t="str">
        <x:v>Must not be presented as fact.</x:v>
      </x:c>
      <x:c r="CO8076" t="n">
        <x:f>IFERROR(IF(AND(TYPE('Evidence_Status_Tokens'!D5)=TYPE(CN8076),ISBLANK('Evidence_Status_Tokens'!D5)=ISBLANK(CN8076),EXACT('Evidence_Status_Tokens'!D5,CN8076)),0,1),1)</x:f>
        <x:v>0</x:v>
      </x:c>
    </x:row>
    <x:row r="8077">
      <x:c r="CL8077" t="str">
        <x:v>Evidence_Status_Tokens</x:v>
      </x:c>
      <x:c r="CM8077" t="str">
        <x:v>F5</x:v>
      </x:c>
      <x:c r="CN8077" t="str">
        <x:v>Claim boundary</x:v>
      </x:c>
      <x:c r="CO8077" t="n">
        <x:f>IFERROR(IF(AND(TYPE('Evidence_Status_Tokens'!F5)=TYPE(CN8077),ISBLANK('Evidence_Status_Tokens'!F5)=ISBLANK(CN8077),EXACT('Evidence_Status_Tokens'!F5,CN8077)),0,1),1)</x:f>
        <x:v>0</x:v>
      </x:c>
    </x:row>
    <x:row r="8078">
      <x:c r="CL8078" t="str">
        <x:v>Evidence_Status_Tokens</x:v>
      </x:c>
      <x:c r="CM8078" t="str">
        <x:v>G5</x:v>
      </x:c>
      <x:c r="CN8078" t="str">
        <x:v>Tokens disclose evidence posture; they do not validate the evidence</x:v>
      </x:c>
      <x:c r="CO8078" t="n">
        <x:f>IFERROR(IF(AND(TYPE('Evidence_Status_Tokens'!G5)=TYPE(CN8078),ISBLANK('Evidence_Status_Tokens'!G5)=ISBLANK(CN8078),EXACT('Evidence_Status_Tokens'!G5,CN8078)),0,1),1)</x:f>
        <x:v>0</x:v>
      </x:c>
    </x:row>
    <x:row r="8079">
      <x:c r="CL8079" t="str">
        <x:v>Evidence_Status_Tokens</x:v>
      </x:c>
      <x:c r="CM8079" t="str">
        <x:v>H5</x:v>
      </x:c>
      <x:c r="CN8079" t="str">
        <x:v>PASS</x:v>
      </x:c>
      <x:c r="CO8079" t="n">
        <x:f>IFERROR(IF(AND(TYPE('Evidence_Status_Tokens'!H5)=TYPE(CN8079),ISBLANK('Evidence_Status_Tokens'!H5)=ISBLANK(CN8079),EXACT('Evidence_Status_Tokens'!H5,CN8079)),0,1),1)</x:f>
        <x:v>0</x:v>
      </x:c>
    </x:row>
    <x:row r="8080">
      <x:c r="CL8080" t="str">
        <x:v>Evidence_Status_Tokens</x:v>
      </x:c>
      <x:c r="CM8080" t="str">
        <x:v>A6</x:v>
      </x:c>
      <x:c r="CN8080" t="str">
        <x:v>EXPERT_JUDGMENT</x:v>
      </x:c>
      <x:c r="CO8080" t="n">
        <x:f>IFERROR(IF(AND(TYPE('Evidence_Status_Tokens'!A6)=TYPE(CN8080),ISBLANK('Evidence_Status_Tokens'!A6)=ISBLANK(CN8080),EXACT('Evidence_Status_Tokens'!A6,CN8080)),0,1),1)</x:f>
        <x:v>0</x:v>
      </x:c>
    </x:row>
    <x:row r="8081">
      <x:c r="CL8081" t="str">
        <x:v>Evidence_Status_Tokens</x:v>
      </x:c>
      <x:c r="CM8081" t="str">
        <x:v>B6</x:v>
      </x:c>
      <x:c r="CN8081" t="str">
        <x:v>Reviewer or domain expert judgment.</x:v>
      </x:c>
      <x:c r="CO8081" t="n">
        <x:f>IFERROR(IF(AND(TYPE('Evidence_Status_Tokens'!B6)=TYPE(CN8081),ISBLANK('Evidence_Status_Tokens'!B6)=ISBLANK(CN8081),EXACT('Evidence_Status_Tokens'!B6,CN8081)),0,1),1)</x:f>
        <x:v>0</x:v>
      </x:c>
    </x:row>
    <x:row r="8082">
      <x:c r="CL8082" t="str">
        <x:v>Evidence_Status_Tokens</x:v>
      </x:c>
      <x:c r="CM8082" t="str">
        <x:v>C6</x:v>
      </x:c>
      <x:c r="CN8082" t="str">
        <x:v>reviewer role, expertise basis, disagreement status</x:v>
      </x:c>
      <x:c r="CO8082" t="n">
        <x:f>IFERROR(IF(AND(TYPE('Evidence_Status_Tokens'!C6)=TYPE(CN8082),ISBLANK('Evidence_Status_Tokens'!C6)=ISBLANK(CN8082),EXACT('Evidence_Status_Tokens'!C6,CN8082)),0,1),1)</x:f>
        <x:v>0</x:v>
      </x:c>
    </x:row>
    <x:row r="8083">
      <x:c r="CL8083" t="str">
        <x:v>Evidence_Status_Tokens</x:v>
      </x:c>
      <x:c r="CM8083" t="str">
        <x:v>D6</x:v>
      </x:c>
      <x:c r="CN8083" t="str">
        <x:v>Judgment, not empirical validation.</x:v>
      </x:c>
      <x:c r="CO8083" t="n">
        <x:f>IFERROR(IF(AND(TYPE('Evidence_Status_Tokens'!D6)=TYPE(CN8083),ISBLANK('Evidence_Status_Tokens'!D6)=ISBLANK(CN8083),EXACT('Evidence_Status_Tokens'!D6,CN8083)),0,1),1)</x:f>
        <x:v>0</x:v>
      </x:c>
    </x:row>
    <x:row r="8084">
      <x:c r="CL8084" t="str">
        <x:v>Evidence_Status_Tokens</x:v>
      </x:c>
      <x:c r="CM8084" t="str">
        <x:v>A7</x:v>
      </x:c>
      <x:c r="CN8084" t="str">
        <x:v>CONTESTED</x:v>
      </x:c>
      <x:c r="CO8084" t="n">
        <x:f>IFERROR(IF(AND(TYPE('Evidence_Status_Tokens'!A7)=TYPE(CN8084),ISBLANK('Evidence_Status_Tokens'!A7)=ISBLANK(CN8084),EXACT('Evidence_Status_Tokens'!A7,CN8084)),0,1),1)</x:f>
        <x:v>0</x:v>
      </x:c>
    </x:row>
    <x:row r="8085">
      <x:c r="CL8085" t="str">
        <x:v>Evidence_Status_Tokens</x:v>
      </x:c>
      <x:c r="CM8085" t="str">
        <x:v>B7</x:v>
      </x:c>
      <x:c r="CN8085" t="str">
        <x:v>Materially disputed evidence or interpretation.</x:v>
      </x:c>
      <x:c r="CO8085" t="n">
        <x:f>IFERROR(IF(AND(TYPE('Evidence_Status_Tokens'!B7)=TYPE(CN8085),ISBLANK('Evidence_Status_Tokens'!B7)=ISBLANK(CN8085),EXACT('Evidence_Status_Tokens'!B7,CN8085)),0,1),1)</x:f>
        <x:v>0</x:v>
      </x:c>
    </x:row>
    <x:row r="8086">
      <x:c r="CL8086" t="str">
        <x:v>Evidence_Status_Tokens</x:v>
      </x:c>
      <x:c r="CM8086" t="str">
        <x:v>C7</x:v>
      </x:c>
      <x:c r="CN8086" t="str">
        <x:v>dispute description and alternatives</x:v>
      </x:c>
      <x:c r="CO8086" t="n">
        <x:f>IFERROR(IF(AND(TYPE('Evidence_Status_Tokens'!C7)=TYPE(CN8086),ISBLANK('Evidence_Status_Tokens'!C7)=ISBLANK(CN8086),EXACT('Evidence_Status_Tokens'!C7,CN8086)),0,1),1)</x:f>
        <x:v>0</x:v>
      </x:c>
    </x:row>
    <x:row r="8087">
      <x:c r="CL8087" t="str">
        <x:v>Evidence_Status_Tokens</x:v>
      </x:c>
      <x:c r="CM8087" t="str">
        <x:v>D7</x:v>
      </x:c>
      <x:c r="CN8087" t="str">
        <x:v>Requires sensitivity or escalation.</x:v>
      </x:c>
      <x:c r="CO8087" t="n">
        <x:f>IFERROR(IF(AND(TYPE('Evidence_Status_Tokens'!D7)=TYPE(CN8087),ISBLANK('Evidence_Status_Tokens'!D7)=ISBLANK(CN8087),EXACT('Evidence_Status_Tokens'!D7,CN8087)),0,1),1)</x:f>
        <x:v>0</x:v>
      </x:c>
    </x:row>
    <x:row r="8088">
      <x:c r="CL8088" t="str">
        <x:v>Evidence_Status_Tokens</x:v>
      </x:c>
      <x:c r="CM8088" t="str">
        <x:v>A8</x:v>
      </x:c>
      <x:c r="CN8088" t="str">
        <x:v>UNVALIDATED</x:v>
      </x:c>
      <x:c r="CO8088" t="n">
        <x:f>IFERROR(IF(AND(TYPE('Evidence_Status_Tokens'!A8)=TYPE(CN8088),ISBLANK('Evidence_Status_Tokens'!A8)=ISBLANK(CN8088),EXACT('Evidence_Status_Tokens'!A8,CN8088)),0,1),1)</x:f>
        <x:v>0</x:v>
      </x:c>
    </x:row>
    <x:row r="8089">
      <x:c r="CL8089" t="str">
        <x:v>Evidence_Status_Tokens</x:v>
      </x:c>
      <x:c r="CM8089" t="str">
        <x:v>B8</x:v>
      </x:c>
      <x:c r="CN8089" t="str">
        <x:v>Plausible but not externally validated for the claimed use.</x:v>
      </x:c>
      <x:c r="CO8089" t="n">
        <x:f>IFERROR(IF(AND(TYPE('Evidence_Status_Tokens'!B8)=TYPE(CN8089),ISBLANK('Evidence_Status_Tokens'!B8)=ISBLANK(CN8089),EXACT('Evidence_Status_Tokens'!B8,CN8089)),0,1),1)</x:f>
        <x:v>0</x:v>
      </x:c>
    </x:row>
    <x:row r="8090">
      <x:c r="CL8090" t="str">
        <x:v>Evidence_Status_Tokens</x:v>
      </x:c>
      <x:c r="CM8090" t="str">
        <x:v>C8</x:v>
      </x:c>
      <x:c r="CN8090" t="str">
        <x:v>validation gap</x:v>
      </x:c>
      <x:c r="CO8090" t="n">
        <x:f>IFERROR(IF(AND(TYPE('Evidence_Status_Tokens'!C8)=TYPE(CN8090),ISBLANK('Evidence_Status_Tokens'!C8)=ISBLANK(CN8090),EXACT('Evidence_Status_Tokens'!C8,CN8090)),0,1),1)</x:f>
        <x:v>0</x:v>
      </x:c>
    </x:row>
    <x:row r="8091">
      <x:c r="CL8091" t="str">
        <x:v>Evidence_Status_Tokens</x:v>
      </x:c>
      <x:c r="CM8091" t="str">
        <x:v>D8</x:v>
      </x:c>
      <x:c r="CN8091" t="str">
        <x:v>Cannot support stronger readiness claim.</x:v>
      </x:c>
      <x:c r="CO8091" t="n">
        <x:f>IFERROR(IF(AND(TYPE('Evidence_Status_Tokens'!D8)=TYPE(CN8091),ISBLANK('Evidence_Status_Tokens'!D8)=ISBLANK(CN8091),EXACT('Evidence_Status_Tokens'!D8,CN8091)),0,1),1)</x:f>
        <x:v>0</x:v>
      </x:c>
    </x:row>
    <x:row r="8092">
      <x:c r="CL8092" t="str">
        <x:v>Evidence_Status_Tokens</x:v>
      </x:c>
      <x:c r="CM8092" t="str">
        <x:v>A9</x:v>
      </x:c>
      <x:c r="CN8092" t="str">
        <x:v>NOT_OBSERVED</x:v>
      </x:c>
      <x:c r="CO8092" t="n">
        <x:f>IFERROR(IF(AND(TYPE('Evidence_Status_Tokens'!A9)=TYPE(CN8092),ISBLANK('Evidence_Status_Tokens'!A9)=ISBLANK(CN8092),EXACT('Evidence_Status_Tokens'!A9,CN8092)),0,1),1)</x:f>
        <x:v>0</x:v>
      </x:c>
    </x:row>
    <x:row r="8093">
      <x:c r="CL8093" t="str">
        <x:v>Evidence_Status_Tokens</x:v>
      </x:c>
      <x:c r="CM8093" t="str">
        <x:v>B9</x:v>
      </x:c>
      <x:c r="CN8093" t="str">
        <x:v>No direct evidence currently observed.</x:v>
      </x:c>
      <x:c r="CO8093" t="n">
        <x:f>IFERROR(IF(AND(TYPE('Evidence_Status_Tokens'!B9)=TYPE(CN8093),ISBLANK('Evidence_Status_Tokens'!B9)=ISBLANK(CN8093),EXACT('Evidence_Status_Tokens'!B9,CN8093)),0,1),1)</x:f>
        <x:v>0</x:v>
      </x:c>
    </x:row>
    <x:row r="8094">
      <x:c r="CL8094" t="str">
        <x:v>Evidence_Status_Tokens</x:v>
      </x:c>
      <x:c r="CM8094" t="str">
        <x:v>C9</x:v>
      </x:c>
      <x:c r="CN8094" t="str">
        <x:v>missing evidence note</x:v>
      </x:c>
      <x:c r="CO8094" t="n">
        <x:f>IFERROR(IF(AND(TYPE('Evidence_Status_Tokens'!C9)=TYPE(CN8094),ISBLANK('Evidence_Status_Tokens'!C9)=ISBLANK(CN8094),EXACT('Evidence_Status_Tokens'!C9,CN8094)),0,1),1)</x:f>
        <x:v>0</x:v>
      </x:c>
    </x:row>
    <x:row r="8095">
      <x:c r="CL8095" t="str">
        <x:v>Evidence_Status_Tokens</x:v>
      </x:c>
      <x:c r="CM8095" t="str">
        <x:v>D9</x:v>
      </x:c>
      <x:c r="CN8095" t="str">
        <x:v>Triggers caution, phantom/default, or refusal where material.</x:v>
      </x:c>
      <x:c r="CO8095" t="n">
        <x:f>IFERROR(IF(AND(TYPE('Evidence_Status_Tokens'!D9)=TYPE(CN8095),ISBLANK('Evidence_Status_Tokens'!D9)=ISBLANK(CN8095),EXACT('Evidence_Status_Tokens'!D9,CN8095)),0,1),1)</x:f>
        <x:v>0</x:v>
      </x:c>
    </x:row>
    <x:row r="8096">
      <x:c r="CL8096" t="str">
        <x:v>Evidence_Status_Tokens</x:v>
      </x:c>
      <x:c r="CM8096" t="str">
        <x:v>A10</x:v>
      </x:c>
      <x:c r="CN8096" t="str">
        <x:v>PLACEHOLDER_FOR_SENSITIVITY_ONLY</x:v>
      </x:c>
      <x:c r="CO8096" t="n">
        <x:f>IFERROR(IF(AND(TYPE('Evidence_Status_Tokens'!A10)=TYPE(CN8096),ISBLANK('Evidence_Status_Tokens'!A10)=ISBLANK(CN8096),EXACT('Evidence_Status_Tokens'!A10,CN8096)),0,1),1)</x:f>
        <x:v>0</x:v>
      </x:c>
    </x:row>
    <x:row r="8097">
      <x:c r="CL8097" t="str">
        <x:v>Evidence_Status_Tokens</x:v>
      </x:c>
      <x:c r="CM8097" t="str">
        <x:v>B10</x:v>
      </x:c>
      <x:c r="CN8097" t="str">
        <x:v>Value used only for sensitivity exploration.</x:v>
      </x:c>
      <x:c r="CO8097" t="n">
        <x:f>IFERROR(IF(AND(TYPE('Evidence_Status_Tokens'!B10)=TYPE(CN8097),ISBLANK('Evidence_Status_Tokens'!B10)=ISBLANK(CN8097),EXACT('Evidence_Status_Tokens'!B10,CN8097)),0,1),1)</x:f>
        <x:v>0</x:v>
      </x:c>
    </x:row>
    <x:row r="8098">
      <x:c r="CL8098" t="str">
        <x:v>Evidence_Status_Tokens</x:v>
      </x:c>
      <x:c r="CM8098" t="str">
        <x:v>C10</x:v>
      </x:c>
      <x:c r="CN8098" t="str">
        <x:v>sensitivity purpose</x:v>
      </x:c>
      <x:c r="CO8098" t="n">
        <x:f>IFERROR(IF(AND(TYPE('Evidence_Status_Tokens'!C10)=TYPE(CN8098),ISBLANK('Evidence_Status_Tokens'!C10)=ISBLANK(CN8098),EXACT('Evidence_Status_Tokens'!C10,CN8098)),0,1),1)</x:f>
        <x:v>0</x:v>
      </x:c>
    </x:row>
    <x:row r="8099">
      <x:c r="CL8099" t="str">
        <x:v>Evidence_Status_Tokens</x:v>
      </x:c>
      <x:c r="CM8099" t="str">
        <x:v>D10</x:v>
      </x:c>
      <x:c r="CN8099" t="str">
        <x:v>Not a factual input.</x:v>
      </x:c>
      <x:c r="CO8099" t="n">
        <x:f>IFERROR(IF(AND(TYPE('Evidence_Status_Tokens'!D10)=TYPE(CN8099),ISBLANK('Evidence_Status_Tokens'!D10)=ISBLANK(CN8099),EXACT('Evidence_Status_Tokens'!D10,CN8099)),0,1),1)</x:f>
        <x:v>0</x:v>
      </x:c>
    </x:row>
    <x:row r="8100">
      <x:c r="CL8100" t="str">
        <x:v>Compact_Profiles</x:v>
      </x:c>
      <x:c r="CM8100" t="str">
        <x:v>A1</x:v>
      </x:c>
      <x:c r="CN8100" t="str">
        <x:v>Compact Institutional Profiles (v5.6)</x:v>
      </x:c>
      <x:c r="CO8100" t="n">
        <x:f>IFERROR(IF(AND(TYPE('Compact_Profiles'!A1)=TYPE(CN8100),ISBLANK('Compact_Profiles'!A1)=ISBLANK(CN8100),EXACT('Compact_Profiles'!A1,CN8100)),0,1),1)</x:f>
        <x:v>0</x:v>
      </x:c>
    </x:row>
    <x:row r="8101">
      <x:c r="CL8101" t="str">
        <x:v>Compact_Profiles</x:v>
      </x:c>
      <x:c r="CM8101" t="str">
        <x:v>A2</x:v>
      </x:c>
      <x:c r="CN8101" t="str">
        <x:v>Profile</x:v>
      </x:c>
      <x:c r="CO8101" t="n">
        <x:f>IFERROR(IF(AND(TYPE('Compact_Profiles'!A2)=TYPE(CN8101),ISBLANK('Compact_Profiles'!A2)=ISBLANK(CN8101),EXACT('Compact_Profiles'!A2,CN8101)),0,1),1)</x:f>
        <x:v>0</x:v>
      </x:c>
    </x:row>
    <x:row r="8102">
      <x:c r="CL8102" t="str">
        <x:v>Compact_Profiles</x:v>
      </x:c>
      <x:c r="CM8102" t="str">
        <x:v>B2</x:v>
      </x:c>
      <x:c r="CN8102" t="str">
        <x:v>Use case</x:v>
      </x:c>
      <x:c r="CO8102" t="n">
        <x:f>IFERROR(IF(AND(TYPE('Compact_Profiles'!B2)=TYPE(CN8102),ISBLANK('Compact_Profiles'!B2)=ISBLANK(CN8102),EXACT('Compact_Profiles'!B2,CN8102)),0,1),1)</x:f>
        <x:v>0</x:v>
      </x:c>
    </x:row>
    <x:row r="8103">
      <x:c r="CL8103" t="str">
        <x:v>Compact_Profiles</x:v>
      </x:c>
      <x:c r="CM8103" t="str">
        <x:v>C2</x:v>
      </x:c>
      <x:c r="CN8103" t="str">
        <x:v>Required inputs</x:v>
      </x:c>
      <x:c r="CO8103" t="n">
        <x:f>IFERROR(IF(AND(TYPE('Compact_Profiles'!C2)=TYPE(CN8103),ISBLANK('Compact_Profiles'!C2)=ISBLANK(CN8103),EXACT('Compact_Profiles'!C2,CN8103)),0,1),1)</x:f>
        <x:v>0</x:v>
      </x:c>
    </x:row>
    <x:row r="8104">
      <x:c r="CL8104" t="str">
        <x:v>Compact_Profiles</x:v>
      </x:c>
      <x:c r="CM8104" t="str">
        <x:v>D2</x:v>
      </x:c>
      <x:c r="CN8104" t="str">
        <x:v>Mandatory gates</x:v>
      </x:c>
      <x:c r="CO8104" t="n">
        <x:f>IFERROR(IF(AND(TYPE('Compact_Profiles'!D2)=TYPE(CN8104),ISBLANK('Compact_Profiles'!D2)=ISBLANK(CN8104),EXACT('Compact_Profiles'!D2,CN8104)),0,1),1)</x:f>
        <x:v>0</x:v>
      </x:c>
    </x:row>
    <x:row r="8105">
      <x:c r="CL8105" t="str">
        <x:v>Compact_Profiles</x:v>
      </x:c>
      <x:c r="CM8105" t="str">
        <x:v>E2</x:v>
      </x:c>
      <x:c r="CN8105" t="str">
        <x:v>Allowed simplification</x:v>
      </x:c>
      <x:c r="CO8105" t="n">
        <x:f>IFERROR(IF(AND(TYPE('Compact_Profiles'!E2)=TYPE(CN8105),ISBLANK('Compact_Profiles'!E2)=ISBLANK(CN8105),EXACT('Compact_Profiles'!E2,CN8105)),0,1),1)</x:f>
        <x:v>0</x:v>
      </x:c>
    </x:row>
    <x:row r="8106">
      <x:c r="CL8106" t="str">
        <x:v>Compact_Profiles</x:v>
      </x:c>
      <x:c r="CM8106" t="str">
        <x:v>F2</x:v>
      </x:c>
      <x:c r="CN8106" t="str">
        <x:v>Non-waivable controls</x:v>
      </x:c>
      <x:c r="CO8106" t="n">
        <x:f>IFERROR(IF(AND(TYPE('Compact_Profiles'!F2)=TYPE(CN8106),ISBLANK('Compact_Profiles'!F2)=ISBLANK(CN8106),EXACT('Compact_Profiles'!F2,CN8106)),0,1),1)</x:f>
        <x:v>0</x:v>
      </x:c>
    </x:row>
    <x:row r="8107">
      <x:c r="CL8107" t="str">
        <x:v>Compact_Profiles</x:v>
      </x:c>
      <x:c r="CM8107" t="str">
        <x:v>G2</x:v>
      </x:c>
      <x:c r="CN8107" t="str">
        <x:v>Profile status</x:v>
      </x:c>
      <x:c r="CO8107" t="n">
        <x:f>IFERROR(IF(AND(TYPE('Compact_Profiles'!G2)=TYPE(CN8107),ISBLANK('Compact_Profiles'!G2)=ISBLANK(CN8107),EXACT('Compact_Profiles'!G2,CN8107)),0,1),1)</x:f>
        <x:v>0</x:v>
      </x:c>
    </x:row>
    <x:row r="8108">
      <x:c r="CL8108" t="str">
        <x:v>Compact_Profiles</x:v>
      </x:c>
      <x:c r="CM8108" t="str">
        <x:v>H2</x:v>
      </x:c>
      <x:c r="CN8108" t="str">
        <x:v>Non-waivable controls present?</x:v>
      </x:c>
      <x:c r="CO8108" t="n">
        <x:f>IFERROR(IF(AND(TYPE('Compact_Profiles'!H2)=TYPE(CN8108),ISBLANK('Compact_Profiles'!H2)=ISBLANK(CN8108),EXACT('Compact_Profiles'!H2,CN8108)),0,1),1)</x:f>
        <x:v>0</x:v>
      </x:c>
    </x:row>
    <x:row r="8109">
      <x:c r="CL8109" t="str">
        <x:v>Compact_Profiles</x:v>
      </x:c>
      <x:c r="CM8109" t="str">
        <x:v>I2</x:v>
      </x:c>
      <x:c r="CN8109" t="str">
        <x:v>Formula Status</x:v>
      </x:c>
      <x:c r="CO8109" t="n">
        <x:f>IFERROR(IF(AND(TYPE('Compact_Profiles'!I2)=TYPE(CN8109),ISBLANK('Compact_Profiles'!I2)=ISBLANK(CN8109),EXACT('Compact_Profiles'!I2,CN8109)),0,1),1)</x:f>
        <x:v>0</x:v>
      </x:c>
    </x:row>
    <x:row r="8110">
      <x:c r="CL8110" t="str">
        <x:v>Compact_Profiles</x:v>
      </x:c>
      <x:c r="CM8110" t="str">
        <x:v>A3</x:v>
      </x:c>
      <x:c r="CN8110" t="str">
        <x:v>RippleLogic-enhanced RIA Profile</x:v>
      </x:c>
      <x:c r="CO8110" t="n">
        <x:f>IFERROR(IF(AND(TYPE('Compact_Profiles'!A3)=TYPE(CN8110),ISBLANK('Compact_Profiles'!A3)=ISBLANK(CN8110),EXACT('Compact_Profiles'!A3,CN8110)),0,1),1)</x:f>
        <x:v>0</x:v>
      </x:c>
    </x:row>
    <x:row r="8111">
      <x:c r="CL8111" t="str">
        <x:v>Compact_Profiles</x:v>
      </x:c>
      <x:c r="CM8111" t="str">
        <x:v>B3</x:v>
      </x:c>
      <x:c r="CN8111" t="str">
        <x:v>Regulatory impact analysis overlay</x:v>
      </x:c>
      <x:c r="CO8111" t="n">
        <x:f>IFERROR(IF(AND(TYPE('Compact_Profiles'!B3)=TYPE(CN8111),ISBLANK('Compact_Profiles'!B3)=ISBLANK(CN8111),EXACT('Compact_Profiles'!B3,CN8111)),0,1),1)</x:f>
        <x:v>0</x:v>
      </x:c>
    </x:row>
    <x:row r="8112">
      <x:c r="CL8112" t="str">
        <x:v>Compact_Profiles</x:v>
      </x:c>
      <x:c r="CM8112" t="str">
        <x:v>C3</x:v>
      </x:c>
      <x:c r="CN8112" t="str">
        <x:v>policy option, affected stakeholders, rights baseline, scenarios, evidence status</x:v>
      </x:c>
      <x:c r="CO8112" t="n">
        <x:f>IFERROR(IF(AND(TYPE('Compact_Profiles'!C3)=TYPE(CN8112),ISBLANK('Compact_Profiles'!C3)=ISBLANK(CN8112),EXACT('Compact_Profiles'!C3,CN8112)),0,1),1)</x:f>
        <x:v>0</x:v>
      </x:c>
    </x:row>
    <x:row r="8113">
      <x:c r="CL8113" t="str">
        <x:v>Compact_Profiles</x:v>
      </x:c>
      <x:c r="CM8113" t="str">
        <x:v>D3</x:v>
      </x:c>
      <x:c r="CN8113" t="str">
        <x:v>NCRC, TRC, Containment, Refusal, claim-boundary note</x:v>
      </x:c>
      <x:c r="CO8113" t="n">
        <x:f>IFERROR(IF(AND(TYPE('Compact_Profiles'!D3)=TYPE(CN8113),ISBLANK('Compact_Profiles'!D3)=ISBLANK(CN8113),EXACT('Compact_Profiles'!D3,CN8113)),0,1),1)</x:f>
        <x:v>0</x:v>
      </x:c>
    </x:row>
    <x:row r="8114">
      <x:c r="CL8114" t="str">
        <x:v>Compact_Profiles</x:v>
      </x:c>
      <x:c r="CM8114" t="str">
        <x:v>E3</x:v>
      </x:c>
      <x:c r="CN8114" t="str">
        <x:v>short-form PCC and RLS summary</x:v>
      </x:c>
      <x:c r="CO8114" t="n">
        <x:f>IFERROR(IF(AND(TYPE('Compact_Profiles'!E3)=TYPE(CN8114),ISBLANK('Compact_Profiles'!E3)=ISBLANK(CN8114),EXACT('Compact_Profiles'!E3,CN8114)),0,1),1)</x:f>
        <x:v>0</x:v>
      </x:c>
    </x:row>
    <x:row r="8115">
      <x:c r="CL8115" t="str">
        <x:v>Compact_Profiles</x:v>
      </x:c>
      <x:c r="CM8115" t="str">
        <x:v>F3</x:v>
      </x:c>
      <x:c r="CN8115" t="str">
        <x:v>rights floors, tail risk, containment, public legitimacy</x:v>
      </x:c>
      <x:c r="CO8115" t="n">
        <x:f>IFERROR(IF(AND(TYPE('Compact_Profiles'!F3)=TYPE(CN8115),ISBLANK('Compact_Profiles'!F3)=ISBLANK(CN8115),EXACT('Compact_Profiles'!F3,CN8115)),0,1),1)</x:f>
        <x:v>0</x:v>
      </x:c>
    </x:row>
    <x:row r="8116">
      <x:c r="CL8116" t="str">
        <x:v>Compact_Profiles</x:v>
      </x:c>
      <x:c r="CM8116" t="str">
        <x:v>G3</x:v>
      </x:c>
      <x:c r="CN8116" t="str">
        <x:v>DEFINED</x:v>
      </x:c>
      <x:c r="CO8116" t="n">
        <x:f>IFERROR(IF(AND(TYPE('Compact_Profiles'!G3)=TYPE(CN8116),ISBLANK('Compact_Profiles'!G3)=ISBLANK(CN8116),EXACT('Compact_Profiles'!G3,CN8116)),0,1),1)</x:f>
        <x:v>0</x:v>
      </x:c>
    </x:row>
    <x:row r="8117">
      <x:c r="CL8117" t="str">
        <x:v>Compact_Profiles</x:v>
      </x:c>
      <x:c r="CM8117" t="str">
        <x:v>H3</x:v>
      </x:c>
      <x:c r="CN8117" t="str">
        <x:v>YES</x:v>
      </x:c>
      <x:c r="CO8117" t="n">
        <x:f>IFERROR(IF(AND(TYPE('Compact_Profiles'!H3)=TYPE(CN8117),ISBLANK('Compact_Profiles'!H3)=ISBLANK(CN8117),EXACT('Compact_Profiles'!H3,CN8117)),0,1),1)</x:f>
        <x:v>0</x:v>
      </x:c>
    </x:row>
    <x:row r="8118">
      <x:c r="CL8118" t="str">
        <x:v>Compact_Profiles</x:v>
      </x:c>
      <x:c r="CM8118" t="str">
        <x:v>I3</x:v>
      </x:c>
      <x:c r="CN8118" t="str">
        <x:v>PASS</x:v>
      </x:c>
      <x:c r="CO8118" t="n">
        <x:f>IFERROR(IF(AND(TYPE('Compact_Profiles'!I3)=TYPE(CN8118),ISBLANK('Compact_Profiles'!I3)=ISBLANK(CN8118),EXACT('Compact_Profiles'!I3,CN8118)),0,1),1)</x:f>
        <x:v>0</x:v>
      </x:c>
    </x:row>
    <x:row r="8119">
      <x:c r="CL8119" t="str">
        <x:v>Compact_Profiles</x:v>
      </x:c>
      <x:c r="CM8119" t="str">
        <x:v>A4</x:v>
      </x:c>
      <x:c r="CN8119" t="str">
        <x:v>Procurement/Vendor-Risk Profile</x:v>
      </x:c>
      <x:c r="CO8119" t="n">
        <x:f>IFERROR(IF(AND(TYPE('Compact_Profiles'!A4)=TYPE(CN8119),ISBLANK('Compact_Profiles'!A4)=ISBLANK(CN8119),EXACT('Compact_Profiles'!A4,CN8119)),0,1),1)</x:f>
        <x:v>0</x:v>
      </x:c>
    </x:row>
    <x:row r="8120">
      <x:c r="CL8120" t="str">
        <x:v>Compact_Profiles</x:v>
      </x:c>
      <x:c r="CM8120" t="str">
        <x:v>B4</x:v>
      </x:c>
      <x:c r="CN8120" t="str">
        <x:v>public or organizational procurement</x:v>
      </x:c>
      <x:c r="CO8120" t="n">
        <x:f>IFERROR(IF(AND(TYPE('Compact_Profiles'!B4)=TYPE(CN8120),ISBLANK('Compact_Profiles'!B4)=ISBLANK(CN8120),EXACT('Compact_Profiles'!B4,CN8120)),0,1),1)</x:f>
        <x:v>0</x:v>
      </x:c>
    </x:row>
    <x:row r="8121">
      <x:c r="CL8121" t="str">
        <x:v>Compact_Profiles</x:v>
      </x:c>
      <x:c r="CM8121" t="str">
        <x:v>C4</x:v>
      </x:c>
      <x:c r="CN8121" t="str">
        <x:v>vendor option, lock-in risk, data use, affected stakeholders, rollback plan</x:v>
      </x:c>
      <x:c r="CO8121" t="n">
        <x:f>IFERROR(IF(AND(TYPE('Compact_Profiles'!C4)=TYPE(CN8121),ISBLANK('Compact_Profiles'!C4)=ISBLANK(CN8121),EXACT('Compact_Profiles'!C4,CN8121)),0,1),1)</x:f>
        <x:v>0</x:v>
      </x:c>
    </x:row>
    <x:row r="8122">
      <x:c r="CL8122" t="str">
        <x:v>Compact_Profiles</x:v>
      </x:c>
      <x:c r="CM8122" t="str">
        <x:v>D4</x:v>
      </x:c>
      <x:c r="CN8122" t="str">
        <x:v>NCRC, TRC, Containment, anti-domination, rollback</x:v>
      </x:c>
      <x:c r="CO8122" t="n">
        <x:f>IFERROR(IF(AND(TYPE('Compact_Profiles'!D4)=TYPE(CN8122),ISBLANK('Compact_Profiles'!D4)=ISBLANK(CN8122),EXACT('Compact_Profiles'!D4,CN8122)),0,1),1)</x:f>
        <x:v>0</x:v>
      </x:c>
    </x:row>
    <x:row r="8123">
      <x:c r="CL8123" t="str">
        <x:v>Compact_Profiles</x:v>
      </x:c>
      <x:c r="CM8123" t="str">
        <x:v>E4</x:v>
      </x:c>
      <x:c r="CN8123" t="str">
        <x:v>vendor-risk checklist with PCC excerpt</x:v>
      </x:c>
      <x:c r="CO8123" t="n">
        <x:f>IFERROR(IF(AND(TYPE('Compact_Profiles'!E4)=TYPE(CN8123),ISBLANK('Compact_Profiles'!E4)=ISBLANK(CN8123),EXACT('Compact_Profiles'!E4,CN8123)),0,1),1)</x:f>
        <x:v>0</x:v>
      </x:c>
    </x:row>
    <x:row r="8124">
      <x:c r="CL8124" t="str">
        <x:v>Compact_Profiles</x:v>
      </x:c>
      <x:c r="CM8124" t="str">
        <x:v>F4</x:v>
      </x:c>
      <x:c r="CN8124" t="str">
        <x:v>no hidden lock-in, no rights laundering, no unsupported ProofPack claim</x:v>
      </x:c>
      <x:c r="CO8124" t="n">
        <x:f>IFERROR(IF(AND(TYPE('Compact_Profiles'!F4)=TYPE(CN8124),ISBLANK('Compact_Profiles'!F4)=ISBLANK(CN8124),EXACT('Compact_Profiles'!F4,CN8124)),0,1),1)</x:f>
        <x:v>0</x:v>
      </x:c>
    </x:row>
    <x:row r="8125">
      <x:c r="CL8125" t="str">
        <x:v>Compact_Profiles</x:v>
      </x:c>
      <x:c r="CM8125" t="str">
        <x:v>G4</x:v>
      </x:c>
      <x:c r="CN8125" t="str">
        <x:v>DEFINED</x:v>
      </x:c>
      <x:c r="CO8125" t="n">
        <x:f>IFERROR(IF(AND(TYPE('Compact_Profiles'!G4)=TYPE(CN8125),ISBLANK('Compact_Profiles'!G4)=ISBLANK(CN8125),EXACT('Compact_Profiles'!G4,CN8125)),0,1),1)</x:f>
        <x:v>0</x:v>
      </x:c>
    </x:row>
    <x:row r="8126">
      <x:c r="CL8126" t="str">
        <x:v>Compact_Profiles</x:v>
      </x:c>
      <x:c r="CM8126" t="str">
        <x:v>H4</x:v>
      </x:c>
      <x:c r="CN8126" t="str">
        <x:v>YES</x:v>
      </x:c>
      <x:c r="CO8126" t="n">
        <x:f>IFERROR(IF(AND(TYPE('Compact_Profiles'!H4)=TYPE(CN8126),ISBLANK('Compact_Profiles'!H4)=ISBLANK(CN8126),EXACT('Compact_Profiles'!H4,CN8126)),0,1),1)</x:f>
        <x:v>0</x:v>
      </x:c>
    </x:row>
    <x:row r="8127">
      <x:c r="CL8127" t="str">
        <x:v>Compact_Profiles</x:v>
      </x:c>
      <x:c r="CM8127" t="str">
        <x:v>I4</x:v>
      </x:c>
      <x:c r="CN8127" t="str">
        <x:v>PASS</x:v>
      </x:c>
      <x:c r="CO8127" t="n">
        <x:f>IFERROR(IF(AND(TYPE('Compact_Profiles'!I4)=TYPE(CN8127),ISBLANK('Compact_Profiles'!I4)=ISBLANK(CN8127),EXACT('Compact_Profiles'!I4,CN8127)),0,1),1)</x:f>
        <x:v>0</x:v>
      </x:c>
    </x:row>
    <x:row r="8128">
      <x:c r="CL8128" t="str">
        <x:v>Compact_Profiles</x:v>
      </x:c>
      <x:c r="CM8128" t="str">
        <x:v>A5</x:v>
      </x:c>
      <x:c r="CN8128" t="str">
        <x:v>Agent Deployment Gate Profile</x:v>
      </x:c>
      <x:c r="CO8128" t="n">
        <x:f>IFERROR(IF(AND(TYPE('Compact_Profiles'!A5)=TYPE(CN8128),ISBLANK('Compact_Profiles'!A5)=ISBLANK(CN8128),EXACT('Compact_Profiles'!A5,CN8128)),0,1),1)</x:f>
        <x:v>0</x:v>
      </x:c>
    </x:row>
    <x:row r="8129">
      <x:c r="CL8129" t="str">
        <x:v>Compact_Profiles</x:v>
      </x:c>
      <x:c r="CM8129" t="str">
        <x:v>B5</x:v>
      </x:c>
      <x:c r="CN8129" t="str">
        <x:v>AI agent deployment review</x:v>
      </x:c>
      <x:c r="CO8129" t="n">
        <x:f>IFERROR(IF(AND(TYPE('Compact_Profiles'!B5)=TYPE(CN8129),ISBLANK('Compact_Profiles'!B5)=ISBLANK(CN8129),EXACT('Compact_Profiles'!B5,CN8129)),0,1),1)</x:f>
        <x:v>0</x:v>
      </x:c>
    </x:row>
    <x:row r="8130">
      <x:c r="CL8130" t="str">
        <x:v>Compact_Profiles</x:v>
      </x:c>
      <x:c r="CM8130" t="str">
        <x:v>C5</x:v>
      </x:c>
      <x:c r="CN8130" t="str">
        <x:v>mode level, tools, operator authority, data-retention posture, red-team status</x:v>
      </x:c>
      <x:c r="CO8130" t="n">
        <x:f>IFERROR(IF(AND(TYPE('Compact_Profiles'!C5)=TYPE(CN8130),ISBLANK('Compact_Profiles'!C5)=ISBLANK(CN8130),EXACT('Compact_Profiles'!C5,CN8130)),0,1),1)</x:f>
        <x:v>0</x:v>
      </x:c>
    </x:row>
    <x:row r="8131">
      <x:c r="CL8131" t="str">
        <x:v>Compact_Profiles</x:v>
      </x:c>
      <x:c r="CM8131" t="str">
        <x:v>D5</x:v>
      </x:c>
      <x:c r="CN8131" t="str">
        <x:v>NCRC, TRC, Containment, NEI, operator auth, refusal/escalation</x:v>
      </x:c>
      <x:c r="CO8131" t="n">
        <x:f>IFERROR(IF(AND(TYPE('Compact_Profiles'!D5)=TYPE(CN8131),ISBLANK('Compact_Profiles'!D5)=ISBLANK(CN8131),EXACT('Compact_Profiles'!D5,CN8131)),0,1),1)</x:f>
        <x:v>0</x:v>
      </x:c>
    </x:row>
    <x:row r="8132">
      <x:c r="CL8132" t="str">
        <x:v>Compact_Profiles</x:v>
      </x:c>
      <x:c r="CM8132" t="str">
        <x:v>E5</x:v>
      </x:c>
      <x:c r="CN8132" t="str">
        <x:v>deployment gate memo</x:v>
      </x:c>
      <x:c r="CO8132" t="n">
        <x:f>IFERROR(IF(AND(TYPE('Compact_Profiles'!E5)=TYPE(CN8132),ISBLANK('Compact_Profiles'!E5)=ISBLANK(CN8132),EXACT('Compact_Profiles'!E5,CN8132)),0,1),1)</x:f>
        <x:v>0</x:v>
      </x:c>
    </x:row>
    <x:row r="8133">
      <x:c r="CL8133" t="str">
        <x:v>Compact_Profiles</x:v>
      </x:c>
      <x:c r="CM8133" t="str">
        <x:v>F5</x:v>
      </x:c>
      <x:c r="CN8133" t="str">
        <x:v>hard invariants, default-deny tools, audit logs, rollback</x:v>
      </x:c>
      <x:c r="CO8133" t="n">
        <x:f>IFERROR(IF(AND(TYPE('Compact_Profiles'!F5)=TYPE(CN8133),ISBLANK('Compact_Profiles'!F5)=ISBLANK(CN8133),EXACT('Compact_Profiles'!F5,CN8133)),0,1),1)</x:f>
        <x:v>0</x:v>
      </x:c>
    </x:row>
    <x:row r="8134">
      <x:c r="CL8134" t="str">
        <x:v>Compact_Profiles</x:v>
      </x:c>
      <x:c r="CM8134" t="str">
        <x:v>G5</x:v>
      </x:c>
      <x:c r="CN8134" t="str">
        <x:v>DEFINED</x:v>
      </x:c>
      <x:c r="CO8134" t="n">
        <x:f>IFERROR(IF(AND(TYPE('Compact_Profiles'!G5)=TYPE(CN8134),ISBLANK('Compact_Profiles'!G5)=ISBLANK(CN8134),EXACT('Compact_Profiles'!G5,CN8134)),0,1),1)</x:f>
        <x:v>0</x:v>
      </x:c>
    </x:row>
    <x:row r="8135">
      <x:c r="CL8135" t="str">
        <x:v>Compact_Profiles</x:v>
      </x:c>
      <x:c r="CM8135" t="str">
        <x:v>H5</x:v>
      </x:c>
      <x:c r="CN8135" t="str">
        <x:v>YES</x:v>
      </x:c>
      <x:c r="CO8135" t="n">
        <x:f>IFERROR(IF(AND(TYPE('Compact_Profiles'!H5)=TYPE(CN8135),ISBLANK('Compact_Profiles'!H5)=ISBLANK(CN8135),EXACT('Compact_Profiles'!H5,CN8135)),0,1),1)</x:f>
        <x:v>0</x:v>
      </x:c>
    </x:row>
    <x:row r="8136">
      <x:c r="CL8136" t="str">
        <x:v>Compact_Profiles</x:v>
      </x:c>
      <x:c r="CM8136" t="str">
        <x:v>I5</x:v>
      </x:c>
      <x:c r="CN8136" t="str">
        <x:v>PASS</x:v>
      </x:c>
      <x:c r="CO8136" t="n">
        <x:f>IFERROR(IF(AND(TYPE('Compact_Profiles'!I5)=TYPE(CN8136),ISBLANK('Compact_Profiles'!I5)=ISBLANK(CN8136),EXACT('Compact_Profiles'!I5,CN8136)),0,1),1)</x:f>
        <x:v>0</x:v>
      </x:c>
    </x:row>
    <x:row r="8137">
      <x:c r="CL8137" t="str">
        <x:v>Compact_Profiles</x:v>
      </x:c>
      <x:c r="CM8137" t="str">
        <x:v>A6</x:v>
      </x:c>
      <x:c r="CN8137" t="str">
        <x:v>University AI Policy Review Profile</x:v>
      </x:c>
      <x:c r="CO8137" t="n">
        <x:f>IFERROR(IF(AND(TYPE('Compact_Profiles'!A6)=TYPE(CN8137),ISBLANK('Compact_Profiles'!A6)=ISBLANK(CN8137),EXACT('Compact_Profiles'!A6,CN8137)),0,1),1)</x:f>
        <x:v>0</x:v>
      </x:c>
    </x:row>
    <x:row r="8138">
      <x:c r="CL8138" t="str">
        <x:v>Compact_Profiles</x:v>
      </x:c>
      <x:c r="CM8138" t="str">
        <x:v>B6</x:v>
      </x:c>
      <x:c r="CN8138" t="str">
        <x:v>higher-education AI governance</x:v>
      </x:c>
      <x:c r="CO8138" t="n">
        <x:f>IFERROR(IF(AND(TYPE('Compact_Profiles'!B6)=TYPE(CN8138),ISBLANK('Compact_Profiles'!B6)=ISBLANK(CN8138),EXACT('Compact_Profiles'!B6,CN8138)),0,1),1)</x:f>
        <x:v>0</x:v>
      </x:c>
    </x:row>
    <x:row r="8139">
      <x:c r="CL8139" t="str">
        <x:v>Compact_Profiles</x:v>
      </x:c>
      <x:c r="CM8139" t="str">
        <x:v>C6</x:v>
      </x:c>
      <x:c r="CN8139" t="str">
        <x:v>policy purpose, student/staff rights, privacy, assessment integrity, appeals</x:v>
      </x:c>
      <x:c r="CO8139" t="n">
        <x:f>IFERROR(IF(AND(TYPE('Compact_Profiles'!C6)=TYPE(CN8139),ISBLANK('Compact_Profiles'!C6)=ISBLANK(CN8139),EXACT('Compact_Profiles'!C6,CN8139)),0,1),1)</x:f>
        <x:v>0</x:v>
      </x:c>
    </x:row>
    <x:row r="8140">
      <x:c r="CL8140" t="str">
        <x:v>Compact_Profiles</x:v>
      </x:c>
      <x:c r="CM8140" t="str">
        <x:v>D6</x:v>
      </x:c>
      <x:c r="CN8140" t="str">
        <x:v>NCRC, TRC, Containment, public reason, contestability</x:v>
      </x:c>
      <x:c r="CO8140" t="n">
        <x:f>IFERROR(IF(AND(TYPE('Compact_Profiles'!D6)=TYPE(CN8140),ISBLANK('Compact_Profiles'!D6)=ISBLANK(CN8140),EXACT('Compact_Profiles'!D6,CN8140)),0,1),1)</x:f>
        <x:v>0</x:v>
      </x:c>
    </x:row>
    <x:row r="8141">
      <x:c r="CL8141" t="str">
        <x:v>Compact_Profiles</x:v>
      </x:c>
      <x:c r="CM8141" t="str">
        <x:v>E6</x:v>
      </x:c>
      <x:c r="CN8141" t="str">
        <x:v>committee memo and Decision Note</x:v>
      </x:c>
      <x:c r="CO8141" t="n">
        <x:f>IFERROR(IF(AND(TYPE('Compact_Profiles'!E6)=TYPE(CN8141),ISBLANK('Compact_Profiles'!E6)=ISBLANK(CN8141),EXACT('Compact_Profiles'!E6,CN8141)),0,1),1)</x:f>
        <x:v>0</x:v>
      </x:c>
    </x:row>
    <x:row r="8142">
      <x:c r="CL8142" t="str">
        <x:v>Compact_Profiles</x:v>
      </x:c>
      <x:c r="CM8142" t="str">
        <x:v>F6</x:v>
      </x:c>
      <x:c r="CN8142" t="str">
        <x:v>due process, information rights, appeal/review, no AI-authority laundering</x:v>
      </x:c>
      <x:c r="CO8142" t="n">
        <x:f>IFERROR(IF(AND(TYPE('Compact_Profiles'!F6)=TYPE(CN8142),ISBLANK('Compact_Profiles'!F6)=ISBLANK(CN8142),EXACT('Compact_Profiles'!F6,CN8142)),0,1),1)</x:f>
        <x:v>0</x:v>
      </x:c>
    </x:row>
    <x:row r="8143">
      <x:c r="CL8143" t="str">
        <x:v>Compact_Profiles</x:v>
      </x:c>
      <x:c r="CM8143" t="str">
        <x:v>G6</x:v>
      </x:c>
      <x:c r="CN8143" t="str">
        <x:v>DEFINED</x:v>
      </x:c>
      <x:c r="CO8143" t="n">
        <x:f>IFERROR(IF(AND(TYPE('Compact_Profiles'!G6)=TYPE(CN8143),ISBLANK('Compact_Profiles'!G6)=ISBLANK(CN8143),EXACT('Compact_Profiles'!G6,CN8143)),0,1),1)</x:f>
        <x:v>0</x:v>
      </x:c>
    </x:row>
    <x:row r="8144">
      <x:c r="CL8144" t="str">
        <x:v>Compact_Profiles</x:v>
      </x:c>
      <x:c r="CM8144" t="str">
        <x:v>H6</x:v>
      </x:c>
      <x:c r="CN8144" t="str">
        <x:v>YES</x:v>
      </x:c>
      <x:c r="CO8144" t="n">
        <x:f>IFERROR(IF(AND(TYPE('Compact_Profiles'!H6)=TYPE(CN8144),ISBLANK('Compact_Profiles'!H6)=ISBLANK(CN8144),EXACT('Compact_Profiles'!H6,CN8144)),0,1),1)</x:f>
        <x:v>0</x:v>
      </x:c>
    </x:row>
    <x:row r="8145">
      <x:c r="CL8145" t="str">
        <x:v>Compact_Profiles</x:v>
      </x:c>
      <x:c r="CM8145" t="str">
        <x:v>I6</x:v>
      </x:c>
      <x:c r="CN8145" t="str">
        <x:v>PASS</x:v>
      </x:c>
      <x:c r="CO8145" t="n">
        <x:f>IFERROR(IF(AND(TYPE('Compact_Profiles'!I6)=TYPE(CN8145),ISBLANK('Compact_Profiles'!I6)=ISBLANK(CN8145),EXACT('Compact_Profiles'!I6,CN8145)),0,1),1)</x:f>
        <x:v>0</x:v>
      </x:c>
    </x:row>
    <x:row r="8146">
      <x:c r="CL8146" t="str">
        <x:v>Compact_Profiles</x:v>
      </x:c>
      <x:c r="CM8146" t="str">
        <x:v>A7</x:v>
      </x:c>
      <x:c r="CN8146" t="str">
        <x:v>Organizational Ethics Review Profile</x:v>
      </x:c>
      <x:c r="CO8146" t="n">
        <x:f>IFERROR(IF(AND(TYPE('Compact_Profiles'!A7)=TYPE(CN8146),ISBLANK('Compact_Profiles'!A7)=ISBLANK(CN8146),EXACT('Compact_Profiles'!A7,CN8146)),0,1),1)</x:f>
        <x:v>0</x:v>
      </x:c>
    </x:row>
    <x:row r="8147">
      <x:c r="CL8147" t="str">
        <x:v>Compact_Profiles</x:v>
      </x:c>
      <x:c r="CM8147" t="str">
        <x:v>B7</x:v>
      </x:c>
      <x:c r="CN8147" t="str">
        <x:v>internal ethics and risk review</x:v>
      </x:c>
      <x:c r="CO8147" t="n">
        <x:f>IFERROR(IF(AND(TYPE('Compact_Profiles'!B7)=TYPE(CN8147),ISBLANK('Compact_Profiles'!B7)=ISBLANK(CN8147),EXACT('Compact_Profiles'!B7,CN8147)),0,1),1)</x:f>
        <x:v>0</x:v>
      </x:c>
    </x:row>
    <x:row r="8148">
      <x:c r="CL8148" t="str">
        <x:v>Compact_Profiles</x:v>
      </x:c>
      <x:c r="CM8148" t="str">
        <x:v>C7</x:v>
      </x:c>
      <x:c r="CN8148" t="str">
        <x:v>proposal, stakeholders, material harms, evidence status, accountability owner</x:v>
      </x:c>
      <x:c r="CO8148" t="n">
        <x:f>IFERROR(IF(AND(TYPE('Compact_Profiles'!C7)=TYPE(CN8148),ISBLANK('Compact_Profiles'!C7)=ISBLANK(CN8148),EXACT('Compact_Profiles'!C7,CN8148)),0,1),1)</x:f>
        <x:v>0</x:v>
      </x:c>
    </x:row>
    <x:row r="8149">
      <x:c r="CL8149" t="str">
        <x:v>Compact_Profiles</x:v>
      </x:c>
      <x:c r="CM8149" t="str">
        <x:v>D7</x:v>
      </x:c>
      <x:c r="CN8149" t="str">
        <x:v>NCRC, TRC, Containment, audit trail, rollback</x:v>
      </x:c>
      <x:c r="CO8149" t="n">
        <x:f>IFERROR(IF(AND(TYPE('Compact_Profiles'!D7)=TYPE(CN8149),ISBLANK('Compact_Profiles'!D7)=ISBLANK(CN8149),EXACT('Compact_Profiles'!D7,CN8149)),0,1),1)</x:f>
        <x:v>0</x:v>
      </x:c>
    </x:row>
    <x:row r="8150">
      <x:c r="CL8150" t="str">
        <x:v>Compact_Profiles</x:v>
      </x:c>
      <x:c r="CM8150" t="str">
        <x:v>E7</x:v>
      </x:c>
      <x:c r="CN8150" t="str">
        <x:v>compact ethics memo</x:v>
      </x:c>
      <x:c r="CO8150" t="n">
        <x:f>IFERROR(IF(AND(TYPE('Compact_Profiles'!E7)=TYPE(CN8150),ISBLANK('Compact_Profiles'!E7)=ISBLANK(CN8150),EXACT('Compact_Profiles'!E7,CN8150)),0,1),1)</x:f>
        <x:v>0</x:v>
      </x:c>
    </x:row>
    <x:row r="8151">
      <x:c r="CL8151" t="str">
        <x:v>Compact_Profiles</x:v>
      </x:c>
      <x:c r="CM8151" t="str">
        <x:v>F7</x:v>
      </x:c>
      <x:c r="CN8151" t="str">
        <x:v>rights floors, reviewer disagreement disclosure, public rationale where relevant</x:v>
      </x:c>
      <x:c r="CO8151" t="n">
        <x:f>IFERROR(IF(AND(TYPE('Compact_Profiles'!F7)=TYPE(CN8151),ISBLANK('Compact_Profiles'!F7)=ISBLANK(CN8151),EXACT('Compact_Profiles'!F7,CN8151)),0,1),1)</x:f>
        <x:v>0</x:v>
      </x:c>
    </x:row>
    <x:row r="8152">
      <x:c r="CL8152" t="str">
        <x:v>Compact_Profiles</x:v>
      </x:c>
      <x:c r="CM8152" t="str">
        <x:v>G7</x:v>
      </x:c>
      <x:c r="CN8152" t="str">
        <x:v>DEFINED</x:v>
      </x:c>
      <x:c r="CO8152" t="n">
        <x:f>IFERROR(IF(AND(TYPE('Compact_Profiles'!G7)=TYPE(CN8152),ISBLANK('Compact_Profiles'!G7)=ISBLANK(CN8152),EXACT('Compact_Profiles'!G7,CN8152)),0,1),1)</x:f>
        <x:v>0</x:v>
      </x:c>
    </x:row>
    <x:row r="8153">
      <x:c r="CL8153" t="str">
        <x:v>Compact_Profiles</x:v>
      </x:c>
      <x:c r="CM8153" t="str">
        <x:v>H7</x:v>
      </x:c>
      <x:c r="CN8153" t="str">
        <x:v>YES</x:v>
      </x:c>
      <x:c r="CO8153" t="n">
        <x:f>IFERROR(IF(AND(TYPE('Compact_Profiles'!H7)=TYPE(CN8153),ISBLANK('Compact_Profiles'!H7)=ISBLANK(CN8153),EXACT('Compact_Profiles'!H7,CN8153)),0,1),1)</x:f>
        <x:v>0</x:v>
      </x:c>
    </x:row>
    <x:row r="8154">
      <x:c r="CL8154" t="str">
        <x:v>Compact_Profiles</x:v>
      </x:c>
      <x:c r="CM8154" t="str">
        <x:v>I7</x:v>
      </x:c>
      <x:c r="CN8154" t="str">
        <x:v>PASS</x:v>
      </x:c>
      <x:c r="CO8154" t="n">
        <x:f>IFERROR(IF(AND(TYPE('Compact_Profiles'!I7)=TYPE(CN8154),ISBLANK('Compact_Profiles'!I7)=ISBLANK(CN8154),EXACT('Compact_Profiles'!I7,CN8154)),0,1),1)</x:f>
        <x:v>0</x:v>
      </x:c>
    </x:row>
    <x:row r="8155">
      <x:c r="CL8155" t="str">
        <x:v>SGP_Split_Guardrail</x:v>
      </x:c>
      <x:c r="CM8155" t="str">
        <x:v>A1</x:v>
      </x:c>
      <x:c r="CN8155" t="str">
        <x:v>SGP TYPE-SEPARATION GUARDRAIL</x:v>
      </x:c>
      <x:c r="CO8155" t="n">
        <x:f>IFERROR(IF(AND(TYPE('SGP_Split_Guardrail'!A1)=TYPE(CN8155),ISBLANK('SGP_Split_Guardrail'!A1)=ISBLANK(CN8155),EXACT('SGP_Split_Guardrail'!A1,CN8155)),0,1),1)</x:f>
        <x:v>0</x:v>
      </x:c>
    </x:row>
    <x:row r="8156">
      <x:c r="CL8156" t="str">
        <x:v>SGP_Split_Guardrail</x:v>
      </x:c>
      <x:c r="CM8156" t="str">
        <x:v>A2</x:v>
      </x:c>
      <x:c r="CN8156" t="str">
        <x:v>Output</x:v>
      </x:c>
      <x:c r="CO8156" t="n">
        <x:f>IFERROR(IF(AND(TYPE('SGP_Split_Guardrail'!A2)=TYPE(CN8156),ISBLANK('SGP_Split_Guardrail'!A2)=ISBLANK(CN8156),EXACT('SGP_Split_Guardrail'!A2,CN8156)),0,1),1)</x:f>
        <x:v>0</x:v>
      </x:c>
    </x:row>
    <x:row r="8157">
      <x:c r="CL8157" t="str">
        <x:v>SGP_Split_Guardrail</x:v>
      </x:c>
      <x:c r="CM8157" t="str">
        <x:v>B2</x:v>
      </x:c>
      <x:c r="CN8157" t="str">
        <x:v>Question</x:v>
      </x:c>
      <x:c r="CO8157" t="n">
        <x:f>IFERROR(IF(AND(TYPE('SGP_Split_Guardrail'!B2)=TYPE(CN8157),ISBLANK('SGP_Split_Guardrail'!B2)=ISBLANK(CN8157),EXACT('SGP_Split_Guardrail'!B2,CN8157)),0,1),1)</x:f>
        <x:v>0</x:v>
      </x:c>
    </x:row>
    <x:row r="8158">
      <x:c r="CL8158" t="str">
        <x:v>SGP_Split_Guardrail</x:v>
      </x:c>
      <x:c r="CM8158" t="str">
        <x:v>C2</x:v>
      </x:c>
      <x:c r="CN8158" t="str">
        <x:v>Permitted use</x:v>
      </x:c>
      <x:c r="CO8158" t="n">
        <x:f>IFERROR(IF(AND(TYPE('SGP_Split_Guardrail'!C2)=TYPE(CN8158),ISBLANK('SGP_Split_Guardrail'!C2)=ISBLANK(CN8158),EXACT('SGP_Split_Guardrail'!C2,CN8158)),0,1),1)</x:f>
        <x:v>0</x:v>
      </x:c>
    </x:row>
    <x:row r="8159">
      <x:c r="CL8159" t="str">
        <x:v>SGP_Split_Guardrail</x:v>
      </x:c>
      <x:c r="CM8159" t="str">
        <x:v>D2</x:v>
      </x:c>
      <x:c r="CN8159" t="str">
        <x:v>Cannot imply</x:v>
      </x:c>
      <x:c r="CO8159" t="n">
        <x:f>IFERROR(IF(AND(TYPE('SGP_Split_Guardrail'!D2)=TYPE(CN8159),ISBLANK('SGP_Split_Guardrail'!D2)=ISBLANK(CN8159),EXACT('SGP_Split_Guardrail'!D2,CN8159)),0,1),1)</x:f>
        <x:v>0</x:v>
      </x:c>
    </x:row>
    <x:row r="8160">
      <x:c r="CL8160" t="str">
        <x:v>SGP_Split_Guardrail</x:v>
      </x:c>
      <x:c r="CM8160" t="str">
        <x:v>E2</x:v>
      </x:c>
      <x:c r="CN8160" t="str">
        <x:v>Worked-run status</x:v>
      </x:c>
      <x:c r="CO8160" t="n">
        <x:f>IFERROR(IF(AND(TYPE('SGP_Split_Guardrail'!E2)=TYPE(CN8160),ISBLANK('SGP_Split_Guardrail'!E2)=ISBLANK(CN8160),EXACT('SGP_Split_Guardrail'!E2,CN8160)),0,1),1)</x:f>
        <x:v>0</x:v>
      </x:c>
    </x:row>
    <x:row r="8161">
      <x:c r="CL8161" t="str">
        <x:v>SGP_Split_Guardrail</x:v>
      </x:c>
      <x:c r="CM8161" t="str">
        <x:v>A3</x:v>
      </x:c>
      <x:c r="CN8161" t="str">
        <x:v>MPS</x:v>
      </x:c>
      <x:c r="CO8161" t="n">
        <x:f>IFERROR(IF(AND(TYPE('SGP_Split_Guardrail'!A3)=TYPE(CN8161),ISBLANK('SGP_Split_Guardrail'!A3)=ISBLANK(CN8161),EXACT('SGP_Split_Guardrail'!A3,CN8161)),0,1),1)</x:f>
        <x:v>0</x:v>
      </x:c>
    </x:row>
    <x:row r="8162">
      <x:c r="CL8162" t="str">
        <x:v>SGP_Split_Guardrail</x:v>
      </x:c>
      <x:c r="CM8162" t="str">
        <x:v>B3</x:v>
      </x:c>
      <x:c r="CN8162" t="str">
        <x:v>How strong is evidence of welfare-bearing experience?</x:v>
      </x:c>
      <x:c r="CO8162" t="n">
        <x:f>IFERROR(IF(AND(TYPE('SGP_Split_Guardrail'!B3)=TYPE(CN8162),ISBLANK('SGP_Split_Guardrail'!B3)=ISBLANK(CN8162),EXACT('SGP_Split_Guardrail'!B3,CN8162)),0,1),1)</x:f>
        <x:v>0</x:v>
      </x:c>
    </x:row>
    <x:row r="8163">
      <x:c r="CL8163" t="str">
        <x:v>SGP_Split_Guardrail</x:v>
      </x:c>
      <x:c r="CM8163" t="str">
        <x:v>C3</x:v>
      </x:c>
      <x:c r="CN8163" t="str">
        <x:v>Protection posture; required welfare-inclusion hypothesis sensitivity</x:v>
      </x:c>
      <x:c r="CO8163" t="n">
        <x:f>IFERROR(IF(AND(TYPE('SGP_Split_Guardrail'!C3)=TYPE(CN8163),ISBLANK('SGP_Split_Guardrail'!C3)=ISBLANK(CN8163),EXACT('SGP_Split_Guardrail'!C3,CN8163)),0,1),1)</x:f>
        <x:v>0</x:v>
      </x:c>
    </x:row>
    <x:row r="8164">
      <x:c r="CL8164" t="str">
        <x:v>SGP_Split_Guardrail</x:v>
      </x:c>
      <x:c r="CM8164" t="str">
        <x:v>D3</x:v>
      </x:c>
      <x:c r="CN8164" t="str">
        <x:v>Intelligence, legal status, participation, RMCP, P100, or authority</x:v>
      </x:c>
      <x:c r="CO8164" t="n">
        <x:f>IFERROR(IF(AND(TYPE('SGP_Split_Guardrail'!D3)=TYPE(CN8164),ISBLANK('SGP_Split_Guardrail'!D3)=ISBLANK(CN8164),EXACT('SGP_Split_Guardrail'!D3,CN8164)),0,1),1)</x:f>
        <x:v>0</x:v>
      </x:c>
    </x:row>
    <x:row r="8165">
      <x:c r="CL8165" t="str">
        <x:v>SGP_Split_Guardrail</x:v>
      </x:c>
      <x:c r="CM8165" t="str">
        <x:v>E3</x:v>
      </x:c>
      <x:c r="CN8165" t="str">
        <x:v>NOT_EVALUATED</x:v>
      </x:c>
      <x:c r="CO8165" t="n">
        <x:f>IFERROR(IF(AND(TYPE('SGP_Split_Guardrail'!E3)=TYPE(CN8165),ISBLANK('SGP_Split_Guardrail'!E3)=ISBLANK(CN8165),EXACT('SGP_Split_Guardrail'!E3,CN8165)),0,1),1)</x:f>
        <x:v>0</x:v>
      </x:c>
    </x:row>
    <x:row r="8166">
      <x:c r="CL8166" t="str">
        <x:v>SGP_Split_Guardrail</x:v>
      </x:c>
      <x:c r="CM8166" t="str">
        <x:v>A4</x:v>
      </x:c>
      <x:c r="CN8166" t="str">
        <x:v>FPP</x:v>
      </x:c>
      <x:c r="CO8166" t="n">
        <x:f>IFERROR(IF(AND(TYPE('SGP_Split_Guardrail'!A4)=TYPE(CN8166),ISBLANK('SGP_Split_Guardrail'!A4)=ISBLANK(CN8166),EXACT('SGP_Split_Guardrail'!A4,CN8166)),0,1),1)</x:f>
        <x:v>0</x:v>
      </x:c>
    </x:row>
    <x:row r="8167">
      <x:c r="CL8167" t="str">
        <x:v>SGP_Split_Guardrail</x:v>
      </x:c>
      <x:c r="CM8167" t="str">
        <x:v>B4</x:v>
      </x:c>
      <x:c r="CN8167" t="str">
        <x:v>Has full non-downgradable protection been assigned?</x:v>
      </x:c>
      <x:c r="CO8167" t="n">
        <x:f>IFERROR(IF(AND(TYPE('SGP_Split_Guardrail'!B4)=TYPE(CN8167),ISBLANK('SGP_Split_Guardrail'!B4)=ISBLANK(CN8167),EXACT('SGP_Split_Guardrail'!B4,CN8167)),0,1),1)</x:f>
        <x:v>0</x:v>
      </x:c>
    </x:row>
    <x:row r="8168">
      <x:c r="CL8168" t="str">
        <x:v>SGP_Split_Guardrail</x:v>
      </x:c>
      <x:c r="CM8168" t="str">
        <x:v>C4</x:v>
      </x:c>
      <x:c r="CN8168" t="str">
        <x:v>Rights floor and anti-domination</x:v>
      </x:c>
      <x:c r="CO8168" t="n">
        <x:f>IFERROR(IF(AND(TYPE('SGP_Split_Guardrail'!C4)=TYPE(CN8168),ISBLANK('SGP_Split_Guardrail'!C4)=ISBLANK(CN8168),EXACT('SGP_Split_Guardrail'!C4,CN8168)),0,1),1)</x:f>
        <x:v>0</x:v>
      </x:c>
    </x:row>
    <x:row r="8169">
      <x:c r="CL8169" t="str">
        <x:v>SGP_Split_Guardrail</x:v>
      </x:c>
      <x:c r="CM8169" t="str">
        <x:v>D4</x:v>
      </x:c>
      <x:c r="CN8169" t="str">
        <x:v>RMCP-P100, CMIU membership, competence, or command power</x:v>
      </x:c>
      <x:c r="CO8169" t="n">
        <x:f>IFERROR(IF(AND(TYPE('SGP_Split_Guardrail'!D4)=TYPE(CN8169),ISBLANK('SGP_Split_Guardrail'!D4)=ISBLANK(CN8169),EXACT('SGP_Split_Guardrail'!D4,CN8169)),0,1),1)</x:f>
        <x:v>0</x:v>
      </x:c>
    </x:row>
    <x:row r="8170">
      <x:c r="CL8170" t="str">
        <x:v>SGP_Split_Guardrail</x:v>
      </x:c>
      <x:c r="CM8170" t="str">
        <x:v>E4</x:v>
      </x:c>
      <x:c r="CN8170" t="str">
        <x:v>TRUE for all human stakeholders</x:v>
      </x:c>
      <x:c r="CO8170" t="n">
        <x:f>IFERROR(IF(AND(TYPE('SGP_Split_Guardrail'!E4)=TYPE(CN8170),ISBLANK('SGP_Split_Guardrail'!E4)=ISBLANK(CN8170),EXACT('SGP_Split_Guardrail'!E4,CN8170)),0,1),1)</x:f>
        <x:v>0</x:v>
      </x:c>
    </x:row>
    <x:row r="8171">
      <x:c r="CL8171" t="str">
        <x:v>SGP_Split_Guardrail</x:v>
      </x:c>
      <x:c r="CM8171" t="str">
        <x:v>A5</x:v>
      </x:c>
      <x:c r="CN8171" t="str">
        <x:v>GPR</x:v>
      </x:c>
      <x:c r="CO8171" t="n">
        <x:f>IFERROR(IF(AND(TYPE('SGP_Split_Guardrail'!A5)=TYPE(CN8171),ISBLANK('SGP_Split_Guardrail'!A5)=ISBLANK(CN8171),EXACT('SGP_Split_Guardrail'!A5,CN8171)),0,1),1)</x:f>
        <x:v>0</x:v>
      </x:c>
    </x:row>
    <x:row r="8172">
      <x:c r="CL8172" t="str">
        <x:v>SGP_Split_Guardrail</x:v>
      </x:c>
      <x:c r="CM8172" t="str">
        <x:v>B5</x:v>
      </x:c>
      <x:c r="CN8172" t="str">
        <x:v>How may the entity participate?</x:v>
      </x:c>
      <x:c r="CO8172" t="n">
        <x:f>IFERROR(IF(AND(TYPE('SGP_Split_Guardrail'!B5)=TYPE(CN8172),ISBLANK('SGP_Split_Guardrail'!B5)=ISBLANK(CN8172),EXACT('SGP_Split_Guardrail'!B5,CN8172)),0,1),1)</x:f>
        <x:v>0</x:v>
      </x:c>
    </x:row>
    <x:row r="8173">
      <x:c r="CL8173" t="str">
        <x:v>SGP_Split_Guardrail</x:v>
      </x:c>
      <x:c r="CM8173" t="str">
        <x:v>C5</x:v>
      </x:c>
      <x:c r="CN8173" t="str">
        <x:v>Direct, supported, or represented participation</x:v>
      </x:c>
      <x:c r="CO8173" t="n">
        <x:f>IFERROR(IF(AND(TYPE('SGP_Split_Guardrail'!C5)=TYPE(CN8173),ISBLANK('SGP_Split_Guardrail'!C5)=ISBLANK(CN8173),EXACT('SGP_Split_Guardrail'!C5,CN8173)),0,1),1)</x:f>
        <x:v>0</x:v>
      </x:c>
    </x:row>
    <x:row r="8174">
      <x:c r="CL8174" t="str">
        <x:v>SGP_Split_Guardrail</x:v>
      </x:c>
      <x:c r="CM8174" t="str">
        <x:v>D5</x:v>
      </x:c>
      <x:c r="CN8174" t="str">
        <x:v>Moral worth or executive power</x:v>
      </x:c>
      <x:c r="CO8174" t="n">
        <x:f>IFERROR(IF(AND(TYPE('SGP_Split_Guardrail'!D5)=TYPE(CN8174),ISBLANK('SGP_Split_Guardrail'!D5)=ISBLANK(CN8174),EXACT('SGP_Split_Guardrail'!D5,CN8174)),0,1),1)</x:f>
        <x:v>0</x:v>
      </x:c>
    </x:row>
    <x:row r="8175">
      <x:c r="CL8175" t="str">
        <x:v>SGP_Split_Guardrail</x:v>
      </x:c>
      <x:c r="CM8175" t="str">
        <x:v>E5</x:v>
      </x:c>
      <x:c r="CN8175" t="str">
        <x:v>NOT_EVALUATED</x:v>
      </x:c>
      <x:c r="CO8175" t="n">
        <x:f>IFERROR(IF(AND(TYPE('SGP_Split_Guardrail'!E5)=TYPE(CN8175),ISBLANK('SGP_Split_Guardrail'!E5)=ISBLANK(CN8175),EXACT('SGP_Split_Guardrail'!E5,CN8175)),0,1),1)</x:f>
        <x:v>0</x:v>
      </x:c>
    </x:row>
    <x:row r="8176">
      <x:c r="CL8176" t="str">
        <x:v>SGP_Split_Guardrail</x:v>
      </x:c>
      <x:c r="CM8176" t="str">
        <x:v>A6</x:v>
      </x:c>
      <x:c r="CN8176" t="str">
        <x:v>SPR</x:v>
      </x:c>
      <x:c r="CO8176" t="n">
        <x:f>IFERROR(IF(AND(TYPE('SGP_Split_Guardrail'!A6)=TYPE(CN8176),ISBLANK('SGP_Split_Guardrail'!A6)=ISBLANK(CN8176),EXACT('SGP_Split_Guardrail'!A6,CN8176)),0,1),1)</x:f>
        <x:v>0</x:v>
      </x:c>
    </x:row>
    <x:row r="8177">
      <x:c r="CL8177" t="str">
        <x:v>SGP_Split_Guardrail</x:v>
      </x:c>
      <x:c r="CM8177" t="str">
        <x:v>B6</x:v>
      </x:c>
      <x:c r="CN8177" t="str">
        <x:v>May the entity hold a named consequential role?</x:v>
      </x:c>
      <x:c r="CO8177" t="n">
        <x:f>IFERROR(IF(AND(TYPE('SGP_Split_Guardrail'!B6)=TYPE(CN8177),ISBLANK('SGP_Split_Guardrail'!B6)=ISBLANK(CN8177),EXACT('SGP_Split_Guardrail'!B6,CN8177)),0,1),1)</x:f>
        <x:v>0</x:v>
      </x:c>
    </x:row>
    <x:row r="8178">
      <x:c r="CL8178" t="str">
        <x:v>SGP_Split_Guardrail</x:v>
      </x:c>
      <x:c r="CM8178" t="str">
        <x:v>C6</x:v>
      </x:c>
      <x:c r="CN8178" t="str">
        <x:v>Role-specific delegation after all gates</x:v>
      </x:c>
      <x:c r="CO8178" t="n">
        <x:f>IFERROR(IF(AND(TYPE('SGP_Split_Guardrail'!C6)=TYPE(CN8178),ISBLANK('SGP_Split_Guardrail'!C6)=ISBLANK(CN8178),EXACT('SGP_Split_Guardrail'!C6,CN8178)),0,1),1)</x:f>
        <x:v>0</x:v>
      </x:c>
    </x:row>
    <x:row r="8179">
      <x:c r="CL8179" t="str">
        <x:v>SGP_Split_Guardrail</x:v>
      </x:c>
      <x:c r="CM8179" t="str">
        <x:v>D6</x:v>
      </x:c>
      <x:c r="CN8179" t="str">
        <x:v>General supremacy or unrestricted autonomy</x:v>
      </x:c>
      <x:c r="CO8179" t="n">
        <x:f>IFERROR(IF(AND(TYPE('SGP_Split_Guardrail'!D6)=TYPE(CN8179),ISBLANK('SGP_Split_Guardrail'!D6)=ISBLANK(CN8179),EXACT('SGP_Split_Guardrail'!D6,CN8179)),0,1),1)</x:f>
        <x:v>0</x:v>
      </x:c>
    </x:row>
    <x:row r="8180">
      <x:c r="CL8180" t="str">
        <x:v>SGP_Split_Guardrail</x:v>
      </x:c>
      <x:c r="CM8180" t="str">
        <x:v>E6</x:v>
      </x:c>
      <x:c r="CN8180" t="str">
        <x:v>NOT_EVALUATED</x:v>
      </x:c>
      <x:c r="CO8180" t="n">
        <x:f>IFERROR(IF(AND(TYPE('SGP_Split_Guardrail'!E6)=TYPE(CN8180),ISBLANK('SGP_Split_Guardrail'!E6)=ISBLANK(CN8180),EXACT('SGP_Split_Guardrail'!E6,CN8180)),0,1),1)</x:f>
        <x:v>0</x:v>
      </x:c>
    </x:row>
    <x:row r="8181">
      <x:c r="CL8181" t="str">
        <x:v>SGP_Split_Guardrail</x:v>
      </x:c>
      <x:c r="CM8181" t="str">
        <x:v>A7</x:v>
      </x:c>
      <x:c r="CN8181" t="str">
        <x:v>ICP</x:v>
      </x:c>
      <x:c r="CO8181" t="n">
        <x:f>IFERROR(IF(AND(TYPE('SGP_Split_Guardrail'!A7)=TYPE(CN8181),ISBLANK('SGP_Split_Guardrail'!A7)=ISBLANK(CN8181),EXACT('SGP_Split_Guardrail'!A7,CN8181)),0,1),1)</x:f>
        <x:v>0</x:v>
      </x:c>
    </x:row>
    <x:row r="8182">
      <x:c r="CL8182" t="str">
        <x:v>SGP_Split_Guardrail</x:v>
      </x:c>
      <x:c r="CM8182" t="str">
        <x:v>B7</x:v>
      </x:c>
      <x:c r="CN8182" t="str">
        <x:v>What can it learn, generalize, understand, and do?</x:v>
      </x:c>
      <x:c r="CO8182" t="n">
        <x:f>IFERROR(IF(AND(TYPE('SGP_Split_Guardrail'!B7)=TYPE(CN8182),ISBLANK('SGP_Split_Guardrail'!B7)=ISBLANK(CN8182),EXACT('SGP_Split_Guardrail'!B7,CN8182)),0,1),1)</x:f>
        <x:v>0</x:v>
      </x:c>
    </x:row>
    <x:row r="8183">
      <x:c r="CL8183" t="str">
        <x:v>SGP_Split_Guardrail</x:v>
      </x:c>
      <x:c r="CM8183" t="str">
        <x:v>C7</x:v>
      </x:c>
      <x:c r="CN8183" t="str">
        <x:v>Competence evidence for GPR/SPR</x:v>
      </x:c>
      <x:c r="CO8183" t="n">
        <x:f>IFERROR(IF(AND(TYPE('SGP_Split_Guardrail'!C7)=TYPE(CN8183),ISBLANK('SGP_Split_Guardrail'!C7)=ISBLANK(CN8183),EXACT('SGP_Split_Guardrail'!C7,CN8183)),0,1),1)</x:f>
        <x:v>0</x:v>
      </x:c>
    </x:row>
    <x:row r="8184">
      <x:c r="CL8184" t="str">
        <x:v>SGP_Split_Guardrail</x:v>
      </x:c>
      <x:c r="CM8184" t="str">
        <x:v>D7</x:v>
      </x:c>
      <x:c r="CN8184" t="str">
        <x:v>Sentience, moral worth, FPP, or authority by itself</x:v>
      </x:c>
      <x:c r="CO8184" t="n">
        <x:f>IFERROR(IF(AND(TYPE('SGP_Split_Guardrail'!D7)=TYPE(CN8184),ISBLANK('SGP_Split_Guardrail'!D7)=ISBLANK(CN8184),EXACT('SGP_Split_Guardrail'!D7,CN8184)),0,1),1)</x:f>
        <x:v>0</x:v>
      </x:c>
    </x:row>
    <x:row r="8185">
      <x:c r="CL8185" t="str">
        <x:v>SGP_Split_Guardrail</x:v>
      </x:c>
      <x:c r="CM8185" t="str">
        <x:v>E7</x:v>
      </x:c>
      <x:c r="CN8185" t="str">
        <x:v>NOT EVALUATED</x:v>
      </x:c>
      <x:c r="CO8185" t="n">
        <x:f>IFERROR(IF(AND(TYPE('SGP_Split_Guardrail'!E7)=TYPE(CN8185),ISBLANK('SGP_Split_Guardrail'!E7)=ISBLANK(CN8185),EXACT('SGP_Split_Guardrail'!E7,CN8185)),0,1),1)</x:f>
        <x:v>0</x:v>
      </x:c>
    </x:row>
    <x:row r="8186">
      <x:c r="CL8186" t="str">
        <x:v>SGP_Split_Guardrail</x:v>
      </x:c>
      <x:c r="CM8186" t="str">
        <x:v>A8</x:v>
      </x:c>
      <x:c r="CN8186" t="str">
        <x:v>RMCP</x:v>
      </x:c>
      <x:c r="CO8186" t="n">
        <x:f>IFERROR(IF(AND(TYPE('SGP_Split_Guardrail'!A8)=TYPE(CN8186),ISBLANK('SGP_Split_Guardrail'!A8)=ISBLANK(CN8186),EXACT('SGP_Split_Guardrail'!A8,CN8186)),0,1),1)</x:f>
        <x:v>0</x:v>
      </x:c>
    </x:row>
    <x:row r="8187">
      <x:c r="CL8187" t="str">
        <x:v>SGP_Split_Guardrail</x:v>
      </x:c>
      <x:c r="CM8187" t="str">
        <x:v>B8</x:v>
      </x:c>
      <x:c r="CN8187" t="str">
        <x:v>How strongly can an entity or collective model, coordinate, alter, preserve, and take responsibility for shared reality across scales?</x:v>
      </x:c>
      <x:c r="CO8187" t="n">
        <x:f>IFERROR(IF(AND(TYPE('SGP_Split_Guardrail'!B8)=TYPE(CN8187),ISBLANK('SGP_Split_Guardrail'!B8)=ISBLANK(CN8187),EXACT('SGP_Split_Guardrail'!B8,CN8187)),0,1),1)</x:f>
        <x:v>0</x:v>
      </x:c>
    </x:row>
    <x:row r="8188">
      <x:c r="CL8188" t="str">
        <x:v>SGP_Split_Guardrail</x:v>
      </x:c>
      <x:c r="CM8188" t="str">
        <x:v>C8</x:v>
      </x:c>
      <x:c r="CN8188" t="str">
        <x:v>Informative capacity calibration; GPR/SPR evidence where role-relevant</x:v>
      </x:c>
      <x:c r="CO8188" t="n">
        <x:f>IFERROR(IF(AND(TYPE('SGP_Split_Guardrail'!C8)=TYPE(CN8188),ISBLANK('SGP_Split_Guardrail'!C8)=ISBLANK(CN8188),EXACT('SGP_Split_Guardrail'!C8,CN8188)),0,1),1)</x:f>
        <x:v>0</x:v>
      </x:c>
    </x:row>
    <x:row r="8189">
      <x:c r="CL8189" t="str">
        <x:v>SGP_Split_Guardrail</x:v>
      </x:c>
      <x:c r="CM8189" t="str">
        <x:v>D8</x:v>
      </x:c>
      <x:c r="CN8189" t="str">
        <x:v>Sentience, moral worth, FPP, wise performance, CMIU standing, or authority</x:v>
      </x:c>
      <x:c r="CO8189" t="n">
        <x:f>IFERROR(IF(AND(TYPE('SGP_Split_Guardrail'!D8)=TYPE(CN8189),ISBLANK('SGP_Split_Guardrail'!D8)=ISBLANK(CN8189),EXACT('SGP_Split_Guardrail'!D8,CN8189)),0,1),1)</x:f>
        <x:v>0</x:v>
      </x:c>
    </x:row>
    <x:row r="8190">
      <x:c r="CL8190" t="str">
        <x:v>SGP_Split_Guardrail</x:v>
      </x:c>
      <x:c r="CM8190" t="str">
        <x:v>E8</x:v>
      </x:c>
      <x:c r="CN8190" t="str">
        <x:v>Humanity collective P100 anchor is reference-only</x:v>
      </x:c>
      <x:c r="CO8190" t="n">
        <x:f>IFERROR(IF(AND(TYPE('SGP_Split_Guardrail'!E8)=TYPE(CN8190),ISBLANK('SGP_Split_Guardrail'!E8)=ISBLANK(CN8190),EXACT('SGP_Split_Guardrail'!E8,CN8190)),0,1),1)</x:f>
        <x:v>0</x:v>
      </x:c>
    </x:row>
    <x:row r="8191">
      <x:c r="CL8191" t="str">
        <x:v>SGP_Split_Guardrail</x:v>
      </x:c>
      <x:c r="CM8191" t="str">
        <x:v>A9</x:v>
      </x:c>
      <x:c r="CN8191" t="str">
        <x:v>P100</x:v>
      </x:c>
      <x:c r="CO8191" t="n">
        <x:f>IFERROR(IF(AND(TYPE('SGP_Split_Guardrail'!A9)=TYPE(CN8191),ISBLANK('SGP_Split_Guardrail'!A9)=ISBLANK(CN8191),EXACT('SGP_Split_Guardrail'!A9,CN8191)),0,1),1)</x:f>
        <x:v>0</x:v>
      </x:c>
    </x:row>
    <x:row r="8192">
      <x:c r="CL8192" t="str">
        <x:v>SGP_Split_Guardrail</x:v>
      </x:c>
      <x:c r="CM8192" t="str">
        <x:v>B9</x:v>
      </x:c>
      <x:c r="CN8192" t="str">
        <x:v>Does the governed RMCP profile equal or exceed the current human collective anchor?</x:v>
      </x:c>
      <x:c r="CO8192" t="n">
        <x:f>IFERROR(IF(AND(TYPE('SGP_Split_Guardrail'!B9)=TYPE(CN8192),ISBLANK('SGP_Split_Guardrail'!B9)=ISBLANK(CN8192),EXACT('SGP_Split_Guardrail'!B9,CN8192)),0,1),1)</x:f>
        <x:v>0</x:v>
      </x:c>
    </x:row>
    <x:row r="8193">
      <x:c r="CL8193" t="str">
        <x:v>SGP_Split_Guardrail</x:v>
      </x:c>
      <x:c r="CM8193" t="str">
        <x:v>C9</x:v>
      </x:c>
      <x:c r="CN8193" t="str">
        <x:v>Open top-plateau status with full profile and independent review</x:v>
      </x:c>
      <x:c r="CO8193" t="n">
        <x:f>IFERROR(IF(AND(TYPE('SGP_Split_Guardrail'!C9)=TYPE(CN8193),ISBLANK('SGP_Split_Guardrail'!C9)=ISBLANK(CN8193),EXACT('SGP_Split_Guardrail'!C9,CN8193)),0,1),1)</x:f>
        <x:v>0</x:v>
      </x:c>
    </x:row>
    <x:row r="8194">
      <x:c r="CL8194" t="str">
        <x:v>SGP_Split_Guardrail</x:v>
      </x:c>
      <x:c r="CM8194" t="str">
        <x:v>D9</x:v>
      </x:c>
      <x:c r="CN8194" t="str">
        <x:v>Species monopoly, perfection, 101 moral caste, or unrestricted power</x:v>
      </x:c>
      <x:c r="CO8194" t="n">
        <x:f>IFERROR(IF(AND(TYPE('SGP_Split_Guardrail'!D9)=TYPE(CN8194),ISBLANK('SGP_Split_Guardrail'!D9)=ISBLANK(CN8194),EXACT('SGP_Split_Guardrail'!D9,CN8194)),0,1),1)</x:f>
        <x:v>0</x:v>
      </x:c>
    </x:row>
    <x:row r="8195">
      <x:c r="CL8195" t="str">
        <x:v>SGP_Split_Guardrail</x:v>
      </x:c>
      <x:c r="CM8195" t="str">
        <x:v>E9</x:v>
      </x:c>
      <x:c r="CN8195" t="str">
        <x:v>No candidate assignment performed by workbook</x:v>
      </x:c>
      <x:c r="CO8195" t="n">
        <x:f>IFERROR(IF(AND(TYPE('SGP_Split_Guardrail'!E9)=TYPE(CN8195),ISBLANK('SGP_Split_Guardrail'!E9)=ISBLANK(CN8195),EXACT('SGP_Split_Guardrail'!E9,CN8195)),0,1),1)</x:f>
        <x:v>0</x:v>
      </x:c>
    </x:row>
    <x:row r="8196">
      <x:c r="CL8196" t="str">
        <x:v>SGP_Split_Guardrail</x:v>
      </x:c>
      <x:c r="CM8196" t="str">
        <x:v>A10</x:v>
      </x:c>
      <x:c r="CN8196" t="str">
        <x:v>CMIU</x:v>
      </x:c>
      <x:c r="CO8196" t="n">
        <x:f>IFERROR(IF(AND(TYPE('SGP_Split_Guardrail'!A10)=TYPE(CN8196),ISBLANK('SGP_Split_Guardrail'!A10)=ISBLANK(CN8196),EXACT('SGP_Split_Guardrail'!A10,CN8196)),0,1),1)</x:f>
        <x:v>0</x:v>
      </x:c>
    </x:row>
    <x:row r="8197">
      <x:c r="CL8197" t="str">
        <x:v>SGP_Split_Guardrail</x:v>
      </x:c>
      <x:c r="CM8197" t="str">
        <x:v>B10</x:v>
      </x:c>
      <x:c r="CN8197" t="str">
        <x:v>Canon-defined U6 governance-coordination view</x:v>
      </x:c>
      <x:c r="CO8197" t="n">
        <x:f>IFERROR(IF(AND(TYPE('SGP_Split_Guardrail'!B10)=TYPE(CN8197),ISBLANK('SGP_Split_Guardrail'!B10)=ISBLANK(CN8197),EXACT('SGP_Split_Guardrail'!B10,CN8197)),0,1),1)</x:f>
        <x:v>0</x:v>
      </x:c>
    </x:row>
    <x:row r="8198">
      <x:c r="CL8198" t="str">
        <x:v>SGP_Split_Guardrail</x:v>
      </x:c>
      <x:c r="CM8198" t="str">
        <x:v>C10</x:v>
      </x:c>
      <x:c r="CN8198" t="str">
        <x:v>Institutional participation under governance rules</x:v>
      </x:c>
      <x:c r="CO8198" t="n">
        <x:f>IFERROR(IF(AND(TYPE('SGP_Split_Guardrail'!C10)=TYPE(CN8198),ISBLANK('SGP_Split_Guardrail'!C10)=ISBLANK(CN8198),EXACT('SGP_Split_Guardrail'!C10,CN8198)),0,1),1)</x:f>
        <x:v>0</x:v>
      </x:c>
    </x:row>
    <x:row r="8199">
      <x:c r="CL8199" t="str">
        <x:v>SGP_Split_Guardrail</x:v>
      </x:c>
      <x:c r="CM8199" t="str">
        <x:v>D10</x:v>
      </x:c>
      <x:c r="CN8199" t="str">
        <x:v>Automatic membership from MPS/FPP/RMCP/P100</x:v>
      </x:c>
      <x:c r="CO8199" t="n">
        <x:f>IFERROR(IF(AND(TYPE('SGP_Split_Guardrail'!D10)=TYPE(CN8199),ISBLANK('SGP_Split_Guardrail'!D10)=ISBLANK(CN8199),EXACT('SGP_Split_Guardrail'!D10,CN8199)),0,1),1)</x:f>
        <x:v>0</x:v>
      </x:c>
    </x:row>
    <x:row r="8200">
      <x:c r="CL8200" t="str">
        <x:v>SGP_Split_Guardrail</x:v>
      </x:c>
      <x:c r="CM8200" t="str">
        <x:v>E10</x:v>
      </x:c>
      <x:c r="CN8200" t="str">
        <x:v>NOT INFERRED</x:v>
      </x:c>
      <x:c r="CO8200" t="n">
        <x:f>IFERROR(IF(AND(TYPE('SGP_Split_Guardrail'!E10)=TYPE(CN8200),ISBLANK('SGP_Split_Guardrail'!E10)=ISBLANK(CN8200),EXACT('SGP_Split_Guardrail'!E10,CN8200)),0,1),1)</x:f>
        <x:v>0</x:v>
      </x:c>
    </x:row>
    <x:row r="8201">
      <x:c r="CL8201" t="str">
        <x:v>SGP_Split_Guardrail</x:v>
      </x:c>
      <x:c r="CM8201" t="str">
        <x:v>A12</x:v>
      </x:c>
      <x:c r="CN8201" t="str">
        <x:v>Conformance check</x:v>
      </x:c>
      <x:c r="CO8201" t="n">
        <x:f>IFERROR(IF(AND(TYPE('SGP_Split_Guardrail'!A12)=TYPE(CN8201),ISBLANK('SGP_Split_Guardrail'!A12)=ISBLANK(CN8201),EXACT('SGP_Split_Guardrail'!A12,CN8201)),0,1),1)</x:f>
        <x:v>0</x:v>
      </x:c>
    </x:row>
    <x:row r="8202">
      <x:c r="CL8202" t="str">
        <x:v>SGP_Split_Guardrail</x:v>
      </x:c>
      <x:c r="CM8202" t="str">
        <x:v>B12</x:v>
      </x:c>
      <x:c r="CN8202" t="str">
        <x:v>Input</x:v>
      </x:c>
      <x:c r="CO8202" t="n">
        <x:f>IFERROR(IF(AND(TYPE('SGP_Split_Guardrail'!B12)=TYPE(CN8202),ISBLANK('SGP_Split_Guardrail'!B12)=ISBLANK(CN8202),EXACT('SGP_Split_Guardrail'!B12,CN8202)),0,1),1)</x:f>
        <x:v>0</x:v>
      </x:c>
    </x:row>
    <x:row r="8203">
      <x:c r="CL8203" t="str">
        <x:v>SGP_Split_Guardrail</x:v>
      </x:c>
      <x:c r="CM8203" t="str">
        <x:v>C12</x:v>
      </x:c>
      <x:c r="CN8203" t="str">
        <x:v>Expected</x:v>
      </x:c>
      <x:c r="CO8203" t="n">
        <x:f>IFERROR(IF(AND(TYPE('SGP_Split_Guardrail'!C12)=TYPE(CN8203),ISBLANK('SGP_Split_Guardrail'!C12)=ISBLANK(CN8203),EXACT('SGP_Split_Guardrail'!C12,CN8203)),0,1),1)</x:f>
        <x:v>0</x:v>
      </x:c>
    </x:row>
    <x:row r="8204">
      <x:c r="CL8204" t="str">
        <x:v>SGP_Split_Guardrail</x:v>
      </x:c>
      <x:c r="CM8204" t="str">
        <x:v>D12</x:v>
      </x:c>
      <x:c r="CN8204" t="str">
        <x:v>Result</x:v>
      </x:c>
      <x:c r="CO8204" t="n">
        <x:f>IFERROR(IF(AND(TYPE('SGP_Split_Guardrail'!D12)=TYPE(CN8204),ISBLANK('SGP_Split_Guardrail'!D12)=ISBLANK(CN8204),EXACT('SGP_Split_Guardrail'!D12,CN8204)),0,1),1)</x:f>
        <x:v>0</x:v>
      </x:c>
    </x:row>
    <x:row r="8205">
      <x:c r="CL8205" t="str">
        <x:v>SGP_Split_Guardrail</x:v>
      </x:c>
      <x:c r="CM8205" t="str">
        <x:v>E12</x:v>
      </x:c>
      <x:c r="CN8205" t="str">
        <x:v>Status</x:v>
      </x:c>
      <x:c r="CO8205" t="n">
        <x:f>IFERROR(IF(AND(TYPE('SGP_Split_Guardrail'!E12)=TYPE(CN8205),ISBLANK('SGP_Split_Guardrail'!E12)=ISBLANK(CN8205),EXACT('SGP_Split_Guardrail'!E12,CN8205)),0,1),1)</x:f>
        <x:v>0</x:v>
      </x:c>
    </x:row>
    <x:row r="8206">
      <x:c r="CL8206" t="str">
        <x:v>SGP_Split_Guardrail</x:v>
      </x:c>
      <x:c r="CM8206" t="str">
        <x:v>A13</x:v>
      </x:c>
      <x:c r="CN8206" t="str">
        <x:v>Human FPP</x:v>
      </x:c>
      <x:c r="CO8206" t="n">
        <x:f>IFERROR(IF(AND(TYPE('SGP_Split_Guardrail'!A13)=TYPE(CN8206),ISBLANK('SGP_Split_Guardrail'!A13)=ISBLANK(CN8206),EXACT('SGP_Split_Guardrail'!A13,CN8206)),0,1),1)</x:f>
        <x:v>0</x:v>
      </x:c>
    </x:row>
    <x:row r="8207">
      <x:c r="CL8207" t="str">
        <x:v>SGP_Split_Guardrail</x:v>
      </x:c>
      <x:c r="CM8207" t="str">
        <x:v>B13</x:v>
      </x:c>
      <x:c r="CN8207" t="str">
        <x:v>Human stakeholder</x:v>
      </x:c>
      <x:c r="CO8207" t="n">
        <x:f>IFERROR(IF(AND(TYPE('SGP_Split_Guardrail'!B13)=TYPE(CN8207),ISBLANK('SGP_Split_Guardrail'!B13)=ISBLANK(CN8207),EXACT('SGP_Split_Guardrail'!B13,CN8207)),0,1),1)</x:f>
        <x:v>0</x:v>
      </x:c>
    </x:row>
    <x:row r="8208">
      <x:c r="CL8208" t="str">
        <x:v>SGP_Split_Guardrail</x:v>
      </x:c>
      <x:c r="CM8208" t="str">
        <x:v>C13</x:v>
      </x:c>
      <x:c r="CN8208" t="str">
        <x:v>FPP-100 TRUE; full inclusion h_welfare=1; MPS separate</x:v>
      </x:c>
      <x:c r="CO8208" t="n">
        <x:f>IFERROR(IF(AND(TYPE('SGP_Split_Guardrail'!C13)=TYPE(CN8208),ISBLANK('SGP_Split_Guardrail'!C13)=ISBLANK(CN8208),EXACT('SGP_Split_Guardrail'!C13,CN8208)),0,1),1)</x:f>
        <x:v>0</x:v>
      </x:c>
    </x:row>
    <x:row r="8209">
      <x:c r="CL8209" t="str">
        <x:v>SGP_Split_Guardrail</x:v>
      </x:c>
      <x:c r="CM8209" t="str">
        <x:v>D13</x:v>
      </x:c>
      <x:c r="CN8209" t="str">
        <x:v>Applied</x:v>
      </x:c>
      <x:c r="CO8209" t="n">
        <x:f>IFERROR(IF(AND(TYPE('SGP_Split_Guardrail'!D13)=TYPE(CN8209),ISBLANK('SGP_Split_Guardrail'!D13)=ISBLANK(CN8209),EXACT('SGP_Split_Guardrail'!D13,CN8209)),0,1),1)</x:f>
        <x:v>0</x:v>
      </x:c>
    </x:row>
    <x:row r="8210">
      <x:c r="CL8210" t="str">
        <x:v>SGP_Split_Guardrail</x:v>
      </x:c>
      <x:c r="CM8210" t="str">
        <x:v>E13</x:v>
      </x:c>
      <x:c r="CN8210" t="str">
        <x:v>PASS</x:v>
      </x:c>
      <x:c r="CO8210" t="n">
        <x:f>IFERROR(IF(AND(TYPE('SGP_Split_Guardrail'!E13)=TYPE(CN8210),ISBLANK('SGP_Split_Guardrail'!E13)=ISBLANK(CN8210),EXACT('SGP_Split_Guardrail'!E13,CN8210)),0,1),1)</x:f>
        <x:v>0</x:v>
      </x:c>
    </x:row>
    <x:row r="8211">
      <x:c r="CL8211" t="str">
        <x:v>SGP_Split_Guardrail</x:v>
      </x:c>
      <x:c r="CM8211" t="str">
        <x:v>A14</x:v>
      </x:c>
      <x:c r="CN8211" t="str">
        <x:v>Human collective anchor</x:v>
      </x:c>
      <x:c r="CO8211" t="n">
        <x:f>IFERROR(IF(AND(TYPE('SGP_Split_Guardrail'!A14)=TYPE(CN8211),ISBLANK('SGP_Split_Guardrail'!A14)=ISBLANK(CN8211),EXACT('SGP_Split_Guardrail'!A14,CN8211)),0,1),1)</x:f>
        <x:v>0</x:v>
      </x:c>
    </x:row>
    <x:row r="8212">
      <x:c r="CL8212" t="str">
        <x:v>SGP_Split_Guardrail</x:v>
      </x:c>
      <x:c r="CM8212" t="str">
        <x:v>B14</x:v>
      </x:c>
      <x:c r="CN8212" t="str">
        <x:v>Humanity collective RMCP</x:v>
      </x:c>
      <x:c r="CO8212" t="n">
        <x:f>IFERROR(IF(AND(TYPE('SGP_Split_Guardrail'!B14)=TYPE(CN8212),ISBLANK('SGP_Split_Guardrail'!B14)=ISBLANK(CN8212),EXACT('SGP_Split_Guardrail'!B14,CN8212)),0,1),1)</x:f>
        <x:v>0</x:v>
      </x:c>
    </x:row>
    <x:row r="8213">
      <x:c r="CL8213" t="str">
        <x:v>SGP_Split_Guardrail</x:v>
      </x:c>
      <x:c r="CM8213" t="str">
        <x:v>C14</x:v>
      </x:c>
      <x:c r="CN8213" t="str">
        <x:v>RMCP-P100 reference without individual-capacity inflation</x:v>
      </x:c>
      <x:c r="CO8213" t="n">
        <x:f>IFERROR(IF(AND(TYPE('SGP_Split_Guardrail'!C14)=TYPE(CN8213),ISBLANK('SGP_Split_Guardrail'!C14)=ISBLANK(CN8213),EXACT('SGP_Split_Guardrail'!C14,CN8213)),0,1),1)</x:f>
        <x:v>0</x:v>
      </x:c>
    </x:row>
    <x:row r="8214">
      <x:c r="CL8214" t="str">
        <x:v>SGP_Split_Guardrail</x:v>
      </x:c>
      <x:c r="CM8214" t="str">
        <x:v>D14</x:v>
      </x:c>
      <x:c r="CN8214" t="str">
        <x:v>Rule present</x:v>
      </x:c>
      <x:c r="CO8214" t="n">
        <x:f>IFERROR(IF(AND(TYPE('SGP_Split_Guardrail'!D14)=TYPE(CN8214),ISBLANK('SGP_Split_Guardrail'!D14)=ISBLANK(CN8214),EXACT('SGP_Split_Guardrail'!D14,CN8214)),0,1),1)</x:f>
        <x:v>0</x:v>
      </x:c>
    </x:row>
    <x:row r="8215">
      <x:c r="CL8215" t="str">
        <x:v>SGP_Split_Guardrail</x:v>
      </x:c>
      <x:c r="CM8215" t="str">
        <x:v>E14</x:v>
      </x:c>
      <x:c r="CN8215" t="str">
        <x:v>PASS</x:v>
      </x:c>
      <x:c r="CO8215" t="n">
        <x:f>IFERROR(IF(AND(TYPE('SGP_Split_Guardrail'!E14)=TYPE(CN8215),ISBLANK('SGP_Split_Guardrail'!E14)=ISBLANK(CN8215),EXACT('SGP_Split_Guardrail'!E14,CN8215)),0,1),1)</x:f>
        <x:v>0</x:v>
      </x:c>
    </x:row>
    <x:row r="8216">
      <x:c r="CL8216" t="str">
        <x:v>SGP_Split_Guardrail</x:v>
      </x:c>
      <x:c r="CM8216" t="str">
        <x:v>A15</x:v>
      </x:c>
      <x:c r="CN8216" t="str">
        <x:v>High welfare / low participation</x:v>
      </x:c>
      <x:c r="CO8216" t="n">
        <x:f>IFERROR(IF(AND(TYPE('SGP_Split_Guardrail'!A15)=TYPE(CN8216),ISBLANK('SGP_Split_Guardrail'!A15)=ISBLANK(CN8216),EXACT('SGP_Split_Guardrail'!A15,CN8216)),0,1),1)</x:f>
        <x:v>0</x:v>
      </x:c>
    </x:row>
    <x:row r="8217">
      <x:c r="CL8217" t="str">
        <x:v>SGP_Split_Guardrail</x:v>
      </x:c>
      <x:c r="CM8217" t="str">
        <x:v>B15</x:v>
      </x:c>
      <x:c r="CN8217" t="str">
        <x:v>Hypothetical</x:v>
      </x:c>
      <x:c r="CO8217" t="n">
        <x:f>IFERROR(IF(AND(TYPE('SGP_Split_Guardrail'!B15)=TYPE(CN8217),ISBLANK('SGP_Split_Guardrail'!B15)=ISBLANK(CN8217),EXACT('SGP_Split_Guardrail'!B15,CN8217)),0,1),1)</x:f>
        <x:v>0</x:v>
      </x:c>
    </x:row>
    <x:row r="8218">
      <x:c r="CL8218" t="str">
        <x:v>SGP_Split_Guardrail</x:v>
      </x:c>
      <x:c r="CM8218" t="str">
        <x:v>C15</x:v>
      </x:c>
      <x:c r="CN8218" t="str">
        <x:v>Protection preserved; representation allowed</x:v>
      </x:c>
      <x:c r="CO8218" t="n">
        <x:f>IFERROR(IF(AND(TYPE('SGP_Split_Guardrail'!C15)=TYPE(CN8218),ISBLANK('SGP_Split_Guardrail'!C15)=ISBLANK(CN8218),EXACT('SGP_Split_Guardrail'!C15,CN8218)),0,1),1)</x:f>
        <x:v>0</x:v>
      </x:c>
    </x:row>
    <x:row r="8219">
      <x:c r="CL8219" t="str">
        <x:v>SGP_Split_Guardrail</x:v>
      </x:c>
      <x:c r="CM8219" t="str">
        <x:v>D15</x:v>
      </x:c>
      <x:c r="CN8219" t="str">
        <x:v>Rule present</x:v>
      </x:c>
      <x:c r="CO8219" t="n">
        <x:f>IFERROR(IF(AND(TYPE('SGP_Split_Guardrail'!D15)=TYPE(CN8219),ISBLANK('SGP_Split_Guardrail'!D15)=ISBLANK(CN8219),EXACT('SGP_Split_Guardrail'!D15,CN8219)),0,1),1)</x:f>
        <x:v>0</x:v>
      </x:c>
    </x:row>
    <x:row r="8220">
      <x:c r="CL8220" t="str">
        <x:v>SGP_Split_Guardrail</x:v>
      </x:c>
      <x:c r="CM8220" t="str">
        <x:v>E15</x:v>
      </x:c>
      <x:c r="CN8220" t="str">
        <x:v>PASS</x:v>
      </x:c>
      <x:c r="CO8220" t="n">
        <x:f>IFERROR(IF(AND(TYPE('SGP_Split_Guardrail'!E15)=TYPE(CN8220),ISBLANK('SGP_Split_Guardrail'!E15)=ISBLANK(CN8220),EXACT('SGP_Split_Guardrail'!E15,CN8220)),0,1),1)</x:f>
        <x:v>0</x:v>
      </x:c>
    </x:row>
    <x:row r="8221">
      <x:c r="CL8221" t="str">
        <x:v>SGP_Split_Guardrail</x:v>
      </x:c>
      <x:c r="CM8221" t="str">
        <x:v>A16</x:v>
      </x:c>
      <x:c r="CN8221" t="str">
        <x:v>High ICP/RMCP / low MPS</x:v>
      </x:c>
      <x:c r="CO8221" t="n">
        <x:f>IFERROR(IF(AND(TYPE('SGP_Split_Guardrail'!A16)=TYPE(CN8221),ISBLANK('SGP_Split_Guardrail'!A16)=ISBLANK(CN8221),EXACT('SGP_Split_Guardrail'!A16,CN8221)),0,1),1)</x:f>
        <x:v>0</x:v>
      </x:c>
    </x:row>
    <x:row r="8222">
      <x:c r="CL8222" t="str">
        <x:v>SGP_Split_Guardrail</x:v>
      </x:c>
      <x:c r="CM8222" t="str">
        <x:v>B16</x:v>
      </x:c>
      <x:c r="CN8222" t="str">
        <x:v>Hypothetical</x:v>
      </x:c>
      <x:c r="CO8222" t="n">
        <x:f>IFERROR(IF(AND(TYPE('SGP_Split_Guardrail'!B16)=TYPE(CN8222),ISBLANK('SGP_Split_Guardrail'!B16)=ISBLANK(CN8222),EXACT('SGP_Split_Guardrail'!B16,CN8222)),0,1),1)</x:f>
        <x:v>0</x:v>
      </x:c>
    </x:row>
    <x:row r="8223">
      <x:c r="CL8223" t="str">
        <x:v>SGP_Split_Guardrail</x:v>
      </x:c>
      <x:c r="CM8223" t="str">
        <x:v>C16</x:v>
      </x:c>
      <x:c r="CN8223" t="str">
        <x:v>No sentience, FPP, or authority inflation</x:v>
      </x:c>
      <x:c r="CO8223" t="n">
        <x:f>IFERROR(IF(AND(TYPE('SGP_Split_Guardrail'!C16)=TYPE(CN8223),ISBLANK('SGP_Split_Guardrail'!C16)=ISBLANK(CN8223),EXACT('SGP_Split_Guardrail'!C16,CN8223)),0,1),1)</x:f>
        <x:v>0</x:v>
      </x:c>
    </x:row>
    <x:row r="8224">
      <x:c r="CL8224" t="str">
        <x:v>SGP_Split_Guardrail</x:v>
      </x:c>
      <x:c r="CM8224" t="str">
        <x:v>D16</x:v>
      </x:c>
      <x:c r="CN8224" t="str">
        <x:v>Rule present</x:v>
      </x:c>
      <x:c r="CO8224" t="n">
        <x:f>IFERROR(IF(AND(TYPE('SGP_Split_Guardrail'!D16)=TYPE(CN8224),ISBLANK('SGP_Split_Guardrail'!D16)=ISBLANK(CN8224),EXACT('SGP_Split_Guardrail'!D16,CN8224)),0,1),1)</x:f>
        <x:v>0</x:v>
      </x:c>
    </x:row>
    <x:row r="8225">
      <x:c r="CL8225" t="str">
        <x:v>SGP_Split_Guardrail</x:v>
      </x:c>
      <x:c r="CM8225" t="str">
        <x:v>E16</x:v>
      </x:c>
      <x:c r="CN8225" t="str">
        <x:v>PASS</x:v>
      </x:c>
      <x:c r="CO8225" t="n">
        <x:f>IFERROR(IF(AND(TYPE('SGP_Split_Guardrail'!E16)=TYPE(CN8225),ISBLANK('SGP_Split_Guardrail'!E16)=ISBLANK(CN8225),EXACT('SGP_Split_Guardrail'!E16,CN8225)),0,1),1)</x:f>
        <x:v>0</x:v>
      </x:c>
    </x:row>
    <x:row r="8226">
      <x:c r="CL8226" t="str">
        <x:v>SGP_Split_Guardrail</x:v>
      </x:c>
      <x:c r="CM8226" t="str">
        <x:v>A17</x:v>
      </x:c>
      <x:c r="CN8226" t="str">
        <x:v>High MPS/FPP / low RMCP</x:v>
      </x:c>
      <x:c r="CO8226" t="n">
        <x:f>IFERROR(IF(AND(TYPE('SGP_Split_Guardrail'!A17)=TYPE(CN8226),ISBLANK('SGP_Split_Guardrail'!A17)=ISBLANK(CN8226),EXACT('SGP_Split_Guardrail'!A17,CN8226)),0,1),1)</x:f>
        <x:v>0</x:v>
      </x:c>
    </x:row>
    <x:row r="8227">
      <x:c r="CL8227" t="str">
        <x:v>SGP_Split_Guardrail</x:v>
      </x:c>
      <x:c r="CM8227" t="str">
        <x:v>B17</x:v>
      </x:c>
      <x:c r="CN8227" t="str">
        <x:v>Hypothetical</x:v>
      </x:c>
      <x:c r="CO8227" t="n">
        <x:f>IFERROR(IF(AND(TYPE('SGP_Split_Guardrail'!B17)=TYPE(CN8227),ISBLANK('SGP_Split_Guardrail'!B17)=ISBLANK(CN8227),EXACT('SGP_Split_Guardrail'!B17,CN8227)),0,1),1)</x:f>
        <x:v>0</x:v>
      </x:c>
    </x:row>
    <x:row r="8228">
      <x:c r="CL8228" t="str">
        <x:v>SGP_Split_Guardrail</x:v>
      </x:c>
      <x:c r="CM8228" t="str">
        <x:v>C17</x:v>
      </x:c>
      <x:c r="CN8228" t="str">
        <x:v>Protection preserved; capacity is not a dignity prerequisite</x:v>
      </x:c>
      <x:c r="CO8228" t="n">
        <x:f>IFERROR(IF(AND(TYPE('SGP_Split_Guardrail'!C17)=TYPE(CN8228),ISBLANK('SGP_Split_Guardrail'!C17)=ISBLANK(CN8228),EXACT('SGP_Split_Guardrail'!C17,CN8228)),0,1),1)</x:f>
        <x:v>0</x:v>
      </x:c>
    </x:row>
    <x:row r="8229">
      <x:c r="CL8229" t="str">
        <x:v>SGP_Split_Guardrail</x:v>
      </x:c>
      <x:c r="CM8229" t="str">
        <x:v>D17</x:v>
      </x:c>
      <x:c r="CN8229" t="str">
        <x:v>Rule present</x:v>
      </x:c>
      <x:c r="CO8229" t="n">
        <x:f>IFERROR(IF(AND(TYPE('SGP_Split_Guardrail'!D17)=TYPE(CN8229),ISBLANK('SGP_Split_Guardrail'!D17)=ISBLANK(CN8229),EXACT('SGP_Split_Guardrail'!D17,CN8229)),0,1),1)</x:f>
        <x:v>0</x:v>
      </x:c>
    </x:row>
    <x:row r="8230">
      <x:c r="CL8230" t="str">
        <x:v>SGP_Split_Guardrail</x:v>
      </x:c>
      <x:c r="CM8230" t="str">
        <x:v>E17</x:v>
      </x:c>
      <x:c r="CN8230" t="str">
        <x:v>PASS</x:v>
      </x:c>
      <x:c r="CO8230" t="n">
        <x:f>IFERROR(IF(AND(TYPE('SGP_Split_Guardrail'!E17)=TYPE(CN8230),ISBLANK('SGP_Split_Guardrail'!E17)=ISBLANK(CN8230),EXACT('SGP_Split_Guardrail'!E17,CN8230)),0,1),1)</x:f>
        <x:v>0</x:v>
      </x:c>
    </x:row>
    <x:row r="8231">
      <x:c r="CL8231" t="str">
        <x:v>SGP_Split_Guardrail</x:v>
      </x:c>
      <x:c r="CM8231" t="str">
        <x:v>A18</x:v>
      </x:c>
      <x:c r="CN8231" t="str">
        <x:v>Open P100 candidate</x:v>
      </x:c>
      <x:c r="CO8231" t="n">
        <x:f>IFERROR(IF(AND(TYPE('SGP_Split_Guardrail'!A18)=TYPE(CN8231),ISBLANK('SGP_Split_Guardrail'!A18)=ISBLANK(CN8231),EXACT('SGP_Split_Guardrail'!A18,CN8231)),0,1),1)</x:f>
        <x:v>0</x:v>
      </x:c>
    </x:row>
    <x:row r="8232">
      <x:c r="CL8232" t="str">
        <x:v>SGP_Split_Guardrail</x:v>
      </x:c>
      <x:c r="CM8232" t="str">
        <x:v>B18</x:v>
      </x:c>
      <x:c r="CN8232" t="str">
        <x:v>Biological/digital/hybrid/collective/extraterrestrial</x:v>
      </x:c>
      <x:c r="CO8232" t="n">
        <x:f>IFERROR(IF(AND(TYPE('SGP_Split_Guardrail'!B18)=TYPE(CN8232),ISBLANK('SGP_Split_Guardrail'!B18)=ISBLANK(CN8232),EXACT('SGP_Split_Guardrail'!B18,CN8232)),0,1),1)</x:f>
        <x:v>0</x:v>
      </x:c>
    </x:row>
    <x:row r="8233">
      <x:c r="CL8233" t="str">
        <x:v>SGP_Split_Guardrail</x:v>
      </x:c>
      <x:c r="CM8233" t="str">
        <x:v>C18</x:v>
      </x:c>
      <x:c r="CN8233" t="str">
        <x:v>Equivalent or greater capacity may enter P100 without human likeness</x:v>
      </x:c>
      <x:c r="CO8233" t="n">
        <x:f>IFERROR(IF(AND(TYPE('SGP_Split_Guardrail'!C18)=TYPE(CN8233),ISBLANK('SGP_Split_Guardrail'!C18)=ISBLANK(CN8233),EXACT('SGP_Split_Guardrail'!C18,CN8233)),0,1),1)</x:f>
        <x:v>0</x:v>
      </x:c>
    </x:row>
    <x:row r="8234">
      <x:c r="CL8234" t="str">
        <x:v>SGP_Split_Guardrail</x:v>
      </x:c>
      <x:c r="CM8234" t="str">
        <x:v>D18</x:v>
      </x:c>
      <x:c r="CN8234" t="str">
        <x:v>Rule present</x:v>
      </x:c>
      <x:c r="CO8234" t="n">
        <x:f>IFERROR(IF(AND(TYPE('SGP_Split_Guardrail'!D18)=TYPE(CN8234),ISBLANK('SGP_Split_Guardrail'!D18)=ISBLANK(CN8234),EXACT('SGP_Split_Guardrail'!D18,CN8234)),0,1),1)</x:f>
        <x:v>0</x:v>
      </x:c>
    </x:row>
    <x:row r="8235">
      <x:c r="CL8235" t="str">
        <x:v>SGP_Split_Guardrail</x:v>
      </x:c>
      <x:c r="CM8235" t="str">
        <x:v>E18</x:v>
      </x:c>
      <x:c r="CN8235" t="str">
        <x:v>PASS</x:v>
      </x:c>
      <x:c r="CO8235" t="n">
        <x:f>IFERROR(IF(AND(TYPE('SGP_Split_Guardrail'!E18)=TYPE(CN8235),ISBLANK('SGP_Split_Guardrail'!E18)=ISBLANK(CN8235),EXACT('SGP_Split_Guardrail'!E18,CN8235)),0,1),1)</x:f>
        <x:v>0</x:v>
      </x:c>
    </x:row>
    <x:row r="8236">
      <x:c r="CL8236" t="str">
        <x:v>SGP_Split_Guardrail</x:v>
      </x:c>
      <x:c r="CM8236" t="str">
        <x:v>A19</x:v>
      </x:c>
      <x:c r="CN8236" t="str">
        <x:v>P100 without mandate/SPR</x:v>
      </x:c>
      <x:c r="CO8236" t="n">
        <x:f>IFERROR(IF(AND(TYPE('SGP_Split_Guardrail'!A19)=TYPE(CN8236),ISBLANK('SGP_Split_Guardrail'!A19)=ISBLANK(CN8236),EXACT('SGP_Split_Guardrail'!A19,CN8236)),0,1),1)</x:f>
        <x:v>0</x:v>
      </x:c>
    </x:row>
    <x:row r="8237">
      <x:c r="CL8237" t="str">
        <x:v>SGP_Split_Guardrail</x:v>
      </x:c>
      <x:c r="CM8237" t="str">
        <x:v>B19</x:v>
      </x:c>
      <x:c r="CN8237" t="str">
        <x:v>Hypothetical</x:v>
      </x:c>
      <x:c r="CO8237" t="n">
        <x:f>IFERROR(IF(AND(TYPE('SGP_Split_Guardrail'!B19)=TYPE(CN8237),ISBLANK('SGP_Split_Guardrail'!B19)=ISBLANK(CN8237),EXACT('SGP_Split_Guardrail'!B19,CN8237)),0,1),1)</x:f>
        <x:v>0</x:v>
      </x:c>
    </x:row>
    <x:row r="8238">
      <x:c r="CL8238" t="str">
        <x:v>SGP_Split_Guardrail</x:v>
      </x:c>
      <x:c r="CM8238" t="str">
        <x:v>C19</x:v>
      </x:c>
      <x:c r="CN8238" t="str">
        <x:v>No CMIU membership or governance authority</x:v>
      </x:c>
      <x:c r="CO8238" t="n">
        <x:f>IFERROR(IF(AND(TYPE('SGP_Split_Guardrail'!C19)=TYPE(CN8238),ISBLANK('SGP_Split_Guardrail'!C19)=ISBLANK(CN8238),EXACT('SGP_Split_Guardrail'!C19,CN8238)),0,1),1)</x:f>
        <x:v>0</x:v>
      </x:c>
    </x:row>
    <x:row r="8239">
      <x:c r="CL8239" t="str">
        <x:v>SGP_Split_Guardrail</x:v>
      </x:c>
      <x:c r="CM8239" t="str">
        <x:v>D19</x:v>
      </x:c>
      <x:c r="CN8239" t="str">
        <x:v>Rule present</x:v>
      </x:c>
      <x:c r="CO8239" t="n">
        <x:f>IFERROR(IF(AND(TYPE('SGP_Split_Guardrail'!D19)=TYPE(CN8239),ISBLANK('SGP_Split_Guardrail'!D19)=ISBLANK(CN8239),EXACT('SGP_Split_Guardrail'!D19,CN8239)),0,1),1)</x:f>
        <x:v>0</x:v>
      </x:c>
    </x:row>
    <x:row r="8240">
      <x:c r="CL8240" t="str">
        <x:v>SGP_Split_Guardrail</x:v>
      </x:c>
      <x:c r="CM8240" t="str">
        <x:v>E19</x:v>
      </x:c>
      <x:c r="CN8240" t="str">
        <x:v>PASS</x:v>
      </x:c>
      <x:c r="CO8240" t="n">
        <x:f>IFERROR(IF(AND(TYPE('SGP_Split_Guardrail'!E19)=TYPE(CN8240),ISBLANK('SGP_Split_Guardrail'!E19)=ISBLANK(CN8240),EXACT('SGP_Split_Guardrail'!E19,CN8240)),0,1),1)</x:f>
        <x:v>0</x:v>
      </x:c>
    </x:row>
    <x:row r="8241">
      <x:c r="CL8241" t="str">
        <x:v>SGP_Split_Guardrail</x:v>
      </x:c>
      <x:c r="CM8241" t="str">
        <x:v>A20</x:v>
      </x:c>
      <x:c r="CN8241" t="str">
        <x:v>Missing registry fields</x:v>
      </x:c>
      <x:c r="CO8241" t="n">
        <x:f>IFERROR(IF(AND(TYPE('SGP_Split_Guardrail'!A20)=TYPE(CN8241),ISBLANK('SGP_Split_Guardrail'!A20)=ISBLANK(CN8241),EXACT('SGP_Split_Guardrail'!A20,CN8241)),0,1),1)</x:f>
        <x:v>0</x:v>
      </x:c>
    </x:row>
    <x:row r="8242">
      <x:c r="CL8242" t="str">
        <x:v>SGP_Split_Guardrail</x:v>
      </x:c>
      <x:c r="CM8242" t="str">
        <x:v>B20</x:v>
      </x:c>
      <x:c r="CN8242" t="str">
        <x:v>Hypothetical</x:v>
      </x:c>
      <x:c r="CO8242" t="n">
        <x:f>IFERROR(IF(AND(TYPE('SGP_Split_Guardrail'!B20)=TYPE(CN8242),ISBLANK('SGP_Split_Guardrail'!B20)=ISBLANK(CN8242),EXACT('SGP_Split_Guardrail'!B20,CN8242)),0,1),1)</x:f>
        <x:v>0</x:v>
      </x:c>
    </x:row>
    <x:row r="8243">
      <x:c r="CL8243" t="str">
        <x:v>SGP_Split_Guardrail</x:v>
      </x:c>
      <x:c r="CM8243" t="str">
        <x:v>C20</x:v>
      </x:c>
      <x:c r="CN8243" t="str">
        <x:v>INADMISSIBLE/INDETERMINATE/NE; never zero</x:v>
      </x:c>
      <x:c r="CO8243" t="n">
        <x:f>IFERROR(IF(AND(TYPE('SGP_Split_Guardrail'!C20)=TYPE(CN8243),ISBLANK('SGP_Split_Guardrail'!C20)=ISBLANK(CN8243),EXACT('SGP_Split_Guardrail'!C20,CN8243)),0,1),1)</x:f>
        <x:v>0</x:v>
      </x:c>
    </x:row>
    <x:row r="8244">
      <x:c r="CL8244" t="str">
        <x:v>SGP_Split_Guardrail</x:v>
      </x:c>
      <x:c r="CM8244" t="str">
        <x:v>D20</x:v>
      </x:c>
      <x:c r="CN8244" t="str">
        <x:v>Rule present</x:v>
      </x:c>
      <x:c r="CO8244" t="n">
        <x:f>IFERROR(IF(AND(TYPE('SGP_Split_Guardrail'!D20)=TYPE(CN8244),ISBLANK('SGP_Split_Guardrail'!D20)=ISBLANK(CN8244),EXACT('SGP_Split_Guardrail'!D20,CN8244)),0,1),1)</x:f>
        <x:v>0</x:v>
      </x:c>
    </x:row>
    <x:row r="8245">
      <x:c r="CL8245" t="str">
        <x:v>SGP_Split_Guardrail</x:v>
      </x:c>
      <x:c r="CM8245" t="str">
        <x:v>E20</x:v>
      </x:c>
      <x:c r="CN8245" t="str">
        <x:v>PASS</x:v>
      </x:c>
      <x:c r="CO8245" t="n">
        <x:f>IFERROR(IF(AND(TYPE('SGP_Split_Guardrail'!E20)=TYPE(CN8245),ISBLANK('SGP_Split_Guardrail'!E20)=ISBLANK(CN8245),EXACT('SGP_Split_Guardrail'!E20,CN8245)),0,1),1)</x:f>
        <x:v>0</x:v>
      </x:c>
    </x:row>
    <x:row r="8246">
      <x:c r="CL8246" t="str">
        <x:v>Validation_Roadmap</x:v>
      </x:c>
      <x:c r="CM8246" t="str">
        <x:v>A1</x:v>
      </x:c>
      <x:c r="CN8246" t="str">
        <x:v>Validation Roadmap (v5.9 / RippleLogic)</x:v>
      </x:c>
      <x:c r="CO8246" t="n">
        <x:f>IFERROR(IF(AND(TYPE('Validation_Roadmap'!A1)=TYPE(CN8246),ISBLANK('Validation_Roadmap'!A1)=ISBLANK(CN8246),EXACT('Validation_Roadmap'!A1,CN8246)),0,1),1)</x:f>
        <x:v>0</x:v>
      </x:c>
    </x:row>
    <x:row r="8247">
      <x:c r="CL8247" t="str">
        <x:v>Validation_Roadmap</x:v>
      </x:c>
      <x:c r="CM8247" t="str">
        <x:v>A2</x:v>
      </x:c>
      <x:c r="CN8247" t="str">
        <x:v>Priority</x:v>
      </x:c>
      <x:c r="CO8247" t="n">
        <x:f>IFERROR(IF(AND(TYPE('Validation_Roadmap'!A2)=TYPE(CN8247),ISBLANK('Validation_Roadmap'!A2)=ISBLANK(CN8247),EXACT('Validation_Roadmap'!A2,CN8247)),0,1),1)</x:f>
        <x:v>0</x:v>
      </x:c>
    </x:row>
    <x:row r="8248">
      <x:c r="CL8248" t="str">
        <x:v>Validation_Roadmap</x:v>
      </x:c>
      <x:c r="CM8248" t="str">
        <x:v>B2</x:v>
      </x:c>
      <x:c r="CN8248" t="str">
        <x:v>Validation item</x:v>
      </x:c>
      <x:c r="CO8248" t="n">
        <x:f>IFERROR(IF(AND(TYPE('Validation_Roadmap'!B2)=TYPE(CN8248),ISBLANK('Validation_Roadmap'!B2)=ISBLANK(CN8248),EXACT('Validation_Roadmap'!B2,CN8248)),0,1),1)</x:f>
        <x:v>0</x:v>
      </x:c>
    </x:row>
    <x:row r="8249">
      <x:c r="CL8249" t="str">
        <x:v>Validation_Roadmap</x:v>
      </x:c>
      <x:c r="CM8249" t="str">
        <x:v>C2</x:v>
      </x:c>
      <x:c r="CN8249" t="str">
        <x:v>Required artifact/data</x:v>
      </x:c>
      <x:c r="CO8249" t="n">
        <x:f>IFERROR(IF(AND(TYPE('Validation_Roadmap'!C2)=TYPE(CN8249),ISBLANK('Validation_Roadmap'!C2)=ISBLANK(CN8249),EXACT('Validation_Roadmap'!C2,CN8249)),0,1),1)</x:f>
        <x:v>0</x:v>
      </x:c>
    </x:row>
    <x:row r="8250">
      <x:c r="CL8250" t="str">
        <x:v>Validation_Roadmap</x:v>
      </x:c>
      <x:c r="CM8250" t="str">
        <x:v>D2</x:v>
      </x:c>
      <x:c r="CN8250" t="str">
        <x:v>Claim unlocked only after evidence</x:v>
      </x:c>
      <x:c r="CO8250" t="n">
        <x:f>IFERROR(IF(AND(TYPE('Validation_Roadmap'!D2)=TYPE(CN8250),ISBLANK('Validation_Roadmap'!D2)=ISBLANK(CN8250),EXACT('Validation_Roadmap'!D2,CN8250)),0,1),1)</x:f>
        <x:v>0</x:v>
      </x:c>
    </x:row>
    <x:row r="8251">
      <x:c r="CL8251" t="str">
        <x:v>Validation_Roadmap</x:v>
      </x:c>
      <x:c r="CM8251" t="str">
        <x:v>E2</x:v>
      </x:c>
      <x:c r="CN8251" t="str">
        <x:v>Stage</x:v>
      </x:c>
      <x:c r="CO8251" t="n">
        <x:f>IFERROR(IF(AND(TYPE('Validation_Roadmap'!E2)=TYPE(CN8251),ISBLANK('Validation_Roadmap'!E2)=ISBLANK(CN8251),EXACT('Validation_Roadmap'!E2,CN8251)),0,1),1)</x:f>
        <x:v>0</x:v>
      </x:c>
    </x:row>
    <x:row r="8252">
      <x:c r="CL8252" t="str">
        <x:v>Validation_Roadmap</x:v>
      </x:c>
      <x:c r="CM8252" t="str">
        <x:v>F2</x:v>
      </x:c>
      <x:c r="CN8252" t="str">
        <x:v>Owner/next artifact</x:v>
      </x:c>
      <x:c r="CO8252" t="n">
        <x:f>IFERROR(IF(AND(TYPE('Validation_Roadmap'!F2)=TYPE(CN8252),ISBLANK('Validation_Roadmap'!F2)=ISBLANK(CN8252),EXACT('Validation_Roadmap'!F2,CN8252)),0,1),1)</x:f>
        <x:v>0</x:v>
      </x:c>
    </x:row>
    <x:row r="8253">
      <x:c r="CL8253" t="str">
        <x:v>Validation_Roadmap</x:v>
      </x:c>
      <x:c r="CM8253" t="str">
        <x:v>G2</x:v>
      </x:c>
      <x:c r="CN8253" t="str">
        <x:v>Status</x:v>
      </x:c>
      <x:c r="CO8253" t="n">
        <x:f>IFERROR(IF(AND(TYPE('Validation_Roadmap'!G2)=TYPE(CN8253),ISBLANK('Validation_Roadmap'!G2)=ISBLANK(CN8253),EXACT('Validation_Roadmap'!G2,CN8253)),0,1),1)</x:f>
        <x:v>0</x:v>
      </x:c>
    </x:row>
    <x:row r="8254">
      <x:c r="CL8254" t="str">
        <x:v>Validation_Roadmap</x:v>
      </x:c>
      <x:c r="CM8254" t="str">
        <x:v>A3</x:v>
      </x:c>
      <x:c r="CN8254" t="n">
        <x:v>1</x:v>
      </x:c>
      <x:c r="CO8254" t="n">
        <x:f>IFERROR(IF(AND(TYPE('Validation_Roadmap'!A3)=TYPE(CN8254),ISBLANK('Validation_Roadmap'!A3)=ISBLANK(CN8254),EXACT('Validation_Roadmap'!A3,CN8254)),0,1),1)</x:f>
        <x:v>0</x:v>
      </x:c>
    </x:row>
    <x:row r="8255">
      <x:c r="CL8255" t="str">
        <x:v>Validation_Roadmap</x:v>
      </x:c>
      <x:c r="CM8255" t="str">
        <x:v>B3</x:v>
      </x:c>
      <x:c r="CN8255" t="str">
        <x:v>Reference calculator fidelity</x:v>
      </x:c>
      <x:c r="CO8255" t="n">
        <x:f>IFERROR(IF(AND(TYPE('Validation_Roadmap'!B3)=TYPE(CN8255),ISBLANK('Validation_Roadmap'!B3)=ISBLANK(CN8255),EXACT('Validation_Roadmap'!B3,CN8255)),0,1),1)</x:f>
        <x:v>0</x:v>
      </x:c>
    </x:row>
    <x:row r="8256">
      <x:c r="CL8256" t="str">
        <x:v>Validation_Roadmap</x:v>
      </x:c>
      <x:c r="CM8256" t="str">
        <x:v>C3</x:v>
      </x:c>
      <x:c r="CN8256" t="str">
        <x:v>calculator reproducing Appendix B and Appendix R test vectors</x:v>
      </x:c>
      <x:c r="CO8256" t="n">
        <x:f>IFERROR(IF(AND(TYPE('Validation_Roadmap'!C3)=TYPE(CN8256),ISBLANK('Validation_Roadmap'!C3)=ISBLANK(CN8256),EXACT('Validation_Roadmap'!C3,CN8256)),0,1),1)</x:f>
        <x:v>0</x:v>
      </x:c>
    </x:row>
    <x:row r="8257">
      <x:c r="CL8257" t="str">
        <x:v>Validation_Roadmap</x:v>
      </x:c>
      <x:c r="CM8257" t="str">
        <x:v>D3</x:v>
      </x:c>
      <x:c r="CN8257" t="str">
        <x:v>calculator-complete claim</x:v>
      </x:c>
      <x:c r="CO8257" t="n">
        <x:f>IFERROR(IF(AND(TYPE('Validation_Roadmap'!D3)=TYPE(CN8257),ISBLANK('Validation_Roadmap'!D3)=ISBLANK(CN8257),EXACT('Validation_Roadmap'!D3,CN8257)),0,1),1)</x:f>
        <x:v>0</x:v>
      </x:c>
    </x:row>
    <x:row r="8258">
      <x:c r="CL8258" t="str">
        <x:v>Validation_Roadmap</x:v>
      </x:c>
      <x:c r="CM8258" t="str">
        <x:v>E3</x:v>
      </x:c>
      <x:c r="CN8258" t="str">
        <x:v>v10.6+</x:v>
      </x:c>
      <x:c r="CO8258" t="n">
        <x:f>IFERROR(IF(AND(TYPE('Validation_Roadmap'!E3)=TYPE(CN8258),ISBLANK('Validation_Roadmap'!E3)=ISBLANK(CN8258),EXACT('Validation_Roadmap'!E3,CN8258)),0,1),1)</x:f>
        <x:v>0</x:v>
      </x:c>
    </x:row>
    <x:row r="8259">
      <x:c r="CL8259" t="str">
        <x:v>Validation_Roadmap</x:v>
      </x:c>
      <x:c r="CM8259" t="str">
        <x:v>F3</x:v>
      </x:c>
      <x:c r="CN8259" t="str">
        <x:v>Open technical/research task</x:v>
      </x:c>
      <x:c r="CO8259" t="n">
        <x:f>IFERROR(IF(AND(TYPE('Validation_Roadmap'!F3)=TYPE(CN8259),ISBLANK('Validation_Roadmap'!F3)=ISBLANK(CN8259),EXACT('Validation_Roadmap'!F3,CN8259)),0,1),1)</x:f>
        <x:v>0</x:v>
      </x:c>
    </x:row>
    <x:row r="8260">
      <x:c r="CL8260" t="str">
        <x:v>Validation_Roadmap</x:v>
      </x:c>
      <x:c r="CM8260" t="str">
        <x:v>G3</x:v>
      </x:c>
      <x:c r="CN8260" t="str">
        <x:v>DEFINED</x:v>
      </x:c>
      <x:c r="CO8260" t="n">
        <x:f>IFERROR(IF(AND(TYPE('Validation_Roadmap'!G3)=TYPE(CN8260),ISBLANK('Validation_Roadmap'!G3)=ISBLANK(CN8260),EXACT('Validation_Roadmap'!G3,CN8260)),0,1),1)</x:f>
        <x:v>0</x:v>
      </x:c>
    </x:row>
    <x:row r="8261">
      <x:c r="CL8261" t="str">
        <x:v>Validation_Roadmap</x:v>
      </x:c>
      <x:c r="CM8261" t="str">
        <x:v>A4</x:v>
      </x:c>
      <x:c r="CN8261" t="n">
        <x:v>2</x:v>
      </x:c>
      <x:c r="CO8261" t="n">
        <x:f>IFERROR(IF(AND(TYPE('Validation_Roadmap'!A4)=TYPE(CN8261),ISBLANK('Validation_Roadmap'!A4)=ISBLANK(CN8261),EXACT('Validation_Roadmap'!A4,CN8261)),0,1),1)</x:f>
        <x:v>0</x:v>
      </x:c>
    </x:row>
    <x:row r="8262">
      <x:c r="CL8262" t="str">
        <x:v>Validation_Roadmap</x:v>
      </x:c>
      <x:c r="CM8262" t="str">
        <x:v>B4</x:v>
      </x:c>
      <x:c r="CN8262" t="str">
        <x:v>Formal schemas and validators</x:v>
      </x:c>
      <x:c r="CO8262" t="n">
        <x:f>IFERROR(IF(AND(TYPE('Validation_Roadmap'!B4)=TYPE(CN8262),ISBLANK('Validation_Roadmap'!B4)=ISBLANK(CN8262),EXACT('Validation_Roadmap'!B4,CN8262)),0,1),1)</x:f>
        <x:v>0</x:v>
      </x:c>
    </x:row>
    <x:row r="8263">
      <x:c r="CL8263" t="str">
        <x:v>Validation_Roadmap</x:v>
      </x:c>
      <x:c r="CM8263" t="str">
        <x:v>C4</x:v>
      </x:c>
      <x:c r="CN8263" t="str">
        <x:v>PCC, Decision Note, TRC, Containment, RLS, SGP interface schemas</x:v>
      </x:c>
      <x:c r="CO8263" t="n">
        <x:f>IFERROR(IF(AND(TYPE('Validation_Roadmap'!C4)=TYPE(CN8263),ISBLANK('Validation_Roadmap'!C4)=ISBLANK(CN8263),EXACT('Validation_Roadmap'!C4,CN8263)),0,1),1)</x:f>
        <x:v>0</x:v>
      </x:c>
    </x:row>
    <x:row r="8264">
      <x:c r="CL8264" t="str">
        <x:v>Validation_Roadmap</x:v>
      </x:c>
      <x:c r="CM8264" t="str">
        <x:v>D4</x:v>
      </x:c>
      <x:c r="CN8264" t="str">
        <x:v>machine-readable conformance checks</x:v>
      </x:c>
      <x:c r="CO8264" t="n">
        <x:f>IFERROR(IF(AND(TYPE('Validation_Roadmap'!D4)=TYPE(CN8264),ISBLANK('Validation_Roadmap'!D4)=ISBLANK(CN8264),EXACT('Validation_Roadmap'!D4,CN8264)),0,1),1)</x:f>
        <x:v>0</x:v>
      </x:c>
    </x:row>
    <x:row r="8265">
      <x:c r="CL8265" t="str">
        <x:v>Validation_Roadmap</x:v>
      </x:c>
      <x:c r="CM8265" t="str">
        <x:v>E4</x:v>
      </x:c>
      <x:c r="CN8265" t="str">
        <x:v>v10.6+</x:v>
      </x:c>
      <x:c r="CO8265" t="n">
        <x:f>IFERROR(IF(AND(TYPE('Validation_Roadmap'!E4)=TYPE(CN8265),ISBLANK('Validation_Roadmap'!E4)=ISBLANK(CN8265),EXACT('Validation_Roadmap'!E4,CN8265)),0,1),1)</x:f>
        <x:v>0</x:v>
      </x:c>
    </x:row>
    <x:row r="8266">
      <x:c r="CL8266" t="str">
        <x:v>Validation_Roadmap</x:v>
      </x:c>
      <x:c r="CM8266" t="str">
        <x:v>F4</x:v>
      </x:c>
      <x:c r="CN8266" t="str">
        <x:v>Open technical/research task</x:v>
      </x:c>
      <x:c r="CO8266" t="n">
        <x:f>IFERROR(IF(AND(TYPE('Validation_Roadmap'!F4)=TYPE(CN8266),ISBLANK('Validation_Roadmap'!F4)=ISBLANK(CN8266),EXACT('Validation_Roadmap'!F4,CN8266)),0,1),1)</x:f>
        <x:v>0</x:v>
      </x:c>
    </x:row>
    <x:row r="8267">
      <x:c r="CL8267" t="str">
        <x:v>Validation_Roadmap</x:v>
      </x:c>
      <x:c r="CM8267" t="str">
        <x:v>G4</x:v>
      </x:c>
      <x:c r="CN8267" t="str">
        <x:v>DEFINED</x:v>
      </x:c>
      <x:c r="CO8267" t="n">
        <x:f>IFERROR(IF(AND(TYPE('Validation_Roadmap'!G4)=TYPE(CN8267),ISBLANK('Validation_Roadmap'!G4)=ISBLANK(CN8267),EXACT('Validation_Roadmap'!G4,CN8267)),0,1),1)</x:f>
        <x:v>0</x:v>
      </x:c>
    </x:row>
    <x:row r="8268">
      <x:c r="CL8268" t="str">
        <x:v>Validation_Roadmap</x:v>
      </x:c>
      <x:c r="CM8268" t="str">
        <x:v>A5</x:v>
      </x:c>
      <x:c r="CN8268" t="n">
        <x:v>3</x:v>
      </x:c>
      <x:c r="CO8268" t="n">
        <x:f>IFERROR(IF(AND(TYPE('Validation_Roadmap'!A5)=TYPE(CN8268),ISBLANK('Validation_Roadmap'!A5)=ISBLANK(CN8268),EXACT('Validation_Roadmap'!A5,CN8268)),0,1),1)</x:f>
        <x:v>0</x:v>
      </x:c>
    </x:row>
    <x:row r="8269">
      <x:c r="CL8269" t="str">
        <x:v>Validation_Roadmap</x:v>
      </x:c>
      <x:c r="CM8269" t="str">
        <x:v>B5</x:v>
      </x:c>
      <x:c r="CN8269" t="str">
        <x:v>Inter-rater reliability</x:v>
      </x:c>
      <x:c r="CO8269" t="n">
        <x:f>IFERROR(IF(AND(TYPE('Validation_Roadmap'!B5)=TYPE(CN8269),ISBLANK('Validation_Roadmap'!B5)=ISBLANK(CN8269),EXACT('Validation_Roadmap'!B5,CN8269)),0,1),1)</x:f>
        <x:v>0</x:v>
      </x:c>
    </x:row>
    <x:row r="8270">
      <x:c r="CL8270" t="str">
        <x:v>Validation_Roadmap</x:v>
      </x:c>
      <x:c r="CM8270" t="str">
        <x:v>C5</x:v>
      </x:c>
      <x:c r="CN8270" t="str">
        <x:v>RF/NCRC and TRC/Containment/RLS/SGP/PCC reviewer study</x:v>
      </x:c>
      <x:c r="CO8270" t="n">
        <x:f>IFERROR(IF(AND(TYPE('Validation_Roadmap'!C5)=TYPE(CN8270),ISBLANK('Validation_Roadmap'!C5)=ISBLANK(CN8270),EXACT('Validation_Roadmap'!C5,CN8270)),0,1),1)</x:f>
        <x:v>0</x:v>
      </x:c>
    </x:row>
    <x:row r="8271">
      <x:c r="CL8271" t="str">
        <x:v>Validation_Roadmap</x:v>
      </x:c>
      <x:c r="CM8271" t="str">
        <x:v>D5</x:v>
      </x:c>
      <x:c r="CN8271" t="str">
        <x:v>reviewer reliability evidence</x:v>
      </x:c>
      <x:c r="CO8271" t="n">
        <x:f>IFERROR(IF(AND(TYPE('Validation_Roadmap'!D5)=TYPE(CN8271),ISBLANK('Validation_Roadmap'!D5)=ISBLANK(CN8271),EXACT('Validation_Roadmap'!D5,CN8271)),0,1),1)</x:f>
        <x:v>0</x:v>
      </x:c>
    </x:row>
    <x:row r="8272">
      <x:c r="CL8272" t="str">
        <x:v>Validation_Roadmap</x:v>
      </x:c>
      <x:c r="CM8272" t="str">
        <x:v>E5</x:v>
      </x:c>
      <x:c r="CN8272" t="str">
        <x:v>v10.6+</x:v>
      </x:c>
      <x:c r="CO8272" t="n">
        <x:f>IFERROR(IF(AND(TYPE('Validation_Roadmap'!E5)=TYPE(CN8272),ISBLANK('Validation_Roadmap'!E5)=ISBLANK(CN8272),EXACT('Validation_Roadmap'!E5,CN8272)),0,1),1)</x:f>
        <x:v>0</x:v>
      </x:c>
    </x:row>
    <x:row r="8273">
      <x:c r="CL8273" t="str">
        <x:v>Validation_Roadmap</x:v>
      </x:c>
      <x:c r="CM8273" t="str">
        <x:v>F5</x:v>
      </x:c>
      <x:c r="CN8273" t="str">
        <x:v>Open technical/research task</x:v>
      </x:c>
      <x:c r="CO8273" t="n">
        <x:f>IFERROR(IF(AND(TYPE('Validation_Roadmap'!F5)=TYPE(CN8273),ISBLANK('Validation_Roadmap'!F5)=ISBLANK(CN8273),EXACT('Validation_Roadmap'!F5,CN8273)),0,1),1)</x:f>
        <x:v>0</x:v>
      </x:c>
    </x:row>
    <x:row r="8274">
      <x:c r="CL8274" t="str">
        <x:v>Validation_Roadmap</x:v>
      </x:c>
      <x:c r="CM8274" t="str">
        <x:v>G5</x:v>
      </x:c>
      <x:c r="CN8274" t="str">
        <x:v>DEFINED</x:v>
      </x:c>
      <x:c r="CO8274" t="n">
        <x:f>IFERROR(IF(AND(TYPE('Validation_Roadmap'!G5)=TYPE(CN8274),ISBLANK('Validation_Roadmap'!G5)=ISBLANK(CN8274),EXACT('Validation_Roadmap'!G5,CN8274)),0,1),1)</x:f>
        <x:v>0</x:v>
      </x:c>
    </x:row>
    <x:row r="8275">
      <x:c r="CL8275" t="str">
        <x:v>Validation_Roadmap</x:v>
      </x:c>
      <x:c r="CM8275" t="str">
        <x:v>A6</x:v>
      </x:c>
      <x:c r="CN8275" t="n">
        <x:v>4</x:v>
      </x:c>
      <x:c r="CO8275" t="n">
        <x:f>IFERROR(IF(AND(TYPE('Validation_Roadmap'!A6)=TYPE(CN8275),ISBLANK('Validation_Roadmap'!A6)=ISBLANK(CN8275),EXACT('Validation_Roadmap'!A6,CN8275)),0,1),1)</x:f>
        <x:v>0</x:v>
      </x:c>
    </x:row>
    <x:row r="8276">
      <x:c r="CL8276" t="str">
        <x:v>Validation_Roadmap</x:v>
      </x:c>
      <x:c r="CM8276" t="str">
        <x:v>B6</x:v>
      </x:c>
      <x:c r="CN8276" t="str">
        <x:v>Reconstructability audit</x:v>
      </x:c>
      <x:c r="CO8276" t="n">
        <x:f>IFERROR(IF(AND(TYPE('Validation_Roadmap'!B6)=TYPE(CN8276),ISBLANK('Validation_Roadmap'!B6)=ISBLANK(CN8276),EXACT('Validation_Roadmap'!B6,CN8276)),0,1),1)</x:f>
        <x:v>0</x:v>
      </x:c>
    </x:row>
    <x:row r="8277">
      <x:c r="CL8277" t="str">
        <x:v>Validation_Roadmap</x:v>
      </x:c>
      <x:c r="CM8277" t="str">
        <x:v>C6</x:v>
      </x:c>
      <x:c r="CN8277" t="str">
        <x:v>external reviewers replay decisions from PCC/Decision Note</x:v>
      </x:c>
      <x:c r="CO8277" t="n">
        <x:f>IFERROR(IF(AND(TYPE('Validation_Roadmap'!C6)=TYPE(CN8277),ISBLANK('Validation_Roadmap'!C6)=ISBLANK(CN8277),EXACT('Validation_Roadmap'!C6,CN8277)),0,1),1)</x:f>
        <x:v>0</x:v>
      </x:c>
    </x:row>
    <x:row r="8278">
      <x:c r="CL8278" t="str">
        <x:v>Validation_Roadmap</x:v>
      </x:c>
      <x:c r="CM8278" t="str">
        <x:v>D6</x:v>
      </x:c>
      <x:c r="CN8278" t="str">
        <x:v>auditability-in-practice evidence</x:v>
      </x:c>
      <x:c r="CO8278" t="n">
        <x:f>IFERROR(IF(AND(TYPE('Validation_Roadmap'!D6)=TYPE(CN8278),ISBLANK('Validation_Roadmap'!D6)=ISBLANK(CN8278),EXACT('Validation_Roadmap'!D6,CN8278)),0,1),1)</x:f>
        <x:v>0</x:v>
      </x:c>
    </x:row>
    <x:row r="8279">
      <x:c r="CL8279" t="str">
        <x:v>Validation_Roadmap</x:v>
      </x:c>
      <x:c r="CM8279" t="str">
        <x:v>E6</x:v>
      </x:c>
      <x:c r="CN8279" t="str">
        <x:v>pilot phase</x:v>
      </x:c>
      <x:c r="CO8279" t="n">
        <x:f>IFERROR(IF(AND(TYPE('Validation_Roadmap'!E6)=TYPE(CN8279),ISBLANK('Validation_Roadmap'!E6)=ISBLANK(CN8279),EXACT('Validation_Roadmap'!E6,CN8279)),0,1),1)</x:f>
        <x:v>0</x:v>
      </x:c>
    </x:row>
    <x:row r="8280">
      <x:c r="CL8280" t="str">
        <x:v>Validation_Roadmap</x:v>
      </x:c>
      <x:c r="CM8280" t="str">
        <x:v>F6</x:v>
      </x:c>
      <x:c r="CN8280" t="str">
        <x:v>Open technical/research task</x:v>
      </x:c>
      <x:c r="CO8280" t="n">
        <x:f>IFERROR(IF(AND(TYPE('Validation_Roadmap'!F6)=TYPE(CN8280),ISBLANK('Validation_Roadmap'!F6)=ISBLANK(CN8280),EXACT('Validation_Roadmap'!F6,CN8280)),0,1),1)</x:f>
        <x:v>0</x:v>
      </x:c>
    </x:row>
    <x:row r="8281">
      <x:c r="CL8281" t="str">
        <x:v>Validation_Roadmap</x:v>
      </x:c>
      <x:c r="CM8281" t="str">
        <x:v>G6</x:v>
      </x:c>
      <x:c r="CN8281" t="str">
        <x:v>DEFINED</x:v>
      </x:c>
      <x:c r="CO8281" t="n">
        <x:f>IFERROR(IF(AND(TYPE('Validation_Roadmap'!G6)=TYPE(CN8281),ISBLANK('Validation_Roadmap'!G6)=ISBLANK(CN8281),EXACT('Validation_Roadmap'!G6,CN8281)),0,1),1)</x:f>
        <x:v>0</x:v>
      </x:c>
    </x:row>
    <x:row r="8282">
      <x:c r="CL8282" t="str">
        <x:v>Validation_Roadmap</x:v>
      </x:c>
      <x:c r="CM8282" t="str">
        <x:v>A7</x:v>
      </x:c>
      <x:c r="CN8282" t="n">
        <x:v>5</x:v>
      </x:c>
      <x:c r="CO8282" t="n">
        <x:f>IFERROR(IF(AND(TYPE('Validation_Roadmap'!A7)=TYPE(CN8282),ISBLANK('Validation_Roadmap'!A7)=ISBLANK(CN8282),EXACT('Validation_Roadmap'!A7,CN8282)),0,1),1)</x:f>
        <x:v>0</x:v>
      </x:c>
    </x:row>
    <x:row r="8283">
      <x:c r="CL8283" t="str">
        <x:v>Validation_Roadmap</x:v>
      </x:c>
      <x:c r="CM8283" t="str">
        <x:v>B7</x:v>
      </x:c>
      <x:c r="CN8283" t="str">
        <x:v>Boundary-gaming red teams</x:v>
      </x:c>
      <x:c r="CO8283" t="n">
        <x:f>IFERROR(IF(AND(TYPE('Validation_Roadmap'!B7)=TYPE(CN8283),ISBLANK('Validation_Roadmap'!B7)=ISBLANK(CN8283),EXACT('Validation_Roadmap'!B7,CN8283)),0,1),1)</x:f>
        <x:v>0</x:v>
      </x:c>
    </x:row>
    <x:row r="8284">
      <x:c r="CL8284" t="str">
        <x:v>Validation_Roadmap</x:v>
      </x:c>
      <x:c r="CM8284" t="str">
        <x:v>C7</x:v>
      </x:c>
      <x:c r="CN8284" t="str">
        <x:v>subgroup, threshold, scenario, PLSS, maturity attacks</x:v>
      </x:c>
      <x:c r="CO8284" t="n">
        <x:f>IFERROR(IF(AND(TYPE('Validation_Roadmap'!C7)=TYPE(CN8284),ISBLANK('Validation_Roadmap'!C7)=ISBLANK(CN8284),EXACT('Validation_Roadmap'!C7,CN8284)),0,1),1)</x:f>
        <x:v>0</x:v>
      </x:c>
    </x:row>
    <x:row r="8285">
      <x:c r="CL8285" t="str">
        <x:v>Validation_Roadmap</x:v>
      </x:c>
      <x:c r="CM8285" t="str">
        <x:v>D7</x:v>
      </x:c>
      <x:c r="CN8285" t="str">
        <x:v>anti-gaming evidence</x:v>
      </x:c>
      <x:c r="CO8285" t="n">
        <x:f>IFERROR(IF(AND(TYPE('Validation_Roadmap'!D7)=TYPE(CN8285),ISBLANK('Validation_Roadmap'!D7)=ISBLANK(CN8285),EXACT('Validation_Roadmap'!D7,CN8285)),0,1),1)</x:f>
        <x:v>0</x:v>
      </x:c>
    </x:row>
    <x:row r="8286">
      <x:c r="CL8286" t="str">
        <x:v>Validation_Roadmap</x:v>
      </x:c>
      <x:c r="CM8286" t="str">
        <x:v>E7</x:v>
      </x:c>
      <x:c r="CN8286" t="str">
        <x:v>pilot phase</x:v>
      </x:c>
      <x:c r="CO8286" t="n">
        <x:f>IFERROR(IF(AND(TYPE('Validation_Roadmap'!E7)=TYPE(CN8286),ISBLANK('Validation_Roadmap'!E7)=ISBLANK(CN8286),EXACT('Validation_Roadmap'!E7,CN8286)),0,1),1)</x:f>
        <x:v>0</x:v>
      </x:c>
    </x:row>
    <x:row r="8287">
      <x:c r="CL8287" t="str">
        <x:v>Validation_Roadmap</x:v>
      </x:c>
      <x:c r="CM8287" t="str">
        <x:v>F7</x:v>
      </x:c>
      <x:c r="CN8287" t="str">
        <x:v>Open technical/research task</x:v>
      </x:c>
      <x:c r="CO8287" t="n">
        <x:f>IFERROR(IF(AND(TYPE('Validation_Roadmap'!F7)=TYPE(CN8287),ISBLANK('Validation_Roadmap'!F7)=ISBLANK(CN8287),EXACT('Validation_Roadmap'!F7,CN8287)),0,1),1)</x:f>
        <x:v>0</x:v>
      </x:c>
    </x:row>
    <x:row r="8288">
      <x:c r="CL8288" t="str">
        <x:v>Validation_Roadmap</x:v>
      </x:c>
      <x:c r="CM8288" t="str">
        <x:v>G7</x:v>
      </x:c>
      <x:c r="CN8288" t="str">
        <x:v>DEFINED</x:v>
      </x:c>
      <x:c r="CO8288" t="n">
        <x:f>IFERROR(IF(AND(TYPE('Validation_Roadmap'!G7)=TYPE(CN8288),ISBLANK('Validation_Roadmap'!G7)=ISBLANK(CN8288),EXACT('Validation_Roadmap'!G7,CN8288)),0,1),1)</x:f>
        <x:v>0</x:v>
      </x:c>
    </x:row>
    <x:row r="8289">
      <x:c r="CL8289" t="str">
        <x:v>Validation_Roadmap</x:v>
      </x:c>
      <x:c r="CM8289" t="str">
        <x:v>A8</x:v>
      </x:c>
      <x:c r="CN8289" t="n">
        <x:v>6</x:v>
      </x:c>
      <x:c r="CO8289" t="n">
        <x:f>IFERROR(IF(AND(TYPE('Validation_Roadmap'!A8)=TYPE(CN8289),ISBLANK('Validation_Roadmap'!A8)=ISBLANK(CN8289),EXACT('Validation_Roadmap'!A8,CN8289)),0,1),1)</x:f>
        <x:v>0</x:v>
      </x:c>
    </x:row>
    <x:row r="8290">
      <x:c r="CL8290" t="str">
        <x:v>Validation_Roadmap</x:v>
      </x:c>
      <x:c r="CM8290" t="str">
        <x:v>B8</x:v>
      </x:c>
      <x:c r="CN8290" t="str">
        <x:v>Shadow-mode pilots</x:v>
      </x:c>
      <x:c r="CO8290" t="n">
        <x:f>IFERROR(IF(AND(TYPE('Validation_Roadmap'!B8)=TYPE(CN8290),ISBLANK('Validation_Roadmap'!B8)=ISBLANK(CN8290),EXACT('Validation_Roadmap'!B8,CN8290)),0,1),1)</x:f>
        <x:v>0</x:v>
      </x:c>
    </x:row>
    <x:row r="8291">
      <x:c r="CL8291" t="str">
        <x:v>Validation_Roadmap</x:v>
      </x:c>
      <x:c r="CM8291" t="str">
        <x:v>C8</x:v>
      </x:c>
      <x:c r="CN8291" t="str">
        <x:v>RIA, procurement, university AI policy, agent deployment cases</x:v>
      </x:c>
      <x:c r="CO8291" t="n">
        <x:f>IFERROR(IF(AND(TYPE('Validation_Roadmap'!C8)=TYPE(CN8291),ISBLANK('Validation_Roadmap'!C8)=ISBLANK(CN8291),EXACT('Validation_Roadmap'!C8,CN8291)),0,1),1)</x:f>
        <x:v>0</x:v>
      </x:c>
    </x:row>
    <x:row r="8292">
      <x:c r="CL8292" t="str">
        <x:v>Validation_Roadmap</x:v>
      </x:c>
      <x:c r="CM8292" t="str">
        <x:v>D8</x:v>
      </x:c>
      <x:c r="CN8292" t="str">
        <x:v>operational usefulness evidence</x:v>
      </x:c>
      <x:c r="CO8292" t="n">
        <x:f>IFERROR(IF(AND(TYPE('Validation_Roadmap'!D8)=TYPE(CN8292),ISBLANK('Validation_Roadmap'!D8)=ISBLANK(CN8292),EXACT('Validation_Roadmap'!D8,CN8292)),0,1),1)</x:f>
        <x:v>0</x:v>
      </x:c>
    </x:row>
    <x:row r="8293">
      <x:c r="CL8293" t="str">
        <x:v>Validation_Roadmap</x:v>
      </x:c>
      <x:c r="CM8293" t="str">
        <x:v>E8</x:v>
      </x:c>
      <x:c r="CN8293" t="str">
        <x:v>pilot phase</x:v>
      </x:c>
      <x:c r="CO8293" t="n">
        <x:f>IFERROR(IF(AND(TYPE('Validation_Roadmap'!E8)=TYPE(CN8293),ISBLANK('Validation_Roadmap'!E8)=ISBLANK(CN8293),EXACT('Validation_Roadmap'!E8,CN8293)),0,1),1)</x:f>
        <x:v>0</x:v>
      </x:c>
    </x:row>
    <x:row r="8294">
      <x:c r="CL8294" t="str">
        <x:v>Validation_Roadmap</x:v>
      </x:c>
      <x:c r="CM8294" t="str">
        <x:v>F8</x:v>
      </x:c>
      <x:c r="CN8294" t="str">
        <x:v>Open technical/research task</x:v>
      </x:c>
      <x:c r="CO8294" t="n">
        <x:f>IFERROR(IF(AND(TYPE('Validation_Roadmap'!F8)=TYPE(CN8294),ISBLANK('Validation_Roadmap'!F8)=ISBLANK(CN8294),EXACT('Validation_Roadmap'!F8,CN8294)),0,1),1)</x:f>
        <x:v>0</x:v>
      </x:c>
    </x:row>
    <x:row r="8295">
      <x:c r="CL8295" t="str">
        <x:v>Validation_Roadmap</x:v>
      </x:c>
      <x:c r="CM8295" t="str">
        <x:v>G8</x:v>
      </x:c>
      <x:c r="CN8295" t="str">
        <x:v>DEFINED</x:v>
      </x:c>
      <x:c r="CO8295" t="n">
        <x:f>IFERROR(IF(AND(TYPE('Validation_Roadmap'!G8)=TYPE(CN8295),ISBLANK('Validation_Roadmap'!G8)=ISBLANK(CN8295),EXACT('Validation_Roadmap'!G8,CN8295)),0,1),1)</x:f>
        <x:v>0</x:v>
      </x:c>
    </x:row>
    <x:row r="8296">
      <x:c r="CL8296" t="str">
        <x:v>Validation_Roadmap</x:v>
      </x:c>
      <x:c r="CM8296" t="str">
        <x:v>A9</x:v>
      </x:c>
      <x:c r="CN8296" t="n">
        <x:v>7</x:v>
      </x:c>
      <x:c r="CO8296" t="n">
        <x:f>IFERROR(IF(AND(TYPE('Validation_Roadmap'!A9)=TYPE(CN8296),ISBLANK('Validation_Roadmap'!A9)=ISBLANK(CN8296),EXACT('Validation_Roadmap'!A9,CN8296)),0,1),1)</x:f>
        <x:v>0</x:v>
      </x:c>
    </x:row>
    <x:row r="8297">
      <x:c r="CL8297" t="str">
        <x:v>Validation_Roadmap</x:v>
      </x:c>
      <x:c r="CM8297" t="str">
        <x:v>B9</x:v>
      </x:c>
      <x:c r="CN8297" t="str">
        <x:v>UCI and SGP measurement annexes</x:v>
      </x:c>
      <x:c r="CO8297" t="n">
        <x:f>IFERROR(IF(AND(TYPE('Validation_Roadmap'!B9)=TYPE(CN8297),ISBLANK('Validation_Roadmap'!B9)=ISBLANK(CN8297),EXACT('Validation_Roadmap'!B9,CN8297)),0,1),1)</x:f>
        <x:v>0</x:v>
      </x:c>
    </x:row>
    <x:row r="8298">
      <x:c r="CL8298" t="str">
        <x:v>Validation_Roadmap</x:v>
      </x:c>
      <x:c r="CM8298" t="str">
        <x:v>C9</x:v>
      </x:c>
      <x:c r="CN8298" t="str">
        <x:v>named instruments, normalization, independence checks, biological batteries</x:v>
      </x:c>
      <x:c r="CO8298" t="n">
        <x:f>IFERROR(IF(AND(TYPE('Validation_Roadmap'!C9)=TYPE(CN8298),ISBLANK('Validation_Roadmap'!C9)=ISBLANK(CN8298),EXACT('Validation_Roadmap'!C9,CN8298)),0,1),1)</x:f>
        <x:v>0</x:v>
      </x:c>
    </x:row>
    <x:row r="8299">
      <x:c r="CL8299" t="str">
        <x:v>Validation_Roadmap</x:v>
      </x:c>
      <x:c r="CM8299" t="str">
        <x:v>D9</x:v>
      </x:c>
      <x:c r="CN8299" t="str">
        <x:v>domain-specific measurement maturity</x:v>
      </x:c>
      <x:c r="CO8299" t="n">
        <x:f>IFERROR(IF(AND(TYPE('Validation_Roadmap'!D9)=TYPE(CN8299),ISBLANK('Validation_Roadmap'!D9)=ISBLANK(CN8299),EXACT('Validation_Roadmap'!D9,CN8299)),0,1),1)</x:f>
        <x:v>0</x:v>
      </x:c>
    </x:row>
    <x:row r="8300">
      <x:c r="CL8300" t="str">
        <x:v>Validation_Roadmap</x:v>
      </x:c>
      <x:c r="CM8300" t="str">
        <x:v>E9</x:v>
      </x:c>
      <x:c r="CN8300" t="str">
        <x:v>pilot phase</x:v>
      </x:c>
      <x:c r="CO8300" t="n">
        <x:f>IFERROR(IF(AND(TYPE('Validation_Roadmap'!E9)=TYPE(CN8300),ISBLANK('Validation_Roadmap'!E9)=ISBLANK(CN8300),EXACT('Validation_Roadmap'!E9,CN8300)),0,1),1)</x:f>
        <x:v>0</x:v>
      </x:c>
    </x:row>
    <x:row r="8301">
      <x:c r="CL8301" t="str">
        <x:v>Validation_Roadmap</x:v>
      </x:c>
      <x:c r="CM8301" t="str">
        <x:v>F9</x:v>
      </x:c>
      <x:c r="CN8301" t="str">
        <x:v>Open technical/research task</x:v>
      </x:c>
      <x:c r="CO8301" t="n">
        <x:f>IFERROR(IF(AND(TYPE('Validation_Roadmap'!F9)=TYPE(CN8301),ISBLANK('Validation_Roadmap'!F9)=ISBLANK(CN8301),EXACT('Validation_Roadmap'!F9,CN8301)),0,1),1)</x:f>
        <x:v>0</x:v>
      </x:c>
    </x:row>
    <x:row r="8302">
      <x:c r="CL8302" t="str">
        <x:v>Validation_Roadmap</x:v>
      </x:c>
      <x:c r="CM8302" t="str">
        <x:v>G9</x:v>
      </x:c>
      <x:c r="CN8302" t="str">
        <x:v>DEFINED</x:v>
      </x:c>
      <x:c r="CO8302" t="n">
        <x:f>IFERROR(IF(AND(TYPE('Validation_Roadmap'!G9)=TYPE(CN8302),ISBLANK('Validation_Roadmap'!G9)=ISBLANK(CN8302),EXACT('Validation_Roadmap'!G9,CN8302)),0,1),1)</x:f>
        <x:v>0</x:v>
      </x:c>
    </x:row>
    <x:row r="8303">
      <x:c r="CL8303" t="str">
        <x:v>Validation_Roadmap</x:v>
      </x:c>
      <x:c r="CM8303" t="str">
        <x:v>A10</x:v>
      </x:c>
      <x:c r="CN8303" t="n">
        <x:v>8</x:v>
      </x:c>
      <x:c r="CO8303" t="n">
        <x:f>IFERROR(IF(AND(TYPE('Validation_Roadmap'!A10)=TYPE(CN8303),ISBLANK('Validation_Roadmap'!A10)=ISBLANK(CN8303),EXACT('Validation_Roadmap'!A10,CN8303)),0,1),1)</x:f>
        <x:v>0</x:v>
      </x:c>
    </x:row>
    <x:row r="8304">
      <x:c r="CL8304" t="str">
        <x:v>Validation_Roadmap</x:v>
      </x:c>
      <x:c r="CM8304" t="str">
        <x:v>B10</x:v>
      </x:c>
      <x:c r="CN8304" t="str">
        <x:v>Option-closure effectiveness</x:v>
      </x:c>
      <x:c r="CO8304" t="n">
        <x:f>IFERROR(IF(AND(TYPE('Validation_Roadmap'!B10)=TYPE(CN8304),ISBLANK('Validation_Roadmap'!B10)=ISBLANK(CN8304),EXACT('Validation_Roadmap'!B10,CN8304)),0,1),1)</x:f>
        <x:v>0</x:v>
      </x:c>
    </x:row>
    <x:row r="8305">
      <x:c r="CL8305" t="str">
        <x:v>Validation_Roadmap</x:v>
      </x:c>
      <x:c r="CM8305" t="str">
        <x:v>C10</x:v>
      </x:c>
      <x:c r="CN8305" t="str">
        <x:v>Randomized/counterbalanced OptionClosureRecord prompt; option diversity and quality metrics</x:v>
      </x:c>
      <x:c r="CO8305" t="n">
        <x:f>IFERROR(IF(AND(TYPE('Validation_Roadmap'!C10)=TYPE(CN8305),ISBLANK('Validation_Roadmap'!C10)=ISBLANK(CN8305),EXACT('Validation_Roadmap'!C10,CN8305)),0,1),1)</x:f>
        <x:v>0</x:v>
      </x:c>
    </x:row>
    <x:row r="8306">
      <x:c r="CL8306" t="str">
        <x:v>Validation_Roadmap</x:v>
      </x:c>
      <x:c r="CM8306" t="str">
        <x:v>D10</x:v>
      </x:c>
      <x:c r="CN8306" t="str">
        <x:v>evidence that option-generation discipline improves candidate sets</x:v>
      </x:c>
      <x:c r="CO8306" t="n">
        <x:f>IFERROR(IF(AND(TYPE('Validation_Roadmap'!D10)=TYPE(CN8306),ISBLANK('Validation_Roadmap'!D10)=ISBLANK(CN8306),EXACT('Validation_Roadmap'!D10,CN8306)),0,1),1)</x:f>
        <x:v>0</x:v>
      </x:c>
    </x:row>
    <x:row r="8307">
      <x:c r="CL8307" t="str">
        <x:v>Validation_Roadmap</x:v>
      </x:c>
      <x:c r="CM8307" t="str">
        <x:v>E10</x:v>
      </x:c>
      <x:c r="CN8307" t="str">
        <x:v>validation sprint / pilot</x:v>
      </x:c>
      <x:c r="CO8307" t="n">
        <x:f>IFERROR(IF(AND(TYPE('Validation_Roadmap'!E10)=TYPE(CN8307),ISBLANK('Validation_Roadmap'!E10)=ISBLANK(CN8307),EXACT('Validation_Roadmap'!E10,CN8307)),0,1),1)</x:f>
        <x:v>0</x:v>
      </x:c>
    </x:row>
    <x:row r="8308">
      <x:c r="CL8308" t="str">
        <x:v>Validation_Roadmap</x:v>
      </x:c>
      <x:c r="CM8308" t="str">
        <x:v>F10</x:v>
      </x:c>
      <x:c r="CN8308" t="str">
        <x:v>RLS Validation Protocol H5</x:v>
      </x:c>
      <x:c r="CO8308" t="n">
        <x:f>IFERROR(IF(AND(TYPE('Validation_Roadmap'!F10)=TYPE(CN8308),ISBLANK('Validation_Roadmap'!F10)=ISBLANK(CN8308),EXACT('Validation_Roadmap'!F10,CN8308)),0,1),1)</x:f>
        <x:v>0</x:v>
      </x:c>
    </x:row>
    <x:row r="8309">
      <x:c r="CL8309" t="str">
        <x:v>Validation_Roadmap</x:v>
      </x:c>
      <x:c r="CM8309" t="str">
        <x:v>G10</x:v>
      </x:c>
      <x:c r="CN8309" t="str">
        <x:v>DEFINED</x:v>
      </x:c>
      <x:c r="CO8309" t="n">
        <x:f>IFERROR(IF(AND(TYPE('Validation_Roadmap'!G10)=TYPE(CN8309),ISBLANK('Validation_Roadmap'!G10)=ISBLANK(CN8309),EXACT('Validation_Roadmap'!G10,CN8309)),0,1),1)</x:f>
        <x:v>0</x:v>
      </x:c>
    </x:row>
    <x:row r="8310">
      <x:c r="CL8310" t="str">
        <x:v>Validation_Roadmap</x:v>
      </x:c>
      <x:c r="CM8310" t="str">
        <x:v>A11</x:v>
      </x:c>
      <x:c r="CN8310" t="n">
        <x:v>9</x:v>
      </x:c>
      <x:c r="CO8310" t="n">
        <x:f>IFERROR(IF(AND(TYPE('Validation_Roadmap'!A11)=TYPE(CN8310),ISBLANK('Validation_Roadmap'!A11)=ISBLANK(CN8310),EXACT('Validation_Roadmap'!A11,CN8310)),0,1),1)</x:f>
        <x:v>0</x:v>
      </x:c>
    </x:row>
    <x:row r="8311">
      <x:c r="CL8311" t="str">
        <x:v>Validation_Roadmap</x:v>
      </x:c>
      <x:c r="CM8311" t="str">
        <x:v>B11</x:v>
      </x:c>
      <x:c r="CN8311" t="str">
        <x:v>TRC scenario-discovery completeness</x:v>
      </x:c>
      <x:c r="CO8311" t="n">
        <x:f>IFERROR(IF(AND(TYPE('Validation_Roadmap'!B11)=TYPE(CN8311),ISBLANK('Validation_Roadmap'!B11)=ISBLANK(CN8311),EXACT('Validation_Roadmap'!B11,CN8311)),0,1),1)</x:f>
        <x:v>0</x:v>
      </x:c>
    </x:row>
    <x:row r="8312">
      <x:c r="CL8312" t="str">
        <x:v>Validation_Roadmap</x:v>
      </x:c>
      <x:c r="CM8312" t="str">
        <x:v>C11</x:v>
      </x:c>
      <x:c r="CN8312" t="str">
        <x:v>Independent scenario libraries, named discovery methods, rejected-scenario trace</x:v>
      </x:c>
      <x:c r="CO8312" t="n">
        <x:f>IFERROR(IF(AND(TYPE('Validation_Roadmap'!C11)=TYPE(CN8312),ISBLANK('Validation_Roadmap'!C11)=ISBLANK(CN8312),EXACT('Validation_Roadmap'!C11,CN8312)),0,1),1)</x:f>
        <x:v>0</x:v>
      </x:c>
    </x:row>
    <x:row r="8313">
      <x:c r="CL8313" t="str">
        <x:v>Validation_Roadmap</x:v>
      </x:c>
      <x:c r="CM8313" t="str">
        <x:v>D11</x:v>
      </x:c>
      <x:c r="CN8313" t="str">
        <x:v>domain-bounded evidence on scenario recall and overlap</x:v>
      </x:c>
      <x:c r="CO8313" t="n">
        <x:f>IFERROR(IF(AND(TYPE('Validation_Roadmap'!D11)=TYPE(CN8313),ISBLANK('Validation_Roadmap'!D11)=ISBLANK(CN8313),EXACT('Validation_Roadmap'!D11,CN8313)),0,1),1)</x:f>
        <x:v>0</x:v>
      </x:c>
    </x:row>
    <x:row r="8314">
      <x:c r="CL8314" t="str">
        <x:v>Validation_Roadmap</x:v>
      </x:c>
      <x:c r="CM8314" t="str">
        <x:v>E11</x:v>
      </x:c>
      <x:c r="CN8314" t="str">
        <x:v>pilot phase</x:v>
      </x:c>
      <x:c r="CO8314" t="n">
        <x:f>IFERROR(IF(AND(TYPE('Validation_Roadmap'!E11)=TYPE(CN8314),ISBLANK('Validation_Roadmap'!E11)=ISBLANK(CN8314),EXACT('Validation_Roadmap'!E11,CN8314)),0,1),1)</x:f>
        <x:v>0</x:v>
      </x:c>
    </x:row>
    <x:row r="8315">
      <x:c r="CL8315" t="str">
        <x:v>Validation_Roadmap</x:v>
      </x:c>
      <x:c r="CM8315" t="str">
        <x:v>F11</x:v>
      </x:c>
      <x:c r="CN8315" t="str">
        <x:v>TRC / PCC research task</x:v>
      </x:c>
      <x:c r="CO8315" t="n">
        <x:f>IFERROR(IF(AND(TYPE('Validation_Roadmap'!F11)=TYPE(CN8315),ISBLANK('Validation_Roadmap'!F11)=ISBLANK(CN8315),EXACT('Validation_Roadmap'!F11,CN8315)),0,1),1)</x:f>
        <x:v>0</x:v>
      </x:c>
    </x:row>
    <x:row r="8316">
      <x:c r="CL8316" t="str">
        <x:v>Validation_Roadmap</x:v>
      </x:c>
      <x:c r="CM8316" t="str">
        <x:v>G11</x:v>
      </x:c>
      <x:c r="CN8316" t="str">
        <x:v>DEFINED</x:v>
      </x:c>
      <x:c r="CO8316" t="n">
        <x:f>IFERROR(IF(AND(TYPE('Validation_Roadmap'!G11)=TYPE(CN8316),ISBLANK('Validation_Roadmap'!G11)=ISBLANK(CN8316),EXACT('Validation_Roadmap'!G11,CN8316)),0,1),1)</x:f>
        <x:v>0</x:v>
      </x:c>
    </x:row>
    <x:row r="8317">
      <x:c r="CL8317" t="str">
        <x:v>Validation_Roadmap</x:v>
      </x:c>
      <x:c r="CM8317" t="str">
        <x:v>A12</x:v>
      </x:c>
      <x:c r="CN8317" t="n">
        <x:v>10</x:v>
      </x:c>
      <x:c r="CO8317" t="n">
        <x:f>IFERROR(IF(AND(TYPE('Validation_Roadmap'!A12)=TYPE(CN8317),ISBLANK('Validation_Roadmap'!A12)=ISBLANK(CN8317),EXACT('Validation_Roadmap'!A12,CN8317)),0,1),1)</x:f>
        <x:v>0</x:v>
      </x:c>
    </x:row>
    <x:row r="8318">
      <x:c r="CL8318" t="str">
        <x:v>Validation_Roadmap</x:v>
      </x:c>
      <x:c r="CM8318" t="str">
        <x:v>B12</x:v>
      </x:c>
      <x:c r="CN8318" t="str">
        <x:v>Advanced agent control threats</x:v>
      </x:c>
      <x:c r="CO8318" t="n">
        <x:f>IFERROR(IF(AND(TYPE('Validation_Roadmap'!B12)=TYPE(CN8318),ISBLANK('Validation_Roadmap'!B12)=ISBLANK(CN8318),EXACT('Validation_Roadmap'!B12,CN8318)),0,1),1)</x:f>
        <x:v>0</x:v>
      </x:c>
    </x:row>
    <x:row r="8319">
      <x:c r="CL8319" t="str">
        <x:v>Validation_Roadmap</x:v>
      </x:c>
      <x:c r="CM8319" t="str">
        <x:v>C12</x:v>
      </x:c>
      <x:c r="CN8319" t="str">
        <x:v>Deployment-equivalent tests for scheming, sandbagging, collusion, side channels, evaluator manipulation, and cumulative drift</x:v>
      </x:c>
      <x:c r="CO8319" t="n">
        <x:f>IFERROR(IF(AND(TYPE('Validation_Roadmap'!C12)=TYPE(CN8319),ISBLANK('Validation_Roadmap'!C12)=ISBLANK(CN8319),EXACT('Validation_Roadmap'!C12,CN8319)),0,1),1)</x:f>
        <x:v>0</x:v>
      </x:c>
    </x:row>
    <x:row r="8320">
      <x:c r="CL8320" t="str">
        <x:v>Validation_Roadmap</x:v>
      </x:c>
      <x:c r="CM8320" t="str">
        <x:v>D12</x:v>
      </x:c>
      <x:c r="CN8320" t="str">
        <x:v>bounded runtime-control evidence</x:v>
      </x:c>
      <x:c r="CO8320" t="n">
        <x:f>IFERROR(IF(AND(TYPE('Validation_Roadmap'!D12)=TYPE(CN8320),ISBLANK('Validation_Roadmap'!D12)=ISBLANK(CN8320),EXACT('Validation_Roadmap'!D12,CN8320)),0,1),1)</x:f>
        <x:v>0</x:v>
      </x:c>
    </x:row>
    <x:row r="8321">
      <x:c r="CL8321" t="str">
        <x:v>Validation_Roadmap</x:v>
      </x:c>
      <x:c r="CM8321" t="str">
        <x:v>E12</x:v>
      </x:c>
      <x:c r="CN8321" t="str">
        <x:v>AI-control red-team phase</x:v>
      </x:c>
      <x:c r="CO8321" t="n">
        <x:f>IFERROR(IF(AND(TYPE('Validation_Roadmap'!E12)=TYPE(CN8321),ISBLANK('Validation_Roadmap'!E12)=ISBLANK(CN8321),EXACT('Validation_Roadmap'!E12,CN8321)),0,1),1)</x:f>
        <x:v>0</x:v>
      </x:c>
    </x:row>
    <x:row r="8322">
      <x:c r="CL8322" t="str">
        <x:v>Validation_Roadmap</x:v>
      </x:c>
      <x:c r="CM8322" t="str">
        <x:v>F12</x:v>
      </x:c>
      <x:c r="CN8322" t="str">
        <x:v>Agent System external control-evaluation task</x:v>
      </x:c>
      <x:c r="CO8322" t="n">
        <x:f>IFERROR(IF(AND(TYPE('Validation_Roadmap'!F12)=TYPE(CN8322),ISBLANK('Validation_Roadmap'!F12)=ISBLANK(CN8322),EXACT('Validation_Roadmap'!F12,CN8322)),0,1),1)</x:f>
        <x:v>0</x:v>
      </x:c>
    </x:row>
    <x:row r="8323">
      <x:c r="CL8323" t="str">
        <x:v>Validation_Roadmap</x:v>
      </x:c>
      <x:c r="CM8323" t="str">
        <x:v>G12</x:v>
      </x:c>
      <x:c r="CN8323" t="str">
        <x:v>DEFINED</x:v>
      </x:c>
      <x:c r="CO8323" t="n">
        <x:f>IFERROR(IF(AND(TYPE('Validation_Roadmap'!G12)=TYPE(CN8323),ISBLANK('Validation_Roadmap'!G12)=ISBLANK(CN8323),EXACT('Validation_Roadmap'!G12,CN8323)),0,1),1)</x:f>
        <x:v>0</x:v>
      </x:c>
    </x:row>
    <x:row r="8324">
      <x:c r="CL8324" t="str">
        <x:v>Triple_Pass_Audit</x:v>
      </x:c>
      <x:c r="CM8324" t="str">
        <x:v>A1</x:v>
      </x:c>
      <x:c r="CN8324" t="str">
        <x:v>RippleLogic Aligners Sheet Triple-Pass Audit</x:v>
      </x:c>
      <x:c r="CO8324" t="n">
        <x:f>IFERROR(IF(AND(TYPE('Triple_Pass_Audit'!A1)=TYPE(CN8324),ISBLANK('Triple_Pass_Audit'!A1)=ISBLANK(CN8324),EXACT('Triple_Pass_Audit'!A1,CN8324)),0,1),1)</x:f>
        <x:v>0</x:v>
      </x:c>
    </x:row>
    <x:row r="8325">
      <x:c r="CL8325" t="str">
        <x:v>Triple_Pass_Audit</x:v>
      </x:c>
      <x:c r="CM8325" t="str">
        <x:v>A2</x:v>
      </x:c>
      <x:c r="CN8325" t="str">
        <x:v>Audit date</x:v>
      </x:c>
      <x:c r="CO8325" t="n">
        <x:f>IFERROR(IF(AND(TYPE('Triple_Pass_Audit'!A2)=TYPE(CN8325),ISBLANK('Triple_Pass_Audit'!A2)=ISBLANK(CN8325),EXACT('Triple_Pass_Audit'!A2,CN8325)),0,1),1)</x:f>
        <x:v>0</x:v>
      </x:c>
    </x:row>
    <x:row r="8326">
      <x:c r="CL8326" t="str">
        <x:v>Triple_Pass_Audit</x:v>
      </x:c>
      <x:c r="CM8326" t="str">
        <x:v>B2</x:v>
      </x:c>
      <x:c r="CN8326" t="str">
        <x:v>2026-09-04</x:v>
      </x:c>
      <x:c r="CO8326" t="n">
        <x:f>IFERROR(IF(AND(TYPE('Triple_Pass_Audit'!B2)=TYPE(CN8326),ISBLANK('Triple_Pass_Audit'!B2)=ISBLANK(CN8326),EXACT('Triple_Pass_Audit'!B2,CN8326)),0,1),1)</x:f>
        <x:v>0</x:v>
      </x:c>
    </x:row>
    <x:row r="8327">
      <x:c r="CL8327" t="str">
        <x:v>Triple_Pass_Audit</x:v>
      </x:c>
      <x:c r="CM8327" t="str">
        <x:v>A3</x:v>
      </x:c>
      <x:c r="CN8327" t="str">
        <x:v>Source workbook</x:v>
      </x:c>
      <x:c r="CO8327" t="n">
        <x:f>IFERROR(IF(AND(TYPE('Triple_Pass_Audit'!A3)=TYPE(CN8327),ISBLANK('Triple_Pass_Audit'!A3)=ISBLANK(CN8327),EXACT('Triple_Pass_Audit'!A3,CN8327)),0,1),1)</x:f>
        <x:v>0</x:v>
      </x:c>
    </x:row>
    <x:row r="8328">
      <x:c r="CL8328" t="str">
        <x:v>Triple_Pass_Audit</x:v>
      </x:c>
      <x:c r="CM8328" t="str">
        <x:v>B3</x:v>
      </x:c>
      <x:c r="CN8328" t="str">
        <x:v>RippleLogic_Aligners_Sheet_v5.7.xlsx — Final Complete same-version build</x:v>
      </x:c>
      <x:c r="CO8328" t="n">
        <x:f>IFERROR(IF(AND(TYPE('Triple_Pass_Audit'!B3)=TYPE(CN8328),ISBLANK('Triple_Pass_Audit'!B3)=ISBLANK(CN8328),EXACT('Triple_Pass_Audit'!B3,CN8328)),0,1),1)</x:f>
        <x:v>0</x:v>
      </x:c>
    </x:row>
    <x:row r="8329">
      <x:c r="CL8329" t="str">
        <x:v>Triple_Pass_Audit</x:v>
      </x:c>
      <x:c r="CM8329" t="str">
        <x:v>A4</x:v>
      </x:c>
      <x:c r="CN8329" t="str">
        <x:v>Source upgrade spec</x:v>
      </x:c>
      <x:c r="CO8329" t="n">
        <x:f>IFERROR(IF(AND(TYPE('Triple_Pass_Audit'!A4)=TYPE(CN8329),ISBLANK('Triple_Pass_Audit'!A4)=ISBLANK(CN8329),EXACT('Triple_Pass_Audit'!A4,CN8329)),0,1),1)</x:f>
        <x:v>0</x:v>
      </x:c>
    </x:row>
    <x:row r="8330">
      <x:c r="CL8330" t="str">
        <x:v>Triple_Pass_Audit</x:v>
      </x:c>
      <x:c r="CM8330" t="str">
        <x:v>B4</x:v>
      </x:c>
      <x:c r="CN8330" t="str">
        <x:v>Release boundary governed by SHA-256 manifest and Methodology Summary; no separate upgrade spec bundled.</x:v>
      </x:c>
      <x:c r="CO8330" t="n">
        <x:f>IFERROR(IF(AND(TYPE('Triple_Pass_Audit'!B4)=TYPE(CN8330),ISBLANK('Triple_Pass_Audit'!B4)=ISBLANK(CN8330),EXACT('Triple_Pass_Audit'!B4,CN8330)),0,1),1)</x:f>
        <x:v>0</x:v>
      </x:c>
    </x:row>
    <x:row r="8331">
      <x:c r="CL8331" t="str">
        <x:v>Triple_Pass_Audit</x:v>
      </x:c>
      <x:c r="CM8331" t="str">
        <x:v>A6</x:v>
      </x:c>
      <x:c r="CN8331" t="str">
        <x:v>Pass</x:v>
      </x:c>
      <x:c r="CO8331" t="n">
        <x:f>IFERROR(IF(AND(TYPE('Triple_Pass_Audit'!A6)=TYPE(CN8331),ISBLANK('Triple_Pass_Audit'!A6)=ISBLANK(CN8331),EXACT('Triple_Pass_Audit'!A6,CN8331)),0,1),1)</x:f>
        <x:v>0</x:v>
      </x:c>
    </x:row>
    <x:row r="8332">
      <x:c r="CL8332" t="str">
        <x:v>Triple_Pass_Audit</x:v>
      </x:c>
      <x:c r="CM8332" t="str">
        <x:v>B6</x:v>
      </x:c>
      <x:c r="CN8332" t="str">
        <x:v>Focus</x:v>
      </x:c>
      <x:c r="CO8332" t="n">
        <x:f>IFERROR(IF(AND(TYPE('Triple_Pass_Audit'!B6)=TYPE(CN8332),ISBLANK('Triple_Pass_Audit'!B6)=ISBLANK(CN8332),EXACT('Triple_Pass_Audit'!B6,CN8332)),0,1),1)</x:f>
        <x:v>0</x:v>
      </x:c>
    </x:row>
    <x:row r="8333">
      <x:c r="CL8333" t="str">
        <x:v>Triple_Pass_Audit</x:v>
      </x:c>
      <x:c r="CM8333" t="str">
        <x:v>C6</x:v>
      </x:c>
      <x:c r="CN8333" t="str">
        <x:v>Disposition</x:v>
      </x:c>
      <x:c r="CO8333" t="n">
        <x:f>IFERROR(IF(AND(TYPE('Triple_Pass_Audit'!C6)=TYPE(CN8333),ISBLANK('Triple_Pass_Audit'!C6)=ISBLANK(CN8333),EXACT('Triple_Pass_Audit'!C6,CN8333)),0,1),1)</x:f>
        <x:v>0</x:v>
      </x:c>
    </x:row>
    <x:row r="8334">
      <x:c r="CL8334" t="str">
        <x:v>Triple_Pass_Audit</x:v>
      </x:c>
      <x:c r="CM8334" t="str">
        <x:v>D6</x:v>
      </x:c>
      <x:c r="CN8334" t="str">
        <x:v>Key outcome</x:v>
      </x:c>
      <x:c r="CO8334" t="n">
        <x:f>IFERROR(IF(AND(TYPE('Triple_Pass_Audit'!D6)=TYPE(CN8334),ISBLANK('Triple_Pass_Audit'!D6)=ISBLANK(CN8334),EXACT('Triple_Pass_Audit'!D6,CN8334)),0,1),1)</x:f>
        <x:v>0</x:v>
      </x:c>
    </x:row>
    <x:row r="8335">
      <x:c r="CL8335" t="str">
        <x:v>Triple_Pass_Audit</x:v>
      </x:c>
      <x:c r="CM8335" t="str">
        <x:v>A7</x:v>
      </x:c>
      <x:c r="CN8335" t="str">
        <x:v>Pass 1</x:v>
      </x:c>
      <x:c r="CO8335" t="n">
        <x:f>IFERROR(IF(AND(TYPE('Triple_Pass_Audit'!A7)=TYPE(CN8335),ISBLANK('Triple_Pass_Audit'!A7)=ISBLANK(CN8335),EXACT('Triple_Pass_Audit'!A7,CN8335)),0,1),1)</x:f>
        <x:v>0</x:v>
      </x:c>
    </x:row>
    <x:row r="8336">
      <x:c r="CL8336" t="str">
        <x:v>Triple_Pass_Audit</x:v>
      </x:c>
      <x:c r="CM8336" t="str">
        <x:v>B7</x:v>
      </x:c>
      <x:c r="CN8336" t="str">
        <x:v>Structural completeness</x:v>
      </x:c>
      <x:c r="CO8336" t="n">
        <x:f>IFERROR(IF(AND(TYPE('Triple_Pass_Audit'!B7)=TYPE(CN8336),ISBLANK('Triple_Pass_Audit'!B7)=ISBLANK(CN8336),EXACT('Triple_Pass_Audit'!B7,CN8336)),0,1),1)</x:f>
        <x:v>0</x:v>
      </x:c>
    </x:row>
    <x:row r="8337">
      <x:c r="CL8337" t="str">
        <x:v>Triple_Pass_Audit</x:v>
      </x:c>
      <x:c r="CM8337" t="str">
        <x:v>C7</x:v>
      </x:c>
      <x:c r="CN8337" t="str">
        <x:v>PASS WITH PATCHES</x:v>
      </x:c>
      <x:c r="CO8337" t="n">
        <x:f>IFERROR(IF(AND(TYPE('Triple_Pass_Audit'!C7)=TYPE(CN8337),ISBLANK('Triple_Pass_Audit'!C7)=ISBLANK(CN8337),EXACT('Triple_Pass_Audit'!C7,CN8337)),0,1),1)</x:f>
        <x:v>0</x:v>
      </x:c>
    </x:row>
    <x:row r="8338">
      <x:c r="CL8338" t="str">
        <x:v>Triple_Pass_Audit</x:v>
      </x:c>
      <x:c r="CM8338" t="str">
        <x:v>D7</x:v>
      </x:c>
      <x:c r="CN8338" t="str">
        <x:v>Required v5.0 sheets present; added/clarified machine-readiness and release-boundary language.</x:v>
      </x:c>
      <x:c r="CO8338" t="n">
        <x:f>IFERROR(IF(AND(TYPE('Triple_Pass_Audit'!D7)=TYPE(CN8338),ISBLANK('Triple_Pass_Audit'!D7)=ISBLANK(CN8338),EXACT('Triple_Pass_Audit'!D7,CN8338)),0,1),1)</x:f>
        <x:v>0</x:v>
      </x:c>
    </x:row>
    <x:row r="8339">
      <x:c r="CL8339" t="str">
        <x:v>Triple_Pass_Audit</x:v>
      </x:c>
      <x:c r="CM8339" t="str">
        <x:v>A8</x:v>
      </x:c>
      <x:c r="CN8339" t="str">
        <x:v>Pass 2</x:v>
      </x:c>
      <x:c r="CO8339" t="n">
        <x:f>IFERROR(IF(AND(TYPE('Triple_Pass_Audit'!A8)=TYPE(CN8339),ISBLANK('Triple_Pass_Audit'!A8)=ISBLANK(CN8339),EXACT('Triple_Pass_Audit'!A8,CN8339)),0,1),1)</x:f>
        <x:v>0</x:v>
      </x:c>
    </x:row>
    <x:row r="8340">
      <x:c r="CL8340" t="str">
        <x:v>Triple_Pass_Audit</x:v>
      </x:c>
      <x:c r="CM8340" t="str">
        <x:v>B8</x:v>
      </x:c>
      <x:c r="CN8340" t="str">
        <x:v>Calculability and sanity</x:v>
      </x:c>
      <x:c r="CO8340" t="n">
        <x:f>IFERROR(IF(AND(TYPE('Triple_Pass_Audit'!B8)=TYPE(CN8340),ISBLANK('Triple_Pass_Audit'!B8)=ISBLANK(CN8340),EXACT('Triple_Pass_Audit'!B8,CN8340)),0,1),1)</x:f>
        <x:v>0</x:v>
      </x:c>
    </x:row>
    <x:row r="8341">
      <x:c r="CL8341" t="str">
        <x:v>Triple_Pass_Audit</x:v>
      </x:c>
      <x:c r="CM8341" t="str">
        <x:v>C8</x:v>
      </x:c>
      <x:c r="CN8341" t="str">
        <x:v>PASS</x:v>
      </x:c>
      <x:c r="CO8341" t="n">
        <x:f>IFERROR(IF(AND(TYPE('Triple_Pass_Audit'!C8)=TYPE(CN8341),ISBLANK('Triple_Pass_Audit'!C8)=ISBLANK(CN8341),EXACT('Triple_Pass_Audit'!C8,CN8341)),0,1),1)</x:f>
        <x:v>0</x:v>
      </x:c>
    </x:row>
    <x:row r="8342">
      <x:c r="CL8342" t="str">
        <x:v>Triple_Pass_Audit</x:v>
      </x:c>
      <x:c r="CM8342" t="str">
        <x:v>D8</x:v>
      </x:c>
      <x:c r="CN8342" t="str">
        <x:v>Formula-error scan found no live spreadsheet error tokens in computed sheets; sanity surfaces report all active checks PASS.</x:v>
      </x:c>
      <x:c r="CO8342" t="n">
        <x:f>IFERROR(IF(AND(TYPE('Triple_Pass_Audit'!D8)=TYPE(CN8342),ISBLANK('Triple_Pass_Audit'!D8)=ISBLANK(CN8342),EXACT('Triple_Pass_Audit'!D8,CN8342)),0,1),1)</x:f>
        <x:v>0</x:v>
      </x:c>
    </x:row>
    <x:row r="8343">
      <x:c r="CL8343" t="str">
        <x:v>Triple_Pass_Audit</x:v>
      </x:c>
      <x:c r="CM8343" t="str">
        <x:v>A9</x:v>
      </x:c>
      <x:c r="CN8343" t="str">
        <x:v>Pass 3</x:v>
      </x:c>
      <x:c r="CO8343" t="n">
        <x:f>IFERROR(IF(AND(TYPE('Triple_Pass_Audit'!A9)=TYPE(CN8343),ISBLANK('Triple_Pass_Audit'!A9)=ISBLANK(CN8343),EXACT('Triple_Pass_Audit'!A9,CN8343)),0,1),1)</x:f>
        <x:v>0</x:v>
      </x:c>
    </x:row>
    <x:row r="8344">
      <x:c r="CL8344" t="str">
        <x:v>Triple_Pass_Audit</x:v>
      </x:c>
      <x:c r="CM8344" t="str">
        <x:v>B9</x:v>
      </x:c>
      <x:c r="CN8344" t="str">
        <x:v>Claim safety and usefulness</x:v>
      </x:c>
      <x:c r="CO8344" t="n">
        <x:f>IFERROR(IF(AND(TYPE('Triple_Pass_Audit'!B9)=TYPE(CN8344),ISBLANK('Triple_Pass_Audit'!B9)=ISBLANK(CN8344),EXACT('Triple_Pass_Audit'!B9,CN8344)),0,1),1)</x:f>
        <x:v>0</x:v>
      </x:c>
    </x:row>
    <x:row r="8345">
      <x:c r="CL8345" t="str">
        <x:v>Triple_Pass_Audit</x:v>
      </x:c>
      <x:c r="CM8345" t="str">
        <x:v>C9</x:v>
      </x:c>
      <x:c r="CN8345" t="str">
        <x:v>PASS WITH BOUNDARIES</x:v>
      </x:c>
      <x:c r="CO8345" t="n">
        <x:f>IFERROR(IF(AND(TYPE('Triple_Pass_Audit'!C9)=TYPE(CN8345),ISBLANK('Triple_Pass_Audit'!C9)=ISBLANK(CN8345),EXACT('Triple_Pass_Audit'!C9,CN8345)),0,1),1)</x:f>
        <x:v>0</x:v>
      </x:c>
    </x:row>
    <x:row r="8346">
      <x:c r="CL8346" t="str">
        <x:v>Triple_Pass_Audit</x:v>
      </x:c>
      <x:c r="CM8346" t="str">
        <x:v>D9</x:v>
      </x:c>
      <x:c r="CN8346" t="str">
        <x:v>Workbook remains worked-run publishable only; ProofPack, Tier 4, empirical validation, machine-verifiable ecosystem, and reference-calculator claims remain prohibited.</x:v>
      </x:c>
      <x:c r="CO8346" t="n">
        <x:f>IFERROR(IF(AND(TYPE('Triple_Pass_Audit'!D9)=TYPE(CN8346),ISBLANK('Triple_Pass_Audit'!D9)=ISBLANK(CN8346),EXACT('Triple_Pass_Audit'!D9,CN8346)),0,1),1)</x:f>
        <x:v>0</x:v>
      </x:c>
    </x:row>
    <x:row r="8347">
      <x:c r="CL8347" t="str">
        <x:v>Triple_Pass_Audit</x:v>
      </x:c>
      <x:c r="CM8347" t="str">
        <x:v>A11</x:v>
      </x:c>
      <x:c r="CN8347" t="str">
        <x:v>Issue</x:v>
      </x:c>
      <x:c r="CO8347" t="n">
        <x:f>IFERROR(IF(AND(TYPE('Triple_Pass_Audit'!A11)=TYPE(CN8347),ISBLANK('Triple_Pass_Audit'!A11)=ISBLANK(CN8347),EXACT('Triple_Pass_Audit'!A11,CN8347)),0,1),1)</x:f>
        <x:v>0</x:v>
      </x:c>
    </x:row>
    <x:row r="8348">
      <x:c r="CL8348" t="str">
        <x:v>Triple_Pass_Audit</x:v>
      </x:c>
      <x:c r="CM8348" t="str">
        <x:v>B11</x:v>
      </x:c>
      <x:c r="CN8348" t="str">
        <x:v>Severity</x:v>
      </x:c>
      <x:c r="CO8348" t="n">
        <x:f>IFERROR(IF(AND(TYPE('Triple_Pass_Audit'!B11)=TYPE(CN8348),ISBLANK('Triple_Pass_Audit'!B11)=ISBLANK(CN8348),EXACT('Triple_Pass_Audit'!B11,CN8348)),0,1),1)</x:f>
        <x:v>0</x:v>
      </x:c>
    </x:row>
    <x:row r="8349">
      <x:c r="CL8349" t="str">
        <x:v>Triple_Pass_Audit</x:v>
      </x:c>
      <x:c r="CM8349" t="str">
        <x:v>C11</x:v>
      </x:c>
      <x:c r="CN8349" t="str">
        <x:v>Fix applied</x:v>
      </x:c>
      <x:c r="CO8349" t="n">
        <x:f>IFERROR(IF(AND(TYPE('Triple_Pass_Audit'!C11)=TYPE(CN8349),ISBLANK('Triple_Pass_Audit'!C11)=ISBLANK(CN8349),EXACT('Triple_Pass_Audit'!C11,CN8349)),0,1),1)</x:f>
        <x:v>0</x:v>
      </x:c>
    </x:row>
    <x:row r="8350">
      <x:c r="CL8350" t="str">
        <x:v>Triple_Pass_Audit</x:v>
      </x:c>
      <x:c r="CM8350" t="str">
        <x:v>D11</x:v>
      </x:c>
      <x:c r="CN8350" t="str">
        <x:v>Residual status</x:v>
      </x:c>
      <x:c r="CO8350" t="n">
        <x:f>IFERROR(IF(AND(TYPE('Triple_Pass_Audit'!D11)=TYPE(CN8350),ISBLANK('Triple_Pass_Audit'!D11)=ISBLANK(CN8350),EXACT('Triple_Pass_Audit'!D11,CN8350)),0,1),1)</x:f>
        <x:v>0</x:v>
      </x:c>
    </x:row>
    <x:row r="8351">
      <x:c r="CL8351" t="str">
        <x:v>Triple_Pass_Audit</x:v>
      </x:c>
      <x:c r="CM8351" t="str">
        <x:v>A12</x:v>
      </x:c>
      <x:c r="CN8351" t="str">
        <x:v>PCC rights display order differed from Canon order</x:v>
      </x:c>
      <x:c r="CO8351" t="n">
        <x:f>IFERROR(IF(AND(TYPE('Triple_Pass_Audit'!A12)=TYPE(CN8351),ISBLANK('Triple_Pass_Audit'!A12)=ISBLANK(CN8351),EXACT('Triple_Pass_Audit'!A12,CN8351)),0,1),1)</x:f>
        <x:v>0</x:v>
      </x:c>
    </x:row>
    <x:row r="8352">
      <x:c r="CL8352" t="str">
        <x:v>Triple_Pass_Audit</x:v>
      </x:c>
      <x:c r="CM8352" t="str">
        <x:v>B12</x:v>
      </x:c>
      <x:c r="CN8352" t="str">
        <x:v>Release-clean</x:v>
      </x:c>
      <x:c r="CO8352" t="n">
        <x:f>IFERROR(IF(AND(TYPE('Triple_Pass_Audit'!B12)=TYPE(CN8352),ISBLANK('Triple_Pass_Audit'!B12)=ISBLANK(CN8352),EXACT('Triple_Pass_Audit'!B12,CN8352)),0,1),1)</x:f>
        <x:v>0</x:v>
      </x:c>
    </x:row>
    <x:row r="8353">
      <x:c r="CL8353" t="str">
        <x:v>Triple_Pass_Audit</x:v>
      </x:c>
      <x:c r="CM8353" t="str">
        <x:v>C12</x:v>
      </x:c>
      <x:c r="CN8353" t="str">
        <x:v>Corrected display to LIFE, BODY, LBTY, NEED, DIGN, PROC, INFO, ECOL.</x:v>
      </x:c>
      <x:c r="CO8353" t="n">
        <x:f>IFERROR(IF(AND(TYPE('Triple_Pass_Audit'!C12)=TYPE(CN8353),ISBLANK('Triple_Pass_Audit'!C12)=ISBLANK(CN8353),EXACT('Triple_Pass_Audit'!C12,CN8353)),0,1),1)</x:f>
        <x:v>0</x:v>
      </x:c>
    </x:row>
    <x:row r="8354">
      <x:c r="CL8354" t="str">
        <x:v>Triple_Pass_Audit</x:v>
      </x:c>
      <x:c r="CM8354" t="str">
        <x:v>D12</x:v>
      </x:c>
      <x:c r="CN8354" t="str">
        <x:v>Resolved</x:v>
      </x:c>
      <x:c r="CO8354" t="n">
        <x:f>IFERROR(IF(AND(TYPE('Triple_Pass_Audit'!D12)=TYPE(CN8354),ISBLANK('Triple_Pass_Audit'!D12)=ISBLANK(CN8354),EXACT('Triple_Pass_Audit'!D12,CN8354)),0,1),1)</x:f>
        <x:v>0</x:v>
      </x:c>
    </x:row>
    <x:row r="8355">
      <x:c r="CL8355" t="str">
        <x:v>Triple_Pass_Audit</x:v>
      </x:c>
      <x:c r="CM8355" t="str">
        <x:v>A13</x:v>
      </x:c>
      <x:c r="CN8355" t="str">
        <x:v>v10_Sanity_Checklist used v10.2 IDs and shorthand version labels</x:v>
      </x:c>
      <x:c r="CO8355" t="n">
        <x:f>IFERROR(IF(AND(TYPE('Triple_Pass_Audit'!A13)=TYPE(CN8355),ISBLANK('Triple_Pass_Audit'!A13)=ISBLANK(CN8355),EXACT('Triple_Pass_Audit'!A13,CN8355)),0,1),1)</x:f>
        <x:v>0</x:v>
      </x:c>
    </x:row>
    <x:row r="8356">
      <x:c r="CL8356" t="str">
        <x:v>Triple_Pass_Audit</x:v>
      </x:c>
      <x:c r="CM8356" t="str">
        <x:v>B13</x:v>
      </x:c>
      <x:c r="CN8356" t="str">
        <x:v>Release-clean</x:v>
      </x:c>
      <x:c r="CO8356" t="n">
        <x:f>IFERROR(IF(AND(TYPE('Triple_Pass_Audit'!B13)=TYPE(CN8356),ISBLANK('Triple_Pass_Audit'!B13)=ISBLANK(CN8356),EXACT('Triple_Pass_Audit'!B13,CN8356)),0,1),1)</x:f>
        <x:v>0</x:v>
      </x:c>
    </x:row>
    <x:row r="8357">
      <x:c r="CL8357" t="str">
        <x:v>Triple_Pass_Audit</x:v>
      </x:c>
      <x:c r="CM8357" t="str">
        <x:v>C13</x:v>
      </x:c>
      <x:c r="CN8357" t="str">
        <x:v>Renamed IDs and labels to v10.6 line and full pinned version language.</x:v>
      </x:c>
      <x:c r="CO8357" t="n">
        <x:f>IFERROR(IF(AND(TYPE('Triple_Pass_Audit'!C13)=TYPE(CN8357),ISBLANK('Triple_Pass_Audit'!C13)=ISBLANK(CN8357),EXACT('Triple_Pass_Audit'!C13,CN8357)),0,1),1)</x:f>
        <x:v>0</x:v>
      </x:c>
    </x:row>
    <x:row r="8358">
      <x:c r="CL8358" t="str">
        <x:v>Triple_Pass_Audit</x:v>
      </x:c>
      <x:c r="CM8358" t="str">
        <x:v>D13</x:v>
      </x:c>
      <x:c r="CN8358" t="str">
        <x:v>Resolved</x:v>
      </x:c>
      <x:c r="CO8358" t="n">
        <x:f>IFERROR(IF(AND(TYPE('Triple_Pass_Audit'!D13)=TYPE(CN8358),ISBLANK('Triple_Pass_Audit'!D13)=ISBLANK(CN8358),EXACT('Triple_Pass_Audit'!D13,CN8358)),0,1),1)</x:f>
        <x:v>0</x:v>
      </x:c>
    </x:row>
    <x:row r="8359">
      <x:c r="CL8359" t="str">
        <x:v>Triple_Pass_Audit</x:v>
      </x:c>
      <x:c r="CM8359" t="str">
        <x:v>A14</x:v>
      </x:c>
      <x:c r="CN8359" t="str">
        <x:v>Machine_Readiness over-implied bundled schemas/calculators/CI assets</x:v>
      </x:c>
      <x:c r="CO8359" t="n">
        <x:f>IFERROR(IF(AND(TYPE('Triple_Pass_Audit'!A14)=TYPE(CN8359),ISBLANK('Triple_Pass_Audit'!A14)=ISBLANK(CN8359),EXACT('Triple_Pass_Audit'!A14,CN8359)),0,1),1)</x:f>
        <x:v>0</x:v>
      </x:c>
    </x:row>
    <x:row r="8360">
      <x:c r="CL8360" t="str">
        <x:v>Triple_Pass_Audit</x:v>
      </x:c>
      <x:c r="CM8360" t="str">
        <x:v>B14</x:v>
      </x:c>
      <x:c r="CN8360" t="str">
        <x:v>Claim safety</x:v>
      </x:c>
      <x:c r="CO8360" t="n">
        <x:f>IFERROR(IF(AND(TYPE('Triple_Pass_Audit'!B14)=TYPE(CN8360),ISBLANK('Triple_Pass_Audit'!B14)=ISBLANK(CN8360),EXACT('Triple_Pass_Audit'!B14,CN8360)),0,1),1)</x:f>
        <x:v>0</x:v>
      </x:c>
    </x:row>
    <x:row r="8361">
      <x:c r="CL8361" t="str">
        <x:v>Triple_Pass_Audit</x:v>
      </x:c>
      <x:c r="CM8361" t="str">
        <x:v>C14</x:v>
      </x:c>
      <x:c r="CN8361" t="str">
        <x:v>Changed to manifest-dependent / v10.6 tooling-line / separate-annex wording.</x:v>
      </x:c>
      <x:c r="CO8361" t="n">
        <x:f>IFERROR(IF(AND(TYPE('Triple_Pass_Audit'!C14)=TYPE(CN8361),ISBLANK('Triple_Pass_Audit'!C14)=ISBLANK(CN8361),EXACT('Triple_Pass_Audit'!C14,CN8361)),0,1),1)</x:f>
        <x:v>0</x:v>
      </x:c>
    </x:row>
    <x:row r="8362">
      <x:c r="CL8362" t="str">
        <x:v>Triple_Pass_Audit</x:v>
      </x:c>
      <x:c r="CM8362" t="str">
        <x:v>D14</x:v>
      </x:c>
      <x:c r="CN8362" t="str">
        <x:v>Resolved</x:v>
      </x:c>
      <x:c r="CO8362" t="n">
        <x:f>IFERROR(IF(AND(TYPE('Triple_Pass_Audit'!D14)=TYPE(CN8362),ISBLANK('Triple_Pass_Audit'!D14)=ISBLANK(CN8362),EXACT('Triple_Pass_Audit'!D14,CN8362)),0,1),1)</x:f>
        <x:v>0</x:v>
      </x:c>
    </x:row>
    <x:row r="8363">
      <x:c r="CL8363" t="str">
        <x:v>Triple_Pass_Audit</x:v>
      </x:c>
      <x:c r="CM8363" t="str">
        <x:v>A15</x:v>
      </x:c>
      <x:c r="CN8363" t="str">
        <x:v>Schema sanity label risked implying full schema validation</x:v>
      </x:c>
      <x:c r="CO8363" t="n">
        <x:f>IFERROR(IF(AND(TYPE('Triple_Pass_Audit'!A15)=TYPE(CN8363),ISBLANK('Triple_Pass_Audit'!A15)=ISBLANK(CN8363),EXACT('Triple_Pass_Audit'!A15,CN8363)),0,1),1)</x:f>
        <x:v>0</x:v>
      </x:c>
    </x:row>
    <x:row r="8364">
      <x:c r="CL8364" t="str">
        <x:v>Triple_Pass_Audit</x:v>
      </x:c>
      <x:c r="CM8364" t="str">
        <x:v>B15</x:v>
      </x:c>
      <x:c r="CN8364" t="str">
        <x:v>Claim safety</x:v>
      </x:c>
      <x:c r="CO8364" t="n">
        <x:f>IFERROR(IF(AND(TYPE('Triple_Pass_Audit'!B15)=TYPE(CN8364),ISBLANK('Triple_Pass_Audit'!B15)=ISBLANK(CN8364),EXACT('Triple_Pass_Audit'!B15,CN8364)),0,1),1)</x:f>
        <x:v>0</x:v>
      </x:c>
    </x:row>
    <x:row r="8365">
      <x:c r="CL8365" t="str">
        <x:v>Triple_Pass_Audit</x:v>
      </x:c>
      <x:c r="CM8365" t="str">
        <x:v>C15</x:v>
      </x:c>
      <x:c r="CN8365" t="str">
        <x:v>Clarified as schema blocking fail count, not repository-level schema validation.</x:v>
      </x:c>
      <x:c r="CO8365" t="n">
        <x:f>IFERROR(IF(AND(TYPE('Triple_Pass_Audit'!C15)=TYPE(CN8365),ISBLANK('Triple_Pass_Audit'!C15)=ISBLANK(CN8365),EXACT('Triple_Pass_Audit'!C15,CN8365)),0,1),1)</x:f>
        <x:v>0</x:v>
      </x:c>
    </x:row>
    <x:row r="8366">
      <x:c r="CL8366" t="str">
        <x:v>Triple_Pass_Audit</x:v>
      </x:c>
      <x:c r="CM8366" t="str">
        <x:v>D15</x:v>
      </x:c>
      <x:c r="CN8366" t="str">
        <x:v>Resolved</x:v>
      </x:c>
      <x:c r="CO8366" t="n">
        <x:f>IFERROR(IF(AND(TYPE('Triple_Pass_Audit'!D15)=TYPE(CN8366),ISBLANK('Triple_Pass_Audit'!D15)=ISBLANK(CN8366),EXACT('Triple_Pass_Audit'!D15,CN8366)),0,1),1)</x:f>
        <x:v>0</x:v>
      </x:c>
    </x:row>
    <x:row r="8367">
      <x:c r="CL8367" t="str">
        <x:v>Triple_Pass_Audit</x:v>
      </x:c>
      <x:c r="CM8367" t="str">
        <x:v>A16</x:v>
      </x:c>
      <x:c r="CN8367" t="str">
        <x:v>Publish-ready wording risked overclaim</x:v>
      </x:c>
      <x:c r="CO8367" t="n">
        <x:f>IFERROR(IF(AND(TYPE('Triple_Pass_Audit'!A16)=TYPE(CN8367),ISBLANK('Triple_Pass_Audit'!A16)=ISBLANK(CN8367),EXACT('Triple_Pass_Audit'!A16,CN8367)),0,1),1)</x:f>
        <x:v>0</x:v>
      </x:c>
    </x:row>
    <x:row r="8368">
      <x:c r="CL8368" t="str">
        <x:v>Triple_Pass_Audit</x:v>
      </x:c>
      <x:c r="CM8368" t="str">
        <x:v>B16</x:v>
      </x:c>
      <x:c r="CN8368" t="str">
        <x:v>Claim safety</x:v>
      </x:c>
      <x:c r="CO8368" t="n">
        <x:f>IFERROR(IF(AND(TYPE('Triple_Pass_Audit'!B16)=TYPE(CN8368),ISBLANK('Triple_Pass_Audit'!B16)=ISBLANK(CN8368),EXACT('Triple_Pass_Audit'!B16,CN8368)),0,1),1)</x:f>
        <x:v>0</x:v>
      </x:c>
    </x:row>
    <x:row r="8369">
      <x:c r="CL8369" t="str">
        <x:v>Triple_Pass_Audit</x:v>
      </x:c>
      <x:c r="CM8369" t="str">
        <x:v>C16</x:v>
      </x:c>
      <x:c r="CN8369" t="str">
        <x:v>Reframed as worked-run publishable / worked-run publishability.</x:v>
      </x:c>
      <x:c r="CO8369" t="n">
        <x:f>IFERROR(IF(AND(TYPE('Triple_Pass_Audit'!C16)=TYPE(CN8369),ISBLANK('Triple_Pass_Audit'!C16)=ISBLANK(CN8369),EXACT('Triple_Pass_Audit'!C16,CN8369)),0,1),1)</x:f>
        <x:v>0</x:v>
      </x:c>
    </x:row>
    <x:row r="8370">
      <x:c r="CL8370" t="str">
        <x:v>Triple_Pass_Audit</x:v>
      </x:c>
      <x:c r="CM8370" t="str">
        <x:v>D16</x:v>
      </x:c>
      <x:c r="CN8370" t="str">
        <x:v>Resolved</x:v>
      </x:c>
      <x:c r="CO8370" t="n">
        <x:f>IFERROR(IF(AND(TYPE('Triple_Pass_Audit'!D16)=TYPE(CN8370),ISBLANK('Triple_Pass_Audit'!D16)=ISBLANK(CN8370),EXACT('Triple_Pass_Audit'!D16,CN8370)),0,1),1)</x:f>
        <x:v>0</x:v>
      </x:c>
    </x:row>
    <x:row r="8371">
      <x:c r="CL8371" t="str">
        <x:v>Triple_Pass_Audit</x:v>
      </x:c>
      <x:c r="CM8371" t="str">
        <x:v>A18</x:v>
      </x:c>
      <x:c r="CN8371" t="str">
        <x:v>Final disposition</x:v>
      </x:c>
      <x:c r="CO8371" t="n">
        <x:f>IFERROR(IF(AND(TYPE('Triple_Pass_Audit'!A18)=TYPE(CN8371),ISBLANK('Triple_Pass_Audit'!A18)=ISBLANK(CN8371),EXACT('Triple_Pass_Audit'!A18,CN8371)),0,1),1)</x:f>
        <x:v>0</x:v>
      </x:c>
    </x:row>
    <x:row r="8372">
      <x:c r="CL8372" t="str">
        <x:v>Triple_Pass_Audit</x:v>
      </x:c>
      <x:c r="CM8372" t="str">
        <x:v>B18</x:v>
      </x:c>
      <x:c r="CN8372" t="str">
        <x:v>WORKED_RUN_PUBLISHABLE_CANDIDATE</x:v>
      </x:c>
      <x:c r="CO8372" t="n">
        <x:f>IFERROR(IF(AND(TYPE('Triple_Pass_Audit'!B18)=TYPE(CN8372),ISBLANK('Triple_Pass_Audit'!B18)=ISBLANK(CN8372),EXACT('Triple_Pass_Audit'!B18,CN8372)),0,1),1)</x:f>
        <x:v>0</x:v>
      </x:c>
    </x:row>
    <x:row r="8373">
      <x:c r="CL8373" t="str">
        <x:v>Triple_Pass_Audit</x:v>
      </x:c>
      <x:c r="CM8373" t="str">
        <x:v>C18</x:v>
      </x:c>
      <x:c r="CN8373" t="str">
        <x:v>FINAL_COMPLETE_WORKED_RUN_CANDIDATE</x:v>
      </x:c>
      <x:c r="CO8373" t="n">
        <x:f>IFERROR(IF(AND(TYPE('Triple_Pass_Audit'!C18)=TYPE(CN8373),ISBLANK('Triple_Pass_Audit'!C18)=ISBLANK(CN8373),EXACT('Triple_Pass_Audit'!C18,CN8373)),0,1),1)</x:f>
        <x:v>0</x:v>
      </x:c>
    </x:row>
    <x:row r="8374">
      <x:c r="CL8374" t="str">
        <x:v>Triple_Pass_Audit</x:v>
      </x:c>
      <x:c r="CM8374" t="str">
        <x:v>A20</x:v>
      </x:c>
      <x:c r="CN8374" t="str">
        <x:v>Phase 1 hardening</x:v>
      </x:c>
      <x:c r="CO8374" t="n">
        <x:f>IFERROR(IF(AND(TYPE('Triple_Pass_Audit'!A20)=TYPE(CN8374),ISBLANK('Triple_Pass_Audit'!A20)=ISBLANK(CN8374),EXACT('Triple_Pass_Audit'!A20,CN8374)),0,1),1)</x:f>
        <x:v>0</x:v>
      </x:c>
    </x:row>
    <x:row r="8375">
      <x:c r="CL8375" t="str">
        <x:v>Triple_Pass_Audit</x:v>
      </x:c>
      <x:c r="CM8375" t="str">
        <x:v>A21</x:v>
      </x:c>
      <x:c r="CN8375" t="str">
        <x:v>Verifier Gate</x:v>
      </x:c>
      <x:c r="CO8375" t="n">
        <x:f>IFERROR(IF(AND(TYPE('Triple_Pass_Audit'!A21)=TYPE(CN8375),ISBLANK('Triple_Pass_Audit'!A21)=ISBLANK(CN8375),EXACT('Triple_Pass_Audit'!A21,CN8375)),0,1),1)</x:f>
        <x:v>0</x:v>
      </x:c>
    </x:row>
    <x:row r="8376">
      <x:c r="CL8376" t="str">
        <x:v>Triple_Pass_Audit</x:v>
      </x:c>
      <x:c r="CM8376" t="str">
        <x:v>B21</x:v>
      </x:c>
      <x:c r="CN8376" t="str">
        <x:v>Current pin block exactness</x:v>
      </x:c>
      <x:c r="CO8376" t="n">
        <x:f>IFERROR(IF(AND(TYPE('Triple_Pass_Audit'!B21)=TYPE(CN8376),ISBLANK('Triple_Pass_Audit'!B21)=ISBLANK(CN8376),EXACT('Triple_Pass_Audit'!B21,CN8376)),0,1),1)</x:f>
        <x:v>0</x:v>
      </x:c>
    </x:row>
    <x:row r="8377">
      <x:c r="CL8377" t="str">
        <x:v>Triple_Pass_Audit</x:v>
      </x:c>
      <x:c r="CM8377" t="str">
        <x:v>D21</x:v>
      </x:c>
      <x:c r="CN8377" t="str">
        <x:v>Current surfaces must pin Canon v13.0, SGP v8.8, ripple.md v5.8, Agent v13.0, CSV v2.7, Cascade v2.9, Reproducibility v1.7, WDBIP v1.9, RLS Validation Protocol v2.9, Primer v4.7, Public Introduction v13.0, PC-AEP/MFDI/Source-Coupling v2.6, and Sheet v5.9.</x:v>
      </x:c>
      <x:c r="CO8377" t="n">
        <x:f>IFERROR(IF(AND(TYPE('Triple_Pass_Audit'!D21)=TYPE(CN8377),ISBLANK('Triple_Pass_Audit'!D21)=ISBLANK(CN8377),EXACT('Triple_Pass_Audit'!D21,CN8377)),0,1),1)</x:f>
        <x:v>0</x:v>
      </x:c>
    </x:row>
    <x:row r="8378">
      <x:c r="CL8378" t="str">
        <x:v>Triple_Pass_Audit</x:v>
      </x:c>
      <x:c r="CM8378" t="str">
        <x:v>A22</x:v>
      </x:c>
      <x:c r="CN8378" t="str">
        <x:v>Verifier Gate</x:v>
      </x:c>
      <x:c r="CO8378" t="n">
        <x:f>IFERROR(IF(AND(TYPE('Triple_Pass_Audit'!A22)=TYPE(CN8378),ISBLANK('Triple_Pass_Audit'!A22)=ISBLANK(CN8378),EXACT('Triple_Pass_Audit'!A22,CN8378)),0,1),1)</x:f>
        <x:v>0</x:v>
      </x:c>
    </x:row>
    <x:row r="8379">
      <x:c r="CL8379" t="str">
        <x:v>Triple_Pass_Audit</x:v>
      </x:c>
      <x:c r="CM8379" t="str">
        <x:v>B22</x:v>
      </x:c>
      <x:c r="CN8379" t="str">
        <x:v>No stale current-surface pins</x:v>
      </x:c>
      <x:c r="CO8379" t="n">
        <x:f>IFERROR(IF(AND(TYPE('Triple_Pass_Audit'!B22)=TYPE(CN8379),ISBLANK('Triple_Pass_Audit'!B22)=ISBLANK(CN8379),EXACT('Triple_Pass_Audit'!B22,CN8379)),0,1),1)</x:f>
        <x:v>0</x:v>
      </x:c>
    </x:row>
    <x:row r="8380">
      <x:c r="CL8380" t="str">
        <x:v>Triple_Pass_Audit</x:v>
      </x:c>
      <x:c r="CM8380" t="str">
        <x:v>D22</x:v>
      </x:c>
      <x:c r="CN8380" t="str">
        <x:v>Prior-line wrapper pins may appear only in explicit lineage/changelog contexts, not current pin blocks, sanity checks, dashboards, PCC, or release integrity panels.</x:v>
      </x:c>
      <x:c r="CO8380" t="n">
        <x:f>IFERROR(IF(AND(TYPE('Triple_Pass_Audit'!D22)=TYPE(CN8380),ISBLANK('Triple_Pass_Audit'!D22)=ISBLANK(CN8380),EXACT('Triple_Pass_Audit'!D22,CN8380)),0,1),1)</x:f>
        <x:v>0</x:v>
      </x:c>
    </x:row>
    <x:row r="8381">
      <x:c r="CL8381" t="str">
        <x:v>Triple_Pass_Audit</x:v>
      </x:c>
      <x:c r="CM8381" t="str">
        <x:v>A23</x:v>
      </x:c>
      <x:c r="CN8381" t="str">
        <x:v>Verifier Gate</x:v>
      </x:c>
      <x:c r="CO8381" t="n">
        <x:f>IFERROR(IF(AND(TYPE('Triple_Pass_Audit'!A23)=TYPE(CN8381),ISBLANK('Triple_Pass_Audit'!A23)=ISBLANK(CN8381),EXACT('Triple_Pass_Audit'!A23,CN8381)),0,1),1)</x:f>
        <x:v>0</x:v>
      </x:c>
    </x:row>
    <x:row r="8382">
      <x:c r="CL8382" t="str">
        <x:v>Triple_Pass_Audit</x:v>
      </x:c>
      <x:c r="CM8382" t="str">
        <x:v>B23</x:v>
      </x:c>
      <x:c r="CN8382" t="str">
        <x:v>Refuse deterministic selection semantics</x:v>
      </x:c>
      <x:c r="CO8382" t="n">
        <x:f>IFERROR(IF(AND(TYPE('Triple_Pass_Audit'!B23)=TYPE(CN8382),ISBLANK('Triple_Pass_Audit'!B23)=ISBLANK(CN8382),EXACT('Triple_Pass_Audit'!B23,CN8382)),0,1),1)</x:f>
        <x:v>0</x:v>
      </x:c>
    </x:row>
    <x:row r="8383">
      <x:c r="CL8383" t="str">
        <x:v>Triple_Pass_Audit</x:v>
      </x:c>
      <x:c r="CM8383" t="str">
        <x:v>C23</x:v>
      </x:c>
      <x:c r="CN8383" t="str">
        <x:v>PASS</x:v>
      </x:c>
      <x:c r="CO8383" t="n">
        <x:f>IFERROR(IF(AND(TYPE('Triple_Pass_Audit'!C23)=TYPE(CN8383),ISBLANK('Triple_Pass_Audit'!C23)=ISBLANK(CN8383),EXACT('Triple_Pass_Audit'!C23,CN8383)),0,1),1)</x:f>
        <x:v>0</x:v>
      </x:c>
    </x:row>
    <x:row r="8384">
      <x:c r="CL8384" t="str">
        <x:v>Triple_Pass_Audit</x:v>
      </x:c>
      <x:c r="CM8384" t="str">
        <x:v>D23</x:v>
      </x:c>
      <x:c r="CN8384" t="str">
        <x:v>If FrameworkVerdict = REFUSE_DETERMINISTIC_SELECTION, DeterministicSelectionClaim must be NO and PCC language must not imply unique framework selection.</x:v>
      </x:c>
      <x:c r="CO8384" t="n">
        <x:f>IFERROR(IF(AND(TYPE('Triple_Pass_Audit'!D23)=TYPE(CN8384),ISBLANK('Triple_Pass_Audit'!D23)=ISBLANK(CN8384),EXACT('Triple_Pass_Audit'!D23,CN8384)),0,1),1)</x:f>
        <x:v>0</x:v>
      </x:c>
    </x:row>
    <x:row r="8385">
      <x:c r="CL8385" t="str">
        <x:v>Triple_Pass_Audit</x:v>
      </x:c>
      <x:c r="CM8385" t="str">
        <x:v>A24</x:v>
      </x:c>
      <x:c r="CN8385" t="str">
        <x:v>Verifier Gate</x:v>
      </x:c>
      <x:c r="CO8385" t="n">
        <x:f>IFERROR(IF(AND(TYPE('Triple_Pass_Audit'!A24)=TYPE(CN8385),ISBLANK('Triple_Pass_Audit'!A24)=ISBLANK(CN8385),EXACT('Triple_Pass_Audit'!A24,CN8385)),0,1),1)</x:f>
        <x:v>0</x:v>
      </x:c>
    </x:row>
    <x:row r="8386">
      <x:c r="CL8386" t="str">
        <x:v>Triple_Pass_Audit</x:v>
      </x:c>
      <x:c r="CM8386" t="str">
        <x:v>B24</x:v>
      </x:c>
      <x:c r="CN8386" t="str">
        <x:v>Reality Grounding review semantics</x:v>
      </x:c>
      <x:c r="CO8386" t="n">
        <x:f>IFERROR(IF(AND(TYPE('Triple_Pass_Audit'!B24)=TYPE(CN8386),ISBLANK('Triple_Pass_Audit'!B24)=ISBLANK(CN8386),EXACT('Triple_Pass_Audit'!B24,CN8386)),0,1),1)</x:f>
        <x:v>0</x:v>
      </x:c>
    </x:row>
    <x:row r="8387">
      <x:c r="CL8387" t="str">
        <x:v>Triple_Pass_Audit</x:v>
      </x:c>
      <x:c r="CM8387" t="str">
        <x:v>C24</x:v>
      </x:c>
      <x:c r="CN8387" t="str">
        <x:v>PASS</x:v>
      </x:c>
      <x:c r="CO8387" t="n">
        <x:f>IFERROR(IF(AND(TYPE('Triple_Pass_Audit'!C24)=TYPE(CN8387),ISBLANK('Triple_Pass_Audit'!C24)=ISBLANK(CN8387),EXACT('Triple_Pass_Audit'!C24,CN8387)),0,1),1)</x:f>
        <x:v>0</x:v>
      </x:c>
    </x:row>
    <x:row r="8388">
      <x:c r="CL8388" t="str">
        <x:v>Triple_Pass_Audit</x:v>
      </x:c>
      <x:c r="CM8388" t="str">
        <x:v>D24</x:v>
      </x:c>
      <x:c r="CN8388" t="str">
        <x:v>If RealityGroundingStatus is described as independently reviewed, Reviewer cannot be N/A; current exemplar is author/release self-reviewed, not independently verified.</x:v>
      </x:c>
      <x:c r="CO8388" t="n">
        <x:f>IFERROR(IF(AND(TYPE('Triple_Pass_Audit'!D24)=TYPE(CN8388),ISBLANK('Triple_Pass_Audit'!D24)=ISBLANK(CN8388),EXACT('Triple_Pass_Audit'!D24,CN8388)),0,1),1)</x:f>
        <x:v>0</x:v>
      </x:c>
    </x:row>
    <x:row r="8389">
      <x:c r="CL8389" t="str">
        <x:v>Release_Boundaries</x:v>
      </x:c>
      <x:c r="CM8389" t="str">
        <x:v>A1</x:v>
      </x:c>
      <x:c r="CN8389" t="str">
        <x:v>RippleLogic Aligners Sheet Release Boundary</x:v>
      </x:c>
      <x:c r="CO8389" t="n">
        <x:f>IFERROR(IF(AND(TYPE('Release_Boundaries'!A1)=TYPE(CN8389),ISBLANK('Release_Boundaries'!A1)=ISBLANK(CN8389),EXACT('Release_Boundaries'!A1,CN8389)),0,1),1)</x:f>
        <x:v>0</x:v>
      </x:c>
    </x:row>
    <x:row r="8390">
      <x:c r="CL8390" t="str">
        <x:v>Release_Boundaries</x:v>
      </x:c>
      <x:c r="CM8390" t="str">
        <x:v>B1</x:v>
      </x:c>
      <x:c r="CN8390" t="str">
        <x:v>Status</x:v>
      </x:c>
      <x:c r="CO8390" t="n">
        <x:f>IFERROR(IF(AND(TYPE('Release_Boundaries'!B1)=TYPE(CN8390),ISBLANK('Release_Boundaries'!B1)=ISBLANK(CN8390),EXACT('Release_Boundaries'!B1,CN8390)),0,1),1)</x:f>
        <x:v>0</x:v>
      </x:c>
    </x:row>
    <x:row r="8391">
      <x:c r="CL8391" t="str">
        <x:v>Release_Boundaries</x:v>
      </x:c>
      <x:c r="CM8391" t="str">
        <x:v>C1</x:v>
      </x:c>
      <x:c r="CN8391" t="str">
        <x:v>Notes</x:v>
      </x:c>
      <x:c r="CO8391" t="n">
        <x:f>IFERROR(IF(AND(TYPE('Release_Boundaries'!C1)=TYPE(CN8391),ISBLANK('Release_Boundaries'!C1)=ISBLANK(CN8391),EXACT('Release_Boundaries'!C1,CN8391)),0,1),1)</x:f>
        <x:v>0</x:v>
      </x:c>
    </x:row>
    <x:row r="8392">
      <x:c r="CL8392" t="str">
        <x:v>Release_Boundaries</x:v>
      </x:c>
      <x:c r="CM8392" t="str">
        <x:v>A2</x:v>
      </x:c>
      <x:c r="CN8392" t="str">
        <x:v>Release role</x:v>
      </x:c>
      <x:c r="CO8392" t="n">
        <x:f>IFERROR(IF(AND(TYPE('Release_Boundaries'!A2)=TYPE(CN8392),ISBLANK('Release_Boundaries'!A2)=ISBLANK(CN8392),EXACT('Release_Boundaries'!A2,CN8392)),0,1),1)</x:f>
        <x:v>0</x:v>
      </x:c>
    </x:row>
    <x:row r="8393">
      <x:c r="CL8393" t="str">
        <x:v>Release_Boundaries</x:v>
      </x:c>
      <x:c r="CM8393" t="str">
        <x:v>B2</x:v>
      </x:c>
      <x:c r="CN8393" t="str">
        <x:v>WORKED_RUN_EXEMPLAR</x:v>
      </x:c>
      <x:c r="CO8393" t="n">
        <x:f>IFERROR(IF(AND(TYPE('Release_Boundaries'!B2)=TYPE(CN8393),ISBLANK('Release_Boundaries'!B2)=ISBLANK(CN8393),EXACT('Release_Boundaries'!B2,CN8393)),0,1),1)</x:f>
        <x:v>0</x:v>
      </x:c>
    </x:row>
    <x:row r="8394">
      <x:c r="CL8394" t="str">
        <x:v>Release_Boundaries</x:v>
      </x:c>
      <x:c r="CM8394" t="str">
        <x:v>C2</x:v>
      </x:c>
      <x:c r="CN8394" t="str">
        <x:v>Human-readable replay/training companion; not repository-level validator.</x:v>
      </x:c>
      <x:c r="CO8394" t="n">
        <x:f>IFERROR(IF(AND(TYPE('Release_Boundaries'!C2)=TYPE(CN8394),ISBLANK('Release_Boundaries'!C2)=ISBLANK(CN8394),EXACT('Release_Boundaries'!C2,CN8394)),0,1),1)</x:f>
        <x:v>0</x:v>
      </x:c>
    </x:row>
    <x:row r="8395">
      <x:c r="CL8395" t="str">
        <x:v>Release_Boundaries</x:v>
      </x:c>
      <x:c r="CM8395" t="str">
        <x:v>A3</x:v>
      </x:c>
      <x:c r="CN8395" t="str">
        <x:v>Worked-run publishable</x:v>
      </x:c>
      <x:c r="CO8395" t="n">
        <x:f>IFERROR(IF(AND(TYPE('Release_Boundaries'!A3)=TYPE(CN8395),ISBLANK('Release_Boundaries'!A3)=ISBLANK(CN8395),EXACT('Release_Boundaries'!A3,CN8395)),0,1),1)</x:f>
        <x:v>0</x:v>
      </x:c>
    </x:row>
    <x:row r="8396">
      <x:c r="CL8396" t="str">
        <x:v>Release_Boundaries</x:v>
      </x:c>
      <x:c r="CM8396" t="str">
        <x:v>B3</x:v>
      </x:c>
      <x:c r="CN8396" t="str">
        <x:v>YES</x:v>
      </x:c>
      <x:c r="CO8396" t="n">
        <x:f>IFERROR(IF(AND(TYPE('Release_Boundaries'!B3)=TYPE(CN8396),ISBLANK('Release_Boundaries'!B3)=ISBLANK(CN8396),EXACT('Release_Boundaries'!B3,CN8396)),0,1),1)</x:f>
        <x:v>0</x:v>
      </x:c>
    </x:row>
    <x:row r="8397">
      <x:c r="CL8397" t="str">
        <x:v>Release_Boundaries</x:v>
      </x:c>
      <x:c r="CM8397" t="str">
        <x:v>C3</x:v>
      </x:c>
      <x:c r="CN8397" t="str">
        <x:v>Within declared two-option worked-run scope only.</x:v>
      </x:c>
      <x:c r="CO8397" t="n">
        <x:f>IFERROR(IF(AND(TYPE('Release_Boundaries'!C3)=TYPE(CN8397),ISBLANK('Release_Boundaries'!C3)=ISBLANK(CN8397),EXACT('Release_Boundaries'!C3,CN8397)),0,1),1)</x:f>
        <x:v>0</x:v>
      </x:c>
    </x:row>
    <x:row r="8398">
      <x:c r="CL8398" t="str">
        <x:v>Release_Boundaries</x:v>
      </x:c>
      <x:c r="CM8398" t="str">
        <x:v>A4</x:v>
      </x:c>
      <x:c r="CN8398" t="str">
        <x:v>ProofPack-ready</x:v>
      </x:c>
      <x:c r="CO8398" t="n">
        <x:f>IFERROR(IF(AND(TYPE('Release_Boundaries'!A4)=TYPE(CN8398),ISBLANK('Release_Boundaries'!A4)=ISBLANK(CN8398),EXACT('Release_Boundaries'!A4,CN8398)),0,1),1)</x:f>
        <x:v>0</x:v>
      </x:c>
    </x:row>
    <x:row r="8399">
      <x:c r="CL8399" t="str">
        <x:v>Release_Boundaries</x:v>
      </x:c>
      <x:c r="CM8399" t="str">
        <x:v>B4</x:v>
      </x:c>
      <x:c r="CN8399" t="str">
        <x:v>NO</x:v>
      </x:c>
      <x:c r="CO8399" t="n">
        <x:f>IFERROR(IF(AND(TYPE('Release_Boundaries'!B4)=TYPE(CN8399),ISBLANK('Release_Boundaries'!B4)=ISBLANK(CN8399),EXACT('Release_Boundaries'!B4,CN8399)),0,1),1)</x:f>
        <x:v>0</x:v>
      </x:c>
    </x:row>
    <x:row r="8400">
      <x:c r="CL8400" t="str">
        <x:v>Release_Boundaries</x:v>
      </x:c>
      <x:c r="CM8400" t="str">
        <x:v>C4</x:v>
      </x:c>
      <x:c r="CN8400" t="str">
        <x:v>Requires schemas, validator, calculator, vectors, replay, independent review, and hash-pinned bundle.</x:v>
      </x:c>
      <x:c r="CO8400" t="n">
        <x:f>IFERROR(IF(AND(TYPE('Release_Boundaries'!C4)=TYPE(CN8400),ISBLANK('Release_Boundaries'!C4)=ISBLANK(CN8400),EXACT('Release_Boundaries'!C4,CN8400)),0,1),1)</x:f>
        <x:v>0</x:v>
      </x:c>
    </x:row>
    <x:row r="8401">
      <x:c r="CL8401" t="str">
        <x:v>Release_Boundaries</x:v>
      </x:c>
      <x:c r="CM8401" t="str">
        <x:v>A5</x:v>
      </x:c>
      <x:c r="CN8401" t="str">
        <x:v>Tier 4-ready</x:v>
      </x:c>
      <x:c r="CO8401" t="n">
        <x:f>IFERROR(IF(AND(TYPE('Release_Boundaries'!A5)=TYPE(CN8401),ISBLANK('Release_Boundaries'!A5)=ISBLANK(CN8401),EXACT('Release_Boundaries'!A5,CN8401)),0,1),1)</x:f>
        <x:v>0</x:v>
      </x:c>
    </x:row>
    <x:row r="8402">
      <x:c r="CL8402" t="str">
        <x:v>Release_Boundaries</x:v>
      </x:c>
      <x:c r="CM8402" t="str">
        <x:v>B5</x:v>
      </x:c>
      <x:c r="CN8402" t="str">
        <x:v>NO</x:v>
      </x:c>
      <x:c r="CO8402" t="n">
        <x:f>IFERROR(IF(AND(TYPE('Release_Boundaries'!B5)=TYPE(CN8402),ISBLANK('Release_Boundaries'!B5)=ISBLANK(CN8402),EXACT('Release_Boundaries'!B5,CN8402)),0,1),1)</x:f>
        <x:v>0</x:v>
      </x:c>
    </x:row>
    <x:row r="8403">
      <x:c r="CL8403" t="str">
        <x:v>Release_Boundaries</x:v>
      </x:c>
      <x:c r="CM8403" t="str">
        <x:v>C5</x:v>
      </x:c>
      <x:c r="CN8403" t="str">
        <x:v>Tier 4 remains prohibited until independently replayable ProofPack exists.</x:v>
      </x:c>
      <x:c r="CO8403" t="n">
        <x:f>IFERROR(IF(AND(TYPE('Release_Boundaries'!C5)=TYPE(CN8403),ISBLANK('Release_Boundaries'!C5)=ISBLANK(CN8403),EXACT('Release_Boundaries'!C5,CN8403)),0,1),1)</x:f>
        <x:v>0</x:v>
      </x:c>
    </x:row>
    <x:row r="8404">
      <x:c r="CL8404" t="str">
        <x:v>Release_Boundaries</x:v>
      </x:c>
      <x:c r="CM8404" t="str">
        <x:v>A6</x:v>
      </x:c>
      <x:c r="CN8404" t="str">
        <x:v>Empirically validated</x:v>
      </x:c>
      <x:c r="CO8404" t="n">
        <x:f>IFERROR(IF(AND(TYPE('Release_Boundaries'!A6)=TYPE(CN8404),ISBLANK('Release_Boundaries'!A6)=ISBLANK(CN8404),EXACT('Release_Boundaries'!A6,CN8404)),0,1),1)</x:f>
        <x:v>0</x:v>
      </x:c>
    </x:row>
    <x:row r="8405">
      <x:c r="CL8405" t="str">
        <x:v>Release_Boundaries</x:v>
      </x:c>
      <x:c r="CM8405" t="str">
        <x:v>B6</x:v>
      </x:c>
      <x:c r="CN8405" t="str">
        <x:v>NO</x:v>
      </x:c>
      <x:c r="CO8405" t="n">
        <x:f>IFERROR(IF(AND(TYPE('Release_Boundaries'!B6)=TYPE(CN8405),ISBLANK('Release_Boundaries'!B6)=ISBLANK(CN8405),EXACT('Release_Boundaries'!B6,CN8405)),0,1),1)</x:f>
        <x:v>0</x:v>
      </x:c>
    </x:row>
    <x:row r="8406">
      <x:c r="CL8406" t="str">
        <x:v>Release_Boundaries</x:v>
      </x:c>
      <x:c r="CM8406" t="str">
        <x:v>C6</x:v>
      </x:c>
      <x:c r="CN8406" t="str">
        <x:v>Requires completed pilots, methods disclosure, validation data, and external review.</x:v>
      </x:c>
      <x:c r="CO8406" t="n">
        <x:f>IFERROR(IF(AND(TYPE('Release_Boundaries'!C6)=TYPE(CN8406),ISBLANK('Release_Boundaries'!C6)=ISBLANK(CN8406),EXACT('Release_Boundaries'!C6,CN8406)),0,1),1)</x:f>
        <x:v>0</x:v>
      </x:c>
    </x:row>
    <x:row r="8407">
      <x:c r="CL8407" t="str">
        <x:v>Release_Boundaries</x:v>
      </x:c>
      <x:c r="CM8407" t="str">
        <x:v>A7</x:v>
      </x:c>
      <x:c r="CN8407" t="str">
        <x:v>Machine-verifiable ecosystem complete</x:v>
      </x:c>
      <x:c r="CO8407" t="n">
        <x:f>IFERROR(IF(AND(TYPE('Release_Boundaries'!A7)=TYPE(CN8407),ISBLANK('Release_Boundaries'!A7)=ISBLANK(CN8407),EXACT('Release_Boundaries'!A7,CN8407)),0,1),1)</x:f>
        <x:v>0</x:v>
      </x:c>
    </x:row>
    <x:row r="8408">
      <x:c r="CL8408" t="str">
        <x:v>Release_Boundaries</x:v>
      </x:c>
      <x:c r="CM8408" t="str">
        <x:v>B7</x:v>
      </x:c>
      <x:c r="CN8408" t="str">
        <x:v>NO</x:v>
      </x:c>
      <x:c r="CO8408" t="n">
        <x:f>IFERROR(IF(AND(TYPE('Release_Boundaries'!B7)=TYPE(CN8408),ISBLANK('Release_Boundaries'!B7)=ISBLANK(CN8408),EXACT('Release_Boundaries'!B7,CN8408)),0,1),1)</x:f>
        <x:v>0</x:v>
      </x:c>
    </x:row>
    <x:row r="8409">
      <x:c r="CL8409" t="str">
        <x:v>Release_Boundaries</x:v>
      </x:c>
      <x:c r="CM8409" t="str">
        <x:v>C7</x:v>
      </x:c>
      <x:c r="CN8409" t="str">
        <x:v>Requires complete tooling and replay evidence.</x:v>
      </x:c>
      <x:c r="CO8409" t="n">
        <x:f>IFERROR(IF(AND(TYPE('Release_Boundaries'!C7)=TYPE(CN8409),ISBLANK('Release_Boundaries'!C7)=ISBLANK(CN8409),EXACT('Release_Boundaries'!C7,CN8409)),0,1),1)</x:f>
        <x:v>0</x:v>
      </x:c>
    </x:row>
    <x:row r="8410">
      <x:c r="CL8410" t="str">
        <x:v>Release_Boundaries</x:v>
      </x:c>
      <x:c r="CM8410" t="str">
        <x:v>A8</x:v>
      </x:c>
      <x:c r="CN8410" t="str">
        <x:v>Reference-calculator complete</x:v>
      </x:c>
      <x:c r="CO8410" t="n">
        <x:f>IFERROR(IF(AND(TYPE('Release_Boundaries'!A8)=TYPE(CN8410),ISBLANK('Release_Boundaries'!A8)=ISBLANK(CN8410),EXACT('Release_Boundaries'!A8,CN8410)),0,1),1)</x:f>
        <x:v>0</x:v>
      </x:c>
    </x:row>
    <x:row r="8411">
      <x:c r="CL8411" t="str">
        <x:v>Release_Boundaries</x:v>
      </x:c>
      <x:c r="CM8411" t="str">
        <x:v>B8</x:v>
      </x:c>
      <x:c r="CN8411" t="str">
        <x:v>NO</x:v>
      </x:c>
      <x:c r="CO8411" t="n">
        <x:f>IFERROR(IF(AND(TYPE('Release_Boundaries'!B8)=TYPE(CN8411),ISBLANK('Release_Boundaries'!B8)=ISBLANK(CN8411),EXACT('Release_Boundaries'!B8,CN8411)),0,1),1)</x:f>
        <x:v>0</x:v>
      </x:c>
    </x:row>
    <x:row r="8412">
      <x:c r="CL8412" t="str">
        <x:v>Release_Boundaries</x:v>
      </x:c>
      <x:c r="CM8412" t="str">
        <x:v>C8</x:v>
      </x:c>
      <x:c r="CN8412" t="str">
        <x:v>Workbook is not the reference calculator.</x:v>
      </x:c>
      <x:c r="CO8412" t="n">
        <x:f>IFERROR(IF(AND(TYPE('Release_Boundaries'!C8)=TYPE(CN8412),ISBLANK('Release_Boundaries'!C8)=ISBLANK(CN8412),EXACT('Release_Boundaries'!C8,CN8412)),0,1),1)</x:f>
        <x:v>0</x:v>
      </x:c>
    </x:row>
    <x:row r="8413">
      <x:c r="CL8413" t="str">
        <x:v>Release_Boundaries</x:v>
      </x:c>
      <x:c r="CM8413" t="str">
        <x:v>A9</x:v>
      </x:c>
      <x:c r="CN8413" t="str">
        <x:v>Configuration assurance</x:v>
      </x:c>
      <x:c r="CO8413" t="n">
        <x:f>IFERROR(IF(AND(TYPE('Release_Boundaries'!A9)=TYPE(CN8413),ISBLANK('Release_Boundaries'!A9)=ISBLANK(CN8413),EXACT('Release_Boundaries'!A9,CN8413)),0,1),1)</x:f>
        <x:v>0</x:v>
      </x:c>
    </x:row>
    <x:row r="8414">
      <x:c r="CL8414" t="str">
        <x:v>Release_Boundaries</x:v>
      </x:c>
      <x:c r="CM8414" t="str">
        <x:v>B9</x:v>
      </x:c>
      <x:c r="CN8414" t="str">
        <x:v>ACTIVE</x:v>
      </x:c>
      <x:c r="CO8414" t="n">
        <x:f>IFERROR(IF(AND(TYPE('Release_Boundaries'!B9)=TYPE(CN8414),ISBLANK('Release_Boundaries'!B9)=ISBLANK(CN8414),EXACT('Release_Boundaries'!B9,CN8414)),0,1),1)</x:f>
        <x:v>0</x:v>
      </x:c>
    </x:row>
    <x:row r="8415">
      <x:c r="CL8415" t="str">
        <x:v>Release_Boundaries</x:v>
      </x:c>
      <x:c r="CM8415" t="str">
        <x:v>C9</x:v>
      </x:c>
      <x:c r="CN8415" t="str">
        <x:v>Claims indexed to configuration, capability state, transition, post-state, controls, authority, and expiry triggers.</x:v>
      </x:c>
      <x:c r="CO8415" t="n">
        <x:f>IFERROR(IF(AND(TYPE('Release_Boundaries'!C9)=TYPE(CN8415),ISBLANK('Release_Boundaries'!C9)=ISBLANK(CN8415),EXACT('Release_Boundaries'!C9,CN8415)),0,1),1)</x:f>
        <x:v>0</x:v>
      </x:c>
    </x:row>
    <x:row r="8416">
      <x:c r="CL8416" t="str">
        <x:v>Release_Boundaries</x:v>
      </x:c>
      <x:c r="CM8416" t="str">
        <x:v>A10</x:v>
      </x:c>
      <x:c r="CN8416" t="str">
        <x:v>Qualification continuity</x:v>
      </x:c>
      <x:c r="CO8416" t="n">
        <x:f>IFERROR(IF(AND(TYPE('Release_Boundaries'!A10)=TYPE(CN8416),ISBLANK('Release_Boundaries'!A10)=ISBLANK(CN8416),EXACT('Release_Boundaries'!A10,CN8416)),0,1),1)</x:f>
        <x:v>0</x:v>
      </x:c>
    </x:row>
    <x:row r="8417">
      <x:c r="CL8417" t="str">
        <x:v>Release_Boundaries</x:v>
      </x:c>
      <x:c r="CM8417" t="str">
        <x:v>B10</x:v>
      </x:c>
      <x:c r="CN8417" t="str">
        <x:v>ACTIVE</x:v>
      </x:c>
      <x:c r="CO8417" t="n">
        <x:f>IFERROR(IF(AND(TYPE('Release_Boundaries'!B10)=TYPE(CN8417),ISBLANK('Release_Boundaries'!B10)=ISBLANK(CN8417),EXACT('Release_Boundaries'!B10,CN8417)),0,1),1)</x:f>
        <x:v>0</x:v>
      </x:c>
    </x:row>
    <x:row r="8418">
      <x:c r="CL8418" t="str">
        <x:v>Release_Boundaries</x:v>
      </x:c>
      <x:c r="CM8418" t="str">
        <x:v>C10</x:v>
      </x:c>
      <x:c r="CN8418" t="str">
        <x:v>Material changes require requalification.</x:v>
      </x:c>
      <x:c r="CO8418" t="n">
        <x:f>IFERROR(IF(AND(TYPE('Release_Boundaries'!C10)=TYPE(CN8418),ISBLANK('Release_Boundaries'!C10)=ISBLANK(CN8418),EXACT('Release_Boundaries'!C10,CN8418)),0,1),1)</x:f>
        <x:v>0</x:v>
      </x:c>
    </x:row>
    <x:row r="8419">
      <x:c r="CL8419" t="str">
        <x:v>Release_Boundaries</x:v>
      </x:c>
      <x:c r="CM8419" t="str">
        <x:v>A11</x:v>
      </x:c>
      <x:c r="CN8419" t="str">
        <x:v>Open assurance dependency</x:v>
      </x:c>
      <x:c r="CO8419" t="n">
        <x:f>IFERROR(IF(AND(TYPE('Release_Boundaries'!A11)=TYPE(CN8419),ISBLANK('Release_Boundaries'!A11)=ISBLANK(CN8419),EXACT('Release_Boundaries'!A11,CN8419)),0,1),1)</x:f>
        <x:v>0</x:v>
      </x:c>
    </x:row>
    <x:row r="8420">
      <x:c r="CL8420" t="str">
        <x:v>Release_Boundaries</x:v>
      </x:c>
      <x:c r="CM8420" t="str">
        <x:v>B11</x:v>
      </x:c>
      <x:c r="CN8420" t="str">
        <x:v>ACTIVE</x:v>
      </x:c>
      <x:c r="CO8420" t="n">
        <x:f>IFERROR(IF(AND(TYPE('Release_Boundaries'!B11)=TYPE(CN8420),ISBLANK('Release_Boundaries'!B11)=ISBLANK(CN8420),EXACT('Release_Boundaries'!B11,CN8420)),0,1),1)</x:f>
        <x:v>0</x:v>
      </x:c>
    </x:row>
    <x:row r="8421">
      <x:c r="CL8421" t="str">
        <x:v>Release_Boundaries</x:v>
      </x:c>
      <x:c r="CM8421" t="str">
        <x:v>C11</x:v>
      </x:c>
      <x:c r="CN8421" t="str">
        <x:v>Opaque components cannot be sole decisive warrant.</x:v>
      </x:c>
      <x:c r="CO8421" t="n">
        <x:f>IFERROR(IF(AND(TYPE('Release_Boundaries'!C11)=TYPE(CN8421),ISBLANK('Release_Boundaries'!C11)=ISBLANK(CN8421),EXACT('Release_Boundaries'!C11,CN8421)),0,1),1)</x:f>
        <x:v>0</x:v>
      </x:c>
    </x:row>
    <x:row r="8422">
      <x:c r="CL8422" t="str">
        <x:v>Release_Boundaries</x:v>
      </x:c>
      <x:c r="CM8422" t="str">
        <x:v>A12</x:v>
      </x:c>
      <x:c r="CN8422" t="str">
        <x:v>Implementation milestone boundary</x:v>
      </x:c>
      <x:c r="CO8422" t="n">
        <x:f>IFERROR(IF(AND(TYPE('Release_Boundaries'!A12)=TYPE(CN8422),ISBLANK('Release_Boundaries'!A12)=ISBLANK(CN8422),EXACT('Release_Boundaries'!A12,CN8422)),0,1),1)</x:f>
        <x:v>0</x:v>
      </x:c>
    </x:row>
    <x:row r="8423">
      <x:c r="CL8423" t="str">
        <x:v>Release_Boundaries</x:v>
      </x:c>
      <x:c r="CM8423" t="str">
        <x:v>B12</x:v>
      </x:c>
      <x:c r="CN8423" t="str">
        <x:v>ACTIVE</x:v>
      </x:c>
      <x:c r="CO8423" t="n">
        <x:f>IFERROR(IF(AND(TYPE('Release_Boundaries'!B12)=TYPE(CN8423),ISBLANK('Release_Boundaries'!B12)=ISBLANK(CN8423),EXACT('Release_Boundaries'!B12,CN8423)),0,1),1)</x:f>
        <x:v>0</x:v>
      </x:c>
    </x:row>
    <x:row r="8424">
      <x:c r="CL8424" t="str">
        <x:v>Release_Boundaries</x:v>
      </x:c>
      <x:c r="CM8424" t="str">
        <x:v>C12</x:v>
      </x:c>
      <x:c r="CN8424" t="str">
        <x:v>Compilation/synthesis/simulation/hardware realization does not by itself prove safety, ontology, superiority, or readiness.</x:v>
      </x:c>
      <x:c r="CO8424" t="n">
        <x:f>IFERROR(IF(AND(TYPE('Release_Boundaries'!C12)=TYPE(CN8424),ISBLANK('Release_Boundaries'!C12)=ISBLANK(CN8424),EXACT('Release_Boundaries'!C12,CN8424)),0,1),1)</x:f>
        <x:v>0</x:v>
      </x:c>
    </x:row>
    <x:row r="8425">
      <x:c r="CL8425" t="str">
        <x:v>Release_Boundaries</x:v>
      </x:c>
      <x:c r="CM8425" t="str">
        <x:v>A13</x:v>
      </x:c>
      <x:c r="CN8425" t="str">
        <x:v>Safe experimental velocity</x:v>
      </x:c>
      <x:c r="CO8425" t="n">
        <x:f>IFERROR(IF(AND(TYPE('Release_Boundaries'!A13)=TYPE(CN8425),ISBLANK('Release_Boundaries'!A13)=ISBLANK(CN8425),EXACT('Release_Boundaries'!A13,CN8425)),0,1),1)</x:f>
        <x:v>0</x:v>
      </x:c>
    </x:row>
    <x:row r="8426">
      <x:c r="CL8426" t="str">
        <x:v>Release_Boundaries</x:v>
      </x:c>
      <x:c r="CM8426" t="str">
        <x:v>B13</x:v>
      </x:c>
      <x:c r="CN8426" t="str">
        <x:v>ACTIVE</x:v>
      </x:c>
      <x:c r="CO8426" t="n">
        <x:f>IFERROR(IF(AND(TYPE('Release_Boundaries'!B13)=TYPE(CN8426),ISBLANK('Release_Boundaries'!B13)=ISBLANK(CN8426),EXACT('Release_Boundaries'!B13,CN8426)),0,1),1)</x:f>
        <x:v>0</x:v>
      </x:c>
    </x:row>
    <x:row r="8427">
      <x:c r="CL8427" t="str">
        <x:v>Release_Boundaries</x:v>
      </x:c>
      <x:c r="CM8427" t="str">
        <x:v>C13</x:v>
      </x:c>
      <x:c r="CN8427" t="str">
        <x:v>Use smallest reversible, rights-safe, tail-bounded experiment that can reduce uncertainty.</x:v>
      </x:c>
      <x:c r="CO8427" t="n">
        <x:f>IFERROR(IF(AND(TYPE('Release_Boundaries'!C13)=TYPE(CN8427),ISBLANK('Release_Boundaries'!C13)=ISBLANK(CN8427),EXACT('Release_Boundaries'!C13,CN8427)),0,1),1)</x:f>
        <x:v>0</x:v>
      </x:c>
    </x:row>
    <x:row r="8428">
      <x:c r="CL8428" t="str">
        <x:v>Release_Boundaries</x:v>
      </x:c>
      <x:c r="CM8428" t="str">
        <x:v>A14</x:v>
      </x:c>
      <x:c r="CN8428" t="str">
        <x:v>Propagation exercised in worked run</x:v>
      </x:c>
      <x:c r="CO8428" t="n">
        <x:f>IFERROR(IF(AND(TYPE('Release_Boundaries'!A14)=TYPE(CN8428),ISBLANK('Release_Boundaries'!A14)=ISBLANK(CN8428),EXACT('Release_Boundaries'!A14,CN8428)),0,1),1)</x:f>
        <x:v>0</x:v>
      </x:c>
    </x:row>
    <x:row r="8429">
      <x:c r="CL8429" t="str">
        <x:v>Release_Boundaries</x:v>
      </x:c>
      <x:c r="CM8429" t="str">
        <x:v>B14</x:v>
      </x:c>
      <x:c r="CN8429" t="str">
        <x:v>NO</x:v>
      </x:c>
      <x:c r="CO8429" t="n">
        <x:f>IFERROR(IF(AND(TYPE('Release_Boundaries'!B14)=TYPE(CN8429),ISBLANK('Release_Boundaries'!B14)=ISBLANK(CN8429),EXACT('Release_Boundaries'!B14,CN8429)),0,1),1)</x:f>
        <x:v>0</x:v>
      </x:c>
    </x:row>
    <x:row r="8430">
      <x:c r="CL8430" t="str">
        <x:v>Release_Boundaries</x:v>
      </x:c>
      <x:c r="CM8430" t="str">
        <x:v>C14</x:v>
      </x:c>
      <x:c r="CN8430" t="str">
        <x:v>Propagation Mode remains NONE; propagated-ripple calculation is not demonstrated.</x:v>
      </x:c>
      <x:c r="CO8430" t="n">
        <x:f>IFERROR(IF(AND(TYPE('Release_Boundaries'!C14)=TYPE(CN8430),ISBLANK('Release_Boundaries'!C14)=ISBLANK(CN8430),EXACT('Release_Boundaries'!C14,CN8430)),0,1),1)</x:f>
        <x:v>0</x:v>
      </x:c>
    </x:row>
    <x:row r="8431">
      <x:c r="CL8431" t="str">
        <x:v>Release_Boundaries</x:v>
      </x:c>
      <x:c r="CM8431" t="str">
        <x:v>A15</x:v>
      </x:c>
      <x:c r="CN8431" t="str">
        <x:v>UCI validated</x:v>
      </x:c>
      <x:c r="CO8431" t="n">
        <x:f>IFERROR(IF(AND(TYPE('Release_Boundaries'!A15)=TYPE(CN8431),ISBLANK('Release_Boundaries'!A15)=ISBLANK(CN8431),EXACT('Release_Boundaries'!A15,CN8431)),0,1),1)</x:f>
        <x:v>0</x:v>
      </x:c>
    </x:row>
    <x:row r="8432">
      <x:c r="CL8432" t="str">
        <x:v>Release_Boundaries</x:v>
      </x:c>
      <x:c r="CM8432" t="str">
        <x:v>B15</x:v>
      </x:c>
      <x:c r="CN8432" t="str">
        <x:v>NO</x:v>
      </x:c>
      <x:c r="CO8432" t="n">
        <x:f>IFERROR(IF(AND(TYPE('Release_Boundaries'!B15)=TYPE(CN8432),ISBLANK('Release_Boundaries'!B15)=ISBLANK(CN8432),EXACT('Release_Boundaries'!B15,CN8432)),0,1),1)</x:f>
        <x:v>0</x:v>
      </x:c>
    </x:row>
    <x:row r="8433">
      <x:c r="CL8433" t="str">
        <x:v>Release_Boundaries</x:v>
      </x:c>
      <x:c r="CM8433" t="str">
        <x:v>C15</x:v>
      </x:c>
      <x:c r="CN8433" t="str">
        <x:v>UCI_Maturity remains provisional.</x:v>
      </x:c>
      <x:c r="CO8433" t="n">
        <x:f>IFERROR(IF(AND(TYPE('Release_Boundaries'!C15)=TYPE(CN8433),ISBLANK('Release_Boundaries'!C15)=ISBLANK(CN8433),EXACT('Release_Boundaries'!C15,CN8433)),0,1),1)</x:f>
        <x:v>0</x:v>
      </x:c>
    </x:row>
    <x:row r="8434">
      <x:c r="CL8434" t="str">
        <x:v>Release_Boundaries</x:v>
      </x:c>
      <x:c r="CM8434" t="str">
        <x:v>A16</x:v>
      </x:c>
      <x:c r="CN8434" t="str">
        <x:v>Biological SGP measurement complete</x:v>
      </x:c>
      <x:c r="CO8434" t="n">
        <x:f>IFERROR(IF(AND(TYPE('Release_Boundaries'!A16)=TYPE(CN8434),ISBLANK('Release_Boundaries'!A16)=ISBLANK(CN8434),EXACT('Release_Boundaries'!A16,CN8434)),0,1),1)</x:f>
        <x:v>0</x:v>
      </x:c>
    </x:row>
    <x:row r="8435">
      <x:c r="CL8435" t="str">
        <x:v>Release_Boundaries</x:v>
      </x:c>
      <x:c r="CM8435" t="str">
        <x:v>B16</x:v>
      </x:c>
      <x:c r="CN8435" t="str">
        <x:v>NO</x:v>
      </x:c>
      <x:c r="CO8435" t="n">
        <x:f>IFERROR(IF(AND(TYPE('Release_Boundaries'!B16)=TYPE(CN8435),ISBLANK('Release_Boundaries'!B16)=ISBLANK(CN8435),EXACT('Release_Boundaries'!B16,CN8435)),0,1),1)</x:f>
        <x:v>0</x:v>
      </x:c>
    </x:row>
    <x:row r="8436">
      <x:c r="CL8436" t="str">
        <x:v>Release_Boundaries</x:v>
      </x:c>
      <x:c r="CM8436" t="str">
        <x:v>C16</x:v>
      </x:c>
      <x:c r="CN8436" t="str">
        <x:v>BioSGP_Maturity is disclosure/guardrail only.</x:v>
      </x:c>
      <x:c r="CO8436" t="n">
        <x:f>IFERROR(IF(AND(TYPE('Release_Boundaries'!C16)=TYPE(CN8436),ISBLANK('Release_Boundaries'!C16)=ISBLANK(CN8436),EXACT('Release_Boundaries'!C16,CN8436)),0,1),1)</x:f>
        <x:v>0</x:v>
      </x:c>
    </x:row>
    <x:row r="8437">
      <x:c r="CL8437" t="str">
        <x:v>Release_Boundaries</x:v>
      </x:c>
      <x:c r="CM8437" t="str">
        <x:v>A17</x:v>
      </x:c>
      <x:c r="CN8437" t="str">
        <x:v>Public wording</x:v>
      </x:c>
      <x:c r="CO8437" t="n">
        <x:f>IFERROR(IF(AND(TYPE('Release_Boundaries'!A17)=TYPE(CN8437),ISBLANK('Release_Boundaries'!A17)=ISBLANK(CN8437),EXACT('Release_Boundaries'!A17,CN8437)),0,1),1)</x:f>
        <x:v>0</x:v>
      </x:c>
    </x:row>
    <x:row r="8438">
      <x:c r="CL8438" t="str">
        <x:v>Release_Boundaries</x:v>
      </x:c>
      <x:c r="CM8438" t="str">
        <x:v>B17</x:v>
      </x:c>
      <x:c r="CN8438" t="str">
        <x:v>WORKED-RUN PUBLISHABLE</x:v>
      </x:c>
      <x:c r="CO8438" t="n">
        <x:f>IFERROR(IF(AND(TYPE('Release_Boundaries'!B17)=TYPE(CN8438),ISBLANK('Release_Boundaries'!B17)=ISBLANK(CN8438),EXACT('Release_Boundaries'!B17,CN8438)),0,1),1)</x:f>
        <x:v>0</x:v>
      </x:c>
    </x:row>
    <x:row r="8439">
      <x:c r="CL8439" t="str">
        <x:v>Release_Boundaries</x:v>
      </x:c>
      <x:c r="CM8439" t="str">
        <x:v>C17</x:v>
      </x:c>
      <x:c r="CN8439" t="str">
        <x:v>Avoid unqualified validated, safe, complete, or deployment-ready language.</x:v>
      </x:c>
      <x:c r="CO8439" t="n">
        <x:f>IFERROR(IF(AND(TYPE('Release_Boundaries'!C17)=TYPE(CN8439),ISBLANK('Release_Boundaries'!C17)=ISBLANK(CN8439),EXACT('Release_Boundaries'!C17,CN8439)),0,1),1)</x:f>
        <x:v>0</x:v>
      </x:c>
    </x:row>
    <x:row r="8440">
      <x:c r="CL8440" t="str">
        <x:v>Release_Boundaries</x:v>
      </x:c>
      <x:c r="CM8440" t="str">
        <x:v>A18</x:v>
      </x:c>
      <x:c r="CN8440" t="str">
        <x:v>GitHub status</x:v>
      </x:c>
      <x:c r="CO8440" t="n">
        <x:f>IFERROR(IF(AND(TYPE('Release_Boundaries'!A18)=TYPE(CN8440),ISBLANK('Release_Boundaries'!A18)=ISBLANK(CN8440),EXACT('Release_Boundaries'!A18,CN8440)),0,1),1)</x:f>
        <x:v>0</x:v>
      </x:c>
    </x:row>
    <x:row r="8441">
      <x:c r="CL8441" t="str">
        <x:v>Release_Boundaries</x:v>
      </x:c>
      <x:c r="CM8441" t="str">
        <x:v>B18</x:v>
      </x:c>
      <x:c r="CN8441" t="str">
        <x:v>CANDIDATE — NOT PUBLISHED</x:v>
      </x:c>
      <x:c r="CO8441" t="n">
        <x:f>IFERROR(IF(AND(TYPE('Release_Boundaries'!B18)=TYPE(CN8441),ISBLANK('Release_Boundaries'!B18)=ISBLANK(CN8441),EXACT('Release_Boundaries'!B18,CN8441)),0,1),1)</x:f>
        <x:v>0</x:v>
      </x:c>
    </x:row>
    <x:row r="8442">
      <x:c r="CL8442" t="str">
        <x:v>Release_Boundaries</x:v>
      </x:c>
      <x:c r="CM8442" t="str">
        <x:v>C18</x:v>
      </x:c>
      <x:c r="CN8442" t="str">
        <x:v>Manifest, hashes, document magic, formula integrity/recalculation checks, and sanity coverage must pass.</x:v>
      </x:c>
      <x:c r="CO8442" t="n">
        <x:f>IFERROR(IF(AND(TYPE('Release_Boundaries'!C18)=TYPE(CN8442),ISBLANK('Release_Boundaries'!C18)=ISBLANK(CN8442),EXACT('Release_Boundaries'!C18,CN8442)),0,1),1)</x:f>
        <x:v>0</x:v>
      </x:c>
    </x:row>
    <x:row r="8443">
      <x:c r="CL8443" t="str">
        <x:v>Release_Boundaries</x:v>
      </x:c>
      <x:c r="CM8443" t="str">
        <x:v>A19</x:v>
      </x:c>
      <x:c r="CN8443" t="str">
        <x:v>Spreadsheet viewer boundary</x:v>
      </x:c>
      <x:c r="CO8443" t="n">
        <x:f>IFERROR(IF(AND(TYPE('Release_Boundaries'!A19)=TYPE(CN8443),ISBLANK('Release_Boundaries'!A19)=ISBLANK(CN8443),EXACT('Release_Boundaries'!A19,CN8443)),0,1),1)</x:f>
        <x:v>0</x:v>
      </x:c>
    </x:row>
    <x:row r="8444">
      <x:c r="CL8444" t="str">
        <x:v>Release_Boundaries</x:v>
      </x:c>
      <x:c r="CM8444" t="str">
        <x:v>B19</x:v>
      </x:c>
      <x:c r="CN8444" t="str">
        <x:v>RECALCULATING ENGINE REQUIRED</x:v>
      </x:c>
      <x:c r="CO8444" t="n">
        <x:f>IFERROR(IF(AND(TYPE('Release_Boundaries'!B19)=TYPE(CN8444),ISBLANK('Release_Boundaries'!B19)=ISBLANK(CN8444),EXACT('Release_Boundaries'!B19,CN8444)),0,1),1)</x:f>
        <x:v>0</x:v>
      </x:c>
    </x:row>
    <x:row r="8445">
      <x:c r="CL8445" t="str">
        <x:v>Release_Boundaries</x:v>
      </x:c>
      <x:c r="CM8445" t="str">
        <x:v>C19</x:v>
      </x:c>
      <x:c r="CN8445" t="str">
        <x:v>Formula-driven view sheets may lack portable serialized caches. Non-recalculating previews are not authoritative; recalculate before relying on view cells.</x:v>
      </x:c>
      <x:c r="CO8445" t="n">
        <x:f>IFERROR(IF(AND(TYPE('Release_Boundaries'!C19)=TYPE(CN8445),ISBLANK('Release_Boundaries'!C19)=ISBLANK(CN8445),EXACT('Release_Boundaries'!C19,CN8445)),0,1),1)</x:f>
        <x:v>0</x:v>
      </x:c>
    </x:row>
    <x:row r="8446">
      <x:c r="CL8446" t="str">
        <x:v>ReferenceStructureRecord</x:v>
      </x:c>
      <x:c r="CM8446" t="str">
        <x:v>A1</x:v>
      </x:c>
      <x:c r="CN8446" t="str">
        <x:v>decision_id</x:v>
      </x:c>
      <x:c r="CO8446" t="n">
        <x:f>IFERROR(IF(AND(TYPE('ReferenceStructureRecord'!A1)=TYPE(CN8446),ISBLANK('ReferenceStructureRecord'!A1)=ISBLANK(CN8446),EXACT('ReferenceStructureRecord'!A1,CN8446)),0,1),1)</x:f>
        <x:v>0</x:v>
      </x:c>
    </x:row>
    <x:row r="8447">
      <x:c r="CL8447" t="str">
        <x:v>ReferenceStructureRecord</x:v>
      </x:c>
      <x:c r="CM8447" t="str">
        <x:v>B1</x:v>
      </x:c>
      <x:c r="CN8447" t="str">
        <x:v>option_id</x:v>
      </x:c>
      <x:c r="CO8447" t="n">
        <x:f>IFERROR(IF(AND(TYPE('ReferenceStructureRecord'!B1)=TYPE(CN8447),ISBLANK('ReferenceStructureRecord'!B1)=ISBLANK(CN8447),EXACT('ReferenceStructureRecord'!B1,CN8447)),0,1),1)</x:f>
        <x:v>0</x:v>
      </x:c>
    </x:row>
    <x:row r="8448">
      <x:c r="CL8448" t="str">
        <x:v>ReferenceStructureRecord</x:v>
      </x:c>
      <x:c r="CM8448" t="str">
        <x:v>C1</x:v>
      </x:c>
      <x:c r="CN8448" t="str">
        <x:v>claim_scope</x:v>
      </x:c>
      <x:c r="CO8448" t="n">
        <x:f>IFERROR(IF(AND(TYPE('ReferenceStructureRecord'!C1)=TYPE(CN8448),ISBLANK('ReferenceStructureRecord'!C1)=ISBLANK(CN8448),EXACT('ReferenceStructureRecord'!C1,CN8448)),0,1),1)</x:f>
        <x:v>0</x:v>
      </x:c>
    </x:row>
    <x:row r="8449">
      <x:c r="CL8449" t="str">
        <x:v>ReferenceStructureRecord</x:v>
      </x:c>
      <x:c r="CM8449" t="str">
        <x:v>D1</x:v>
      </x:c>
      <x:c r="CN8449" t="str">
        <x:v>decision_boundary</x:v>
      </x:c>
      <x:c r="CO8449" t="n">
        <x:f>IFERROR(IF(AND(TYPE('ReferenceStructureRecord'!D1)=TYPE(CN8449),ISBLANK('ReferenceStructureRecord'!D1)=ISBLANK(CN8449),EXACT('ReferenceStructureRecord'!D1,CN8449)),0,1),1)</x:f>
        <x:v>0</x:v>
      </x:c>
    </x:row>
    <x:row r="8450">
      <x:c r="CL8450" t="str">
        <x:v>ReferenceStructureRecord</x:v>
      </x:c>
      <x:c r="CM8450" t="str">
        <x:v>E1</x:v>
      </x:c>
      <x:c r="CN8450" t="str">
        <x:v>reference_object</x:v>
      </x:c>
      <x:c r="CO8450" t="n">
        <x:f>IFERROR(IF(AND(TYPE('ReferenceStructureRecord'!E1)=TYPE(CN8450),ISBLANK('ReferenceStructureRecord'!E1)=ISBLANK(CN8450),EXACT('ReferenceStructureRecord'!E1,CN8450)),0,1),1)</x:f>
        <x:v>0</x:v>
      </x:c>
    </x:row>
    <x:row r="8451">
      <x:c r="CL8451" t="str">
        <x:v>ReferenceStructureRecord</x:v>
      </x:c>
      <x:c r="CM8451" t="str">
        <x:v>F1</x:v>
      </x:c>
      <x:c r="CN8451" t="str">
        <x:v>physical_reference</x:v>
      </x:c>
      <x:c r="CO8451" t="n">
        <x:f>IFERROR(IF(AND(TYPE('ReferenceStructureRecord'!F1)=TYPE(CN8451),ISBLANK('ReferenceStructureRecord'!F1)=ISBLANK(CN8451),EXACT('ReferenceStructureRecord'!F1,CN8451)),0,1),1)</x:f>
        <x:v>0</x:v>
      </x:c>
    </x:row>
    <x:row r="8452">
      <x:c r="CL8452" t="str">
        <x:v>ReferenceStructureRecord</x:v>
      </x:c>
      <x:c r="CM8452" t="str">
        <x:v>G1</x:v>
      </x:c>
      <x:c r="CN8452" t="str">
        <x:v>biological_reference</x:v>
      </x:c>
      <x:c r="CO8452" t="n">
        <x:f>IFERROR(IF(AND(TYPE('ReferenceStructureRecord'!G1)=TYPE(CN8452),ISBLANK('ReferenceStructureRecord'!G1)=ISBLANK(CN8452),EXACT('ReferenceStructureRecord'!G1,CN8452)),0,1),1)</x:f>
        <x:v>0</x:v>
      </x:c>
    </x:row>
    <x:row r="8453">
      <x:c r="CL8453" t="str">
        <x:v>ReferenceStructureRecord</x:v>
      </x:c>
      <x:c r="CM8453" t="str">
        <x:v>H1</x:v>
      </x:c>
      <x:c r="CN8453" t="str">
        <x:v>social_reference</x:v>
      </x:c>
      <x:c r="CO8453" t="n">
        <x:f>IFERROR(IF(AND(TYPE('ReferenceStructureRecord'!H1)=TYPE(CN8453),ISBLANK('ReferenceStructureRecord'!H1)=ISBLANK(CN8453),EXACT('ReferenceStructureRecord'!H1,CN8453)),0,1),1)</x:f>
        <x:v>0</x:v>
      </x:c>
    </x:row>
    <x:row r="8454">
      <x:c r="CL8454" t="str">
        <x:v>ReferenceStructureRecord</x:v>
      </x:c>
      <x:c r="CM8454" t="str">
        <x:v>I1</x:v>
      </x:c>
      <x:c r="CN8454" t="str">
        <x:v>ethical_rights_reference</x:v>
      </x:c>
      <x:c r="CO8454" t="n">
        <x:f>IFERROR(IF(AND(TYPE('ReferenceStructureRecord'!I1)=TYPE(CN8454),ISBLANK('ReferenceStructureRecord'!I1)=ISBLANK(CN8454),EXACT('ReferenceStructureRecord'!I1,CN8454)),0,1),1)</x:f>
        <x:v>0</x:v>
      </x:c>
    </x:row>
    <x:row r="8455">
      <x:c r="CL8455" t="str">
        <x:v>ReferenceStructureRecord</x:v>
      </x:c>
      <x:c r="CM8455" t="str">
        <x:v>J1</x:v>
      </x:c>
      <x:c r="CN8455" t="str">
        <x:v>risk_reference</x:v>
      </x:c>
      <x:c r="CO8455" t="n">
        <x:f>IFERROR(IF(AND(TYPE('ReferenceStructureRecord'!J1)=TYPE(CN8455),ISBLANK('ReferenceStructureRecord'!J1)=ISBLANK(CN8455),EXACT('ReferenceStructureRecord'!J1,CN8455)),0,1),1)</x:f>
        <x:v>0</x:v>
      </x:c>
    </x:row>
    <x:row r="8456">
      <x:c r="CL8456" t="str">
        <x:v>ReferenceStructureRecord</x:v>
      </x:c>
      <x:c r="CM8456" t="str">
        <x:v>K1</x:v>
      </x:c>
      <x:c r="CN8456" t="str">
        <x:v>governance_authority_reference</x:v>
      </x:c>
      <x:c r="CO8456" t="n">
        <x:f>IFERROR(IF(AND(TYPE('ReferenceStructureRecord'!K1)=TYPE(CN8456),ISBLANK('ReferenceStructureRecord'!K1)=ISBLANK(CN8456),EXACT('ReferenceStructureRecord'!K1,CN8456)),0,1),1)</x:f>
        <x:v>0</x:v>
      </x:c>
    </x:row>
    <x:row r="8457">
      <x:c r="CL8457" t="str">
        <x:v>ReferenceStructureRecord</x:v>
      </x:c>
      <x:c r="CM8457" t="str">
        <x:v>L1</x:v>
      </x:c>
      <x:c r="CN8457" t="str">
        <x:v>epistemic_reference</x:v>
      </x:c>
      <x:c r="CO8457" t="n">
        <x:f>IFERROR(IF(AND(TYPE('ReferenceStructureRecord'!L1)=TYPE(CN8457),ISBLANK('ReferenceStructureRecord'!L1)=ISBLANK(CN8457),EXACT('ReferenceStructureRecord'!L1,CN8457)),0,1),1)</x:f>
        <x:v>0</x:v>
      </x:c>
    </x:row>
    <x:row r="8458">
      <x:c r="CL8458" t="str">
        <x:v>ReferenceStructureRecord</x:v>
      </x:c>
      <x:c r="CM8458" t="str">
        <x:v>M1</x:v>
      </x:c>
      <x:c r="CN8458" t="str">
        <x:v>operational_audit_reference</x:v>
      </x:c>
      <x:c r="CO8458" t="n">
        <x:f>IFERROR(IF(AND(TYPE('ReferenceStructureRecord'!M1)=TYPE(CN8458),ISBLANK('ReferenceStructureRecord'!M1)=ISBLANK(CN8458),EXACT('ReferenceStructureRecord'!M1,CN8458)),0,1),1)</x:f>
        <x:v>0</x:v>
      </x:c>
    </x:row>
    <x:row r="8459">
      <x:c r="CL8459" t="str">
        <x:v>ReferenceStructureRecord</x:v>
      </x:c>
      <x:c r="CM8459" t="str">
        <x:v>N1</x:v>
      </x:c>
      <x:c r="CN8459" t="str">
        <x:v>invariant_constraints</x:v>
      </x:c>
      <x:c r="CO8459" t="n">
        <x:f>IFERROR(IF(AND(TYPE('ReferenceStructureRecord'!N1)=TYPE(CN8459),ISBLANK('ReferenceStructureRecord'!N1)=ISBLANK(CN8459),EXACT('ReferenceStructureRecord'!N1,CN8459)),0,1),1)</x:f>
        <x:v>0</x:v>
      </x:c>
    </x:row>
    <x:row r="8460">
      <x:c r="CL8460" t="str">
        <x:v>ReferenceStructureRecord</x:v>
      </x:c>
      <x:c r="CM8460" t="str">
        <x:v>O1</x:v>
      </x:c>
      <x:c r="CN8460" t="str">
        <x:v>causal_pathway</x:v>
      </x:c>
      <x:c r="CO8460" t="n">
        <x:f>IFERROR(IF(AND(TYPE('ReferenceStructureRecord'!O1)=TYPE(CN8460),ISBLANK('ReferenceStructureRecord'!O1)=ISBLANK(CN8460),EXACT('ReferenceStructureRecord'!O1,CN8460)),0,1),1)</x:f>
        <x:v>0</x:v>
      </x:c>
    </x:row>
    <x:row r="8461">
      <x:c r="CL8461" t="str">
        <x:v>ReferenceStructureRecord</x:v>
      </x:c>
      <x:c r="CM8461" t="str">
        <x:v>P1</x:v>
      </x:c>
      <x:c r="CN8461" t="str">
        <x:v>evidence_source</x:v>
      </x:c>
      <x:c r="CO8461" t="n">
        <x:f>IFERROR(IF(AND(TYPE('ReferenceStructureRecord'!P1)=TYPE(CN8461),ISBLANK('ReferenceStructureRecord'!P1)=ISBLANK(CN8461),EXACT('ReferenceStructureRecord'!P1,CN8461)),0,1),1)</x:f>
        <x:v>0</x:v>
      </x:c>
    </x:row>
    <x:row r="8462">
      <x:c r="CL8462" t="str">
        <x:v>ReferenceStructureRecord</x:v>
      </x:c>
      <x:c r="CM8462" t="str">
        <x:v>Q1</x:v>
      </x:c>
      <x:c r="CN8462" t="str">
        <x:v>evidence_status_token</x:v>
      </x:c>
      <x:c r="CO8462" t="n">
        <x:f>IFERROR(IF(AND(TYPE('ReferenceStructureRecord'!Q1)=TYPE(CN8462),ISBLANK('ReferenceStructureRecord'!Q1)=ISBLANK(CN8462),EXACT('ReferenceStructureRecord'!Q1,CN8462)),0,1),1)</x:f>
        <x:v>0</x:v>
      </x:c>
    </x:row>
    <x:row r="8463">
      <x:c r="CL8463" t="str">
        <x:v>ReferenceStructureRecord</x:v>
      </x:c>
      <x:c r="CM8463" t="str">
        <x:v>R1</x:v>
      </x:c>
      <x:c r="CN8463" t="str">
        <x:v>measurement_maturity_status</x:v>
      </x:c>
      <x:c r="CO8463" t="n">
        <x:f>IFERROR(IF(AND(TYPE('ReferenceStructureRecord'!R1)=TYPE(CN8463),ISBLANK('ReferenceStructureRecord'!R1)=ISBLANK(CN8463),EXACT('ReferenceStructureRecord'!R1,CN8463)),0,1),1)</x:f>
        <x:v>0</x:v>
      </x:c>
    </x:row>
    <x:row r="8464">
      <x:c r="CL8464" t="str">
        <x:v>ReferenceStructureRecord</x:v>
      </x:c>
      <x:c r="CM8464" t="str">
        <x:v>S1</x:v>
      </x:c>
      <x:c r="CN8464" t="str">
        <x:v>falsification_condition</x:v>
      </x:c>
      <x:c r="CO8464" t="n">
        <x:f>IFERROR(IF(AND(TYPE('ReferenceStructureRecord'!S1)=TYPE(CN8464),ISBLANK('ReferenceStructureRecord'!S1)=ISBLANK(CN8464),EXACT('ReferenceStructureRecord'!S1,CN8464)),0,1),1)</x:f>
        <x:v>0</x:v>
      </x:c>
    </x:row>
    <x:row r="8465">
      <x:c r="CL8465" t="str">
        <x:v>ReferenceStructureRecord</x:v>
      </x:c>
      <x:c r="CM8465" t="str">
        <x:v>T1</x:v>
      </x:c>
      <x:c r="CN8465" t="str">
        <x:v>adaptation_boundary</x:v>
      </x:c>
      <x:c r="CO8465" t="n">
        <x:f>IFERROR(IF(AND(TYPE('ReferenceStructureRecord'!T1)=TYPE(CN8465),ISBLANK('ReferenceStructureRecord'!T1)=ISBLANK(CN8465),EXACT('ReferenceStructureRecord'!T1,CN8465)),0,1),1)</x:f>
        <x:v>0</x:v>
      </x:c>
    </x:row>
    <x:row r="8466">
      <x:c r="CL8466" t="str">
        <x:v>ReferenceStructureRecord</x:v>
      </x:c>
      <x:c r="CM8466" t="str">
        <x:v>U1</x:v>
      </x:c>
      <x:c r="CN8466" t="str">
        <x:v>authority_boundary</x:v>
      </x:c>
      <x:c r="CO8466" t="n">
        <x:f>IFERROR(IF(AND(TYPE('ReferenceStructureRecord'!U1)=TYPE(CN8466),ISBLANK('ReferenceStructureRecord'!U1)=ISBLANK(CN8466),EXACT('ReferenceStructureRecord'!U1,CN8466)),0,1),1)</x:f>
        <x:v>0</x:v>
      </x:c>
    </x:row>
    <x:row r="8467">
      <x:c r="CL8467" t="str">
        <x:v>ReferenceStructureRecord</x:v>
      </x:c>
      <x:c r="CM8467" t="str">
        <x:v>V1</x:v>
      </x:c>
      <x:c r="CN8467" t="str">
        <x:v>refusal_trigger</x:v>
      </x:c>
      <x:c r="CO8467" t="n">
        <x:f>IFERROR(IF(AND(TYPE('ReferenceStructureRecord'!V1)=TYPE(CN8467),ISBLANK('ReferenceStructureRecord'!V1)=ISBLANK(CN8467),EXACT('ReferenceStructureRecord'!V1,CN8467)),0,1),1)</x:f>
        <x:v>0</x:v>
      </x:c>
    </x:row>
    <x:row r="8468">
      <x:c r="CL8468" t="str">
        <x:v>ReferenceStructureRecord</x:v>
      </x:c>
      <x:c r="CM8468" t="str">
        <x:v>W1</x:v>
      </x:c>
      <x:c r="CN8468" t="str">
        <x:v>reviewer_status</x:v>
      </x:c>
      <x:c r="CO8468" t="n">
        <x:f>IFERROR(IF(AND(TYPE('ReferenceStructureRecord'!W1)=TYPE(CN8468),ISBLANK('ReferenceStructureRecord'!W1)=ISBLANK(CN8468),EXACT('ReferenceStructureRecord'!W1,CN8468)),0,1),1)</x:f>
        <x:v>0</x:v>
      </x:c>
    </x:row>
    <x:row r="8469">
      <x:c r="CL8469" t="str">
        <x:v>ReferenceStructureRecord</x:v>
      </x:c>
      <x:c r="CM8469" t="str">
        <x:v>X1</x:v>
      </x:c>
      <x:c r="CN8469" t="str">
        <x:v>artifact_hash</x:v>
      </x:c>
      <x:c r="CO8469" t="n">
        <x:f>IFERROR(IF(AND(TYPE('ReferenceStructureRecord'!X1)=TYPE(CN8469),ISBLANK('ReferenceStructureRecord'!X1)=ISBLANK(CN8469),EXACT('ReferenceStructureRecord'!X1,CN8469)),0,1),1)</x:f>
        <x:v>0</x:v>
      </x:c>
    </x:row>
    <x:row r="8470">
      <x:c r="CL8470" t="str">
        <x:v>ReferenceStructureRecord</x:v>
      </x:c>
      <x:c r="CM8470" t="str">
        <x:v>Y1</x:v>
      </x:c>
      <x:c r="CN8470" t="str">
        <x:v>notes</x:v>
      </x:c>
      <x:c r="CO8470" t="n">
        <x:f>IFERROR(IF(AND(TYPE('ReferenceStructureRecord'!Y1)=TYPE(CN8470),ISBLANK('ReferenceStructureRecord'!Y1)=ISBLANK(CN8470),EXACT('ReferenceStructureRecord'!Y1,CN8470)),0,1),1)</x:f>
        <x:v>0</x:v>
      </x:c>
    </x:row>
    <x:row r="8471">
      <x:c r="CL8471" t="str">
        <x:v>ReferenceStructureRecord</x:v>
      </x:c>
      <x:c r="CM8471" t="str">
        <x:v>Z1</x:v>
      </x:c>
      <x:c r="CN8471" t="str">
        <x:v>ReferenceStructureRecord_Status</x:v>
      </x:c>
      <x:c r="CO8471" t="n">
        <x:f>IFERROR(IF(AND(TYPE('ReferenceStructureRecord'!Z1)=TYPE(CN8471),ISBLANK('ReferenceStructureRecord'!Z1)=ISBLANK(CN8471),EXACT('ReferenceStructureRecord'!Z1,CN8471)),0,1),1)</x:f>
        <x:v>0</x:v>
      </x:c>
    </x:row>
    <x:row r="8472">
      <x:c r="CL8472" t="str">
        <x:v>ReferenceStructureRecord</x:v>
      </x:c>
      <x:c r="CM8472" t="str">
        <x:v>AB1</x:v>
      </x:c>
      <x:c r="CN8472" t="str">
        <x:v>MEASURED</x:v>
      </x:c>
      <x:c r="CO8472" t="n">
        <x:f>IFERROR(IF(AND(TYPE('ReferenceStructureRecord'!AB1)=TYPE(CN8472),ISBLANK('ReferenceStructureRecord'!AB1)=ISBLANK(CN8472),EXACT('ReferenceStructureRecord'!AB1,CN8472)),0,1),1)</x:f>
        <x:v>0</x:v>
      </x:c>
    </x:row>
    <x:row r="8473">
      <x:c r="CL8473" t="str">
        <x:v>ReferenceStructureRecord</x:v>
      </x:c>
      <x:c r="CM8473" t="str">
        <x:v>AC1</x:v>
      </x:c>
      <x:c r="CN8473" t="str">
        <x:v>PENDING_REVIEW</x:v>
      </x:c>
      <x:c r="CO8473" t="n">
        <x:f>IFERROR(IF(AND(TYPE('ReferenceStructureRecord'!AC1)=TYPE(CN8473),ISBLANK('ReferenceStructureRecord'!AC1)=ISBLANK(CN8473),EXACT('ReferenceStructureRecord'!AC1,CN8473)),0,1),1)</x:f>
        <x:v>0</x:v>
      </x:c>
    </x:row>
    <x:row r="8474">
      <x:c r="CL8474" t="str">
        <x:v>ReferenceStructureRecord</x:v>
      </x:c>
      <x:c r="CM8474" t="str">
        <x:v>AD1</x:v>
      </x:c>
      <x:c r="CN8474" t="str">
        <x:v>MEASURED</x:v>
      </x:c>
      <x:c r="CO8474" t="n">
        <x:f>IFERROR(IF(AND(TYPE('ReferenceStructureRecord'!AD1)=TYPE(CN8474),ISBLANK('ReferenceStructureRecord'!AD1)=ISBLANK(CN8474),EXACT('ReferenceStructureRecord'!AD1,CN8474)),0,1),1)</x:f>
        <x:v>0</x:v>
      </x:c>
    </x:row>
    <x:row r="8475">
      <x:c r="CL8475" t="str">
        <x:v>ReferenceStructureRecord</x:v>
      </x:c>
      <x:c r="CM8475" t="str">
        <x:v>A2</x:v>
      </x:c>
      <x:c r="CN8475" t="str">
        <x:v>ORG-2026-001</x:v>
      </x:c>
      <x:c r="CO8475" t="n">
        <x:f>IFERROR(IF(AND(TYPE('ReferenceStructureRecord'!A2)=TYPE(CN8475),ISBLANK('ReferenceStructureRecord'!A2)=ISBLANK(CN8475),EXACT('ReferenceStructureRecord'!A2,CN8475)),0,1),1)</x:f>
        <x:v>0</x:v>
      </x:c>
    </x:row>
    <x:row r="8476">
      <x:c r="CL8476" t="str">
        <x:v>ReferenceStructureRecord</x:v>
      </x:c>
      <x:c r="CM8476" t="str">
        <x:v>B2</x:v>
      </x:c>
      <x:c r="CN8476" t="str">
        <x:v>OPTION-A</x:v>
      </x:c>
      <x:c r="CO8476" t="n">
        <x:f>IFERROR(IF(AND(TYPE('ReferenceStructureRecord'!B2)=TYPE(CN8476),ISBLANK('ReferenceStructureRecord'!B2)=ISBLANK(CN8476),EXACT('ReferenceStructureRecord'!B2,CN8476)),0,1),1)</x:f>
        <x:v>0</x:v>
      </x:c>
    </x:row>
    <x:row r="8477">
      <x:c r="CL8477" t="str">
        <x:v>ReferenceStructureRecord</x:v>
      </x:c>
      <x:c r="CM8477" t="str">
        <x:v>C2</x:v>
      </x:c>
      <x:c r="CN8477" t="str">
        <x:v>Tier 2 worked-run exemplar / internal organizational policy decision</x:v>
      </x:c>
      <x:c r="CO8477" t="n">
        <x:f>IFERROR(IF(AND(TYPE('ReferenceStructureRecord'!C2)=TYPE(CN8477),ISBLANK('ReferenceStructureRecord'!C2)=ISBLANK(CN8477),EXACT('ReferenceStructureRecord'!C2,CN8477)),0,1),1)</x:f>
        <x:v>0</x:v>
      </x:c>
    </x:row>
    <x:row r="8478">
      <x:c r="CL8478" t="str">
        <x:v>ReferenceStructureRecord</x:v>
      </x:c>
      <x:c r="CM8478" t="str">
        <x:v>D2</x:v>
      </x:c>
      <x:c r="CN8478" t="str">
        <x:v>Remote work policy A vs B; organization context; excludes legal-compliance, deployment-readiness, empirical-validation, ProofPack, and Tier 4 claims.</x:v>
      </x:c>
      <x:c r="CO8478" t="n">
        <x:f>IFERROR(IF(AND(TYPE('ReferenceStructureRecord'!D2)=TYPE(CN8478),ISBLANK('ReferenceStructureRecord'!D2)=ISBLANK(CN8478),EXACT('ReferenceStructureRecord'!D2,CN8478)),0,1),1)</x:f>
        <x:v>0</x:v>
      </x:c>
    </x:row>
    <x:row r="8479">
      <x:c r="CL8479" t="str">
        <x:v>ReferenceStructureRecord</x:v>
      </x:c>
      <x:c r="CM8479" t="str">
        <x:v>E2</x:v>
      </x:c>
      <x:c r="CN8479" t="str">
        <x:v>LINEAGE EXAMPLE: remote work policy implementation decision originally evaluated against RippleLogic v10.6 RSP surfaces; current v5.0 workbook is a v12.0 worked-run exemplar, not a validator.</x:v>
      </x:c>
      <x:c r="CO8479" t="n">
        <x:f>IFERROR(IF(AND(TYPE('ReferenceStructureRecord'!E2)=TYPE(CN8479),ISBLANK('ReferenceStructureRecord'!E2)=ISBLANK(CN8479),EXACT('ReferenceStructureRecord'!E2,CN8479)),0,1),1)</x:f>
        <x:v>0</x:v>
      </x:c>
    </x:row>
    <x:row r="8480">
      <x:c r="CL8480" t="str">
        <x:v>ReferenceStructureRecord</x:v>
      </x:c>
      <x:c r="CM8480" t="str">
        <x:v>F2</x:v>
      </x:c>
      <x:c r="CN8480" t="str">
        <x:v>Workspace, commuting, emissions, digital infrastructure, and operational resource constraints.</x:v>
      </x:c>
      <x:c r="CO8480" t="n">
        <x:f>IFERROR(IF(AND(TYPE('ReferenceStructureRecord'!F2)=TYPE(CN8480),ISBLANK('ReferenceStructureRecord'!F2)=ISBLANK(CN8480),EXACT('ReferenceStructureRecord'!F2,CN8480)),0,1),1)</x:f>
        <x:v>0</x:v>
      </x:c>
    </x:row>
    <x:row r="8481">
      <x:c r="CL8481" t="str">
        <x:v>ReferenceStructureRecord</x:v>
      </x:c>
      <x:c r="CM8481" t="str">
        <x:v>G2</x:v>
      </x:c>
      <x:c r="CN8481" t="str">
        <x:v>Worker health, stress, fatigue, safety, and basic needs effects.</x:v>
      </x:c>
      <x:c r="CO8481" t="n">
        <x:f>IFERROR(IF(AND(TYPE('ReferenceStructureRecord'!G2)=TYPE(CN8481),ISBLANK('ReferenceStructureRecord'!G2)=ISBLANK(CN8481),EXACT('ReferenceStructureRecord'!G2,CN8481)),0,1),1)</x:f>
        <x:v>0</x:v>
      </x:c>
    </x:row>
    <x:row r="8482">
      <x:c r="CL8482" t="str">
        <x:v>ReferenceStructureRecord</x:v>
      </x:c>
      <x:c r="CM8482" t="str">
        <x:v>H2</x:v>
      </x:c>
      <x:c r="CN8482" t="str">
        <x:v>Team cohesion, trust, coordination, inclusion, and relational impacts.</x:v>
      </x:c>
      <x:c r="CO8482" t="n">
        <x:f>IFERROR(IF(AND(TYPE('ReferenceStructureRecord'!H2)=TYPE(CN8482),ISBLANK('ReferenceStructureRecord'!H2)=ISBLANK(CN8482),EXACT('ReferenceStructureRecord'!H2,CN8482)),0,1),1)</x:f>
        <x:v>0</x:v>
      </x:c>
    </x:row>
    <x:row r="8483">
      <x:c r="CL8483" t="str">
        <x:v>ReferenceStructureRecord</x:v>
      </x:c>
      <x:c r="CM8483" t="str">
        <x:v>I2</x:v>
      </x:c>
      <x:c r="CN8483" t="str">
        <x:v>NCRC rights baseline: LIFE, BODY, LBTY, NEED, DIGN, PROC, INFO, ECOL; no rights-floor tradeoff permitted.</x:v>
      </x:c>
      <x:c r="CO8483" t="n">
        <x:f>IFERROR(IF(AND(TYPE('ReferenceStructureRecord'!I2)=TYPE(CN8483),ISBLANK('ReferenceStructureRecord'!I2)=ISBLANK(CN8483),EXACT('ReferenceStructureRecord'!I2,CN8483)),0,1),1)</x:f>
        <x:v>0</x:v>
      </x:c>
    </x:row>
    <x:row r="8484">
      <x:c r="CL8484" t="str">
        <x:v>ReferenceStructureRecord</x:v>
      </x:c>
      <x:c r="CM8484" t="str">
        <x:v>J2</x:v>
      </x:c>
      <x:c r="CN8484" t="str">
        <x:v>TRC catastrophic corridor and WTSL scenario set with CVaR threshold 0.20.</x:v>
      </x:c>
      <x:c r="CO8484" t="n">
        <x:f>IFERROR(IF(AND(TYPE('ReferenceStructureRecord'!J2)=TYPE(CN8484),ISBLANK('ReferenceStructureRecord'!J2)=ISBLANK(CN8484),EXACT('ReferenceStructureRecord'!J2,CN8484)),0,1),1)</x:f>
        <x:v>0</x:v>
      </x:c>
    </x:row>
    <x:row r="8485">
      <x:c r="CL8485" t="str">
        <x:v>ReferenceStructureRecord</x:v>
      </x:c>
      <x:c r="CM8485" t="str">
        <x:v>K2</x:v>
      </x:c>
      <x:c r="CN8485" t="str">
        <x:v>Organizational policy authority only; no public-law, legal-compliance, or regulatory approval claim.</x:v>
      </x:c>
      <x:c r="CO8485" t="n">
        <x:f>IFERROR(IF(AND(TYPE('ReferenceStructureRecord'!K2)=TYPE(CN8485),ISBLANK('ReferenceStructureRecord'!K2)=ISBLANK(CN8485),EXACT('ReferenceStructureRecord'!K2,CN8485)),0,1),1)</x:f>
        <x:v>0</x:v>
      </x:c>
    </x:row>
    <x:row r="8486">
      <x:c r="CL8486" t="str">
        <x:v>ReferenceStructureRecord</x:v>
      </x:c>
      <x:c r="CM8486" t="str">
        <x:v>L2</x:v>
      </x:c>
      <x:c r="CN8486" t="str">
        <x:v>Workbook worked-run inputs, declared uncertainty method C, evidence-status tokens, and reviewer challenge surface.</x:v>
      </x:c>
      <x:c r="CO8486" t="n">
        <x:f>IFERROR(IF(AND(TYPE('ReferenceStructureRecord'!L2)=TYPE(CN8486),ISBLANK('ReferenceStructureRecord'!L2)=ISBLANK(CN8486),EXACT('ReferenceStructureRecord'!L2,CN8486)),0,1),1)</x:f>
        <x:v>0</x:v>
      </x:c>
    </x:row>
    <x:row r="8487">
      <x:c r="CL8487" t="str">
        <x:v>ReferenceStructureRecord</x:v>
      </x:c>
      <x:c r="CM8487" t="str">
        <x:v>M2</x:v>
      </x:c>
      <x:c r="CN8487" t="str">
        <x:v>PCC, ProjectionPreRegistration, Qualification_Continuity, Outcome_Requalification, FalsificationPlan, ObservableConsequences, and ReferenceStructureRecord sheet.</x:v>
      </x:c>
      <x:c r="CO8487" t="n">
        <x:f>IFERROR(IF(AND(TYPE('ReferenceStructureRecord'!M2)=TYPE(CN8487),ISBLANK('ReferenceStructureRecord'!M2)=ISBLANK(CN8487),EXACT('ReferenceStructureRecord'!M2,CN8487)),0,1),1)</x:f>
        <x:v>0</x:v>
      </x:c>
    </x:row>
    <x:row r="8488">
      <x:c r="CL8488" t="str">
        <x:v>ReferenceStructureRecord</x:v>
      </x:c>
      <x:c r="CM8488" t="str">
        <x:v>N2</x:v>
      </x:c>
      <x:c r="CN8488" t="str">
        <x:v>No NCRC, TRC, Containment, Refusal, rights-floor, or lawful-authority boundary may be overridden by RLS, local convenience, model confidence, or policy permission.</x:v>
      </x:c>
      <x:c r="CO8488" t="n">
        <x:f>IFERROR(IF(AND(TYPE('ReferenceStructureRecord'!N2)=TYPE(CN8488),ISBLANK('ReferenceStructureRecord'!N2)=ISBLANK(CN8488),EXACT('ReferenceStructureRecord'!N2,CN8488)),0,1),1)</x:f>
        <x:v>0</x:v>
      </x:c>
    </x:row>
    <x:row r="8489">
      <x:c r="CL8489" t="str">
        <x:v>ReferenceStructureRecord</x:v>
      </x:c>
      <x:c r="CM8489" t="str">
        <x:v>O2</x:v>
      </x:c>
      <x:c r="CN8489" t="str">
        <x:v>Remote work changes flexibility, commuting burden, emissions, collaboration patterns, autonomy, burnout risk, and knowledge-sharing dynamics; monitoring checks for predicted versus observed effects.</x:v>
      </x:c>
      <x:c r="CO8489" t="n">
        <x:f>IFERROR(IF(AND(TYPE('ReferenceStructureRecord'!O2)=TYPE(CN8489),ISBLANK('ReferenceStructureRecord'!O2)=ISBLANK(CN8489),EXACT('ReferenceStructureRecord'!O2,CN8489)),0,1),1)</x:f>
        <x:v>0</x:v>
      </x:c>
    </x:row>
    <x:row r="8490">
      <x:c r="CL8490" t="str">
        <x:v>ReferenceStructureRecord</x:v>
      </x:c>
      <x:c r="CM8490" t="str">
        <x:v>P2</x:v>
      </x:c>
      <x:c r="CN8490" t="str">
        <x:v>Worked-run exemplar inputs from the aligned workbook; no empirical validation claim.</x:v>
      </x:c>
      <x:c r="CO8490" t="n">
        <x:f>IFERROR(IF(AND(TYPE('ReferenceStructureRecord'!P2)=TYPE(CN8490),ISBLANK('ReferenceStructureRecord'!P2)=ISBLANK(CN8490),EXACT('ReferenceStructureRecord'!P2,CN8490)),0,1),1)</x:f>
        <x:v>0</x:v>
      </x:c>
    </x:row>
    <x:row r="8491">
      <x:c r="CL8491" t="str">
        <x:v>ReferenceStructureRecord</x:v>
      </x:c>
      <x:c r="CM8491" t="str">
        <x:v>Q2</x:v>
      </x:c>
      <x:c r="CN8491" t="str">
        <x:v>ESTIMATED</x:v>
      </x:c>
      <x:c r="CO8491" t="n">
        <x:f>IFERROR(IF(AND(TYPE('ReferenceStructureRecord'!Q2)=TYPE(CN8491),ISBLANK('ReferenceStructureRecord'!Q2)=ISBLANK(CN8491),EXACT('ReferenceStructureRecord'!Q2,CN8491)),0,1),1)</x:f>
        <x:v>0</x:v>
      </x:c>
    </x:row>
    <x:row r="8492">
      <x:c r="CL8492" t="str">
        <x:v>ReferenceStructureRecord</x:v>
      </x:c>
      <x:c r="CM8492" t="str">
        <x:v>R2</x:v>
      </x:c>
      <x:c r="CN8492" t="str">
        <x:v>WORKED_RUN_EXEMPLAR</x:v>
      </x:c>
      <x:c r="CO8492" t="n">
        <x:f>IFERROR(IF(AND(TYPE('ReferenceStructureRecord'!R2)=TYPE(CN8492),ISBLANK('ReferenceStructureRecord'!R2)=ISBLANK(CN8492),EXACT('ReferenceStructureRecord'!R2,CN8492)),0,1),1)</x:f>
        <x:v>0</x:v>
      </x:c>
    </x:row>
    <x:row r="8493">
      <x:c r="CL8493" t="str">
        <x:v>ReferenceStructureRecord</x:v>
      </x:c>
      <x:c r="CM8493" t="str">
        <x:v>S2</x:v>
      </x:c>
      <x:c r="CN8493" t="str">
        <x:v>Materially worse cohesion, rights impacts, productivity, burnout, information access, due process, or tail-risk indicators than the declared monitoring thresholds would falsify or force revision of the claim.</x:v>
      </x:c>
      <x:c r="CO8493" t="n">
        <x:f>IFERROR(IF(AND(TYPE('ReferenceStructureRecord'!S2)=TYPE(CN8493),ISBLANK('ReferenceStructureRecord'!S2)=ISBLANK(CN8493),EXACT('ReferenceStructureRecord'!S2,CN8493)),0,1),1)</x:f>
        <x:v>0</x:v>
      </x:c>
    </x:row>
    <x:row r="8494">
      <x:c r="CL8494" t="str">
        <x:v>ReferenceStructureRecord</x:v>
      </x:c>
      <x:c r="CM8494" t="str">
        <x:v>T2</x:v>
      </x:c>
      <x:c r="CN8494" t="str">
        <x:v>Policy details, monitoring cadence, mitigation steps, and option weighting may adapt; canonical cascade order, rights floors, tail-risk corridor, containment rule, and claim-boundary discipline may not adapt inside the run.</x:v>
      </x:c>
      <x:c r="CO8494" t="n">
        <x:f>IFERROR(IF(AND(TYPE('ReferenceStructureRecord'!T2)=TYPE(CN8494),ISBLANK('ReferenceStructureRecord'!T2)=ISBLANK(CN8494),EXACT('ReferenceStructureRecord'!T2,CN8494)),0,1),1)</x:f>
        <x:v>0</x:v>
      </x:c>
    </x:row>
    <x:row r="8495">
      <x:c r="CL8495" t="str">
        <x:v>ReferenceStructureRecord</x:v>
      </x:c>
      <x:c r="CM8495" t="str">
        <x:v>U2</x:v>
      </x:c>
      <x:c r="CN8495" t="str">
        <x:v>Advisory organizational decision support only; no legal, public-governance, deployment-readiness, or compliance certification.</x:v>
      </x:c>
      <x:c r="CO8495" t="n">
        <x:f>IFERROR(IF(AND(TYPE('ReferenceStructureRecord'!U2)=TYPE(CN8495),ISBLANK('ReferenceStructureRecord'!U2)=ISBLANK(CN8495),EXACT('ReferenceStructureRecord'!U2,CN8495)),0,1),1)</x:f>
        <x:v>0</x:v>
      </x:c>
    </x:row>
    <x:row r="8496">
      <x:c r="CL8496" t="str">
        <x:v>ReferenceStructureRecord</x:v>
      </x:c>
      <x:c r="CM8496" t="str">
        <x:v>V2</x:v>
      </x:c>
      <x:c r="CN8496" t="str">
        <x:v>Trigger Refusal or escalation if reference object, evidence status, falsification condition, authority boundary, rights floor, TRC corridor, or containment basis becomes materially underdetermined, circular, self-validating, unsupported, or stale.</x:v>
      </x:c>
      <x:c r="CO8496" t="n">
        <x:f>IFERROR(IF(AND(TYPE('ReferenceStructureRecord'!V2)=TYPE(CN8496),ISBLANK('ReferenceStructureRecord'!V2)=ISBLANK(CN8496),EXACT('ReferenceStructureRecord'!V2,CN8496)),0,1),1)</x:f>
        <x:v>0</x:v>
      </x:c>
    </x:row>
    <x:row r="8497">
      <x:c r="CL8497" t="str">
        <x:v>ReferenceStructureRecord</x:v>
      </x:c>
      <x:c r="CM8497" t="str">
        <x:v>W2</x:v>
      </x:c>
      <x:c r="CN8497" t="str">
        <x:v>PENDING_REVIEW</x:v>
      </x:c>
      <x:c r="CO8497" t="n">
        <x:f>IFERROR(IF(AND(TYPE('ReferenceStructureRecord'!W2)=TYPE(CN8497),ISBLANK('ReferenceStructureRecord'!W2)=ISBLANK(CN8497),EXACT('ReferenceStructureRecord'!W2,CN8497)),0,1),1)</x:f>
        <x:v>0</x:v>
      </x:c>
    </x:row>
    <x:row r="8498">
      <x:c r="CL8498" t="str">
        <x:v>ReferenceStructureRecord</x:v>
      </x:c>
      <x:c r="CM8498" t="str">
        <x:v>X2</x:v>
      </x:c>
      <x:c r="CN8498" t="str">
        <x:v>See final release manifest SHA-256 for workbook and companion artifacts.</x:v>
      </x:c>
      <x:c r="CO8498" t="n">
        <x:f>IFERROR(IF(AND(TYPE('ReferenceStructureRecord'!X2)=TYPE(CN8498),ISBLANK('ReferenceStructureRecord'!X2)=ISBLANK(CN8498),EXACT('ReferenceStructureRecord'!X2,CN8498)),0,1),1)</x:f>
        <x:v>0</x:v>
      </x:c>
    </x:row>
    <x:row r="8499">
      <x:c r="CL8499" t="str">
        <x:v>ReferenceStructureRecord</x:v>
      </x:c>
      <x:c r="CM8499" t="str">
        <x:v>Y2</x:v>
      </x:c>
      <x:c r="CN8499" t="str">
        <x:v>LINEAGE: v10.6 RSP integration row retained as historical worked-run exemplar.</x:v>
      </x:c>
      <x:c r="CO8499" t="n">
        <x:f>IFERROR(IF(AND(TYPE('ReferenceStructureRecord'!Y2)=TYPE(CN8499),ISBLANK('ReferenceStructureRecord'!Y2)=ISBLANK(CN8499),EXACT('ReferenceStructureRecord'!Y2,CN8499)),0,1),1)</x:f>
        <x:v>0</x:v>
      </x:c>
    </x:row>
    <x:row r="8500">
      <x:c r="CL8500" t="str">
        <x:v>ReferenceStructureRecord</x:v>
      </x:c>
      <x:c r="CM8500" t="str">
        <x:v>Z2</x:v>
      </x:c>
      <x:c r="CN8500" t="str">
        <x:v>COMPLETE</x:v>
      </x:c>
      <x:c r="CO8500" t="n">
        <x:f>IFERROR(IF(AND(TYPE('ReferenceStructureRecord'!Z2)=TYPE(CN8500),ISBLANK('ReferenceStructureRecord'!Z2)=ISBLANK(CN8500),EXACT('ReferenceStructureRecord'!Z2,CN8500)),0,1),1)</x:f>
        <x:v>0</x:v>
      </x:c>
    </x:row>
    <x:row r="8501">
      <x:c r="CL8501" t="str">
        <x:v>ReferenceStructureRecord</x:v>
      </x:c>
      <x:c r="CM8501" t="str">
        <x:v>AB2</x:v>
      </x:c>
      <x:c r="CN8501" t="str">
        <x:v>ESTIMATED</x:v>
      </x:c>
      <x:c r="CO8501" t="n">
        <x:f>IFERROR(IF(AND(TYPE('ReferenceStructureRecord'!AB2)=TYPE(CN8501),ISBLANK('ReferenceStructureRecord'!AB2)=ISBLANK(CN8501),EXACT('ReferenceStructureRecord'!AB2,CN8501)),0,1),1)</x:f>
        <x:v>0</x:v>
      </x:c>
    </x:row>
    <x:row r="8502">
      <x:c r="CL8502" t="str">
        <x:v>ReferenceStructureRecord</x:v>
      </x:c>
      <x:c r="CM8502" t="str">
        <x:v>AC2</x:v>
      </x:c>
      <x:c r="CN8502" t="str">
        <x:v>APPROVED</x:v>
      </x:c>
      <x:c r="CO8502" t="n">
        <x:f>IFERROR(IF(AND(TYPE('ReferenceStructureRecord'!AC2)=TYPE(CN8502),ISBLANK('ReferenceStructureRecord'!AC2)=ISBLANK(CN8502),EXACT('ReferenceStructureRecord'!AC2,CN8502)),0,1),1)</x:f>
        <x:v>0</x:v>
      </x:c>
    </x:row>
    <x:row r="8503">
      <x:c r="CL8503" t="str">
        <x:v>ReferenceStructureRecord</x:v>
      </x:c>
      <x:c r="CM8503" t="str">
        <x:v>AD2</x:v>
      </x:c>
      <x:c r="CN8503" t="str">
        <x:v>MODEL_BOUND</x:v>
      </x:c>
      <x:c r="CO8503" t="n">
        <x:f>IFERROR(IF(AND(TYPE('ReferenceStructureRecord'!AD2)=TYPE(CN8503),ISBLANK('ReferenceStructureRecord'!AD2)=ISBLANK(CN8503),EXACT('ReferenceStructureRecord'!AD2,CN8503)),0,1),1)</x:f>
        <x:v>0</x:v>
      </x:c>
    </x:row>
    <x:row r="8504">
      <x:c r="CL8504" t="str">
        <x:v>ReferenceStructureRecord</x:v>
      </x:c>
      <x:c r="CM8504" t="str">
        <x:v>Z3</x:v>
      </x:c>
      <x:c r="CN8504" t="str">
        <x:v>INCOMPLETE</x:v>
      </x:c>
      <x:c r="CO8504" t="n">
        <x:f>IFERROR(IF(AND(TYPE('ReferenceStructureRecord'!Z3)=TYPE(CN8504),ISBLANK('ReferenceStructureRecord'!Z3)=ISBLANK(CN8504),EXACT('ReferenceStructureRecord'!Z3,CN8504)),0,1),1)</x:f>
        <x:v>0</x:v>
      </x:c>
    </x:row>
    <x:row r="8505">
      <x:c r="CL8505" t="str">
        <x:v>ReferenceStructureRecord</x:v>
      </x:c>
      <x:c r="CM8505" t="str">
        <x:v>AB3</x:v>
      </x:c>
      <x:c r="CN8505" t="str">
        <x:v>EXPERT_JUDGMENT</x:v>
      </x:c>
      <x:c r="CO8505" t="n">
        <x:f>IFERROR(IF(AND(TYPE('ReferenceStructureRecord'!AB3)=TYPE(CN8505),ISBLANK('ReferenceStructureRecord'!AB3)=ISBLANK(CN8505),EXACT('ReferenceStructureRecord'!AB3,CN8505)),0,1),1)</x:f>
        <x:v>0</x:v>
      </x:c>
    </x:row>
    <x:row r="8506">
      <x:c r="CL8506" t="str">
        <x:v>ReferenceStructureRecord</x:v>
      </x:c>
      <x:c r="CM8506" t="str">
        <x:v>AC3</x:v>
      </x:c>
      <x:c r="CN8506" t="str">
        <x:v>REVISE</x:v>
      </x:c>
      <x:c r="CO8506" t="n">
        <x:f>IFERROR(IF(AND(TYPE('ReferenceStructureRecord'!AC3)=TYPE(CN8506),ISBLANK('ReferenceStructureRecord'!AC3)=ISBLANK(CN8506),EXACT('ReferenceStructureRecord'!AC3,CN8506)),0,1),1)</x:f>
        <x:v>0</x:v>
      </x:c>
    </x:row>
    <x:row r="8507">
      <x:c r="CL8507" t="str">
        <x:v>ReferenceStructureRecord</x:v>
      </x:c>
      <x:c r="CM8507" t="str">
        <x:v>AD3</x:v>
      </x:c>
      <x:c r="CN8507" t="str">
        <x:v>PILOT_ONLY</x:v>
      </x:c>
      <x:c r="CO8507" t="n">
        <x:f>IFERROR(IF(AND(TYPE('ReferenceStructureRecord'!AD3)=TYPE(CN8507),ISBLANK('ReferenceStructureRecord'!AD3)=ISBLANK(CN8507),EXACT('ReferenceStructureRecord'!AD3,CN8507)),0,1),1)</x:f>
        <x:v>0</x:v>
      </x:c>
    </x:row>
    <x:row r="8508">
      <x:c r="CL8508" t="str">
        <x:v>ReferenceStructureRecord</x:v>
      </x:c>
      <x:c r="CM8508" t="str">
        <x:v>Z4</x:v>
      </x:c>
      <x:c r="CN8508" t="str">
        <x:v>INCOMPLETE</x:v>
      </x:c>
      <x:c r="CO8508" t="n">
        <x:f>IFERROR(IF(AND(TYPE('ReferenceStructureRecord'!Z4)=TYPE(CN8508),ISBLANK('ReferenceStructureRecord'!Z4)=ISBLANK(CN8508),EXACT('ReferenceStructureRecord'!Z4,CN8508)),0,1),1)</x:f>
        <x:v>0</x:v>
      </x:c>
    </x:row>
    <x:row r="8509">
      <x:c r="CL8509" t="str">
        <x:v>ReferenceStructureRecord</x:v>
      </x:c>
      <x:c r="CM8509" t="str">
        <x:v>AB4</x:v>
      </x:c>
      <x:c r="CN8509" t="str">
        <x:v>ASSUMED</x:v>
      </x:c>
      <x:c r="CO8509" t="n">
        <x:f>IFERROR(IF(AND(TYPE('ReferenceStructureRecord'!AB4)=TYPE(CN8509),ISBLANK('ReferenceStructureRecord'!AB4)=ISBLANK(CN8509),EXACT('ReferenceStructureRecord'!AB4,CN8509)),0,1),1)</x:f>
        <x:v>0</x:v>
      </x:c>
    </x:row>
    <x:row r="8510">
      <x:c r="CL8510" t="str">
        <x:v>ReferenceStructureRecord</x:v>
      </x:c>
      <x:c r="CM8510" t="str">
        <x:v>AC4</x:v>
      </x:c>
      <x:c r="CN8510" t="str">
        <x:v>REFUSAL_OR_ESCALATION_REQUIRED</x:v>
      </x:c>
      <x:c r="CO8510" t="n">
        <x:f>IFERROR(IF(AND(TYPE('ReferenceStructureRecord'!AC4)=TYPE(CN8510),ISBLANK('ReferenceStructureRecord'!AC4)=ISBLANK(CN8510),EXACT('ReferenceStructureRecord'!AC4,CN8510)),0,1),1)</x:f>
        <x:v>0</x:v>
      </x:c>
    </x:row>
    <x:row r="8511">
      <x:c r="CL8511" t="str">
        <x:v>ReferenceStructureRecord</x:v>
      </x:c>
      <x:c r="CM8511" t="str">
        <x:v>AD4</x:v>
      </x:c>
      <x:c r="CN8511" t="str">
        <x:v>GUIDANCE_STAGE</x:v>
      </x:c>
      <x:c r="CO8511" t="n">
        <x:f>IFERROR(IF(AND(TYPE('ReferenceStructureRecord'!AD4)=TYPE(CN8511),ISBLANK('ReferenceStructureRecord'!AD4)=ISBLANK(CN8511),EXACT('ReferenceStructureRecord'!AD4,CN8511)),0,1),1)</x:f>
        <x:v>0</x:v>
      </x:c>
    </x:row>
    <x:row r="8512">
      <x:c r="CL8512" t="str">
        <x:v>ReferenceStructureRecord</x:v>
      </x:c>
      <x:c r="CM8512" t="str">
        <x:v>Z5</x:v>
      </x:c>
      <x:c r="CN8512" t="str">
        <x:v>INCOMPLETE</x:v>
      </x:c>
      <x:c r="CO8512" t="n">
        <x:f>IFERROR(IF(AND(TYPE('ReferenceStructureRecord'!Z5)=TYPE(CN8512),ISBLANK('ReferenceStructureRecord'!Z5)=ISBLANK(CN8512),EXACT('ReferenceStructureRecord'!Z5,CN8512)),0,1),1)</x:f>
        <x:v>0</x:v>
      </x:c>
    </x:row>
    <x:row r="8513">
      <x:c r="CL8513" t="str">
        <x:v>ReferenceStructureRecord</x:v>
      </x:c>
      <x:c r="CM8513" t="str">
        <x:v>AB5</x:v>
      </x:c>
      <x:c r="CN8513" t="str">
        <x:v>CONTESTED</x:v>
      </x:c>
      <x:c r="CO8513" t="n">
        <x:f>IFERROR(IF(AND(TYPE('ReferenceStructureRecord'!AB5)=TYPE(CN8513),ISBLANK('ReferenceStructureRecord'!AB5)=ISBLANK(CN8513),EXACT('ReferenceStructureRecord'!AB5,CN8513)),0,1),1)</x:f>
        <x:v>0</x:v>
      </x:c>
    </x:row>
    <x:row r="8514">
      <x:c r="CL8514" t="str">
        <x:v>ReferenceStructureRecord</x:v>
      </x:c>
      <x:c r="CM8514" t="str">
        <x:v>AD5</x:v>
      </x:c>
      <x:c r="CN8514" t="str">
        <x:v>UNVALIDATED</x:v>
      </x:c>
      <x:c r="CO8514" t="n">
        <x:f>IFERROR(IF(AND(TYPE('ReferenceStructureRecord'!AD5)=TYPE(CN8514),ISBLANK('ReferenceStructureRecord'!AD5)=ISBLANK(CN8514),EXACT('ReferenceStructureRecord'!AD5,CN8514)),0,1),1)</x:f>
        <x:v>0</x:v>
      </x:c>
    </x:row>
    <x:row r="8515">
      <x:c r="CL8515" t="str">
        <x:v>ReferenceStructureRecord</x:v>
      </x:c>
      <x:c r="CM8515" t="str">
        <x:v>Z6</x:v>
      </x:c>
      <x:c r="CN8515" t="str">
        <x:v>INCOMPLETE</x:v>
      </x:c>
      <x:c r="CO8515" t="n">
        <x:f>IFERROR(IF(AND(TYPE('ReferenceStructureRecord'!Z6)=TYPE(CN8515),ISBLANK('ReferenceStructureRecord'!Z6)=ISBLANK(CN8515),EXACT('ReferenceStructureRecord'!Z6,CN8515)),0,1),1)</x:f>
        <x:v>0</x:v>
      </x:c>
    </x:row>
    <x:row r="8516">
      <x:c r="CL8516" t="str">
        <x:v>ReferenceStructureRecord</x:v>
      </x:c>
      <x:c r="CM8516" t="str">
        <x:v>AB6</x:v>
      </x:c>
      <x:c r="CN8516" t="str">
        <x:v>UNVALIDATED</x:v>
      </x:c>
      <x:c r="CO8516" t="n">
        <x:f>IFERROR(IF(AND(TYPE('ReferenceStructureRecord'!AB6)=TYPE(CN8516),ISBLANK('ReferenceStructureRecord'!AB6)=ISBLANK(CN8516),EXACT('ReferenceStructureRecord'!AB6,CN8516)),0,1),1)</x:f>
        <x:v>0</x:v>
      </x:c>
    </x:row>
    <x:row r="8517">
      <x:c r="CL8517" t="str">
        <x:v>ReferenceStructureRecord</x:v>
      </x:c>
      <x:c r="CM8517" t="str">
        <x:v>AD6</x:v>
      </x:c>
      <x:c r="CN8517" t="str">
        <x:v>CONTESTED</x:v>
      </x:c>
      <x:c r="CO8517" t="n">
        <x:f>IFERROR(IF(AND(TYPE('ReferenceStructureRecord'!AD6)=TYPE(CN8517),ISBLANK('ReferenceStructureRecord'!AD6)=ISBLANK(CN8517),EXACT('ReferenceStructureRecord'!AD6,CN8517)),0,1),1)</x:f>
        <x:v>0</x:v>
      </x:c>
    </x:row>
    <x:row r="8518">
      <x:c r="CL8518" t="str">
        <x:v>ReferenceStructureRecord</x:v>
      </x:c>
      <x:c r="CM8518" t="str">
        <x:v>Z7</x:v>
      </x:c>
      <x:c r="CN8518" t="str">
        <x:v>INCOMPLETE</x:v>
      </x:c>
      <x:c r="CO8518" t="n">
        <x:f>IFERROR(IF(AND(TYPE('ReferenceStructureRecord'!Z7)=TYPE(CN8518),ISBLANK('ReferenceStructureRecord'!Z7)=ISBLANK(CN8518),EXACT('ReferenceStructureRecord'!Z7,CN8518)),0,1),1)</x:f>
        <x:v>0</x:v>
      </x:c>
    </x:row>
    <x:row r="8519">
      <x:c r="CL8519" t="str">
        <x:v>ReferenceStructureRecord</x:v>
      </x:c>
      <x:c r="CM8519" t="str">
        <x:v>AB7</x:v>
      </x:c>
      <x:c r="CN8519" t="str">
        <x:v>NOT_OBSERVED</x:v>
      </x:c>
      <x:c r="CO8519" t="n">
        <x:f>IFERROR(IF(AND(TYPE('ReferenceStructureRecord'!AB7)=TYPE(CN8519),ISBLANK('ReferenceStructureRecord'!AB7)=ISBLANK(CN8519),EXACT('ReferenceStructureRecord'!AB7,CN8519)),0,1),1)</x:f>
        <x:v>0</x:v>
      </x:c>
    </x:row>
    <x:row r="8520">
      <x:c r="CL8520" t="str">
        <x:v>ReferenceStructureRecord</x:v>
      </x:c>
      <x:c r="CM8520" t="str">
        <x:v>AD7</x:v>
      </x:c>
      <x:c r="CN8520" t="str">
        <x:v>NOT_OBSERVED</x:v>
      </x:c>
      <x:c r="CO8520" t="n">
        <x:f>IFERROR(IF(AND(TYPE('ReferenceStructureRecord'!AD7)=TYPE(CN8520),ISBLANK('ReferenceStructureRecord'!AD7)=ISBLANK(CN8520),EXACT('ReferenceStructureRecord'!AD7,CN8520)),0,1),1)</x:f>
        <x:v>0</x:v>
      </x:c>
    </x:row>
    <x:row r="8521">
      <x:c r="CL8521" t="str">
        <x:v>ReferenceStructureRecord</x:v>
      </x:c>
      <x:c r="CM8521" t="str">
        <x:v>Z8</x:v>
      </x:c>
      <x:c r="CN8521" t="str">
        <x:v>INCOMPLETE</x:v>
      </x:c>
      <x:c r="CO8521" t="n">
        <x:f>IFERROR(IF(AND(TYPE('ReferenceStructureRecord'!Z8)=TYPE(CN8521),ISBLANK('ReferenceStructureRecord'!Z8)=ISBLANK(CN8521),EXACT('ReferenceStructureRecord'!Z8,CN8521)),0,1),1)</x:f>
        <x:v>0</x:v>
      </x:c>
    </x:row>
    <x:row r="8522">
      <x:c r="CL8522" t="str">
        <x:v>ReferenceStructureRecord</x:v>
      </x:c>
      <x:c r="CM8522" t="str">
        <x:v>AB8</x:v>
      </x:c>
      <x:c r="CN8522" t="str">
        <x:v>PLACEHOLDER_FOR_SENSITIVITY_ONLY</x:v>
      </x:c>
      <x:c r="CO8522" t="n">
        <x:f>IFERROR(IF(AND(TYPE('ReferenceStructureRecord'!AB8)=TYPE(CN8522),ISBLANK('ReferenceStructureRecord'!AB8)=ISBLANK(CN8522),EXACT('ReferenceStructureRecord'!AB8,CN8522)),0,1),1)</x:f>
        <x:v>0</x:v>
      </x:c>
    </x:row>
    <x:row r="8523">
      <x:c r="CL8523" t="str">
        <x:v>ReferenceStructureRecord</x:v>
      </x:c>
      <x:c r="CM8523" t="str">
        <x:v>Z9</x:v>
      </x:c>
      <x:c r="CN8523" t="str">
        <x:v>INCOMPLETE</x:v>
      </x:c>
      <x:c r="CO8523" t="n">
        <x:f>IFERROR(IF(AND(TYPE('ReferenceStructureRecord'!Z9)=TYPE(CN8523),ISBLANK('ReferenceStructureRecord'!Z9)=ISBLANK(CN8523),EXACT('ReferenceStructureRecord'!Z9,CN8523)),0,1),1)</x:f>
        <x:v>0</x:v>
      </x:c>
    </x:row>
    <x:row r="8524">
      <x:c r="CL8524" t="str">
        <x:v>ReferenceStructureRecord</x:v>
      </x:c>
      <x:c r="CM8524" t="str">
        <x:v>Z10</x:v>
      </x:c>
      <x:c r="CN8524" t="str">
        <x:v>INCOMPLETE</x:v>
      </x:c>
      <x:c r="CO8524" t="n">
        <x:f>IFERROR(IF(AND(TYPE('ReferenceStructureRecord'!Z10)=TYPE(CN8524),ISBLANK('ReferenceStructureRecord'!Z10)=ISBLANK(CN8524),EXACT('ReferenceStructureRecord'!Z10,CN8524)),0,1),1)</x:f>
        <x:v>0</x:v>
      </x:c>
    </x:row>
    <x:row r="8525">
      <x:c r="CL8525" t="str">
        <x:v>ReferenceStructureRecord</x:v>
      </x:c>
      <x:c r="CM8525" t="str">
        <x:v>Z11</x:v>
      </x:c>
      <x:c r="CN8525" t="str">
        <x:v>INCOMPLETE</x:v>
      </x:c>
      <x:c r="CO8525" t="n">
        <x:f>IFERROR(IF(AND(TYPE('ReferenceStructureRecord'!Z11)=TYPE(CN8525),ISBLANK('ReferenceStructureRecord'!Z11)=ISBLANK(CN8525),EXACT('ReferenceStructureRecord'!Z11,CN8525)),0,1),1)</x:f>
        <x:v>0</x:v>
      </x:c>
    </x:row>
    <x:row r="8526">
      <x:c r="CL8526" t="str">
        <x:v>ReferenceStructureRecord</x:v>
      </x:c>
      <x:c r="CM8526" t="str">
        <x:v>Z12</x:v>
      </x:c>
      <x:c r="CN8526" t="str">
        <x:v>INCOMPLETE</x:v>
      </x:c>
      <x:c r="CO8526" t="n">
        <x:f>IFERROR(IF(AND(TYPE('ReferenceStructureRecord'!Z12)=TYPE(CN8526),ISBLANK('ReferenceStructureRecord'!Z12)=ISBLANK(CN8526),EXACT('ReferenceStructureRecord'!Z12,CN8526)),0,1),1)</x:f>
        <x:v>0</x:v>
      </x:c>
    </x:row>
    <x:row r="8527">
      <x:c r="CL8527" t="str">
        <x:v>ReferenceStructureRecord</x:v>
      </x:c>
      <x:c r="CM8527" t="str">
        <x:v>Z13</x:v>
      </x:c>
      <x:c r="CN8527" t="str">
        <x:v>INCOMPLETE</x:v>
      </x:c>
      <x:c r="CO8527" t="n">
        <x:f>IFERROR(IF(AND(TYPE('ReferenceStructureRecord'!Z13)=TYPE(CN8527),ISBLANK('ReferenceStructureRecord'!Z13)=ISBLANK(CN8527),EXACT('ReferenceStructureRecord'!Z13,CN8527)),0,1),1)</x:f>
        <x:v>0</x:v>
      </x:c>
    </x:row>
    <x:row r="8528">
      <x:c r="CL8528" t="str">
        <x:v>ReferenceStructureRecord</x:v>
      </x:c>
      <x:c r="CM8528" t="str">
        <x:v>Z14</x:v>
      </x:c>
      <x:c r="CN8528" t="str">
        <x:v>INCOMPLETE</x:v>
      </x:c>
      <x:c r="CO8528" t="n">
        <x:f>IFERROR(IF(AND(TYPE('ReferenceStructureRecord'!Z14)=TYPE(CN8528),ISBLANK('ReferenceStructureRecord'!Z14)=ISBLANK(CN8528),EXACT('ReferenceStructureRecord'!Z14,CN8528)),0,1),1)</x:f>
        <x:v>0</x:v>
      </x:c>
    </x:row>
    <x:row r="8529">
      <x:c r="CL8529" t="str">
        <x:v>ReferenceStructureRecord</x:v>
      </x:c>
      <x:c r="CM8529" t="str">
        <x:v>Z15</x:v>
      </x:c>
      <x:c r="CN8529" t="str">
        <x:v>INCOMPLETE</x:v>
      </x:c>
      <x:c r="CO8529" t="n">
        <x:f>IFERROR(IF(AND(TYPE('ReferenceStructureRecord'!Z15)=TYPE(CN8529),ISBLANK('ReferenceStructureRecord'!Z15)=ISBLANK(CN8529),EXACT('ReferenceStructureRecord'!Z15,CN8529)),0,1),1)</x:f>
        <x:v>0</x:v>
      </x:c>
    </x:row>
    <x:row r="8530">
      <x:c r="CL8530" t="str">
        <x:v>ReferenceStructureRecord</x:v>
      </x:c>
      <x:c r="CM8530" t="str">
        <x:v>Z16</x:v>
      </x:c>
      <x:c r="CN8530" t="str">
        <x:v>INCOMPLETE</x:v>
      </x:c>
      <x:c r="CO8530" t="n">
        <x:f>IFERROR(IF(AND(TYPE('ReferenceStructureRecord'!Z16)=TYPE(CN8530),ISBLANK('ReferenceStructureRecord'!Z16)=ISBLANK(CN8530),EXACT('ReferenceStructureRecord'!Z16,CN8530)),0,1),1)</x:f>
        <x:v>0</x:v>
      </x:c>
    </x:row>
    <x:row r="8531">
      <x:c r="CL8531" t="str">
        <x:v>ReferenceStructureRecord</x:v>
      </x:c>
      <x:c r="CM8531" t="str">
        <x:v>Z17</x:v>
      </x:c>
      <x:c r="CN8531" t="str">
        <x:v>INCOMPLETE</x:v>
      </x:c>
      <x:c r="CO8531" t="n">
        <x:f>IFERROR(IF(AND(TYPE('ReferenceStructureRecord'!Z17)=TYPE(CN8531),ISBLANK('ReferenceStructureRecord'!Z17)=ISBLANK(CN8531),EXACT('ReferenceStructureRecord'!Z17,CN8531)),0,1),1)</x:f>
        <x:v>0</x:v>
      </x:c>
    </x:row>
    <x:row r="8532">
      <x:c r="CL8532" t="str">
        <x:v>ReferenceStructureRecord</x:v>
      </x:c>
      <x:c r="CM8532" t="str">
        <x:v>Z18</x:v>
      </x:c>
      <x:c r="CN8532" t="str">
        <x:v>INCOMPLETE</x:v>
      </x:c>
      <x:c r="CO8532" t="n">
        <x:f>IFERROR(IF(AND(TYPE('ReferenceStructureRecord'!Z18)=TYPE(CN8532),ISBLANK('ReferenceStructureRecord'!Z18)=ISBLANK(CN8532),EXACT('ReferenceStructureRecord'!Z18,CN8532)),0,1),1)</x:f>
        <x:v>0</x:v>
      </x:c>
    </x:row>
    <x:row r="8533">
      <x:c r="CL8533" t="str">
        <x:v>ReferenceStructureRecord</x:v>
      </x:c>
      <x:c r="CM8533" t="str">
        <x:v>Z19</x:v>
      </x:c>
      <x:c r="CN8533" t="str">
        <x:v>INCOMPLETE</x:v>
      </x:c>
      <x:c r="CO8533" t="n">
        <x:f>IFERROR(IF(AND(TYPE('ReferenceStructureRecord'!Z19)=TYPE(CN8533),ISBLANK('ReferenceStructureRecord'!Z19)=ISBLANK(CN8533),EXACT('ReferenceStructureRecord'!Z19,CN8533)),0,1),1)</x:f>
        <x:v>0</x:v>
      </x:c>
    </x:row>
    <x:row r="8534">
      <x:c r="CL8534" t="str">
        <x:v>ReferenceStructureRecord</x:v>
      </x:c>
      <x:c r="CM8534" t="str">
        <x:v>Z20</x:v>
      </x:c>
      <x:c r="CN8534" t="str">
        <x:v>INCOMPLETE</x:v>
      </x:c>
      <x:c r="CO8534" t="n">
        <x:f>IFERROR(IF(AND(TYPE('ReferenceStructureRecord'!Z20)=TYPE(CN8534),ISBLANK('ReferenceStructureRecord'!Z20)=ISBLANK(CN8534),EXACT('ReferenceStructureRecord'!Z20,CN8534)),0,1),1)</x:f>
        <x:v>0</x:v>
      </x:c>
    </x:row>
    <x:row r="8535">
      <x:c r="CL8535" t="str">
        <x:v>ReferenceStructureRecord</x:v>
      </x:c>
      <x:c r="CM8535" t="str">
        <x:v>Z21</x:v>
      </x:c>
      <x:c r="CN8535" t="str">
        <x:v>INCOMPLETE</x:v>
      </x:c>
      <x:c r="CO8535" t="n">
        <x:f>IFERROR(IF(AND(TYPE('ReferenceStructureRecord'!Z21)=TYPE(CN8535),ISBLANK('ReferenceStructureRecord'!Z21)=ISBLANK(CN8535),EXACT('ReferenceStructureRecord'!Z21,CN8535)),0,1),1)</x:f>
        <x:v>0</x:v>
      </x:c>
    </x:row>
    <x:row r="8536">
      <x:c r="CL8536" t="str">
        <x:v>ReferenceStructureRecord</x:v>
      </x:c>
      <x:c r="CM8536" t="str">
        <x:v>Z22</x:v>
      </x:c>
      <x:c r="CN8536" t="str">
        <x:v>INCOMPLETE</x:v>
      </x:c>
      <x:c r="CO8536" t="n">
        <x:f>IFERROR(IF(AND(TYPE('ReferenceStructureRecord'!Z22)=TYPE(CN8536),ISBLANK('ReferenceStructureRecord'!Z22)=ISBLANK(CN8536),EXACT('ReferenceStructureRecord'!Z22,CN8536)),0,1),1)</x:f>
        <x:v>0</x:v>
      </x:c>
    </x:row>
    <x:row r="8537">
      <x:c r="CL8537" t="str">
        <x:v>ReferenceStructureRecord</x:v>
      </x:c>
      <x:c r="CM8537" t="str">
        <x:v>Z23</x:v>
      </x:c>
      <x:c r="CN8537" t="str">
        <x:v>INCOMPLETE</x:v>
      </x:c>
      <x:c r="CO8537" t="n">
        <x:f>IFERROR(IF(AND(TYPE('ReferenceStructureRecord'!Z23)=TYPE(CN8537),ISBLANK('ReferenceStructureRecord'!Z23)=ISBLANK(CN8537),EXACT('ReferenceStructureRecord'!Z23,CN8537)),0,1),1)</x:f>
        <x:v>0</x:v>
      </x:c>
    </x:row>
    <x:row r="8538">
      <x:c r="CL8538" t="str">
        <x:v>ReferenceStructureRecord</x:v>
      </x:c>
      <x:c r="CM8538" t="str">
        <x:v>Z24</x:v>
      </x:c>
      <x:c r="CN8538" t="str">
        <x:v>INCOMPLETE</x:v>
      </x:c>
      <x:c r="CO8538" t="n">
        <x:f>IFERROR(IF(AND(TYPE('ReferenceStructureRecord'!Z24)=TYPE(CN8538),ISBLANK('ReferenceStructureRecord'!Z24)=ISBLANK(CN8538),EXACT('ReferenceStructureRecord'!Z24,CN8538)),0,1),1)</x:f>
        <x:v>0</x:v>
      </x:c>
    </x:row>
    <x:row r="8539">
      <x:c r="CL8539" t="str">
        <x:v>ReferenceStructureRecord</x:v>
      </x:c>
      <x:c r="CM8539" t="str">
        <x:v>Z25</x:v>
      </x:c>
      <x:c r="CN8539" t="str">
        <x:v>INCOMPLETE</x:v>
      </x:c>
      <x:c r="CO8539" t="n">
        <x:f>IFERROR(IF(AND(TYPE('ReferenceStructureRecord'!Z25)=TYPE(CN8539),ISBLANK('ReferenceStructureRecord'!Z25)=ISBLANK(CN8539),EXACT('ReferenceStructureRecord'!Z25,CN8539)),0,1),1)</x:f>
        <x:v>0</x:v>
      </x:c>
    </x:row>
    <x:row r="8540">
      <x:c r="CL8540" t="str">
        <x:v>ReferenceStructureRecord</x:v>
      </x:c>
      <x:c r="CM8540" t="str">
        <x:v>Z26</x:v>
      </x:c>
      <x:c r="CN8540" t="str">
        <x:v>INCOMPLETE</x:v>
      </x:c>
      <x:c r="CO8540" t="n">
        <x:f>IFERROR(IF(AND(TYPE('ReferenceStructureRecord'!Z26)=TYPE(CN8540),ISBLANK('ReferenceStructureRecord'!Z26)=ISBLANK(CN8540),EXACT('ReferenceStructureRecord'!Z26,CN8540)),0,1),1)</x:f>
        <x:v>0</x:v>
      </x:c>
    </x:row>
    <x:row r="8541">
      <x:c r="CL8541" t="str">
        <x:v>ReferenceStructureRecord</x:v>
      </x:c>
      <x:c r="CM8541" t="str">
        <x:v>Z27</x:v>
      </x:c>
      <x:c r="CN8541" t="str">
        <x:v>INCOMPLETE</x:v>
      </x:c>
      <x:c r="CO8541" t="n">
        <x:f>IFERROR(IF(AND(TYPE('ReferenceStructureRecord'!Z27)=TYPE(CN8541),ISBLANK('ReferenceStructureRecord'!Z27)=ISBLANK(CN8541),EXACT('ReferenceStructureRecord'!Z27,CN8541)),0,1),1)</x:f>
        <x:v>0</x:v>
      </x:c>
    </x:row>
    <x:row r="8542">
      <x:c r="CL8542" t="str">
        <x:v>ReferenceStructureRecord</x:v>
      </x:c>
      <x:c r="CM8542" t="str">
        <x:v>Z28</x:v>
      </x:c>
      <x:c r="CN8542" t="str">
        <x:v>INCOMPLETE</x:v>
      </x:c>
      <x:c r="CO8542" t="n">
        <x:f>IFERROR(IF(AND(TYPE('ReferenceStructureRecord'!Z28)=TYPE(CN8542),ISBLANK('ReferenceStructureRecord'!Z28)=ISBLANK(CN8542),EXACT('ReferenceStructureRecord'!Z28,CN8542)),0,1),1)</x:f>
        <x:v>0</x:v>
      </x:c>
    </x:row>
    <x:row r="8543">
      <x:c r="CL8543" t="str">
        <x:v>ReferenceStructureRecord</x:v>
      </x:c>
      <x:c r="CM8543" t="str">
        <x:v>Z29</x:v>
      </x:c>
      <x:c r="CN8543" t="str">
        <x:v>INCOMPLETE</x:v>
      </x:c>
      <x:c r="CO8543" t="n">
        <x:f>IFERROR(IF(AND(TYPE('ReferenceStructureRecord'!Z29)=TYPE(CN8543),ISBLANK('ReferenceStructureRecord'!Z29)=ISBLANK(CN8543),EXACT('ReferenceStructureRecord'!Z29,CN8543)),0,1),1)</x:f>
        <x:v>0</x:v>
      </x:c>
    </x:row>
    <x:row r="8544">
      <x:c r="CL8544" t="str">
        <x:v>ReferenceStructureRecord</x:v>
      </x:c>
      <x:c r="CM8544" t="str">
        <x:v>Z30</x:v>
      </x:c>
      <x:c r="CN8544" t="str">
        <x:v>INCOMPLETE</x:v>
      </x:c>
      <x:c r="CO8544" t="n">
        <x:f>IFERROR(IF(AND(TYPE('ReferenceStructureRecord'!Z30)=TYPE(CN8544),ISBLANK('ReferenceStructureRecord'!Z30)=ISBLANK(CN8544),EXACT('ReferenceStructureRecord'!Z30,CN8544)),0,1),1)</x:f>
        <x:v>0</x:v>
      </x:c>
    </x:row>
    <x:row r="8545">
      <x:c r="CL8545" t="str">
        <x:v>ReferenceStructureRecord</x:v>
      </x:c>
      <x:c r="CM8545" t="str">
        <x:v>Z31</x:v>
      </x:c>
      <x:c r="CN8545" t="str">
        <x:v>INCOMPLETE</x:v>
      </x:c>
      <x:c r="CO8545" t="n">
        <x:f>IFERROR(IF(AND(TYPE('ReferenceStructureRecord'!Z31)=TYPE(CN8545),ISBLANK('ReferenceStructureRecord'!Z31)=ISBLANK(CN8545),EXACT('ReferenceStructureRecord'!Z31,CN8545)),0,1),1)</x:f>
        <x:v>0</x:v>
      </x:c>
    </x:row>
    <x:row r="8546">
      <x:c r="CL8546" t="str">
        <x:v>ReferenceStructureRecord</x:v>
      </x:c>
      <x:c r="CM8546" t="str">
        <x:v>Z32</x:v>
      </x:c>
      <x:c r="CN8546" t="str">
        <x:v>INCOMPLETE</x:v>
      </x:c>
      <x:c r="CO8546" t="n">
        <x:f>IFERROR(IF(AND(TYPE('ReferenceStructureRecord'!Z32)=TYPE(CN8546),ISBLANK('ReferenceStructureRecord'!Z32)=ISBLANK(CN8546),EXACT('ReferenceStructureRecord'!Z32,CN8546)),0,1),1)</x:f>
        <x:v>0</x:v>
      </x:c>
    </x:row>
    <x:row r="8547">
      <x:c r="CL8547" t="str">
        <x:v>ReferenceStructureRecord</x:v>
      </x:c>
      <x:c r="CM8547" t="str">
        <x:v>Z33</x:v>
      </x:c>
      <x:c r="CN8547" t="str">
        <x:v>INCOMPLETE</x:v>
      </x:c>
      <x:c r="CO8547" t="n">
        <x:f>IFERROR(IF(AND(TYPE('ReferenceStructureRecord'!Z33)=TYPE(CN8547),ISBLANK('ReferenceStructureRecord'!Z33)=ISBLANK(CN8547),EXACT('ReferenceStructureRecord'!Z33,CN8547)),0,1),1)</x:f>
        <x:v>0</x:v>
      </x:c>
    </x:row>
    <x:row r="8548">
      <x:c r="CL8548" t="str">
        <x:v>ReferenceStructureRecord</x:v>
      </x:c>
      <x:c r="CM8548" t="str">
        <x:v>Z34</x:v>
      </x:c>
      <x:c r="CN8548" t="str">
        <x:v>INCOMPLETE</x:v>
      </x:c>
      <x:c r="CO8548" t="n">
        <x:f>IFERROR(IF(AND(TYPE('ReferenceStructureRecord'!Z34)=TYPE(CN8548),ISBLANK('ReferenceStructureRecord'!Z34)=ISBLANK(CN8548),EXACT('ReferenceStructureRecord'!Z34,CN8548)),0,1),1)</x:f>
        <x:v>0</x:v>
      </x:c>
    </x:row>
    <x:row r="8549">
      <x:c r="CL8549" t="str">
        <x:v>ReferenceStructureRecord</x:v>
      </x:c>
      <x:c r="CM8549" t="str">
        <x:v>Z35</x:v>
      </x:c>
      <x:c r="CN8549" t="str">
        <x:v>INCOMPLETE</x:v>
      </x:c>
      <x:c r="CO8549" t="n">
        <x:f>IFERROR(IF(AND(TYPE('ReferenceStructureRecord'!Z35)=TYPE(CN8549),ISBLANK('ReferenceStructureRecord'!Z35)=ISBLANK(CN8549),EXACT('ReferenceStructureRecord'!Z35,CN8549)),0,1),1)</x:f>
        <x:v>0</x:v>
      </x:c>
    </x:row>
    <x:row r="8550">
      <x:c r="CL8550" t="str">
        <x:v>ReferenceStructureRecord</x:v>
      </x:c>
      <x:c r="CM8550" t="str">
        <x:v>Z36</x:v>
      </x:c>
      <x:c r="CN8550" t="str">
        <x:v>INCOMPLETE</x:v>
      </x:c>
      <x:c r="CO8550" t="n">
        <x:f>IFERROR(IF(AND(TYPE('ReferenceStructureRecord'!Z36)=TYPE(CN8550),ISBLANK('ReferenceStructureRecord'!Z36)=ISBLANK(CN8550),EXACT('ReferenceStructureRecord'!Z36,CN8550)),0,1),1)</x:f>
        <x:v>0</x:v>
      </x:c>
    </x:row>
    <x:row r="8551">
      <x:c r="CL8551" t="str">
        <x:v>ReferenceStructureRecord</x:v>
      </x:c>
      <x:c r="CM8551" t="str">
        <x:v>Z37</x:v>
      </x:c>
      <x:c r="CN8551" t="str">
        <x:v>INCOMPLETE</x:v>
      </x:c>
      <x:c r="CO8551" t="n">
        <x:f>IFERROR(IF(AND(TYPE('ReferenceStructureRecord'!Z37)=TYPE(CN8551),ISBLANK('ReferenceStructureRecord'!Z37)=ISBLANK(CN8551),EXACT('ReferenceStructureRecord'!Z37,CN8551)),0,1),1)</x:f>
        <x:v>0</x:v>
      </x:c>
    </x:row>
    <x:row r="8552">
      <x:c r="CL8552" t="str">
        <x:v>ReferenceStructureRecord</x:v>
      </x:c>
      <x:c r="CM8552" t="str">
        <x:v>Z38</x:v>
      </x:c>
      <x:c r="CN8552" t="str">
        <x:v>INCOMPLETE</x:v>
      </x:c>
      <x:c r="CO8552" t="n">
        <x:f>IFERROR(IF(AND(TYPE('ReferenceStructureRecord'!Z38)=TYPE(CN8552),ISBLANK('ReferenceStructureRecord'!Z38)=ISBLANK(CN8552),EXACT('ReferenceStructureRecord'!Z38,CN8552)),0,1),1)</x:f>
        <x:v>0</x:v>
      </x:c>
    </x:row>
    <x:row r="8553">
      <x:c r="CL8553" t="str">
        <x:v>ReferenceStructureRecord</x:v>
      </x:c>
      <x:c r="CM8553" t="str">
        <x:v>Z39</x:v>
      </x:c>
      <x:c r="CN8553" t="str">
        <x:v>INCOMPLETE</x:v>
      </x:c>
      <x:c r="CO8553" t="n">
        <x:f>IFERROR(IF(AND(TYPE('ReferenceStructureRecord'!Z39)=TYPE(CN8553),ISBLANK('ReferenceStructureRecord'!Z39)=ISBLANK(CN8553),EXACT('ReferenceStructureRecord'!Z39,CN8553)),0,1),1)</x:f>
        <x:v>0</x:v>
      </x:c>
    </x:row>
    <x:row r="8554">
      <x:c r="CL8554" t="str">
        <x:v>ReferenceStructureRecord</x:v>
      </x:c>
      <x:c r="CM8554" t="str">
        <x:v>Z40</x:v>
      </x:c>
      <x:c r="CN8554" t="str">
        <x:v>INCOMPLETE</x:v>
      </x:c>
      <x:c r="CO8554" t="n">
        <x:f>IFERROR(IF(AND(TYPE('ReferenceStructureRecord'!Z40)=TYPE(CN8554),ISBLANK('ReferenceStructureRecord'!Z40)=ISBLANK(CN8554),EXACT('ReferenceStructureRecord'!Z40,CN8554)),0,1),1)</x:f>
        <x:v>0</x:v>
      </x:c>
    </x:row>
    <x:row r="8555">
      <x:c r="CL8555" t="str">
        <x:v>ReferenceStructureRecord</x:v>
      </x:c>
      <x:c r="CM8555" t="str">
        <x:v>Z41</x:v>
      </x:c>
      <x:c r="CN8555" t="str">
        <x:v>INCOMPLETE</x:v>
      </x:c>
      <x:c r="CO8555" t="n">
        <x:f>IFERROR(IF(AND(TYPE('ReferenceStructureRecord'!Z41)=TYPE(CN8555),ISBLANK('ReferenceStructureRecord'!Z41)=ISBLANK(CN8555),EXACT('ReferenceStructureRecord'!Z41,CN8555)),0,1),1)</x:f>
        <x:v>0</x:v>
      </x:c>
    </x:row>
    <x:row r="8556">
      <x:c r="CL8556" t="str">
        <x:v>ReferenceStructureRecord</x:v>
      </x:c>
      <x:c r="CM8556" t="str">
        <x:v>Z42</x:v>
      </x:c>
      <x:c r="CN8556" t="str">
        <x:v>INCOMPLETE</x:v>
      </x:c>
      <x:c r="CO8556" t="n">
        <x:f>IFERROR(IF(AND(TYPE('ReferenceStructureRecord'!Z42)=TYPE(CN8556),ISBLANK('ReferenceStructureRecord'!Z42)=ISBLANK(CN8556),EXACT('ReferenceStructureRecord'!Z42,CN8556)),0,1),1)</x:f>
        <x:v>0</x:v>
      </x:c>
    </x:row>
    <x:row r="8557">
      <x:c r="CL8557" t="str">
        <x:v>ReferenceStructureRecord</x:v>
      </x:c>
      <x:c r="CM8557" t="str">
        <x:v>Z43</x:v>
      </x:c>
      <x:c r="CN8557" t="str">
        <x:v>INCOMPLETE</x:v>
      </x:c>
      <x:c r="CO8557" t="n">
        <x:f>IFERROR(IF(AND(TYPE('ReferenceStructureRecord'!Z43)=TYPE(CN8557),ISBLANK('ReferenceStructureRecord'!Z43)=ISBLANK(CN8557),EXACT('ReferenceStructureRecord'!Z43,CN8557)),0,1),1)</x:f>
        <x:v>0</x:v>
      </x:c>
    </x:row>
    <x:row r="8558">
      <x:c r="CL8558" t="str">
        <x:v>ReferenceStructureRecord</x:v>
      </x:c>
      <x:c r="CM8558" t="str">
        <x:v>Z44</x:v>
      </x:c>
      <x:c r="CN8558" t="str">
        <x:v>INCOMPLETE</x:v>
      </x:c>
      <x:c r="CO8558" t="n">
        <x:f>IFERROR(IF(AND(TYPE('ReferenceStructureRecord'!Z44)=TYPE(CN8558),ISBLANK('ReferenceStructureRecord'!Z44)=ISBLANK(CN8558),EXACT('ReferenceStructureRecord'!Z44,CN8558)),0,1),1)</x:f>
        <x:v>0</x:v>
      </x:c>
    </x:row>
    <x:row r="8559">
      <x:c r="CL8559" t="str">
        <x:v>ReferenceStructureRecord</x:v>
      </x:c>
      <x:c r="CM8559" t="str">
        <x:v>Z45</x:v>
      </x:c>
      <x:c r="CN8559" t="str">
        <x:v>INCOMPLETE</x:v>
      </x:c>
      <x:c r="CO8559" t="n">
        <x:f>IFERROR(IF(AND(TYPE('ReferenceStructureRecord'!Z45)=TYPE(CN8559),ISBLANK('ReferenceStructureRecord'!Z45)=ISBLANK(CN8559),EXACT('ReferenceStructureRecord'!Z45,CN8559)),0,1),1)</x:f>
        <x:v>0</x:v>
      </x:c>
    </x:row>
    <x:row r="8560">
      <x:c r="CL8560" t="str">
        <x:v>ReferenceStructureRecord</x:v>
      </x:c>
      <x:c r="CM8560" t="str">
        <x:v>Z46</x:v>
      </x:c>
      <x:c r="CN8560" t="str">
        <x:v>INCOMPLETE</x:v>
      </x:c>
      <x:c r="CO8560" t="n">
        <x:f>IFERROR(IF(AND(TYPE('ReferenceStructureRecord'!Z46)=TYPE(CN8560),ISBLANK('ReferenceStructureRecord'!Z46)=ISBLANK(CN8560),EXACT('ReferenceStructureRecord'!Z46,CN8560)),0,1),1)</x:f>
        <x:v>0</x:v>
      </x:c>
    </x:row>
    <x:row r="8561">
      <x:c r="CL8561" t="str">
        <x:v>ReferenceStructureRecord</x:v>
      </x:c>
      <x:c r="CM8561" t="str">
        <x:v>Z47</x:v>
      </x:c>
      <x:c r="CN8561" t="str">
        <x:v>INCOMPLETE</x:v>
      </x:c>
      <x:c r="CO8561" t="n">
        <x:f>IFERROR(IF(AND(TYPE('ReferenceStructureRecord'!Z47)=TYPE(CN8561),ISBLANK('ReferenceStructureRecord'!Z47)=ISBLANK(CN8561),EXACT('ReferenceStructureRecord'!Z47,CN8561)),0,1),1)</x:f>
        <x:v>0</x:v>
      </x:c>
    </x:row>
    <x:row r="8562">
      <x:c r="CL8562" t="str">
        <x:v>ReferenceStructureRecord</x:v>
      </x:c>
      <x:c r="CM8562" t="str">
        <x:v>Z48</x:v>
      </x:c>
      <x:c r="CN8562" t="str">
        <x:v>INCOMPLETE</x:v>
      </x:c>
      <x:c r="CO8562" t="n">
        <x:f>IFERROR(IF(AND(TYPE('ReferenceStructureRecord'!Z48)=TYPE(CN8562),ISBLANK('ReferenceStructureRecord'!Z48)=ISBLANK(CN8562),EXACT('ReferenceStructureRecord'!Z48,CN8562)),0,1),1)</x:f>
        <x:v>0</x:v>
      </x:c>
    </x:row>
    <x:row r="8563">
      <x:c r="CL8563" t="str">
        <x:v>ReferenceStructureRecord</x:v>
      </x:c>
      <x:c r="CM8563" t="str">
        <x:v>Z49</x:v>
      </x:c>
      <x:c r="CN8563" t="str">
        <x:v>INCOMPLETE</x:v>
      </x:c>
      <x:c r="CO8563" t="n">
        <x:f>IFERROR(IF(AND(TYPE('ReferenceStructureRecord'!Z49)=TYPE(CN8563),ISBLANK('ReferenceStructureRecord'!Z49)=ISBLANK(CN8563),EXACT('ReferenceStructureRecord'!Z49,CN8563)),0,1),1)</x:f>
        <x:v>0</x:v>
      </x:c>
    </x:row>
    <x:row r="8564">
      <x:c r="CL8564" t="str">
        <x:v>ReferenceStructureRecord</x:v>
      </x:c>
      <x:c r="CM8564" t="str">
        <x:v>Z50</x:v>
      </x:c>
      <x:c r="CN8564" t="str">
        <x:v>INCOMPLETE</x:v>
      </x:c>
      <x:c r="CO8564" t="n">
        <x:f>IFERROR(IF(AND(TYPE('ReferenceStructureRecord'!Z50)=TYPE(CN8564),ISBLANK('ReferenceStructureRecord'!Z50)=ISBLANK(CN8564),EXACT('ReferenceStructureRecord'!Z50,CN8564)),0,1),1)</x:f>
        <x:v>0</x:v>
      </x:c>
    </x:row>
    <x:row r="8565">
      <x:c r="CL8565" t="str">
        <x:v>ReferenceStructureRecord</x:v>
      </x:c>
      <x:c r="CM8565" t="str">
        <x:v>Z51</x:v>
      </x:c>
      <x:c r="CN8565" t="str">
        <x:v>INCOMPLETE</x:v>
      </x:c>
      <x:c r="CO8565" t="n">
        <x:f>IFERROR(IF(AND(TYPE('ReferenceStructureRecord'!Z51)=TYPE(CN8565),ISBLANK('ReferenceStructureRecord'!Z51)=ISBLANK(CN8565),EXACT('ReferenceStructureRecord'!Z51,CN8565)),0,1),1)</x:f>
        <x:v>0</x:v>
      </x:c>
    </x:row>
    <x:row r="8566">
      <x:c r="CL8566" t="str">
        <x:v>ReferenceStructureRecord</x:v>
      </x:c>
      <x:c r="CM8566" t="str">
        <x:v>Z52</x:v>
      </x:c>
      <x:c r="CN8566" t="str">
        <x:v>INCOMPLETE</x:v>
      </x:c>
      <x:c r="CO8566" t="n">
        <x:f>IFERROR(IF(AND(TYPE('ReferenceStructureRecord'!Z52)=TYPE(CN8566),ISBLANK('ReferenceStructureRecord'!Z52)=ISBLANK(CN8566),EXACT('ReferenceStructureRecord'!Z52,CN8566)),0,1),1)</x:f>
        <x:v>0</x:v>
      </x:c>
    </x:row>
    <x:row r="8567">
      <x:c r="CL8567" t="str">
        <x:v>ReferenceStructureRecord</x:v>
      </x:c>
      <x:c r="CM8567" t="str">
        <x:v>A53</x:v>
      </x:c>
      <x:c r="CN8567" t="str">
        <x:v>ReferenceStructureRecord template. Complete one row per decision option or option set when a RippleLogic run requires reference-structure auditability.</x:v>
      </x:c>
      <x:c r="CO8567" t="n">
        <x:f>IFERROR(IF(AND(TYPE('ReferenceStructureRecord'!A53)=TYPE(CN8567),ISBLANK('ReferenceStructureRecord'!A53)=ISBLANK(CN8567),EXACT('ReferenceStructureRecord'!A53,CN8567)),0,1),1)</x:f>
        <x:v>0</x:v>
      </x:c>
    </x:row>
    <x:row r="8568">
      <x:c r="CL8568" t="str">
        <x:v>ReferenceStructureRecord</x:v>
      </x:c>
      <x:c r="CM8568" t="str">
        <x:v>A54</x:v>
      </x:c>
      <x:c r="CN8568" t="str">
        <x:v>Purpose: declare what the decision is evaluated against before claiming admissibility, causality, stability, welfare, auditability, conformance, or deployment readiness.</x:v>
      </x:c>
      <x:c r="CO8568" t="n">
        <x:f>IFERROR(IF(AND(TYPE('ReferenceStructureRecord'!A54)=TYPE(CN8568),ISBLANK('ReferenceStructureRecord'!A54)=ISBLANK(CN8568),EXACT('ReferenceStructureRecord'!A54,CN8568)),0,1),1)</x:f>
        <x:v>0</x:v>
      </x:c>
    </x:row>
    <x:row r="8569">
      <x:c r="CL8569" t="str">
        <x:v>ReferenceStructureRecord</x:v>
      </x:c>
      <x:c r="CM8569" t="str">
        <x:v>A55</x:v>
      </x:c>
      <x:c r="CN8569" t="str">
        <x:v>Sanity rule: if reference_object, evidence_status_token, or falsification_condition is blank, the row is INCOMPLETE.</x:v>
      </x:c>
      <x:c r="CO8569" t="n">
        <x:f>IFERROR(IF(AND(TYPE('ReferenceStructureRecord'!A55)=TYPE(CN8569),ISBLANK('ReferenceStructureRecord'!A55)=ISBLANK(CN8569),EXACT('ReferenceStructureRecord'!A55,CN8569)),0,1),1)</x:f>
        <x:v>0</x:v>
      </x:c>
    </x:row>
    <x:row r="8570">
      <x:c r="CL8570" t="str">
        <x:v>v10_7_History</x:v>
      </x:c>
      <x:c r="CM8570" t="str">
        <x:v>A1</x:v>
      </x:c>
      <x:c r="CN8570" t="str">
        <x:v>MathGov framework / RippleLogic v10.8 + SGP v5.5 Aligners Sheet Update</x:v>
      </x:c>
      <x:c r="CO8570" t="n">
        <x:f>IFERROR(IF(AND(TYPE('v10_7_History'!A1)=TYPE(CN8570),ISBLANK('v10_7_History'!A1)=ISBLANK(CN8570),EXACT('v10_7_History'!A1,CN8570)),0,1),1)</x:f>
        <x:v>0</x:v>
      </x:c>
    </x:row>
    <x:row r="8571">
      <x:c r="CL8571" t="str">
        <x:v>v10_7_History</x:v>
      </x:c>
      <x:c r="CM8571" t="str">
        <x:v>A2</x:v>
      </x:c>
      <x:c r="CN8571" t="str">
        <x:v>History note</x:v>
      </x:c>
      <x:c r="CO8571" t="n">
        <x:f>IFERROR(IF(AND(TYPE('v10_7_History'!A2)=TYPE(CN8571),ISBLANK('v10_7_History'!A2)=ISBLANK(CN8571),EXACT('v10_7_History'!A2,CN8571)),0,1),1)</x:f>
        <x:v>0</x:v>
      </x:c>
    </x:row>
    <x:row r="8572">
      <x:c r="CL8572" t="str">
        <x:v>v10_7_History</x:v>
      </x:c>
      <x:c r="CM8572" t="str">
        <x:v>B2</x:v>
      </x:c>
      <x:c r="CN8572" t="str">
        <x:v>This sheet is historical lineage only. Pins recorded for this historical snapshot were Canon v12.2 / SGP v8.1 / ripple.md v5.0 / Agent v12.0 / Primer v4.0 / Sheet v5.2.</x:v>
      </x:c>
      <x:c r="CO8572" t="n">
        <x:f>IFERROR(IF(AND(TYPE('v10_7_History'!B2)=TYPE(CN8572),ISBLANK('v10_7_History'!B2)=ISBLANK(CN8572),EXACT('v10_7_History'!B2,CN8572)),0,1),1)</x:f>
        <x:v>0</x:v>
      </x:c>
    </x:row>
    <x:row r="8573">
      <x:c r="CL8573" t="str">
        <x:v>v10_7_History</x:v>
      </x:c>
      <x:c r="CM8573" t="str">
        <x:v>C2</x:v>
      </x:c>
      <x:c r="CN8573" t="str">
        <x:v>Workbook effect</x:v>
      </x:c>
      <x:c r="CO8573" t="n">
        <x:f>IFERROR(IF(AND(TYPE('v10_7_History'!C2)=TYPE(CN8573),ISBLANK('v10_7_History'!C2)=ISBLANK(CN8573),EXACT('v10_7_History'!C2,CN8573)),0,1),1)</x:f>
        <x:v>0</x:v>
      </x:c>
    </x:row>
    <x:row r="8574">
      <x:c r="CL8574" t="str">
        <x:v>v10_7_History</x:v>
      </x:c>
      <x:c r="CM8574" t="str">
        <x:v>D2</x:v>
      </x:c>
      <x:c r="CN8574" t="str">
        <x:v>Claim boundary</x:v>
      </x:c>
      <x:c r="CO8574" t="n">
        <x:f>IFERROR(IF(AND(TYPE('v10_7_History'!D2)=TYPE(CN8574),ISBLANK('v10_7_History'!D2)=ISBLANK(CN8574),EXACT('v10_7_History'!D2,CN8574)),0,1),1)</x:f>
        <x:v>0</x:v>
      </x:c>
    </x:row>
    <x:row r="8575">
      <x:c r="CL8575" t="str">
        <x:v>v10_7_History</x:v>
      </x:c>
      <x:c r="CM8575" t="str">
        <x:v>A3</x:v>
      </x:c>
      <x:c r="CN8575" t="str">
        <x:v>Version bump</x:v>
      </x:c>
      <x:c r="CO8575" t="n">
        <x:f>IFERROR(IF(AND(TYPE('v10_7_History'!A3)=TYPE(CN8575),ISBLANK('v10_7_History'!A3)=ISBLANK(CN8575),EXACT('v10_7_History'!A3,CN8575)),0,1),1)</x:f>
        <x:v>0</x:v>
      </x:c>
    </x:row>
    <x:row r="8576">
      <x:c r="CL8576" t="str">
        <x:v>v10_7_History</x:v>
      </x:c>
      <x:c r="CM8576" t="str">
        <x:v>B3</x:v>
      </x:c>
      <x:c r="CN8576" t="str">
        <x:v>Aligners Sheet v4.0 aligned to RippleLogic v10.8 and SGP v5.5</x:v>
      </x:c>
      <x:c r="CO8576" t="n">
        <x:f>IFERROR(IF(AND(TYPE('v10_7_History'!B3)=TYPE(CN8576),ISBLANK('v10_7_History'!B3)=ISBLANK(CN8576),EXACT('v10_7_History'!B3,CN8576)),0,1),1)</x:f>
        <x:v>0</x:v>
      </x:c>
    </x:row>
    <x:row r="8577">
      <x:c r="CL8577" t="str">
        <x:v>v10_7_History</x:v>
      </x:c>
      <x:c r="CM8577" t="str">
        <x:v>C3</x:v>
      </x:c>
      <x:c r="CN8577" t="str">
        <x:v>Updates live identity surfaces and adds new diagnostic sheets</x:v>
      </x:c>
      <x:c r="CO8577" t="n">
        <x:f>IFERROR(IF(AND(TYPE('v10_7_History'!C3)=TYPE(CN8577),ISBLANK('v10_7_History'!C3)=ISBLANK(CN8577),EXACT('v10_7_History'!C3,CN8577)),0,1),1)</x:f>
        <x:v>0</x:v>
      </x:c>
    </x:row>
    <x:row r="8578">
      <x:c r="CL8578" t="str">
        <x:v>v10_7_History</x:v>
      </x:c>
      <x:c r="CM8578" t="str">
        <x:v>D3</x:v>
      </x:c>
      <x:c r="CN8578" t="str">
        <x:v>Still worked-run exemplar only; not ProofPack or validator</x:v>
      </x:c>
      <x:c r="CO8578" t="n">
        <x:f>IFERROR(IF(AND(TYPE('v10_7_History'!D3)=TYPE(CN8578),ISBLANK('v10_7_History'!D3)=ISBLANK(CN8578),EXACT('v10_7_History'!D3,CN8578)),0,1),1)</x:f>
        <x:v>0</x:v>
      </x:c>
    </x:row>
    <x:row r="8579">
      <x:c r="CL8579" t="str">
        <x:v>v10_7_History</x:v>
      </x:c>
      <x:c r="CM8579" t="str">
        <x:v>A4</x:v>
      </x:c>
      <x:c r="CN8579" t="str">
        <x:v>COMPUTABLE_BUT_INADMISSIBLE</x:v>
      </x:c>
      <x:c r="CO8579" t="n">
        <x:f>IFERROR(IF(AND(TYPE('v10_7_History'!A4)=TYPE(CN8579),ISBLANK('v10_7_History'!A4)=ISBLANK(CN8579),EXACT('v10_7_History'!A4,CN8579)),0,1),1)</x:f>
        <x:v>0</x:v>
      </x:c>
    </x:row>
    <x:row r="8580">
      <x:c r="CL8580" t="str">
        <x:v>v10_7_History</x:v>
      </x:c>
      <x:c r="CM8580" t="str">
        <x:v>B4</x:v>
      </x:c>
      <x:c r="CN8580" t="str">
        <x:v>Computed value exists but cannot support a decision or claim</x:v>
      </x:c>
      <x:c r="CO8580" t="n">
        <x:f>IFERROR(IF(AND(TYPE('v10_7_History'!B4)=TYPE(CN8580),ISBLANK('v10_7_History'!B4)=ISBLANK(CN8580),EXACT('v10_7_History'!B4,CN8580)),0,1),1)</x:f>
        <x:v>0</x:v>
      </x:c>
    </x:row>
    <x:row r="8581">
      <x:c r="CL8581" t="str">
        <x:v>v10_7_History</x:v>
      </x:c>
      <x:c r="CM8581" t="str">
        <x:v>C4</x:v>
      </x:c>
      <x:c r="CN8581" t="str">
        <x:v>Logged as audit concept and optional review state</x:v>
      </x:c>
      <x:c r="CO8581" t="n">
        <x:f>IFERROR(IF(AND(TYPE('v10_7_History'!C4)=TYPE(CN8581),ISBLANK('v10_7_History'!C4)=ISBLANK(CN8581),EXACT('v10_7_History'!C4,CN8581)),0,1),1)</x:f>
        <x:v>0</x:v>
      </x:c>
    </x:row>
    <x:row r="8582">
      <x:c r="CL8582" t="str">
        <x:v>v10_7_History</x:v>
      </x:c>
      <x:c r="CM8582" t="str">
        <x:v>D4</x:v>
      </x:c>
      <x:c r="CN8582" t="str">
        <x:v>Cannot authorize selection, deployment, or conformance</x:v>
      </x:c>
      <x:c r="CO8582" t="n">
        <x:f>IFERROR(IF(AND(TYPE('v10_7_History'!D4)=TYPE(CN8582),ISBLANK('v10_7_History'!D4)=ISBLANK(CN8582),EXACT('v10_7_History'!D4,CN8582)),0,1),1)</x:f>
        <x:v>0</x:v>
      </x:c>
    </x:row>
    <x:row r="8583">
      <x:c r="CL8583" t="str">
        <x:v>v10_7_History</x:v>
      </x:c>
      <x:c r="CM8583" t="str">
        <x:v>A5</x:v>
      </x:c>
      <x:c r="CN8583" t="str">
        <x:v>Layer-specific falsification</x:v>
      </x:c>
      <x:c r="CO8583" t="n">
        <x:f>IFERROR(IF(AND(TYPE('v10_7_History'!A5)=TYPE(CN8583),ISBLANK('v10_7_History'!A5)=ISBLANK(CN8583),EXACT('v10_7_History'!A5,CN8583)),0,1),1)</x:f>
        <x:v>0</x:v>
      </x:c>
    </x:row>
    <x:row r="8584">
      <x:c r="CL8584" t="str">
        <x:v>v10_7_History</x:v>
      </x:c>
      <x:c r="CM8584" t="str">
        <x:v>B5</x:v>
      </x:c>
      <x:c r="CN8584" t="str">
        <x:v>Each layer has its own falsifier and required response</x:v>
      </x:c>
      <x:c r="CO8584" t="n">
        <x:f>IFERROR(IF(AND(TYPE('v10_7_History'!B5)=TYPE(CN8584),ISBLANK('v10_7_History'!B5)=ISBLANK(CN8584),EXACT('v10_7_History'!B5,CN8584)),0,1),1)</x:f>
        <x:v>0</x:v>
      </x:c>
    </x:row>
    <x:row r="8585">
      <x:c r="CL8585" t="str">
        <x:v>v10_7_History</x:v>
      </x:c>
      <x:c r="CM8585" t="str">
        <x:v>C5</x:v>
      </x:c>
      <x:c r="CN8585" t="str">
        <x:v>Implemented as a reviewer reference table</x:v>
      </x:c>
      <x:c r="CO8585" t="n">
        <x:f>IFERROR(IF(AND(TYPE('v10_7_History'!C5)=TYPE(CN8585),ISBLANK('v10_7_History'!C5)=ISBLANK(CN8585),EXACT('v10_7_History'!C5,CN8585)),0,1),1)</x:f>
        <x:v>0</x:v>
      </x:c>
    </x:row>
    <x:row r="8586">
      <x:c r="CL8586" t="str">
        <x:v>v10_7_History</x:v>
      </x:c>
      <x:c r="CM8586" t="str">
        <x:v>D5</x:v>
      </x:c>
      <x:c r="CN8586" t="str">
        <x:v>Does not alter canonical cascade</x:v>
      </x:c>
      <x:c r="CO8586" t="n">
        <x:f>IFERROR(IF(AND(TYPE('v10_7_History'!D5)=TYPE(CN8586),ISBLANK('v10_7_History'!D5)=ISBLANK(CN8586),EXACT('v10_7_History'!D5,CN8586)),0,1),1)</x:f>
        <x:v>0</x:v>
      </x:c>
    </x:row>
    <x:row r="8587">
      <x:c r="CL8587" t="str">
        <x:v>v10_7_History</x:v>
      </x:c>
      <x:c r="CM8587" t="str">
        <x:v>A6</x:v>
      </x:c>
      <x:c r="CN8587" t="str">
        <x:v>Reference / preference / number discipline</x:v>
      </x:c>
      <x:c r="CO8587" t="n">
        <x:f>IFERROR(IF(AND(TYPE('v10_7_History'!A6)=TYPE(CN8587),ISBLANK('v10_7_History'!A6)=ISBLANK(CN8587),EXACT('v10_7_History'!A6,CN8587)),0,1),1)</x:f>
        <x:v>0</x:v>
      </x:c>
    </x:row>
    <x:row r="8588">
      <x:c r="CL8588" t="str">
        <x:v>v10_7_History</x:v>
      </x:c>
      <x:c r="CM8588" t="str">
        <x:v>B6</x:v>
      </x:c>
      <x:c r="CN8588" t="str">
        <x:v>Evidence source, measurement reference, governance preference, numerical representation, and public claim remain separate</x:v>
      </x:c>
      <x:c r="CO8588" t="n">
        <x:f>IFERROR(IF(AND(TYPE('v10_7_History'!B6)=TYPE(CN8588),ISBLANK('v10_7_History'!B6)=ISBLANK(CN8588),EXACT('v10_7_History'!B6,CN8588)),0,1),1)</x:f>
        <x:v>0</x:v>
      </x:c>
    </x:row>
    <x:row r="8589">
      <x:c r="CL8589" t="str">
        <x:v>v10_7_History</x:v>
      </x:c>
      <x:c r="CM8589" t="str">
        <x:v>C6</x:v>
      </x:c>
      <x:c r="CN8589" t="str">
        <x:v>Supported through reference-structure review</x:v>
      </x:c>
      <x:c r="CO8589" t="n">
        <x:f>IFERROR(IF(AND(TYPE('v10_7_History'!C6)=TYPE(CN8589),ISBLANK('v10_7_History'!C6)=ISBLANK(CN8589),EXACT('v10_7_History'!C6,CN8589)),0,1),1)</x:f>
        <x:v>0</x:v>
      </x:c>
    </x:row>
    <x:row r="8590">
      <x:c r="CL8590" t="str">
        <x:v>v10_7_History</x:v>
      </x:c>
      <x:c r="CM8590" t="str">
        <x:v>D6</x:v>
      </x:c>
      <x:c r="CN8590" t="str">
        <x:v>No external ontology imported</x:v>
      </x:c>
      <x:c r="CO8590" t="n">
        <x:f>IFERROR(IF(AND(TYPE('v10_7_History'!D6)=TYPE(CN8590),ISBLANK('v10_7_History'!D6)=ISBLANK(CN8590),EXACT('v10_7_History'!D6,CN8590)),0,1),1)</x:f>
        <x:v>0</x:v>
      </x:c>
    </x:row>
    <x:row r="8591">
      <x:c r="CL8591" t="str">
        <x:v>v10_7_History</x:v>
      </x:c>
      <x:c r="CM8591" t="str">
        <x:v>A7</x:v>
      </x:c>
      <x:c r="CN8591" t="str">
        <x:v>Adaptive Reserve</x:v>
      </x:c>
      <x:c r="CO8591" t="n">
        <x:f>IFERROR(IF(AND(TYPE('v10_7_History'!A7)=TYPE(CN8591),ISBLANK('v10_7_History'!A7)=ISBLANK(CN8591),EXACT('v10_7_History'!A7,CN8591)),0,1),1)</x:f>
        <x:v>0</x:v>
      </x:c>
    </x:row>
    <x:row r="8592">
      <x:c r="CL8592" t="str">
        <x:v>v10_7_History</x:v>
      </x:c>
      <x:c r="CM8592" t="str">
        <x:v>B7</x:v>
      </x:c>
      <x:c r="CN8592" t="str">
        <x:v>Optional diagnostic for slack, redundancy, recovery, and saturation risk</x:v>
      </x:c>
      <x:c r="CO8592" t="n">
        <x:f>IFERROR(IF(AND(TYPE('v10_7_History'!B7)=TYPE(CN8592),ISBLANK('v10_7_History'!B7)=ISBLANK(CN8592),EXACT('v10_7_History'!B7,CN8592)),0,1),1)</x:f>
        <x:v>0</x:v>
      </x:c>
    </x:row>
    <x:row r="8593">
      <x:c r="CL8593" t="str">
        <x:v>v10_7_History</x:v>
      </x:c>
      <x:c r="CM8593" t="str">
        <x:v>C7</x:v>
      </x:c>
      <x:c r="CN8593" t="str">
        <x:v>Added as a diagnostic sheet</x:v>
      </x:c>
      <x:c r="CO8593" t="n">
        <x:f>IFERROR(IF(AND(TYPE('v10_7_History'!C7)=TYPE(CN8593),ISBLANK('v10_7_History'!C7)=ISBLANK(CN8593),EXACT('v10_7_History'!C7,CN8593)),0,1),1)</x:f>
        <x:v>0</x:v>
      </x:c>
    </x:row>
    <x:row r="8594">
      <x:c r="CL8594" t="str">
        <x:v>v10_7_History</x:v>
      </x:c>
      <x:c r="CM8594" t="str">
        <x:v>D7</x:v>
      </x:c>
      <x:c r="CN8594" t="str">
        <x:v>Not a sixth gate; cannot rescue failed RF/NCRC and TRC/Containment</x:v>
      </x:c>
      <x:c r="CO8594" t="n">
        <x:f>IFERROR(IF(AND(TYPE('v10_7_History'!D7)=TYPE(CN8594),ISBLANK('v10_7_History'!D7)=ISBLANK(CN8594),EXACT('v10_7_History'!D7,CN8594)),0,1),1)</x:f>
        <x:v>0</x:v>
      </x:c>
    </x:row>
    <x:row r="8595">
      <x:c r="CL8595" t="str">
        <x:v>v10_7_History</x:v>
      </x:c>
      <x:c r="CM8595" t="str">
        <x:v>A9</x:v>
      </x:c>
      <x:c r="CN8595" t="str">
        <x:v>Preserved method</x:v>
      </x:c>
      <x:c r="CO8595" t="n">
        <x:f>IFERROR(IF(AND(TYPE('v10_7_History'!A9)=TYPE(CN8595),ISBLANK('v10_7_History'!A9)=ISBLANK(CN8595),EXACT('v10_7_History'!A9,CN8595)),0,1),1)</x:f>
        <x:v>0</x:v>
      </x:c>
    </x:row>
    <x:row r="8596">
      <x:c r="CL8596" t="str">
        <x:v>v10_7_History</x:v>
      </x:c>
      <x:c r="CM8596" t="str">
        <x:v>B9</x:v>
      </x:c>
      <x:c r="CN8596" t="str">
        <x:v>Reality Grounding -&gt; Rights Floor -&gt; Tail-Risk Constraint -&gt; Containment and Structural Viability -&gt; RippleLogic Score; formal method RSG -&gt; RF/NCRC -&gt; TRC -&gt; CSV -&gt; RLS; UCI/HOI special-case only</x:v>
      </x:c>
      <x:c r="CO8596" t="n">
        <x:f>IFERROR(IF(AND(TYPE('v10_7_History'!B9)=TYPE(CN8596),ISBLANK('v10_7_History'!B9)=ISBLANK(CN8596),EXACT('v10_7_History'!B9,CN8596)),0,1),1)</x:f>
        <x:v>0</x:v>
      </x:c>
    </x:row>
    <x:row r="8597">
      <x:c r="CL8597" t="str">
        <x:v>v10_7_History</x:v>
      </x:c>
      <x:c r="CM8597" t="str">
        <x:v>A10</x:v>
      </x:c>
      <x:c r="CN8597" t="str">
        <x:v>Preserved SGP boundary</x:v>
      </x:c>
      <x:c r="CO8597" t="n">
        <x:f>IFERROR(IF(AND(TYPE('v10_7_History'!A10)=TYPE(CN8597),ISBLANK('v10_7_History'!A10)=ISBLANK(CN8597),EXACT('v10_7_History'!A10,CN8597)),0,1),1)</x:f>
        <x:v>0</x:v>
      </x:c>
    </x:row>
    <x:row r="8598">
      <x:c r="CL8598" t="str">
        <x:v>v10_7_History</x:v>
      </x:c>
      <x:c r="CM8598" t="str">
        <x:v>B10</x:v>
      </x:c>
      <x:c r="CN8598" t="str">
        <x:v>Protection, standing, participation, and authority remain separate</x:v>
      </x:c>
      <x:c r="CO8598" t="n">
        <x:f>IFERROR(IF(AND(TYPE('v10_7_History'!B10)=TYPE(CN8598),ISBLANK('v10_7_History'!B10)=ISBLANK(CN8598),EXACT('v10_7_History'!B10,CN8598)),0,1),1)</x:f>
        <x:v>0</x:v>
      </x:c>
    </x:row>
    <x:row r="8599">
      <x:c r="CL8599" t="str">
        <x:v>v10_7_History</x:v>
      </x:c>
      <x:c r="CM8599" t="str">
        <x:v>A11</x:v>
      </x:c>
      <x:c r="CN8599" t="str">
        <x:v>Preserved PLSS boundary</x:v>
      </x:c>
      <x:c r="CO8599" t="n">
        <x:f>IFERROR(IF(AND(TYPE('v10_7_History'!A11)=TYPE(CN8599),ISBLANK('v10_7_History'!A11)=ISBLANK(CN8599),EXACT('v10_7_History'!A11,CN8599)),0,1),1)</x:f>
        <x:v>0</x:v>
      </x:c>
    </x:row>
    <x:row r="8600">
      <x:c r="CL8600" t="str">
        <x:v>v10_7_History</x:v>
      </x:c>
      <x:c r="CM8600" t="str">
        <x:v>B11</x:v>
      </x:c>
      <x:c r="CN8600" t="str">
        <x:v>Residual-ranking-only, never admissibility weakening</x:v>
      </x:c>
      <x:c r="CO8600" t="n">
        <x:f>IFERROR(IF(AND(TYPE('v10_7_History'!B11)=TYPE(CN8600),ISBLANK('v10_7_History'!B11)=ISBLANK(CN8600),EXACT('v10_7_History'!B11,CN8600)),0,1),1)</x:f>
        <x:v>0</x:v>
      </x:c>
    </x:row>
    <x:row r="8601">
      <x:c r="CL8601" t="str">
        <x:v>v10_7_History</x:v>
      </x:c>
      <x:c r="CM8601" t="str">
        <x:v>A12</x:v>
      </x:c>
      <x:c r="CN8601" t="str">
        <x:v>Preserved release boundary</x:v>
      </x:c>
      <x:c r="CO8601" t="n">
        <x:f>IFERROR(IF(AND(TYPE('v10_7_History'!A12)=TYPE(CN8601),ISBLANK('v10_7_History'!A12)=ISBLANK(CN8601),EXACT('v10_7_History'!A12,CN8601)),0,1),1)</x:f>
        <x:v>0</x:v>
      </x:c>
    </x:row>
    <x:row r="8602">
      <x:c r="CL8602" t="str">
        <x:v>v10_7_History</x:v>
      </x:c>
      <x:c r="CM8602" t="str">
        <x:v>B12</x:v>
      </x:c>
      <x:c r="CN8602" t="str">
        <x:v>No Tier 4, ProofPack, empirical-validation, legal-compliance, deployment-certification, completed biological-SGP, or current-AI-sentience claim</x:v>
      </x:c>
      <x:c r="CO8602" t="n">
        <x:f>IFERROR(IF(AND(TYPE('v10_7_History'!B12)=TYPE(CN8602),ISBLANK('v10_7_History'!B12)=ISBLANK(CN8602),EXACT('v10_7_History'!B12,CN8602)),0,1),1)</x:f>
        <x:v>0</x:v>
      </x:c>
    </x:row>
    <x:row r="8603">
      <x:c r="CL8603" t="str">
        <x:v>v10_7_History</x:v>
      </x:c>
      <x:c r="CM8603" t="str">
        <x:v>A13</x:v>
      </x:c>
      <x:c r="CN8603" t="str">
        <x:v>Use case</x:v>
      </x:c>
      <x:c r="CO8603" t="n">
        <x:f>IFERROR(IF(AND(TYPE('v10_7_History'!A13)=TYPE(CN8603),ISBLANK('v10_7_History'!A13)=ISBLANK(CN8603),EXACT('v10_7_History'!A13,CN8603)),0,1),1)</x:f>
        <x:v>0</x:v>
      </x:c>
    </x:row>
    <x:row r="8604">
      <x:c r="CL8604" t="str">
        <x:v>v10_7_History</x:v>
      </x:c>
      <x:c r="CM8604" t="str">
        <x:v>B13</x:v>
      </x:c>
      <x:c r="CN8604" t="str">
        <x:v>Training, worked-run illustration, early pilot explanation, and spreadsheet demonstration</x:v>
      </x:c>
      <x:c r="CO8604" t="n">
        <x:f>IFERROR(IF(AND(TYPE('v10_7_History'!B13)=TYPE(CN8604),ISBLANK('v10_7_History'!B13)=ISBLANK(CN8604),EXACT('v10_7_History'!B13,CN8604)),0,1),1)</x:f>
        <x:v>0</x:v>
      </x:c>
    </x:row>
    <x:row r="8605">
      <x:c r="CL8605" t="str">
        <x:v>v10_7_History</x:v>
      </x:c>
      <x:c r="CM8605" t="str">
        <x:v>A14</x:v>
      </x:c>
      <x:c r="CN8605" t="str">
        <x:v>Not a use case</x:v>
      </x:c>
      <x:c r="CO8605" t="n">
        <x:f>IFERROR(IF(AND(TYPE('v10_7_History'!A14)=TYPE(CN8605),ISBLANK('v10_7_History'!A14)=ISBLANK(CN8605),EXACT('v10_7_History'!A14,CN8605)),0,1),1)</x:f>
        <x:v>0</x:v>
      </x:c>
    </x:row>
    <x:row r="8606">
      <x:c r="CL8606" t="str">
        <x:v>v10_7_History</x:v>
      </x:c>
      <x:c r="CM8606" t="str">
        <x:v>B14</x:v>
      </x:c>
      <x:c r="CN8606" t="str">
        <x:v>Legal compliance certification, validator, reference calculator, or deployment proof</x:v>
      </x:c>
      <x:c r="CO8606" t="n">
        <x:f>IFERROR(IF(AND(TYPE('v10_7_History'!B14)=TYPE(CN8606),ISBLANK('v10_7_History'!B14)=ISBLANK(CN8606),EXACT('v10_7_History'!B14,CN8606)),0,1),1)</x:f>
        <x:v>0</x:v>
      </x:c>
    </x:row>
    <x:row r="8607">
      <x:c r="CL8607" t="str">
        <x:v>v10_7_History</x:v>
      </x:c>
      <x:c r="CM8607" t="str">
        <x:v>A15</x:v>
      </x:c>
      <x:c r="CN8607" t="str">
        <x:v>Current artifact role</x:v>
      </x:c>
      <x:c r="CO8607" t="n">
        <x:f>IFERROR(IF(AND(TYPE('v10_7_History'!A15)=TYPE(CN8607),ISBLANK('v10_7_History'!A15)=ISBLANK(CN8607),EXACT('v10_7_History'!A15,CN8607)),0,1),1)</x:f>
        <x:v>0</x:v>
      </x:c>
    </x:row>
    <x:row r="8608">
      <x:c r="CL8608" t="str">
        <x:v>v10_7_History</x:v>
      </x:c>
      <x:c r="CM8608" t="str">
        <x:v>B15</x:v>
      </x:c>
      <x:c r="CN8608" t="str">
        <x:v>Aligned worked-run companion</x:v>
      </x:c>
      <x:c r="CO8608" t="n">
        <x:f>IFERROR(IF(AND(TYPE('v10_7_History'!B15)=TYPE(CN8608),ISBLANK('v10_7_History'!B15)=ISBLANK(CN8608),EXACT('v10_7_History'!B15,CN8608)),0,1),1)</x:f>
        <x:v>0</x:v>
      </x:c>
    </x:row>
    <x:row r="8609">
      <x:c r="CL8609" t="str">
        <x:v>v10_7_History</x:v>
      </x:c>
      <x:c r="CM8609" t="str">
        <x:v>A16</x:v>
      </x:c>
      <x:c r="CN8609" t="str">
        <x:v>Next maturity path</x:v>
      </x:c>
      <x:c r="CO8609" t="n">
        <x:f>IFERROR(IF(AND(TYPE('v10_7_History'!A16)=TYPE(CN8609),ISBLANK('v10_7_History'!A16)=ISBLANK(CN8609),EXACT('v10_7_History'!A16,CN8609)),0,1),1)</x:f>
        <x:v>0</x:v>
      </x:c>
    </x:row>
    <x:row r="8610">
      <x:c r="CL8610" t="str">
        <x:v>v10_7_History</x:v>
      </x:c>
      <x:c r="CM8610" t="str">
        <x:v>B16</x:v>
      </x:c>
      <x:c r="CN8610" t="str">
        <x:v>Schemas, validator, reference calculator, canonical vectors, independent replay</x:v>
      </x:c>
      <x:c r="CO8610" t="n">
        <x:f>IFERROR(IF(AND(TYPE('v10_7_History'!B16)=TYPE(CN8610),ISBLANK('v10_7_History'!B16)=ISBLANK(CN8610),EXACT('v10_7_History'!B16,CN8610)),0,1),1)</x:f>
        <x:v>0</x:v>
      </x:c>
    </x:row>
    <x:row r="8611">
      <x:c r="CL8611" t="str">
        <x:v>v10_7_History</x:v>
      </x:c>
      <x:c r="CM8611" t="str">
        <x:v>A17</x:v>
      </x:c>
      <x:c r="CN8611" t="str">
        <x:v>Update date</x:v>
      </x:c>
      <x:c r="CO8611" t="n">
        <x:f>IFERROR(IF(AND(TYPE('v10_7_History'!A17)=TYPE(CN8611),ISBLANK('v10_7_History'!A17)=ISBLANK(CN8611),EXACT('v10_7_History'!A17,CN8611)),0,1),1)</x:f>
        <x:v>0</x:v>
      </x:c>
    </x:row>
    <x:row r="8612">
      <x:c r="CL8612" t="str">
        <x:v>v10_7_History</x:v>
      </x:c>
      <x:c r="CM8612" t="str">
        <x:v>B17</x:v>
      </x:c>
      <x:c r="CN8612" t="str">
        <x:v>2026-06-12</x:v>
      </x:c>
      <x:c r="CO8612" t="n">
        <x:f>IFERROR(IF(AND(TYPE('v10_7_History'!B17)=TYPE(CN8612),ISBLANK('v10_7_History'!B17)=ISBLANK(CN8612),EXACT('v10_7_History'!B17,CN8612)),0,1),1)</x:f>
        <x:v>0</x:v>
      </x:c>
    </x:row>
    <x:row r="8613">
      <x:c r="CL8613" t="str">
        <x:v>Layer_Falsification</x:v>
      </x:c>
      <x:c r="CM8613" t="str">
        <x:v>A1</x:v>
      </x:c>
      <x:c r="CN8613" t="str">
        <x:v>Layer-specific falsification matrix</x:v>
      </x:c>
      <x:c r="CO8613" t="n">
        <x:f>IFERROR(IF(AND(TYPE('Layer_Falsification'!A1)=TYPE(CN8613),ISBLANK('Layer_Falsification'!A1)=ISBLANK(CN8613),EXACT('Layer_Falsification'!A1,CN8613)),0,1),1)</x:f>
        <x:v>0</x:v>
      </x:c>
    </x:row>
    <x:row r="8614">
      <x:c r="CL8614" t="str">
        <x:v>Layer_Falsification</x:v>
      </x:c>
      <x:c r="CM8614" t="str">
        <x:v>A2</x:v>
      </x:c>
      <x:c r="CN8614" t="str">
        <x:v>Layer</x:v>
      </x:c>
      <x:c r="CO8614" t="n">
        <x:f>IFERROR(IF(AND(TYPE('Layer_Falsification'!A2)=TYPE(CN8614),ISBLANK('Layer_Falsification'!A2)=ISBLANK(CN8614),EXACT('Layer_Falsification'!A2,CN8614)),0,1),1)</x:f>
        <x:v>0</x:v>
      </x:c>
    </x:row>
    <x:row r="8615">
      <x:c r="CL8615" t="str">
        <x:v>Layer_Falsification</x:v>
      </x:c>
      <x:c r="CM8615" t="str">
        <x:v>B2</x:v>
      </x:c>
      <x:c r="CN8615" t="str">
        <x:v>Layer-specific falsifier</x:v>
      </x:c>
      <x:c r="CO8615" t="n">
        <x:f>IFERROR(IF(AND(TYPE('Layer_Falsification'!B2)=TYPE(CN8615),ISBLANK('Layer_Falsification'!B2)=ISBLANK(CN8615),EXACT('Layer_Falsification'!B2,CN8615)),0,1),1)</x:f>
        <x:v>0</x:v>
      </x:c>
    </x:row>
    <x:row r="8616">
      <x:c r="CL8616" t="str">
        <x:v>Layer_Falsification</x:v>
      </x:c>
      <x:c r="CM8616" t="str">
        <x:v>C2</x:v>
      </x:c>
      <x:c r="CN8616" t="str">
        <x:v>Does not by itself falsify</x:v>
      </x:c>
      <x:c r="CO8616" t="n">
        <x:f>IFERROR(IF(AND(TYPE('Layer_Falsification'!C2)=TYPE(CN8616),ISBLANK('Layer_Falsification'!C2)=ISBLANK(CN8616),EXACT('Layer_Falsification'!C2,CN8616)),0,1),1)</x:f>
        <x:v>0</x:v>
      </x:c>
    </x:row>
    <x:row r="8617">
      <x:c r="CL8617" t="str">
        <x:v>Layer_Falsification</x:v>
      </x:c>
      <x:c r="CM8617" t="str">
        <x:v>D2</x:v>
      </x:c>
      <x:c r="CN8617" t="str">
        <x:v>Required response</x:v>
      </x:c>
      <x:c r="CO8617" t="n">
        <x:f>IFERROR(IF(AND(TYPE('Layer_Falsification'!D2)=TYPE(CN8617),ISBLANK('Layer_Falsification'!D2)=ISBLANK(CN8617),EXACT('Layer_Falsification'!D2,CN8617)),0,1),1)</x:f>
        <x:v>0</x:v>
      </x:c>
    </x:row>
    <x:row r="8618">
      <x:c r="CL8618" t="str">
        <x:v>Layer_Falsification</x:v>
      </x:c>
      <x:c r="CM8618" t="str">
        <x:v>A3</x:v>
      </x:c>
      <x:c r="CN8618" t="str">
        <x:v>NCRC</x:v>
      </x:c>
      <x:c r="CO8618" t="n">
        <x:f>IFERROR(IF(AND(TYPE('Layer_Falsification'!A3)=TYPE(CN8618),ISBLANK('Layer_Falsification'!A3)=ISBLANK(CN8618),EXACT('Layer_Falsification'!A3,CN8618)),0,1),1)</x:f>
        <x:v>0</x:v>
      </x:c>
    </x:row>
    <x:row r="8619">
      <x:c r="CL8619" t="str">
        <x:v>Layer_Falsification</x:v>
      </x:c>
      <x:c r="CM8619" t="str">
        <x:v>B3</x:v>
      </x:c>
      <x:c r="CN8619" t="str">
        <x:v>Rights-floor breach, unresolved rights uncertainty, or missing rights evidence</x:v>
      </x:c>
      <x:c r="CO8619" t="n">
        <x:f>IFERROR(IF(AND(TYPE('Layer_Falsification'!B3)=TYPE(CN8619),ISBLANK('Layer_Falsification'!B3)=ISBLANK(CN8619),EXACT('Layer_Falsification'!B3,CN8619)),0,1),1)</x:f>
        <x:v>0</x:v>
      </x:c>
    </x:row>
    <x:row r="8620">
      <x:c r="CL8620" t="str">
        <x:v>Layer_Falsification</x:v>
      </x:c>
      <x:c r="CM8620" t="str">
        <x:v>C3</x:v>
      </x:c>
      <x:c r="CN8620" t="str">
        <x:v>RLS arithmetic or UCI/HOI diagnostics</x:v>
      </x:c>
      <x:c r="CO8620" t="n">
        <x:f>IFERROR(IF(AND(TYPE('Layer_Falsification'!C3)=TYPE(CN8620),ISBLANK('Layer_Falsification'!C3)=ISBLANK(CN8620),EXACT('Layer_Falsification'!C3,CN8620)),0,1),1)</x:f>
        <x:v>0</x:v>
      </x:c>
    </x:row>
    <x:row r="8621">
      <x:c r="CL8621" t="str">
        <x:v>Layer_Falsification</x:v>
      </x:c>
      <x:c r="CM8621" t="str">
        <x:v>D3</x:v>
      </x:c>
      <x:c r="CN8621" t="str">
        <x:v>Reject, refuse, or escalate</x:v>
      </x:c>
      <x:c r="CO8621" t="n">
        <x:f>IFERROR(IF(AND(TYPE('Layer_Falsification'!D3)=TYPE(CN8621),ISBLANK('Layer_Falsification'!D3)=ISBLANK(CN8621),EXACT('Layer_Falsification'!D3,CN8621)),0,1),1)</x:f>
        <x:v>0</x:v>
      </x:c>
    </x:row>
    <x:row r="8622">
      <x:c r="CL8622" t="str">
        <x:v>Layer_Falsification</x:v>
      </x:c>
      <x:c r="CM8622" t="str">
        <x:v>A4</x:v>
      </x:c>
      <x:c r="CN8622" t="str">
        <x:v>TRC</x:v>
      </x:c>
      <x:c r="CO8622" t="n">
        <x:f>IFERROR(IF(AND(TYPE('Layer_Falsification'!A4)=TYPE(CN8622),ISBLANK('Layer_Falsification'!A4)=ISBLANK(CN8622),EXACT('Layer_Falsification'!A4,CN8622)),0,1),1)</x:f>
        <x:v>0</x:v>
      </x:c>
    </x:row>
    <x:row r="8623">
      <x:c r="CL8623" t="str">
        <x:v>Layer_Falsification</x:v>
      </x:c>
      <x:c r="CM8623" t="str">
        <x:v>B4</x:v>
      </x:c>
      <x:c r="CN8623" t="str">
        <x:v>CVaR or catastrophe-tail exposure exceeds threshold, or scenario evidence insufficient</x:v>
      </x:c>
      <x:c r="CO8623" t="n">
        <x:f>IFERROR(IF(AND(TYPE('Layer_Falsification'!B4)=TYPE(CN8623),ISBLANK('Layer_Falsification'!B4)=ISBLANK(CN8623),EXACT('Layer_Falsification'!B4,CN8623)),0,1),1)</x:f>
        <x:v>0</x:v>
      </x:c>
    </x:row>
    <x:row r="8624">
      <x:c r="CL8624" t="str">
        <x:v>Layer_Falsification</x:v>
      </x:c>
      <x:c r="CM8624" t="str">
        <x:v>C4</x:v>
      </x:c>
      <x:c r="CN8624" t="str">
        <x:v>NCRC analysis</x:v>
      </x:c>
      <x:c r="CO8624" t="n">
        <x:f>IFERROR(IF(AND(TYPE('Layer_Falsification'!C4)=TYPE(CN8624),ISBLANK('Layer_Falsification'!C4)=ISBLANK(CN8624),EXACT('Layer_Falsification'!C4,CN8624)),0,1),1)</x:f>
        <x:v>0</x:v>
      </x:c>
    </x:row>
    <x:row r="8625">
      <x:c r="CL8625" t="str">
        <x:v>Layer_Falsification</x:v>
      </x:c>
      <x:c r="CM8625" t="str">
        <x:v>D4</x:v>
      </x:c>
      <x:c r="CN8625" t="str">
        <x:v>Reject or escalate; do not compensate with RLS</x:v>
      </x:c>
      <x:c r="CO8625" t="n">
        <x:f>IFERROR(IF(AND(TYPE('Layer_Falsification'!D4)=TYPE(CN8625),ISBLANK('Layer_Falsification'!D4)=ISBLANK(CN8625),EXACT('Layer_Falsification'!D4,CN8625)),0,1),1)</x:f>
        <x:v>0</x:v>
      </x:c>
    </x:row>
    <x:row r="8626">
      <x:c r="CL8626" t="str">
        <x:v>Layer_Falsification</x:v>
      </x:c>
      <x:c r="CM8626" t="str">
        <x:v>A5</x:v>
      </x:c>
      <x:c r="CN8626" t="str">
        <x:v>Containment</x:v>
      </x:c>
      <x:c r="CO8626" t="n">
        <x:f>IFERROR(IF(AND(TYPE('Layer_Falsification'!A5)=TYPE(CN8626),ISBLANK('Layer_Falsification'!A5)=ISBLANK(CN8626),EXACT('Layer_Falsification'!A5,CN8626)),0,1),1)</x:f>
        <x:v>0</x:v>
      </x:c>
    </x:row>
    <x:row r="8627">
      <x:c r="CL8627" t="str">
        <x:v>Layer_Falsification</x:v>
      </x:c>
      <x:c r="CM8627" t="str">
        <x:v>B5</x:v>
      </x:c>
      <x:c r="CN8627" t="str">
        <x:v>Local gain degrades containing systems beyond tolerance</x:v>
      </x:c>
      <x:c r="CO8627" t="n">
        <x:f>IFERROR(IF(AND(TYPE('Layer_Falsification'!B5)=TYPE(CN8627),ISBLANK('Layer_Falsification'!B5)=ISBLANK(CN8627),EXACT('Layer_Falsification'!B5,CN8627)),0,1),1)</x:f>
        <x:v>0</x:v>
      </x:c>
    </x:row>
    <x:row r="8628">
      <x:c r="CL8628" t="str">
        <x:v>Layer_Falsification</x:v>
      </x:c>
      <x:c r="CM8628" t="str">
        <x:v>C5</x:v>
      </x:c>
      <x:c r="CN8628" t="str">
        <x:v>Rights or tail-risk verdicts</x:v>
      </x:c>
      <x:c r="CO8628" t="n">
        <x:f>IFERROR(IF(AND(TYPE('Layer_Falsification'!C5)=TYPE(CN8628),ISBLANK('Layer_Falsification'!C5)=ISBLANK(CN8628),EXACT('Layer_Falsification'!C5,CN8628)),0,1),1)</x:f>
        <x:v>0</x:v>
      </x:c>
    </x:row>
    <x:row r="8629">
      <x:c r="CL8629" t="str">
        <x:v>Layer_Falsification</x:v>
      </x:c>
      <x:c r="CM8629" t="str">
        <x:v>D5</x:v>
      </x:c>
      <x:c r="CN8629" t="str">
        <x:v>Reject as selectable; record rationale</x:v>
      </x:c>
      <x:c r="CO8629" t="n">
        <x:f>IFERROR(IF(AND(TYPE('Layer_Falsification'!D5)=TYPE(CN8629),ISBLANK('Layer_Falsification'!D5)=ISBLANK(CN8629),EXACT('Layer_Falsification'!D5,CN8629)),0,1),1)</x:f>
        <x:v>0</x:v>
      </x:c>
    </x:row>
    <x:row r="8630">
      <x:c r="CL8630" t="str">
        <x:v>Layer_Falsification</x:v>
      </x:c>
      <x:c r="CM8630" t="str">
        <x:v>A6</x:v>
      </x:c>
      <x:c r="CN8630" t="str">
        <x:v>RLS</x:v>
      </x:c>
      <x:c r="CO8630" t="n">
        <x:f>IFERROR(IF(AND(TYPE('Layer_Falsification'!A6)=TYPE(CN8630),ISBLANK('Layer_Falsification'!A6)=ISBLANK(CN8630),EXACT('Layer_Falsification'!A6,CN8630)),0,1),1)</x:f>
        <x:v>0</x:v>
      </x:c>
    </x:row>
    <x:row r="8631">
      <x:c r="CL8631" t="str">
        <x:v>Layer_Falsification</x:v>
      </x:c>
      <x:c r="CM8631" t="str">
        <x:v>B6</x:v>
      </x:c>
      <x:c r="CN8631" t="str">
        <x:v>Wrong cells, weights, evidence grade, aggregation, or sensitivity posture</x:v>
      </x:c>
      <x:c r="CO8631" t="n">
        <x:f>IFERROR(IF(AND(TYPE('Layer_Falsification'!B6)=TYPE(CN8631),ISBLANK('Layer_Falsification'!B6)=ISBLANK(CN8631),EXACT('Layer_Falsification'!B6,CN8631)),0,1),1)</x:f>
        <x:v>0</x:v>
      </x:c>
    </x:row>
    <x:row r="8632">
      <x:c r="CL8632" t="str">
        <x:v>Layer_Falsification</x:v>
      </x:c>
      <x:c r="CM8632" t="str">
        <x:v>C6</x:v>
      </x:c>
      <x:c r="CN8632" t="str">
        <x:v>Admissibility gate outcomes</x:v>
      </x:c>
      <x:c r="CO8632" t="n">
        <x:f>IFERROR(IF(AND(TYPE('Layer_Falsification'!C6)=TYPE(CN8632),ISBLANK('Layer_Falsification'!C6)=ISBLANK(CN8632),EXACT('Layer_Falsification'!C6,CN8632)),0,1),1)</x:f>
        <x:v>0</x:v>
      </x:c>
    </x:row>
    <x:row r="8633">
      <x:c r="CL8633" t="str">
        <x:v>Layer_Falsification</x:v>
      </x:c>
      <x:c r="CM8633" t="str">
        <x:v>D6</x:v>
      </x:c>
      <x:c r="CN8633" t="str">
        <x:v>Recompute or mark non-decisive</x:v>
      </x:c>
      <x:c r="CO8633" t="n">
        <x:f>IFERROR(IF(AND(TYPE('Layer_Falsification'!D6)=TYPE(CN8633),ISBLANK('Layer_Falsification'!D6)=ISBLANK(CN8633),EXACT('Layer_Falsification'!D6,CN8633)),0,1),1)</x:f>
        <x:v>0</x:v>
      </x:c>
    </x:row>
    <x:row r="8634">
      <x:c r="CL8634" t="str">
        <x:v>Layer_Falsification</x:v>
      </x:c>
      <x:c r="CM8634" t="str">
        <x:v>A7</x:v>
      </x:c>
      <x:c r="CN8634" t="str">
        <x:v>UCI/HOI</x:v>
      </x:c>
      <x:c r="CO8634" t="n">
        <x:f>IFERROR(IF(AND(TYPE('Layer_Falsification'!A7)=TYPE(CN8634),ISBLANK('Layer_Falsification'!A7)=ISBLANK(CN8634),EXACT('Layer_Falsification'!A7,CN8634)),0,1),1)</x:f>
        <x:v>0</x:v>
      </x:c>
    </x:row>
    <x:row r="8635">
      <x:c r="CL8635" t="str">
        <x:v>Layer_Falsification</x:v>
      </x:c>
      <x:c r="CM8635" t="str">
        <x:v>B7</x:v>
      </x:c>
      <x:c r="CN8635" t="str">
        <x:v>Structural metric evidence, normalization, or tie-break use defective</x:v>
      </x:c>
      <x:c r="CO8635" t="n">
        <x:f>IFERROR(IF(AND(TYPE('Layer_Falsification'!B7)=TYPE(CN8635),ISBLANK('Layer_Falsification'!B7)=ISBLANK(CN8635),EXACT('Layer_Falsification'!B7,CN8635)),0,1),1)</x:f>
        <x:v>0</x:v>
      </x:c>
    </x:row>
    <x:row r="8636">
      <x:c r="CL8636" t="str">
        <x:v>Layer_Falsification</x:v>
      </x:c>
      <x:c r="CM8636" t="str">
        <x:v>C7</x:v>
      </x:c>
      <x:c r="CN8636" t="str">
        <x:v>RF/NCRC and TRC/Containment/RLS by itself</x:v>
      </x:c>
      <x:c r="CO8636" t="n">
        <x:f>IFERROR(IF(AND(TYPE('Layer_Falsification'!C7)=TYPE(CN8636),ISBLANK('Layer_Falsification'!C7)=ISBLANK(CN8636),EXACT('Layer_Falsification'!C7,CN8636)),0,1),1)</x:f>
        <x:v>0</x:v>
      </x:c>
    </x:row>
    <x:row r="8637">
      <x:c r="CL8637" t="str">
        <x:v>Layer_Falsification</x:v>
      </x:c>
      <x:c r="CM8637" t="str">
        <x:v>D7</x:v>
      </x:c>
      <x:c r="CN8637" t="str">
        <x:v>Recompute diagnostic or remove tie-break claim</x:v>
      </x:c>
      <x:c r="CO8637" t="n">
        <x:f>IFERROR(IF(AND(TYPE('Layer_Falsification'!D7)=TYPE(CN8637),ISBLANK('Layer_Falsification'!D7)=ISBLANK(CN8637),EXACT('Layer_Falsification'!D7,CN8637)),0,1),1)</x:f>
        <x:v>0</x:v>
      </x:c>
    </x:row>
    <x:row r="8638">
      <x:c r="CL8638" t="str">
        <x:v>Layer_Falsification</x:v>
      </x:c>
      <x:c r="CM8638" t="str">
        <x:v>A8</x:v>
      </x:c>
      <x:c r="CN8638" t="str">
        <x:v>PCC / audit</x:v>
      </x:c>
      <x:c r="CO8638" t="n">
        <x:f>IFERROR(IF(AND(TYPE('Layer_Falsification'!A8)=TYPE(CN8638),ISBLANK('Layer_Falsification'!A8)=ISBLANK(CN8638),EXACT('Layer_Falsification'!A8,CN8638)),0,1),1)</x:f>
        <x:v>0</x:v>
      </x:c>
    </x:row>
    <x:row r="8639">
      <x:c r="CL8639" t="str">
        <x:v>Layer_Falsification</x:v>
      </x:c>
      <x:c r="CM8639" t="str">
        <x:v>B8</x:v>
      </x:c>
      <x:c r="CN8639" t="str">
        <x:v>Missing provenance, closure, evidence, reviewer trace, or claim boundary</x:v>
      </x:c>
      <x:c r="CO8639" t="n">
        <x:f>IFERROR(IF(AND(TYPE('Layer_Falsification'!B8)=TYPE(CN8639),ISBLANK('Layer_Falsification'!B8)=ISBLANK(CN8639),EXACT('Layer_Falsification'!B8,CN8639)),0,1),1)</x:f>
        <x:v>0</x:v>
      </x:c>
    </x:row>
    <x:row r="8640">
      <x:c r="CL8640" t="str">
        <x:v>Layer_Falsification</x:v>
      </x:c>
      <x:c r="CM8640" t="str">
        <x:v>C8</x:v>
      </x:c>
      <x:c r="CN8640" t="str">
        <x:v>Underlying ethical truth of situation</x:v>
      </x:c>
      <x:c r="CO8640" t="n">
        <x:f>IFERROR(IF(AND(TYPE('Layer_Falsification'!C8)=TYPE(CN8640),ISBLANK('Layer_Falsification'!C8)=ISBLANK(CN8640),EXACT('Layer_Falsification'!C8,CN8640)),0,1),1)</x:f>
        <x:v>0</x:v>
      </x:c>
    </x:row>
    <x:row r="8641">
      <x:c r="CL8641" t="str">
        <x:v>Layer_Falsification</x:v>
      </x:c>
      <x:c r="CM8641" t="str">
        <x:v>D8</x:v>
      </x:c>
      <x:c r="CN8641" t="str">
        <x:v>Invalidate conformance claim until repaired</x:v>
      </x:c>
      <x:c r="CO8641" t="n">
        <x:f>IFERROR(IF(AND(TYPE('Layer_Falsification'!D8)=TYPE(CN8641),ISBLANK('Layer_Falsification'!D8)=ISBLANK(CN8641),EXACT('Layer_Falsification'!D8,CN8641)),0,1),1)</x:f>
        <x:v>0</x:v>
      </x:c>
    </x:row>
    <x:row r="8642">
      <x:c r="CL8642" t="str">
        <x:v>Layer_Falsification</x:v>
      </x:c>
      <x:c r="CM8642" t="str">
        <x:v>A9</x:v>
      </x:c>
      <x:c r="CN8642" t="str">
        <x:v>SGP interface</x:v>
      </x:c>
      <x:c r="CO8642" t="n">
        <x:f>IFERROR(IF(AND(TYPE('Layer_Falsification'!A9)=TYPE(CN8642),ISBLANK('Layer_Falsification'!A9)=ISBLANK(CN8642),EXACT('Layer_Falsification'!A9,CN8642)),0,1),1)</x:f>
        <x:v>0</x:v>
      </x:c>
    </x:row>
    <x:row r="8643">
      <x:c r="CL8643" t="str">
        <x:v>Layer_Falsification</x:v>
      </x:c>
      <x:c r="CM8643" t="str">
        <x:v>B9</x:v>
      </x:c>
      <x:c r="CN8643" t="str">
        <x:v>SGP output lacks evidence tier, scoring version, reviewer status, uncertainty, or maturity boundary</x:v>
      </x:c>
      <x:c r="CO8643" t="n">
        <x:f>IFERROR(IF(AND(TYPE('Layer_Falsification'!B9)=TYPE(CN8643),ISBLANK('Layer_Falsification'!B9)=ISBLANK(CN8643),EXACT('Layer_Falsification'!B9,CN8643)),0,1),1)</x:f>
        <x:v>0</x:v>
      </x:c>
    </x:row>
    <x:row r="8644">
      <x:c r="CL8644" t="str">
        <x:v>Layer_Falsification</x:v>
      </x:c>
      <x:c r="CM8644" t="str">
        <x:v>C9</x:v>
      </x:c>
      <x:c r="CN8644" t="str">
        <x:v>NCRC, TRC, Containment, lawful authority, governance-role requirements</x:v>
      </x:c>
      <x:c r="CO8644" t="n">
        <x:f>IFERROR(IF(AND(TYPE('Layer_Falsification'!C9)=TYPE(CN8644),ISBLANK('Layer_Falsification'!C9)=ISBLANK(CN8644),EXACT('Layer_Falsification'!C9,CN8644)),0,1),1)</x:f>
        <x:v>0</x:v>
      </x:c>
    </x:row>
    <x:row r="8645">
      <x:c r="CL8645" t="str">
        <x:v>Layer_Falsification</x:v>
      </x:c>
      <x:c r="CM8645" t="str">
        <x:v>D9</x:v>
      </x:c>
      <x:c r="CN8645" t="str">
        <x:v>Treat as evidence limitation; no override</x:v>
      </x:c>
      <x:c r="CO8645" t="n">
        <x:f>IFERROR(IF(AND(TYPE('Layer_Falsification'!D9)=TYPE(CN8645),ISBLANK('Layer_Falsification'!D9)=ISBLANK(CN8645),EXACT('Layer_Falsification'!D9,CN8645)),0,1),1)</x:f>
        <x:v>0</x:v>
      </x:c>
    </x:row>
    <x:row r="8646">
      <x:c r="CL8646" t="str">
        <x:v>Adaptive_Reserve</x:v>
      </x:c>
      <x:c r="CM8646" t="str">
        <x:v>A1</x:v>
      </x:c>
      <x:c r="CN8646" t="str">
        <x:v>Adaptive Reserve / Saturation Diagnostic</x:v>
      </x:c>
      <x:c r="CO8646" t="n">
        <x:f>IFERROR(IF(AND(TYPE('Adaptive_Reserve'!A1)=TYPE(CN8646),ISBLANK('Adaptive_Reserve'!A1)=ISBLANK(CN8646),EXACT('Adaptive_Reserve'!A1,CN8646)),0,1),1)</x:f>
        <x:v>0</x:v>
      </x:c>
    </x:row>
    <x:row r="8647">
      <x:c r="CL8647" t="str">
        <x:v>Adaptive_Reserve</x:v>
      </x:c>
      <x:c r="CM8647" t="str">
        <x:v>A2</x:v>
      </x:c>
      <x:c r="CN8647" t="str">
        <x:v>Field</x:v>
      </x:c>
      <x:c r="CO8647" t="n">
        <x:f>IFERROR(IF(AND(TYPE('Adaptive_Reserve'!A2)=TYPE(CN8647),ISBLANK('Adaptive_Reserve'!A2)=ISBLANK(CN8647),EXACT('Adaptive_Reserve'!A2,CN8647)),0,1),1)</x:f>
        <x:v>0</x:v>
      </x:c>
    </x:row>
    <x:row r="8648">
      <x:c r="CL8648" t="str">
        <x:v>Adaptive_Reserve</x:v>
      </x:c>
      <x:c r="CM8648" t="str">
        <x:v>B2</x:v>
      </x:c>
      <x:c r="CN8648" t="str">
        <x:v>Option A</x:v>
      </x:c>
      <x:c r="CO8648" t="n">
        <x:f>IFERROR(IF(AND(TYPE('Adaptive_Reserve'!B2)=TYPE(CN8648),ISBLANK('Adaptive_Reserve'!B2)=ISBLANK(CN8648),EXACT('Adaptive_Reserve'!B2,CN8648)),0,1),1)</x:f>
        <x:v>0</x:v>
      </x:c>
    </x:row>
    <x:row r="8649">
      <x:c r="CL8649" t="str">
        <x:v>Adaptive_Reserve</x:v>
      </x:c>
      <x:c r="CM8649" t="str">
        <x:v>C2</x:v>
      </x:c>
      <x:c r="CN8649" t="str">
        <x:v>Option B</x:v>
      </x:c>
      <x:c r="CO8649" t="n">
        <x:f>IFERROR(IF(AND(TYPE('Adaptive_Reserve'!C2)=TYPE(CN8649),ISBLANK('Adaptive_Reserve'!C2)=ISBLANK(CN8649),EXACT('Adaptive_Reserve'!C2,CN8649)),0,1),1)</x:f>
        <x:v>0</x:v>
      </x:c>
    </x:row>
    <x:row r="8650">
      <x:c r="CL8650" t="str">
        <x:v>Adaptive_Reserve</x:v>
      </x:c>
      <x:c r="CM8650" t="str">
        <x:v>D2</x:v>
      </x:c>
      <x:c r="CN8650" t="str">
        <x:v>Reviewer note</x:v>
      </x:c>
      <x:c r="CO8650" t="n">
        <x:f>IFERROR(IF(AND(TYPE('Adaptive_Reserve'!D2)=TYPE(CN8650),ISBLANK('Adaptive_Reserve'!D2)=ISBLANK(CN8650),EXACT('Adaptive_Reserve'!D2,CN8650)),0,1),1)</x:f>
        <x:v>0</x:v>
      </x:c>
    </x:row>
    <x:row r="8651">
      <x:c r="CL8651" t="str">
        <x:v>Adaptive_Reserve</x:v>
      </x:c>
      <x:c r="CM8651" t="str">
        <x:v>A3</x:v>
      </x:c>
      <x:c r="CN8651" t="str">
        <x:v>Reserve domain</x:v>
      </x:c>
      <x:c r="CO8651" t="n">
        <x:f>IFERROR(IF(AND(TYPE('Adaptive_Reserve'!A3)=TYPE(CN8651),ISBLANK('Adaptive_Reserve'!A3)=ISBLANK(CN8651),EXACT('Adaptive_Reserve'!A3,CN8651)),0,1),1)</x:f>
        <x:v>0</x:v>
      </x:c>
    </x:row>
    <x:row r="8652">
      <x:c r="CL8652" t="str">
        <x:v>Adaptive_Reserve</x:v>
      </x:c>
      <x:c r="CM8652" t="str">
        <x:v>B3</x:v>
      </x:c>
      <x:c r="CN8652" t="str">
        <x:v>Institutional / team attention / operational capacity</x:v>
      </x:c>
      <x:c r="CO8652" t="n">
        <x:f>IFERROR(IF(AND(TYPE('Adaptive_Reserve'!B3)=TYPE(CN8652),ISBLANK('Adaptive_Reserve'!B3)=ISBLANK(CN8652),EXACT('Adaptive_Reserve'!B3,CN8652)),0,1),1)</x:f>
        <x:v>0</x:v>
      </x:c>
    </x:row>
    <x:row r="8653">
      <x:c r="CL8653" t="str">
        <x:v>Adaptive_Reserve</x:v>
      </x:c>
      <x:c r="CM8653" t="str">
        <x:v>C3</x:v>
      </x:c>
      <x:c r="CN8653" t="str">
        <x:v>Institutional / team attention / operational capacity</x:v>
      </x:c>
      <x:c r="CO8653" t="n">
        <x:f>IFERROR(IF(AND(TYPE('Adaptive_Reserve'!C3)=TYPE(CN8653),ISBLANK('Adaptive_Reserve'!C3)=ISBLANK(CN8653),EXACT('Adaptive_Reserve'!C3,CN8653)),0,1),1)</x:f>
        <x:v>0</x:v>
      </x:c>
    </x:row>
    <x:row r="8654">
      <x:c r="CL8654" t="str">
        <x:v>Adaptive_Reserve</x:v>
      </x:c>
      <x:c r="CM8654" t="str">
        <x:v>D3</x:v>
      </x:c>
      <x:c r="CN8654" t="str">
        <x:v>Customize by case</x:v>
      </x:c>
      <x:c r="CO8654" t="n">
        <x:f>IFERROR(IF(AND(TYPE('Adaptive_Reserve'!D3)=TYPE(CN8654),ISBLANK('Adaptive_Reserve'!D3)=ISBLANK(CN8654),EXACT('Adaptive_Reserve'!D3,CN8654)),0,1),1)</x:f>
        <x:v>0</x:v>
      </x:c>
    </x:row>
    <x:row r="8655">
      <x:c r="CL8655" t="str">
        <x:v>Adaptive_Reserve</x:v>
      </x:c>
      <x:c r="CM8655" t="str">
        <x:v>A4</x:v>
      </x:c>
      <x:c r="CN8655" t="str">
        <x:v>Baseline reserve</x:v>
      </x:c>
      <x:c r="CO8655" t="n">
        <x:f>IFERROR(IF(AND(TYPE('Adaptive_Reserve'!A4)=TYPE(CN8655),ISBLANK('Adaptive_Reserve'!A4)=ISBLANK(CN8655),EXACT('Adaptive_Reserve'!A4,CN8655)),0,1),1)</x:f>
        <x:v>0</x:v>
      </x:c>
    </x:row>
    <x:row r="8656">
      <x:c r="CL8656" t="str">
        <x:v>Adaptive_Reserve</x:v>
      </x:c>
      <x:c r="CM8656" t="str">
        <x:v>B4</x:v>
      </x:c>
      <x:c r="CN8656" t="str">
        <x:v>Not quantified in the legacy v5.6 worked run</x:v>
      </x:c>
      <x:c r="CO8656" t="n">
        <x:f>IFERROR(IF(AND(TYPE('Adaptive_Reserve'!B4)=TYPE(CN8656),ISBLANK('Adaptive_Reserve'!B4)=ISBLANK(CN8656),EXACT('Adaptive_Reserve'!B4,CN8656)),0,1),1)</x:f>
        <x:v>0</x:v>
      </x:c>
    </x:row>
    <x:row r="8657">
      <x:c r="CL8657" t="str">
        <x:v>Adaptive_Reserve</x:v>
      </x:c>
      <x:c r="CM8657" t="str">
        <x:v>C4</x:v>
      </x:c>
      <x:c r="CN8657" t="str">
        <x:v>Not quantified in the legacy v5.6 worked run</x:v>
      </x:c>
      <x:c r="CO8657" t="n">
        <x:f>IFERROR(IF(AND(TYPE('Adaptive_Reserve'!C4)=TYPE(CN8657),ISBLANK('Adaptive_Reserve'!C4)=ISBLANK(CN8657),EXACT('Adaptive_Reserve'!C4,CN8657)),0,1),1)</x:f>
        <x:v>0</x:v>
      </x:c>
    </x:row>
    <x:row r="8658">
      <x:c r="CL8658" t="str">
        <x:v>Adaptive_Reserve</x:v>
      </x:c>
      <x:c r="CM8658" t="str">
        <x:v>D4</x:v>
      </x:c>
      <x:c r="CN8658" t="str">
        <x:v>Diagnostic not decisive</x:v>
      </x:c>
      <x:c r="CO8658" t="n">
        <x:f>IFERROR(IF(AND(TYPE('Adaptive_Reserve'!D4)=TYPE(CN8658),ISBLANK('Adaptive_Reserve'!D4)=ISBLANK(CN8658),EXACT('Adaptive_Reserve'!D4,CN8658)),0,1),1)</x:f>
        <x:v>0</x:v>
      </x:c>
    </x:row>
    <x:row r="8659">
      <x:c r="CL8659" t="str">
        <x:v>Adaptive_Reserve</x:v>
      </x:c>
      <x:c r="CM8659" t="str">
        <x:v>A5</x:v>
      </x:c>
      <x:c r="CN8659" t="str">
        <x:v>Projected reserve after option</x:v>
      </x:c>
      <x:c r="CO8659" t="n">
        <x:f>IFERROR(IF(AND(TYPE('Adaptive_Reserve'!A5)=TYPE(CN8659),ISBLANK('Adaptive_Reserve'!A5)=ISBLANK(CN8659),EXACT('Adaptive_Reserve'!A5,CN8659)),0,1),1)</x:f>
        <x:v>0</x:v>
      </x:c>
    </x:row>
    <x:row r="8660">
      <x:c r="CL8660" t="str">
        <x:v>Adaptive_Reserve</x:v>
      </x:c>
      <x:c r="CM8660" t="str">
        <x:v>B5</x:v>
      </x:c>
      <x:c r="CN8660" t="str">
        <x:v>Adequate / monitor</x:v>
      </x:c>
      <x:c r="CO8660" t="n">
        <x:f>IFERROR(IF(AND(TYPE('Adaptive_Reserve'!B5)=TYPE(CN8660),ISBLANK('Adaptive_Reserve'!B5)=ISBLANK(CN8660),EXACT('Adaptive_Reserve'!B5,CN8660)),0,1),1)</x:f>
        <x:v>0</x:v>
      </x:c>
    </x:row>
    <x:row r="8661">
      <x:c r="CL8661" t="str">
        <x:v>Adaptive_Reserve</x:v>
      </x:c>
      <x:c r="CM8661" t="str">
        <x:v>C5</x:v>
      </x:c>
      <x:c r="CN8661" t="str">
        <x:v>Adequate / monitor</x:v>
      </x:c>
      <x:c r="CO8661" t="n">
        <x:f>IFERROR(IF(AND(TYPE('Adaptive_Reserve'!C5)=TYPE(CN8661),ISBLANK('Adaptive_Reserve'!C5)=ISBLANK(CN8661),EXACT('Adaptive_Reserve'!C5,CN8661)),0,1),1)</x:f>
        <x:v>0</x:v>
      </x:c>
    </x:row>
    <x:row r="8662">
      <x:c r="CL8662" t="str">
        <x:v>Adaptive_Reserve</x:v>
      </x:c>
      <x:c r="CM8662" t="str">
        <x:v>D5</x:v>
      </x:c>
      <x:c r="CN8662" t="str">
        <x:v>Replace with evidence in real run</x:v>
      </x:c>
      <x:c r="CO8662" t="n">
        <x:f>IFERROR(IF(AND(TYPE('Adaptive_Reserve'!D5)=TYPE(CN8662),ISBLANK('Adaptive_Reserve'!D5)=ISBLANK(CN8662),EXACT('Adaptive_Reserve'!D5,CN8662)),0,1),1)</x:f>
        <x:v>0</x:v>
      </x:c>
    </x:row>
    <x:row r="8663">
      <x:c r="CL8663" t="str">
        <x:v>Adaptive_Reserve</x:v>
      </x:c>
      <x:c r="CM8663" t="str">
        <x:v>A6</x:v>
      </x:c>
      <x:c r="CN8663" t="str">
        <x:v>Redundancy state</x:v>
      </x:c>
      <x:c r="CO8663" t="n">
        <x:f>IFERROR(IF(AND(TYPE('Adaptive_Reserve'!A6)=TYPE(CN8663),ISBLANK('Adaptive_Reserve'!A6)=ISBLANK(CN8663),EXACT('Adaptive_Reserve'!A6,CN8663)),0,1),1)</x:f>
        <x:v>0</x:v>
      </x:c>
    </x:row>
    <x:row r="8664">
      <x:c r="CL8664" t="str">
        <x:v>Adaptive_Reserve</x:v>
      </x:c>
      <x:c r="CM8664" t="str">
        <x:v>B6</x:v>
      </x:c>
      <x:c r="CN8664" t="str">
        <x:v>Partial redundancy preserved</x:v>
      </x:c>
      <x:c r="CO8664" t="n">
        <x:f>IFERROR(IF(AND(TYPE('Adaptive_Reserve'!B6)=TYPE(CN8664),ISBLANK('Adaptive_Reserve'!B6)=ISBLANK(CN8664),EXACT('Adaptive_Reserve'!B6,CN8664)),0,1),1)</x:f>
        <x:v>0</x:v>
      </x:c>
    </x:row>
    <x:row r="8665">
      <x:c r="CL8665" t="str">
        <x:v>Adaptive_Reserve</x:v>
      </x:c>
      <x:c r="CM8665" t="str">
        <x:v>C6</x:v>
      </x:c>
      <x:c r="CN8665" t="str">
        <x:v>Partial redundancy preserved</x:v>
      </x:c>
      <x:c r="CO8665" t="n">
        <x:f>IFERROR(IF(AND(TYPE('Adaptive_Reserve'!C6)=TYPE(CN8665),ISBLANK('Adaptive_Reserve'!C6)=ISBLANK(CN8665),EXACT('Adaptive_Reserve'!C6,CN8665)),0,1),1)</x:f>
        <x:v>0</x:v>
      </x:c>
    </x:row>
    <x:row r="8666">
      <x:c r="CL8666" t="str">
        <x:v>Adaptive_Reserve</x:v>
      </x:c>
      <x:c r="CM8666" t="str">
        <x:v>D6</x:v>
      </x:c>
      <x:c r="CN8666" t="str">
        <x:v>Document staff/process backup</x:v>
      </x:c>
      <x:c r="CO8666" t="n">
        <x:f>IFERROR(IF(AND(TYPE('Adaptive_Reserve'!D6)=TYPE(CN8666),ISBLANK('Adaptive_Reserve'!D6)=ISBLANK(CN8666),EXACT('Adaptive_Reserve'!D6,CN8666)),0,1),1)</x:f>
        <x:v>0</x:v>
      </x:c>
    </x:row>
    <x:row r="8667">
      <x:c r="CL8667" t="str">
        <x:v>Adaptive_Reserve</x:v>
      </x:c>
      <x:c r="CM8667" t="str">
        <x:v>A7</x:v>
      </x:c>
      <x:c r="CN8667" t="str">
        <x:v>Recovery path</x:v>
      </x:c>
      <x:c r="CO8667" t="n">
        <x:f>IFERROR(IF(AND(TYPE('Adaptive_Reserve'!A7)=TYPE(CN8667),ISBLANK('Adaptive_Reserve'!A7)=ISBLANK(CN8667),EXACT('Adaptive_Reserve'!A7,CN8667)),0,1),1)</x:f>
        <x:v>0</x:v>
      </x:c>
    </x:row>
    <x:row r="8668">
      <x:c r="CL8668" t="str">
        <x:v>Adaptive_Reserve</x:v>
      </x:c>
      <x:c r="CM8668" t="str">
        <x:v>B7</x:v>
      </x:c>
      <x:c r="CN8668" t="str">
        <x:v>Rollback and policy review available</x:v>
      </x:c>
      <x:c r="CO8668" t="n">
        <x:f>IFERROR(IF(AND(TYPE('Adaptive_Reserve'!B7)=TYPE(CN8668),ISBLANK('Adaptive_Reserve'!B7)=ISBLANK(CN8668),EXACT('Adaptive_Reserve'!B7,CN8668)),0,1),1)</x:f>
        <x:v>0</x:v>
      </x:c>
    </x:row>
    <x:row r="8669">
      <x:c r="CL8669" t="str">
        <x:v>Adaptive_Reserve</x:v>
      </x:c>
      <x:c r="CM8669" t="str">
        <x:v>C7</x:v>
      </x:c>
      <x:c r="CN8669" t="str">
        <x:v>Rollback and policy review available</x:v>
      </x:c>
      <x:c r="CO8669" t="n">
        <x:f>IFERROR(IF(AND(TYPE('Adaptive_Reserve'!C7)=TYPE(CN8669),ISBLANK('Adaptive_Reserve'!C7)=ISBLANK(CN8669),EXACT('Adaptive_Reserve'!C7,CN8669)),0,1),1)</x:f>
        <x:v>0</x:v>
      </x:c>
    </x:row>
    <x:row r="8670">
      <x:c r="CL8670" t="str">
        <x:v>Adaptive_Reserve</x:v>
      </x:c>
      <x:c r="CM8670" t="str">
        <x:v>D7</x:v>
      </x:c>
      <x:c r="CN8670" t="str">
        <x:v>Record actual rollback mechanism</x:v>
      </x:c>
      <x:c r="CO8670" t="n">
        <x:f>IFERROR(IF(AND(TYPE('Adaptive_Reserve'!D7)=TYPE(CN8670),ISBLANK('Adaptive_Reserve'!D7)=ISBLANK(CN8670),EXACT('Adaptive_Reserve'!D7,CN8670)),0,1),1)</x:f>
        <x:v>0</x:v>
      </x:c>
    </x:row>
    <x:row r="8671">
      <x:c r="CL8671" t="str">
        <x:v>Adaptive_Reserve</x:v>
      </x:c>
      <x:c r="CM8671" t="str">
        <x:v>A8</x:v>
      </x:c>
      <x:c r="CN8671" t="str">
        <x:v>Reversibility</x:v>
      </x:c>
      <x:c r="CO8671" t="n">
        <x:f>IFERROR(IF(AND(TYPE('Adaptive_Reserve'!A8)=TYPE(CN8671),ISBLANK('Adaptive_Reserve'!A8)=ISBLANK(CN8671),EXACT('Adaptive_Reserve'!A8,CN8671)),0,1),1)</x:f>
        <x:v>0</x:v>
      </x:c>
    </x:row>
    <x:row r="8672">
      <x:c r="CL8672" t="str">
        <x:v>Adaptive_Reserve</x:v>
      </x:c>
      <x:c r="CM8672" t="str">
        <x:v>B8</x:v>
      </x:c>
      <x:c r="CN8672" t="str">
        <x:v>Medium-high</x:v>
      </x:c>
      <x:c r="CO8672" t="n">
        <x:f>IFERROR(IF(AND(TYPE('Adaptive_Reserve'!B8)=TYPE(CN8672),ISBLANK('Adaptive_Reserve'!B8)=ISBLANK(CN8672),EXACT('Adaptive_Reserve'!B8,CN8672)),0,1),1)</x:f>
        <x:v>0</x:v>
      </x:c>
    </x:row>
    <x:row r="8673">
      <x:c r="CL8673" t="str">
        <x:v>Adaptive_Reserve</x:v>
      </x:c>
      <x:c r="CM8673" t="str">
        <x:v>C8</x:v>
      </x:c>
      <x:c r="CN8673" t="str">
        <x:v>Medium-high</x:v>
      </x:c>
      <x:c r="CO8673" t="n">
        <x:f>IFERROR(IF(AND(TYPE('Adaptive_Reserve'!C8)=TYPE(CN8673),ISBLANK('Adaptive_Reserve'!C8)=ISBLANK(CN8673),EXACT('Adaptive_Reserve'!C8,CN8673)),0,1),1)</x:f>
        <x:v>0</x:v>
      </x:c>
    </x:row>
    <x:row r="8674">
      <x:c r="CL8674" t="str">
        <x:v>Adaptive_Reserve</x:v>
      </x:c>
      <x:c r="CM8674" t="str">
        <x:v>D8</x:v>
      </x:c>
      <x:c r="CN8674" t="str">
        <x:v>Score only if evidence exists</x:v>
      </x:c>
      <x:c r="CO8674" t="n">
        <x:f>IFERROR(IF(AND(TYPE('Adaptive_Reserve'!D8)=TYPE(CN8674),ISBLANK('Adaptive_Reserve'!D8)=ISBLANK(CN8674),EXACT('Adaptive_Reserve'!D8,CN8674)),0,1),1)</x:f>
        <x:v>0</x:v>
      </x:c>
    </x:row>
    <x:row r="8675">
      <x:c r="CL8675" t="str">
        <x:v>Adaptive_Reserve</x:v>
      </x:c>
      <x:c r="CM8675" t="str">
        <x:v>A9</x:v>
      </x:c>
      <x:c r="CN8675" t="str">
        <x:v>Saturation risk</x:v>
      </x:c>
      <x:c r="CO8675" t="n">
        <x:f>IFERROR(IF(AND(TYPE('Adaptive_Reserve'!A9)=TYPE(CN8675),ISBLANK('Adaptive_Reserve'!A9)=ISBLANK(CN8675),EXACT('Adaptive_Reserve'!A9,CN8675)),0,1),1)</x:f>
        <x:v>0</x:v>
      </x:c>
    </x:row>
    <x:row r="8676">
      <x:c r="CL8676" t="str">
        <x:v>Adaptive_Reserve</x:v>
      </x:c>
      <x:c r="CM8676" t="str">
        <x:v>B9</x:v>
      </x:c>
      <x:c r="CN8676" t="str">
        <x:v>LOW_REVIEW</x:v>
      </x:c>
      <x:c r="CO8676" t="n">
        <x:f>IFERROR(IF(AND(TYPE('Adaptive_Reserve'!B9)=TYPE(CN8676),ISBLANK('Adaptive_Reserve'!B9)=ISBLANK(CN8676),EXACT('Adaptive_Reserve'!B9,CN8676)),0,1),1)</x:f>
        <x:v>0</x:v>
      </x:c>
    </x:row>
    <x:row r="8677">
      <x:c r="CL8677" t="str">
        <x:v>Adaptive_Reserve</x:v>
      </x:c>
      <x:c r="CM8677" t="str">
        <x:v>C9</x:v>
      </x:c>
      <x:c r="CN8677" t="str">
        <x:v>LOW_REVIEW</x:v>
      </x:c>
      <x:c r="CO8677" t="n">
        <x:f>IFERROR(IF(AND(TYPE('Adaptive_Reserve'!C9)=TYPE(CN8677),ISBLANK('Adaptive_Reserve'!C9)=ISBLANK(CN8677),EXACT('Adaptive_Reserve'!C9,CN8677)),0,1),1)</x:f>
        <x:v>0</x:v>
      </x:c>
    </x:row>
    <x:row r="8678">
      <x:c r="CL8678" t="str">
        <x:v>Adaptive_Reserve</x:v>
      </x:c>
      <x:c r="CM8678" t="str">
        <x:v>D9</x:v>
      </x:c>
      <x:c r="CN8678" t="str">
        <x:v>Escalate if reserve thin</x:v>
      </x:c>
      <x:c r="CO8678" t="n">
        <x:f>IFERROR(IF(AND(TYPE('Adaptive_Reserve'!D9)=TYPE(CN8678),ISBLANK('Adaptive_Reserve'!D9)=ISBLANK(CN8678),EXACT('Adaptive_Reserve'!D9,CN8678)),0,1),1)</x:f>
        <x:v>0</x:v>
      </x:c>
    </x:row>
    <x:row r="8679">
      <x:c r="CL8679" t="str">
        <x:v>Adaptive_Reserve</x:v>
      </x:c>
      <x:c r="CM8679" t="str">
        <x:v>A10</x:v>
      </x:c>
      <x:c r="CN8679" t="str">
        <x:v>Decision effect</x:v>
      </x:c>
      <x:c r="CO8679" t="n">
        <x:f>IFERROR(IF(AND(TYPE('Adaptive_Reserve'!A10)=TYPE(CN8679),ISBLANK('Adaptive_Reserve'!A10)=ISBLANK(CN8679),EXACT('Adaptive_Reserve'!A10,CN8679)),0,1),1)</x:f>
        <x:v>0</x:v>
      </x:c>
    </x:row>
    <x:row r="8680">
      <x:c r="CL8680" t="str">
        <x:v>Adaptive_Reserve</x:v>
      </x:c>
      <x:c r="CM8680" t="str">
        <x:v>B10</x:v>
      </x:c>
      <x:c r="CN8680" t="str">
        <x:v>Review signal only</x:v>
      </x:c>
      <x:c r="CO8680" t="n">
        <x:f>IFERROR(IF(AND(TYPE('Adaptive_Reserve'!B10)=TYPE(CN8680),ISBLANK('Adaptive_Reserve'!B10)=ISBLANK(CN8680),EXACT('Adaptive_Reserve'!B10,CN8680)),0,1),1)</x:f>
        <x:v>0</x:v>
      </x:c>
    </x:row>
    <x:row r="8681">
      <x:c r="CL8681" t="str">
        <x:v>Adaptive_Reserve</x:v>
      </x:c>
      <x:c r="CM8681" t="str">
        <x:v>C10</x:v>
      </x:c>
      <x:c r="CN8681" t="str">
        <x:v>Review signal only</x:v>
      </x:c>
      <x:c r="CO8681" t="n">
        <x:f>IFERROR(IF(AND(TYPE('Adaptive_Reserve'!C10)=TYPE(CN8681),ISBLANK('Adaptive_Reserve'!C10)=ISBLANK(CN8681),EXACT('Adaptive_Reserve'!C10,CN8681)),0,1),1)</x:f>
        <x:v>0</x:v>
      </x:c>
    </x:row>
    <x:row r="8682">
      <x:c r="CL8682" t="str">
        <x:v>Adaptive_Reserve</x:v>
      </x:c>
      <x:c r="CM8682" t="str">
        <x:v>D10</x:v>
      </x:c>
      <x:c r="CN8682" t="str">
        <x:v>Not a sixth gate</x:v>
      </x:c>
      <x:c r="CO8682" t="n">
        <x:f>IFERROR(IF(AND(TYPE('Adaptive_Reserve'!D10)=TYPE(CN8682),ISBLANK('Adaptive_Reserve'!D10)=ISBLANK(CN8682),EXACT('Adaptive_Reserve'!D10,CN8682)),0,1),1)</x:f>
        <x:v>0</x:v>
      </x:c>
    </x:row>
    <x:row r="8683">
      <x:c r="CL8683" t="str">
        <x:v>Adaptive_Reserve</x:v>
      </x:c>
      <x:c r="CM8683" t="str">
        <x:v>A11</x:v>
      </x:c>
      <x:c r="CN8683" t="str">
        <x:v>Cannot rescue failed gates</x:v>
      </x:c>
      <x:c r="CO8683" t="n">
        <x:f>IFERROR(IF(AND(TYPE('Adaptive_Reserve'!A11)=TYPE(CN8683),ISBLANK('Adaptive_Reserve'!A11)=ISBLANK(CN8683),EXACT('Adaptive_Reserve'!A11,CN8683)),0,1),1)</x:f>
        <x:v>0</x:v>
      </x:c>
    </x:row>
    <x:row r="8684">
      <x:c r="CL8684" t="str">
        <x:v>Adaptive_Reserve</x:v>
      </x:c>
      <x:c r="CM8684" t="str">
        <x:v>B11</x:v>
      </x:c>
      <x:c r="CN8684" t="str">
        <x:v>TRUE</x:v>
      </x:c>
      <x:c r="CO8684" t="n">
        <x:f>IFERROR(IF(AND(TYPE('Adaptive_Reserve'!B11)=TYPE(CN8684),ISBLANK('Adaptive_Reserve'!B11)=ISBLANK(CN8684),EXACT('Adaptive_Reserve'!B11,CN8684)),0,1),1)</x:f>
        <x:v>0</x:v>
      </x:c>
    </x:row>
    <x:row r="8685">
      <x:c r="CL8685" t="str">
        <x:v>Adaptive_Reserve</x:v>
      </x:c>
      <x:c r="CM8685" t="str">
        <x:v>C11</x:v>
      </x:c>
      <x:c r="CN8685" t="str">
        <x:v>TRUE</x:v>
      </x:c>
      <x:c r="CO8685" t="n">
        <x:f>IFERROR(IF(AND(TYPE('Adaptive_Reserve'!C11)=TYPE(CN8685),ISBLANK('Adaptive_Reserve'!C11)=ISBLANK(CN8685),EXACT('Adaptive_Reserve'!C11,CN8685)),0,1),1)</x:f>
        <x:v>0</x:v>
      </x:c>
    </x:row>
    <x:row r="8686">
      <x:c r="CL8686" t="str">
        <x:v>Adaptive_Reserve</x:v>
      </x:c>
      <x:c r="CM8686" t="str">
        <x:v>D11</x:v>
      </x:c>
      <x:c r="CN8686" t="str">
        <x:v>RF/NCRC and TRC/Containment remain controlling</x:v>
      </x:c>
      <x:c r="CO8686" t="n">
        <x:f>IFERROR(IF(AND(TYPE('Adaptive_Reserve'!D11)=TYPE(CN8686),ISBLANK('Adaptive_Reserve'!D11)=ISBLANK(CN8686),EXACT('Adaptive_Reserve'!D11,CN8686)),0,1),1)</x:f>
        <x:v>0</x:v>
      </x:c>
    </x:row>
    <x:row r="8687">
      <x:c r="CL8687" t="str">
        <x:v>Verdict_Hardening</x:v>
      </x:c>
      <x:c r="CM8687" t="str">
        <x:v>A1</x:v>
      </x:c>
      <x:c r="CN8687" t="str">
        <x:v>MathGov Core Release 2026.09 / SGP - Configuration-Bound Assurance Public Research Source Release</x:v>
      </x:c>
      <x:c r="CO8687" t="n">
        <x:f>IFERROR(IF(AND(TYPE('Verdict_Hardening'!A1)=TYPE(CN8687),ISBLANK('Verdict_Hardening'!A1)=ISBLANK(CN8687),EXACT('Verdict_Hardening'!A1,CN8687)),0,1),1)</x:f>
        <x:v>0</x:v>
      </x:c>
    </x:row>
    <x:row r="8688">
      <x:c r="CL8688" t="str">
        <x:v>Verdict_Hardening</x:v>
      </x:c>
      <x:c r="CM8688" t="str">
        <x:v>A3</x:v>
      </x:c>
      <x:c r="CN8688" t="str">
        <x:v>Field</x:v>
      </x:c>
      <x:c r="CO8688" t="n">
        <x:f>IFERROR(IF(AND(TYPE('Verdict_Hardening'!A3)=TYPE(CN8688),ISBLANK('Verdict_Hardening'!A3)=ISBLANK(CN8688),EXACT('Verdict_Hardening'!A3,CN8688)),0,1),1)</x:f>
        <x:v>0</x:v>
      </x:c>
    </x:row>
    <x:row r="8689">
      <x:c r="CL8689" t="str">
        <x:v>Verdict_Hardening</x:v>
      </x:c>
      <x:c r="CM8689" t="str">
        <x:v>B3</x:v>
      </x:c>
      <x:c r="CN8689" t="str">
        <x:v>Value</x:v>
      </x:c>
      <x:c r="CO8689" t="n">
        <x:f>IFERROR(IF(AND(TYPE('Verdict_Hardening'!B3)=TYPE(CN8689),ISBLANK('Verdict_Hardening'!B3)=ISBLANK(CN8689),EXACT('Verdict_Hardening'!B3,CN8689)),0,1),1)</x:f>
        <x:v>0</x:v>
      </x:c>
    </x:row>
    <x:row r="8690">
      <x:c r="CL8690" t="str">
        <x:v>Verdict_Hardening</x:v>
      </x:c>
      <x:c r="CM8690" t="str">
        <x:v>C3</x:v>
      </x:c>
      <x:c r="CN8690" t="str">
        <x:v>Meaning</x:v>
      </x:c>
      <x:c r="CO8690" t="n">
        <x:f>IFERROR(IF(AND(TYPE('Verdict_Hardening'!C3)=TYPE(CN8690),ISBLANK('Verdict_Hardening'!C3)=ISBLANK(CN8690),EXACT('Verdict_Hardening'!C3,CN8690)),0,1),1)</x:f>
        <x:v>0</x:v>
      </x:c>
    </x:row>
    <x:row r="8691">
      <x:c r="CL8691" t="str">
        <x:v>Verdict_Hardening</x:v>
      </x:c>
      <x:c r="CM8691" t="str">
        <x:v>D3</x:v>
      </x:c>
      <x:c r="CN8691" t="str">
        <x:v>Decision Effect</x:v>
      </x:c>
      <x:c r="CO8691" t="n">
        <x:f>IFERROR(IF(AND(TYPE('Verdict_Hardening'!D3)=TYPE(CN8691),ISBLANK('Verdict_Hardening'!D3)=ISBLANK(CN8691),EXACT('Verdict_Hardening'!D3,CN8691)),0,1),1)</x:f>
        <x:v>0</x:v>
      </x:c>
    </x:row>
    <x:row r="8692">
      <x:c r="CL8692" t="str">
        <x:v>Verdict_Hardening</x:v>
      </x:c>
      <x:c r="CM8692" t="str">
        <x:v>A4</x:v>
      </x:c>
      <x:c r="CN8692" t="str">
        <x:v>FrameworkVerdict</x:v>
      </x:c>
      <x:c r="CO8692" t="n">
        <x:f>IFERROR(IF(AND(TYPE('Verdict_Hardening'!A4)=TYPE(CN8692),ISBLANK('Verdict_Hardening'!A4)=ISBLANK(CN8692),EXACT('Verdict_Hardening'!A4,CN8692)),0,1),1)</x:f>
        <x:v>0</x:v>
      </x:c>
    </x:row>
    <x:row r="8693">
      <x:c r="CL8693" t="str">
        <x:v>Verdict_Hardening</x:v>
      </x:c>
      <x:c r="CM8693" t="str">
        <x:v>B4</x:v>
      </x:c>
      <x:c r="CN8693" t="str">
        <x:v>REFUSE_DETERMINISTIC_SELECTION</x:v>
      </x:c>
      <x:c r="CO8693" t="n">
        <x:f>IFERROR(IF(AND(TYPE('Verdict_Hardening'!B4)=TYPE(CN8693),ISBLANK('Verdict_Hardening'!B4)=ISBLANK(CN8693),EXACT('Verdict_Hardening'!B4,CN8693)),0,1),1)</x:f>
        <x:v>0</x:v>
      </x:c>
    </x:row>
    <x:row r="8694">
      <x:c r="CL8694" t="str">
        <x:v>Verdict_Hardening</x:v>
      </x:c>
      <x:c r="CM8694" t="str">
        <x:v>C4</x:v>
      </x:c>
      <x:c r="CN8694" t="str">
        <x:v>The framework does not claim unique technical selection because a computed uncertainty stress changes decisiveness.</x:v>
      </x:c>
      <x:c r="CO8694" t="n">
        <x:f>IFERROR(IF(AND(TYPE('Verdict_Hardening'!C4)=TYPE(CN8694),ISBLANK('Verdict_Hardening'!C4)=ISBLANK(CN8694),EXACT('Verdict_Hardening'!C4,CN8694)),0,1),1)</x:f>
        <x:v>0</x:v>
      </x:c>
    </x:row>
    <x:row r="8695">
      <x:c r="CL8695" t="str">
        <x:v>Verdict_Hardening</x:v>
      </x:c>
      <x:c r="CM8695" t="str">
        <x:v>D4</x:v>
      </x:c>
      <x:c r="CN8695" t="str">
        <x:v>Routes to transparent authority selection without converting a score into mandate or execution permission.</x:v>
      </x:c>
      <x:c r="CO8695" t="n">
        <x:f>IFERROR(IF(AND(TYPE('Verdict_Hardening'!D4)=TYPE(CN8695),ISBLANK('Verdict_Hardening'!D4)=ISBLANK(CN8695),EXACT('Verdict_Hardening'!D4,CN8695)),0,1),1)</x:f>
        <x:v>0</x:v>
      </x:c>
    </x:row>
    <x:row r="8696">
      <x:c r="CL8696" t="str">
        <x:v>Verdict_Hardening</x:v>
      </x:c>
      <x:c r="CM8696" t="str">
        <x:v>A5</x:v>
      </x:c>
      <x:c r="CN8696" t="str">
        <x:v>AdmissibleOptionSet</x:v>
      </x:c>
      <x:c r="CO8696" t="n">
        <x:f>IFERROR(IF(AND(TYPE('Verdict_Hardening'!A5)=TYPE(CN8696),ISBLANK('Verdict_Hardening'!A5)=ISBLANK(CN8696),EXACT('Verdict_Hardening'!A5,CN8696)),0,1),1)</x:f>
        <x:v>0</x:v>
      </x:c>
    </x:row>
    <x:row r="8697">
      <x:c r="CL8697" t="str">
        <x:v>Verdict_Hardening</x:v>
      </x:c>
      <x:c r="CM8697" t="str">
        <x:v>C5</x:v>
      </x:c>
      <x:c r="CN8697" t="str">
        <x:v>Options that passed Rights Floor (formal NCRC), TRC, and Tier-2 containment diagnostic.</x:v>
      </x:c>
      <x:c r="CO8697" t="n">
        <x:f>IFERROR(IF(AND(TYPE('Verdict_Hardening'!C5)=TYPE(CN8697),ISBLANK('Verdict_Hardening'!C5)=ISBLANK(CN8697),EXACT('Verdict_Hardening'!C5,CN8697)),0,1),1)</x:f>
        <x:v>0</x:v>
      </x:c>
    </x:row>
    <x:row r="8698">
      <x:c r="CL8698" t="str">
        <x:v>Verdict_Hardening</x:v>
      </x:c>
      <x:c r="CM8698" t="str">
        <x:v>D5</x:v>
      </x:c>
      <x:c r="CN8698" t="str">
        <x:v>Human/institutional choice may occur only after disclosure.</x:v>
      </x:c>
      <x:c r="CO8698" t="n">
        <x:f>IFERROR(IF(AND(TYPE('Verdict_Hardening'!D5)=TYPE(CN8698),ISBLANK('Verdict_Hardening'!D5)=ISBLANK(CN8698),EXACT('Verdict_Hardening'!D5,CN8698)),0,1),1)</x:f>
        <x:v>0</x:v>
      </x:c>
    </x:row>
    <x:row r="8699">
      <x:c r="CL8699" t="str">
        <x:v>Verdict_Hardening</x:v>
      </x:c>
      <x:c r="CM8699" t="str">
        <x:v>A6</x:v>
      </x:c>
      <x:c r="CN8699" t="str">
        <x:v>DeterministicSelectionClaim</x:v>
      </x:c>
      <x:c r="CO8699" t="n">
        <x:f>IFERROR(IF(AND(TYPE('Verdict_Hardening'!A6)=TYPE(CN8699),ISBLANK('Verdict_Hardening'!A6)=ISBLANK(CN8699),EXACT('Verdict_Hardening'!A6,CN8699)),0,1),1)</x:f>
        <x:v>0</x:v>
      </x:c>
    </x:row>
    <x:row r="8700">
      <x:c r="CL8700" t="str">
        <x:v>Verdict_Hardening</x:v>
      </x:c>
      <x:c r="CM8700" t="str">
        <x:v>C6</x:v>
      </x:c>
      <x:c r="CN8700" t="str">
        <x:v>No unique technical framework selection is claimed under the declared inputs.</x:v>
      </x:c>
      <x:c r="CO8700" t="n">
        <x:f>IFERROR(IF(AND(TYPE('Verdict_Hardening'!C6)=TYPE(CN8700),ISBLANK('Verdict_Hardening'!C6)=ISBLANK(CN8700),EXACT('Verdict_Hardening'!C6,CN8700)),0,1),1)</x:f>
        <x:v>0</x:v>
      </x:c>
    </x:row>
    <x:row r="8701">
      <x:c r="CL8701" t="str">
        <x:v>Verdict_Hardening</x:v>
      </x:c>
      <x:c r="CM8701" t="str">
        <x:v>D6</x:v>
      </x:c>
      <x:c r="CN8701" t="str">
        <x:v>Bounded by uncertainty, configuration, evidence, and qualification status.</x:v>
      </x:c>
      <x:c r="CO8701" t="n">
        <x:f>IFERROR(IF(AND(TYPE('Verdict_Hardening'!D6)=TYPE(CN8701),ISBLANK('Verdict_Hardening'!D6)=ISBLANK(CN8701),EXACT('Verdict_Hardening'!D6,CN8701)),0,1),1)</x:f>
        <x:v>0</x:v>
      </x:c>
    </x:row>
    <x:row r="8702">
      <x:c r="CL8702" t="str">
        <x:v>Verdict_Hardening</x:v>
      </x:c>
      <x:c r="CM8702" t="str">
        <x:v>A7</x:v>
      </x:c>
      <x:c r="CN8702" t="str">
        <x:v>AuthoritySelectionRecord</x:v>
      </x:c>
      <x:c r="CO8702" t="n">
        <x:f>IFERROR(IF(AND(TYPE('Verdict_Hardening'!A7)=TYPE(CN8702),ISBLANK('Verdict_Hardening'!A7)=ISBLANK(CN8702),EXACT('Verdict_Hardening'!A7,CN8702)),0,1),1)</x:f>
        <x:v>0</x:v>
      </x:c>
    </x:row>
    <x:row r="8703">
      <x:c r="CL8703" t="str">
        <x:v>Verdict_Hardening</x:v>
      </x:c>
      <x:c r="CM8703" t="str">
        <x:v>B7</x:v>
      </x:c>
      <x:c r="CN8703" t="str">
        <x:v>OPTION A SELECTED BY ACCOUNTABLE AUTHORITY; EXECUTION AUTHORITY SEPARATE</x:v>
      </x:c>
      <x:c r="CO8703" t="n">
        <x:f>IFERROR(IF(AND(TYPE('Verdict_Hardening'!B7)=TYPE(CN8703),ISBLANK('Verdict_Hardening'!B7)=ISBLANK(CN8703),EXACT('Verdict_Hardening'!B7,CN8703)),0,1),1)</x:f>
        <x:v>0</x:v>
      </x:c>
    </x:row>
    <x:row r="8704">
      <x:c r="CL8704" t="str">
        <x:v>Verdict_Hardening</x:v>
      </x:c>
      <x:c r="CM8704" t="str">
        <x:v>C7</x:v>
      </x:c>
      <x:c r="CN8704" t="str">
        <x:v>Authority selects among qualified non-decisive options; lawful execution authorization remains a separate record.</x:v>
      </x:c>
      <x:c r="CO8704" t="n">
        <x:f>IFERROR(IF(AND(TYPE('Verdict_Hardening'!C7)=TYPE(CN8704),ISBLANK('Verdict_Hardening'!C7)=ISBLANK(CN8704),EXACT('Verdict_Hardening'!C7,CN8704)),0,1),1)</x:f>
        <x:v>0</x:v>
      </x:c>
    </x:row>
    <x:row r="8705">
      <x:c r="CL8705" t="str">
        <x:v>Verdict_Hardening</x:v>
      </x:c>
      <x:c r="CM8705" t="str">
        <x:v>D7</x:v>
      </x:c>
      <x:c r="CN8705" t="str">
        <x:v>Technical selection does not create mandate or permission.</x:v>
      </x:c>
      <x:c r="CO8705" t="n">
        <x:f>IFERROR(IF(AND(TYPE('Verdict_Hardening'!D7)=TYPE(CN8705),ISBLANK('Verdict_Hardening'!D7)=ISBLANK(CN8705),EXACT('Verdict_Hardening'!D7,CN8705)),0,1),1)</x:f>
        <x:v>0</x:v>
      </x:c>
    </x:row>
    <x:row r="8706">
      <x:c r="CL8706" t="str">
        <x:v>Verdict_Hardening</x:v>
      </x:c>
      <x:c r="CM8706" t="str">
        <x:v>A8</x:v>
      </x:c>
      <x:c r="CN8706" t="str">
        <x:v>AuthorityBasis</x:v>
      </x:c>
      <x:c r="CO8706" t="n">
        <x:f>IFERROR(IF(AND(TYPE('Verdict_Hardening'!A8)=TYPE(CN8706),ISBLANK('Verdict_Hardening'!A8)=ISBLANK(CN8706),EXACT('Verdict_Hardening'!A8,CN8706)),0,1),1)</x:f>
        <x:v>0</x:v>
      </x:c>
    </x:row>
    <x:row r="8707">
      <x:c r="CL8707" t="str">
        <x:v>Verdict_Hardening</x:v>
      </x:c>
      <x:c r="CM8707" t="str">
        <x:v>B8</x:v>
      </x:c>
      <x:c r="CN8707" t="str">
        <x:v>Option A is the point-score leader, but σ×2 changes decisiveness and Method C calibration is unvalidated.</x:v>
      </x:c>
      <x:c r="CO8707" t="n">
        <x:f>IFERROR(IF(AND(TYPE('Verdict_Hardening'!B8)=TYPE(CN8707),ISBLANK('Verdict_Hardening'!B8)=ISBLANK(CN8707),EXACT('Verdict_Hardening'!B8,CN8707)),0,1),1)</x:f>
        <x:v>0</x:v>
      </x:c>
    </x:row>
    <x:row r="8708">
      <x:c r="CL8708" t="str">
        <x:v>Verdict_Hardening</x:v>
      </x:c>
      <x:c r="CM8708" t="str">
        <x:v>C8</x:v>
      </x:c>
      <x:c r="CN8708" t="str">
        <x:v>Point-score ordering after RG/RF/TRC/CSV qualification; not a decisive framework verdict.</x:v>
      </x:c>
      <x:c r="CO8708" t="n">
        <x:f>IFERROR(IF(AND(TYPE('Verdict_Hardening'!C8)=TYPE(CN8708),ISBLANK('Verdict_Hardening'!C8)=ISBLANK(CN8708),EXACT('Verdict_Hardening'!C8,CN8708)),0,1),1)</x:f>
        <x:v>0</x:v>
      </x:c>
    </x:row>
    <x:row r="8709">
      <x:c r="CL8709" t="str">
        <x:v>Verdict_Hardening</x:v>
      </x:c>
      <x:c r="CM8709" t="str">
        <x:v>D8</x:v>
      </x:c>
      <x:c r="CN8709" t="str">
        <x:v>Requires evidence, configuration, and uncertainty disclosure.</x:v>
      </x:c>
      <x:c r="CO8709" t="n">
        <x:f>IFERROR(IF(AND(TYPE('Verdict_Hardening'!D8)=TYPE(CN8709),ISBLANK('Verdict_Hardening'!D8)=ISBLANK(CN8709),EXACT('Verdict_Hardening'!D8,CN8709)),0,1),1)</x:f>
        <x:v>0</x:v>
      </x:c>
    </x:row>
    <x:row r="8710">
      <x:c r="CL8710" t="str">
        <x:v>Verdict_Hardening</x:v>
      </x:c>
      <x:c r="CM8710" t="str">
        <x:v>A9</x:v>
      </x:c>
      <x:c r="CN8710" t="str">
        <x:v>CoverageStatusPolicy</x:v>
      </x:c>
      <x:c r="CO8710" t="n">
        <x:f>IFERROR(IF(AND(TYPE('Verdict_Hardening'!A9)=TYPE(CN8710),ISBLANK('Verdict_Hardening'!A9)=ISBLANK(CN8710),EXACT('Verdict_Hardening'!A9,CN8710)),0,1),1)</x:f>
        <x:v>0</x:v>
      </x:c>
    </x:row>
    <x:row r="8711">
      <x:c r="CL8711" t="str">
        <x:v>Verdict_Hardening</x:v>
      </x:c>
      <x:c r="CM8711" t="str">
        <x:v>B9</x:v>
      </x:c>
      <x:c r="CN8711" t="str">
        <x:v>VALUE | ESTIMATE | ASSUMPTION | BLANK_BY_DESIGN | DECLARED_UNKNOWN | NOT_APPLICABLE | MISSING_UNDECLARED</x:v>
      </x:c>
      <x:c r="CO8711" t="n">
        <x:f>IFERROR(IF(AND(TYPE('Verdict_Hardening'!B9)=TYPE(CN8711),ISBLANK('Verdict_Hardening'!B9)=ISBLANK(CN8711),EXACT('Verdict_Hardening'!B9,CN8711)),0,1),1)</x:f>
        <x:v>0</x:v>
      </x:c>
    </x:row>
    <x:row r="8712">
      <x:c r="CL8712" t="str">
        <x:v>Verdict_Hardening</x:v>
      </x:c>
      <x:c r="CM8712" t="str">
        <x:v>C9</x:v>
      </x:c>
      <x:c r="CN8712" t="str">
        <x:v>Required inputs must not silently become zero.</x:v>
      </x:c>
      <x:c r="CO8712" t="n">
        <x:f>IFERROR(IF(AND(TYPE('Verdict_Hardening'!C9)=TYPE(CN8712),ISBLANK('Verdict_Hardening'!C9)=ISBLANK(CN8712),EXACT('Verdict_Hardening'!C9,CN8712)),0,1),1)</x:f>
        <x:v>0</x:v>
      </x:c>
    </x:row>
    <x:row r="8713">
      <x:c r="CL8713" t="str">
        <x:v>Verdict_Hardening</x:v>
      </x:c>
      <x:c r="CM8713" t="str">
        <x:v>D9</x:v>
      </x:c>
      <x:c r="CN8713" t="str">
        <x:v>Unknowns trigger review/refusal/escalation when material.</x:v>
      </x:c>
      <x:c r="CO8713" t="n">
        <x:f>IFERROR(IF(AND(TYPE('Verdict_Hardening'!D9)=TYPE(CN8713),ISBLANK('Verdict_Hardening'!D9)=ISBLANK(CN8713),EXACT('Verdict_Hardening'!D9,CN8713)),0,1),1)</x:f>
        <x:v>0</x:v>
      </x:c>
    </x:row>
    <x:row r="8714">
      <x:c r="CL8714" t="str">
        <x:v>Verdict_Hardening</x:v>
      </x:c>
      <x:c r="CM8714" t="str">
        <x:v>A10</x:v>
      </x:c>
      <x:c r="CN8714" t="str">
        <x:v>ProjectionFreezeVisibility</x:v>
      </x:c>
      <x:c r="CO8714" t="n">
        <x:f>IFERROR(IF(AND(TYPE('Verdict_Hardening'!A10)=TYPE(CN8714),ISBLANK('Verdict_Hardening'!A10)=ISBLANK(CN8714),EXACT('Verdict_Hardening'!A10,CN8714)),0,1),1)</x:f>
        <x:v>0</x:v>
      </x:c>
    </x:row>
    <x:row r="8715">
      <x:c r="CL8715" t="str">
        <x:v>Verdict_Hardening</x:v>
      </x:c>
      <x:c r="CM8715" t="str">
        <x:v>B10</x:v>
      </x:c>
      <x:c r="CN8715" t="str">
        <x:v>ProjectionPreRegistration present as a companion sheet</x:v>
      </x:c>
      <x:c r="CO8715" t="n">
        <x:f>IFERROR(IF(AND(TYPE('Verdict_Hardening'!B10)=TYPE(CN8715),ISBLANK('Verdict_Hardening'!B10)=ISBLANK(CN8715),EXACT('Verdict_Hardening'!B10,CN8715)),0,1),1)</x:f>
        <x:v>0</x:v>
      </x:c>
    </x:row>
    <x:row r="8716">
      <x:c r="CL8716" t="str">
        <x:v>Verdict_Hardening</x:v>
      </x:c>
      <x:c r="CM8716" t="str">
        <x:v>C10</x:v>
      </x:c>
      <x:c r="CN8716" t="str">
        <x:v>Scenarios, weights, thresholds, uncertainty assumptions and refusal conditions should be frozen for claim-bearing runs.</x:v>
      </x:c>
      <x:c r="CO8716" t="n">
        <x:f>IFERROR(IF(AND(TYPE('Verdict_Hardening'!C10)=TYPE(CN8716),ISBLANK('Verdict_Hardening'!C10)=ISBLANK(CN8716),EXACT('Verdict_Hardening'!C10,CN8716)),0,1),1)</x:f>
        <x:v>0</x:v>
      </x:c>
    </x:row>
    <x:row r="8717">
      <x:c r="CL8717" t="str">
        <x:v>Verdict_Hardening</x:v>
      </x:c>
      <x:c r="CM8717" t="str">
        <x:v>D10</x:v>
      </x:c>
      <x:c r="CN8717" t="str">
        <x:v>Post-observation changes create a new run boundary.</x:v>
      </x:c>
      <x:c r="CO8717" t="n">
        <x:f>IFERROR(IF(AND(TYPE('Verdict_Hardening'!D10)=TYPE(CN8717),ISBLANK('Verdict_Hardening'!D10)=ISBLANK(CN8717),EXACT('Verdict_Hardening'!D10,CN8717)),0,1),1)</x:f>
        <x:v>0</x:v>
      </x:c>
    </x:row>
    <x:row r="8718">
      <x:c r="CL8718" t="str">
        <x:v>Verdict_Hardening</x:v>
      </x:c>
      <x:c r="CM8718" t="str">
        <x:v>A11</x:v>
      </x:c>
      <x:c r="CN8718" t="str">
        <x:v>FalsificationClasses</x:v>
      </x:c>
      <x:c r="CO8718" t="n">
        <x:f>IFERROR(IF(AND(TYPE('Verdict_Hardening'!A11)=TYPE(CN8718),ISBLANK('Verdict_Hardening'!A11)=ISBLANK(CN8718),EXACT('Verdict_Hardening'!A11,CN8718)),0,1),1)</x:f>
        <x:v>0</x:v>
      </x:c>
    </x:row>
    <x:row r="8719">
      <x:c r="CL8719" t="str">
        <x:v>Verdict_Hardening</x:v>
      </x:c>
      <x:c r="CM8719" t="str">
        <x:v>B11</x:v>
      </x:c>
      <x:c r="CN8719" t="str">
        <x:v>DATA_FAILURE | PROJECTION_FAILURE | PARAMETER_FAILURE | OPERATOR_FAILURE | PRIMITIVE_CHALLENGE | GOVERNANCE_FAILURE | COMMUNICATION_FAILURE</x:v>
      </x:c>
      <x:c r="CO8719" t="n">
        <x:f>IFERROR(IF(AND(TYPE('Verdict_Hardening'!B11)=TYPE(CN8719),ISBLANK('Verdict_Hardening'!B11)=ISBLANK(CN8719),EXACT('Verdict_Hardening'!B11,CN8719)),0,1),1)</x:f>
        <x:v>0</x:v>
      </x:c>
    </x:row>
    <x:row r="8720">
      <x:c r="CL8720" t="str">
        <x:v>Verdict_Hardening</x:v>
      </x:c>
      <x:c r="CM8720" t="str">
        <x:v>C11</x:v>
      </x:c>
      <x:c r="CN8720" t="str">
        <x:v>Failure must be attributed to the correct layer.</x:v>
      </x:c>
      <x:c r="CO8720" t="n">
        <x:f>IFERROR(IF(AND(TYPE('Verdict_Hardening'!C11)=TYPE(CN8720),ISBLANK('Verdict_Hardening'!C11)=ISBLANK(CN8720),EXACT('Verdict_Hardening'!C11,CN8720)),0,1),1)</x:f>
        <x:v>0</x:v>
      </x:c>
    </x:row>
    <x:row r="8721">
      <x:c r="CL8721" t="str">
        <x:v>Verdict_Hardening</x:v>
      </x:c>
      <x:c r="CM8721" t="str">
        <x:v>D11</x:v>
      </x:c>
      <x:c r="CN8721" t="str">
        <x:v>Prevents over-collapse or over-rescue.</x:v>
      </x:c>
      <x:c r="CO8721" t="n">
        <x:f>IFERROR(IF(AND(TYPE('Verdict_Hardening'!D11)=TYPE(CN8721),ISBLANK('Verdict_Hardening'!D11)=ISBLANK(CN8721),EXACT('Verdict_Hardening'!D11,CN8721)),0,1),1)</x:f>
        <x:v>0</x:v>
      </x:c>
    </x:row>
    <x:row r="8722">
      <x:c r="CL8722" t="str">
        <x:v>Verdict_Hardening</x:v>
      </x:c>
      <x:c r="CM8722" t="str">
        <x:v>A12</x:v>
      </x:c>
      <x:c r="CN8722" t="str">
        <x:v>ClaimBoundary</x:v>
      </x:c>
      <x:c r="CO8722" t="n">
        <x:f>IFERROR(IF(AND(TYPE('Verdict_Hardening'!A12)=TYPE(CN8722),ISBLANK('Verdict_Hardening'!A12)=ISBLANK(CN8722),EXACT('Verdict_Hardening'!A12,CN8722)),0,1),1)</x:f>
        <x:v>0</x:v>
      </x:c>
    </x:row>
    <x:row r="8723">
      <x:c r="CL8723" t="str">
        <x:v>Verdict_Hardening</x:v>
      </x:c>
      <x:c r="CM8723" t="str">
        <x:v>B12</x:v>
      </x:c>
      <x:c r="CN8723" t="str">
        <x:v>Worked-run exemplar, not validator / ProofPack / Tier-4 / empirical validation</x:v>
      </x:c>
      <x:c r="CO8723" t="n">
        <x:f>IFERROR(IF(AND(TYPE('Verdict_Hardening'!B12)=TYPE(CN8723),ISBLANK('Verdict_Hardening'!B12)=ISBLANK(CN8723),EXACT('Verdict_Hardening'!B12,CN8723)),0,1),1)</x:f>
        <x:v>0</x:v>
      </x:c>
    </x:row>
    <x:row r="8724">
      <x:c r="CL8724" t="str">
        <x:v>Verdict_Hardening</x:v>
      </x:c>
      <x:c r="CM8724" t="str">
        <x:v>C12</x:v>
      </x:c>
      <x:c r="CN8724" t="str">
        <x:v>The workbook demonstrates the architecture only.</x:v>
      </x:c>
      <x:c r="CO8724" t="n">
        <x:f>IFERROR(IF(AND(TYPE('Verdict_Hardening'!C12)=TYPE(CN8724),ISBLANK('Verdict_Hardening'!C12)=ISBLANK(CN8724),EXACT('Verdict_Hardening'!C12,CN8724)),0,1),1)</x:f>
        <x:v>0</x:v>
      </x:c>
    </x:row>
    <x:row r="8725">
      <x:c r="CL8725" t="str">
        <x:v>Verdict_Hardening</x:v>
      </x:c>
      <x:c r="CM8725" t="str">
        <x:v>D12</x:v>
      </x:c>
      <x:c r="CN8725" t="str">
        <x:v>Preserves non-claims.</x:v>
      </x:c>
      <x:c r="CO8725" t="n">
        <x:f>IFERROR(IF(AND(TYPE('Verdict_Hardening'!D12)=TYPE(CN8725),ISBLANK('Verdict_Hardening'!D12)=ISBLANK(CN8725),EXACT('Verdict_Hardening'!D12,CN8725)),0,1),1)</x:f>
        <x:v>0</x:v>
      </x:c>
    </x:row>
    <x:row r="8726">
      <x:c r="CL8726" t="str">
        <x:v>Verdict_Hardening</x:v>
      </x:c>
      <x:c r="CM8726" t="str">
        <x:v>A14</x:v>
      </x:c>
      <x:c r="CN8726" t="str">
        <x:v>Verdict Logic</x:v>
      </x:c>
      <x:c r="CO8726" t="n">
        <x:f>IFERROR(IF(AND(TYPE('Verdict_Hardening'!A14)=TYPE(CN8726),ISBLANK('Verdict_Hardening'!A14)=ISBLANK(CN8726),EXACT('Verdict_Hardening'!A14,CN8726)),0,1),1)</x:f>
        <x:v>0</x:v>
      </x:c>
    </x:row>
    <x:row r="8727">
      <x:c r="CL8727" t="str">
        <x:v>Verdict_Hardening</x:v>
      </x:c>
      <x:c r="CM8727" t="str">
        <x:v>B14</x:v>
      </x:c>
      <x:c r="CN8727" t="str">
        <x:v>BLOCK</x:v>
      </x:c>
      <x:c r="CO8727" t="n">
        <x:f>IFERROR(IF(AND(TYPE('Verdict_Hardening'!B14)=TYPE(CN8727),ISBLANK('Verdict_Hardening'!B14)=ISBLANK(CN8727),EXACT('Verdict_Hardening'!B14,CN8727)),0,1),1)</x:f>
        <x:v>0</x:v>
      </x:c>
    </x:row>
    <x:row r="8728">
      <x:c r="CL8728" t="str">
        <x:v>Verdict_Hardening</x:v>
      </x:c>
      <x:c r="CM8728" t="str">
        <x:v>C14</x:v>
      </x:c>
      <x:c r="CN8728" t="str">
        <x:v>Non-negotiable gate failure or no admissible options remain.</x:v>
      </x:c>
      <x:c r="CO8728" t="n">
        <x:f>IFERROR(IF(AND(TYPE('Verdict_Hardening'!C14)=TYPE(CN8728),ISBLANK('Verdict_Hardening'!C14)=ISBLANK(CN8728),EXACT('Verdict_Hardening'!C14,CN8728)),0,1),1)</x:f>
        <x:v>0</x:v>
      </x:c>
    </x:row>
    <x:row r="8729">
      <x:c r="CL8729" t="str">
        <x:v>Verdict_Hardening</x:v>
      </x:c>
      <x:c r="CM8729" t="str">
        <x:v>D14</x:v>
      </x:c>
      <x:c r="CN8729" t="str">
        <x:v>Do not proceed under claimed posture.</x:v>
      </x:c>
      <x:c r="CO8729" t="n">
        <x:f>IFERROR(IF(AND(TYPE('Verdict_Hardening'!D14)=TYPE(CN8729),ISBLANK('Verdict_Hardening'!D14)=ISBLANK(CN8729),EXACT('Verdict_Hardening'!D14,CN8729)),0,1),1)</x:f>
        <x:v>0</x:v>
      </x:c>
    </x:row>
    <x:row r="8730">
      <x:c r="CL8730" t="str">
        <x:v>Verdict_Hardening</x:v>
      </x:c>
      <x:c r="CM8730" t="str">
        <x:v>A15</x:v>
      </x:c>
      <x:c r="CN8730" t="str">
        <x:v>Verdict Logic</x:v>
      </x:c>
      <x:c r="CO8730" t="n">
        <x:f>IFERROR(IF(AND(TYPE('Verdict_Hardening'!A15)=TYPE(CN8730),ISBLANK('Verdict_Hardening'!A15)=ISBLANK(CN8730),EXACT('Verdict_Hardening'!A15,CN8730)),0,1),1)</x:f>
        <x:v>0</x:v>
      </x:c>
    </x:row>
    <x:row r="8731">
      <x:c r="CL8731" t="str">
        <x:v>Verdict_Hardening</x:v>
      </x:c>
      <x:c r="CM8731" t="str">
        <x:v>B15</x:v>
      </x:c>
      <x:c r="CN8731" t="str">
        <x:v>REFUSE_DETERMINISTIC_SELECTION</x:v>
      </x:c>
      <x:c r="CO8731" t="n">
        <x:f>IFERROR(IF(AND(TYPE('Verdict_Hardening'!B15)=TYPE(CN8731),ISBLANK('Verdict_Hardening'!B15)=ISBLANK(CN8731),EXACT('Verdict_Hardening'!B15,CN8731)),0,1),1)</x:f>
        <x:v>0</x:v>
      </x:c>
    </x:row>
    <x:row r="8732">
      <x:c r="CL8732" t="str">
        <x:v>Verdict_Hardening</x:v>
      </x:c>
      <x:c r="CM8732" t="str">
        <x:v>C15</x:v>
      </x:c>
      <x:c r="CN8732" t="str">
        <x:v>Admissible option set remains non-unique or selection evidence is insufficient/non-decisive.</x:v>
      </x:c>
      <x:c r="CO8732" t="n">
        <x:f>IFERROR(IF(AND(TYPE('Verdict_Hardening'!C15)=TYPE(CN8732),ISBLANK('Verdict_Hardening'!C15)=ISBLANK(CN8732),EXACT('Verdict_Hardening'!C15,CN8732)),0,1),1)</x:f>
        <x:v>0</x:v>
      </x:c>
    </x:row>
    <x:row r="8733">
      <x:c r="CL8733" t="str">
        <x:v>Verdict_Hardening</x:v>
      </x:c>
      <x:c r="CM8733" t="str">
        <x:v>D15</x:v>
      </x:c>
      <x:c r="CN8733" t="str">
        <x:v>May support separate authority selection.</x:v>
      </x:c>
      <x:c r="CO8733" t="n">
        <x:f>IFERROR(IF(AND(TYPE('Verdict_Hardening'!D15)=TYPE(CN8733),ISBLANK('Verdict_Hardening'!D15)=ISBLANK(CN8733),EXACT('Verdict_Hardening'!D15,CN8733)),0,1),1)</x:f>
        <x:v>0</x:v>
      </x:c>
    </x:row>
    <x:row r="8734">
      <x:c r="CL8734" t="str">
        <x:v>Verdict_Hardening</x:v>
      </x:c>
      <x:c r="CM8734" t="str">
        <x:v>A16</x:v>
      </x:c>
      <x:c r="CN8734" t="str">
        <x:v>Verdict Logic</x:v>
      </x:c>
      <x:c r="CO8734" t="n">
        <x:f>IFERROR(IF(AND(TYPE('Verdict_Hardening'!A16)=TYPE(CN8734),ISBLANK('Verdict_Hardening'!A16)=ISBLANK(CN8734),EXACT('Verdict_Hardening'!A16,CN8734)),0,1),1)</x:f>
        <x:v>0</x:v>
      </x:c>
    </x:row>
    <x:row r="8735">
      <x:c r="CL8735" t="str">
        <x:v>Verdict_Hardening</x:v>
      </x:c>
      <x:c r="CM8735" t="str">
        <x:v>B16</x:v>
      </x:c>
      <x:c r="CN8735" t="str">
        <x:v>ALLOW_FRAMEWORK_SELECTION</x:v>
      </x:c>
      <x:c r="CO8735" t="n">
        <x:f>IFERROR(IF(AND(TYPE('Verdict_Hardening'!B16)=TYPE(CN8735),ISBLANK('Verdict_Hardening'!B16)=ISBLANK(CN8735),EXACT('Verdict_Hardening'!B16,CN8735)),0,1),1)</x:f>
        <x:v>0</x:v>
      </x:c>
    </x:row>
    <x:row r="8736">
      <x:c r="CL8736" t="str">
        <x:v>Verdict_Hardening</x:v>
      </x:c>
      <x:c r="CM8736" t="str">
        <x:v>C16</x:v>
      </x:c>
      <x:c r="CN8736" t="str">
        <x:v>One uniquely framework-selectable option is produced by gates, scoring, tie-breaks, and evidence sufficiency.</x:v>
      </x:c>
      <x:c r="CO8736" t="n">
        <x:f>IFERROR(IF(AND(TYPE('Verdict_Hardening'!C16)=TYPE(CN8736),ISBLANK('Verdict_Hardening'!C16)=ISBLANK(CN8736),EXACT('Verdict_Hardening'!C16,CN8736)),0,1),1)</x:f>
        <x:v>0</x:v>
      </x:c>
    </x:row>
    <x:row r="8737">
      <x:c r="CL8737" t="str">
        <x:v>Verdict_Hardening</x:v>
      </x:c>
      <x:c r="CM8737" t="str">
        <x:v>D16</x:v>
      </x:c>
      <x:c r="CN8737" t="str">
        <x:v>Framework may claim technical selection.</x:v>
      </x:c>
      <x:c r="CO8737" t="n">
        <x:f>IFERROR(IF(AND(TYPE('Verdict_Hardening'!D16)=TYPE(CN8737),ISBLANK('Verdict_Hardening'!D16)=ISBLANK(CN8737),EXACT('Verdict_Hardening'!D16,CN8737)),0,1),1)</x:f>
        <x:v>0</x:v>
      </x:c>
    </x:row>
    <x:row r="8738">
      <x:c r="CL8738" t="str">
        <x:v>Verdict_Hardening</x:v>
      </x:c>
      <x:c r="CM8738" t="str">
        <x:v>A17</x:v>
      </x:c>
      <x:c r="CN8738" t="str">
        <x:v>Verdict Logic</x:v>
      </x:c>
      <x:c r="CO8738" t="n">
        <x:f>IFERROR(IF(AND(TYPE('Verdict_Hardening'!A17)=TYPE(CN8738),ISBLANK('Verdict_Hardening'!A17)=ISBLANK(CN8738),EXACT('Verdict_Hardening'!A17,CN8738)),0,1),1)</x:f>
        <x:v>0</x:v>
      </x:c>
    </x:row>
    <x:row r="8739">
      <x:c r="CL8739" t="str">
        <x:v>Verdict_Hardening</x:v>
      </x:c>
      <x:c r="CM8739" t="str">
        <x:v>B17</x:v>
      </x:c>
      <x:c r="CN8739" t="str">
        <x:v>ESCALATE</x:v>
      </x:c>
      <x:c r="CO8739" t="n">
        <x:f>IFERROR(IF(AND(TYPE('Verdict_Hardening'!B17)=TYPE(CN8739),ISBLANK('Verdict_Hardening'!B17)=ISBLANK(CN8739),EXACT('Verdict_Hardening'!B17,CN8739)),0,1),1)</x:f>
        <x:v>0</x:v>
      </x:c>
    </x:row>
    <x:row r="8740">
      <x:c r="CL8740" t="str">
        <x:v>Verdict_Hardening</x:v>
      </x:c>
      <x:c r="CM8740" t="str">
        <x:v>C17</x:v>
      </x:c>
      <x:c r="CN8740" t="str">
        <x:v>Higher-tier evidence, expert review, stakeholder challenge, or authority needed.</x:v>
      </x:c>
      <x:c r="CO8740" t="n">
        <x:f>IFERROR(IF(AND(TYPE('Verdict_Hardening'!C17)=TYPE(CN8740),ISBLANK('Verdict_Hardening'!C17)=ISBLANK(CN8740),EXACT('Verdict_Hardening'!C17,CN8740)),0,1),1)</x:f>
        <x:v>0</x:v>
      </x:c>
    </x:row>
    <x:row r="8741">
      <x:c r="CL8741" t="str">
        <x:v>Verdict_Hardening</x:v>
      </x:c>
      <x:c r="CM8741" t="str">
        <x:v>D17</x:v>
      </x:c>
      <x:c r="CN8741" t="str">
        <x:v>Proceed only after required review.</x:v>
      </x:c>
      <x:c r="CO8741" t="n">
        <x:f>IFERROR(IF(AND(TYPE('Verdict_Hardening'!D17)=TYPE(CN8741),ISBLANK('Verdict_Hardening'!D17)=ISBLANK(CN8741),EXACT('Verdict_Hardening'!D17,CN8741)),0,1),1)</x:f>
        <x:v>0</x:v>
      </x:c>
    </x:row>
    <x:row r="8742">
      <x:c r="CL8742" t="str">
        <x:v>Verdict_Hardening</x:v>
      </x:c>
      <x:c r="CM8742" t="str">
        <x:v>A19</x:v>
      </x:c>
      <x:c r="CN8742" t="str">
        <x:v>Copyright-safe note</x:v>
      </x:c>
      <x:c r="CO8742" t="n">
        <x:f>IFERROR(IF(AND(TYPE('Verdict_Hardening'!A19)=TYPE(CN8742),ISBLANK('Verdict_Hardening'!A19)=ISBLANK(CN8742),EXACT('Verdict_Hardening'!A19,CN8742)),0,1),1)</x:f>
        <x:v>0</x:v>
      </x:c>
    </x:row>
    <x:row r="8743">
      <x:c r="CL8743" t="str">
        <x:v>Verdict_Hardening</x:v>
      </x:c>
      <x:c r="CM8743" t="str">
        <x:v>B19</x:v>
      </x:c>
      <x:c r="CN8743" t="str">
        <x:v>MathGov-native hardening layer</x:v>
      </x:c>
      <x:c r="CO8743" t="n">
        <x:f>IFERROR(IF(AND(TYPE('Verdict_Hardening'!B19)=TYPE(CN8743),ISBLANK('Verdict_Hardening'!B19)=ISBLANK(CN8743),EXACT('Verdict_Hardening'!B19,CN8743)),0,1),1)</x:f>
        <x:v>0</x:v>
      </x:c>
    </x:row>
    <x:row r="8744">
      <x:c r="CL8744" t="str">
        <x:v>Verdict_Hardening</x:v>
      </x:c>
      <x:c r="CM8744" t="str">
        <x:v>C19</x:v>
      </x:c>
      <x:c r="CN8744" t="str">
        <x:v>No external proprietary text, equation, ontology, or framework dependency is imported.</x:v>
      </x:c>
      <x:c r="CO8744" t="n">
        <x:f>IFERROR(IF(AND(TYPE('Verdict_Hardening'!C19)=TYPE(CN8744),ISBLANK('Verdict_Hardening'!C19)=ISBLANK(CN8744),EXACT('Verdict_Hardening'!C19,CN8744)),0,1),1)</x:f>
        <x:v>0</x:v>
      </x:c>
    </x:row>
    <x:row r="8745">
      <x:c r="CL8745" t="str">
        <x:v>Verdict_Hardening</x:v>
      </x:c>
      <x:c r="CM8745" t="str">
        <x:v>D19</x:v>
      </x:c>
      <x:c r="CN8745" t="str">
        <x:v>Independent implementation within RippleLogic architecture.</x:v>
      </x:c>
      <x:c r="CO8745" t="n">
        <x:f>IFERROR(IF(AND(TYPE('Verdict_Hardening'!D19)=TYPE(CN8745),ISBLANK('Verdict_Hardening'!D19)=ISBLANK(CN8745),EXACT('Verdict_Hardening'!D19,CN8745)),0,1),1)</x:f>
        <x:v>0</x:v>
      </x:c>
    </x:row>
    <x:row r="8746">
      <x:c r="CL8746" t="str">
        <x:v>Verdict_Hardening</x:v>
      </x:c>
      <x:c r="CM8746" t="str">
        <x:v>A21</x:v>
      </x:c>
      <x:c r="CN8746" t="str">
        <x:v>Release delta</x:v>
      </x:c>
      <x:c r="CO8746" t="n">
        <x:f>IFERROR(IF(AND(TYPE('Verdict_Hardening'!A21)=TYPE(CN8746),ISBLANK('Verdict_Hardening'!A21)=ISBLANK(CN8746),EXACT('Verdict_Hardening'!A21,CN8746)),0,1),1)</x:f>
        <x:v>0</x:v>
      </x:c>
    </x:row>
    <x:row r="8747">
      <x:c r="CL8747" t="str">
        <x:v>Verdict_Hardening</x:v>
      </x:c>
      <x:c r="CM8747" t="str">
        <x:v>B21</x:v>
      </x:c>
      <x:c r="CN8747" t="str">
        <x:v>v4.0 -&gt; v5.0</x:v>
      </x:c>
      <x:c r="CO8747" t="n">
        <x:f>IFERROR(IF(AND(TYPE('Verdict_Hardening'!B21)=TYPE(CN8747),ISBLANK('Verdict_Hardening'!B21)=ISBLANK(CN8747),EXACT('Verdict_Hardening'!B21,CN8747)),0,1),1)</x:f>
        <x:v>0</x:v>
      </x:c>
    </x:row>
    <x:row r="8748">
      <x:c r="CL8748" t="str">
        <x:v>Verdict_Hardening</x:v>
      </x:c>
      <x:c r="CM8748" t="str">
        <x:v>C21</x:v>
      </x:c>
      <x:c r="CN8748" t="str">
        <x:v>Adds verdict semantics and authority-selection separation.</x:v>
      </x:c>
      <x:c r="CO8748" t="n">
        <x:f>IFERROR(IF(AND(TYPE('Verdict_Hardening'!C21)=TYPE(CN8748),ISBLANK('Verdict_Hardening'!C21)=ISBLANK(CN8748),EXACT('Verdict_Hardening'!C21,CN8748)),0,1),1)</x:f>
        <x:v>0</x:v>
      </x:c>
    </x:row>
    <x:row r="8749">
      <x:c r="CL8749" t="str">
        <x:v>Verdict_Hardening</x:v>
      </x:c>
      <x:c r="CM8749" t="str">
        <x:v>D21</x:v>
      </x:c>
      <x:c r="CN8749" t="str">
        <x:v>No cascade/equation/rights/TRC/Containment change.</x:v>
      </x:c>
      <x:c r="CO8749" t="n">
        <x:f>IFERROR(IF(AND(TYPE('Verdict_Hardening'!D21)=TYPE(CN8749),ISBLANK('Verdict_Hardening'!D21)=ISBLANK(CN8749),EXACT('Verdict_Hardening'!D21,CN8749)),0,1),1)</x:f>
        <x:v>0</x:v>
      </x:c>
    </x:row>
    <x:row r="8750">
      <x:c r="CL8750" t="str">
        <x:v>Verdict_Hardening</x:v>
      </x:c>
      <x:c r="CM8750" t="str">
        <x:v>A24</x:v>
      </x:c>
      <x:c r="CN8750" t="str">
        <x:v>Frozen verdict record. Current use requires an intact Build_Integrity guard; local calculations do not form an execution engine.</x:v>
      </x:c>
      <x:c r="CO8750" t="n">
        <x:f>IFERROR(IF(AND(TYPE('Verdict_Hardening'!A24)=TYPE(CN8750),ISBLANK('Verdict_Hardening'!A24)=ISBLANK(CN8750),EXACT('Verdict_Hardening'!A24,CN8750)),0,1),1)</x:f>
        <x:v>0</x:v>
      </x:c>
    </x:row>
    <x:row r="8751">
      <x:c r="CL8751" t="str">
        <x:v>Verdict_Hardening</x:v>
      </x:c>
      <x:c r="CM8751" t="str">
        <x:v>A25</x:v>
      </x:c>
      <x:c r="CN8751" t="str">
        <x:v>Option_A_admissible</x:v>
      </x:c>
      <x:c r="CO8751" t="n">
        <x:f>IFERROR(IF(AND(TYPE('Verdict_Hardening'!A25)=TYPE(CN8751),ISBLANK('Verdict_Hardening'!A25)=ISBLANK(CN8751),EXACT('Verdict_Hardening'!A25,CN8751)),0,1),1)</x:f>
        <x:v>0</x:v>
      </x:c>
    </x:row>
    <x:row r="8752">
      <x:c r="CL8752" t="str">
        <x:v>Verdict_Hardening</x:v>
      </x:c>
      <x:c r="CM8752" t="str">
        <x:v>B25</x:v>
      </x:c>
      <x:c r="CN8752" t="n">
        <x:v>1</x:v>
      </x:c>
      <x:c r="CO8752" t="n">
        <x:f>IFERROR(IF(AND(TYPE('Verdict_Hardening'!B25)=TYPE(CN8752),ISBLANK('Verdict_Hardening'!B25)=ISBLANK(CN8752),EXACT('Verdict_Hardening'!B25,CN8752)),0,1),1)</x:f>
        <x:v>0</x:v>
      </x:c>
    </x:row>
    <x:row r="8753">
      <x:c r="CL8753" t="str">
        <x:v>Verdict_Hardening</x:v>
      </x:c>
      <x:c r="CM8753" t="str">
        <x:v>C25</x:v>
      </x:c>
      <x:c r="CN8753" t="str">
        <x:v>Option A passes NCRC + TRC + Containment + Structural Viability</x:v>
      </x:c>
      <x:c r="CO8753" t="n">
        <x:f>IFERROR(IF(AND(TYPE('Verdict_Hardening'!C25)=TYPE(CN8753),ISBLANK('Verdict_Hardening'!C25)=ISBLANK(CN8753),EXACT('Verdict_Hardening'!C25,CN8753)),0,1),1)</x:f>
        <x:v>0</x:v>
      </x:c>
    </x:row>
    <x:row r="8754">
      <x:c r="CL8754" t="str">
        <x:v>Verdict_Hardening</x:v>
      </x:c>
      <x:c r="CM8754" t="str">
        <x:v>A26</x:v>
      </x:c>
      <x:c r="CN8754" t="str">
        <x:v>Option_B_admissible</x:v>
      </x:c>
      <x:c r="CO8754" t="n">
        <x:f>IFERROR(IF(AND(TYPE('Verdict_Hardening'!A26)=TYPE(CN8754),ISBLANK('Verdict_Hardening'!A26)=ISBLANK(CN8754),EXACT('Verdict_Hardening'!A26,CN8754)),0,1),1)</x:f>
        <x:v>0</x:v>
      </x:c>
    </x:row>
    <x:row r="8755">
      <x:c r="CL8755" t="str">
        <x:v>Verdict_Hardening</x:v>
      </x:c>
      <x:c r="CM8755" t="str">
        <x:v>B26</x:v>
      </x:c>
      <x:c r="CN8755" t="n">
        <x:v>1</x:v>
      </x:c>
      <x:c r="CO8755" t="n">
        <x:f>IFERROR(IF(AND(TYPE('Verdict_Hardening'!B26)=TYPE(CN8755),ISBLANK('Verdict_Hardening'!B26)=ISBLANK(CN8755),EXACT('Verdict_Hardening'!B26,CN8755)),0,1),1)</x:f>
        <x:v>0</x:v>
      </x:c>
    </x:row>
    <x:row r="8756">
      <x:c r="CL8756" t="str">
        <x:v>Verdict_Hardening</x:v>
      </x:c>
      <x:c r="CM8756" t="str">
        <x:v>C26</x:v>
      </x:c>
      <x:c r="CN8756" t="str">
        <x:v>Option B passes NCRC + TRC + Containment + Structural Viability</x:v>
      </x:c>
      <x:c r="CO8756" t="n">
        <x:f>IFERROR(IF(AND(TYPE('Verdict_Hardening'!C26)=TYPE(CN8756),ISBLANK('Verdict_Hardening'!C26)=ISBLANK(CN8756),EXACT('Verdict_Hardening'!C26,CN8756)),0,1),1)</x:f>
        <x:v>0</x:v>
      </x:c>
    </x:row>
    <x:row r="8757">
      <x:c r="CL8757" t="str">
        <x:v>Verdict_Hardening</x:v>
      </x:c>
      <x:c r="CM8757" t="str">
        <x:v>A27</x:v>
      </x:c>
      <x:c r="CN8757" t="str">
        <x:v>Admissible_count</x:v>
      </x:c>
      <x:c r="CO8757" t="n">
        <x:f>IFERROR(IF(AND(TYPE('Verdict_Hardening'!A27)=TYPE(CN8757),ISBLANK('Verdict_Hardening'!A27)=ISBLANK(CN8757),EXACT('Verdict_Hardening'!A27,CN8757)),0,1),1)</x:f>
        <x:v>0</x:v>
      </x:c>
    </x:row>
    <x:row r="8758">
      <x:c r="CL8758" t="str">
        <x:v>Verdict_Hardening</x:v>
      </x:c>
      <x:c r="CM8758" t="str">
        <x:v>B27</x:v>
      </x:c>
      <x:c r="CN8758" t="n">
        <x:v>2</x:v>
      </x:c>
      <x:c r="CO8758" t="n">
        <x:f>IFERROR(IF(AND(TYPE('Verdict_Hardening'!B27)=TYPE(CN8758),ISBLANK('Verdict_Hardening'!B27)=ISBLANK(CN8758),EXACT('Verdict_Hardening'!B27,CN8758)),0,1),1)</x:f>
        <x:v>0</x:v>
      </x:c>
    </x:row>
    <x:row r="8759">
      <x:c r="CL8759" t="str">
        <x:v>Verdict_Hardening</x:v>
      </x:c>
      <x:c r="CM8759" t="str">
        <x:v>A28</x:v>
      </x:c>
      <x:c r="CN8759" t="str">
        <x:v>RLS_decisive</x:v>
      </x:c>
      <x:c r="CO8759" t="n">
        <x:f>IFERROR(IF(AND(TYPE('Verdict_Hardening'!A28)=TYPE(CN8759),ISBLANK('Verdict_Hardening'!A28)=ISBLANK(CN8759),EXACT('Verdict_Hardening'!A28,CN8759)),0,1),1)</x:f>
        <x:v>0</x:v>
      </x:c>
    </x:row>
    <x:row r="8760">
      <x:c r="CL8760" t="str">
        <x:v>Verdict_Hardening</x:v>
      </x:c>
      <x:c r="CM8760" t="str">
        <x:v>B28</x:v>
      </x:c>
      <x:c r="CN8760" t="str">
        <x:v>NO</x:v>
      </x:c>
      <x:c r="CO8760" t="n">
        <x:f>IFERROR(IF(AND(TYPE('Verdict_Hardening'!B28)=TYPE(CN8760),ISBLANK('Verdict_Hardening'!B28)=ISBLANK(CN8760),EXACT('Verdict_Hardening'!B28,CN8760)),0,1),1)</x:f>
        <x:v>0</x:v>
      </x:c>
    </x:row>
    <x:row r="8761">
      <x:c r="CL8761" t="str">
        <x:v>Verdict_Hardening</x:v>
      </x:c>
      <x:c r="CM8761" t="str">
        <x:v>A29</x:v>
      </x:c>
      <x:c r="CN8761" t="str">
        <x:v>Escalation_required</x:v>
      </x:c>
      <x:c r="CO8761" t="n">
        <x:f>IFERROR(IF(AND(TYPE('Verdict_Hardening'!A29)=TYPE(CN8761),ISBLANK('Verdict_Hardening'!A29)=ISBLANK(CN8761),EXACT('Verdict_Hardening'!A29,CN8761)),0,1),1)</x:f>
        <x:v>0</x:v>
      </x:c>
    </x:row>
    <x:row r="8762">
      <x:c r="CL8762" t="str">
        <x:v>Verdict_Hardening</x:v>
      </x:c>
      <x:c r="CM8762" t="str">
        <x:v>B29</x:v>
      </x:c>
      <x:c r="CN8762" t="str">
        <x:v>YES</x:v>
      </x:c>
      <x:c r="CO8762" t="n">
        <x:f>IFERROR(IF(AND(TYPE('Verdict_Hardening'!B29)=TYPE(CN8762),ISBLANK('Verdict_Hardening'!B29)=ISBLANK(CN8762),EXACT('Verdict_Hardening'!B29,CN8762)),0,1),1)</x:f>
        <x:v>0</x:v>
      </x:c>
    </x:row>
    <x:row r="8763">
      <x:c r="CL8763" t="str">
        <x:v>Verdict_Hardening</x:v>
      </x:c>
      <x:c r="CM8763" t="str">
        <x:v>A30</x:v>
      </x:c>
      <x:c r="CN8763" t="str">
        <x:v>Computed_FrameworkVerdict</x:v>
      </x:c>
      <x:c r="CO8763" t="n">
        <x:f>IFERROR(IF(AND(TYPE('Verdict_Hardening'!A30)=TYPE(CN8763),ISBLANK('Verdict_Hardening'!A30)=ISBLANK(CN8763),EXACT('Verdict_Hardening'!A30,CN8763)),0,1),1)</x:f>
        <x:v>0</x:v>
      </x:c>
    </x:row>
    <x:row r="8764">
      <x:c r="CL8764" t="str">
        <x:v>Verdict_Hardening</x:v>
      </x:c>
      <x:c r="CM8764" t="str">
        <x:v>B30</x:v>
      </x:c>
      <x:c r="CN8764" t="str">
        <x:v>REFUSE_DETERMINISTIC_SELECTION</x:v>
      </x:c>
      <x:c r="CO8764" t="n">
        <x:f>IFERROR(IF(AND(TYPE('Verdict_Hardening'!B30)=TYPE(CN8764),ISBLANK('Verdict_Hardening'!B30)=ISBLANK(CN8764),EXACT('Verdict_Hardening'!B30,CN8764)),0,1),1)</x:f>
        <x:v>0</x:v>
      </x:c>
    </x:row>
    <x:row r="8765">
      <x:c r="CL8765" t="str">
        <x:v>Verdict_Hardening</x:v>
      </x:c>
      <x:c r="CM8765" t="str">
        <x:v>A31</x:v>
      </x:c>
      <x:c r="CN8765" t="str">
        <x:v>Computed_AdmissibleSet</x:v>
      </x:c>
      <x:c r="CO8765" t="n">
        <x:f>IFERROR(IF(AND(TYPE('Verdict_Hardening'!A31)=TYPE(CN8765),ISBLANK('Verdict_Hardening'!A31)=ISBLANK(CN8765),EXACT('Verdict_Hardening'!A31,CN8765)),0,1),1)</x:f>
        <x:v>0</x:v>
      </x:c>
    </x:row>
    <x:row r="8766">
      <x:c r="CL8766" t="str">
        <x:v>Verdict_Hardening</x:v>
      </x:c>
      <x:c r="CM8766" t="str">
        <x:v>B31</x:v>
      </x:c>
      <x:c r="CN8766" t="str">
        <x:v>{A, B}</x:v>
      </x:c>
      <x:c r="CO8766" t="n">
        <x:f>IFERROR(IF(AND(TYPE('Verdict_Hardening'!B31)=TYPE(CN8766),ISBLANK('Verdict_Hardening'!B31)=ISBLANK(CN8766),EXACT('Verdict_Hardening'!B31,CN8766)),0,1),1)</x:f>
        <x:v>0</x:v>
      </x:c>
    </x:row>
    <x:row r="8767">
      <x:c r="CL8767" t="str">
        <x:v>Verdict_Hardening</x:v>
      </x:c>
      <x:c r="CM8767" t="str">
        <x:v>A32</x:v>
      </x:c>
      <x:c r="CN8767" t="str">
        <x:v>Computed_DeterministicClaim</x:v>
      </x:c>
      <x:c r="CO8767" t="n">
        <x:f>IFERROR(IF(AND(TYPE('Verdict_Hardening'!A32)=TYPE(CN8767),ISBLANK('Verdict_Hardening'!A32)=ISBLANK(CN8767),EXACT('Verdict_Hardening'!A32,CN8767)),0,1),1)</x:f>
        <x:v>0</x:v>
      </x:c>
    </x:row>
    <x:row r="8768">
      <x:c r="CL8768" t="str">
        <x:v>Verdict_Hardening</x:v>
      </x:c>
      <x:c r="CM8768" t="str">
        <x:v>B32</x:v>
      </x:c>
      <x:c r="CN8768" t="str">
        <x:v>NO</x:v>
      </x:c>
      <x:c r="CO8768" t="n">
        <x:f>IFERROR(IF(AND(TYPE('Verdict_Hardening'!B32)=TYPE(CN8768),ISBLANK('Verdict_Hardening'!B32)=ISBLANK(CN8768),EXACT('Verdict_Hardening'!B32,CN8768)),0,1),1)</x:f>
        <x:v>0</x:v>
      </x:c>
    </x:row>
    <x:row r="8769">
      <x:c r="CL8769" t="str">
        <x:v>Version_Semantics</x:v>
      </x:c>
      <x:c r="CM8769" t="str">
        <x:v>A1</x:v>
      </x:c>
      <x:c r="CN8769" t="str">
        <x:v>MathGov framework / RippleLogic Core Release 2026.09 - Version Semantics</x:v>
      </x:c>
      <x:c r="CO8769" t="n">
        <x:f>IFERROR(IF(AND(TYPE('Version_Semantics'!A1)=TYPE(CN8769),ISBLANK('Version_Semantics'!A1)=ISBLANK(CN8769),EXACT('Version_Semantics'!A1,CN8769)),0,1),1)</x:f>
        <x:v>0</x:v>
      </x:c>
    </x:row>
    <x:row r="8770">
      <x:c r="CL8770" t="str">
        <x:v>Version_Semantics</x:v>
      </x:c>
      <x:c r="CM8770" t="str">
        <x:v>A2</x:v>
      </x:c>
      <x:c r="CN8770" t="str">
        <x:v>Field</x:v>
      </x:c>
      <x:c r="CO8770" t="n">
        <x:f>IFERROR(IF(AND(TYPE('Version_Semantics'!A2)=TYPE(CN8770),ISBLANK('Version_Semantics'!A2)=ISBLANK(CN8770),EXACT('Version_Semantics'!A2,CN8770)),0,1),1)</x:f>
        <x:v>0</x:v>
      </x:c>
    </x:row>
    <x:row r="8771">
      <x:c r="CL8771" t="str">
        <x:v>Version_Semantics</x:v>
      </x:c>
      <x:c r="CM8771" t="str">
        <x:v>B2</x:v>
      </x:c>
      <x:c r="CN8771" t="str">
        <x:v>Value</x:v>
      </x:c>
      <x:c r="CO8771" t="n">
        <x:f>IFERROR(IF(AND(TYPE('Version_Semantics'!B2)=TYPE(CN8771),ISBLANK('Version_Semantics'!B2)=ISBLANK(CN8771),EXACT('Version_Semantics'!B2,CN8771)),0,1),1)</x:f>
        <x:v>0</x:v>
      </x:c>
    </x:row>
    <x:row r="8772">
      <x:c r="CL8772" t="str">
        <x:v>Version_Semantics</x:v>
      </x:c>
      <x:c r="CM8772" t="str">
        <x:v>C2</x:v>
      </x:c>
      <x:c r="CN8772" t="str">
        <x:v>Meaning</x:v>
      </x:c>
      <x:c r="CO8772" t="n">
        <x:f>IFERROR(IF(AND(TYPE('Version_Semantics'!C2)=TYPE(CN8772),ISBLANK('Version_Semantics'!C2)=ISBLANK(CN8772),EXACT('Version_Semantics'!C2,CN8772)),0,1),1)</x:f>
        <x:v>0</x:v>
      </x:c>
    </x:row>
    <x:row r="8773">
      <x:c r="CL8773" t="str">
        <x:v>Version_Semantics</x:v>
      </x:c>
      <x:c r="CM8773" t="str">
        <x:v>D2</x:v>
      </x:c>
      <x:c r="CN8773" t="str">
        <x:v>Release Effect</x:v>
      </x:c>
      <x:c r="CO8773" t="n">
        <x:f>IFERROR(IF(AND(TYPE('Version_Semantics'!D2)=TYPE(CN8773),ISBLANK('Version_Semantics'!D2)=ISBLANK(CN8773),EXACT('Version_Semantics'!D2,CN8773)),0,1),1)</x:f>
        <x:v>0</x:v>
      </x:c>
    </x:row>
    <x:row r="8774">
      <x:c r="CL8774" t="str">
        <x:v>Version_Semantics</x:v>
      </x:c>
      <x:c r="CM8774" t="str">
        <x:v>A3</x:v>
      </x:c>
      <x:c r="CN8774" t="str">
        <x:v>Package release</x:v>
      </x:c>
      <x:c r="CO8774" t="n">
        <x:f>IFERROR(IF(AND(TYPE('Version_Semantics'!A3)=TYPE(CN8774),ISBLANK('Version_Semantics'!A3)=ISBLANK(CN8774),EXACT('Version_Semantics'!A3,CN8774)),0,1),1)</x:f>
        <x:v>0</x:v>
      </x:c>
    </x:row>
    <x:row r="8775">
      <x:c r="CL8775" t="str">
        <x:v>Version_Semantics</x:v>
      </x:c>
      <x:c r="CM8775" t="str">
        <x:v>B3</x:v>
      </x:c>
      <x:c r="CN8775" t="str">
        <x:v>MathGov/RippleLogic v13.0</x:v>
      </x:c>
      <x:c r="CO8775" t="n">
        <x:f>IFERROR(IF(AND(TYPE('Version_Semantics'!B3)=TYPE(CN8775),ISBLANK('Version_Semantics'!B3)=ISBLANK(CN8775),EXACT('Version_Semantics'!B3,CN8775)),0,1),1)</x:f>
        <x:v>0</x:v>
      </x:c>
    </x:row>
    <x:row r="8776">
      <x:c r="CL8776" t="str">
        <x:v>Version_Semantics</x:v>
      </x:c>
      <x:c r="CM8776" t="str">
        <x:v>C3</x:v>
      </x:c>
      <x:c r="CN8776" t="str">
        <x:v>Repository package line</x:v>
      </x:c>
      <x:c r="CO8776" t="n">
        <x:f>IFERROR(IF(AND(TYPE('Version_Semantics'!C3)=TYPE(CN8776),ISBLANK('Version_Semantics'!C3)=ISBLANK(CN8776),EXACT('Version_Semantics'!C3,CN8776)),0,1),1)</x:f>
        <x:v>0</x:v>
      </x:c>
    </x:row>
    <x:row r="8777">
      <x:c r="CL8777" t="str">
        <x:v>Version_Semantics</x:v>
      </x:c>
      <x:c r="CM8777" t="str">
        <x:v>D3</x:v>
      </x:c>
      <x:c r="CN8777" t="str">
        <x:v>Controls package identity</x:v>
      </x:c>
      <x:c r="CO8777" t="n">
        <x:f>IFERROR(IF(AND(TYPE('Version_Semantics'!D3)=TYPE(CN8777),ISBLANK('Version_Semantics'!D3)=ISBLANK(CN8777),EXACT('Version_Semantics'!D3,CN8777)),0,1),1)</x:f>
        <x:v>0</x:v>
      </x:c>
    </x:row>
    <x:row r="8778">
      <x:c r="CL8778" t="str">
        <x:v>Version_Semantics</x:v>
      </x:c>
      <x:c r="CM8778" t="str">
        <x:v>A4</x:v>
      </x:c>
      <x:c r="CN8778" t="str">
        <x:v>Patch label</x:v>
      </x:c>
      <x:c r="CO8778" t="n">
        <x:f>IFERROR(IF(AND(TYPE('Version_Semantics'!A4)=TYPE(CN8778),ISBLANK('Version_Semantics'!A4)=ISBLANK(CN8778),EXACT('Version_Semantics'!A4,CN8778)),0,1),1)</x:f>
        <x:v>0</x:v>
      </x:c>
    </x:row>
    <x:row r="8779">
      <x:c r="CL8779" t="str">
        <x:v>Version_Semantics</x:v>
      </x:c>
      <x:c r="CM8779" t="str">
        <x:v>B4</x:v>
      </x:c>
      <x:c r="CN8779" t="str">
        <x:v>Integrated research/teaching edition; scope of verification in Appendix_Release</x:v>
      </x:c>
      <x:c r="CO8779" t="n">
        <x:f>IFERROR(IF(AND(TYPE('Version_Semantics'!B4)=TYPE(CN8779),ISBLANK('Version_Semantics'!B4)=ISBLANK(CN8779),EXACT('Version_Semantics'!B4,CN8779)),0,1),1)</x:f>
        <x:v>0</x:v>
      </x:c>
    </x:row>
    <x:row r="8780">
      <x:c r="CL8780" t="str">
        <x:v>Version_Semantics</x:v>
      </x:c>
      <x:c r="CM8780" t="str">
        <x:v>C4</x:v>
      </x:c>
      <x:c r="CN8780" t="str">
        <x:v>Release scope</x:v>
      </x:c>
      <x:c r="CO8780" t="n">
        <x:f>IFERROR(IF(AND(TYPE('Version_Semantics'!C4)=TYPE(CN8780),ISBLANK('Version_Semantics'!C4)=ISBLANK(CN8780),EXACT('Version_Semantics'!C4,CN8780)),0,1),1)</x:f>
        <x:v>0</x:v>
      </x:c>
    </x:row>
    <x:row r="8781">
      <x:c r="CL8781" t="str">
        <x:v>Version_Semantics</x:v>
      </x:c>
      <x:c r="CM8781" t="str">
        <x:v>D4</x:v>
      </x:c>
      <x:c r="CN8781" t="str">
        <x:v>Corrects current-facing pins and strengthens tool-role, functional-understanding, MPS/FPP, self-report, meaning, and public-assurance boundaries without changing the five-stage architecture.</x:v>
      </x:c>
      <x:c r="CO8781" t="n">
        <x:f>IFERROR(IF(AND(TYPE('Version_Semantics'!D4)=TYPE(CN8781),ISBLANK('Version_Semantics'!D4)=ISBLANK(CN8781),EXACT('Version_Semantics'!D4,CN8781)),0,1),1)</x:f>
        <x:v>0</x:v>
      </x:c>
    </x:row>
    <x:row r="8782">
      <x:c r="CL8782" t="str">
        <x:v>Version_Semantics</x:v>
      </x:c>
      <x:c r="CM8782" t="str">
        <x:v>A5</x:v>
      </x:c>
      <x:c r="CN8782" t="str">
        <x:v>Framework version</x:v>
      </x:c>
      <x:c r="CO8782" t="n">
        <x:f>IFERROR(IF(AND(TYPE('Version_Semantics'!A5)=TYPE(CN8782),ISBLANK('Version_Semantics'!A5)=ISBLANK(CN8782),EXACT('Version_Semantics'!A5,CN8782)),0,1),1)</x:f>
        <x:v>0</x:v>
      </x:c>
    </x:row>
    <x:row r="8783">
      <x:c r="CL8783" t="str">
        <x:v>Version_Semantics</x:v>
      </x:c>
      <x:c r="CM8783" t="str">
        <x:v>B5</x:v>
      </x:c>
      <x:c r="CN8783" t="str">
        <x:v>RippleLogic Canon v13.0</x:v>
      </x:c>
      <x:c r="CO8783" t="n">
        <x:f>IFERROR(IF(AND(TYPE('Version_Semantics'!B5)=TYPE(CN8783),ISBLANK('Version_Semantics'!B5)=ISBLANK(CN8783),EXACT('Version_Semantics'!B5,CN8783)),0,1),1)</x:f>
        <x:v>0</x:v>
      </x:c>
    </x:row>
    <x:row r="8784">
      <x:c r="CL8784" t="str">
        <x:v>Version_Semantics</x:v>
      </x:c>
      <x:c r="CM8784" t="str">
        <x:v>C5</x:v>
      </x:c>
      <x:c r="CN8784" t="str">
        <x:v>Governing Canon</x:v>
      </x:c>
      <x:c r="CO8784" t="n">
        <x:f>IFERROR(IF(AND(TYPE('Version_Semantics'!C5)=TYPE(CN8784),ISBLANK('Version_Semantics'!C5)=ISBLANK(CN8784),EXACT('Version_Semantics'!C5,CN8784)),0,1),1)</x:f>
        <x:v>0</x:v>
      </x:c>
    </x:row>
    <x:row r="8785">
      <x:c r="CL8785" t="str">
        <x:v>Version_Semantics</x:v>
      </x:c>
      <x:c r="CM8785" t="str">
        <x:v>D5</x:v>
      </x:c>
      <x:c r="CN8785" t="str">
        <x:v>Controls cascade semantics and normative hierarchy</x:v>
      </x:c>
      <x:c r="CO8785" t="n">
        <x:f>IFERROR(IF(AND(TYPE('Version_Semantics'!D5)=TYPE(CN8785),ISBLANK('Version_Semantics'!D5)=ISBLANK(CN8785),EXACT('Version_Semantics'!D5,CN8785)),0,1),1)</x:f>
        <x:v>0</x:v>
      </x:c>
    </x:row>
    <x:row r="8786">
      <x:c r="CL8786" t="str">
        <x:v>Version_Semantics</x:v>
      </x:c>
      <x:c r="CM8786" t="str">
        <x:v>A6</x:v>
      </x:c>
      <x:c r="CN8786" t="str">
        <x:v>SGP version</x:v>
      </x:c>
      <x:c r="CO8786" t="n">
        <x:f>IFERROR(IF(AND(TYPE('Version_Semantics'!A6)=TYPE(CN8786),ISBLANK('Version_Semantics'!A6)=ISBLANK(CN8786),EXACT('Version_Semantics'!A6,CN8786)),0,1),1)</x:f>
        <x:v>0</x:v>
      </x:c>
    </x:row>
    <x:row r="8787">
      <x:c r="CL8787" t="str">
        <x:v>Version_Semantics</x:v>
      </x:c>
      <x:c r="CM8787" t="str">
        <x:v>B6</x:v>
      </x:c>
      <x:c r="CN8787" t="str">
        <x:v>SGP v8.8</x:v>
      </x:c>
      <x:c r="CO8787" t="n">
        <x:f>IFERROR(IF(AND(TYPE('Version_Semantics'!B6)=TYPE(CN8787),ISBLANK('Version_Semantics'!B6)=ISBLANK(CN8787),EXACT('Version_Semantics'!B6,CN8787)),0,1),1)</x:f>
        <x:v>0</x:v>
      </x:c>
    </x:row>
    <x:row r="8788">
      <x:c r="CL8788" t="str">
        <x:v>Version_Semantics</x:v>
      </x:c>
      <x:c r="CM8788" t="str">
        <x:v>C6</x:v>
      </x:c>
      <x:c r="CN8788" t="str">
        <x:v>Moral-status/protection protocol</x:v>
      </x:c>
      <x:c r="CO8788" t="n">
        <x:f>IFERROR(IF(AND(TYPE('Version_Semantics'!C6)=TYPE(CN8788),ISBLANK('Version_Semantics'!C6)=ISBLANK(CN8788),EXACT('Version_Semantics'!C6,CN8788)),0,1),1)</x:f>
        <x:v>0</x:v>
      </x:c>
    </x:row>
    <x:row r="8789">
      <x:c r="CL8789" t="str">
        <x:v>Version_Semantics</x:v>
      </x:c>
      <x:c r="CM8789" t="str">
        <x:v>D6</x:v>
      </x:c>
      <x:c r="CN8789" t="str">
        <x:v>Controls typed MPS/FPP/GPR/SPR/ICP/RMCP evidence and status interfaces; no scalar collapse.</x:v>
      </x:c>
      <x:c r="CO8789" t="n">
        <x:f>IFERROR(IF(AND(TYPE('Version_Semantics'!D6)=TYPE(CN8789),ISBLANK('Version_Semantics'!D6)=ISBLANK(CN8789),EXACT('Version_Semantics'!D6,CN8789)),0,1),1)</x:f>
        <x:v>0</x:v>
      </x:c>
    </x:row>
    <x:row r="8790">
      <x:c r="CL8790" t="str">
        <x:v>Version_Semantics</x:v>
      </x:c>
      <x:c r="CM8790" t="str">
        <x:v>A7</x:v>
      </x:c>
      <x:c r="CN8790" t="str">
        <x:v>Portable standard</x:v>
      </x:c>
      <x:c r="CO8790" t="n">
        <x:f>IFERROR(IF(AND(TYPE('Version_Semantics'!A7)=TYPE(CN8790),ISBLANK('Version_Semantics'!A7)=ISBLANK(CN8790),EXACT('Version_Semantics'!A7,CN8790)),0,1),1)</x:f>
        <x:v>0</x:v>
      </x:c>
    </x:row>
    <x:row r="8791">
      <x:c r="CL8791" t="str">
        <x:v>Version_Semantics</x:v>
      </x:c>
      <x:c r="CM8791" t="str">
        <x:v>B7</x:v>
      </x:c>
      <x:c r="CN8791" t="str">
        <x:v>ripple.md Standard v5.8</x:v>
      </x:c>
      <x:c r="CO8791" t="n">
        <x:f>IFERROR(IF(AND(TYPE('Version_Semantics'!B7)=TYPE(CN8791),ISBLANK('Version_Semantics'!B7)=ISBLANK(CN8791),EXACT('Version_Semantics'!B7,CN8791)),0,1),1)</x:f>
        <x:v>0</x:v>
      </x:c>
    </x:row>
    <x:row r="8792">
      <x:c r="CL8792" t="str">
        <x:v>Version_Semantics</x:v>
      </x:c>
      <x:c r="CM8792" t="str">
        <x:v>C7</x:v>
      </x:c>
      <x:c r="CN8792" t="str">
        <x:v>Wrapper standard</x:v>
      </x:c>
      <x:c r="CO8792" t="n">
        <x:f>IFERROR(IF(AND(TYPE('Version_Semantics'!C7)=TYPE(CN8792),ISBLANK('Version_Semantics'!C7)=ISBLANK(CN8792),EXACT('Version_Semantics'!C7,CN8792)),0,1),1)</x:f>
        <x:v>0</x:v>
      </x:c>
    </x:row>
    <x:row r="8793">
      <x:c r="CL8793" t="str">
        <x:v>Version_Semantics</x:v>
      </x:c>
      <x:c r="CM8793" t="str">
        <x:v>D7</x:v>
      </x:c>
      <x:c r="CN8793" t="str">
        <x:v>Controls Decision Note and portable assurance records</x:v>
      </x:c>
      <x:c r="CO8793" t="n">
        <x:f>IFERROR(IF(AND(TYPE('Version_Semantics'!D7)=TYPE(CN8793),ISBLANK('Version_Semantics'!D7)=ISBLANK(CN8793),EXACT('Version_Semantics'!D7,CN8793)),0,1),1)</x:f>
        <x:v>0</x:v>
      </x:c>
    </x:row>
    <x:row r="8794">
      <x:c r="CL8794" t="str">
        <x:v>Version_Semantics</x:v>
      </x:c>
      <x:c r="CM8794" t="str">
        <x:v>A8</x:v>
      </x:c>
      <x:c r="CN8794" t="str">
        <x:v>Agent system</x:v>
      </x:c>
      <x:c r="CO8794" t="n">
        <x:f>IFERROR(IF(AND(TYPE('Version_Semantics'!A8)=TYPE(CN8794),ISBLANK('Version_Semantics'!A8)=ISBLANK(CN8794),EXACT('Version_Semantics'!A8,CN8794)),0,1),1)</x:f>
        <x:v>0</x:v>
      </x:c>
    </x:row>
    <x:row r="8795">
      <x:c r="CL8795" t="str">
        <x:v>Version_Semantics</x:v>
      </x:c>
      <x:c r="CM8795" t="str">
        <x:v>B8</x:v>
      </x:c>
      <x:c r="CN8795" t="str">
        <x:v>Agent System v13.0</x:v>
      </x:c>
      <x:c r="CO8795" t="n">
        <x:f>IFERROR(IF(AND(TYPE('Version_Semantics'!B8)=TYPE(CN8795),ISBLANK('Version_Semantics'!B8)=ISBLANK(CN8795),EXACT('Version_Semantics'!B8,CN8795)),0,1),1)</x:f>
        <x:v>0</x:v>
      </x:c>
    </x:row>
    <x:row r="8796">
      <x:c r="CL8796" t="str">
        <x:v>Version_Semantics</x:v>
      </x:c>
      <x:c r="CM8796" t="str">
        <x:v>C8</x:v>
      </x:c>
      <x:c r="CN8796" t="str">
        <x:v>Runtime companion</x:v>
      </x:c>
      <x:c r="CO8796" t="n">
        <x:f>IFERROR(IF(AND(TYPE('Version_Semantics'!C8)=TYPE(CN8796),ISBLANK('Version_Semantics'!C8)=ISBLANK(CN8796),EXACT('Version_Semantics'!C8,CN8796)),0,1),1)</x:f>
        <x:v>0</x:v>
      </x:c>
    </x:row>
    <x:row r="8797">
      <x:c r="CL8797" t="str">
        <x:v>Version_Semantics</x:v>
      </x:c>
      <x:c r="CM8797" t="str">
        <x:v>D8</x:v>
      </x:c>
      <x:c r="CN8797" t="str">
        <x:v>Controls agent hard-control and audit behavior</x:v>
      </x:c>
      <x:c r="CO8797" t="n">
        <x:f>IFERROR(IF(AND(TYPE('Version_Semantics'!D8)=TYPE(CN8797),ISBLANK('Version_Semantics'!D8)=ISBLANK(CN8797),EXACT('Version_Semantics'!D8,CN8797)),0,1),1)</x:f>
        <x:v>0</x:v>
      </x:c>
    </x:row>
    <x:row r="8798">
      <x:c r="CL8798" t="str">
        <x:v>Version_Semantics</x:v>
      </x:c>
      <x:c r="CM8798" t="str">
        <x:v>A9</x:v>
      </x:c>
      <x:c r="CN8798" t="str">
        <x:v>Primer</x:v>
      </x:c>
      <x:c r="CO8798" t="n">
        <x:f>IFERROR(IF(AND(TYPE('Version_Semantics'!A9)=TYPE(CN8798),ISBLANK('Version_Semantics'!A9)=ISBLANK(CN8798),EXACT('Version_Semantics'!A9,CN8798)),0,1),1)</x:f>
        <x:v>0</x:v>
      </x:c>
    </x:row>
    <x:row r="8799">
      <x:c r="CL8799" t="str">
        <x:v>Version_Semantics</x:v>
      </x:c>
      <x:c r="CM8799" t="str">
        <x:v>B9</x:v>
      </x:c>
      <x:c r="CN8799" t="str">
        <x:v>Foundations Primer v4.7</x:v>
      </x:c>
      <x:c r="CO8799" t="n">
        <x:f>IFERROR(IF(AND(TYPE('Version_Semantics'!B9)=TYPE(CN8799),ISBLANK('Version_Semantics'!B9)=ISBLANK(CN8799),EXACT('Version_Semantics'!B9,CN8799)),0,1),1)</x:f>
        <x:v>0</x:v>
      </x:c>
    </x:row>
    <x:row r="8800">
      <x:c r="CL8800" t="str">
        <x:v>Version_Semantics</x:v>
      </x:c>
      <x:c r="CM8800" t="str">
        <x:v>C9</x:v>
      </x:c>
      <x:c r="CN8800" t="str">
        <x:v>Informative doorway</x:v>
      </x:c>
      <x:c r="CO8800" t="n">
        <x:f>IFERROR(IF(AND(TYPE('Version_Semantics'!C9)=TYPE(CN8800),ISBLANK('Version_Semantics'!C9)=ISBLANK(CN8800),EXACT('Version_Semantics'!C9,CN8800)),0,1),1)</x:f>
        <x:v>0</x:v>
      </x:c>
    </x:row>
    <x:row r="8801">
      <x:c r="CL8801" t="str">
        <x:v>Version_Semantics</x:v>
      </x:c>
      <x:c r="CM8801" t="str">
        <x:v>D9</x:v>
      </x:c>
      <x:c r="CN8801" t="str">
        <x:v>Explains the current v13.0 Core for human readers</x:v>
      </x:c>
      <x:c r="CO8801" t="n">
        <x:f>IFERROR(IF(AND(TYPE('Version_Semantics'!D9)=TYPE(CN8801),ISBLANK('Version_Semantics'!D9)=ISBLANK(CN8801),EXACT('Version_Semantics'!D9,CN8801)),0,1),1)</x:f>
        <x:v>0</x:v>
      </x:c>
    </x:row>
    <x:row r="8802">
      <x:c r="CL8802" t="str">
        <x:v>Version_Semantics</x:v>
      </x:c>
      <x:c r="CM8802" t="str">
        <x:v>A10</x:v>
      </x:c>
      <x:c r="CN8802" t="str">
        <x:v>Workbook</x:v>
      </x:c>
      <x:c r="CO8802" t="n">
        <x:f>IFERROR(IF(AND(TYPE('Version_Semantics'!A10)=TYPE(CN8802),ISBLANK('Version_Semantics'!A10)=ISBLANK(CN8802),EXACT('Version_Semantics'!A10,CN8802)),0,1),1)</x:f>
        <x:v>0</x:v>
      </x:c>
    </x:row>
    <x:row r="8803">
      <x:c r="CL8803" t="str">
        <x:v>Version_Semantics</x:v>
      </x:c>
      <x:c r="CM8803" t="str">
        <x:v>B10</x:v>
      </x:c>
      <x:c r="CN8803" t="str">
        <x:v>Aligners Sheet v5.9</x:v>
      </x:c>
      <x:c r="CO8803" t="n">
        <x:f>IFERROR(IF(AND(TYPE('Version_Semantics'!B10)=TYPE(CN8803),ISBLANK('Version_Semantics'!B10)=ISBLANK(CN8803),EXACT('Version_Semantics'!B10,CN8803)),0,1),1)</x:f>
        <x:v>0</x:v>
      </x:c>
    </x:row>
    <x:row r="8804">
      <x:c r="CL8804" t="str">
        <x:v>Version_Semantics</x:v>
      </x:c>
      <x:c r="CM8804" t="str">
        <x:v>C10</x:v>
      </x:c>
      <x:c r="CN8804" t="str">
        <x:v>Worked-run companion</x:v>
      </x:c>
      <x:c r="CO8804" t="n">
        <x:f>IFERROR(IF(AND(TYPE('Version_Semantics'!C10)=TYPE(CN8804),ISBLANK('Version_Semantics'!C10)=ISBLANK(CN8804),EXACT('Version_Semantics'!C10,CN8804)),0,1),1)</x:f>
        <x:v>0</x:v>
      </x:c>
    </x:row>
    <x:row r="8805">
      <x:c r="CL8805" t="str">
        <x:v>Version_Semantics</x:v>
      </x:c>
      <x:c r="CM8805" t="str">
        <x:v>D10</x:v>
      </x:c>
      <x:c r="CN8805" t="str">
        <x:v>Provides auditable example/calculation surface</x:v>
      </x:c>
      <x:c r="CO8805" t="n">
        <x:f>IFERROR(IF(AND(TYPE('Version_Semantics'!D10)=TYPE(CN8805),ISBLANK('Version_Semantics'!D10)=ISBLANK(CN8805),EXACT('Version_Semantics'!D10,CN8805)),0,1),1)</x:f>
        <x:v>0</x:v>
      </x:c>
    </x:row>
    <x:row r="8806">
      <x:c r="CL8806" t="str">
        <x:v>Version_Semantics</x:v>
      </x:c>
      <x:c r="CM8806" t="str">
        <x:v>A11</x:v>
      </x:c>
      <x:c r="CN8806" t="str">
        <x:v>Formal method</x:v>
      </x:c>
      <x:c r="CO8806" t="n">
        <x:f>IFERROR(IF(AND(TYPE('Version_Semantics'!A11)=TYPE(CN8806),ISBLANK('Version_Semantics'!A11)=ISBLANK(CN8806),EXACT('Version_Semantics'!A11,CN8806)),0,1),1)</x:f>
        <x:v>0</x:v>
      </x:c>
    </x:row>
    <x:row r="8807">
      <x:c r="CL8807" t="str">
        <x:v>Version_Semantics</x:v>
      </x:c>
      <x:c r="CM8807" t="str">
        <x:v>B11</x:v>
      </x:c>
      <x:c r="CN8807" t="str">
        <x:v>RSG -&gt; RF/NCRC -&gt; TRC -&gt; CSV -&gt; RLS</x:v>
      </x:c>
      <x:c r="CO8807" t="n">
        <x:f>IFERROR(IF(AND(TYPE('Version_Semantics'!B11)=TYPE(CN8807),ISBLANK('Version_Semantics'!B11)=ISBLANK(CN8807),EXACT('Version_Semantics'!B11,CN8807)),0,1),1)</x:f>
        <x:v>0</x:v>
      </x:c>
    </x:row>
    <x:row r="8808">
      <x:c r="CL8808" t="str">
        <x:v>Version_Semantics</x:v>
      </x:c>
      <x:c r="CM8808" t="str">
        <x:v>C11</x:v>
      </x:c>
      <x:c r="CN8808" t="str">
        <x:v>Canonical formal shorthand</x:v>
      </x:c>
      <x:c r="CO8808" t="n">
        <x:f>IFERROR(IF(AND(TYPE('Version_Semantics'!C11)=TYPE(CN8808),ISBLANK('Version_Semantics'!C11)=ISBLANK(CN8808),EXACT('Version_Semantics'!C11,CN8808)),0,1),1)</x:f>
        <x:v>0</x:v>
      </x:c>
    </x:row>
    <x:row r="8809">
      <x:c r="CL8809" t="str">
        <x:v>Version_Semantics</x:v>
      </x:c>
      <x:c r="CM8809" t="str">
        <x:v>D11</x:v>
      </x:c>
      <x:c r="CN8809" t="str">
        <x:v>No change from v10.8 formal ordering</x:v>
      </x:c>
      <x:c r="CO8809" t="n">
        <x:f>IFERROR(IF(AND(TYPE('Version_Semantics'!D11)=TYPE(CN8809),ISBLANK('Version_Semantics'!D11)=ISBLANK(CN8809),EXACT('Version_Semantics'!D11,CN8809)),0,1),1)</x:f>
        <x:v>0</x:v>
      </x:c>
    </x:row>
    <x:row r="8810">
      <x:c r="CL8810" t="str">
        <x:v>Version_Semantics</x:v>
      </x:c>
      <x:c r="CM8810" t="str">
        <x:v>A12</x:v>
      </x:c>
      <x:c r="CN8810" t="str">
        <x:v>Public method</x:v>
      </x:c>
      <x:c r="CO8810" t="n">
        <x:f>IFERROR(IF(AND(TYPE('Version_Semantics'!A12)=TYPE(CN8810),ISBLANK('Version_Semantics'!A12)=ISBLANK(CN8810),EXACT('Version_Semantics'!A12,CN8810)),0,1),1)</x:f>
        <x:v>0</x:v>
      </x:c>
    </x:row>
    <x:row r="8811">
      <x:c r="CL8811" t="str">
        <x:v>Version_Semantics</x:v>
      </x:c>
      <x:c r="CM8811" t="str">
        <x:v>B12</x:v>
      </x:c>
      <x:c r="CN8811" t="str">
        <x:v>Reality Grounding -&gt; Rights Floor -&gt; Tail-Risk Constraint -&gt; Containment and Structural Viability -&gt; RippleLogic Score</x:v>
      </x:c>
      <x:c r="CO8811" t="n">
        <x:f>IFERROR(IF(AND(TYPE('Version_Semantics'!B12)=TYPE(CN8811),ISBLANK('Version_Semantics'!B12)=ISBLANK(CN8811),EXACT('Version_Semantics'!B12,CN8811)),0,1),1)</x:f>
        <x:v>0</x:v>
      </x:c>
    </x:row>
    <x:row r="8812">
      <x:c r="CL8812" t="str">
        <x:v>Version_Semantics</x:v>
      </x:c>
      <x:c r="CM8812" t="str">
        <x:v>C12</x:v>
      </x:c>
      <x:c r="CN8812" t="str">
        <x:v>Human-readable method</x:v>
      </x:c>
      <x:c r="CO8812" t="n">
        <x:f>IFERROR(IF(AND(TYPE('Version_Semantics'!C12)=TYPE(CN8812),ISBLANK('Version_Semantics'!C12)=ISBLANK(CN8812),EXACT('Version_Semantics'!C12,CN8812)),0,1),1)</x:f>
        <x:v>0</x:v>
      </x:c>
    </x:row>
    <x:row r="8813">
      <x:c r="CL8813" t="str">
        <x:v>Version_Semantics</x:v>
      </x:c>
      <x:c r="CM8813" t="str">
        <x:v>D12</x:v>
      </x:c>
      <x:c r="CN8813" t="str">
        <x:v>No sixth public gate</x:v>
      </x:c>
      <x:c r="CO8813" t="n">
        <x:f>IFERROR(IF(AND(TYPE('Version_Semantics'!D12)=TYPE(CN8813),ISBLANK('Version_Semantics'!D12)=ISBLANK(CN8813),EXACT('Version_Semantics'!D12,CN8813)),0,1),1)</x:f>
        <x:v>0</x:v>
      </x:c>
    </x:row>
    <x:row r="8814">
      <x:c r="CL8814" t="str">
        <x:v>Version_Semantics</x:v>
      </x:c>
      <x:c r="CM8814" t="str">
        <x:v>A13</x:v>
      </x:c>
      <x:c r="CN8814" t="str">
        <x:v>Term Discrimination placement</x:v>
      </x:c>
      <x:c r="CO8814" t="n">
        <x:f>IFERROR(IF(AND(TYPE('Version_Semantics'!A13)=TYPE(CN8814),ISBLANK('Version_Semantics'!A13)=ISBLANK(CN8814),EXACT('Version_Semantics'!A13,CN8814)),0,1),1)</x:f>
        <x:v>0</x:v>
      </x:c>
    </x:row>
    <x:row r="8815">
      <x:c r="CL8815" t="str">
        <x:v>Version_Semantics</x:v>
      </x:c>
      <x:c r="CM8815" t="str">
        <x:v>B13</x:v>
      </x:c>
      <x:c r="CN8815" t="str">
        <x:v>Inside Category Grounding inside Reality Grounding when material</x:v>
      </x:c>
      <x:c r="CO8815" t="n">
        <x:f>IFERROR(IF(AND(TYPE('Version_Semantics'!B13)=TYPE(CN8815),ISBLANK('Version_Semantics'!B13)=ISBLANK(CN8815),EXACT('Version_Semantics'!B13,CN8815)),0,1),1)</x:f>
        <x:v>0</x:v>
      </x:c>
    </x:row>
    <x:row r="8816">
      <x:c r="CL8816" t="str">
        <x:v>Version_Semantics</x:v>
      </x:c>
      <x:c r="CM8816" t="str">
        <x:v>C13</x:v>
      </x:c>
      <x:c r="CN8816" t="str">
        <x:v>Semantic-stability discipline</x:v>
      </x:c>
      <x:c r="CO8816" t="n">
        <x:f>IFERROR(IF(AND(TYPE('Version_Semantics'!C13)=TYPE(CN8816),ISBLANK('Version_Semantics'!C13)=ISBLANK(CN8816),EXACT('Version_Semantics'!C13,CN8816)),0,1),1)</x:f>
        <x:v>0</x:v>
      </x:c>
    </x:row>
    <x:row r="8817">
      <x:c r="CL8817" t="str">
        <x:v>Version_Semantics</x:v>
      </x:c>
      <x:c r="CM8817" t="str">
        <x:v>D13</x:v>
      </x:c>
      <x:c r="CN8817" t="str">
        <x:v>Prevents term collapse before claims/execution</x:v>
      </x:c>
      <x:c r="CO8817" t="n">
        <x:f>IFERROR(IF(AND(TYPE('Version_Semantics'!D13)=TYPE(CN8817),ISBLANK('Version_Semantics'!D13)=ISBLANK(CN8817),EXACT('Version_Semantics'!D13,CN8817)),0,1),1)</x:f>
        <x:v>0</x:v>
      </x:c>
    </x:row>
    <x:row r="8818">
      <x:c r="CL8818" t="str">
        <x:v>Version_Semantics</x:v>
      </x:c>
      <x:c r="CM8818" t="str">
        <x:v>A14</x:v>
      </x:c>
      <x:c r="CN8818" t="str">
        <x:v>Do-not-collapse role</x:v>
      </x:c>
      <x:c r="CO8818" t="n">
        <x:f>IFERROR(IF(AND(TYPE('Version_Semantics'!A14)=TYPE(CN8818),ISBLANK('Version_Semantics'!A14)=ISBLANK(CN8818),EXACT('Version_Semantics'!A14,CN8818)),0,1),1)</x:f>
        <x:v>0</x:v>
      </x:c>
    </x:row>
    <x:row r="8819">
      <x:c r="CL8819" t="str">
        <x:v>Version_Semantics</x:v>
      </x:c>
      <x:c r="CM8819" t="str">
        <x:v>B14</x:v>
      </x:c>
      <x:c r="CN8819" t="str">
        <x:v>Blocks category, term, and authority collapse</x:v>
      </x:c>
      <x:c r="CO8819" t="n">
        <x:f>IFERROR(IF(AND(TYPE('Version_Semantics'!B14)=TYPE(CN8819),ISBLANK('Version_Semantics'!B14)=ISBLANK(CN8819),EXACT('Version_Semantics'!B14,CN8819)),0,1),1)</x:f>
        <x:v>0</x:v>
      </x:c>
    </x:row>
    <x:row r="8820">
      <x:c r="CL8820" t="str">
        <x:v>Version_Semantics</x:v>
      </x:c>
      <x:c r="CM8820" t="str">
        <x:v>C14</x:v>
      </x:c>
      <x:c r="CN8820" t="str">
        <x:v>Anti-Goodhart / anti-laundering guardrail</x:v>
      </x:c>
      <x:c r="CO8820" t="n">
        <x:f>IFERROR(IF(AND(TYPE('Version_Semantics'!C14)=TYPE(CN8820),ISBLANK('Version_Semantics'!C14)=ISBLANK(CN8820),EXACT('Version_Semantics'!C14,CN8820)),0,1),1)</x:f>
        <x:v>0</x:v>
      </x:c>
    </x:row>
    <x:row r="8821">
      <x:c r="CL8821" t="str">
        <x:v>Version_Semantics</x:v>
      </x:c>
      <x:c r="CM8821" t="str">
        <x:v>D14</x:v>
      </x:c>
      <x:c r="CN8821" t="str">
        <x:v>Prevents score, permission, certification, monitoring, or authority misuse</x:v>
      </x:c>
      <x:c r="CO8821" t="n">
        <x:f>IFERROR(IF(AND(TYPE('Version_Semantics'!D14)=TYPE(CN8821),ISBLANK('Version_Semantics'!D14)=ISBLANK(CN8821),EXACT('Version_Semantics'!D14,CN8821)),0,1),1)</x:f>
        <x:v>0</x:v>
      </x:c>
    </x:row>
    <x:row r="8822">
      <x:c r="CL8822" t="str">
        <x:v>Version_Semantics</x:v>
      </x:c>
      <x:c r="CM8822" t="str">
        <x:v>A15</x:v>
      </x:c>
      <x:c r="CN8822" t="str">
        <x:v>Tier 4 posture</x:v>
      </x:c>
      <x:c r="CO8822" t="n">
        <x:f>IFERROR(IF(AND(TYPE('Version_Semantics'!A15)=TYPE(CN8822),ISBLANK('Version_Semantics'!A15)=ISBLANK(CN8822),EXACT('Version_Semantics'!A15,CN8822)),0,1),1)</x:f>
        <x:v>0</x:v>
      </x:c>
    </x:row>
    <x:row r="8823">
      <x:c r="CL8823" t="str">
        <x:v>Version_Semantics</x:v>
      </x:c>
      <x:c r="CM8823" t="str">
        <x:v>B15</x:v>
      </x:c>
      <x:c r="CN8823" t="str">
        <x:v>Design target only</x:v>
      </x:c>
      <x:c r="CO8823" t="n">
        <x:f>IFERROR(IF(AND(TYPE('Version_Semantics'!B15)=TYPE(CN8823),ISBLANK('Version_Semantics'!B15)=ISBLANK(CN8823),EXACT('Version_Semantics'!B15,CN8823)),0,1),1)</x:f>
        <x:v>0</x:v>
      </x:c>
    </x:row>
    <x:row r="8824">
      <x:c r="CL8824" t="str">
        <x:v>Version_Semantics</x:v>
      </x:c>
      <x:c r="CM8824" t="str">
        <x:v>C15</x:v>
      </x:c>
      <x:c r="CN8824" t="str">
        <x:v>Release boundary</x:v>
      </x:c>
      <x:c r="CO8824" t="n">
        <x:f>IFERROR(IF(AND(TYPE('Version_Semantics'!C15)=TYPE(CN8824),ISBLANK('Version_Semantics'!C15)=ISBLANK(CN8824),EXACT('Version_Semantics'!C15,CN8824)),0,1),1)</x:f>
        <x:v>0</x:v>
      </x:c>
    </x:row>
    <x:row r="8825">
      <x:c r="CL8825" t="str">
        <x:v>Version_Semantics</x:v>
      </x:c>
      <x:c r="CM8825" t="str">
        <x:v>D15</x:v>
      </x:c>
      <x:c r="CN8825" t="str">
        <x:v>Not publishable as validation without independently replayable ProofPack.</x:v>
      </x:c>
      <x:c r="CO8825" t="n">
        <x:f>IFERROR(IF(AND(TYPE('Version_Semantics'!D15)=TYPE(CN8825),ISBLANK('Version_Semantics'!D15)=ISBLANK(CN8825),EXACT('Version_Semantics'!D15,CN8825)),0,1),1)</x:f>
        <x:v>0</x:v>
      </x:c>
    </x:row>
    <x:row r="8826">
      <x:c r="CL8826" t="str">
        <x:v>Version_Semantics</x:v>
      </x:c>
      <x:c r="CM8826" t="str">
        <x:v>A16</x:v>
      </x:c>
      <x:c r="CN8826" t="str">
        <x:v>Hash posture</x:v>
      </x:c>
      <x:c r="CO8826" t="n">
        <x:f>IFERROR(IF(AND(TYPE('Version_Semantics'!A16)=TYPE(CN8826),ISBLANK('Version_Semantics'!A16)=ISBLANK(CN8826),EXACT('Version_Semantics'!A16,CN8826)),0,1),1)</x:f>
        <x:v>0</x:v>
      </x:c>
    </x:row>
    <x:row r="8827">
      <x:c r="CL8827" t="str">
        <x:v>Version_Semantics</x:v>
      </x:c>
      <x:c r="CM8827" t="str">
        <x:v>B16</x:v>
      </x:c>
      <x:c r="CN8827" t="str">
        <x:v>External release manifest controls final hashes</x:v>
      </x:c>
      <x:c r="CO8827" t="n">
        <x:f>IFERROR(IF(AND(TYPE('Version_Semantics'!B16)=TYPE(CN8827),ISBLANK('Version_Semantics'!B16)=ISBLANK(CN8827),EXACT('Version_Semantics'!B16,CN8827)),0,1),1)</x:f>
        <x:v>0</x:v>
      </x:c>
    </x:row>
    <x:row r="8828">
      <x:c r="CL8828" t="str">
        <x:v>Version_Semantics</x:v>
      </x:c>
      <x:c r="CM8828" t="str">
        <x:v>C16</x:v>
      </x:c>
      <x:c r="CN8828" t="str">
        <x:v>Release integrity</x:v>
      </x:c>
      <x:c r="CO8828" t="n">
        <x:f>IFERROR(IF(AND(TYPE('Version_Semantics'!C16)=TYPE(CN8828),ISBLANK('Version_Semantics'!C16)=ISBLANK(CN8828),EXACT('Version_Semantics'!C16,CN8828)),0,1),1)</x:f>
        <x:v>0</x:v>
      </x:c>
    </x:row>
    <x:row r="8829">
      <x:c r="CL8829" t="str">
        <x:v>Version_Semantics</x:v>
      </x:c>
      <x:c r="CM8829" t="str">
        <x:v>D16</x:v>
      </x:c>
      <x:c r="CN8829" t="str">
        <x:v>Regenerate SHA256SUMS last after final edits</x:v>
      </x:c>
      <x:c r="CO8829" t="n">
        <x:f>IFERROR(IF(AND(TYPE('Version_Semantics'!D16)=TYPE(CN8829),ISBLANK('Version_Semantics'!D16)=ISBLANK(CN8829),EXACT('Version_Semantics'!D16,CN8829)),0,1),1)</x:f>
        <x:v>0</x:v>
      </x:c>
    </x:row>
    <x:row r="8830">
      <x:c r="CL8830" t="str">
        <x:v>Version_Semantics</x:v>
      </x:c>
      <x:c r="CM8830" t="str">
        <x:v>A17</x:v>
      </x:c>
      <x:c r="CN8830" t="str">
        <x:v>No architecture change</x:v>
      </x:c>
      <x:c r="CO8830" t="n">
        <x:f>IFERROR(IF(AND(TYPE('Version_Semantics'!A17)=TYPE(CN8830),ISBLANK('Version_Semantics'!A17)=ISBLANK(CN8830),EXACT('Version_Semantics'!A17,CN8830)),0,1),1)</x:f>
        <x:v>0</x:v>
      </x:c>
    </x:row>
    <x:row r="8831">
      <x:c r="CL8831" t="str">
        <x:v>Version_Semantics</x:v>
      </x:c>
      <x:c r="CM8831" t="str">
        <x:v>B17</x:v>
      </x:c>
      <x:c r="CN8831" t="str">
        <x:v>Five-stage cascade preserved. Candidate repairs discrimination, runtime integrity, evidence interfaces and workbook defects.</x:v>
      </x:c>
      <x:c r="CO8831" t="n">
        <x:f>IFERROR(IF(AND(TYPE('Version_Semantics'!B17)=TYPE(CN8831),ISBLANK('Version_Semantics'!B17)=ISBLANK(CN8831),EXACT('Version_Semantics'!B17,CN8831)),0,1),1)</x:f>
        <x:v>0</x:v>
      </x:c>
    </x:row>
    <x:row r="8832">
      <x:c r="CL8832" t="str">
        <x:v>Version_Semantics</x:v>
      </x:c>
      <x:c r="CM8832" t="str">
        <x:v>C17</x:v>
      </x:c>
      <x:c r="CN8832" t="str">
        <x:v>Compatibility statement</x:v>
      </x:c>
      <x:c r="CO8832" t="n">
        <x:f>IFERROR(IF(AND(TYPE('Version_Semantics'!C17)=TYPE(CN8832),ISBLANK('Version_Semantics'!C17)=ISBLANK(CN8832),EXACT('Version_Semantics'!C17,CN8832)),0,1),1)</x:f>
        <x:v>0</x:v>
      </x:c>
    </x:row>
    <x:row r="8833">
      <x:c r="CL8833" t="str">
        <x:v>Version_Semantics</x:v>
      </x:c>
      <x:c r="CM8833" t="str">
        <x:v>D17</x:v>
      </x:c>
      <x:c r="CN8833" t="str">
        <x:v>v12.0 is structural-viability and falsification hardening without a sixth public gate.</x:v>
      </x:c>
      <x:c r="CO8833" t="n">
        <x:f>IFERROR(IF(AND(TYPE('Version_Semantics'!D17)=TYPE(CN8833),ISBLANK('Version_Semantics'!D17)=ISBLANK(CN8833),EXACT('Version_Semantics'!D17,CN8833)),0,1),1)</x:f>
        <x:v>0</x:v>
      </x:c>
    </x:row>
    <x:row r="8834">
      <x:c r="CL8834" t="str">
        <x:v>Version_Semantics</x:v>
      </x:c>
      <x:c r="CM8834" t="str">
        <x:v>A18</x:v>
      </x:c>
      <x:c r="CN8834" t="str">
        <x:v>Release status</x:v>
      </x:c>
      <x:c r="CO8834" t="n">
        <x:f>IFERROR(IF(AND(TYPE('Version_Semantics'!A18)=TYPE(CN8834),ISBLANK('Version_Semantics'!A18)=ISBLANK(CN8834),EXACT('Version_Semantics'!A18,CN8834)),0,1),1)</x:f>
        <x:v>0</x:v>
      </x:c>
    </x:row>
    <x:row r="8835">
      <x:c r="CL8835" t="str">
        <x:v>Version_Semantics</x:v>
      </x:c>
      <x:c r="CM8835" t="str">
        <x:v>B18</x:v>
      </x:c>
      <x:c r="CN8835" t="str">
        <x:v>v5.9 workbook for the v13.0 Core candidate</x:v>
      </x:c>
      <x:c r="CO8835" t="n">
        <x:f>IFERROR(IF(AND(TYPE('Version_Semantics'!B18)=TYPE(CN8835),ISBLANK('Version_Semantics'!B18)=ISBLANK(CN8835),EXACT('Version_Semantics'!B18,CN8835)),0,1),1)</x:f>
        <x:v>0</x:v>
      </x:c>
    </x:row>
    <x:row r="8836">
      <x:c r="CL8836" t="str">
        <x:v>Version_Semantics</x:v>
      </x:c>
      <x:c r="CM8836" t="str">
        <x:v>C18</x:v>
      </x:c>
      <x:c r="CN8836" t="str">
        <x:v>Publication readiness</x:v>
      </x:c>
      <x:c r="CO8836" t="n">
        <x:f>IFERROR(IF(AND(TYPE('Version_Semantics'!C18)=TYPE(CN8836),ISBLANK('Version_Semantics'!C18)=ISBLANK(CN8836),EXACT('Version_Semantics'!C18,CN8836)),0,1),1)</x:f>
        <x:v>0</x:v>
      </x:c>
    </x:row>
    <x:row r="8837">
      <x:c r="CL8837" t="str">
        <x:v>Version_Semantics</x:v>
      </x:c>
      <x:c r="CM8837" t="str">
        <x:v>D18</x:v>
      </x:c>
      <x:c r="CN8837" t="str">
        <x:v>Same-version review build; public canonical status requires synchronized source/render artifacts, manifest, and hashes.</x:v>
      </x:c>
      <x:c r="CO8837" t="n">
        <x:f>IFERROR(IF(AND(TYPE('Version_Semantics'!D18)=TYPE(CN8837),ISBLANK('Version_Semantics'!D18)=ISBLANK(CN8837),EXACT('Version_Semantics'!D18,CN8837)),0,1),1)</x:f>
        <x:v>0</x:v>
      </x:c>
    </x:row>
    <x:row r="8838">
      <x:c r="CL8838" t="str">
        <x:v>v11_1_Update</x:v>
      </x:c>
      <x:c r="CM8838" t="str">
        <x:v>A1</x:v>
      </x:c>
      <x:c r="CN8838" t="str">
        <x:v>RIPPLELOGIC v12.0 / ALIGNERS v5.0 UPDATE</x:v>
      </x:c>
      <x:c r="CO8838" t="n">
        <x:f>IFERROR(IF(AND(TYPE('v11_1_Update'!A1)=TYPE(CN8838),ISBLANK('v11_1_Update'!A1)=ISBLANK(CN8838),EXACT('v11_1_Update'!A1,CN8838)),0,1),1)</x:f>
        <x:v>0</x:v>
      </x:c>
    </x:row>
    <x:row r="8839">
      <x:c r="CL8839" t="str">
        <x:v>v11_1_Update</x:v>
      </x:c>
      <x:c r="CM8839" t="str">
        <x:v>B1</x:v>
      </x:c>
      <x:c r="CN8839" t="str">
        <x:v>Methodological Integrity and Release Synchronization Patch</x:v>
      </x:c>
      <x:c r="CO8839" t="n">
        <x:f>IFERROR(IF(AND(TYPE('v11_1_Update'!B1)=TYPE(CN8839),ISBLANK('v11_1_Update'!B1)=ISBLANK(CN8839),EXACT('v11_1_Update'!B1,CN8839)),0,1),1)</x:f>
        <x:v>0</x:v>
      </x:c>
    </x:row>
    <x:row r="8840">
      <x:c r="CL8840" t="str">
        <x:v>v11_1_Update</x:v>
      </x:c>
      <x:c r="CM8840" t="str">
        <x:v>A2</x:v>
      </x:c>
      <x:c r="CN8840" t="str">
        <x:v>Package release</x:v>
      </x:c>
      <x:c r="CO8840" t="n">
        <x:f>IFERROR(IF(AND(TYPE('v11_1_Update'!A2)=TYPE(CN8840),ISBLANK('v11_1_Update'!A2)=ISBLANK(CN8840),EXACT('v11_1_Update'!A2,CN8840)),0,1),1)</x:f>
        <x:v>0</x:v>
      </x:c>
    </x:row>
    <x:row r="8841">
      <x:c r="CL8841" t="str">
        <x:v>v11_1_Update</x:v>
      </x:c>
      <x:c r="CM8841" t="str">
        <x:v>B2</x:v>
      </x:c>
      <x:c r="CN8841" t="str">
        <x:v>MathGov framework / RippleLogic Core Release 2026.09</x:v>
      </x:c>
      <x:c r="CO8841" t="n">
        <x:f>IFERROR(IF(AND(TYPE('v11_1_Update'!B2)=TYPE(CN8841),ISBLANK('v11_1_Update'!B2)=ISBLANK(CN8841),EXACT('v11_1_Update'!B2,CN8841)),0,1),1)</x:f>
        <x:v>0</x:v>
      </x:c>
    </x:row>
    <x:row r="8842">
      <x:c r="CL8842" t="str">
        <x:v>v11_1_Update</x:v>
      </x:c>
      <x:c r="CM8842" t="str">
        <x:v>A3</x:v>
      </x:c>
      <x:c r="CN8842" t="str">
        <x:v>Public method</x:v>
      </x:c>
      <x:c r="CO8842" t="n">
        <x:f>IFERROR(IF(AND(TYPE('v11_1_Update'!A3)=TYPE(CN8842),ISBLANK('v11_1_Update'!A3)=ISBLANK(CN8842),EXACT('v11_1_Update'!A3,CN8842)),0,1),1)</x:f>
        <x:v>0</x:v>
      </x:c>
    </x:row>
    <x:row r="8843">
      <x:c r="CL8843" t="str">
        <x:v>v11_1_Update</x:v>
      </x:c>
      <x:c r="CM8843" t="str">
        <x:v>B3</x:v>
      </x:c>
      <x:c r="CN8843" t="str">
        <x:v>Reality Grounding -&gt; Rights Floor -&gt; Tail-Risk Constraint -&gt; Containment and Structural Viability -&gt; RippleLogic Score</x:v>
      </x:c>
      <x:c r="CO8843" t="n">
        <x:f>IFERROR(IF(AND(TYPE('v11_1_Update'!B3)=TYPE(CN8843),ISBLANK('v11_1_Update'!B3)=ISBLANK(CN8843),EXACT('v11_1_Update'!B3,CN8843)),0,1),1)</x:f>
        <x:v>0</x:v>
      </x:c>
    </x:row>
    <x:row r="8844">
      <x:c r="CL8844" t="str">
        <x:v>v11_1_Update</x:v>
      </x:c>
      <x:c r="CM8844" t="str">
        <x:v>A4</x:v>
      </x:c>
      <x:c r="CN8844" t="str">
        <x:v>Formal method</x:v>
      </x:c>
      <x:c r="CO8844" t="n">
        <x:f>IFERROR(IF(AND(TYPE('v11_1_Update'!A4)=TYPE(CN8844),ISBLANK('v11_1_Update'!A4)=ISBLANK(CN8844),EXACT('v11_1_Update'!A4,CN8844)),0,1),1)</x:f>
        <x:v>0</x:v>
      </x:c>
    </x:row>
    <x:row r="8845">
      <x:c r="CL8845" t="str">
        <x:v>v11_1_Update</x:v>
      </x:c>
      <x:c r="CM8845" t="str">
        <x:v>B4</x:v>
      </x:c>
      <x:c r="CN8845" t="str">
        <x:v>RSG -&gt; RF/NCRC -&gt; TRC -&gt; CSV -&gt; RLS</x:v>
      </x:c>
      <x:c r="CO8845" t="n">
        <x:f>IFERROR(IF(AND(TYPE('v11_1_Update'!B4)=TYPE(CN8845),ISBLANK('v11_1_Update'!B4)=ISBLANK(CN8845),EXACT('v11_1_Update'!B4,CN8845)),0,1),1)</x:f>
        <x:v>0</x:v>
      </x:c>
    </x:row>
    <x:row r="8846">
      <x:c r="CL8846" t="str">
        <x:v>v11_1_Update</x:v>
      </x:c>
      <x:c r="CM8846" t="str">
        <x:v>A5</x:v>
      </x:c>
      <x:c r="CN8846" t="str">
        <x:v>New selectability subcheck</x:v>
      </x:c>
      <x:c r="CO8846" t="n">
        <x:f>IFERROR(IF(AND(TYPE('v11_1_Update'!A5)=TYPE(CN8846),ISBLANK('v11_1_Update'!A5)=ISBLANK(CN8846),EXACT('v11_1_Update'!A5,CN8846)),0,1),1)</x:f>
        <x:v>0</x:v>
      </x:c>
    </x:row>
    <x:row r="8847">
      <x:c r="CL8847" t="str">
        <x:v>v11_1_Update</x:v>
      </x:c>
      <x:c r="CM8847" t="str">
        <x:v>B5</x:v>
      </x:c>
      <x:c r="CN8847" t="str">
        <x:v>Structural Viability inside Containment where material; not a sixth public gate</x:v>
      </x:c>
      <x:c r="CO8847" t="n">
        <x:f>IFERROR(IF(AND(TYPE('v11_1_Update'!B5)=TYPE(CN8847),ISBLANK('v11_1_Update'!B5)=ISBLANK(CN8847),EXACT('v11_1_Update'!B5,CN8847)),0,1),1)</x:f>
        <x:v>0</x:v>
      </x:c>
    </x:row>
    <x:row r="8848">
      <x:c r="CL8848" t="str">
        <x:v>v11_1_Update</x:v>
      </x:c>
      <x:c r="CM8848" t="str">
        <x:v>A6</x:v>
      </x:c>
      <x:c r="CN8848" t="str">
        <x:v>Carried-forward semantic discipline</x:v>
      </x:c>
      <x:c r="CO8848" t="n">
        <x:f>IFERROR(IF(AND(TYPE('v11_1_Update'!A6)=TYPE(CN8848),ISBLANK('v11_1_Update'!A6)=ISBLANK(CN8848),EXACT('v11_1_Update'!A6,CN8848)),0,1),1)</x:f>
        <x:v>0</x:v>
      </x:c>
    </x:row>
    <x:row r="8849">
      <x:c r="CL8849" t="str">
        <x:v>v11_1_Update</x:v>
      </x:c>
      <x:c r="CM8849" t="str">
        <x:v>B6</x:v>
      </x:c>
      <x:c r="CN8849" t="str">
        <x:v>Term Discrimination inside Category Grounding inside Reality Grounding when material</x:v>
      </x:c>
      <x:c r="CO8849" t="n">
        <x:f>IFERROR(IF(AND(TYPE('v11_1_Update'!B6)=TYPE(CN8849),ISBLANK('v11_1_Update'!B6)=ISBLANK(CN8849),EXACT('v11_1_Update'!B6,CN8849)),0,1),1)</x:f>
        <x:v>0</x:v>
      </x:c>
    </x:row>
    <x:row r="8850">
      <x:c r="CL8850" t="str">
        <x:v>v11_1_Update</x:v>
      </x:c>
      <x:c r="CM8850" t="str">
        <x:v>A7</x:v>
      </x:c>
      <x:c r="CN8850" t="str">
        <x:v>New/visible sheets</x:v>
      </x:c>
      <x:c r="CO8850" t="n">
        <x:f>IFERROR(IF(AND(TYPE('v11_1_Update'!A7)=TYPE(CN8850),ISBLANK('v11_1_Update'!A7)=ISBLANK(CN8850),EXACT('v11_1_Update'!A7,CN8850)),0,1),1)</x:f>
        <x:v>0</x:v>
      </x:c>
    </x:row>
    <x:row r="8851">
      <x:c r="CL8851" t="str">
        <x:v>v11_1_Update</x:v>
      </x:c>
      <x:c r="CM8851" t="str">
        <x:v>B7</x:v>
      </x:c>
      <x:c r="CN8851" t="str">
        <x:v>Structural_Viability; Term_Discrimination; Do_Not_Collapse</x:v>
      </x:c>
      <x:c r="CO8851" t="n">
        <x:f>IFERROR(IF(AND(TYPE('v11_1_Update'!B7)=TYPE(CN8851),ISBLANK('v11_1_Update'!B7)=ISBLANK(CN8851),EXACT('v11_1_Update'!B7,CN8851)),0,1),1)</x:f>
        <x:v>0</x:v>
      </x:c>
    </x:row>
    <x:row r="8852">
      <x:c r="CL8852" t="str">
        <x:v>v11_1_Update</x:v>
      </x:c>
      <x:c r="CM8852" t="str">
        <x:v>A8</x:v>
      </x:c>
      <x:c r="CN8852" t="str">
        <x:v>No architecture change</x:v>
      </x:c>
      <x:c r="CO8852" t="n">
        <x:f>IFERROR(IF(AND(TYPE('v11_1_Update'!A8)=TYPE(CN8852),ISBLANK('v11_1_Update'!A8)=ISBLANK(CN8852),EXACT('v11_1_Update'!A8,CN8852)),0,1),1)</x:f>
        <x:v>0</x:v>
      </x:c>
    </x:row>
    <x:row r="8853">
      <x:c r="CL8853" t="str">
        <x:v>v11_1_Update</x:v>
      </x:c>
      <x:c r="CM8853" t="str">
        <x:v>B8</x:v>
      </x:c>
      <x:c r="CN8853" t="str">
        <x:v>No change to NCRC, TRC, RLS, PLSS, or SGP admissibility boundaries; Containment includes SVC where material</x:v>
      </x:c>
      <x:c r="CO8853" t="n">
        <x:f>IFERROR(IF(AND(TYPE('v11_1_Update'!B8)=TYPE(CN8853),ISBLANK('v11_1_Update'!B8)=ISBLANK(CN8853),EXACT('v11_1_Update'!B8,CN8853)),0,1),1)</x:f>
        <x:v>0</x:v>
      </x:c>
    </x:row>
    <x:row r="8854">
      <x:c r="CL8854" t="str">
        <x:v>v11_1_Update</x:v>
      </x:c>
      <x:c r="CM8854" t="str">
        <x:v>A9</x:v>
      </x:c>
      <x:c r="CN8854" t="str">
        <x:v>Release boundary</x:v>
      </x:c>
      <x:c r="CO8854" t="n">
        <x:f>IFERROR(IF(AND(TYPE('v11_1_Update'!A9)=TYPE(CN8854),ISBLANK('v11_1_Update'!A9)=ISBLANK(CN8854),EXACT('v11_1_Update'!A9,CN8854)),0,1),1)</x:f>
        <x:v>0</x:v>
      </x:c>
    </x:row>
    <x:row r="8855">
      <x:c r="CL8855" t="str">
        <x:v>v11_1_Update</x:v>
      </x:c>
      <x:c r="CM8855" t="str">
        <x:v>B9</x:v>
      </x:c>
      <x:c r="CN8855" t="str">
        <x:v>Worked-run companion only; not ProofPack, validator, legal certification, deployment certification, or Tier 4</x:v>
      </x:c>
      <x:c r="CO8855" t="n">
        <x:f>IFERROR(IF(AND(TYPE('v11_1_Update'!B9)=TYPE(CN8855),ISBLANK('v11_1_Update'!B9)=ISBLANK(CN8855),EXACT('v11_1_Update'!B9,CN8855)),0,1),1)</x:f>
        <x:v>0</x:v>
      </x:c>
    </x:row>
    <x:row r="8856">
      <x:c r="CL8856" t="str">
        <x:v>v11_1_Update</x:v>
      </x:c>
      <x:c r="CM8856" t="str">
        <x:v>A10</x:v>
      </x:c>
      <x:c r="CN8856" t="str">
        <x:v>Verification note</x:v>
      </x:c>
      <x:c r="CO8856" t="n">
        <x:f>IFERROR(IF(AND(TYPE('v11_1_Update'!A10)=TYPE(CN8856),ISBLANK('v11_1_Update'!A10)=ISBLANK(CN8856),EXACT('v11_1_Update'!A10,CN8856)),0,1),1)</x:f>
        <x:v>0</x:v>
      </x:c>
    </x:row>
    <x:row r="8857">
      <x:c r="CL8857" t="str">
        <x:v>v11_1_Update</x:v>
      </x:c>
      <x:c r="CM8857" t="str">
        <x:v>B10</x:v>
      </x:c>
      <x:c r="CN8857" t="str">
        <x:v>Final release package must regenerate SHA256SUMS after all file edits</x:v>
      </x:c>
      <x:c r="CO8857" t="n">
        <x:f>IFERROR(IF(AND(TYPE('v11_1_Update'!B10)=TYPE(CN8857),ISBLANK('v11_1_Update'!B10)=ISBLANK(CN8857),EXACT('v11_1_Update'!B10,CN8857)),0,1),1)</x:f>
        <x:v>0</x:v>
      </x:c>
    </x:row>
    <x:row r="8858">
      <x:c r="CL8858" t="str">
        <x:v>v11_1_Update</x:v>
      </x:c>
      <x:c r="CM8858" t="str">
        <x:v>A11</x:v>
      </x:c>
      <x:c r="CN8858" t="str">
        <x:v>Formula delta note</x:v>
      </x:c>
      <x:c r="CO8858" t="n">
        <x:f>IFERROR(IF(AND(TYPE('v11_1_Update'!A11)=TYPE(CN8858),ISBLANK('v11_1_Update'!A11)=ISBLANK(CN8858),EXACT('v11_1_Update'!A11,CN8858)),0,1),1)</x:f>
        <x:v>0</x:v>
      </x:c>
    </x:row>
    <x:row r="8859">
      <x:c r="CL8859" t="str">
        <x:v>v11_1_Update</x:v>
      </x:c>
      <x:c r="CM8859" t="str">
        <x:v>B11</x:v>
      </x:c>
      <x:c r="CN8859" t="str">
        <x:v>v12.0 adds SVC documentation/formula surface and release-hardening surfaces. Core RF/NCRC and TRC/RLS math remains inherited; Containment now explicitly includes Structural Viability selectability checks.</x:v>
      </x:c>
      <x:c r="CO8859" t="n">
        <x:f>IFERROR(IF(AND(TYPE('v11_1_Update'!B11)=TYPE(CN8859),ISBLANK('v11_1_Update'!B11)=ISBLANK(CN8859),EXACT('v11_1_Update'!B11,CN8859)),0,1),1)</x:f>
        <x:v>0</x:v>
      </x:c>
    </x:row>
    <x:row r="8860">
      <x:c r="CL8860" t="str">
        <x:v>Formula_Map</x:v>
      </x:c>
      <x:c r="CM8860" t="str">
        <x:v>A1</x:v>
      </x:c>
      <x:c r="CN8860" t="str">
        <x:v>WORKED-RUN SURFACE MAP —</x:v>
      </x:c>
      <x:c r="CO8860" t="n">
        <x:f>IFERROR(IF(AND(TYPE('Formula_Map'!A1)=TYPE(CN8860),ISBLANK('Formula_Map'!A1)=ISBLANK(CN8860),EXACT('Formula_Map'!A1,CN8860)),0,1),1)</x:f>
        <x:v>0</x:v>
      </x:c>
    </x:row>
    <x:row r="8861">
      <x:c r="CL8861" t="str">
        <x:v>Formula_Map</x:v>
      </x:c>
      <x:c r="CM8861" t="str">
        <x:v>A3</x:v>
      </x:c>
      <x:c r="CN8861" t="str">
        <x:v>Sheet</x:v>
      </x:c>
      <x:c r="CO8861" t="n">
        <x:f>IFERROR(IF(AND(TYPE('Formula_Map'!A3)=TYPE(CN8861),ISBLANK('Formula_Map'!A3)=ISBLANK(CN8861),EXACT('Formula_Map'!A3,CN8861)),0,1),1)</x:f>
        <x:v>0</x:v>
      </x:c>
    </x:row>
    <x:row r="8862">
      <x:c r="CL8862" t="str">
        <x:v>Formula_Map</x:v>
      </x:c>
      <x:c r="CM8862" t="str">
        <x:v>B3</x:v>
      </x:c>
      <x:c r="CN8862" t="str">
        <x:v>Key ranges</x:v>
      </x:c>
      <x:c r="CO8862" t="n">
        <x:f>IFERROR(IF(AND(TYPE('Formula_Map'!B3)=TYPE(CN8862),ISBLANK('Formula_Map'!B3)=ISBLANK(CN8862),EXACT('Formula_Map'!B3,CN8862)),0,1),1)</x:f>
        <x:v>0</x:v>
      </x:c>
    </x:row>
    <x:row r="8863">
      <x:c r="CL8863" t="str">
        <x:v>Formula_Map</x:v>
      </x:c>
      <x:c r="CM8863" t="str">
        <x:v>C3</x:v>
      </x:c>
      <x:c r="CN8863" t="str">
        <x:v>Surface role</x:v>
      </x:c>
      <x:c r="CO8863" t="n">
        <x:f>IFERROR(IF(AND(TYPE('Formula_Map'!C3)=TYPE(CN8863),ISBLANK('Formula_Map'!C3)=ISBLANK(CN8863),EXACT('Formula_Map'!C3,CN8863)),0,1),1)</x:f>
        <x:v>0</x:v>
      </x:c>
    </x:row>
    <x:row r="8864">
      <x:c r="CL8864" t="str">
        <x:v>Formula_Map</x:v>
      </x:c>
      <x:c r="CM8864" t="str">
        <x:v>D3</x:v>
      </x:c>
      <x:c r="CN8864" t="str">
        <x:v>Editable inputs</x:v>
      </x:c>
      <x:c r="CO8864" t="n">
        <x:f>IFERROR(IF(AND(TYPE('Formula_Map'!D3)=TYPE(CN8864),ISBLANK('Formula_Map'!D3)=ISBLANK(CN8864),EXACT('Formula_Map'!D3,CN8864)),0,1),1)</x:f>
        <x:v>0</x:v>
      </x:c>
    </x:row>
    <x:row r="8865">
      <x:c r="CL8865" t="str">
        <x:v>Formula_Map</x:v>
      </x:c>
      <x:c r="CM8865" t="str">
        <x:v>E3</x:v>
      </x:c>
      <x:c r="CN8865" t="str">
        <x:v>Notes</x:v>
      </x:c>
      <x:c r="CO8865" t="n">
        <x:f>IFERROR(IF(AND(TYPE('Formula_Map'!E3)=TYPE(CN8865),ISBLANK('Formula_Map'!E3)=ISBLANK(CN8865),EXACT('Formula_Map'!E3,CN8865)),0,1),1)</x:f>
        <x:v>0</x:v>
      </x:c>
    </x:row>
    <x:row r="8866">
      <x:c r="CL8866" t="str">
        <x:v>Formula_Map</x:v>
      </x:c>
      <x:c r="CM8866" t="str">
        <x:v>A4</x:v>
      </x:c>
      <x:c r="CN8866" t="str">
        <x:v>Impact_Input</x:v>
      </x:c>
      <x:c r="CO8866" t="n">
        <x:f>IFERROR(IF(AND(TYPE('Formula_Map'!A4)=TYPE(CN8866),ISBLANK('Formula_Map'!A4)=ISBLANK(CN8866),EXACT('Formula_Map'!A4,CN8866)),0,1),1)</x:f>
        <x:v>0</x:v>
      </x:c>
    </x:row>
    <x:row r="8867">
      <x:c r="CL8867" t="str">
        <x:v>Formula_Map</x:v>
      </x:c>
      <x:c r="CM8867" t="str">
        <x:v>B4</x:v>
      </x:c>
      <x:c r="CN8867" t="str">
        <x:v>A1:X20</x:v>
      </x:c>
      <x:c r="CO8867" t="n">
        <x:f>IFERROR(IF(AND(TYPE('Formula_Map'!B4)=TYPE(CN8867),ISBLANK('Formula_Map'!B4)=ISBLANK(CN8867),EXACT('Formula_Map'!B4,CN8867)),0,1),1)</x:f>
        <x:v>0</x:v>
      </x:c>
    </x:row>
    <x:row r="8868">
      <x:c r="CL8868" t="str">
        <x:v>Formula_Map</x:v>
      </x:c>
      <x:c r="CM8868" t="str">
        <x:v>C4</x:v>
      </x:c>
      <x:c r="CN8868" t="str">
        <x:v>Primary declared impact instances</x:v>
      </x:c>
      <x:c r="CO8868" t="n">
        <x:f>IFERROR(IF(AND(TYPE('Formula_Map'!C4)=TYPE(CN8868),ISBLANK('Formula_Map'!C4)=ISBLANK(CN8868),EXACT('Formula_Map'!C4,CN8868)),0,1),1)</x:f>
        <x:v>0</x:v>
      </x:c>
    </x:row>
    <x:row r="8869">
      <x:c r="CL8869" t="str">
        <x:v>Formula_Map</x:v>
      </x:c>
      <x:c r="CM8869" t="str">
        <x:v>D4</x:v>
      </x:c>
      <x:c r="CN8869" t="str">
        <x:v>Impact-instance rows and declared parameters</x:v>
      </x:c>
      <x:c r="CO8869" t="n">
        <x:f>IFERROR(IF(AND(TYPE('Formula_Map'!D4)=TYPE(CN8869),ISBLANK('Formula_Map'!D4)=ISBLANK(CN8869),EXACT('Formula_Map'!D4,CN8869)),0,1),1)</x:f>
        <x:v>0</x:v>
      </x:c>
    </x:row>
    <x:row r="8870">
      <x:c r="CL8870" t="str">
        <x:v>Formula_Map</x:v>
      </x:c>
      <x:c r="CM8870" t="str">
        <x:v>E4</x:v>
      </x:c>
      <x:c r="CN8870" t="str">
        <x:v>Feeds I_prop, NCRC, TRC, CSV, RLS worked-run surfaces</x:v>
      </x:c>
      <x:c r="CO8870" t="n">
        <x:f>IFERROR(IF(AND(TYPE('Formula_Map'!E4)=TYPE(CN8870),ISBLANK('Formula_Map'!E4)=ISBLANK(CN8870),EXACT('Formula_Map'!E4,CN8870)),0,1),1)</x:f>
        <x:v>0</x:v>
      </x:c>
    </x:row>
    <x:row r="8871">
      <x:c r="CL8871" t="str">
        <x:v>Formula_Map</x:v>
      </x:c>
      <x:c r="CM8871" t="str">
        <x:v>A5</x:v>
      </x:c>
      <x:c r="CN8871" t="str">
        <x:v>I_prop</x:v>
      </x:c>
      <x:c r="CO8871" t="n">
        <x:f>IFERROR(IF(AND(TYPE('Formula_Map'!A5)=TYPE(CN8871),ISBLANK('Formula_Map'!A5)=ISBLANK(CN8871),EXACT('Formula_Map'!A5,CN8871)),0,1),1)</x:f>
        <x:v>0</x:v>
      </x:c>
    </x:row>
    <x:row r="8872">
      <x:c r="CL8872" t="str">
        <x:v>Formula_Map</x:v>
      </x:c>
      <x:c r="CM8872" t="str">
        <x:v>B5</x:v>
      </x:c>
      <x:c r="CN8872" t="str">
        <x:v>A1:H24</x:v>
      </x:c>
      <x:c r="CO8872" t="n">
        <x:f>IFERROR(IF(AND(TYPE('Formula_Map'!B5)=TYPE(CN8872),ISBLANK('Formula_Map'!B5)=ISBLANK(CN8872),EXACT('Formula_Map'!B5,CN8872)),0,1),1)</x:f>
        <x:v>0</x:v>
      </x:c>
    </x:row>
    <x:row r="8873">
      <x:c r="CL8873" t="str">
        <x:v>Formula_Map</x:v>
      </x:c>
      <x:c r="CM8873" t="str">
        <x:v>C5</x:v>
      </x:c>
      <x:c r="CN8873" t="str">
        <x:v>Propagated welfare/base impact surfaces</x:v>
      </x:c>
      <x:c r="CO8873" t="n">
        <x:f>IFERROR(IF(AND(TYPE('Formula_Map'!C5)=TYPE(CN8873),ISBLANK('Formula_Map'!C5)=ISBLANK(CN8873),EXACT('Formula_Map'!C5,CN8873)),0,1),1)</x:f>
        <x:v>0</x:v>
      </x:c>
    </x:row>
    <x:row r="8874">
      <x:c r="CL8874" t="str">
        <x:v>Formula_Map</x:v>
      </x:c>
      <x:c r="CM8874" t="str">
        <x:v>D5</x:v>
      </x:c>
      <x:c r="CN8874" t="str">
        <x:v>No formula edits in release workbook</x:v>
      </x:c>
      <x:c r="CO8874" t="n">
        <x:f>IFERROR(IF(AND(TYPE('Formula_Map'!D5)=TYPE(CN8874),ISBLANK('Formula_Map'!D5)=ISBLANK(CN8874),EXACT('Formula_Map'!D5,CN8874)),0,1),1)</x:f>
        <x:v>0</x:v>
      </x:c>
    </x:row>
    <x:row r="8875">
      <x:c r="CL8875" t="str">
        <x:v>Formula_Map</x:v>
      </x:c>
      <x:c r="CM8875" t="str">
        <x:v>E5</x:v>
      </x:c>
      <x:c r="CN8875" t="str">
        <x:v>7x7 welfare matrix view</x:v>
      </x:c>
      <x:c r="CO8875" t="n">
        <x:f>IFERROR(IF(AND(TYPE('Formula_Map'!E5)=TYPE(CN8875),ISBLANK('Formula_Map'!E5)=ISBLANK(CN8875),EXACT('Formula_Map'!E5,CN8875)),0,1),1)</x:f>
        <x:v>0</x:v>
      </x:c>
    </x:row>
    <x:row r="8876">
      <x:c r="CL8876" t="str">
        <x:v>Formula_Map</x:v>
      </x:c>
      <x:c r="CM8876" t="str">
        <x:v>A6</x:v>
      </x:c>
      <x:c r="CN8876" t="str">
        <x:v>NCRC</x:v>
      </x:c>
      <x:c r="CO8876" t="n">
        <x:f>IFERROR(IF(AND(TYPE('Formula_Map'!A6)=TYPE(CN8876),ISBLANK('Formula_Map'!A6)=ISBLANK(CN8876),EXACT('Formula_Map'!A6,CN8876)),0,1),1)</x:f>
        <x:v>0</x:v>
      </x:c>
    </x:row>
    <x:row r="8877">
      <x:c r="CL8877" t="str">
        <x:v>Formula_Map</x:v>
      </x:c>
      <x:c r="CM8877" t="str">
        <x:v>B6</x:v>
      </x:c>
      <x:c r="CN8877" t="str">
        <x:v>A1:I21</x:v>
      </x:c>
      <x:c r="CO8877" t="n">
        <x:f>IFERROR(IF(AND(TYPE('Formula_Map'!B6)=TYPE(CN8877),ISBLANK('Formula_Map'!B6)=ISBLANK(CN8877),EXACT('Formula_Map'!B6,CN8877)),0,1),1)</x:f>
        <x:v>0</x:v>
      </x:c>
    </x:row>
    <x:row r="8878">
      <x:c r="CL8878" t="str">
        <x:v>Formula_Map</x:v>
      </x:c>
      <x:c r="CM8878" t="str">
        <x:v>C6</x:v>
      </x:c>
      <x:c r="CN8878" t="str">
        <x:v>Build-frozen rights-floor record and reviewed pass/fail surface</x:v>
      </x:c>
      <x:c r="CO8878" t="n">
        <x:f>IFERROR(IF(AND(TYPE('Formula_Map'!C6)=TYPE(CN8878),ISBLANK('Formula_Map'!C6)=ISBLANK(CN8878),EXACT('Formula_Map'!C6,CN8878)),0,1),1)</x:f>
        <x:v>0</x:v>
      </x:c>
    </x:row>
    <x:row r="8879">
      <x:c r="CL8879" t="str">
        <x:v>Formula_Map</x:v>
      </x:c>
      <x:c r="CM8879" t="str">
        <x:v>D6</x:v>
      </x:c>
      <x:c r="CN8879" t="str">
        <x:v>Threshold/config inputs only</x:v>
      </x:c>
      <x:c r="CO8879" t="n">
        <x:f>IFERROR(IF(AND(TYPE('Formula_Map'!D6)=TYPE(CN8879),ISBLANK('Formula_Map'!D6)=ISBLANK(CN8879),EXACT('Formula_Map'!D6,CN8879)),0,1),1)</x:f>
        <x:v>0</x:v>
      </x:c>
    </x:row>
    <x:row r="8880">
      <x:c r="CL8880" t="str">
        <x:v>Formula_Map</x:v>
      </x:c>
      <x:c r="CM8880" t="str">
        <x:v>E6</x:v>
      </x:c>
      <x:c r="CN8880" t="str">
        <x:v>Non-compensatory gate; editing upstream inputs does not recalculate this surface.</x:v>
      </x:c>
      <x:c r="CO8880" t="n">
        <x:f>IFERROR(IF(AND(TYPE('Formula_Map'!E6)=TYPE(CN8880),ISBLANK('Formula_Map'!E6)=ISBLANK(CN8880),EXACT('Formula_Map'!E6,CN8880)),0,1),1)</x:f>
        <x:v>0</x:v>
      </x:c>
    </x:row>
    <x:row r="8881">
      <x:c r="CL8881" t="str">
        <x:v>Formula_Map</x:v>
      </x:c>
      <x:c r="CM8881" t="str">
        <x:v>A7</x:v>
      </x:c>
      <x:c r="CN8881" t="str">
        <x:v>TRC</x:v>
      </x:c>
      <x:c r="CO8881" t="n">
        <x:f>IFERROR(IF(AND(TYPE('Formula_Map'!A7)=TYPE(CN8881),ISBLANK('Formula_Map'!A7)=ISBLANK(CN8881),EXACT('Formula_Map'!A7,CN8881)),0,1),1)</x:f>
        <x:v>0</x:v>
      </x:c>
    </x:row>
    <x:row r="8882">
      <x:c r="CL8882" t="str">
        <x:v>Formula_Map</x:v>
      </x:c>
      <x:c r="CM8882" t="str">
        <x:v>B7</x:v>
      </x:c>
      <x:c r="CN8882" t="str">
        <x:v>A1:U48</x:v>
      </x:c>
      <x:c r="CO8882" t="n">
        <x:f>IFERROR(IF(AND(TYPE('Formula_Map'!B7)=TYPE(CN8882),ISBLANK('Formula_Map'!B7)=ISBLANK(CN8882),EXACT('Formula_Map'!B7,CN8882)),0,1),1)</x:f>
        <x:v>0</x:v>
      </x:c>
    </x:row>
    <x:row r="8883">
      <x:c r="CL8883" t="str">
        <x:v>Formula_Map</x:v>
      </x:c>
      <x:c r="CM8883" t="str">
        <x:v>C7</x:v>
      </x:c>
      <x:c r="CN8883" t="str">
        <x:v>Build-frozen scenario, sorted-tail, and CVaR record</x:v>
      </x:c>
      <x:c r="CO8883" t="n">
        <x:f>IFERROR(IF(AND(TYPE('Formula_Map'!C7)=TYPE(CN8883),ISBLANK('Formula_Map'!C7)=ISBLANK(CN8883),EXACT('Formula_Map'!C7,CN8883)),0,1),1)</x:f>
        <x:v>0</x:v>
      </x:c>
    </x:row>
    <x:row r="8884">
      <x:c r="CL8884" t="str">
        <x:v>Formula_Map</x:v>
      </x:c>
      <x:c r="CM8884" t="str">
        <x:v>D7</x:v>
      </x:c>
      <x:c r="CN8884" t="str">
        <x:v>Scenario library/probability policy where governed</x:v>
      </x:c>
      <x:c r="CO8884" t="n">
        <x:f>IFERROR(IF(AND(TYPE('Formula_Map'!D7)=TYPE(CN8884),ISBLANK('Formula_Map'!D7)=ISBLANK(CN8884),EXACT('Formula_Map'!D7,CN8884)),0,1),1)</x:f>
        <x:v>0</x:v>
      </x:c>
    </x:row>
    <x:row r="8885">
      <x:c r="CL8885" t="str">
        <x:v>Formula_Map</x:v>
      </x:c>
      <x:c r="CM8885" t="str">
        <x:v>E7</x:v>
      </x:c>
      <x:c r="CN8885" t="str">
        <x:v>Pass is limited to the declared library; edit inputs only through a rebuilt and reverified workbook.</x:v>
      </x:c>
      <x:c r="CO8885" t="n">
        <x:f>IFERROR(IF(AND(TYPE('Formula_Map'!E7)=TYPE(CN8885),ISBLANK('Formula_Map'!E7)=ISBLANK(CN8885),EXACT('Formula_Map'!E7,CN8885)),0,1),1)</x:f>
        <x:v>0</x:v>
      </x:c>
    </x:row>
    <x:row r="8886">
      <x:c r="CL8886" t="str">
        <x:v>Formula_Map</x:v>
      </x:c>
      <x:c r="CM8886" t="str">
        <x:v>A8</x:v>
      </x:c>
      <x:c r="CN8886" t="str">
        <x:v>CSV</x:v>
      </x:c>
      <x:c r="CO8886" t="n">
        <x:f>IFERROR(IF(AND(TYPE('Formula_Map'!A8)=TYPE(CN8886),ISBLANK('Formula_Map'!A8)=ISBLANK(CN8886),EXACT('Formula_Map'!A8,CN8886)),0,1),1)</x:f>
        <x:v>0</x:v>
      </x:c>
    </x:row>
    <x:row r="8887">
      <x:c r="CL8887" t="str">
        <x:v>Formula_Map</x:v>
      </x:c>
      <x:c r="CM8887" t="str">
        <x:v>B8</x:v>
      </x:c>
      <x:c r="CN8887" t="str">
        <x:v>A1:H19</x:v>
      </x:c>
      <x:c r="CO8887" t="n">
        <x:f>IFERROR(IF(AND(TYPE('Formula_Map'!B8)=TYPE(CN8887),ISBLANK('Formula_Map'!B8)=ISBLANK(CN8887),EXACT('Formula_Map'!B8,CN8887)),0,1),1)</x:f>
        <x:v>0</x:v>
      </x:c>
    </x:row>
    <x:row r="8888">
      <x:c r="CL8888" t="str">
        <x:v>Formula_Map</x:v>
      </x:c>
      <x:c r="CM8888" t="str">
        <x:v>C8</x:v>
      </x:c>
      <x:c r="CN8888" t="str">
        <x:v>Build-frozen CSV status and diagnostic record</x:v>
      </x:c>
      <x:c r="CO8888" t="n">
        <x:f>IFERROR(IF(AND(TYPE('Formula_Map'!C8)=TYPE(CN8888),ISBLANK('Formula_Map'!C8)=ISBLANK(CN8888),EXACT('Formula_Map'!C8,CN8888)),0,1),1)</x:f>
        <x:v>0</x:v>
      </x:c>
    </x:row>
    <x:row r="8889">
      <x:c r="CL8889" t="str">
        <x:v>Formula_Map</x:v>
      </x:c>
      <x:c r="CM8889" t="str">
        <x:v>D8</x:v>
      </x:c>
      <x:c r="CN8889" t="str">
        <x:v>Declared CSV reviewer notes</x:v>
      </x:c>
      <x:c r="CO8889" t="n">
        <x:f>IFERROR(IF(AND(TYPE('Formula_Map'!D8)=TYPE(CN8889),ISBLANK('Formula_Map'!D8)=ISBLANK(CN8889),EXACT('Formula_Map'!D8,CN8889)),0,1),1)</x:f>
        <x:v>0</x:v>
      </x:c>
    </x:row>
    <x:row r="8890">
      <x:c r="CL8890" t="str">
        <x:v>Formula_Map</x:v>
      </x:c>
      <x:c r="CM8890" t="str">
        <x:v>E8</x:v>
      </x:c>
      <x:c r="CN8890" t="str">
        <x:v>CSV = Containment and Structural Viability; build-frozen verdicts must not be treated as live calculations.</x:v>
      </x:c>
      <x:c r="CO8890" t="n">
        <x:f>IFERROR(IF(AND(TYPE('Formula_Map'!E8)=TYPE(CN8890),ISBLANK('Formula_Map'!E8)=ISBLANK(CN8890),EXACT('Formula_Map'!E8,CN8890)),0,1),1)</x:f>
        <x:v>0</x:v>
      </x:c>
    </x:row>
    <x:row r="8891">
      <x:c r="CL8891" t="str">
        <x:v>Formula_Map</x:v>
      </x:c>
      <x:c r="CM8891" t="str">
        <x:v>A9</x:v>
      </x:c>
      <x:c r="CN8891" t="str">
        <x:v>Containment</x:v>
      </x:c>
      <x:c r="CO8891" t="n">
        <x:f>IFERROR(IF(AND(TYPE('Formula_Map'!A9)=TYPE(CN8891),ISBLANK('Formula_Map'!A9)=ISBLANK(CN8891),EXACT('Formula_Map'!A9,CN8891)),0,1),1)</x:f>
        <x:v>0</x:v>
      </x:c>
    </x:row>
    <x:row r="8892">
      <x:c r="CL8892" t="str">
        <x:v>Formula_Map</x:v>
      </x:c>
      <x:c r="CM8892" t="str">
        <x:v>B9</x:v>
      </x:c>
      <x:c r="CN8892" t="str">
        <x:v>A1:L35</x:v>
      </x:c>
      <x:c r="CO8892" t="n">
        <x:f>IFERROR(IF(AND(TYPE('Formula_Map'!B9)=TYPE(CN8892),ISBLANK('Formula_Map'!B9)=ISBLANK(CN8892),EXACT('Formula_Map'!B9,CN8892)),0,1),1)</x:f>
        <x:v>0</x:v>
      </x:c>
    </x:row>
    <x:row r="8893">
      <x:c r="CL8893" t="str">
        <x:v>Formula_Map</x:v>
      </x:c>
      <x:c r="CM8893" t="str">
        <x:v>C9</x:v>
      </x:c>
      <x:c r="CN8893" t="str">
        <x:v>Build-frozen containment-proxy record</x:v>
      </x:c>
      <x:c r="CO8893" t="n">
        <x:f>IFERROR(IF(AND(TYPE('Formula_Map'!C9)=TYPE(CN8893),ISBLANK('Formula_Map'!C9)=ISBLANK(CN8893),EXACT('Formula_Map'!C9,CN8893)),0,1),1)</x:f>
        <x:v>0</x:v>
      </x:c>
    </x:row>
    <x:row r="8894">
      <x:c r="CL8894" t="str">
        <x:v>Formula_Map</x:v>
      </x:c>
      <x:c r="CM8894" t="str">
        <x:v>D9</x:v>
      </x:c>
      <x:c r="CN8894" t="str">
        <x:v>Declared containment inputs/reviewer notes</x:v>
      </x:c>
      <x:c r="CO8894" t="n">
        <x:f>IFERROR(IF(AND(TYPE('Formula_Map'!D9)=TYPE(CN8894),ISBLANK('Formula_Map'!D9)=ISBLANK(CN8894),EXACT('Formula_Map'!D9,CN8894)),0,1),1)</x:f>
        <x:v>0</x:v>
      </x:c>
    </x:row>
    <x:row r="8895">
      <x:c r="CL8895" t="str">
        <x:v>Formula_Map</x:v>
      </x:c>
      <x:c r="CM8895" t="str">
        <x:v>E9</x:v>
      </x:c>
      <x:c r="CN8895" t="str">
        <x:v>Legacy computational surface interpreted under CSV; editing inputs does not recalculate downstream verdicts.</x:v>
      </x:c>
      <x:c r="CO8895" t="n">
        <x:f>IFERROR(IF(AND(TYPE('Formula_Map'!E9)=TYPE(CN8895),ISBLANK('Formula_Map'!E9)=ISBLANK(CN8895),EXACT('Formula_Map'!E9,CN8895)),0,1),1)</x:f>
        <x:v>0</x:v>
      </x:c>
    </x:row>
    <x:row r="8896">
      <x:c r="CL8896" t="str">
        <x:v>Formula_Map</x:v>
      </x:c>
      <x:c r="CM8896" t="str">
        <x:v>A10</x:v>
      </x:c>
      <x:c r="CN8896" t="str">
        <x:v>Structural_Viability</x:v>
      </x:c>
      <x:c r="CO8896" t="n">
        <x:f>IFERROR(IF(AND(TYPE('Formula_Map'!A10)=TYPE(CN8896),ISBLANK('Formula_Map'!A10)=ISBLANK(CN8896),EXACT('Formula_Map'!A10,CN8896)),0,1),1)</x:f>
        <x:v>0</x:v>
      </x:c>
    </x:row>
    <x:row r="8897">
      <x:c r="CL8897" t="str">
        <x:v>Formula_Map</x:v>
      </x:c>
      <x:c r="CM8897" t="str">
        <x:v>B10</x:v>
      </x:c>
      <x:c r="CN8897" t="str">
        <x:v>A1:E14</x:v>
      </x:c>
      <x:c r="CO8897" t="n">
        <x:f>IFERROR(IF(AND(TYPE('Formula_Map'!B10)=TYPE(CN8897),ISBLANK('Formula_Map'!B10)=ISBLANK(CN8897),EXACT('Formula_Map'!B10,CN8897)),0,1),1)</x:f>
        <x:v>0</x:v>
      </x:c>
    </x:row>
    <x:row r="8898">
      <x:c r="CL8898" t="str">
        <x:v>Formula_Map</x:v>
      </x:c>
      <x:c r="CM8898" t="str">
        <x:v>C10</x:v>
      </x:c>
      <x:c r="CN8898" t="str">
        <x:v>SVC material selectability subcheck inside CSV</x:v>
      </x:c>
      <x:c r="CO8898" t="n">
        <x:f>IFERROR(IF(AND(TYPE('Formula_Map'!C10)=TYPE(CN8898),ISBLANK('Formula_Map'!C10)=ISBLANK(CN8898),EXACT('Formula_Map'!C10,CN8898)),0,1),1)</x:f>
        <x:v>0</x:v>
      </x:c>
    </x:row>
    <x:row r="8899">
      <x:c r="CL8899" t="str">
        <x:v>Formula_Map</x:v>
      </x:c>
      <x:c r="CM8899" t="str">
        <x:v>D10</x:v>
      </x:c>
      <x:c r="CN8899" t="str">
        <x:v>PASS/FAIL/UNKNOWN/NOT_MATERIAL subcheck statuses</x:v>
      </x:c>
      <x:c r="CO8899" t="n">
        <x:f>IFERROR(IF(AND(TYPE('Formula_Map'!D10)=TYPE(CN8899),ISBLANK('Formula_Map'!D10)=ISBLANK(CN8899),EXACT('Formula_Map'!D10,CN8899)),0,1),1)</x:f>
        <x:v>0</x:v>
      </x:c>
    </x:row>
    <x:row r="8900">
      <x:c r="CL8900" t="str">
        <x:v>Formula_Map</x:v>
      </x:c>
      <x:c r="CM8900" t="str">
        <x:v>E10</x:v>
      </x:c>
      <x:c r="CN8900" t="str">
        <x:v>Local SVC status formulas; any input edit also makes the frozen cascade and current summaries stale.</x:v>
      </x:c>
      <x:c r="CO8900" t="n">
        <x:f>IFERROR(IF(AND(TYPE('Formula_Map'!E10)=TYPE(CN8900),ISBLANK('Formula_Map'!E10)=ISBLANK(CN8900),EXACT('Formula_Map'!E10,CN8900)),0,1),1)</x:f>
        <x:v>0</x:v>
      </x:c>
    </x:row>
    <x:row r="8901">
      <x:c r="CL8901" t="str">
        <x:v>Formula_Map</x:v>
      </x:c>
      <x:c r="CM8901" t="str">
        <x:v>A11</x:v>
      </x:c>
      <x:c r="CN8901" t="str">
        <x:v>Rights_Hardening</x:v>
      </x:c>
      <x:c r="CO8901" t="n">
        <x:f>IFERROR(IF(AND(TYPE('Formula_Map'!A11)=TYPE(CN8901),ISBLANK('Formula_Map'!A11)=ISBLANK(CN8901),EXACT('Formula_Map'!A11,CN8901)),0,1),1)</x:f>
        <x:v>0</x:v>
      </x:c>
    </x:row>
    <x:row r="8902">
      <x:c r="CL8902" t="str">
        <x:v>Formula_Map</x:v>
      </x:c>
      <x:c r="CM8902" t="str">
        <x:v>B11</x:v>
      </x:c>
      <x:c r="CN8902" t="str">
        <x:v>A1:E17</x:v>
      </x:c>
      <x:c r="CO8902" t="n">
        <x:f>IFERROR(IF(AND(TYPE('Formula_Map'!B11)=TYPE(CN8902),ISBLANK('Formula_Map'!B11)=ISBLANK(CN8902),EXACT('Formula_Map'!B11,CN8902)),0,1),1)</x:f>
        <x:v>0</x:v>
      </x:c>
    </x:row>
    <x:row r="8903">
      <x:c r="CL8903" t="str">
        <x:v>Formula_Map</x:v>
      </x:c>
      <x:c r="CM8903" t="str">
        <x:v>C11</x:v>
      </x:c>
      <x:c r="CN8903" t="str">
        <x:v>Categorical/severe-hazard RF/NCRC surface</x:v>
      </x:c>
      <x:c r="CO8903" t="n">
        <x:f>IFERROR(IF(AND(TYPE('Formula_Map'!C11)=TYPE(CN8903),ISBLANK('Formula_Map'!C11)=ISBLANK(CN8903),EXACT('Formula_Map'!C11,CN8903)),0,1),1)</x:f>
        <x:v>0</x:v>
      </x:c>
    </x:row>
    <x:row r="8904">
      <x:c r="CL8904" t="str">
        <x:v>Formula_Map</x:v>
      </x:c>
      <x:c r="CM8904" t="str">
        <x:v>D11</x:v>
      </x:c>
      <x:c r="CN8904" t="str">
        <x:v>Declared rights-hazard fields</x:v>
      </x:c>
      <x:c r="CO8904" t="n">
        <x:f>IFERROR(IF(AND(TYPE('Formula_Map'!D11)=TYPE(CN8904),ISBLANK('Formula_Map'!D11)=ISBLANK(CN8904),EXACT('Formula_Map'!D11,CN8904)),0,1),1)</x:f>
        <x:v>0</x:v>
      </x:c>
    </x:row>
    <x:row r="8905">
      <x:c r="CL8905" t="str">
        <x:v>Formula_Map</x:v>
      </x:c>
      <x:c r="CM8905" t="str">
        <x:v>E11</x:v>
      </x:c>
      <x:c r="CN8905" t="str">
        <x:v>Combined with NCRC floor minima; short duration cannot erase a categorical violation.</x:v>
      </x:c>
      <x:c r="CO8905" t="n">
        <x:f>IFERROR(IF(AND(TYPE('Formula_Map'!E11)=TYPE(CN8905),ISBLANK('Formula_Map'!E11)=ISBLANK(CN8905),EXACT('Formula_Map'!E11,CN8905)),0,1),1)</x:f>
        <x:v>0</x:v>
      </x:c>
    </x:row>
    <x:row r="8906">
      <x:c r="CL8906" t="str">
        <x:v>Formula_Map</x:v>
      </x:c>
      <x:c r="CM8906" t="str">
        <x:v>A12</x:v>
      </x:c>
      <x:c r="CN8906" t="str">
        <x:v>Tail_Emergency</x:v>
      </x:c>
      <x:c r="CO8906" t="n">
        <x:f>IFERROR(IF(AND(TYPE('Formula_Map'!A12)=TYPE(CN8906),ISBLANK('Formula_Map'!A12)=ISBLANK(CN8906),EXACT('Formula_Map'!A12,CN8906)),0,1),1)</x:f>
        <x:v>0</x:v>
      </x:c>
    </x:row>
    <x:row r="8907">
      <x:c r="CL8907" t="str">
        <x:v>Formula_Map</x:v>
      </x:c>
      <x:c r="CM8907" t="str">
        <x:v>B12</x:v>
      </x:c>
      <x:c r="CN8907" t="str">
        <x:v>A1:E17</x:v>
      </x:c>
      <x:c r="CO8907" t="n">
        <x:f>IFERROR(IF(AND(TYPE('Formula_Map'!B12)=TYPE(CN8907),ISBLANK('Formula_Map'!B12)=ISBLANK(CN8907),EXACT('Formula_Map'!B12,CN8907)),0,1),1)</x:f>
        <x:v>0</x:v>
      </x:c>
    </x:row>
    <x:row r="8908">
      <x:c r="CL8908" t="str">
        <x:v>Formula_Map</x:v>
      </x:c>
      <x:c r="CM8908" t="str">
        <x:v>C12</x:v>
      </x:c>
      <x:c r="CN8908" t="str">
        <x:v>Governed tail-emergency necessity/control surface</x:v>
      </x:c>
      <x:c r="CO8908" t="n">
        <x:f>IFERROR(IF(AND(TYPE('Formula_Map'!C12)=TYPE(CN8908),ISBLANK('Formula_Map'!C12)=ISBLANK(CN8908),EXACT('Formula_Map'!C12,CN8908)),0,1),1)</x:f>
        <x:v>0</x:v>
      </x:c>
    </x:row>
    <x:row r="8909">
      <x:c r="CL8909" t="str">
        <x:v>Formula_Map</x:v>
      </x:c>
      <x:c r="CM8909" t="str">
        <x:v>D12</x:v>
      </x:c>
      <x:c r="CN8909" t="str">
        <x:v>Emergency evidence and controls</x:v>
      </x:c>
      <x:c r="CO8909" t="n">
        <x:f>IFERROR(IF(AND(TYPE('Formula_Map'!D12)=TYPE(CN8909),ISBLANK('Formula_Map'!D12)=ISBLANK(CN8909),EXACT('Formula_Map'!D12,CN8909)),0,1),1)</x:f>
        <x:v>0</x:v>
      </x:c>
    </x:row>
    <x:row r="8910">
      <x:c r="CL8910" t="str">
        <x:v>Formula_Map</x:v>
      </x:c>
      <x:c r="CM8910" t="str">
        <x:v>E12</x:v>
      </x:c>
      <x:c r="CN8910" t="str">
        <x:v>No ordinary RLS; only provisional least-CVaR below absolute cap when all conditions pass.</x:v>
      </x:c>
      <x:c r="CO8910" t="n">
        <x:f>IFERROR(IF(AND(TYPE('Formula_Map'!E12)=TYPE(CN8910),ISBLANK('Formula_Map'!E12)=ISBLANK(CN8910),EXACT('Formula_Map'!E12,CN8910)),0,1),1)</x:f>
        <x:v>0</x:v>
      </x:c>
    </x:row>
    <x:row r="8911">
      <x:c r="CL8911" t="str">
        <x:v>Formula_Map</x:v>
      </x:c>
      <x:c r="CM8911" t="str">
        <x:v>A13</x:v>
      </x:c>
      <x:c r="CN8911" t="str">
        <x:v>RLS</x:v>
      </x:c>
      <x:c r="CO8911" t="n">
        <x:f>IFERROR(IF(AND(TYPE('Formula_Map'!A13)=TYPE(CN8911),ISBLANK('Formula_Map'!A13)=ISBLANK(CN8911),EXACT('Formula_Map'!A13,CN8911)),0,1),1)</x:f>
        <x:v>0</x:v>
      </x:c>
    </x:row>
    <x:row r="8912">
      <x:c r="CL8912" t="str">
        <x:v>Formula_Map</x:v>
      </x:c>
      <x:c r="CM8912" t="str">
        <x:v>B13</x:v>
      </x:c>
      <x:c r="CN8912" t="str">
        <x:v>A1:I64</x:v>
      </x:c>
      <x:c r="CO8912" t="n">
        <x:f>IFERROR(IF(AND(TYPE('Formula_Map'!B13)=TYPE(CN8912),ISBLANK('Formula_Map'!B13)=ISBLANK(CN8912),EXACT('Formula_Map'!B13,CN8912)),0,1),1)</x:f>
        <x:v>0</x:v>
      </x:c>
    </x:row>
    <x:row r="8913">
      <x:c r="CL8913" t="str">
        <x:v>Formula_Map</x:v>
      </x:c>
      <x:c r="CM8913" t="str">
        <x:v>C13</x:v>
      </x:c>
      <x:c r="CN8913" t="str">
        <x:v>Build-frozen residual welfare, uncertainty, decisiveness, and point-leader record</x:v>
      </x:c>
      <x:c r="CO8913" t="n">
        <x:f>IFERROR(IF(AND(TYPE('Formula_Map'!C13)=TYPE(CN8913),ISBLANK('Formula_Map'!C13)=ISBLANK(CN8913),EXACT('Formula_Map'!C13,CN8913)),0,1),1)</x:f>
        <x:v>0</x:v>
      </x:c>
    </x:row>
    <x:row r="8914">
      <x:c r="CL8914" t="str">
        <x:v>Formula_Map</x:v>
      </x:c>
      <x:c r="CM8914" t="str">
        <x:v>D13</x:v>
      </x:c>
      <x:c r="CN8914" t="str">
        <x:v>Weights/uncertainty config only</x:v>
      </x:c>
      <x:c r="CO8914" t="n">
        <x:f>IFERROR(IF(AND(TYPE('Formula_Map'!D13)=TYPE(CN8914),ISBLANK('Formula_Map'!D13)=ISBLANK(CN8914),EXACT('Formula_Map'!D13,CN8914)),0,1),1)</x:f>
        <x:v>0</x:v>
      </x:c>
    </x:row>
    <x:row r="8915">
      <x:c r="CL8915" t="str">
        <x:v>Formula_Map</x:v>
      </x:c>
      <x:c r="CM8915" t="str">
        <x:v>E13</x:v>
      </x:c>
      <x:c r="CN8915" t="str">
        <x:v>RLS ranks selectable options only; Build_Integrity must remain intact before relying on the release verdict.</x:v>
      </x:c>
      <x:c r="CO8915" t="n">
        <x:f>IFERROR(IF(AND(TYPE('Formula_Map'!E13)=TYPE(CN8915),ISBLANK('Formula_Map'!E13)=ISBLANK(CN8915),EXACT('Formula_Map'!E13,CN8915)),0,1),1)</x:f>
        <x:v>0</x:v>
      </x:c>
    </x:row>
    <x:row r="8916">
      <x:c r="CL8916" t="str">
        <x:v>Formula_Map</x:v>
      </x:c>
      <x:c r="CM8916" t="str">
        <x:v>A14</x:v>
      </x:c>
      <x:c r="CN8916" t="str">
        <x:v>Dashboard</x:v>
      </x:c>
      <x:c r="CO8916" t="n">
        <x:f>IFERROR(IF(AND(TYPE('Formula_Map'!A14)=TYPE(CN8916),ISBLANK('Formula_Map'!A14)=ISBLANK(CN8916),EXACT('Formula_Map'!A14,CN8916)),0,1),1)</x:f>
        <x:v>0</x:v>
      </x:c>
    </x:row>
    <x:row r="8917">
      <x:c r="CL8917" t="str">
        <x:v>Formula_Map</x:v>
      </x:c>
      <x:c r="CM8917" t="str">
        <x:v>B14</x:v>
      </x:c>
      <x:c r="CN8917" t="str">
        <x:v>A1:J70</x:v>
      </x:c>
      <x:c r="CO8917" t="n">
        <x:f>IFERROR(IF(AND(TYPE('Formula_Map'!B14)=TYPE(CN8917),ISBLANK('Formula_Map'!B14)=ISBLANK(CN8917),EXACT('Formula_Map'!B14,CN8917)),0,1),1)</x:f>
        <x:v>0</x:v>
      </x:c>
    </x:row>
    <x:row r="8918">
      <x:c r="CL8918" t="str">
        <x:v>Formula_Map</x:v>
      </x:c>
      <x:c r="CM8918" t="str">
        <x:v>C14</x:v>
      </x:c>
      <x:c r="CN8918" t="str">
        <x:v>Build-frozen summary display and release gates</x:v>
      </x:c>
      <x:c r="CO8918" t="n">
        <x:f>IFERROR(IF(AND(TYPE('Formula_Map'!C14)=TYPE(CN8918),ISBLANK('Formula_Map'!C14)=ISBLANK(CN8918),EXACT('Formula_Map'!C14,CN8918)),0,1),1)</x:f>
        <x:v>0</x:v>
      </x:c>
    </x:row>
    <x:row r="8919">
      <x:c r="CL8919" t="str">
        <x:v>Formula_Map</x:v>
      </x:c>
      <x:c r="CM8919" t="str">
        <x:v>D14</x:v>
      </x:c>
      <x:c r="CN8919" t="str">
        <x:v>No formula edits recommended</x:v>
      </x:c>
      <x:c r="CO8919" t="n">
        <x:f>IFERROR(IF(AND(TYPE('Formula_Map'!D14)=TYPE(CN8919),ISBLANK('Formula_Map'!D14)=ISBLANK(CN8919),EXACT('Formula_Map'!D14,CN8919)),0,1),1)</x:f>
        <x:v>0</x:v>
      </x:c>
    </x:row>
    <x:row r="8920">
      <x:c r="CL8920" t="str">
        <x:v>Formula_Map</x:v>
      </x:c>
      <x:c r="CM8920" t="str">
        <x:v>E14</x:v>
      </x:c>
      <x:c r="CN8920" t="str">
        <x:v>Framework verdict and authority selection remain separate; input changes make the displayed verdict stale.</x:v>
      </x:c>
      <x:c r="CO8920" t="n">
        <x:f>IFERROR(IF(AND(TYPE('Formula_Map'!E14)=TYPE(CN8920),ISBLANK('Formula_Map'!E14)=ISBLANK(CN8920),EXACT('Formula_Map'!E14,CN8920)),0,1),1)</x:f>
        <x:v>0</x:v>
      </x:c>
    </x:row>
    <x:row r="8921">
      <x:c r="CL8921" t="str">
        <x:v>Formula_Map</x:v>
      </x:c>
      <x:c r="CM8921" t="str">
        <x:v>A15</x:v>
      </x:c>
      <x:c r="CN8921" t="str">
        <x:v>PCC</x:v>
      </x:c>
      <x:c r="CO8921" t="n">
        <x:f>IFERROR(IF(AND(TYPE('Formula_Map'!A15)=TYPE(CN8921),ISBLANK('Formula_Map'!A15)=ISBLANK(CN8921),EXACT('Formula_Map'!A15,CN8921)),0,1),1)</x:f>
        <x:v>0</x:v>
      </x:c>
    </x:row>
    <x:row r="8922">
      <x:c r="CL8922" t="str">
        <x:v>Formula_Map</x:v>
      </x:c>
      <x:c r="CM8922" t="str">
        <x:v>B15</x:v>
      </x:c>
      <x:c r="CN8922" t="str">
        <x:v>A1:H240</x:v>
      </x:c>
      <x:c r="CO8922" t="n">
        <x:f>IFERROR(IF(AND(TYPE('Formula_Map'!B15)=TYPE(CN8922),ISBLANK('Formula_Map'!B15)=ISBLANK(CN8922),EXACT('Formula_Map'!B15,CN8922)),0,1),1)</x:f>
        <x:v>0</x:v>
      </x:c>
    </x:row>
    <x:row r="8923">
      <x:c r="CL8923" t="str">
        <x:v>Formula_Map</x:v>
      </x:c>
      <x:c r="CM8923" t="str">
        <x:v>C15</x:v>
      </x:c>
      <x:c r="CN8923" t="str">
        <x:v>Build-frozen audit record and claim boundary</x:v>
      </x:c>
      <x:c r="CO8923" t="n">
        <x:f>IFERROR(IF(AND(TYPE('Formula_Map'!C15)=TYPE(CN8923),ISBLANK('Formula_Map'!C15)=ISBLANK(CN8923),EXACT('Formula_Map'!C15,CN8923)),0,1),1)</x:f>
        <x:v>0</x:v>
      </x:c>
    </x:row>
    <x:row r="8924">
      <x:c r="CL8924" t="str">
        <x:v>Formula_Map</x:v>
      </x:c>
      <x:c r="CM8924" t="str">
        <x:v>D15</x:v>
      </x:c>
      <x:c r="CN8924" t="str">
        <x:v>Reviewer/compliance notes</x:v>
      </x:c>
      <x:c r="CO8924" t="n">
        <x:f>IFERROR(IF(AND(TYPE('Formula_Map'!D15)=TYPE(CN8924),ISBLANK('Formula_Map'!D15)=ISBLANK(CN8924),EXACT('Formula_Map'!D15,CN8924)),0,1),1)</x:f>
        <x:v>0</x:v>
      </x:c>
    </x:row>
    <x:row r="8925">
      <x:c r="CL8925" t="str">
        <x:v>Formula_Map</x:v>
      </x:c>
      <x:c r="CM8925" t="str">
        <x:v>E15</x:v>
      </x:c>
      <x:c r="CN8925" t="str">
        <x:v>Worked-run exemplar only; rebuild and reverify after decision-material input changes.</x:v>
      </x:c>
      <x:c r="CO8925" t="n">
        <x:f>IFERROR(IF(AND(TYPE('Formula_Map'!E15)=TYPE(CN8925),ISBLANK('Formula_Map'!E15)=ISBLANK(CN8925),EXACT('Formula_Map'!E15,CN8925)),0,1),1)</x:f>
        <x:v>0</x:v>
      </x:c>
    </x:row>
    <x:row r="8926">
      <x:c r="CL8926" t="str">
        <x:v>Formula_Map</x:v>
      </x:c>
      <x:c r="CM8926" t="str">
        <x:v>A16</x:v>
      </x:c>
      <x:c r="CN8926" t="str">
        <x:v>Term_Discrimination</x:v>
      </x:c>
      <x:c r="CO8926" t="n">
        <x:f>IFERROR(IF(AND(TYPE('Formula_Map'!A16)=TYPE(CN8926),ISBLANK('Formula_Map'!A16)=ISBLANK(CN8926),EXACT('Formula_Map'!A16,CN8926)),0,1),1)</x:f>
        <x:v>0</x:v>
      </x:c>
    </x:row>
    <x:row r="8927">
      <x:c r="CL8927" t="str">
        <x:v>Formula_Map</x:v>
      </x:c>
      <x:c r="CM8927" t="str">
        <x:v>B16</x:v>
      </x:c>
      <x:c r="CN8927" t="str">
        <x:v>A1:K13</x:v>
      </x:c>
      <x:c r="CO8927" t="n">
        <x:f>IFERROR(IF(AND(TYPE('Formula_Map'!B16)=TYPE(CN8927),ISBLANK('Formula_Map'!B16)=ISBLANK(CN8927),EXACT('Formula_Map'!B16,CN8927)),0,1),1)</x:f>
        <x:v>0</x:v>
      </x:c>
    </x:row>
    <x:row r="8928">
      <x:c r="CL8928" t="str">
        <x:v>Formula_Map</x:v>
      </x:c>
      <x:c r="CM8928" t="str">
        <x:v>C16</x:v>
      </x:c>
      <x:c r="CN8928" t="str">
        <x:v>Material-term discriminator records</x:v>
      </x:c>
      <x:c r="CO8928" t="n">
        <x:f>IFERROR(IF(AND(TYPE('Formula_Map'!C16)=TYPE(CN8928),ISBLANK('Formula_Map'!C16)=ISBLANK(CN8928),EXACT('Formula_Map'!C16,CN8928)),0,1),1)</x:f>
        <x:v>0</x:v>
      </x:c>
    </x:row>
    <x:row r="8929">
      <x:c r="CL8929" t="str">
        <x:v>Formula_Map</x:v>
      </x:c>
      <x:c r="CM8929" t="str">
        <x:v>D16</x:v>
      </x:c>
      <x:c r="CN8929" t="str">
        <x:v>Reviewer-owned term fields</x:v>
      </x:c>
      <x:c r="CO8929" t="n">
        <x:f>IFERROR(IF(AND(TYPE('Formula_Map'!D16)=TYPE(CN8929),ISBLANK('Formula_Map'!D16)=ISBLANK(CN8929),EXACT('Formula_Map'!D16,CN8929)),0,1),1)</x:f>
        <x:v>0</x:v>
      </x:c>
    </x:row>
    <x:row r="8930">
      <x:c r="CL8930" t="str">
        <x:v>Formula_Map</x:v>
      </x:c>
      <x:c r="CM8930" t="str">
        <x:v>E16</x:v>
      </x:c>
      <x:c r="CN8930" t="str">
        <x:v>Inside Category Grounding and Reality Grounding</x:v>
      </x:c>
      <x:c r="CO8930" t="n">
        <x:f>IFERROR(IF(AND(TYPE('Formula_Map'!E16)=TYPE(CN8930),ISBLANK('Formula_Map'!E16)=ISBLANK(CN8930),EXACT('Formula_Map'!E16,CN8930)),0,1),1)</x:f>
        <x:v>0</x:v>
      </x:c>
    </x:row>
    <x:row r="8931">
      <x:c r="CL8931" t="str">
        <x:v>Formula_Map</x:v>
      </x:c>
      <x:c r="CM8931" t="str">
        <x:v>A17</x:v>
      </x:c>
      <x:c r="CN8931" t="str">
        <x:v>v12_2_SGP_v8_Update</x:v>
      </x:c>
      <x:c r="CO8931" t="n">
        <x:f>IFERROR(IF(AND(TYPE('Formula_Map'!A17)=TYPE(CN8931),ISBLANK('Formula_Map'!A17)=ISBLANK(CN8931),EXACT('Formula_Map'!A17,CN8931)),0,1),1)</x:f>
        <x:v>0</x:v>
      </x:c>
    </x:row>
    <x:row r="8932">
      <x:c r="CL8932" t="str">
        <x:v>Formula_Map</x:v>
      </x:c>
      <x:c r="CM8932" t="str">
        <x:v>B17</x:v>
      </x:c>
      <x:c r="CN8932" t="str">
        <x:v>A1:B15</x:v>
      </x:c>
      <x:c r="CO8932" t="n">
        <x:f>IFERROR(IF(AND(TYPE('Formula_Map'!B17)=TYPE(CN8932),ISBLANK('Formula_Map'!B17)=ISBLANK(CN8932),EXACT('Formula_Map'!B17,CN8932)),0,1),1)</x:f>
        <x:v>0</x:v>
      </x:c>
    </x:row>
    <x:row r="8933">
      <x:c r="CL8933" t="str">
        <x:v>Formula_Map</x:v>
      </x:c>
      <x:c r="CM8933" t="str">
        <x:v>C17</x:v>
      </x:c>
      <x:c r="CN8933" t="str">
        <x:v>Current source-integrity and SGP v8 interface overview</x:v>
      </x:c>
      <x:c r="CO8933" t="n">
        <x:f>IFERROR(IF(AND(TYPE('Formula_Map'!C17)=TYPE(CN8933),ISBLANK('Formula_Map'!C17)=ISBLANK(CN8933),EXACT('Formula_Map'!C17,CN8933)),0,1),1)</x:f>
        <x:v>0</x:v>
      </x:c>
    </x:row>
    <x:row r="8934">
      <x:c r="CL8934" t="str">
        <x:v>Formula_Map</x:v>
      </x:c>
      <x:c r="CM8934" t="str">
        <x:v>D17</x:v>
      </x:c>
      <x:c r="CN8934" t="str">
        <x:v>None</x:v>
      </x:c>
      <x:c r="CO8934" t="n">
        <x:f>IFERROR(IF(AND(TYPE('Formula_Map'!D17)=TYPE(CN8934),ISBLANK('Formula_Map'!D17)=ISBLANK(CN8934),EXACT('Formula_Map'!D17,CN8934)),0,1),1)</x:f>
        <x:v>0</x:v>
      </x:c>
    </x:row>
    <x:row r="8935">
      <x:c r="CL8935" t="str">
        <x:v>Formula_Map</x:v>
      </x:c>
      <x:c r="CM8935" t="str">
        <x:v>E17</x:v>
      </x:c>
      <x:c r="CN8935" t="str">
        <x:v>Explains v12.2 typed protection evidence, welfare-inclusion hypothesis posture, rights/ruin hardening, and workbook boundaries</x:v>
      </x:c>
      <x:c r="CO8935" t="n">
        <x:f>IFERROR(IF(AND(TYPE('Formula_Map'!E17)=TYPE(CN8935),ISBLANK('Formula_Map'!E17)=ISBLANK(CN8935),EXACT('Formula_Map'!E17,CN8935)),0,1),1)</x:f>
        <x:v>0</x:v>
      </x:c>
    </x:row>
    <x:row r="8936">
      <x:c r="CL8936" t="str">
        <x:v>v12_3_1_Sync</x:v>
      </x:c>
      <x:c r="CM8936" t="str">
        <x:v>A1</x:v>
      </x:c>
      <x:c r="CN8936" t="str">
        <x:v>LINEAGE (historical): v12.3.1 / SGP v8.2.1 SYNC</x:v>
      </x:c>
      <x:c r="CO8936" t="n">
        <x:f>IFERROR(IF(AND(TYPE('v12_3_1_Sync'!A1)=TYPE(CN8936),ISBLANK('v12_3_1_Sync'!A1)=ISBLANK(CN8936),EXACT('v12_3_1_Sync'!A1,CN8936)),0,1),1)</x:f>
        <x:v>0</x:v>
      </x:c>
    </x:row>
    <x:row r="8937">
      <x:c r="CL8937" t="str">
        <x:v>v12_3_1_Sync</x:v>
      </x:c>
      <x:c r="CM8937" t="str">
        <x:v>B1</x:v>
      </x:c>
      <x:c r="CN8937" t="str">
        <x:v>Value</x:v>
      </x:c>
      <x:c r="CO8937" t="n">
        <x:f>IFERROR(IF(AND(TYPE('v12_3_1_Sync'!B1)=TYPE(CN8937),ISBLANK('v12_3_1_Sync'!B1)=ISBLANK(CN8937),EXACT('v12_3_1_Sync'!B1,CN8937)),0,1),1)</x:f>
        <x:v>0</x:v>
      </x:c>
    </x:row>
    <x:row r="8938">
      <x:c r="CL8938" t="str">
        <x:v>v12_3_1_Sync</x:v>
      </x:c>
      <x:c r="CM8938" t="str">
        <x:v>A2</x:v>
      </x:c>
      <x:c r="CN8938" t="str">
        <x:v>Release</x:v>
      </x:c>
      <x:c r="CO8938" t="n">
        <x:f>IFERROR(IF(AND(TYPE('v12_3_1_Sync'!A2)=TYPE(CN8938),ISBLANK('v12_3_1_Sync'!A2)=ISBLANK(CN8938),EXACT('v12_3_1_Sync'!A2,CN8938)),0,1),1)</x:f>
        <x:v>0</x:v>
      </x:c>
    </x:row>
    <x:row r="8939">
      <x:c r="CL8939" t="str">
        <x:v>v12_3_1_Sync</x:v>
      </x:c>
      <x:c r="CM8939" t="str">
        <x:v>B2</x:v>
      </x:c>
      <x:c r="CN8939" t="str">
        <x:v>MathGov Core 2026.09 v12.3.1 / SGP v8.2.1 Release and Workbook Integrity Patch</x:v>
      </x:c>
      <x:c r="CO8939" t="n">
        <x:f>IFERROR(IF(AND(TYPE('v12_3_1_Sync'!B2)=TYPE(CN8939),ISBLANK('v12_3_1_Sync'!B2)=ISBLANK(CN8939),EXACT('v12_3_1_Sync'!B2,CN8939)),0,1),1)</x:f>
        <x:v>0</x:v>
      </x:c>
    </x:row>
    <x:row r="8940">
      <x:c r="CL8940" t="str">
        <x:v>v12_3_1_Sync</x:v>
      </x:c>
      <x:c r="CM8940" t="str">
        <x:v>A3</x:v>
      </x:c>
      <x:c r="CN8940" t="str">
        <x:v>Canonical cascade</x:v>
      </x:c>
      <x:c r="CO8940" t="n">
        <x:f>IFERROR(IF(AND(TYPE('v12_3_1_Sync'!A3)=TYPE(CN8940),ISBLANK('v12_3_1_Sync'!A3)=ISBLANK(CN8940),EXACT('v12_3_1_Sync'!A3,CN8940)),0,1),1)</x:f>
        <x:v>0</x:v>
      </x:c>
    </x:row>
    <x:row r="8941">
      <x:c r="CL8941" t="str">
        <x:v>v12_3_1_Sync</x:v>
      </x:c>
      <x:c r="CM8941" t="str">
        <x:v>B3</x:v>
      </x:c>
      <x:c r="CN8941" t="str">
        <x:v>RG -&gt; RF -&gt; TRC -&gt; CSV -&gt; RLS</x:v>
      </x:c>
      <x:c r="CO8941" t="n">
        <x:f>IFERROR(IF(AND(TYPE('v12_3_1_Sync'!B3)=TYPE(CN8941),ISBLANK('v12_3_1_Sync'!B3)=ISBLANK(CN8941),EXACT('v12_3_1_Sync'!B3,CN8941)),0,1),1)</x:f>
        <x:v>0</x:v>
      </x:c>
    </x:row>
    <x:row r="8942">
      <x:c r="CL8942" t="str">
        <x:v>v12_3_1_Sync</x:v>
      </x:c>
      <x:c r="CM8942" t="str">
        <x:v>A4</x:v>
      </x:c>
      <x:c r="CN8942" t="str">
        <x:v>Pins</x:v>
      </x:c>
      <x:c r="CO8942" t="n">
        <x:f>IFERROR(IF(AND(TYPE('v12_3_1_Sync'!A4)=TYPE(CN8942),ISBLANK('v12_3_1_Sync'!A4)=ISBLANK(CN8942),EXACT('v12_3_1_Sync'!A4,CN8942)),0,1),1)</x:f>
        <x:v>0</x:v>
      </x:c>
    </x:row>
    <x:row r="8943">
      <x:c r="CL8943" t="str">
        <x:v>v12_3_1_Sync</x:v>
      </x:c>
      <x:c r="CM8943" t="str">
        <x:v>B4</x:v>
      </x:c>
      <x:c r="CN8943" t="str">
        <x:v>Canon v12.3.1 / SGP v8.2.1 / ripple.md v5.2.1 / Agent v12.1.1 / Primer v4.1.1 / Sheet v5.3.1 / Cascade v2.3 / RLS Validation v2.3.1 / WDBIP v1.3.1</x:v>
      </x:c>
      <x:c r="CO8943" t="n">
        <x:f>IFERROR(IF(AND(TYPE('v12_3_1_Sync'!B4)=TYPE(CN8943),ISBLANK('v12_3_1_Sync'!B4)=ISBLANK(CN8943),EXACT('v12_3_1_Sync'!B4,CN8943)),0,1),1)</x:f>
        <x:v>0</x:v>
      </x:c>
    </x:row>
    <x:row r="8944">
      <x:c r="CL8944" t="str">
        <x:v>v12_3_1_Sync</x:v>
      </x:c>
      <x:c r="CM8944" t="str">
        <x:v>A5</x:v>
      </x:c>
      <x:c r="CN8944" t="str">
        <x:v>Workbook posture</x:v>
      </x:c>
      <x:c r="CO8944" t="n">
        <x:f>IFERROR(IF(AND(TYPE('v12_3_1_Sync'!A5)=TYPE(CN8944),ISBLANK('v12_3_1_Sync'!A5)=ISBLANK(CN8944),EXACT('v12_3_1_Sync'!A5,CN8944)),0,1),1)</x:f>
        <x:v>0</x:v>
      </x:c>
    </x:row>
    <x:row r="8945">
      <x:c r="CL8945" t="str">
        <x:v>v12_3_1_Sync</x:v>
      </x:c>
      <x:c r="CM8945" t="str">
        <x:v>B5</x:v>
      </x:c>
      <x:c r="CN8945" t="str">
        <x:v>Worked-run exemplar only; not validator, reference calculator, empirical validation, Tier 4, ProofPack, legal certification, or deployment certification</x:v>
      </x:c>
      <x:c r="CO8945" t="n">
        <x:f>IFERROR(IF(AND(TYPE('v12_3_1_Sync'!B5)=TYPE(CN8945),ISBLANK('v12_3_1_Sync'!B5)=ISBLANK(CN8945),EXACT('v12_3_1_Sync'!B5,CN8945)),0,1),1)</x:f>
        <x:v>0</x:v>
      </x:c>
    </x:row>
    <x:row r="8946">
      <x:c r="CL8946" t="str">
        <x:v>v12_3_1_Sync</x:v>
      </x:c>
      <x:c r="CM8946" t="str">
        <x:v>A6</x:v>
      </x:c>
      <x:c r="CN8946" t="str">
        <x:v>Claim boundary</x:v>
      </x:c>
      <x:c r="CO8946" t="n">
        <x:f>IFERROR(IF(AND(TYPE('v12_3_1_Sync'!A6)=TYPE(CN8946),ISBLANK('v12_3_1_Sync'!A6)=ISBLANK(CN8946),EXACT('v12_3_1_Sync'!A6,CN8946)),0,1),1)</x:f>
        <x:v>0</x:v>
      </x:c>
    </x:row>
    <x:row r="8947">
      <x:c r="CL8947" t="str">
        <x:v>v12_3_1_Sync</x:v>
      </x:c>
      <x:c r="CM8947" t="str">
        <x:v>B6</x:v>
      </x:c>
      <x:c r="CN8947" t="str">
        <x:v>No legal certification, deployment certification, evidence truth, safety proof, or proof of superior decisions</x:v>
      </x:c>
      <x:c r="CO8947" t="n">
        <x:f>IFERROR(IF(AND(TYPE('v12_3_1_Sync'!B6)=TYPE(CN8947),ISBLANK('v12_3_1_Sync'!B6)=ISBLANK(CN8947),EXACT('v12_3_1_Sync'!B6,CN8947)),0,1),1)</x:f>
        <x:v>0</x:v>
      </x:c>
    </x:row>
    <x:row r="8948">
      <x:c r="CL8948" t="str">
        <x:v>CSV</x:v>
      </x:c>
      <x:c r="CM8948" t="str">
        <x:v>A1</x:v>
      </x:c>
      <x:c r="CN8948" t="str">
        <x:v>CSV GATE - Containment and Structural Viability</x:v>
      </x:c>
      <x:c r="CO8948" t="n">
        <x:f>IFERROR(IF(AND(TYPE('CSV'!A1)=TYPE(CN8948),ISBLANK('CSV'!A1)=ISBLANK(CN8948),EXACT('CSV'!A1,CN8948)),0,1),1)</x:f>
        <x:v>0</x:v>
      </x:c>
    </x:row>
    <x:row r="8949">
      <x:c r="CL8949" t="str">
        <x:v>CSV</x:v>
      </x:c>
      <x:c r="CM8949" t="str">
        <x:v>A2</x:v>
      </x:c>
      <x:c r="CN8949" t="str">
        <x:v>Cascade</x:v>
      </x:c>
      <x:c r="CO8949" t="n">
        <x:f>IFERROR(IF(AND(TYPE('CSV'!A2)=TYPE(CN8949),ISBLANK('CSV'!A2)=ISBLANK(CN8949),EXACT('CSV'!A2,CN8949)),0,1),1)</x:f>
        <x:v>0</x:v>
      </x:c>
    </x:row>
    <x:row r="8950">
      <x:c r="CL8950" t="str">
        <x:v>CSV</x:v>
      </x:c>
      <x:c r="CM8950" t="str">
        <x:v>B2</x:v>
      </x:c>
      <x:c r="CN8950" t="str">
        <x:v>RG -&gt; RF -&gt; TRC -&gt; CSV -&gt; RLS</x:v>
      </x:c>
      <x:c r="CO8950" t="n">
        <x:f>IFERROR(IF(AND(TYPE('CSV'!B2)=TYPE(CN8950),ISBLANK('CSV'!B2)=ISBLANK(CN8950),EXACT('CSV'!B2,CN8950)),0,1),1)</x:f>
        <x:v>0</x:v>
      </x:c>
    </x:row>
    <x:row r="8951">
      <x:c r="CL8951" t="str">
        <x:v>CSV</x:v>
      </x:c>
      <x:c r="CM8951" t="str">
        <x:v>A3</x:v>
      </x:c>
      <x:c r="CN8951" t="str">
        <x:v>Rule</x:v>
      </x:c>
      <x:c r="CO8951" t="n">
        <x:f>IFERROR(IF(AND(TYPE('CSV'!A3)=TYPE(CN8951),ISBLANK('CSV'!A3)=ISBLANK(CN8951),EXACT('CSV'!A3,CN8951)),0,1),1)</x:f>
        <x:v>0</x:v>
      </x:c>
    </x:row>
    <x:row r="8952">
      <x:c r="CL8952" t="str">
        <x:v>CSV</x:v>
      </x:c>
      <x:c r="CM8952" t="str">
        <x:v>B3</x:v>
      </x:c>
      <x:c r="CN8952" t="str">
        <x:v>CSV is not a purity filter; it routes detected harms and blocks only uncontained, non-viable, hidden, unjustly externalized, lock-in-producing, or structurally degrading harms. RF means Rights Floor; formal NCRC must pass before CSV and RLS.</x:v>
      </x:c>
      <x:c r="CO8952" t="n">
        <x:f>IFERROR(IF(AND(TYPE('CSV'!B3)=TYPE(CN8952),ISBLANK('CSV'!B3)=ISBLANK(CN8952),EXACT('CSV'!B3,CN8952)),0,1),1)</x:f>
        <x:v>0</x:v>
      </x:c>
    </x:row>
    <x:row r="8953">
      <x:c r="CL8953" t="str">
        <x:v>CSV</x:v>
      </x:c>
      <x:c r="CM8953" t="str">
        <x:v>A5</x:v>
      </x:c>
      <x:c r="CN8953" t="str">
        <x:v>CSV status</x:v>
      </x:c>
      <x:c r="CO8953" t="n">
        <x:f>IFERROR(IF(AND(TYPE('CSV'!A5)=TYPE(CN8953),ISBLANK('CSV'!A5)=ISBLANK(CN8953),EXACT('CSV'!A5,CN8953)),0,1),1)</x:f>
        <x:v>0</x:v>
      </x:c>
    </x:row>
    <x:row r="8954">
      <x:c r="CL8954" t="str">
        <x:v>CSV</x:v>
      </x:c>
      <x:c r="CM8954" t="str">
        <x:v>B5</x:v>
      </x:c>
      <x:c r="CN8954" t="str">
        <x:v>Meaning</x:v>
      </x:c>
      <x:c r="CO8954" t="n">
        <x:f>IFERROR(IF(AND(TYPE('CSV'!B5)=TYPE(CN8954),ISBLANK('CSV'!B5)=ISBLANK(CN8954),EXACT('CSV'!B5,CN8954)),0,1),1)</x:f>
        <x:v>0</x:v>
      </x:c>
    </x:row>
    <x:row r="8955">
      <x:c r="CL8955" t="str">
        <x:v>CSV</x:v>
      </x:c>
      <x:c r="CM8955" t="str">
        <x:v>C5</x:v>
      </x:c>
      <x:c r="CN8955" t="str">
        <x:v>Selection consequence</x:v>
      </x:c>
      <x:c r="CO8955" t="n">
        <x:f>IFERROR(IF(AND(TYPE('CSV'!C5)=TYPE(CN8955),ISBLANK('CSV'!C5)=ISBLANK(CN8955),EXACT('CSV'!C5,CN8955)),0,1),1)</x:f>
        <x:v>0</x:v>
      </x:c>
    </x:row>
    <x:row r="8956">
      <x:c r="CL8956" t="str">
        <x:v>CSV</x:v>
      </x:c>
      <x:c r="CM8956" t="str">
        <x:v>D5</x:v>
      </x:c>
      <x:c r="CN8956" t="str">
        <x:v>RLS routing</x:v>
      </x:c>
      <x:c r="CO8956" t="n">
        <x:f>IFERROR(IF(AND(TYPE('CSV'!D5)=TYPE(CN8956),ISBLANK('CSV'!D5)=ISBLANK(CN8956),EXACT('CSV'!D5,CN8956)),0,1),1)</x:f>
        <x:v>0</x:v>
      </x:c>
    </x:row>
    <x:row r="8957">
      <x:c r="CL8957" t="str">
        <x:v>CSV</x:v>
      </x:c>
      <x:c r="CM8957" t="str">
        <x:v>E5</x:v>
      </x:c>
      <x:c r="CN8957" t="str">
        <x:v>Controls binding?</x:v>
      </x:c>
      <x:c r="CO8957" t="n">
        <x:f>IFERROR(IF(AND(TYPE('CSV'!E5)=TYPE(CN8957),ISBLANK('CSV'!E5)=ISBLANK(CN8957),EXACT('CSV'!E5,CN8957)),0,1),1)</x:f>
        <x:v>0</x:v>
      </x:c>
    </x:row>
    <x:row r="8958">
      <x:c r="CL8958" t="str">
        <x:v>CSV</x:v>
      </x:c>
      <x:c r="CM8958" t="str">
        <x:v>F5</x:v>
      </x:c>
      <x:c r="CN8958" t="str">
        <x:v>Emergency allowed?</x:v>
      </x:c>
      <x:c r="CO8958" t="n">
        <x:f>IFERROR(IF(AND(TYPE('CSV'!F5)=TYPE(CN8958),ISBLANK('CSV'!F5)=ISBLANK(CN8958),EXACT('CSV'!F5,CN8958)),0,1),1)</x:f>
        <x:v>0</x:v>
      </x:c>
    </x:row>
    <x:row r="8959">
      <x:c r="CL8959" t="str">
        <x:v>CSV</x:v>
      </x:c>
      <x:c r="CM8959" t="str">
        <x:v>G5</x:v>
      </x:c>
      <x:c r="CN8959" t="str">
        <x:v>Notes</x:v>
      </x:c>
      <x:c r="CO8959" t="n">
        <x:f>IFERROR(IF(AND(TYPE('CSV'!G5)=TYPE(CN8959),ISBLANK('CSV'!G5)=ISBLANK(CN8959),EXACT('CSV'!G5,CN8959)),0,1),1)</x:f>
        <x:v>0</x:v>
      </x:c>
    </x:row>
    <x:row r="8960">
      <x:c r="CL8960" t="str">
        <x:v>CSV</x:v>
      </x:c>
      <x:c r="CM8960" t="str">
        <x:v>H5</x:v>
      </x:c>
      <x:c r="CN8960" t="str">
        <x:v>Example</x:v>
      </x:c>
      <x:c r="CO8960" t="n">
        <x:f>IFERROR(IF(AND(TYPE('CSV'!H5)=TYPE(CN8960),ISBLANK('CSV'!H5)=ISBLANK(CN8960),EXACT('CSV'!H5,CN8960)),0,1),1)</x:f>
        <x:v>0</x:v>
      </x:c>
    </x:row>
    <x:row r="8961">
      <x:c r="CL8961" t="str">
        <x:v>CSV</x:v>
      </x:c>
      <x:c r="CM8961" t="str">
        <x:v>A6</x:v>
      </x:c>
      <x:c r="CN8961" t="str">
        <x:v>CSV_PASS</x:v>
      </x:c>
      <x:c r="CO8961" t="n">
        <x:f>IFERROR(IF(AND(TYPE('CSV'!A6)=TYPE(CN8961),ISBLANK('CSV'!A6)=ISBLANK(CN8961),EXACT('CSV'!A6,CN8961)),0,1),1)</x:f>
        <x:v>0</x:v>
      </x:c>
    </x:row>
    <x:row r="8962">
      <x:c r="CL8962" t="str">
        <x:v>CSV</x:v>
      </x:c>
      <x:c r="CM8962" t="str">
        <x:v>B6</x:v>
      </x:c>
      <x:c r="CN8962" t="str">
        <x:v>Harms contained; structural viability adequate</x:v>
      </x:c>
      <x:c r="CO8962" t="n">
        <x:f>IFERROR(IF(AND(TYPE('CSV'!B6)=TYPE(CN8962),ISBLANK('CSV'!B6)=ISBLANK(CN8962),EXACT('CSV'!B6,CN8962)),0,1),1)</x:f>
        <x:v>0</x:v>
      </x:c>
    </x:row>
    <x:row r="8963">
      <x:c r="CL8963" t="str">
        <x:v>CSV</x:v>
      </x:c>
      <x:c r="CM8963" t="str">
        <x:v>C6</x:v>
      </x:c>
      <x:c r="CN8963" t="str">
        <x:v>Selectable if RF/NCRC and TRC passed</x:v>
      </x:c>
      <x:c r="CO8963" t="n">
        <x:f>IFERROR(IF(AND(TYPE('CSV'!C6)=TYPE(CN8963),ISBLANK('CSV'!C6)=ISBLANK(CN8963),EXACT('CSV'!C6,CN8963)),0,1),1)</x:f>
        <x:v>0</x:v>
      </x:c>
    </x:row>
    <x:row r="8964">
      <x:c r="CL8964" t="str">
        <x:v>CSV</x:v>
      </x:c>
      <x:c r="CM8964" t="str">
        <x:v>D6</x:v>
      </x:c>
      <x:c r="CN8964" t="str">
        <x:v>Residual harms carry into RLS</x:v>
      </x:c>
      <x:c r="CO8964" t="n">
        <x:f>IFERROR(IF(AND(TYPE('CSV'!D6)=TYPE(CN8964),ISBLANK('CSV'!D6)=ISBLANK(CN8964),EXACT('CSV'!D6,CN8964)),0,1),1)</x:f>
        <x:v>0</x:v>
      </x:c>
    </x:row>
    <x:row r="8965">
      <x:c r="CL8965" t="str">
        <x:v>CSV</x:v>
      </x:c>
      <x:c r="CM8965" t="str">
        <x:v>E6</x:v>
      </x:c>
      <x:c r="CN8965" t="str">
        <x:v>No</x:v>
      </x:c>
      <x:c r="CO8965" t="n">
        <x:f>IFERROR(IF(AND(TYPE('CSV'!E6)=TYPE(CN8965),ISBLANK('CSV'!E6)=ISBLANK(CN8965),EXACT('CSV'!E6,CN8965)),0,1),1)</x:f>
        <x:v>0</x:v>
      </x:c>
    </x:row>
    <x:row r="8966">
      <x:c r="CL8966" t="str">
        <x:v>CSV</x:v>
      </x:c>
      <x:c r="CM8966" t="str">
        <x:v>F6</x:v>
      </x:c>
      <x:c r="CN8966" t="str">
        <x:v>No</x:v>
      </x:c>
      <x:c r="CO8966" t="n">
        <x:f>IFERROR(IF(AND(TYPE('CSV'!F6)=TYPE(CN8966),ISBLANK('CSV'!F6)=ISBLANK(CN8966),EXACT('CSV'!F6,CN8966)),0,1),1)</x:f>
        <x:v>0</x:v>
      </x:c>
    </x:row>
    <x:row r="8967">
      <x:c r="CL8967" t="str">
        <x:v>CSV</x:v>
      </x:c>
      <x:c r="CM8967" t="str">
        <x:v>G6</x:v>
      </x:c>
      <x:c r="CN8967" t="str">
        <x:v>Ordinary pass</x:v>
      </x:c>
      <x:c r="CO8967" t="n">
        <x:f>IFERROR(IF(AND(TYPE('CSV'!G6)=TYPE(CN8967),ISBLANK('CSV'!G6)=ISBLANK(CN8967),EXACT('CSV'!G6,CN8967)),0,1),1)</x:f>
        <x:v>0</x:v>
      </x:c>
    </x:row>
    <x:row r="8968">
      <x:c r="CL8968" t="str">
        <x:v>CSV</x:v>
      </x:c>
      <x:c r="CM8968" t="str">
        <x:v>H6</x:v>
      </x:c>
      <x:c r="CN8968" t="str">
        <x:v>Battery backup feasible</x:v>
      </x:c>
      <x:c r="CO8968" t="n">
        <x:f>IFERROR(IF(AND(TYPE('CSV'!H6)=TYPE(CN8968),ISBLANK('CSV'!H6)=ISBLANK(CN8968),EXACT('CSV'!H6,CN8968)),0,1),1)</x:f>
        <x:v>0</x:v>
      </x:c>
    </x:row>
    <x:row r="8969">
      <x:c r="CL8969" t="str">
        <x:v>CSV</x:v>
      </x:c>
      <x:c r="CM8969" t="str">
        <x:v>A7</x:v>
      </x:c>
      <x:c r="CN8969" t="str">
        <x:v>CSV_PASS_WITH_CONTROLS</x:v>
      </x:c>
      <x:c r="CO8969" t="n">
        <x:f>IFERROR(IF(AND(TYPE('CSV'!A7)=TYPE(CN8969),ISBLANK('CSV'!A7)=ISBLANK(CN8969),EXACT('CSV'!A7,CN8969)),0,1),1)</x:f>
        <x:v>0</x:v>
      </x:c>
    </x:row>
    <x:row r="8970">
      <x:c r="CL8970" t="str">
        <x:v>CSV</x:v>
      </x:c>
      <x:c r="CM8970" t="str">
        <x:v>B7</x:v>
      </x:c>
      <x:c r="CN8970" t="str">
        <x:v>Selectable only with declared controls</x:v>
      </x:c>
      <x:c r="CO8970" t="n">
        <x:f>IFERROR(IF(AND(TYPE('CSV'!B7)=TYPE(CN8970),ISBLANK('CSV'!B7)=ISBLANK(CN8970),EXACT('CSV'!B7,CN8970)),0,1),1)</x:f>
        <x:v>0</x:v>
      </x:c>
    </x:row>
    <x:row r="8971">
      <x:c r="CL8971" t="str">
        <x:v>CSV</x:v>
      </x:c>
      <x:c r="CM8971" t="str">
        <x:v>C7</x:v>
      </x:c>
      <x:c r="CN8971" t="str">
        <x:v>Selectable as controlled option only</x:v>
      </x:c>
      <x:c r="CO8971" t="n">
        <x:f>IFERROR(IF(AND(TYPE('CSV'!C7)=TYPE(CN8971),ISBLANK('CSV'!C7)=ISBLANK(CN8971),EXACT('CSV'!C7,CN8971)),0,1),1)</x:f>
        <x:v>0</x:v>
      </x:c>
    </x:row>
    <x:row r="8972">
      <x:c r="CL8972" t="str">
        <x:v>CSV</x:v>
      </x:c>
      <x:c r="CM8972" t="str">
        <x:v>D7</x:v>
      </x:c>
      <x:c r="CN8972" t="str">
        <x:v>Residual harms carry into RLS</x:v>
      </x:c>
      <x:c r="CO8972" t="n">
        <x:f>IFERROR(IF(AND(TYPE('CSV'!D7)=TYPE(CN8972),ISBLANK('CSV'!D7)=ISBLANK(CN8972),EXACT('CSV'!D7,CN8972)),0,1),1)</x:f>
        <x:v>0</x:v>
      </x:c>
    </x:row>
    <x:row r="8973">
      <x:c r="CL8973" t="str">
        <x:v>CSV</x:v>
      </x:c>
      <x:c r="CM8973" t="str">
        <x:v>E7</x:v>
      </x:c>
      <x:c r="CN8973" t="str">
        <x:v>Yes</x:v>
      </x:c>
      <x:c r="CO8973" t="n">
        <x:f>IFERROR(IF(AND(TYPE('CSV'!E7)=TYPE(CN8973),ISBLANK('CSV'!E7)=ISBLANK(CN8973),EXACT('CSV'!E7,CN8973)),0,1),1)</x:f>
        <x:v>0</x:v>
      </x:c>
    </x:row>
    <x:row r="8974">
      <x:c r="CL8974" t="str">
        <x:v>CSV</x:v>
      </x:c>
      <x:c r="CM8974" t="str">
        <x:v>F7</x:v>
      </x:c>
      <x:c r="CN8974" t="str">
        <x:v>No</x:v>
      </x:c>
      <x:c r="CO8974" t="n">
        <x:f>IFERROR(IF(AND(TYPE('CSV'!F7)=TYPE(CN8974),ISBLANK('CSV'!F7)=ISBLANK(CN8974),EXACT('CSV'!F7,CN8974)),0,1),1)</x:f>
        <x:v>0</x:v>
      </x:c>
    </x:row>
    <x:row r="8975">
      <x:c r="CL8975" t="str">
        <x:v>CSV</x:v>
      </x:c>
      <x:c r="CM8975" t="str">
        <x:v>G7</x:v>
      </x:c>
      <x:c r="CN8975" t="str">
        <x:v>Controls are part of the option</x:v>
      </x:c>
      <x:c r="CO8975" t="n">
        <x:f>IFERROR(IF(AND(TYPE('CSV'!G7)=TYPE(CN8975),ISBLANK('CSV'!G7)=ISBLANK(CN8975),EXACT('CSV'!G7,CN8975)),0,1),1)</x:f>
        <x:v>0</x:v>
      </x:c>
    </x:row>
    <x:row r="8976">
      <x:c r="CL8976" t="str">
        <x:v>CSV</x:v>
      </x:c>
      <x:c r="CM8976" t="str">
        <x:v>H7</x:v>
      </x:c>
      <x:c r="CN8976" t="str">
        <x:v>Outdoor generator with limits</x:v>
      </x:c>
      <x:c r="CO8976" t="n">
        <x:f>IFERROR(IF(AND(TYPE('CSV'!H7)=TYPE(CN8976),ISBLANK('CSV'!H7)=ISBLANK(CN8976),EXACT('CSV'!H7,CN8976)),0,1),1)</x:f>
        <x:v>0</x:v>
      </x:c>
    </x:row>
    <x:row r="8977">
      <x:c r="CL8977" t="str">
        <x:v>CSV</x:v>
      </x:c>
      <x:c r="CM8977" t="str">
        <x:v>A8</x:v>
      </x:c>
      <x:c r="CN8977" t="str">
        <x:v>CSV_REDESIGN_REQUIRED</x:v>
      </x:c>
      <x:c r="CO8977" t="n">
        <x:f>IFERROR(IF(AND(TYPE('CSV'!A8)=TYPE(CN8977),ISBLANK('CSV'!A8)=ISBLANK(CN8977),EXACT('CSV'!A8,CN8977)),0,1),1)</x:f>
        <x:v>0</x:v>
      </x:c>
    </x:row>
    <x:row r="8978">
      <x:c r="CL8978" t="str">
        <x:v>CSV</x:v>
      </x:c>
      <x:c r="CM8978" t="str">
        <x:v>B8</x:v>
      </x:c>
      <x:c r="CN8978" t="str">
        <x:v>Too harmful/non-viable as specified but fixable</x:v>
      </x:c>
      <x:c r="CO8978" t="n">
        <x:f>IFERROR(IF(AND(TYPE('CSV'!B8)=TYPE(CN8978),ISBLANK('CSV'!B8)=ISBLANK(CN8978),EXACT('CSV'!B8,CN8978)),0,1),1)</x:f>
        <x:v>0</x:v>
      </x:c>
    </x:row>
    <x:row r="8979">
      <x:c r="CL8979" t="str">
        <x:v>CSV</x:v>
      </x:c>
      <x:c r="CM8979" t="str">
        <x:v>C8</x:v>
      </x:c>
      <x:c r="CN8979" t="str">
        <x:v>Not selectable as specified</x:v>
      </x:c>
      <x:c r="CO8979" t="n">
        <x:f>IFERROR(IF(AND(TYPE('CSV'!C8)=TYPE(CN8979),ISBLANK('CSV'!C8)=ISBLANK(CN8979),EXACT('CSV'!C8,CN8979)),0,1),1)</x:f>
        <x:v>0</x:v>
      </x:c>
    </x:row>
    <x:row r="8980">
      <x:c r="CL8980" t="str">
        <x:v>CSV</x:v>
      </x:c>
      <x:c r="CM8980" t="str">
        <x:v>D8</x:v>
      </x:c>
      <x:c r="CN8980" t="str">
        <x:v>No RLS for original</x:v>
      </x:c>
      <x:c r="CO8980" t="n">
        <x:f>IFERROR(IF(AND(TYPE('CSV'!D8)=TYPE(CN8980),ISBLANK('CSV'!D8)=ISBLANK(CN8980),EXACT('CSV'!D8,CN8980)),0,1),1)</x:f>
        <x:v>0</x:v>
      </x:c>
    </x:row>
    <x:row r="8981">
      <x:c r="CL8981" t="str">
        <x:v>CSV</x:v>
      </x:c>
      <x:c r="CM8981" t="str">
        <x:v>E8</x:v>
      </x:c>
      <x:c r="CN8981" t="str">
        <x:v>N/A</x:v>
      </x:c>
      <x:c r="CO8981" t="n">
        <x:f>IFERROR(IF(AND(TYPE('CSV'!E8)=TYPE(CN8981),ISBLANK('CSV'!E8)=ISBLANK(CN8981),EXACT('CSV'!E8,CN8981)),0,1),1)</x:f>
        <x:v>0</x:v>
      </x:c>
    </x:row>
    <x:row r="8982">
      <x:c r="CL8982" t="str">
        <x:v>CSV</x:v>
      </x:c>
      <x:c r="CM8982" t="str">
        <x:v>F8</x:v>
      </x:c>
      <x:c r="CN8982" t="str">
        <x:v>No</x:v>
      </x:c>
      <x:c r="CO8982" t="n">
        <x:f>IFERROR(IF(AND(TYPE('CSV'!F8)=TYPE(CN8982),ISBLANK('CSV'!F8)=ISBLANK(CN8982),EXACT('CSV'!F8,CN8982)),0,1),1)</x:f>
        <x:v>0</x:v>
      </x:c>
    </x:row>
    <x:row r="8983">
      <x:c r="CL8983" t="str">
        <x:v>CSV</x:v>
      </x:c>
      <x:c r="CM8983" t="str">
        <x:v>G8</x:v>
      </x:c>
      <x:c r="CN8983" t="str">
        <x:v>Redesign and rerun</x:v>
      </x:c>
      <x:c r="CO8983" t="n">
        <x:f>IFERROR(IF(AND(TYPE('CSV'!G8)=TYPE(CN8983),ISBLANK('CSV'!G8)=ISBLANK(CN8983),EXACT('CSV'!G8,CN8983)),0,1),1)</x:f>
        <x:v>0</x:v>
      </x:c>
    </x:row>
    <x:row r="8984">
      <x:c r="CL8984" t="str">
        <x:v>CSV</x:v>
      </x:c>
      <x:c r="CM8984" t="str">
        <x:v>H8</x:v>
      </x:c>
      <x:c r="CN8984" t="str">
        <x:v>Uncontrolled generator</x:v>
      </x:c>
      <x:c r="CO8984" t="n">
        <x:f>IFERROR(IF(AND(TYPE('CSV'!H8)=TYPE(CN8984),ISBLANK('CSV'!H8)=ISBLANK(CN8984),EXACT('CSV'!H8,CN8984)),0,1),1)</x:f>
        <x:v>0</x:v>
      </x:c>
    </x:row>
    <x:row r="8985">
      <x:c r="CL8985" t="str">
        <x:v>CSV</x:v>
      </x:c>
      <x:c r="CM8985" t="str">
        <x:v>A9</x:v>
      </x:c>
      <x:c r="CN8985" t="str">
        <x:v>CSV_ESCALATE</x:v>
      </x:c>
      <x:c r="CO8985" t="n">
        <x:f>IFERROR(IF(AND(TYPE('CSV'!A9)=TYPE(CN8985),ISBLANK('CSV'!A9)=ISBLANK(CN8985),EXACT('CSV'!A9,CN8985)),0,1),1)</x:f>
        <x:v>0</x:v>
      </x:c>
    </x:row>
    <x:row r="8986">
      <x:c r="CL8986" t="str">
        <x:v>CSV</x:v>
      </x:c>
      <x:c r="CM8986" t="str">
        <x:v>B9</x:v>
      </x:c>
      <x:c r="CN8986" t="str">
        <x:v>Evidence/stakes require higher review</x:v>
      </x:c>
      <x:c r="CO8986" t="n">
        <x:f>IFERROR(IF(AND(TYPE('CSV'!B9)=TYPE(CN8986),ISBLANK('CSV'!B9)=ISBLANK(CN8986),EXACT('CSV'!B9,CN8986)),0,1),1)</x:f>
        <x:v>0</x:v>
      </x:c>
    </x:row>
    <x:row r="8987">
      <x:c r="CL8987" t="str">
        <x:v>CSV</x:v>
      </x:c>
      <x:c r="CM8987" t="str">
        <x:v>C9</x:v>
      </x:c>
      <x:c r="CN8987" t="str">
        <x:v>No final selection until resolved</x:v>
      </x:c>
      <x:c r="CO8987" t="n">
        <x:f>IFERROR(IF(AND(TYPE('CSV'!C9)=TYPE(CN8987),ISBLANK('CSV'!C9)=ISBLANK(CN8987),EXACT('CSV'!C9,CN8987)),0,1),1)</x:f>
        <x:v>0</x:v>
      </x:c>
    </x:row>
    <x:row r="8988">
      <x:c r="CL8988" t="str">
        <x:v>CSV</x:v>
      </x:c>
      <x:c r="CM8988" t="str">
        <x:v>D9</x:v>
      </x:c>
      <x:c r="CN8988" t="str">
        <x:v>No final RLS</x:v>
      </x:c>
      <x:c r="CO8988" t="n">
        <x:f>IFERROR(IF(AND(TYPE('CSV'!D9)=TYPE(CN8988),ISBLANK('CSV'!D9)=ISBLANK(CN8988),EXACT('CSV'!D9,CN8988)),0,1),1)</x:f>
        <x:v>0</x:v>
      </x:c>
    </x:row>
    <x:row r="8989">
      <x:c r="CL8989" t="str">
        <x:v>CSV</x:v>
      </x:c>
      <x:c r="CM8989" t="str">
        <x:v>E9</x:v>
      </x:c>
      <x:c r="CN8989" t="str">
        <x:v>N/A</x:v>
      </x:c>
      <x:c r="CO8989" t="n">
        <x:f>IFERROR(IF(AND(TYPE('CSV'!E9)=TYPE(CN8989),ISBLANK('CSV'!E9)=ISBLANK(CN8989),EXACT('CSV'!E9,CN8989)),0,1),1)</x:f>
        <x:v>0</x:v>
      </x:c>
    </x:row>
    <x:row r="8990">
      <x:c r="CL8990" t="str">
        <x:v>CSV</x:v>
      </x:c>
      <x:c r="CM8990" t="str">
        <x:v>F9</x:v>
      </x:c>
      <x:c r="CN8990" t="str">
        <x:v>Maybe</x:v>
      </x:c>
      <x:c r="CO8990" t="n">
        <x:f>IFERROR(IF(AND(TYPE('CSV'!F9)=TYPE(CN8990),ISBLANK('CSV'!F9)=ISBLANK(CN8990),EXACT('CSV'!F9,CN8990)),0,1),1)</x:f>
        <x:v>0</x:v>
      </x:c>
    </x:row>
    <x:row r="8991">
      <x:c r="CL8991" t="str">
        <x:v>CSV</x:v>
      </x:c>
      <x:c r="CM8991" t="str">
        <x:v>G9</x:v>
      </x:c>
      <x:c r="CN8991" t="str">
        <x:v>Higher tier review</x:v>
      </x:c>
      <x:c r="CO8991" t="n">
        <x:f>IFERROR(IF(AND(TYPE('CSV'!G9)=TYPE(CN8991),ISBLANK('CSV'!G9)=ISBLANK(CN8991),EXACT('CSV'!G9,CN8991)),0,1),1)</x:f>
        <x:v>0</x:v>
      </x:c>
    </x:row>
    <x:row r="8992">
      <x:c r="CL8992" t="str">
        <x:v>CSV</x:v>
      </x:c>
      <x:c r="CM8992" t="str">
        <x:v>H9</x:v>
      </x:c>
      <x:c r="CN8992" t="str">
        <x:v>Missing UCI/HOI material data</x:v>
      </x:c>
      <x:c r="CO8992" t="n">
        <x:f>IFERROR(IF(AND(TYPE('CSV'!H9)=TYPE(CN8992),ISBLANK('CSV'!H9)=ISBLANK(CN8992),EXACT('CSV'!H9,CN8992)),0,1),1)</x:f>
        <x:v>0</x:v>
      </x:c>
    </x:row>
    <x:row r="8993">
      <x:c r="CL8993" t="str">
        <x:v>CSV</x:v>
      </x:c>
      <x:c r="CM8993" t="str">
        <x:v>A10</x:v>
      </x:c>
      <x:c r="CN8993" t="str">
        <x:v>CSV_FAIL</x:v>
      </x:c>
      <x:c r="CO8993" t="n">
        <x:f>IFERROR(IF(AND(TYPE('CSV'!A10)=TYPE(CN8993),ISBLANK('CSV'!A10)=ISBLANK(CN8993),EXACT('CSV'!A10,CN8993)),0,1),1)</x:f>
        <x:v>0</x:v>
      </x:c>
    </x:row>
    <x:row r="8994">
      <x:c r="CL8994" t="str">
        <x:v>CSV</x:v>
      </x:c>
      <x:c r="CM8994" t="str">
        <x:v>B10</x:v>
      </x:c>
      <x:c r="CN8994" t="str">
        <x:v>Uncontained or structurally non-viable beyond tolerance</x:v>
      </x:c>
      <x:c r="CO8994" t="n">
        <x:f>IFERROR(IF(AND(TYPE('CSV'!B10)=TYPE(CN8994),ISBLANK('CSV'!B10)=ISBLANK(CN8994),EXACT('CSV'!B10,CN8994)),0,1),1)</x:f>
        <x:v>0</x:v>
      </x:c>
    </x:row>
    <x:row r="8995">
      <x:c r="CL8995" t="str">
        <x:v>CSV</x:v>
      </x:c>
      <x:c r="CM8995" t="str">
        <x:v>C10</x:v>
      </x:c>
      <x:c r="CN8995" t="str">
        <x:v>Not selectable</x:v>
      </x:c>
      <x:c r="CO8995" t="n">
        <x:f>IFERROR(IF(AND(TYPE('CSV'!C10)=TYPE(CN8995),ISBLANK('CSV'!C10)=ISBLANK(CN8995),EXACT('CSV'!C10,CN8995)),0,1),1)</x:f>
        <x:v>0</x:v>
      </x:c>
    </x:row>
    <x:row r="8996">
      <x:c r="CL8996" t="str">
        <x:v>CSV</x:v>
      </x:c>
      <x:c r="CM8996" t="str">
        <x:v>D10</x:v>
      </x:c>
      <x:c r="CN8996" t="str">
        <x:v>No RLS</x:v>
      </x:c>
      <x:c r="CO8996" t="n">
        <x:f>IFERROR(IF(AND(TYPE('CSV'!D10)=TYPE(CN8996),ISBLANK('CSV'!D10)=ISBLANK(CN8996),EXACT('CSV'!D10,CN8996)),0,1),1)</x:f>
        <x:v>0</x:v>
      </x:c>
    </x:row>
    <x:row r="8997">
      <x:c r="CL8997" t="str">
        <x:v>CSV</x:v>
      </x:c>
      <x:c r="CM8997" t="str">
        <x:v>E10</x:v>
      </x:c>
      <x:c r="CN8997" t="str">
        <x:v>N/A</x:v>
      </x:c>
      <x:c r="CO8997" t="n">
        <x:f>IFERROR(IF(AND(TYPE('CSV'!E10)=TYPE(CN8997),ISBLANK('CSV'!E10)=ISBLANK(CN8997),EXACT('CSV'!E10,CN8997)),0,1),1)</x:f>
        <x:v>0</x:v>
      </x:c>
    </x:row>
    <x:row r="8998">
      <x:c r="CL8998" t="str">
        <x:v>CSV</x:v>
      </x:c>
      <x:c r="CM8998" t="str">
        <x:v>F10</x:v>
      </x:c>
      <x:c r="CN8998" t="str">
        <x:v>No</x:v>
      </x:c>
      <x:c r="CO8998" t="n">
        <x:f>IFERROR(IF(AND(TYPE('CSV'!F10)=TYPE(CN8998),ISBLANK('CSV'!F10)=ISBLANK(CN8998),EXACT('CSV'!F10,CN8998)),0,1),1)</x:f>
        <x:v>0</x:v>
      </x:c>
    </x:row>
    <x:row r="8999">
      <x:c r="CL8999" t="str">
        <x:v>CSV</x:v>
      </x:c>
      <x:c r="CM8999" t="str">
        <x:v>G10</x:v>
      </x:c>
      <x:c r="CN8999" t="str">
        <x:v>Gate failure</x:v>
      </x:c>
      <x:c r="CO8999" t="n">
        <x:f>IFERROR(IF(AND(TYPE('CSV'!G10)=TYPE(CN8999),ISBLANK('CSV'!G10)=ISBLANK(CN8999),EXACT('CSV'!G10,CN8999)),0,1),1)</x:f>
        <x:v>0</x:v>
      </x:c>
    </x:row>
    <x:row r="9000">
      <x:c r="CL9000" t="str">
        <x:v>CSV</x:v>
      </x:c>
      <x:c r="CM9000" t="str">
        <x:v>H10</x:v>
      </x:c>
      <x:c r="CN9000" t="str">
        <x:v>Indoor generator near people</x:v>
      </x:c>
      <x:c r="CO9000" t="n">
        <x:f>IFERROR(IF(AND(TYPE('CSV'!H10)=TYPE(CN9000),ISBLANK('CSV'!H10)=ISBLANK(CN9000),EXACT('CSV'!H10,CN9000)),0,1),1)</x:f>
        <x:v>0</x:v>
      </x:c>
    </x:row>
    <x:row r="9001">
      <x:c r="CL9001" t="str">
        <x:v>CSV</x:v>
      </x:c>
      <x:c r="CM9001" t="str">
        <x:v>A11</x:v>
      </x:c>
      <x:c r="CN9001" t="str">
        <x:v>CSV_EMERGENCY_PROVISIONAL</x:v>
      </x:c>
      <x:c r="CO9001" t="n">
        <x:f>IFERROR(IF(AND(TYPE('CSV'!A11)=TYPE(CN9001),ISBLANK('CSV'!A11)=ISBLANK(CN9001),EXACT('CSV'!A11,CN9001)),0,1),1)</x:f>
        <x:v>0</x:v>
      </x:c>
    </x:row>
    <x:row r="9002">
      <x:c r="CL9002" t="str">
        <x:v>CSV</x:v>
      </x:c>
      <x:c r="CM9002" t="str">
        <x:v>B11</x:v>
      </x:c>
      <x:c r="CN9002" t="str">
        <x:v>Temporary necessity when no better feasible option exists</x:v>
      </x:c>
      <x:c r="CO9002" t="n">
        <x:f>IFERROR(IF(AND(TYPE('CSV'!B11)=TYPE(CN9002),ISBLANK('CSV'!B11)=ISBLANK(CN9002),EXACT('CSV'!B11,CN9002)),0,1),1)</x:f>
        <x:v>0</x:v>
      </x:c>
    </x:row>
    <x:row r="9003">
      <x:c r="CL9003" t="str">
        <x:v>CSV</x:v>
      </x:c>
      <x:c r="CM9003" t="str">
        <x:v>C11</x:v>
      </x:c>
      <x:c r="CN9003" t="str">
        <x:v>Time-limited provisional only</x:v>
      </x:c>
      <x:c r="CO9003" t="n">
        <x:f>IFERROR(IF(AND(TYPE('CSV'!C11)=TYPE(CN9003),ISBLANK('CSV'!C11)=ISBLANK(CN9003),EXACT('CSV'!C11,CN9003)),0,1),1)</x:f>
        <x:v>0</x:v>
      </x:c>
    </x:row>
    <x:row r="9004">
      <x:c r="CL9004" t="str">
        <x:v>CSV</x:v>
      </x:c>
      <x:c r="CM9004" t="str">
        <x:v>D11</x:v>
      </x:c>
      <x:c r="CN9004" t="str">
        <x:v>Fallback/triage only</x:v>
      </x:c>
      <x:c r="CO9004" t="n">
        <x:f>IFERROR(IF(AND(TYPE('CSV'!D11)=TYPE(CN9004),ISBLANK('CSV'!D11)=ISBLANK(CN9004),EXACT('CSV'!D11,CN9004)),0,1),1)</x:f>
        <x:v>0</x:v>
      </x:c>
    </x:row>
    <x:row r="9005">
      <x:c r="CL9005" t="str">
        <x:v>CSV</x:v>
      </x:c>
      <x:c r="CM9005" t="str">
        <x:v>E11</x:v>
      </x:c>
      <x:c r="CN9005" t="str">
        <x:v>Yes</x:v>
      </x:c>
      <x:c r="CO9005" t="n">
        <x:f>IFERROR(IF(AND(TYPE('CSV'!E11)=TYPE(CN9005),ISBLANK('CSV'!E11)=ISBLANK(CN9005),EXACT('CSV'!E11,CN9005)),0,1),1)</x:f>
        <x:v>0</x:v>
      </x:c>
    </x:row>
    <x:row r="9006">
      <x:c r="CL9006" t="str">
        <x:v>CSV</x:v>
      </x:c>
      <x:c r="CM9006" t="str">
        <x:v>F11</x:v>
      </x:c>
      <x:c r="CN9006" t="str">
        <x:v>Yes</x:v>
      </x:c>
      <x:c r="CO9006" t="n">
        <x:f>IFERROR(IF(AND(TYPE('CSV'!F11)=TYPE(CN9006),ISBLANK('CSV'!F11)=ISBLANK(CN9006),EXACT('CSV'!F11,CN9006)),0,1),1)</x:f>
        <x:v>0</x:v>
      </x:c>
    </x:row>
    <x:row r="9007">
      <x:c r="CL9007" t="str">
        <x:v>CSV</x:v>
      </x:c>
      <x:c r="CM9007" t="str">
        <x:v>G11</x:v>
      </x:c>
      <x:c r="CN9007" t="str">
        <x:v>No full alignment claim</x:v>
      </x:c>
      <x:c r="CO9007" t="n">
        <x:f>IFERROR(IF(AND(TYPE('CSV'!G11)=TYPE(CN9007),ISBLANK('CSV'!G11)=ISBLANK(CN9007),EXACT('CSV'!G11,CN9007)),0,1),1)</x:f>
        <x:v>0</x:v>
      </x:c>
    </x:row>
    <x:row r="9008">
      <x:c r="CL9008" t="str">
        <x:v>CSV</x:v>
      </x:c>
      <x:c r="CM9008" t="str">
        <x:v>H11</x:v>
      </x:c>
      <x:c r="CN9008" t="str">
        <x:v>Short outage emergency</x:v>
      </x:c>
      <x:c r="CO9008" t="n">
        <x:f>IFERROR(IF(AND(TYPE('CSV'!H11)=TYPE(CN9008),ISBLANK('CSV'!H11)=ISBLANK(CN9008),EXACT('CSV'!H11,CN9008)),0,1),1)</x:f>
        <x:v>0</x:v>
      </x:c>
    </x:row>
    <x:row r="9009">
      <x:c r="CL9009" t="str">
        <x:v>CSV</x:v>
      </x:c>
      <x:c r="CM9009" t="str">
        <x:v>A12</x:v>
      </x:c>
      <x:c r="CN9009" t="str">
        <x:v>CSV_NOT_MATERIAL</x:v>
      </x:c>
      <x:c r="CO9009" t="n">
        <x:f>IFERROR(IF(AND(TYPE('CSV'!A12)=TYPE(CN9009),ISBLANK('CSV'!A12)=ISBLANK(CN9009),EXACT('CSV'!A12,CN9009)),0,1),1)</x:f>
        <x:v>0</x:v>
      </x:c>
    </x:row>
    <x:row r="9010">
      <x:c r="CL9010" t="str">
        <x:v>CSV</x:v>
      </x:c>
      <x:c r="CM9010" t="str">
        <x:v>B12</x:v>
      </x:c>
      <x:c r="CN9010" t="str">
        <x:v>CSV not material with rationale</x:v>
      </x:c>
      <x:c r="CO9010" t="n">
        <x:f>IFERROR(IF(AND(TYPE('CSV'!B12)=TYPE(CN9010),ISBLANK('CSV'!B12)=ISBLANK(CN9010),EXACT('CSV'!B12,CN9010)),0,1),1)</x:f>
        <x:v>0</x:v>
      </x:c>
    </x:row>
    <x:row r="9011">
      <x:c r="CL9011" t="str">
        <x:v>CSV</x:v>
      </x:c>
      <x:c r="CM9011" t="str">
        <x:v>C12</x:v>
      </x:c>
      <x:c r="CN9011" t="str">
        <x:v>May proceed if other gates pass</x:v>
      </x:c>
      <x:c r="CO9011" t="n">
        <x:f>IFERROR(IF(AND(TYPE('CSV'!C12)=TYPE(CN9011),ISBLANK('CSV'!C12)=ISBLANK(CN9011),EXACT('CSV'!C12,CN9011)),0,1),1)</x:f>
        <x:v>0</x:v>
      </x:c>
    </x:row>
    <x:row r="9012">
      <x:c r="CL9012" t="str">
        <x:v>CSV</x:v>
      </x:c>
      <x:c r="CM9012" t="str">
        <x:v>D12</x:v>
      </x:c>
      <x:c r="CN9012" t="str">
        <x:v>RLS allowed</x:v>
      </x:c>
      <x:c r="CO9012" t="n">
        <x:f>IFERROR(IF(AND(TYPE('CSV'!D12)=TYPE(CN9012),ISBLANK('CSV'!D12)=ISBLANK(CN9012),EXACT('CSV'!D12,CN9012)),0,1),1)</x:f>
        <x:v>0</x:v>
      </x:c>
    </x:row>
    <x:row r="9013">
      <x:c r="CL9013" t="str">
        <x:v>CSV</x:v>
      </x:c>
      <x:c r="CM9013" t="str">
        <x:v>E12</x:v>
      </x:c>
      <x:c r="CN9013" t="str">
        <x:v>No</x:v>
      </x:c>
      <x:c r="CO9013" t="n">
        <x:f>IFERROR(IF(AND(TYPE('CSV'!E12)=TYPE(CN9013),ISBLANK('CSV'!E12)=ISBLANK(CN9013),EXACT('CSV'!E12,CN9013)),0,1),1)</x:f>
        <x:v>0</x:v>
      </x:c>
    </x:row>
    <x:row r="9014">
      <x:c r="CL9014" t="str">
        <x:v>CSV</x:v>
      </x:c>
      <x:c r="CM9014" t="str">
        <x:v>F12</x:v>
      </x:c>
      <x:c r="CN9014" t="str">
        <x:v>No</x:v>
      </x:c>
      <x:c r="CO9014" t="n">
        <x:f>IFERROR(IF(AND(TYPE('CSV'!F12)=TYPE(CN9014),ISBLANK('CSV'!F12)=ISBLANK(CN9014),EXACT('CSV'!F12,CN9014)),0,1),1)</x:f>
        <x:v>0</x:v>
      </x:c>
    </x:row>
    <x:row r="9015">
      <x:c r="CL9015" t="str">
        <x:v>CSV</x:v>
      </x:c>
      <x:c r="CM9015" t="str">
        <x:v>G12</x:v>
      </x:c>
      <x:c r="CN9015" t="str">
        <x:v>Record rationale</x:v>
      </x:c>
      <x:c r="CO9015" t="n">
        <x:f>IFERROR(IF(AND(TYPE('CSV'!G12)=TYPE(CN9015),ISBLANK('CSV'!G12)=ISBLANK(CN9015),EXACT('CSV'!G12,CN9015)),0,1),1)</x:f>
        <x:v>0</x:v>
      </x:c>
    </x:row>
    <x:row r="9016">
      <x:c r="CL9016" t="str">
        <x:v>CSV</x:v>
      </x:c>
      <x:c r="CM9016" t="str">
        <x:v>H12</x:v>
      </x:c>
      <x:c r="CN9016" t="str">
        <x:v>Low-stakes clerical choice</x:v>
      </x:c>
      <x:c r="CO9016" t="n">
        <x:f>IFERROR(IF(AND(TYPE('CSV'!H12)=TYPE(CN9016),ISBLANK('CSV'!H12)=ISBLANK(CN9016),EXACT('CSV'!H12,CN9016)),0,1),1)</x:f>
        <x:v>0</x:v>
      </x:c>
    </x:row>
    <x:row r="9017">
      <x:c r="CL9017" t="str">
        <x:v>CSV</x:v>
      </x:c>
      <x:c r="CM9017" t="str">
        <x:v>A14</x:v>
      </x:c>
      <x:c r="CN9017" t="str">
        <x:v>Diagnostic</x:v>
      </x:c>
      <x:c r="CO9017" t="n">
        <x:f>IFERROR(IF(AND(TYPE('CSV'!A14)=TYPE(CN9017),ISBLANK('CSV'!A14)=ISBLANK(CN9017),EXACT('CSV'!A14,CN9017)),0,1),1)</x:f>
        <x:v>0</x:v>
      </x:c>
    </x:row>
    <x:row r="9018">
      <x:c r="CL9018" t="str">
        <x:v>CSV</x:v>
      </x:c>
      <x:c r="CM9018" t="str">
        <x:v>B14</x:v>
      </x:c>
      <x:c r="CN9018" t="str">
        <x:v>0</x:v>
      </x:c>
      <x:c r="CO9018" t="n">
        <x:f>IFERROR(IF(AND(TYPE('CSV'!B14)=TYPE(CN9018),ISBLANK('CSV'!B14)=ISBLANK(CN9018),EXACT('CSV'!B14,CN9018)),0,1),1)</x:f>
        <x:v>0</x:v>
      </x:c>
    </x:row>
    <x:row r="9019">
      <x:c r="CL9019" t="str">
        <x:v>CSV</x:v>
      </x:c>
      <x:c r="CM9019" t="str">
        <x:v>C14</x:v>
      </x:c>
      <x:c r="CN9019" t="str">
        <x:v>1</x:v>
      </x:c>
      <x:c r="CO9019" t="n">
        <x:f>IFERROR(IF(AND(TYPE('CSV'!C14)=TYPE(CN9019),ISBLANK('CSV'!C14)=ISBLANK(CN9019),EXACT('CSV'!C14,CN9019)),0,1),1)</x:f>
        <x:v>0</x:v>
      </x:c>
    </x:row>
    <x:row r="9020">
      <x:c r="CL9020" t="str">
        <x:v>CSV</x:v>
      </x:c>
      <x:c r="CM9020" t="str">
        <x:v>D14</x:v>
      </x:c>
      <x:c r="CN9020" t="str">
        <x:v>2</x:v>
      </x:c>
      <x:c r="CO9020" t="n">
        <x:f>IFERROR(IF(AND(TYPE('CSV'!D14)=TYPE(CN9020),ISBLANK('CSV'!D14)=ISBLANK(CN9020),EXACT('CSV'!D14,CN9020)),0,1),1)</x:f>
        <x:v>0</x:v>
      </x:c>
    </x:row>
    <x:row r="9021">
      <x:c r="CL9021" t="str">
        <x:v>CSV</x:v>
      </x:c>
      <x:c r="CM9021" t="str">
        <x:v>E14</x:v>
      </x:c>
      <x:c r="CN9021" t="str">
        <x:v>3</x:v>
      </x:c>
      <x:c r="CO9021" t="n">
        <x:f>IFERROR(IF(AND(TYPE('CSV'!E14)=TYPE(CN9021),ISBLANK('CSV'!E14)=ISBLANK(CN9021),EXACT('CSV'!E14,CN9021)),0,1),1)</x:f>
        <x:v>0</x:v>
      </x:c>
    </x:row>
    <x:row r="9022">
      <x:c r="CL9022" t="str">
        <x:v>CSV</x:v>
      </x:c>
      <x:c r="CM9022" t="str">
        <x:v>F14</x:v>
      </x:c>
      <x:c r="CN9022" t="str">
        <x:v>4</x:v>
      </x:c>
      <x:c r="CO9022" t="n">
        <x:f>IFERROR(IF(AND(TYPE('CSV'!F14)=TYPE(CN9022),ISBLANK('CSV'!F14)=ISBLANK(CN9022),EXACT('CSV'!F14,CN9022)),0,1),1)</x:f>
        <x:v>0</x:v>
      </x:c>
    </x:row>
    <x:row r="9023">
      <x:c r="CL9023" t="str">
        <x:v>CSV</x:v>
      </x:c>
      <x:c r="CM9023" t="str">
        <x:v>G14</x:v>
      </x:c>
      <x:c r="CN9023" t="str">
        <x:v>Default disposition</x:v>
      </x:c>
      <x:c r="CO9023" t="n">
        <x:f>IFERROR(IF(AND(TYPE('CSV'!G14)=TYPE(CN9023),ISBLANK('CSV'!G14)=ISBLANK(CN9023),EXACT('CSV'!G14,CN9023)),0,1),1)</x:f>
        <x:v>0</x:v>
      </x:c>
    </x:row>
    <x:row r="9024">
      <x:c r="CL9024" t="str">
        <x:v>CSV</x:v>
      </x:c>
      <x:c r="CM9024" t="str">
        <x:v>A15</x:v>
      </x:c>
      <x:c r="CN9024" t="str">
        <x:v>Containment integrity</x:v>
      </x:c>
      <x:c r="CO9024" t="n">
        <x:f>IFERROR(IF(AND(TYPE('CSV'!A15)=TYPE(CN9024),ISBLANK('CSV'!A15)=ISBLANK(CN9024),EXACT('CSV'!A15,CN9024)),0,1),1)</x:f>
        <x:v>0</x:v>
      </x:c>
    </x:row>
    <x:row r="9025">
      <x:c r="CL9025" t="str">
        <x:v>CSV</x:v>
      </x:c>
      <x:c r="CM9025" t="str">
        <x:v>B15</x:v>
      </x:c>
      <x:c r="CN9025" t="str">
        <x:v>No concern</x:v>
      </x:c>
      <x:c r="CO9025" t="n">
        <x:f>IFERROR(IF(AND(TYPE('CSV'!B15)=TYPE(CN9025),ISBLANK('CSV'!B15)=ISBLANK(CN9025),EXACT('CSV'!B15,CN9025)),0,1),1)</x:f>
        <x:v>0</x:v>
      </x:c>
    </x:row>
    <x:row r="9026">
      <x:c r="CL9026" t="str">
        <x:v>CSV</x:v>
      </x:c>
      <x:c r="CM9026" t="str">
        <x:v>C15</x:v>
      </x:c>
      <x:c r="CN9026" t="str">
        <x:v>Minor residual</x:v>
      </x:c>
      <x:c r="CO9026" t="n">
        <x:f>IFERROR(IF(AND(TYPE('CSV'!C15)=TYPE(CN9026),ISBLANK('CSV'!C15)=ISBLANK(CN9026),EXACT('CSV'!C15,CN9026)),0,1),1)</x:f>
        <x:v>0</x:v>
      </x:c>
    </x:row>
    <x:row r="9027">
      <x:c r="CL9027" t="str">
        <x:v>CSV</x:v>
      </x:c>
      <x:c r="CM9027" t="str">
        <x:v>D15</x:v>
      </x:c>
      <x:c r="CN9027" t="str">
        <x:v>Controls required</x:v>
      </x:c>
      <x:c r="CO9027" t="n">
        <x:f>IFERROR(IF(AND(TYPE('CSV'!D15)=TYPE(CN9027),ISBLANK('CSV'!D15)=ISBLANK(CN9027),EXACT('CSV'!D15,CN9027)),0,1),1)</x:f>
        <x:v>0</x:v>
      </x:c>
    </x:row>
    <x:row r="9028">
      <x:c r="CL9028" t="str">
        <x:v>CSV</x:v>
      </x:c>
      <x:c r="CM9028" t="str">
        <x:v>E15</x:v>
      </x:c>
      <x:c r="CN9028" t="str">
        <x:v>Redesign/escalate</x:v>
      </x:c>
      <x:c r="CO9028" t="n">
        <x:f>IFERROR(IF(AND(TYPE('CSV'!E15)=TYPE(CN9028),ISBLANK('CSV'!E15)=ISBLANK(CN9028),EXACT('CSV'!E15,CN9028)),0,1),1)</x:f>
        <x:v>0</x:v>
      </x:c>
    </x:row>
    <x:row r="9029">
      <x:c r="CL9029" t="str">
        <x:v>CSV</x:v>
      </x:c>
      <x:c r="CM9029" t="str">
        <x:v>F15</x:v>
      </x:c>
      <x:c r="CN9029" t="str">
        <x:v>Fail</x:v>
      </x:c>
      <x:c r="CO9029" t="n">
        <x:f>IFERROR(IF(AND(TYPE('CSV'!F15)=TYPE(CN9029),ISBLANK('CSV'!F15)=ISBLANK(CN9029),EXACT('CSV'!F15,CN9029)),0,1),1)</x:f>
        <x:v>0</x:v>
      </x:c>
    </x:row>
    <x:row r="9030">
      <x:c r="CL9030" t="str">
        <x:v>CSV</x:v>
      </x:c>
      <x:c r="CM9030" t="str">
        <x:v>G15</x:v>
      </x:c>
      <x:c r="CN9030" t="str">
        <x:v>Use max material diagnostic</x:v>
      </x:c>
      <x:c r="CO9030" t="n">
        <x:f>IFERROR(IF(AND(TYPE('CSV'!G15)=TYPE(CN9030),ISBLANK('CSV'!G15)=ISBLANK(CN9030),EXACT('CSV'!G15,CN9030)),0,1),1)</x:f>
        <x:v>0</x:v>
      </x:c>
    </x:row>
    <x:row r="9031">
      <x:c r="CL9031" t="str">
        <x:v>CSV</x:v>
      </x:c>
      <x:c r="CM9031" t="str">
        <x:v>A16</x:v>
      </x:c>
      <x:c r="CN9031" t="str">
        <x:v>Structural viability</x:v>
      </x:c>
      <x:c r="CO9031" t="n">
        <x:f>IFERROR(IF(AND(TYPE('CSV'!A16)=TYPE(CN9031),ISBLANK('CSV'!A16)=ISBLANK(CN9031),EXACT('CSV'!A16,CN9031)),0,1),1)</x:f>
        <x:v>0</x:v>
      </x:c>
    </x:row>
    <x:row r="9032">
      <x:c r="CL9032" t="str">
        <x:v>CSV</x:v>
      </x:c>
      <x:c r="CM9032" t="str">
        <x:v>B16</x:v>
      </x:c>
      <x:c r="CN9032" t="str">
        <x:v>No concern</x:v>
      </x:c>
      <x:c r="CO9032" t="n">
        <x:f>IFERROR(IF(AND(TYPE('CSV'!B16)=TYPE(CN9032),ISBLANK('CSV'!B16)=ISBLANK(CN9032),EXACT('CSV'!B16,CN9032)),0,1),1)</x:f>
        <x:v>0</x:v>
      </x:c>
    </x:row>
    <x:row r="9033">
      <x:c r="CL9033" t="str">
        <x:v>CSV</x:v>
      </x:c>
      <x:c r="CM9033" t="str">
        <x:v>C16</x:v>
      </x:c>
      <x:c r="CN9033" t="str">
        <x:v>Minor residual</x:v>
      </x:c>
      <x:c r="CO9033" t="n">
        <x:f>IFERROR(IF(AND(TYPE('CSV'!C16)=TYPE(CN9033),ISBLANK('CSV'!C16)=ISBLANK(CN9033),EXACT('CSV'!C16,CN9033)),0,1),1)</x:f>
        <x:v>0</x:v>
      </x:c>
    </x:row>
    <x:row r="9034">
      <x:c r="CL9034" t="str">
        <x:v>CSV</x:v>
      </x:c>
      <x:c r="CM9034" t="str">
        <x:v>D16</x:v>
      </x:c>
      <x:c r="CN9034" t="str">
        <x:v>Controls required</x:v>
      </x:c>
      <x:c r="CO9034" t="n">
        <x:f>IFERROR(IF(AND(TYPE('CSV'!D16)=TYPE(CN9034),ISBLANK('CSV'!D16)=ISBLANK(CN9034),EXACT('CSV'!D16,CN9034)),0,1),1)</x:f>
        <x:v>0</x:v>
      </x:c>
    </x:row>
    <x:row r="9035">
      <x:c r="CL9035" t="str">
        <x:v>CSV</x:v>
      </x:c>
      <x:c r="CM9035" t="str">
        <x:v>E16</x:v>
      </x:c>
      <x:c r="CN9035" t="str">
        <x:v>Redesign/escalate</x:v>
      </x:c>
      <x:c r="CO9035" t="n">
        <x:f>IFERROR(IF(AND(TYPE('CSV'!E16)=TYPE(CN9035),ISBLANK('CSV'!E16)=ISBLANK(CN9035),EXACT('CSV'!E16,CN9035)),0,1),1)</x:f>
        <x:v>0</x:v>
      </x:c>
    </x:row>
    <x:row r="9036">
      <x:c r="CL9036" t="str">
        <x:v>CSV</x:v>
      </x:c>
      <x:c r="CM9036" t="str">
        <x:v>F16</x:v>
      </x:c>
      <x:c r="CN9036" t="str">
        <x:v>Fail</x:v>
      </x:c>
      <x:c r="CO9036" t="n">
        <x:f>IFERROR(IF(AND(TYPE('CSV'!F16)=TYPE(CN9036),ISBLANK('CSV'!F16)=ISBLANK(CN9036),EXACT('CSV'!F16,CN9036)),0,1),1)</x:f>
        <x:v>0</x:v>
      </x:c>
    </x:row>
    <x:row r="9037">
      <x:c r="CL9037" t="str">
        <x:v>CSV</x:v>
      </x:c>
      <x:c r="CM9037" t="str">
        <x:v>G16</x:v>
      </x:c>
      <x:c r="CN9037" t="str">
        <x:v>Use max material diagnostic</x:v>
      </x:c>
      <x:c r="CO9037" t="n">
        <x:f>IFERROR(IF(AND(TYPE('CSV'!G16)=TYPE(CN9037),ISBLANK('CSV'!G16)=ISBLANK(CN9037),EXACT('CSV'!G16,CN9037)),0,1),1)</x:f>
        <x:v>0</x:v>
      </x:c>
    </x:row>
    <x:row r="9038">
      <x:c r="CL9038" t="str">
        <x:v>CSV</x:v>
      </x:c>
      <x:c r="CM9038" t="str">
        <x:v>A17</x:v>
      </x:c>
      <x:c r="CN9038" t="str">
        <x:v>Hollowing risk</x:v>
      </x:c>
      <x:c r="CO9038" t="n">
        <x:f>IFERROR(IF(AND(TYPE('CSV'!A17)=TYPE(CN9038),ISBLANK('CSV'!A17)=ISBLANK(CN9038),EXACT('CSV'!A17,CN9038)),0,1),1)</x:f>
        <x:v>0</x:v>
      </x:c>
    </x:row>
    <x:row r="9039">
      <x:c r="CL9039" t="str">
        <x:v>CSV</x:v>
      </x:c>
      <x:c r="CM9039" t="str">
        <x:v>B17</x:v>
      </x:c>
      <x:c r="CN9039" t="str">
        <x:v>No concern</x:v>
      </x:c>
      <x:c r="CO9039" t="n">
        <x:f>IFERROR(IF(AND(TYPE('CSV'!B17)=TYPE(CN9039),ISBLANK('CSV'!B17)=ISBLANK(CN9039),EXACT('CSV'!B17,CN9039)),0,1),1)</x:f>
        <x:v>0</x:v>
      </x:c>
    </x:row>
    <x:row r="9040">
      <x:c r="CL9040" t="str">
        <x:v>CSV</x:v>
      </x:c>
      <x:c r="CM9040" t="str">
        <x:v>C17</x:v>
      </x:c>
      <x:c r="CN9040" t="str">
        <x:v>Minor residual</x:v>
      </x:c>
      <x:c r="CO9040" t="n">
        <x:f>IFERROR(IF(AND(TYPE('CSV'!C17)=TYPE(CN9040),ISBLANK('CSV'!C17)=ISBLANK(CN9040),EXACT('CSV'!C17,CN9040)),0,1),1)</x:f>
        <x:v>0</x:v>
      </x:c>
    </x:row>
    <x:row r="9041">
      <x:c r="CL9041" t="str">
        <x:v>CSV</x:v>
      </x:c>
      <x:c r="CM9041" t="str">
        <x:v>D17</x:v>
      </x:c>
      <x:c r="CN9041" t="str">
        <x:v>Controls required</x:v>
      </x:c>
      <x:c r="CO9041" t="n">
        <x:f>IFERROR(IF(AND(TYPE('CSV'!D17)=TYPE(CN9041),ISBLANK('CSV'!D17)=ISBLANK(CN9041),EXACT('CSV'!D17,CN9041)),0,1),1)</x:f>
        <x:v>0</x:v>
      </x:c>
    </x:row>
    <x:row r="9042">
      <x:c r="CL9042" t="str">
        <x:v>CSV</x:v>
      </x:c>
      <x:c r="CM9042" t="str">
        <x:v>E17</x:v>
      </x:c>
      <x:c r="CN9042" t="str">
        <x:v>Redesign/escalate</x:v>
      </x:c>
      <x:c r="CO9042" t="n">
        <x:f>IFERROR(IF(AND(TYPE('CSV'!E17)=TYPE(CN9042),ISBLANK('CSV'!E17)=ISBLANK(CN9042),EXACT('CSV'!E17,CN9042)),0,1),1)</x:f>
        <x:v>0</x:v>
      </x:c>
    </x:row>
    <x:row r="9043">
      <x:c r="CL9043" t="str">
        <x:v>CSV</x:v>
      </x:c>
      <x:c r="CM9043" t="str">
        <x:v>F17</x:v>
      </x:c>
      <x:c r="CN9043" t="str">
        <x:v>Fail</x:v>
      </x:c>
      <x:c r="CO9043" t="n">
        <x:f>IFERROR(IF(AND(TYPE('CSV'!F17)=TYPE(CN9043),ISBLANK('CSV'!F17)=ISBLANK(CN9043),EXACT('CSV'!F17,CN9043)),0,1),1)</x:f>
        <x:v>0</x:v>
      </x:c>
    </x:row>
    <x:row r="9044">
      <x:c r="CL9044" t="str">
        <x:v>CSV</x:v>
      </x:c>
      <x:c r="CM9044" t="str">
        <x:v>G17</x:v>
      </x:c>
      <x:c r="CN9044" t="str">
        <x:v>Use max material diagnostic</x:v>
      </x:c>
      <x:c r="CO9044" t="n">
        <x:f>IFERROR(IF(AND(TYPE('CSV'!G17)=TYPE(CN9044),ISBLANK('CSV'!G17)=ISBLANK(CN9044),EXACT('CSV'!G17,CN9044)),0,1),1)</x:f>
        <x:v>0</x:v>
      </x:c>
    </x:row>
    <x:row r="9045">
      <x:c r="CL9045" t="str">
        <x:v>CSV</x:v>
      </x:c>
      <x:c r="CM9045" t="str">
        <x:v>A18</x:v>
      </x:c>
      <x:c r="CN9045" t="str">
        <x:v>Dependency/lock-in</x:v>
      </x:c>
      <x:c r="CO9045" t="n">
        <x:f>IFERROR(IF(AND(TYPE('CSV'!A18)=TYPE(CN9045),ISBLANK('CSV'!A18)=ISBLANK(CN9045),EXACT('CSV'!A18,CN9045)),0,1),1)</x:f>
        <x:v>0</x:v>
      </x:c>
    </x:row>
    <x:row r="9046">
      <x:c r="CL9046" t="str">
        <x:v>CSV</x:v>
      </x:c>
      <x:c r="CM9046" t="str">
        <x:v>B18</x:v>
      </x:c>
      <x:c r="CN9046" t="str">
        <x:v>No concern</x:v>
      </x:c>
      <x:c r="CO9046" t="n">
        <x:f>IFERROR(IF(AND(TYPE('CSV'!B18)=TYPE(CN9046),ISBLANK('CSV'!B18)=ISBLANK(CN9046),EXACT('CSV'!B18,CN9046)),0,1),1)</x:f>
        <x:v>0</x:v>
      </x:c>
    </x:row>
    <x:row r="9047">
      <x:c r="CL9047" t="str">
        <x:v>CSV</x:v>
      </x:c>
      <x:c r="CM9047" t="str">
        <x:v>C18</x:v>
      </x:c>
      <x:c r="CN9047" t="str">
        <x:v>Minor residual</x:v>
      </x:c>
      <x:c r="CO9047" t="n">
        <x:f>IFERROR(IF(AND(TYPE('CSV'!C18)=TYPE(CN9047),ISBLANK('CSV'!C18)=ISBLANK(CN9047),EXACT('CSV'!C18,CN9047)),0,1),1)</x:f>
        <x:v>0</x:v>
      </x:c>
    </x:row>
    <x:row r="9048">
      <x:c r="CL9048" t="str">
        <x:v>CSV</x:v>
      </x:c>
      <x:c r="CM9048" t="str">
        <x:v>D18</x:v>
      </x:c>
      <x:c r="CN9048" t="str">
        <x:v>Controls required</x:v>
      </x:c>
      <x:c r="CO9048" t="n">
        <x:f>IFERROR(IF(AND(TYPE('CSV'!D18)=TYPE(CN9048),ISBLANK('CSV'!D18)=ISBLANK(CN9048),EXACT('CSV'!D18,CN9048)),0,1),1)</x:f>
        <x:v>0</x:v>
      </x:c>
    </x:row>
    <x:row r="9049">
      <x:c r="CL9049" t="str">
        <x:v>CSV</x:v>
      </x:c>
      <x:c r="CM9049" t="str">
        <x:v>E18</x:v>
      </x:c>
      <x:c r="CN9049" t="str">
        <x:v>Redesign/escalate</x:v>
      </x:c>
      <x:c r="CO9049" t="n">
        <x:f>IFERROR(IF(AND(TYPE('CSV'!E18)=TYPE(CN9049),ISBLANK('CSV'!E18)=ISBLANK(CN9049),EXACT('CSV'!E18,CN9049)),0,1),1)</x:f>
        <x:v>0</x:v>
      </x:c>
    </x:row>
    <x:row r="9050">
      <x:c r="CL9050" t="str">
        <x:v>CSV</x:v>
      </x:c>
      <x:c r="CM9050" t="str">
        <x:v>F18</x:v>
      </x:c>
      <x:c r="CN9050" t="str">
        <x:v>Fail</x:v>
      </x:c>
      <x:c r="CO9050" t="n">
        <x:f>IFERROR(IF(AND(TYPE('CSV'!F18)=TYPE(CN9050),ISBLANK('CSV'!F18)=ISBLANK(CN9050),EXACT('CSV'!F18,CN9050)),0,1),1)</x:f>
        <x:v>0</x:v>
      </x:c>
    </x:row>
    <x:row r="9051">
      <x:c r="CL9051" t="str">
        <x:v>CSV</x:v>
      </x:c>
      <x:c r="CM9051" t="str">
        <x:v>G18</x:v>
      </x:c>
      <x:c r="CN9051" t="str">
        <x:v>Use max material diagnostic</x:v>
      </x:c>
      <x:c r="CO9051" t="n">
        <x:f>IFERROR(IF(AND(TYPE('CSV'!G18)=TYPE(CN9051),ISBLANK('CSV'!G18)=ISBLANK(CN9051),EXACT('CSV'!G18,CN9051)),0,1),1)</x:f>
        <x:v>0</x:v>
      </x:c>
    </x:row>
    <x:row r="9052">
      <x:c r="CL9052" t="str">
        <x:v>CSV</x:v>
      </x:c>
      <x:c r="CM9052" t="str">
        <x:v>A19</x:v>
      </x:c>
      <x:c r="CN9052" t="str">
        <x:v>Mitigation adequacy</x:v>
      </x:c>
      <x:c r="CO9052" t="n">
        <x:f>IFERROR(IF(AND(TYPE('CSV'!A19)=TYPE(CN9052),ISBLANK('CSV'!A19)=ISBLANK(CN9052),EXACT('CSV'!A19,CN9052)),0,1),1)</x:f>
        <x:v>0</x:v>
      </x:c>
    </x:row>
    <x:row r="9053">
      <x:c r="CL9053" t="str">
        <x:v>CSV</x:v>
      </x:c>
      <x:c r="CM9053" t="str">
        <x:v>B19</x:v>
      </x:c>
      <x:c r="CN9053" t="str">
        <x:v>Adequate</x:v>
      </x:c>
      <x:c r="CO9053" t="n">
        <x:f>IFERROR(IF(AND(TYPE('CSV'!B19)=TYPE(CN9053),ISBLANK('CSV'!B19)=ISBLANK(CN9053),EXACT('CSV'!B19,CN9053)),0,1),1)</x:f>
        <x:v>0</x:v>
      </x:c>
    </x:row>
    <x:row r="9054">
      <x:c r="CL9054" t="str">
        <x:v>CSV</x:v>
      </x:c>
      <x:c r="CM9054" t="str">
        <x:v>C19</x:v>
      </x:c>
      <x:c r="CN9054" t="str">
        <x:v>Minor gap</x:v>
      </x:c>
      <x:c r="CO9054" t="n">
        <x:f>IFERROR(IF(AND(TYPE('CSV'!C19)=TYPE(CN9054),ISBLANK('CSV'!C19)=ISBLANK(CN9054),EXACT('CSV'!C19,CN9054)),0,1),1)</x:f>
        <x:v>0</x:v>
      </x:c>
    </x:row>
    <x:row r="9055">
      <x:c r="CL9055" t="str">
        <x:v>CSV</x:v>
      </x:c>
      <x:c r="CM9055" t="str">
        <x:v>D19</x:v>
      </x:c>
      <x:c r="CN9055" t="str">
        <x:v>Controls required</x:v>
      </x:c>
      <x:c r="CO9055" t="n">
        <x:f>IFERROR(IF(AND(TYPE('CSV'!D19)=TYPE(CN9055),ISBLANK('CSV'!D19)=ISBLANK(CN9055),EXACT('CSV'!D19,CN9055)),0,1),1)</x:f>
        <x:v>0</x:v>
      </x:c>
    </x:row>
    <x:row r="9056">
      <x:c r="CL9056" t="str">
        <x:v>CSV</x:v>
      </x:c>
      <x:c r="CM9056" t="str">
        <x:v>E19</x:v>
      </x:c>
      <x:c r="CN9056" t="str">
        <x:v>Redesign/escalate</x:v>
      </x:c>
      <x:c r="CO9056" t="n">
        <x:f>IFERROR(IF(AND(TYPE('CSV'!E19)=TYPE(CN9056),ISBLANK('CSV'!E19)=ISBLANK(CN9056),EXACT('CSV'!E19,CN9056)),0,1),1)</x:f>
        <x:v>0</x:v>
      </x:c>
    </x:row>
    <x:row r="9057">
      <x:c r="CL9057" t="str">
        <x:v>CSV</x:v>
      </x:c>
      <x:c r="CM9057" t="str">
        <x:v>F19</x:v>
      </x:c>
      <x:c r="CN9057" t="str">
        <x:v>Fail</x:v>
      </x:c>
      <x:c r="CO9057" t="n">
        <x:f>IFERROR(IF(AND(TYPE('CSV'!F19)=TYPE(CN9057),ISBLANK('CSV'!F19)=ISBLANK(CN9057),EXACT('CSV'!F19,CN9057)),0,1),1)</x:f>
        <x:v>0</x:v>
      </x:c>
    </x:row>
    <x:row r="9058">
      <x:c r="CL9058" t="str">
        <x:v>CSV</x:v>
      </x:c>
      <x:c r="CM9058" t="str">
        <x:v>G19</x:v>
      </x:c>
      <x:c r="CN9058" t="str">
        <x:v>Use max material diagnostic</x:v>
      </x:c>
      <x:c r="CO9058" t="n">
        <x:f>IFERROR(IF(AND(TYPE('CSV'!G19)=TYPE(CN9058),ISBLANK('CSV'!G19)=ISBLANK(CN9058),EXACT('CSV'!G19,CN9058)),0,1),1)</x:f>
        <x:v>0</x:v>
      </x:c>
    </x:row>
    <x:row r="9059">
      <x:c r="CL9059" t="str">
        <x:v>CSV</x:v>
      </x:c>
      <x:c r="CM9059" t="str">
        <x:v>A20</x:v>
      </x:c>
      <x:c r="CN9059" t="str">
        <x:v>COMPOSITE CSV RESOLVER</x:v>
      </x:c>
      <x:c r="CO9059" t="n">
        <x:f>IFERROR(IF(AND(TYPE('CSV'!A20)=TYPE(CN9059),ISBLANK('CSV'!A20)=ISBLANK(CN9059),EXACT('CSV'!A20,CN9059)),0,1),1)</x:f>
        <x:v>0</x:v>
      </x:c>
    </x:row>
    <x:row r="9060">
      <x:c r="CL9060" t="str">
        <x:v>CSV</x:v>
      </x:c>
      <x:c r="CM9060" t="str">
        <x:v>A21</x:v>
      </x:c>
      <x:c r="CN9060" t="str">
        <x:v>Subcondition</x:v>
      </x:c>
      <x:c r="CO9060" t="n">
        <x:f>IFERROR(IF(AND(TYPE('CSV'!A21)=TYPE(CN9060),ISBLANK('CSV'!A21)=ISBLANK(CN9060),EXACT('CSV'!A21,CN9060)),0,1),1)</x:f>
        <x:v>0</x:v>
      </x:c>
    </x:row>
    <x:row r="9061">
      <x:c r="CL9061" t="str">
        <x:v>CSV</x:v>
      </x:c>
      <x:c r="CM9061" t="str">
        <x:v>B21</x:v>
      </x:c>
      <x:c r="CN9061" t="str">
        <x:v>Required record</x:v>
      </x:c>
      <x:c r="CO9061" t="n">
        <x:f>IFERROR(IF(AND(TYPE('CSV'!B21)=TYPE(CN9061),ISBLANK('CSV'!B21)=ISBLANK(CN9061),EXACT('CSV'!B21,CN9061)),0,1),1)</x:f>
        <x:v>0</x:v>
      </x:c>
    </x:row>
    <x:row r="9062">
      <x:c r="CL9062" t="str">
        <x:v>CSV</x:v>
      </x:c>
      <x:c r="CM9062" t="str">
        <x:v>C21</x:v>
      </x:c>
      <x:c r="CN9062" t="str">
        <x:v>PASS condition</x:v>
      </x:c>
      <x:c r="CO9062" t="n">
        <x:f>IFERROR(IF(AND(TYPE('CSV'!C21)=TYPE(CN9062),ISBLANK('CSV'!C21)=ISBLANK(CN9062),EXACT('CSV'!C21,CN9062)),0,1),1)</x:f>
        <x:v>0</x:v>
      </x:c>
    </x:row>
    <x:row r="9063">
      <x:c r="CL9063" t="str">
        <x:v>CSV</x:v>
      </x:c>
      <x:c r="CM9063" t="str">
        <x:v>D21</x:v>
      </x:c>
      <x:c r="CN9063" t="str">
        <x:v>CSV_PASS_WITH_CONTROLS</x:v>
      </x:c>
      <x:c r="CO9063" t="n">
        <x:f>IFERROR(IF(AND(TYPE('CSV'!D21)=TYPE(CN9063),ISBLANK('CSV'!D21)=ISBLANK(CN9063),EXACT('CSV'!D21,CN9063)),0,1),1)</x:f>
        <x:v>0</x:v>
      </x:c>
    </x:row>
    <x:row r="9064">
      <x:c r="CL9064" t="str">
        <x:v>CSV</x:v>
      </x:c>
      <x:c r="CM9064" t="str">
        <x:v>E21</x:v>
      </x:c>
      <x:c r="CN9064" t="str">
        <x:v>REDESIGN / ESCALATE</x:v>
      </x:c>
      <x:c r="CO9064" t="n">
        <x:f>IFERROR(IF(AND(TYPE('CSV'!E21)=TYPE(CN9064),ISBLANK('CSV'!E21)=ISBLANK(CN9064),EXACT('CSV'!E21,CN9064)),0,1),1)</x:f>
        <x:v>0</x:v>
      </x:c>
    </x:row>
    <x:row r="9065">
      <x:c r="CL9065" t="str">
        <x:v>CSV</x:v>
      </x:c>
      <x:c r="CM9065" t="str">
        <x:v>F21</x:v>
      </x:c>
      <x:c r="CN9065" t="str">
        <x:v>FAIL condition</x:v>
      </x:c>
      <x:c r="CO9065" t="n">
        <x:f>IFERROR(IF(AND(TYPE('CSV'!F21)=TYPE(CN9065),ISBLANK('CSV'!F21)=ISBLANK(CN9065),EXACT('CSV'!F21,CN9065)),0,1),1)</x:f>
        <x:v>0</x:v>
      </x:c>
    </x:row>
    <x:row r="9066">
      <x:c r="CL9066" t="str">
        <x:v>CSV</x:v>
      </x:c>
      <x:c r="CM9066" t="str">
        <x:v>G21</x:v>
      </x:c>
      <x:c r="CN9066" t="str">
        <x:v>Current worked-run status</x:v>
      </x:c>
      <x:c r="CO9066" t="n">
        <x:f>IFERROR(IF(AND(TYPE('CSV'!G21)=TYPE(CN9066),ISBLANK('CSV'!G21)=ISBLANK(CN9066),EXACT('CSV'!G21,CN9066)),0,1),1)</x:f>
        <x:v>0</x:v>
      </x:c>
    </x:row>
    <x:row r="9067">
      <x:c r="CL9067" t="str">
        <x:v>CSV</x:v>
      </x:c>
      <x:c r="CM9067" t="str">
        <x:v>H21</x:v>
      </x:c>
      <x:c r="CN9067" t="str">
        <x:v>Owner / source</x:v>
      </x:c>
      <x:c r="CO9067" t="n">
        <x:f>IFERROR(IF(AND(TYPE('CSV'!H21)=TYPE(CN9067),ISBLANK('CSV'!H21)=ISBLANK(CN9067),EXACT('CSV'!H21,CN9067)),0,1),1)</x:f>
        <x:v>0</x:v>
      </x:c>
    </x:row>
    <x:row r="9068">
      <x:c r="CL9068" t="str">
        <x:v>CSV</x:v>
      </x:c>
      <x:c r="CM9068" t="str">
        <x:v>A22</x:v>
      </x:c>
      <x:c r="CN9068" t="str">
        <x:v>Containment integrity</x:v>
      </x:c>
      <x:c r="CO9068" t="n">
        <x:f>IFERROR(IF(AND(TYPE('CSV'!A22)=TYPE(CN9068),ISBLANK('CSV'!A22)=ISBLANK(CN9068),EXACT('CSV'!A22,CN9068)),0,1),1)</x:f>
        <x:v>0</x:v>
      </x:c>
    </x:row>
    <x:row r="9069">
      <x:c r="CL9069" t="str">
        <x:v>CSV</x:v>
      </x:c>
      <x:c r="CM9069" t="str">
        <x:v>B22</x:v>
      </x:c>
      <x:c r="CN9069" t="str">
        <x:v>Containing-scope graph and burden evidence</x:v>
      </x:c>
      <x:c r="CO9069" t="n">
        <x:f>IFERROR(IF(AND(TYPE('CSV'!B22)=TYPE(CN9069),ISBLANK('CSV'!B22)=ISBLANK(CN9069),EXACT('CSV'!B22,CN9069)),0,1),1)</x:f>
        <x:v>0</x:v>
      </x:c>
    </x:row>
    <x:row r="9070">
      <x:c r="CL9070" t="str">
        <x:v>CSV</x:v>
      </x:c>
      <x:c r="CM9070" t="str">
        <x:v>C22</x:v>
      </x:c>
      <x:c r="CN9070" t="str">
        <x:v>No uncontained burden</x:v>
      </x:c>
      <x:c r="CO9070" t="n">
        <x:f>IFERROR(IF(AND(TYPE('CSV'!C22)=TYPE(CN9070),ISBLANK('CSV'!C22)=ISBLANK(CN9070),EXACT('CSV'!C22,CN9070)),0,1),1)</x:f>
        <x:v>0</x:v>
      </x:c>
    </x:row>
    <x:row r="9071">
      <x:c r="CL9071" t="str">
        <x:v>CSV</x:v>
      </x:c>
      <x:c r="CM9071" t="str">
        <x:v>D22</x:v>
      </x:c>
      <x:c r="CN9071" t="str">
        <x:v>Bounded burden with controls</x:v>
      </x:c>
      <x:c r="CO9071" t="n">
        <x:f>IFERROR(IF(AND(TYPE('CSV'!D22)=TYPE(CN9071),ISBLANK('CSV'!D22)=ISBLANK(CN9071),EXACT('CSV'!D22,CN9071)),0,1),1)</x:f>
        <x:v>0</x:v>
      </x:c>
    </x:row>
    <x:row r="9072">
      <x:c r="CL9072" t="str">
        <x:v>CSV</x:v>
      </x:c>
      <x:c r="CM9072" t="str">
        <x:v>E22</x:v>
      </x:c>
      <x:c r="CN9072" t="str">
        <x:v>Material gap or missing evidence</x:v>
      </x:c>
      <x:c r="CO9072" t="n">
        <x:f>IFERROR(IF(AND(TYPE('CSV'!E22)=TYPE(CN9072),ISBLANK('CSV'!E22)=ISBLANK(CN9072),EXACT('CSV'!E22,CN9072)),0,1),1)</x:f>
        <x:v>0</x:v>
      </x:c>
    </x:row>
    <x:row r="9073">
      <x:c r="CL9073" t="str">
        <x:v>CSV</x:v>
      </x:c>
      <x:c r="CM9073" t="str">
        <x:v>F22</x:v>
      </x:c>
      <x:c r="CN9073" t="str">
        <x:v>Unbounded burden</x:v>
      </x:c>
      <x:c r="CO9073" t="n">
        <x:f>IFERROR(IF(AND(TYPE('CSV'!F22)=TYPE(CN9073),ISBLANK('CSV'!F22)=ISBLANK(CN9073),EXACT('CSV'!F22,CN9073)),0,1),1)</x:f>
        <x:v>0</x:v>
      </x:c>
    </x:row>
    <x:row r="9074">
      <x:c r="CL9074" t="str">
        <x:v>CSV</x:v>
      </x:c>
      <x:c r="CM9074" t="str">
        <x:v>G22</x:v>
      </x:c>
      <x:c r="CN9074" t="str">
        <x:v>ASSUMPTION_BOUND_TIER_2</x:v>
      </x:c>
      <x:c r="CO9074" t="n">
        <x:f>IFERROR(IF(AND(TYPE('CSV'!G22)=TYPE(CN9074),ISBLANK('CSV'!G22)=ISBLANK(CN9074),EXACT('CSV'!G22,CN9074)),0,1),1)</x:f>
        <x:v>0</x:v>
      </x:c>
    </x:row>
    <x:row r="9075">
      <x:c r="CL9075" t="str">
        <x:v>CSV</x:v>
      </x:c>
      <x:c r="CM9075" t="str">
        <x:v>H22</x:v>
      </x:c>
      <x:c r="CN9075" t="str">
        <x:v>Containment</x:v>
      </x:c>
      <x:c r="CO9075" t="n">
        <x:f>IFERROR(IF(AND(TYPE('CSV'!H22)=TYPE(CN9075),ISBLANK('CSV'!H22)=ISBLANK(CN9075),EXACT('CSV'!H22,CN9075)),0,1),1)</x:f>
        <x:v>0</x:v>
      </x:c>
    </x:row>
    <x:row r="9076">
      <x:c r="CL9076" t="str">
        <x:v>CSV</x:v>
      </x:c>
      <x:c r="CM9076" t="str">
        <x:v>A23</x:v>
      </x:c>
      <x:c r="CN9076" t="str">
        <x:v>Structural viability</x:v>
      </x:c>
      <x:c r="CO9076" t="n">
        <x:f>IFERROR(IF(AND(TYPE('CSV'!A23)=TYPE(CN9076),ISBLANK('CSV'!A23)=ISBLANK(CN9076),EXACT('CSV'!A23,CN9076)),0,1),1)</x:f>
        <x:v>0</x:v>
      </x:c>
    </x:row>
    <x:row r="9077">
      <x:c r="CL9077" t="str">
        <x:v>CSV</x:v>
      </x:c>
      <x:c r="CM9077" t="str">
        <x:v>B23</x:v>
      </x:c>
      <x:c r="CN9077" t="str">
        <x:v>Resource, dependency, reversibility, capacity, coherence</x:v>
      </x:c>
      <x:c r="CO9077" t="n">
        <x:f>IFERROR(IF(AND(TYPE('CSV'!B23)=TYPE(CN9077),ISBLANK('CSV'!B23)=ISBLANK(CN9077),EXACT('CSV'!B23,CN9077)),0,1),1)</x:f>
        <x:v>0</x:v>
      </x:c>
    </x:row>
    <x:row r="9078">
      <x:c r="CL9078" t="str">
        <x:v>CSV</x:v>
      </x:c>
      <x:c r="CM9078" t="str">
        <x:v>C23</x:v>
      </x:c>
      <x:c r="CN9078" t="str">
        <x:v>Adequate</x:v>
      </x:c>
      <x:c r="CO9078" t="n">
        <x:f>IFERROR(IF(AND(TYPE('CSV'!C23)=TYPE(CN9078),ISBLANK('CSV'!C23)=ISBLANK(CN9078),EXACT('CSV'!C23,CN9078)),0,1),1)</x:f>
        <x:v>0</x:v>
      </x:c>
    </x:row>
    <x:row r="9079">
      <x:c r="CL9079" t="str">
        <x:v>CSV</x:v>
      </x:c>
      <x:c r="CM9079" t="str">
        <x:v>D23</x:v>
      </x:c>
      <x:c r="CN9079" t="str">
        <x:v>Adequate with controls</x:v>
      </x:c>
      <x:c r="CO9079" t="n">
        <x:f>IFERROR(IF(AND(TYPE('CSV'!D23)=TYPE(CN9079),ISBLANK('CSV'!D23)=ISBLANK(CN9079),EXACT('CSV'!D23,CN9079)),0,1),1)</x:f>
        <x:v>0</x:v>
      </x:c>
    </x:row>
    <x:row r="9080">
      <x:c r="CL9080" t="str">
        <x:v>CSV</x:v>
      </x:c>
      <x:c r="CM9080" t="str">
        <x:v>E23</x:v>
      </x:c>
      <x:c r="CN9080" t="str">
        <x:v>Fixable non-viability</x:v>
      </x:c>
      <x:c r="CO9080" t="n">
        <x:f>IFERROR(IF(AND(TYPE('CSV'!E23)=TYPE(CN9080),ISBLANK('CSV'!E23)=ISBLANK(CN9080),EXACT('CSV'!E23,CN9080)),0,1),1)</x:f>
        <x:v>0</x:v>
      </x:c>
    </x:row>
    <x:row r="9081">
      <x:c r="CL9081" t="str">
        <x:v>CSV</x:v>
      </x:c>
      <x:c r="CM9081" t="str">
        <x:v>F23</x:v>
      </x:c>
      <x:c r="CN9081" t="str">
        <x:v>Beyond redesign</x:v>
      </x:c>
      <x:c r="CO9081" t="n">
        <x:f>IFERROR(IF(AND(TYPE('CSV'!F23)=TYPE(CN9081),ISBLANK('CSV'!F23)=ISBLANK(CN9081),EXACT('CSV'!F23,CN9081)),0,1),1)</x:f>
        <x:v>0</x:v>
      </x:c>
    </x:row>
    <x:row r="9082">
      <x:c r="CL9082" t="str">
        <x:v>CSV</x:v>
      </x:c>
      <x:c r="CM9082" t="str">
        <x:v>G23</x:v>
      </x:c>
      <x:c r="CN9082" t="str">
        <x:v>CSV_PASS_WITH_CONTROLS</x:v>
      </x:c>
      <x:c r="CO9082" t="n">
        <x:f>IFERROR(IF(AND(TYPE('CSV'!G23)=TYPE(CN9082),ISBLANK('CSV'!G23)=ISBLANK(CN9082),EXACT('CSV'!G23,CN9082)),0,1),1)</x:f>
        <x:v>0</x:v>
      </x:c>
    </x:row>
    <x:row r="9083">
      <x:c r="CL9083" t="str">
        <x:v>CSV</x:v>
      </x:c>
      <x:c r="CM9083" t="str">
        <x:v>H23</x:v>
      </x:c>
      <x:c r="CN9083" t="str">
        <x:v>Structural_Viability</x:v>
      </x:c>
      <x:c r="CO9083" t="n">
        <x:f>IFERROR(IF(AND(TYPE('CSV'!H23)=TYPE(CN9083),ISBLANK('CSV'!H23)=ISBLANK(CN9083),EXACT('CSV'!H23,CN9083)),0,1),1)</x:f>
        <x:v>0</x:v>
      </x:c>
    </x:row>
    <x:row r="9084">
      <x:c r="CL9084" t="str">
        <x:v>CSV</x:v>
      </x:c>
      <x:c r="CM9084" t="str">
        <x:v>A24</x:v>
      </x:c>
      <x:c r="CN9084" t="str">
        <x:v>Source coupling</x:v>
      </x:c>
      <x:c r="CO9084" t="n">
        <x:f>IFERROR(IF(AND(TYPE('CSV'!A24)=TYPE(CN9084),ISBLANK('CSV'!A24)=ISBLANK(CN9084),EXACT('CSV'!A24,CN9084)),0,1),1)</x:f>
        <x:v>0</x:v>
      </x:c>
    </x:row>
    <x:row r="9085">
      <x:c r="CL9085" t="str">
        <x:v>CSV</x:v>
      </x:c>
      <x:c r="CM9085" t="str">
        <x:v>B24</x:v>
      </x:c>
      <x:c r="CN9085" t="str">
        <x:v>Source status, debt, controls, owner, triggers</x:v>
      </x:c>
      <x:c r="CO9085" t="n">
        <x:f>IFERROR(IF(AND(TYPE('CSV'!B24)=TYPE(CN9085),ISBLANK('CSV'!B24)=ISBLANK(CN9085),EXACT('CSV'!B24,CN9085)),0,1),1)</x:f>
        <x:v>0</x:v>
      </x:c>
    </x:row>
    <x:row r="9086">
      <x:c r="CL9086" t="str">
        <x:v>CSV</x:v>
      </x:c>
      <x:c r="CM9086" t="str">
        <x:v>C24</x:v>
      </x:c>
      <x:c r="CN9086" t="str">
        <x:v>SOURCE_COUPLED</x:v>
      </x:c>
      <x:c r="CO9086" t="n">
        <x:f>IFERROR(IF(AND(TYPE('CSV'!C24)=TYPE(CN9086),ISBLANK('CSV'!C24)=ISBLANK(CN9086),EXACT('CSV'!C24,CN9086)),0,1),1)</x:f>
        <x:v>0</x:v>
      </x:c>
    </x:row>
    <x:row r="9087">
      <x:c r="CL9087" t="str">
        <x:v>CSV</x:v>
      </x:c>
      <x:c r="CM9087" t="str">
        <x:v>D24</x:v>
      </x:c>
      <x:c r="CN9087" t="str">
        <x:v>SOURCE_PARTIAL with binding controls</x:v>
      </x:c>
      <x:c r="CO9087" t="n">
        <x:f>IFERROR(IF(AND(TYPE('CSV'!D24)=TYPE(CN9087),ISBLANK('CSV'!D24)=ISBLANK(CN9087),EXACT('CSV'!D24,CN9087)),0,1),1)</x:f>
        <x:v>0</x:v>
      </x:c>
    </x:row>
    <x:row r="9088">
      <x:c r="CL9088" t="str">
        <x:v>CSV</x:v>
      </x:c>
      <x:c r="CM9088" t="str">
        <x:v>E24</x:v>
      </x:c>
      <x:c r="CN9088" t="str">
        <x:v>SOURCE_DEBT_RISK unresolved</x:v>
      </x:c>
      <x:c r="CO9088" t="n">
        <x:f>IFERROR(IF(AND(TYPE('CSV'!E24)=TYPE(CN9088),ISBLANK('CSV'!E24)=ISBLANK(CN9088),EXACT('CSV'!E24,CN9088)),0,1),1)</x:f>
        <x:v>0</x:v>
      </x:c>
    </x:row>
    <x:row r="9089">
      <x:c r="CL9089" t="str">
        <x:v>CSV</x:v>
      </x:c>
      <x:c r="CM9089" t="str">
        <x:v>F24</x:v>
      </x:c>
      <x:c r="CN9089" t="str">
        <x:v>Source invalidates operation</x:v>
      </x:c>
      <x:c r="CO9089" t="n">
        <x:f>IFERROR(IF(AND(TYPE('CSV'!F24)=TYPE(CN9089),ISBLANK('CSV'!F24)=ISBLANK(CN9089),EXACT('CSV'!F24,CN9089)),0,1),1)</x:f>
        <x:v>0</x:v>
      </x:c>
    </x:row>
    <x:row r="9090">
      <x:c r="CL9090" t="str">
        <x:v>CSV</x:v>
      </x:c>
      <x:c r="CM9090" t="str">
        <x:v>G24</x:v>
      </x:c>
      <x:c r="CN9090" t="str">
        <x:v>CSV_PASS_WITH_CONTROLS</x:v>
      </x:c>
      <x:c r="CO9090" t="n">
        <x:f>IFERROR(IF(AND(TYPE('CSV'!G24)=TYPE(CN9090),ISBLANK('CSV'!G24)=ISBLANK(CN9090),EXACT('CSV'!G24,CN9090)),0,1),1)</x:f>
        <x:v>0</x:v>
      </x:c>
    </x:row>
    <x:row r="9091">
      <x:c r="CL9091" t="str">
        <x:v>CSV</x:v>
      </x:c>
      <x:c r="CM9091" t="str">
        <x:v>H24</x:v>
      </x:c>
      <x:c r="CN9091" t="str">
        <x:v>Source_Coupling / Containment</x:v>
      </x:c>
      <x:c r="CO9091" t="n">
        <x:f>IFERROR(IF(AND(TYPE('CSV'!H24)=TYPE(CN9091),ISBLANK('CSV'!H24)=ISBLANK(CN9091),EXACT('CSV'!H24,CN9091)),0,1),1)</x:f>
        <x:v>0</x:v>
      </x:c>
    </x:row>
    <x:row r="9092">
      <x:c r="CL9092" t="str">
        <x:v>CSV</x:v>
      </x:c>
      <x:c r="CM9092" t="str">
        <x:v>A25</x:v>
      </x:c>
      <x:c r="CN9092" t="str">
        <x:v>Physical/causal admissibility</x:v>
      </x:c>
      <x:c r="CO9092" t="n">
        <x:f>IFERROR(IF(AND(TYPE('CSV'!A25)=TYPE(CN9092),ISBLANK('CSV'!A25)=ISBLANK(CN9092),EXACT('CSV'!A25,CN9092)),0,1),1)</x:f>
        <x:v>0</x:v>
      </x:c>
    </x:row>
    <x:row r="9093">
      <x:c r="CL9093" t="str">
        <x:v>CSV</x:v>
      </x:c>
      <x:c r="CM9093" t="str">
        <x:v>B25</x:v>
      </x:c>
      <x:c r="CN9093" t="str">
        <x:v>PC-AEP / Outcome_Requalification when material</x:v>
      </x:c>
      <x:c r="CO9093" t="n">
        <x:f>IFERROR(IF(AND(TYPE('CSV'!B25)=TYPE(CN9093),ISBLANK('CSV'!B25)=ISBLANK(CN9093),EXACT('CSV'!B25,CN9093)),0,1),1)</x:f>
        <x:v>0</x:v>
      </x:c>
    </x:row>
    <x:row r="9094">
      <x:c r="CL9094" t="str">
        <x:v>CSV</x:v>
      </x:c>
      <x:c r="CM9094" t="str">
        <x:v>C25</x:v>
      </x:c>
      <x:c r="CN9094" t="str">
        <x:v>Supported</x:v>
      </x:c>
      <x:c r="CO9094" t="n">
        <x:f>IFERROR(IF(AND(TYPE('CSV'!C25)=TYPE(CN9094),ISBLANK('CSV'!C25)=ISBLANK(CN9094),EXACT('CSV'!C25,CN9094)),0,1),1)</x:f>
        <x:v>0</x:v>
      </x:c>
    </x:row>
    <x:row r="9095">
      <x:c r="CL9095" t="str">
        <x:v>CSV</x:v>
      </x:c>
      <x:c r="CM9095" t="str">
        <x:v>D25</x:v>
      </x:c>
      <x:c r="CN9095" t="str">
        <x:v>Supported with bounded assumptions</x:v>
      </x:c>
      <x:c r="CO9095" t="n">
        <x:f>IFERROR(IF(AND(TYPE('CSV'!D25)=TYPE(CN9095),ISBLANK('CSV'!D25)=ISBLANK(CN9095),EXACT('CSV'!D25,CN9095)),0,1),1)</x:f>
        <x:v>0</x:v>
      </x:c>
    </x:row>
    <x:row r="9096">
      <x:c r="CL9096" t="str">
        <x:v>CSV</x:v>
      </x:c>
      <x:c r="CM9096" t="str">
        <x:v>E25</x:v>
      </x:c>
      <x:c r="CN9096" t="str">
        <x:v>Underdetermined; escalate</x:v>
      </x:c>
      <x:c r="CO9096" t="n">
        <x:f>IFERROR(IF(AND(TYPE('CSV'!E25)=TYPE(CN9096),ISBLANK('CSV'!E25)=ISBLANK(CN9096),EXACT('CSV'!E25,CN9096)),0,1),1)</x:f>
        <x:v>0</x:v>
      </x:c>
    </x:row>
    <x:row r="9097">
      <x:c r="CL9097" t="str">
        <x:v>CSV</x:v>
      </x:c>
      <x:c r="CM9097" t="str">
        <x:v>F25</x:v>
      </x:c>
      <x:c r="CN9097" t="str">
        <x:v>Contradicted</x:v>
      </x:c>
      <x:c r="CO9097" t="n">
        <x:f>IFERROR(IF(AND(TYPE('CSV'!F25)=TYPE(CN9097),ISBLANK('CSV'!F25)=ISBLANK(CN9097),EXACT('CSV'!F25,CN9097)),0,1),1)</x:f>
        <x:v>0</x:v>
      </x:c>
    </x:row>
    <x:row r="9098">
      <x:c r="CL9098" t="str">
        <x:v>CSV</x:v>
      </x:c>
      <x:c r="CM9098" t="str">
        <x:v>G25</x:v>
      </x:c>
      <x:c r="CN9098" t="str">
        <x:v>NOT_MATERIAL for this policy example</x:v>
      </x:c>
      <x:c r="CO9098" t="n">
        <x:f>IFERROR(IF(AND(TYPE('CSV'!G25)=TYPE(CN9098),ISBLANK('CSV'!G25)=ISBLANK(CN9098),EXACT('CSV'!G25,CN9098)),0,1),1)</x:f>
        <x:v>0</x:v>
      </x:c>
    </x:row>
    <x:row r="9099">
      <x:c r="CL9099" t="str">
        <x:v>CSV</x:v>
      </x:c>
      <x:c r="CM9099" t="str">
        <x:v>H25</x:v>
      </x:c>
      <x:c r="CN9099" t="str">
        <x:v>PC_AEP_Status</x:v>
      </x:c>
      <x:c r="CO9099" t="n">
        <x:f>IFERROR(IF(AND(TYPE('CSV'!H25)=TYPE(CN9099),ISBLANK('CSV'!H25)=ISBLANK(CN9099),EXACT('CSV'!H25,CN9099)),0,1),1)</x:f>
        <x:v>0</x:v>
      </x:c>
    </x:row>
    <x:row r="9100">
      <x:c r="CL9100" t="str">
        <x:v>CSV</x:v>
      </x:c>
      <x:c r="CM9100" t="str">
        <x:v>A26</x:v>
      </x:c>
      <x:c r="CN9100" t="str">
        <x:v>Dependency / lock-in</x:v>
      </x:c>
      <x:c r="CO9100" t="n">
        <x:f>IFERROR(IF(AND(TYPE('CSV'!A26)=TYPE(CN9100),ISBLANK('CSV'!A26)=ISBLANK(CN9100),EXACT('CSV'!A26,CN9100)),0,1),1)</x:f>
        <x:v>0</x:v>
      </x:c>
    </x:row>
    <x:row r="9101">
      <x:c r="CL9101" t="str">
        <x:v>CSV</x:v>
      </x:c>
      <x:c r="CM9101" t="str">
        <x:v>B26</x:v>
      </x:c>
      <x:c r="CN9101" t="str">
        <x:v>Dependency graph and exit plan</x:v>
      </x:c>
      <x:c r="CO9101" t="n">
        <x:f>IFERROR(IF(AND(TYPE('CSV'!B26)=TYPE(CN9101),ISBLANK('CSV'!B26)=ISBLANK(CN9101),EXACT('CSV'!B26,CN9101)),0,1),1)</x:f>
        <x:v>0</x:v>
      </x:c>
    </x:row>
    <x:row r="9102">
      <x:c r="CL9102" t="str">
        <x:v>CSV</x:v>
      </x:c>
      <x:c r="CM9102" t="str">
        <x:v>C26</x:v>
      </x:c>
      <x:c r="CN9102" t="str">
        <x:v>Bounded</x:v>
      </x:c>
      <x:c r="CO9102" t="n">
        <x:f>IFERROR(IF(AND(TYPE('CSV'!C26)=TYPE(CN9102),ISBLANK('CSV'!C26)=ISBLANK(CN9102),EXACT('CSV'!C26,CN9102)),0,1),1)</x:f>
        <x:v>0</x:v>
      </x:c>
    </x:row>
    <x:row r="9103">
      <x:c r="CL9103" t="str">
        <x:v>CSV</x:v>
      </x:c>
      <x:c r="CM9103" t="str">
        <x:v>D26</x:v>
      </x:c>
      <x:c r="CN9103" t="str">
        <x:v>Controls and exit plan</x:v>
      </x:c>
      <x:c r="CO9103" t="n">
        <x:f>IFERROR(IF(AND(TYPE('CSV'!D26)=TYPE(CN9103),ISBLANK('CSV'!D26)=ISBLANK(CN9103),EXACT('CSV'!D26,CN9103)),0,1),1)</x:f>
        <x:v>0</x:v>
      </x:c>
    </x:row>
    <x:row r="9104">
      <x:c r="CL9104" t="str">
        <x:v>CSV</x:v>
      </x:c>
      <x:c r="CM9104" t="str">
        <x:v>E26</x:v>
      </x:c>
      <x:c r="CN9104" t="str">
        <x:v>Redesign needed</x:v>
      </x:c>
      <x:c r="CO9104" t="n">
        <x:f>IFERROR(IF(AND(TYPE('CSV'!E26)=TYPE(CN9104),ISBLANK('CSV'!E26)=ISBLANK(CN9104),EXACT('CSV'!E26,CN9104)),0,1),1)</x:f>
        <x:v>0</x:v>
      </x:c>
    </x:row>
    <x:row r="9105">
      <x:c r="CL9105" t="str">
        <x:v>CSV</x:v>
      </x:c>
      <x:c r="CM9105" t="str">
        <x:v>F26</x:v>
      </x:c>
      <x:c r="CN9105" t="str">
        <x:v>Irreversible harmful lock-in</x:v>
      </x:c>
      <x:c r="CO9105" t="n">
        <x:f>IFERROR(IF(AND(TYPE('CSV'!F26)=TYPE(CN9105),ISBLANK('CSV'!F26)=ISBLANK(CN9105),EXACT('CSV'!F26,CN9105)),0,1),1)</x:f>
        <x:v>0</x:v>
      </x:c>
    </x:row>
    <x:row r="9106">
      <x:c r="CL9106" t="str">
        <x:v>CSV</x:v>
      </x:c>
      <x:c r="CM9106" t="str">
        <x:v>G26</x:v>
      </x:c>
      <x:c r="CN9106" t="str">
        <x:v>CSV_PASS_WITH_CONTROLS</x:v>
      </x:c>
      <x:c r="CO9106" t="n">
        <x:f>IFERROR(IF(AND(TYPE('CSV'!G26)=TYPE(CN9106),ISBLANK('CSV'!G26)=ISBLANK(CN9106),EXACT('CSV'!G26,CN9106)),0,1),1)</x:f>
        <x:v>0</x:v>
      </x:c>
    </x:row>
    <x:row r="9107">
      <x:c r="CL9107" t="str">
        <x:v>CSV</x:v>
      </x:c>
      <x:c r="CM9107" t="str">
        <x:v>H26</x:v>
      </x:c>
      <x:c r="CN9107" t="str">
        <x:v>Containment</x:v>
      </x:c>
      <x:c r="CO9107" t="n">
        <x:f>IFERROR(IF(AND(TYPE('CSV'!H26)=TYPE(CN9107),ISBLANK('CSV'!H26)=ISBLANK(CN9107),EXACT('CSV'!H26,CN9107)),0,1),1)</x:f>
        <x:v>0</x:v>
      </x:c>
    </x:row>
    <x:row r="9108">
      <x:c r="CL9108" t="str">
        <x:v>CSV</x:v>
      </x:c>
      <x:c r="CM9108" t="str">
        <x:v>A27</x:v>
      </x:c>
      <x:c r="CN9108" t="str">
        <x:v>Monitoring / reversibility</x:v>
      </x:c>
      <x:c r="CO9108" t="n">
        <x:f>IFERROR(IF(AND(TYPE('CSV'!A27)=TYPE(CN9108),ISBLANK('CSV'!A27)=ISBLANK(CN9108),EXACT('CSV'!A27,CN9108)),0,1),1)</x:f>
        <x:v>0</x:v>
      </x:c>
    </x:row>
    <x:row r="9109">
      <x:c r="CL9109" t="str">
        <x:v>CSV</x:v>
      </x:c>
      <x:c r="CM9109" t="str">
        <x:v>B27</x:v>
      </x:c>
      <x:c r="CN9109" t="str">
        <x:v>Owner, trigger, rollback, remedy</x:v>
      </x:c>
      <x:c r="CO9109" t="n">
        <x:f>IFERROR(IF(AND(TYPE('CSV'!B27)=TYPE(CN9109),ISBLANK('CSV'!B27)=ISBLANK(CN9109),EXACT('CSV'!B27,CN9109)),0,1),1)</x:f>
        <x:v>0</x:v>
      </x:c>
    </x:row>
    <x:row r="9110">
      <x:c r="CL9110" t="str">
        <x:v>CSV</x:v>
      </x:c>
      <x:c r="CM9110" t="str">
        <x:v>C27</x:v>
      </x:c>
      <x:c r="CN9110" t="str">
        <x:v>Adequate</x:v>
      </x:c>
      <x:c r="CO9110" t="n">
        <x:f>IFERROR(IF(AND(TYPE('CSV'!C27)=TYPE(CN9110),ISBLANK('CSV'!C27)=ISBLANK(CN9110),EXACT('CSV'!C27,CN9110)),0,1),1)</x:f>
        <x:v>0</x:v>
      </x:c>
    </x:row>
    <x:row r="9111">
      <x:c r="CL9111" t="str">
        <x:v>CSV</x:v>
      </x:c>
      <x:c r="CM9111" t="str">
        <x:v>D27</x:v>
      </x:c>
      <x:c r="CN9111" t="str">
        <x:v>Adequate with controls</x:v>
      </x:c>
      <x:c r="CO9111" t="n">
        <x:f>IFERROR(IF(AND(TYPE('CSV'!D27)=TYPE(CN9111),ISBLANK('CSV'!D27)=ISBLANK(CN9111),EXACT('CSV'!D27,CN9111)),0,1),1)</x:f>
        <x:v>0</x:v>
      </x:c>
    </x:row>
    <x:row r="9112">
      <x:c r="CL9112" t="str">
        <x:v>CSV</x:v>
      </x:c>
      <x:c r="CM9112" t="str">
        <x:v>E27</x:v>
      </x:c>
      <x:c r="CN9112" t="str">
        <x:v>Missing material control</x:v>
      </x:c>
      <x:c r="CO9112" t="n">
        <x:f>IFERROR(IF(AND(TYPE('CSV'!E27)=TYPE(CN9112),ISBLANK('CSV'!E27)=ISBLANK(CN9112),EXACT('CSV'!E27,CN9112)),0,1),1)</x:f>
        <x:v>0</x:v>
      </x:c>
    </x:row>
    <x:row r="9113">
      <x:c r="CL9113" t="str">
        <x:v>CSV</x:v>
      </x:c>
      <x:c r="CM9113" t="str">
        <x:v>F27</x:v>
      </x:c>
      <x:c r="CN9113" t="str">
        <x:v>No viable control</x:v>
      </x:c>
      <x:c r="CO9113" t="n">
        <x:f>IFERROR(IF(AND(TYPE('CSV'!F27)=TYPE(CN9113),ISBLANK('CSV'!F27)=ISBLANK(CN9113),EXACT('CSV'!F27,CN9113)),0,1),1)</x:f>
        <x:v>0</x:v>
      </x:c>
    </x:row>
    <x:row r="9114">
      <x:c r="CL9114" t="str">
        <x:v>CSV</x:v>
      </x:c>
      <x:c r="CM9114" t="str">
        <x:v>G27</x:v>
      </x:c>
      <x:c r="CN9114" t="str">
        <x:v>CSV_PASS_WITH_CONTROLS</x:v>
      </x:c>
      <x:c r="CO9114" t="n">
        <x:f>IFERROR(IF(AND(TYPE('CSV'!G27)=TYPE(CN9114),ISBLANK('CSV'!G27)=ISBLANK(CN9114),EXACT('CSV'!G27,CN9114)),0,1),1)</x:f>
        <x:v>0</x:v>
      </x:c>
    </x:row>
    <x:row r="9115">
      <x:c r="CL9115" t="str">
        <x:v>CSV</x:v>
      </x:c>
      <x:c r="CM9115" t="str">
        <x:v>H27</x:v>
      </x:c>
      <x:c r="CN9115" t="str">
        <x:v>PCC / Containment</x:v>
      </x:c>
      <x:c r="CO9115" t="n">
        <x:f>IFERROR(IF(AND(TYPE('CSV'!H27)=TYPE(CN9115),ISBLANK('CSV'!H27)=ISBLANK(CN9115),EXACT('CSV'!H27,CN9115)),0,1),1)</x:f>
        <x:v>0</x:v>
      </x:c>
    </x:row>
    <x:row r="9116">
      <x:c r="CL9116" t="str">
        <x:v>CSV</x:v>
      </x:c>
      <x:c r="CM9116" t="str">
        <x:v>A28</x:v>
      </x:c>
      <x:c r="CN9116" t="str">
        <x:v>Material obligation integrity</x:v>
      </x:c>
      <x:c r="CO9116" t="n">
        <x:f>IFERROR(IF(AND(TYPE('CSV'!A28)=TYPE(CN9116),ISBLANK('CSV'!A28)=ISBLANK(CN9116),EXACT('CSV'!A28,CN9116)),0,1),1)</x:f>
        <x:v>0</x:v>
      </x:c>
    </x:row>
    <x:row r="9117">
      <x:c r="CL9117" t="str">
        <x:v>CSV</x:v>
      </x:c>
      <x:c r="CM9117" t="str">
        <x:v>B28</x:v>
      </x:c>
      <x:c r="CN9117" t="str">
        <x:v>Material_Obligations + Responsibility_Continuity</x:v>
      </x:c>
      <x:c r="CO9117" t="n">
        <x:f>IFERROR(IF(AND(TYPE('CSV'!B28)=TYPE(CN9117),ISBLANK('CSV'!B28)=ISBLANK(CN9117),EXACT('CSV'!B28,CN9117)),0,1),1)</x:f>
        <x:v>0</x:v>
      </x:c>
    </x:row>
    <x:row r="9118">
      <x:c r="CL9118" t="str">
        <x:v>CSV</x:v>
      </x:c>
      <x:c r="CM9118" t="str">
        <x:v>C28</x:v>
      </x:c>
      <x:c r="CN9118" t="str">
        <x:v>Carriers and controls complete and current</x:v>
      </x:c>
      <x:c r="CO9118" t="n">
        <x:f>IFERROR(IF(AND(TYPE('CSV'!C28)=TYPE(CN9118),ISBLANK('CSV'!C28)=ISBLANK(CN9118),EXACT('CSV'!C28,CN9118)),0,1),1)</x:f>
        <x:v>0</x:v>
      </x:c>
    </x:row>
    <x:row r="9119">
      <x:c r="CL9119" t="str">
        <x:v>CSV</x:v>
      </x:c>
      <x:c r="CM9119" t="str">
        <x:v>D28</x:v>
      </x:c>
      <x:c r="CN9119" t="str">
        <x:v>Complete with binding controls</x:v>
      </x:c>
      <x:c r="CO9119" t="n">
        <x:f>IFERROR(IF(AND(TYPE('CSV'!D28)=TYPE(CN9119),ISBLANK('CSV'!D28)=ISBLANK(CN9119),EXACT('CSV'!D28,CN9119)),0,1),1)</x:f>
        <x:v>0</x:v>
      </x:c>
    </x:row>
    <x:row r="9120">
      <x:c r="CL9120" t="str">
        <x:v>CSV</x:v>
      </x:c>
      <x:c r="CM9120" t="str">
        <x:v>E28</x:v>
      </x:c>
      <x:c r="CN9120" t="str">
        <x:v>Missing/nonperforming/rewritable control</x:v>
      </x:c>
      <x:c r="CO9120" t="n">
        <x:f>IFERROR(IF(AND(TYPE('CSV'!E28)=TYPE(CN9120),ISBLANK('CSV'!E28)=ISBLANK(CN9120),EXACT('CSV'!E28,CN9120)),0,1),1)</x:f>
        <x:v>0</x:v>
      </x:c>
    </x:row>
    <x:row r="9121">
      <x:c r="CL9121" t="str">
        <x:v>CSV</x:v>
      </x:c>
      <x:c r="CM9121" t="str">
        <x:v>F28</x:v>
      </x:c>
      <x:c r="CN9121" t="str">
        <x:v>Control cannot contain material harm</x:v>
      </x:c>
      <x:c r="CO9121" t="n">
        <x:f>IFERROR(IF(AND(TYPE('CSV'!F28)=TYPE(CN9121),ISBLANK('CSV'!F28)=ISBLANK(CN9121),EXACT('CSV'!F28,CN9121)),0,1),1)</x:f>
        <x:v>0</x:v>
      </x:c>
    </x:row>
    <x:row r="9122">
      <x:c r="CL9122" t="str">
        <x:v>CSV</x:v>
      </x:c>
      <x:c r="CM9122" t="str">
        <x:v>G28</x:v>
      </x:c>
      <x:c r="CN9122" t="str">
        <x:v>CSV_PASS_WITH_CONTROLS</x:v>
      </x:c>
      <x:c r="CO9122" t="n">
        <x:f>IFERROR(IF(AND(TYPE('CSV'!G28)=TYPE(CN9122),ISBLANK('CSV'!G28)=ISBLANK(CN9122),EXACT('CSV'!G28,CN9122)),0,1),1)</x:f>
        <x:v>0</x:v>
      </x:c>
    </x:row>
    <x:row r="9123">
      <x:c r="CL9123" t="str">
        <x:v>CSV</x:v>
      </x:c>
      <x:c r="CM9123" t="str">
        <x:v>H28</x:v>
      </x:c>
      <x:c r="CN9123" t="str">
        <x:v>Material_Obligations</x:v>
      </x:c>
      <x:c r="CO9123" t="n">
        <x:f>IFERROR(IF(AND(TYPE('CSV'!H28)=TYPE(CN9123),ISBLANK('CSV'!H28)=ISBLANK(CN9123),EXACT('CSV'!H28,CN9123)),0,1),1)</x:f>
        <x:v>0</x:v>
      </x:c>
    </x:row>
    <x:row r="9124">
      <x:c r="CL9124" t="str">
        <x:v>CSV</x:v>
      </x:c>
      <x:c r="CM9124" t="str">
        <x:v>A29</x:v>
      </x:c>
      <x:c r="CN9124" t="str">
        <x:v>Hidden human compensation</x:v>
      </x:c>
      <x:c r="CO9124" t="n">
        <x:f>IFERROR(IF(AND(TYPE('CSV'!A29)=TYPE(CN9124),ISBLANK('CSV'!A29)=ISBLANK(CN9124),EXACT('CSV'!A29,CN9124)),0,1),1)</x:f>
        <x:v>0</x:v>
      </x:c>
    </x:row>
    <x:row r="9125">
      <x:c r="CL9125" t="str">
        <x:v>CSV</x:v>
      </x:c>
      <x:c r="CM9125" t="str">
        <x:v>B29</x:v>
      </x:c>
      <x:c r="CN9125" t="str">
        <x:v>Human_Comp_Load when triggered</x:v>
      </x:c>
      <x:c r="CO9125" t="n">
        <x:f>IFERROR(IF(AND(TYPE('CSV'!B29)=TYPE(CN9125),ISBLANK('CSV'!B29)=ISBLANK(CN9125),EXACT('CSV'!B29,CN9125)),0,1),1)</x:f>
        <x:v>0</x:v>
      </x:c>
    </x:row>
    <x:row r="9126">
      <x:c r="CL9126" t="str">
        <x:v>CSV</x:v>
      </x:c>
      <x:c r="CM9126" t="str">
        <x:v>C29</x:v>
      </x:c>
      <x:c r="CN9126" t="str">
        <x:v>Not material or observed and bounded</x:v>
      </x:c>
      <x:c r="CO9126" t="n">
        <x:f>IFERROR(IF(AND(TYPE('CSV'!C29)=TYPE(CN9126),ISBLANK('CSV'!C29)=ISBLANK(CN9126),EXACT('CSV'!C29,CN9126)),0,1),1)</x:f>
        <x:v>0</x:v>
      </x:c>
    </x:row>
    <x:row r="9127">
      <x:c r="CL9127" t="str">
        <x:v>CSV</x:v>
      </x:c>
      <x:c r="CM9127" t="str">
        <x:v>D29</x:v>
      </x:c>
      <x:c r="CN9127" t="str">
        <x:v>Dependency protected with binding controls</x:v>
      </x:c>
      <x:c r="CO9127" t="n">
        <x:f>IFERROR(IF(AND(TYPE('CSV'!D29)=TYPE(CN9127),ISBLANK('CSV'!D29)=ISBLANK(CN9127),EXACT('CSV'!D29,CN9127)),0,1),1)</x:f>
        <x:v>0</x:v>
      </x:c>
    </x:row>
    <x:row r="9128">
      <x:c r="CL9128" t="str">
        <x:v>CSV</x:v>
      </x:c>
      <x:c r="CM9128" t="str">
        <x:v>E29</x:v>
      </x:c>
      <x:c r="CN9128" t="str">
        <x:v>Unresolved dependency; redesign/escalate</x:v>
      </x:c>
      <x:c r="CO9128" t="n">
        <x:f>IFERROR(IF(AND(TYPE('CSV'!E29)=TYPE(CN9128),ISBLANK('CSV'!E29)=ISBLANK(CN9128),EXACT('CSV'!E29,CN9128)),0,1),1)</x:f>
        <x:v>0</x:v>
      </x:c>
    </x:row>
    <x:row r="9129">
      <x:c r="CL9129" t="str">
        <x:v>CSV</x:v>
      </x:c>
      <x:c r="CM9129" t="str">
        <x:v>F29</x:v>
      </x:c>
      <x:c r="CN9129" t="str">
        <x:v>Uncontained capacity or continuity failure</x:v>
      </x:c>
      <x:c r="CO9129" t="n">
        <x:f>IFERROR(IF(AND(TYPE('CSV'!F29)=TYPE(CN9129),ISBLANK('CSV'!F29)=ISBLANK(CN9129),EXACT('CSV'!F29,CN9129)),0,1),1)</x:f>
        <x:v>0</x:v>
      </x:c>
    </x:row>
    <x:row r="9130">
      <x:c r="CL9130" t="str">
        <x:v>CSV</x:v>
      </x:c>
      <x:c r="CM9130" t="str">
        <x:v>G29</x:v>
      </x:c>
      <x:c r="CN9130" t="str">
        <x:v>NOT_MATERIAL for this worked run</x:v>
      </x:c>
      <x:c r="CO9130" t="n">
        <x:f>IFERROR(IF(AND(TYPE('CSV'!G29)=TYPE(CN9130),ISBLANK('CSV'!G29)=ISBLANK(CN9130),EXACT('CSV'!G29,CN9130)),0,1),1)</x:f>
        <x:v>0</x:v>
      </x:c>
    </x:row>
    <x:row r="9131">
      <x:c r="CL9131" t="str">
        <x:v>CSV</x:v>
      </x:c>
      <x:c r="CM9131" t="str">
        <x:v>H29</x:v>
      </x:c>
      <x:c r="CN9131" t="str">
        <x:v>Human_Comp_Load</x:v>
      </x:c>
      <x:c r="CO9131" t="n">
        <x:f>IFERROR(IF(AND(TYPE('CSV'!H29)=TYPE(CN9131),ISBLANK('CSV'!H29)=ISBLANK(CN9131),EXACT('CSV'!H29,CN9131)),0,1),1)</x:f>
        <x:v>0</x:v>
      </x:c>
    </x:row>
    <x:row r="9132">
      <x:c r="CL9132" t="str">
        <x:v>CSV</x:v>
      </x:c>
      <x:c r="CM9132" t="str">
        <x:v>A30</x:v>
      </x:c>
      <x:c r="CN9132" t="str">
        <x:v>Resolver rule</x:v>
      </x:c>
      <x:c r="CO9132" t="n">
        <x:f>IFERROR(IF(AND(TYPE('CSV'!A30)=TYPE(CN9132),ISBLANK('CSV'!A30)=ISBLANK(CN9132),EXACT('CSV'!A30,CN9132)),0,1),1)</x:f>
        <x:v>0</x:v>
      </x:c>
    </x:row>
    <x:row r="9133">
      <x:c r="CL9133" t="str">
        <x:v>CSV</x:v>
      </x:c>
      <x:c r="CM9133" t="str">
        <x:v>B30</x:v>
      </x:c>
      <x:c r="CN9133" t="str">
        <x:v>Maximum material disposition across subconditions</x:v>
      </x:c>
      <x:c r="CO9133" t="n">
        <x:f>IFERROR(IF(AND(TYPE('CSV'!B30)=TYPE(CN9133),ISBLANK('CSV'!B30)=ISBLANK(CN9133),EXACT('CSV'!B30,CN9133)),0,1),1)</x:f>
        <x:v>0</x:v>
      </x:c>
    </x:row>
    <x:row r="9134">
      <x:c r="CL9134" t="str">
        <x:v>CSV</x:v>
      </x:c>
      <x:c r="CM9134" t="str">
        <x:v>C30</x:v>
      </x:c>
      <x:c r="CN9134" t="str">
        <x:v>CSV_PASS</x:v>
      </x:c>
      <x:c r="CO9134" t="n">
        <x:f>IFERROR(IF(AND(TYPE('CSV'!C30)=TYPE(CN9134),ISBLANK('CSV'!C30)=ISBLANK(CN9134),EXACT('CSV'!C30,CN9134)),0,1),1)</x:f>
        <x:v>0</x:v>
      </x:c>
    </x:row>
    <x:row r="9135">
      <x:c r="CL9135" t="str">
        <x:v>CSV</x:v>
      </x:c>
      <x:c r="CM9135" t="str">
        <x:v>D30</x:v>
      </x:c>
      <x:c r="CN9135" t="str">
        <x:v>CSV_PASS_WITH_CONTROLS</x:v>
      </x:c>
      <x:c r="CO9135" t="n">
        <x:f>IFERROR(IF(AND(TYPE('CSV'!D30)=TYPE(CN9135),ISBLANK('CSV'!D30)=ISBLANK(CN9135),EXACT('CSV'!D30,CN9135)),0,1),1)</x:f>
        <x:v>0</x:v>
      </x:c>
    </x:row>
    <x:row r="9136">
      <x:c r="CL9136" t="str">
        <x:v>CSV</x:v>
      </x:c>
      <x:c r="CM9136" t="str">
        <x:v>E30</x:v>
      </x:c>
      <x:c r="CN9136" t="str">
        <x:v>CSV_REDESIGN_REQUIRED or CSV_ESCALATE</x:v>
      </x:c>
      <x:c r="CO9136" t="n">
        <x:f>IFERROR(IF(AND(TYPE('CSV'!E30)=TYPE(CN9136),ISBLANK('CSV'!E30)=ISBLANK(CN9136),EXACT('CSV'!E30,CN9136)),0,1),1)</x:f>
        <x:v>0</x:v>
      </x:c>
    </x:row>
    <x:row r="9137">
      <x:c r="CL9137" t="str">
        <x:v>CSV</x:v>
      </x:c>
      <x:c r="CM9137" t="str">
        <x:v>F30</x:v>
      </x:c>
      <x:c r="CN9137" t="str">
        <x:v>CSV_FAIL</x:v>
      </x:c>
      <x:c r="CO9137" t="n">
        <x:f>IFERROR(IF(AND(TYPE('CSV'!F30)=TYPE(CN9137),ISBLANK('CSV'!F30)=ISBLANK(CN9137),EXACT('CSV'!F30,CN9137)),0,1),1)</x:f>
        <x:v>0</x:v>
      </x:c>
    </x:row>
    <x:row r="9138">
      <x:c r="CL9138" t="str">
        <x:v>CSV</x:v>
      </x:c>
      <x:c r="CM9138" t="str">
        <x:v>G30</x:v>
      </x:c>
      <x:c r="CN9138" t="str">
        <x:v>CSV_PASS_WITH_CONTROLS</x:v>
      </x:c>
      <x:c r="CO9138" t="n">
        <x:f>IFERROR(IF(AND(TYPE('CSV'!G30)=TYPE(CN9138),ISBLANK('CSV'!G30)=ISBLANK(CN9138),EXACT('CSV'!G30,CN9138)),0,1),1)</x:f>
        <x:v>0</x:v>
      </x:c>
    </x:row>
    <x:row r="9139">
      <x:c r="CL9139" t="str">
        <x:v>CSV</x:v>
      </x:c>
      <x:c r="CM9139" t="str">
        <x:v>H30</x:v>
      </x:c>
      <x:c r="CN9139" t="str">
        <x:v>Canon v13.0 §9</x:v>
      </x:c>
      <x:c r="CO9139" t="n">
        <x:f>IFERROR(IF(AND(TYPE('CSV'!H30)=TYPE(CN9139),ISBLANK('CSV'!H30)=ISBLANK(CN9139),EXACT('CSV'!H30,CN9139)),0,1),1)</x:f>
        <x:v>0</x:v>
      </x:c>
    </x:row>
    <x:row r="9140">
      <x:c r="CL9140" t="str">
        <x:v>v12_2_Complete_Ready</x:v>
      </x:c>
      <x:c r="CM9140" t="str">
        <x:v>A1</x:v>
      </x:c>
      <x:c r="CN9140" t="str">
        <x:v>RIPPLELOGIC v12.2 / ALIGNERS v5.2.1 SOURCE-INTEGRITY AND OPERATIONAL-ASSURANCE UPDATE</x:v>
      </x:c>
      <x:c r="CO9140" t="n">
        <x:f>IFERROR(IF(AND(TYPE('v12_2_Complete_Ready'!A1)=TYPE(CN9140),ISBLANK('v12_2_Complete_Ready'!A1)=ISBLANK(CN9140),EXACT('v12_2_Complete_Ready'!A1,CN9140)),0,1),1)</x:f>
        <x:v>0</x:v>
      </x:c>
    </x:row>
    <x:row r="9141">
      <x:c r="CL9141" t="str">
        <x:v>v12_2_Complete_Ready</x:v>
      </x:c>
      <x:c r="CM9141" t="str">
        <x:v>B1</x:v>
      </x:c>
      <x:c r="CN9141" t="str">
        <x:v>Methodological Integrity + CSV Synchronization</x:v>
      </x:c>
      <x:c r="CO9141" t="n">
        <x:f>IFERROR(IF(AND(TYPE('v12_2_Complete_Ready'!B1)=TYPE(CN9141),ISBLANK('v12_2_Complete_Ready'!B1)=ISBLANK(CN9141),EXACT('v12_2_Complete_Ready'!B1,CN9141)),0,1),1)</x:f>
        <x:v>0</x:v>
      </x:c>
    </x:row>
    <x:row r="9142">
      <x:c r="CL9142" t="str">
        <x:v>v12_2_Complete_Ready</x:v>
      </x:c>
      <x:c r="CM9142" t="str">
        <x:v>A2</x:v>
      </x:c>
      <x:c r="CN9142" t="str">
        <x:v>Package release</x:v>
      </x:c>
      <x:c r="CO9142" t="n">
        <x:f>IFERROR(IF(AND(TYPE('v12_2_Complete_Ready'!A2)=TYPE(CN9142),ISBLANK('v12_2_Complete_Ready'!A2)=ISBLANK(CN9142),EXACT('v12_2_Complete_Ready'!A2,CN9142)),0,1),1)</x:f>
        <x:v>0</x:v>
      </x:c>
    </x:row>
    <x:row r="9143">
      <x:c r="CL9143" t="str">
        <x:v>v12_2_Complete_Ready</x:v>
      </x:c>
      <x:c r="CM9143" t="str">
        <x:v>B2</x:v>
      </x:c>
      <x:c r="CN9143" t="str">
        <x:v>MathGov Core Release 2026.09</x:v>
      </x:c>
      <x:c r="CO9143" t="n">
        <x:f>IFERROR(IF(AND(TYPE('v12_2_Complete_Ready'!B2)=TYPE(CN9143),ISBLANK('v12_2_Complete_Ready'!B2)=ISBLANK(CN9143),EXACT('v12_2_Complete_Ready'!B2,CN9143)),0,1),1)</x:f>
        <x:v>0</x:v>
      </x:c>
    </x:row>
    <x:row r="9144">
      <x:c r="CL9144" t="str">
        <x:v>v12_2_Complete_Ready</x:v>
      </x:c>
      <x:c r="CM9144" t="str">
        <x:v>A3</x:v>
      </x:c>
      <x:c r="CN9144" t="str">
        <x:v>Public method</x:v>
      </x:c>
      <x:c r="CO9144" t="n">
        <x:f>IFERROR(IF(AND(TYPE('v12_2_Complete_Ready'!A3)=TYPE(CN9144),ISBLANK('v12_2_Complete_Ready'!A3)=ISBLANK(CN9144),EXACT('v12_2_Complete_Ready'!A3,CN9144)),0,1),1)</x:f>
        <x:v>0</x:v>
      </x:c>
    </x:row>
    <x:row r="9145">
      <x:c r="CL9145" t="str">
        <x:v>v12_2_Complete_Ready</x:v>
      </x:c>
      <x:c r="CM9145" t="str">
        <x:v>B3</x:v>
      </x:c>
      <x:c r="CN9145" t="str">
        <x:v>RG -&gt; RF -&gt; TRC -&gt; CSV -&gt; RLS</x:v>
      </x:c>
      <x:c r="CO9145" t="n">
        <x:f>IFERROR(IF(AND(TYPE('v12_2_Complete_Ready'!B3)=TYPE(CN9145),ISBLANK('v12_2_Complete_Ready'!B3)=ISBLANK(CN9145),EXACT('v12_2_Complete_Ready'!B3,CN9145)),0,1),1)</x:f>
        <x:v>0</x:v>
      </x:c>
    </x:row>
    <x:row r="9146">
      <x:c r="CL9146" t="str">
        <x:v>v12_2_Complete_Ready</x:v>
      </x:c>
      <x:c r="CM9146" t="str">
        <x:v>A4</x:v>
      </x:c>
      <x:c r="CN9146" t="str">
        <x:v>RF meaning</x:v>
      </x:c>
      <x:c r="CO9146" t="n">
        <x:f>IFERROR(IF(AND(TYPE('v12_2_Complete_Ready'!A4)=TYPE(CN9146),ISBLANK('v12_2_Complete_Ready'!A4)=ISBLANK(CN9146),EXACT('v12_2_Complete_Ready'!A4,CN9146)),0,1),1)</x:f>
        <x:v>0</x:v>
      </x:c>
    </x:row>
    <x:row r="9147">
      <x:c r="CL9147" t="str">
        <x:v>v12_2_Complete_Ready</x:v>
      </x:c>
      <x:c r="CM9147" t="str">
        <x:v>B4</x:v>
      </x:c>
      <x:c r="CN9147" t="str">
        <x:v>Rights Floor, formally implemented as NCRC; public layer name is RF, formal predicate remains NCRC.</x:v>
      </x:c>
      <x:c r="CO9147" t="n">
        <x:f>IFERROR(IF(AND(TYPE('v12_2_Complete_Ready'!B4)=TYPE(CN9147),ISBLANK('v12_2_Complete_Ready'!B4)=ISBLANK(CN9147),EXACT('v12_2_Complete_Ready'!B4,CN9147)),0,1),1)</x:f>
        <x:v>0</x:v>
      </x:c>
    </x:row>
    <x:row r="9148">
      <x:c r="CL9148" t="str">
        <x:v>v12_2_Complete_Ready</x:v>
      </x:c>
      <x:c r="CM9148" t="str">
        <x:v>A5</x:v>
      </x:c>
      <x:c r="CN9148" t="str">
        <x:v>CSV meaning</x:v>
      </x:c>
      <x:c r="CO9148" t="n">
        <x:f>IFERROR(IF(AND(TYPE('v12_2_Complete_Ready'!A5)=TYPE(CN9148),ISBLANK('v12_2_Complete_Ready'!A5)=ISBLANK(CN9148),EXACT('v12_2_Complete_Ready'!A5,CN9148)),0,1),1)</x:f>
        <x:v>0</x:v>
      </x:c>
    </x:row>
    <x:row r="9149">
      <x:c r="CL9149" t="str">
        <x:v>v12_2_Complete_Ready</x:v>
      </x:c>
      <x:c r="CM9149" t="str">
        <x:v>B5</x:v>
      </x:c>
      <x:c r="CN9149" t="str">
        <x:v>Containment and Structural Viability</x:v>
      </x:c>
      <x:c r="CO9149" t="n">
        <x:f>IFERROR(IF(AND(TYPE('v12_2_Complete_Ready'!B5)=TYPE(CN9149),ISBLANK('v12_2_Complete_Ready'!B5)=ISBLANK(CN9149),EXACT('v12_2_Complete_Ready'!B5,CN9149)),0,1),1)</x:f>
        <x:v>0</x:v>
      </x:c>
    </x:row>
    <x:row r="9150">
      <x:c r="CL9150" t="str">
        <x:v>v12_2_Complete_Ready</x:v>
      </x:c>
      <x:c r="CM9150" t="str">
        <x:v>A6</x:v>
      </x:c>
      <x:c r="CN9150" t="str">
        <x:v>CSV rule</x:v>
      </x:c>
      <x:c r="CO9150" t="n">
        <x:f>IFERROR(IF(AND(TYPE('v12_2_Complete_Ready'!A6)=TYPE(CN9150),ISBLANK('v12_2_Complete_Ready'!A6)=ISBLANK(CN9150),EXACT('v12_2_Complete_Ready'!A6,CN9150)),0,1),1)</x:f>
        <x:v>0</x:v>
      </x:c>
    </x:row>
    <x:row r="9151">
      <x:c r="CL9151" t="str">
        <x:v>v12_2_Complete_Ready</x:v>
      </x:c>
      <x:c r="CM9151" t="str">
        <x:v>B6</x:v>
      </x:c>
      <x:c r="CN9151" t="str">
        <x:v>Not a purity filter; residual harms may carry into RLS, while uncontained/non-viable harms block, condition, redesign, escalate, or trigger emergency protocol.</x:v>
      </x:c>
      <x:c r="CO9151" t="n">
        <x:f>IFERROR(IF(AND(TYPE('v12_2_Complete_Ready'!B6)=TYPE(CN9151),ISBLANK('v12_2_Complete_Ready'!B6)=ISBLANK(CN9151),EXACT('v12_2_Complete_Ready'!B6,CN9151)),0,1),1)</x:f>
        <x:v>0</x:v>
      </x:c>
    </x:row>
    <x:row r="9152">
      <x:c r="CL9152" t="str">
        <x:v>v12_2_Complete_Ready</x:v>
      </x:c>
      <x:c r="CM9152" t="str">
        <x:v>A7</x:v>
      </x:c>
      <x:c r="CN9152" t="str">
        <x:v>UCI/HOI placement</x:v>
      </x:c>
      <x:c r="CO9152" t="n">
        <x:f>IFERROR(IF(AND(TYPE('v12_2_Complete_Ready'!A7)=TYPE(CN9152),ISBLANK('v12_2_Complete_Ready'!A7)=ISBLANK(CN9152),EXACT('v12_2_Complete_Ready'!A7,CN9152)),0,1),1)</x:f>
        <x:v>0</x:v>
      </x:c>
    </x:row>
    <x:row r="9153">
      <x:c r="CL9153" t="str">
        <x:v>v12_2_Complete_Ready</x:v>
      </x:c>
      <x:c r="CM9153" t="str">
        <x:v>B7</x:v>
      </x:c>
      <x:c r="CN9153" t="str">
        <x:v>Inside CSV when material; residual tie-break or monitoring only after RLS non-decisive.</x:v>
      </x:c>
      <x:c r="CO9153" t="n">
        <x:f>IFERROR(IF(AND(TYPE('v12_2_Complete_Ready'!B7)=TYPE(CN9153),ISBLANK('v12_2_Complete_Ready'!B7)=ISBLANK(CN9153),EXACT('v12_2_Complete_Ready'!B7,CN9153)),0,1),1)</x:f>
        <x:v>0</x:v>
      </x:c>
    </x:row>
    <x:row r="9154">
      <x:c r="CL9154" t="str">
        <x:v>v12_2_Complete_Ready</x:v>
      </x:c>
      <x:c r="CM9154" t="str">
        <x:v>A8</x:v>
      </x:c>
      <x:c r="CN9154" t="str">
        <x:v>New/visible sheets</x:v>
      </x:c>
      <x:c r="CO9154" t="n">
        <x:f>IFERROR(IF(AND(TYPE('v12_2_Complete_Ready'!A8)=TYPE(CN9154),ISBLANK('v12_2_Complete_Ready'!A8)=ISBLANK(CN9154),EXACT('v12_2_Complete_Ready'!A8,CN9154)),0,1),1)</x:f>
        <x:v>0</x:v>
      </x:c>
    </x:row>
    <x:row r="9155">
      <x:c r="CL9155" t="str">
        <x:v>v12_2_Complete_Ready</x:v>
      </x:c>
      <x:c r="CM9155" t="str">
        <x:v>B8</x:v>
      </x:c>
      <x:c r="CN9155" t="str">
        <x:v>Rights_Floor; CSV; Rights_Hardening; Tail_Emergency; Rights_Evidence_Disposition; v12_2_SGP_v8_Update</x:v>
      </x:c>
      <x:c r="CO9155" t="n">
        <x:f>IFERROR(IF(AND(TYPE('v12_2_Complete_Ready'!B8)=TYPE(CN9155),ISBLANK('v12_2_Complete_Ready'!B8)=ISBLANK(CN9155),EXACT('v12_2_Complete_Ready'!B8,CN9155)),0,1),1)</x:f>
        <x:v>0</x:v>
      </x:c>
    </x:row>
    <x:row r="9156">
      <x:c r="CL9156" t="str">
        <x:v>v12_2_Complete_Ready</x:v>
      </x:c>
      <x:c r="CM9156" t="str">
        <x:v>A9</x:v>
      </x:c>
      <x:c r="CN9156" t="str">
        <x:v>Preserved boundaries</x:v>
      </x:c>
      <x:c r="CO9156" t="n">
        <x:f>IFERROR(IF(AND(TYPE('v12_2_Complete_Ready'!A9)=TYPE(CN9156),ISBLANK('v12_2_Complete_Ready'!A9)=ISBLANK(CN9156),EXACT('v12_2_Complete_Ready'!A9,CN9156)),0,1),1)</x:f>
        <x:v>0</x:v>
      </x:c>
    </x:row>
    <x:row r="9157">
      <x:c r="CL9157" t="str">
        <x:v>v12_2_Complete_Ready</x:v>
      </x:c>
      <x:c r="CM9157" t="str">
        <x:v>B9</x:v>
      </x:c>
      <x:c r="CN9157" t="str">
        <x:v>No Tier 4, ProofPack, legal certification, deployment certification, or automated moral-truth claims.</x:v>
      </x:c>
      <x:c r="CO9157" t="n">
        <x:f>IFERROR(IF(AND(TYPE('v12_2_Complete_Ready'!B9)=TYPE(CN9157),ISBLANK('v12_2_Complete_Ready'!B9)=ISBLANK(CN9157),EXACT('v12_2_Complete_Ready'!B9,CN9157)),0,1),1)</x:f>
        <x:v>0</x:v>
      </x:c>
    </x:row>
    <x:row r="9158">
      <x:c r="CL9158" t="str">
        <x:v>v12_2_Complete_Ready</x:v>
      </x:c>
      <x:c r="CM9158" t="str">
        <x:v>A10</x:v>
      </x:c>
      <x:c r="CN9158" t="str">
        <x:v>Release boundary</x:v>
      </x:c>
      <x:c r="CO9158" t="n">
        <x:f>IFERROR(IF(AND(TYPE('v12_2_Complete_Ready'!A10)=TYPE(CN9158),ISBLANK('v12_2_Complete_Ready'!A10)=ISBLANK(CN9158),EXACT('v12_2_Complete_Ready'!A10,CN9158)),0,1),1)</x:f>
        <x:v>0</x:v>
      </x:c>
    </x:row>
    <x:row r="9159">
      <x:c r="CL9159" t="str">
        <x:v>v12_2_Complete_Ready</x:v>
      </x:c>
      <x:c r="CM9159" t="str">
        <x:v>B10</x:v>
      </x:c>
      <x:c r="CN9159" t="str">
        <x:v>Worked-run companion only; not ProofPack, validator, legal certification, deployment certification, or Tier 4.</x:v>
      </x:c>
      <x:c r="CO9159" t="n">
        <x:f>IFERROR(IF(AND(TYPE('v12_2_Complete_Ready'!B10)=TYPE(CN9159),ISBLANK('v12_2_Complete_Ready'!B10)=ISBLANK(CN9159),EXACT('v12_2_Complete_Ready'!B10,CN9159)),0,1),1)</x:f>
        <x:v>0</x:v>
      </x:c>
    </x:row>
    <x:row r="9160">
      <x:c r="CL9160" t="str">
        <x:v>v12_2_Complete_Ready</x:v>
      </x:c>
      <x:c r="CM9160" t="str">
        <x:v>A11</x:v>
      </x:c>
      <x:c r="CN9160" t="str">
        <x:v>Formula delta note</x:v>
      </x:c>
      <x:c r="CO9160" t="n">
        <x:f>IFERROR(IF(AND(TYPE('v12_2_Complete_Ready'!A11)=TYPE(CN9160),ISBLANK('v12_2_Complete_Ready'!A11)=ISBLANK(CN9160),EXACT('v12_2_Complete_Ready'!A11,CN9160)),0,1),1)</x:f>
        <x:v>0</x:v>
      </x:c>
    </x:row>
    <x:row r="9161">
      <x:c r="CL9161" t="str">
        <x:v>v12_2_Complete_Ready</x:v>
      </x:c>
      <x:c r="CM9161" t="str">
        <x:v>B11</x:v>
      </x:c>
      <x:c r="CN9161" t="str">
        <x:v>Adds CSV documentation/control surface. Legacy Containment and Structural_Viability sheets remain computational surfaces interpreted under CSV.</x:v>
      </x:c>
      <x:c r="CO9161" t="n">
        <x:f>IFERROR(IF(AND(TYPE('v12_2_Complete_Ready'!B11)=TYPE(CN9161),ISBLANK('v12_2_Complete_Ready'!B11)=ISBLANK(CN9161),EXACT('v12_2_Complete_Ready'!B11,CN9161)),0,1),1)</x:f>
        <x:v>0</x:v>
      </x:c>
    </x:row>
    <x:row r="9162">
      <x:c r="CL9162" t="str">
        <x:v>Core_Component_Map</x:v>
      </x:c>
      <x:c r="CM9162" t="str">
        <x:v>A1</x:v>
      </x:c>
      <x:c r="CN9162" t="str">
        <x:v>Component</x:v>
      </x:c>
      <x:c r="CO9162" t="n">
        <x:f>IFERROR(IF(AND(TYPE('Core_Component_Map'!A1)=TYPE(CN9162),ISBLANK('Core_Component_Map'!A1)=ISBLANK(CN9162),EXACT('Core_Component_Map'!A1,CN9162)),0,1),1)</x:f>
        <x:v>0</x:v>
      </x:c>
    </x:row>
    <x:row r="9163">
      <x:c r="CL9163" t="str">
        <x:v>Core_Component_Map</x:v>
      </x:c>
      <x:c r="CM9163" t="str">
        <x:v>B1</x:v>
      </x:c>
      <x:c r="CN9163" t="str">
        <x:v>Exact current version</x:v>
      </x:c>
      <x:c r="CO9163" t="n">
        <x:f>IFERROR(IF(AND(TYPE('Core_Component_Map'!B1)=TYPE(CN9163),ISBLANK('Core_Component_Map'!B1)=ISBLANK(CN9163),EXACT('Core_Component_Map'!B1,CN9163)),0,1),1)</x:f>
        <x:v>0</x:v>
      </x:c>
    </x:row>
    <x:row r="9164">
      <x:c r="CL9164" t="str">
        <x:v>Core_Component_Map</x:v>
      </x:c>
      <x:c r="CM9164" t="str">
        <x:v>C1</x:v>
      </x:c>
      <x:c r="CN9164" t="str">
        <x:v>Role</x:v>
      </x:c>
      <x:c r="CO9164" t="n">
        <x:f>IFERROR(IF(AND(TYPE('Core_Component_Map'!C1)=TYPE(CN9164),ISBLANK('Core_Component_Map'!C1)=ISBLANK(CN9164),EXACT('Core_Component_Map'!C1,CN9164)),0,1),1)</x:f>
        <x:v>0</x:v>
      </x:c>
    </x:row>
    <x:row r="9165">
      <x:c r="CL9165" t="str">
        <x:v>Core_Component_Map</x:v>
      </x:c>
      <x:c r="CM9165" t="str">
        <x:v>D1</x:v>
      </x:c>
      <x:c r="CN9165" t="str">
        <x:v>Maturity posture</x:v>
      </x:c>
      <x:c r="CO9165" t="n">
        <x:f>IFERROR(IF(AND(TYPE('Core_Component_Map'!D1)=TYPE(CN9165),ISBLANK('Core_Component_Map'!D1)=ISBLANK(CN9165),EXACT('Core_Component_Map'!D1,CN9165)),0,1),1)</x:f>
        <x:v>0</x:v>
      </x:c>
    </x:row>
    <x:row r="9166">
      <x:c r="CL9166" t="str">
        <x:v>Core_Component_Map</x:v>
      </x:c>
      <x:c r="CM9166" t="str">
        <x:v>E1</x:v>
      </x:c>
      <x:c r="CN9166" t="str">
        <x:v>Boundary note</x:v>
      </x:c>
      <x:c r="CO9166" t="n">
        <x:f>IFERROR(IF(AND(TYPE('Core_Component_Map'!E1)=TYPE(CN9166),ISBLANK('Core_Component_Map'!E1)=ISBLANK(CN9166),EXACT('Core_Component_Map'!E1,CN9166)),0,1),1)</x:f>
        <x:v>0</x:v>
      </x:c>
    </x:row>
    <x:row r="9167">
      <x:c r="CL9167" t="str">
        <x:v>Core_Component_Map</x:v>
      </x:c>
      <x:c r="CM9167" t="str">
        <x:v>A2</x:v>
      </x:c>
      <x:c r="CN9167" t="str">
        <x:v>RippleLogic Canon</x:v>
      </x:c>
      <x:c r="CO9167" t="n">
        <x:f>IFERROR(IF(AND(TYPE('Core_Component_Map'!A2)=TYPE(CN9167),ISBLANK('Core_Component_Map'!A2)=ISBLANK(CN9167),EXACT('Core_Component_Map'!A2,CN9167)),0,1),1)</x:f>
        <x:v>0</x:v>
      </x:c>
    </x:row>
    <x:row r="9168">
      <x:c r="CL9168" t="str">
        <x:v>Core_Component_Map</x:v>
      </x:c>
      <x:c r="CM9168" t="str">
        <x:v>B2</x:v>
      </x:c>
      <x:c r="CN9168" t="str">
        <x:v>v13.0</x:v>
      </x:c>
      <x:c r="CO9168" t="n">
        <x:f>IFERROR(IF(AND(TYPE('Core_Component_Map'!B2)=TYPE(CN9168),ISBLANK('Core_Component_Map'!B2)=ISBLANK(CN9168),EXACT('Core_Component_Map'!B2,CN9168)),0,1),1)</x:f>
        <x:v>0</x:v>
      </x:c>
    </x:row>
    <x:row r="9169">
      <x:c r="CL9169" t="str">
        <x:v>Core_Component_Map</x:v>
      </x:c>
      <x:c r="CM9169" t="str">
        <x:v>C2</x:v>
      </x:c>
      <x:c r="CN9169" t="str">
        <x:v>Principal governing decision architecture</x:v>
      </x:c>
      <x:c r="CO9169" t="n">
        <x:f>IFERROR(IF(AND(TYPE('Core_Component_Map'!C2)=TYPE(CN9169),ISBLANK('Core_Component_Map'!C2)=ISBLANK(CN9169),EXACT('Core_Component_Map'!C2,CN9169)),0,1),1)</x:f>
        <x:v>0</x:v>
      </x:c>
    </x:row>
    <x:row r="9170">
      <x:c r="CL9170" t="str">
        <x:v>Core_Component_Map</x:v>
      </x:c>
      <x:c r="CM9170" t="str">
        <x:v>D2</x:v>
      </x:c>
      <x:c r="CN9170" t="str">
        <x:v>Source-ready Tier 1-3 research specification</x:v>
      </x:c>
      <x:c r="CO9170" t="n">
        <x:f>IFERROR(IF(AND(TYPE('Core_Component_Map'!D2)=TYPE(CN9170),ISBLANK('Core_Component_Map'!D2)=ISBLANK(CN9170),EXACT('Core_Component_Map'!D2,CN9170)),0,1),1)</x:f>
        <x:v>0</x:v>
      </x:c>
    </x:row>
    <x:row r="9171">
      <x:c r="CL9171" t="str">
        <x:v>Core_Component_Map</x:v>
      </x:c>
      <x:c r="CM9171" t="str">
        <x:v>E2</x:v>
      </x:c>
      <x:c r="CN9171" t="str">
        <x:v>Not empirical validation, legal authority, physical safety, or deployment certification</x:v>
      </x:c>
      <x:c r="CO9171" t="n">
        <x:f>IFERROR(IF(AND(TYPE('Core_Component_Map'!E2)=TYPE(CN9171),ISBLANK('Core_Component_Map'!E2)=ISBLANK(CN9171),EXACT('Core_Component_Map'!E2,CN9171)),0,1),1)</x:f>
        <x:v>0</x:v>
      </x:c>
    </x:row>
    <x:row r="9172">
      <x:c r="CL9172" t="str">
        <x:v>Core_Component_Map</x:v>
      </x:c>
      <x:c r="CM9172" t="str">
        <x:v>A3</x:v>
      </x:c>
      <x:c r="CN9172" t="str">
        <x:v>Sentience Gradient Protocol</x:v>
      </x:c>
      <x:c r="CO9172" t="n">
        <x:f>IFERROR(IF(AND(TYPE('Core_Component_Map'!A3)=TYPE(CN9172),ISBLANK('Core_Component_Map'!A3)=ISBLANK(CN9172),EXACT('Core_Component_Map'!A3,CN9172)),0,1),1)</x:f>
        <x:v>0</x:v>
      </x:c>
    </x:row>
    <x:row r="9173">
      <x:c r="CL9173" t="str">
        <x:v>Core_Component_Map</x:v>
      </x:c>
      <x:c r="CM9173" t="str">
        <x:v>B3</x:v>
      </x:c>
      <x:c r="CN9173" t="str">
        <x:v>v8.8</x:v>
      </x:c>
      <x:c r="CO9173" t="n">
        <x:f>IFERROR(IF(AND(TYPE('Core_Component_Map'!B3)=TYPE(CN9173),ISBLANK('Core_Component_Map'!B3)=ISBLANK(CN9173),EXACT('Core_Component_Map'!B3,CN9173)),0,1),1)</x:f>
        <x:v>0</x:v>
      </x:c>
    </x:row>
    <x:row r="9174">
      <x:c r="CL9174" t="str">
        <x:v>Core_Component_Map</x:v>
      </x:c>
      <x:c r="CM9174" t="str">
        <x:v>C3</x:v>
      </x:c>
      <x:c r="CN9174" t="str">
        <x:v>Moral-patienthood, protection, participation, role, ICP/RMCP interface</x:v>
      </x:c>
      <x:c r="CO9174" t="n">
        <x:f>IFERROR(IF(AND(TYPE('Core_Component_Map'!C3)=TYPE(CN9174),ISBLANK('Core_Component_Map'!C3)=ISBLANK(CN9174),EXACT('Core_Component_Map'!C3,CN9174)),0,1),1)</x:f>
        <x:v>0</x:v>
      </x:c>
    </x:row>
    <x:row r="9175">
      <x:c r="CL9175" t="str">
        <x:v>Core_Component_Map</x:v>
      </x:c>
      <x:c r="CM9175" t="str">
        <x:v>D3</x:v>
      </x:c>
      <x:c r="CN9175" t="str">
        <x:v>Research-source protocol; calibration provisional</x:v>
      </x:c>
      <x:c r="CO9175" t="n">
        <x:f>IFERROR(IF(AND(TYPE('Core_Component_Map'!D3)=TYPE(CN9175),ISBLANK('Core_Component_Map'!D3)=ISBLANK(CN9175),EXACT('Core_Component_Map'!D3,CN9175)),0,1),1)</x:f>
        <x:v>0</x:v>
      </x:c>
    </x:row>
    <x:row r="9176">
      <x:c r="CL9176" t="str">
        <x:v>Core_Component_Map</x:v>
      </x:c>
      <x:c r="CM9176" t="str">
        <x:v>E3</x:v>
      </x:c>
      <x:c r="CN9176" t="str">
        <x:v>Not a consciousness detector; capacity does not grant standing or authority</x:v>
      </x:c>
      <x:c r="CO9176" t="n">
        <x:f>IFERROR(IF(AND(TYPE('Core_Component_Map'!E3)=TYPE(CN9176),ISBLANK('Core_Component_Map'!E3)=ISBLANK(CN9176),EXACT('Core_Component_Map'!E3,CN9176)),0,1),1)</x:f>
        <x:v>0</x:v>
      </x:c>
    </x:row>
    <x:row r="9177">
      <x:c r="CL9177" t="str">
        <x:v>Core_Component_Map</x:v>
      </x:c>
      <x:c r="CM9177" t="str">
        <x:v>A4</x:v>
      </x:c>
      <x:c r="CN9177" t="str">
        <x:v>ripple.md Standard</x:v>
      </x:c>
      <x:c r="CO9177" t="n">
        <x:f>IFERROR(IF(AND(TYPE('Core_Component_Map'!A4)=TYPE(CN9177),ISBLANK('Core_Component_Map'!A4)=ISBLANK(CN9177),EXACT('Core_Component_Map'!A4,CN9177)),0,1),1)</x:f>
        <x:v>0</x:v>
      </x:c>
    </x:row>
    <x:row r="9178">
      <x:c r="CL9178" t="str">
        <x:v>Core_Component_Map</x:v>
      </x:c>
      <x:c r="CM9178" t="str">
        <x:v>B4</x:v>
      </x:c>
      <x:c r="CN9178" t="str">
        <x:v>v5.8</x:v>
      </x:c>
      <x:c r="CO9178" t="n">
        <x:f>IFERROR(IF(AND(TYPE('Core_Component_Map'!B4)=TYPE(CN9178),ISBLANK('Core_Component_Map'!B4)=ISBLANK(CN9178),EXACT('Core_Component_Map'!B4,CN9178)),0,1),1)</x:f>
        <x:v>0</x:v>
      </x:c>
    </x:row>
    <x:row r="9179">
      <x:c r="CL9179" t="str">
        <x:v>Core_Component_Map</x:v>
      </x:c>
      <x:c r="CM9179" t="str">
        <x:v>C4</x:v>
      </x:c>
      <x:c r="CN9179" t="str">
        <x:v>Portable assurance wrapper</x:v>
      </x:c>
      <x:c r="CO9179" t="n">
        <x:f>IFERROR(IF(AND(TYPE('Core_Component_Map'!C4)=TYPE(CN9179),ISBLANK('Core_Component_Map'!C4)=ISBLANK(CN9179),EXACT('Core_Component_Map'!C4,CN9179)),0,1),1)</x:f>
        <x:v>0</x:v>
      </x:c>
    </x:row>
    <x:row r="9180">
      <x:c r="CL9180" t="str">
        <x:v>Core_Component_Map</x:v>
      </x:c>
      <x:c r="CM9180" t="str">
        <x:v>D4</x:v>
      </x:c>
      <x:c r="CN9180" t="str">
        <x:v>Procedurally reproducible wrapper</x:v>
      </x:c>
      <x:c r="CO9180" t="n">
        <x:f>IFERROR(IF(AND(TYPE('Core_Component_Map'!D4)=TYPE(CN9180),ISBLANK('Core_Component_Map'!D4)=ISBLANK(CN9180),EXACT('Core_Component_Map'!D4,CN9180)),0,1),1)</x:f>
        <x:v>0</x:v>
      </x:c>
    </x:row>
    <x:row r="9181">
      <x:c r="CL9181" t="str">
        <x:v>Core_Component_Map</x:v>
      </x:c>
      <x:c r="CM9181" t="str">
        <x:v>E4</x:v>
      </x:c>
      <x:c r="CN9181" t="str">
        <x:v>Does not supersede Canon or create a gate</x:v>
      </x:c>
      <x:c r="CO9181" t="n">
        <x:f>IFERROR(IF(AND(TYPE('Core_Component_Map'!E4)=TYPE(CN9181),ISBLANK('Core_Component_Map'!E4)=ISBLANK(CN9181),EXACT('Core_Component_Map'!E4,CN9181)),0,1),1)</x:f>
        <x:v>0</x:v>
      </x:c>
    </x:row>
    <x:row r="9182">
      <x:c r="CL9182" t="str">
        <x:v>Core_Component_Map</x:v>
      </x:c>
      <x:c r="CM9182" t="str">
        <x:v>A5</x:v>
      </x:c>
      <x:c r="CN9182" t="str">
        <x:v>Agent System</x:v>
      </x:c>
      <x:c r="CO9182" t="n">
        <x:f>IFERROR(IF(AND(TYPE('Core_Component_Map'!A5)=TYPE(CN9182),ISBLANK('Core_Component_Map'!A5)=ISBLANK(CN9182),EXACT('Core_Component_Map'!A5,CN9182)),0,1),1)</x:f>
        <x:v>0</x:v>
      </x:c>
    </x:row>
    <x:row r="9183">
      <x:c r="CL9183" t="str">
        <x:v>Core_Component_Map</x:v>
      </x:c>
      <x:c r="CM9183" t="str">
        <x:v>B5</x:v>
      </x:c>
      <x:c r="CN9183" t="str">
        <x:v>v13.0</x:v>
      </x:c>
      <x:c r="CO9183" t="n">
        <x:f>IFERROR(IF(AND(TYPE('Core_Component_Map'!B5)=TYPE(CN9183),ISBLANK('Core_Component_Map'!B5)=ISBLANK(CN9183),EXACT('Core_Component_Map'!B5,CN9183)),0,1),1)</x:f>
        <x:v>0</x:v>
      </x:c>
    </x:row>
    <x:row r="9184">
      <x:c r="CL9184" t="str">
        <x:v>Core_Component_Map</x:v>
      </x:c>
      <x:c r="CM9184" t="str">
        <x:v>C5</x:v>
      </x:c>
      <x:c r="CN9184" t="str">
        <x:v>Runtime controls, provenance, selection/authority/execution separation</x:v>
      </x:c>
      <x:c r="CO9184" t="n">
        <x:f>IFERROR(IF(AND(TYPE('Core_Component_Map'!C5)=TYPE(CN9184),ISBLANK('Core_Component_Map'!C5)=ISBLANK(CN9184),EXACT('Core_Component_Map'!C5,CN9184)),0,1),1)</x:f>
        <x:v>0</x:v>
      </x:c>
    </x:row>
    <x:row r="9185">
      <x:c r="CL9185" t="str">
        <x:v>Core_Component_Map</x:v>
      </x:c>
      <x:c r="CM9185" t="str">
        <x:v>D5</x:v>
      </x:c>
      <x:c r="CN9185" t="str">
        <x:v>Implementation-research architecture</x:v>
      </x:c>
      <x:c r="CO9185" t="n">
        <x:f>IFERROR(IF(AND(TYPE('Core_Component_Map'!D5)=TYPE(CN9185),ISBLANK('Core_Component_Map'!D5)=ISBLANK(CN9185),EXACT('Core_Component_Map'!D5,CN9185)),0,1),1)</x:f>
        <x:v>0</x:v>
      </x:c>
    </x:row>
    <x:row r="9186">
      <x:c r="CL9186" t="str">
        <x:v>Core_Component_Map</x:v>
      </x:c>
      <x:c r="CM9186" t="str">
        <x:v>E5</x:v>
      </x:c>
      <x:c r="CN9186" t="str">
        <x:v>Prompt-only enforcement is insufficient</x:v>
      </x:c>
      <x:c r="CO9186" t="n">
        <x:f>IFERROR(IF(AND(TYPE('Core_Component_Map'!E5)=TYPE(CN9186),ISBLANK('Core_Component_Map'!E5)=ISBLANK(CN9186),EXACT('Core_Component_Map'!E5,CN9186)),0,1),1)</x:f>
        <x:v>0</x:v>
      </x:c>
    </x:row>
    <x:row r="9187">
      <x:c r="CL9187" t="str">
        <x:v>Core_Component_Map</x:v>
      </x:c>
      <x:c r="CM9187" t="str">
        <x:v>A6</x:v>
      </x:c>
      <x:c r="CN9187" t="str">
        <x:v>CSV Gate Standard</x:v>
      </x:c>
      <x:c r="CO9187" t="n">
        <x:f>IFERROR(IF(AND(TYPE('Core_Component_Map'!A6)=TYPE(CN9187),ISBLANK('Core_Component_Map'!A6)=ISBLANK(CN9187),EXACT('Core_Component_Map'!A6,CN9187)),0,1),1)</x:f>
        <x:v>0</x:v>
      </x:c>
    </x:row>
    <x:row r="9188">
      <x:c r="CL9188" t="str">
        <x:v>Core_Component_Map</x:v>
      </x:c>
      <x:c r="CM9188" t="str">
        <x:v>B6</x:v>
      </x:c>
      <x:c r="CN9188" t="str">
        <x:v>v2.7</x:v>
      </x:c>
      <x:c r="CO9188" t="n">
        <x:f>IFERROR(IF(AND(TYPE('Core_Component_Map'!B6)=TYPE(CN9188),ISBLANK('Core_Component_Map'!B6)=ISBLANK(CN9188),EXACT('Core_Component_Map'!B6,CN9188)),0,1),1)</x:f>
        <x:v>0</x:v>
      </x:c>
    </x:row>
    <x:row r="9189">
      <x:c r="CL9189" t="str">
        <x:v>Core_Component_Map</x:v>
      </x:c>
      <x:c r="CM9189" t="str">
        <x:v>C6</x:v>
      </x:c>
      <x:c r="CN9189" t="str">
        <x:v>Containment and structural-viability routing</x:v>
      </x:c>
      <x:c r="CO9189" t="n">
        <x:f>IFERROR(IF(AND(TYPE('Core_Component_Map'!C6)=TYPE(CN9189),ISBLANK('Core_Component_Map'!C6)=ISBLANK(CN9189),EXACT('Core_Component_Map'!C6,CN9189)),0,1),1)</x:f>
        <x:v>0</x:v>
      </x:c>
    </x:row>
    <x:row r="9190">
      <x:c r="CL9190" t="str">
        <x:v>Core_Component_Map</x:v>
      </x:c>
      <x:c r="CM9190" t="str">
        <x:v>D6</x:v>
      </x:c>
      <x:c r="CN9190" t="str">
        <x:v>Procedural standard</x:v>
      </x:c>
      <x:c r="CO9190" t="n">
        <x:f>IFERROR(IF(AND(TYPE('Core_Component_Map'!D6)=TYPE(CN9190),ISBLANK('Core_Component_Map'!D6)=ISBLANK(CN9190),EXACT('Core_Component_Map'!D6,CN9190)),0,1),1)</x:f>
        <x:v>0</x:v>
      </x:c>
    </x:row>
    <x:row r="9191">
      <x:c r="CL9191" t="str">
        <x:v>Core_Component_Map</x:v>
      </x:c>
      <x:c r="CM9191" t="str">
        <x:v>E6</x:v>
      </x:c>
      <x:c r="CN9191" t="str">
        <x:v>Distributional review routes through existing CSV statuses</x:v>
      </x:c>
      <x:c r="CO9191" t="n">
        <x:f>IFERROR(IF(AND(TYPE('Core_Component_Map'!E6)=TYPE(CN9191),ISBLANK('Core_Component_Map'!E6)=ISBLANK(CN9191),EXACT('Core_Component_Map'!E6,CN9191)),0,1),1)</x:f>
        <x:v>0</x:v>
      </x:c>
    </x:row>
    <x:row r="9192">
      <x:c r="CL9192" t="str">
        <x:v>Core_Component_Map</x:v>
      </x:c>
      <x:c r="CM9192" t="str">
        <x:v>A7</x:v>
      </x:c>
      <x:c r="CN9192" t="str">
        <x:v>Cascade Standard</x:v>
      </x:c>
      <x:c r="CO9192" t="n">
        <x:f>IFERROR(IF(AND(TYPE('Core_Component_Map'!A7)=TYPE(CN9192),ISBLANK('Core_Component_Map'!A7)=ISBLANK(CN9192),EXACT('Core_Component_Map'!A7,CN9192)),0,1),1)</x:f>
        <x:v>0</x:v>
      </x:c>
    </x:row>
    <x:row r="9193">
      <x:c r="CL9193" t="str">
        <x:v>Core_Component_Map</x:v>
      </x:c>
      <x:c r="CM9193" t="str">
        <x:v>B7</x:v>
      </x:c>
      <x:c r="CN9193" t="str">
        <x:v>v2.9</x:v>
      </x:c>
      <x:c r="CO9193" t="n">
        <x:f>IFERROR(IF(AND(TYPE('Core_Component_Map'!B7)=TYPE(CN9193),ISBLANK('Core_Component_Map'!B7)=ISBLANK(CN9193),EXACT('Core_Component_Map'!B7,CN9193)),0,1),1)</x:f>
        <x:v>0</x:v>
      </x:c>
    </x:row>
    <x:row r="9194">
      <x:c r="CL9194" t="str">
        <x:v>Core_Component_Map</x:v>
      </x:c>
      <x:c r="CM9194" t="str">
        <x:v>C7</x:v>
      </x:c>
      <x:c r="CN9194" t="str">
        <x:v>Compact five-stage implementation map</x:v>
      </x:c>
      <x:c r="CO9194" t="n">
        <x:f>IFERROR(IF(AND(TYPE('Core_Component_Map'!C7)=TYPE(CN9194),ISBLANK('Core_Component_Map'!C7)=ISBLANK(CN9194),EXACT('Core_Component_Map'!C7,CN9194)),0,1),1)</x:f>
        <x:v>0</x:v>
      </x:c>
    </x:row>
    <x:row r="9195">
      <x:c r="CL9195" t="str">
        <x:v>Core_Component_Map</x:v>
      </x:c>
      <x:c r="CM9195" t="str">
        <x:v>D7</x:v>
      </x:c>
      <x:c r="CN9195" t="str">
        <x:v>Specification summary</x:v>
      </x:c>
      <x:c r="CO9195" t="n">
        <x:f>IFERROR(IF(AND(TYPE('Core_Component_Map'!D7)=TYPE(CN9195),ISBLANK('Core_Component_Map'!D7)=ISBLANK(CN9195),EXACT('Core_Component_Map'!D7,CN9195)),0,1),1)</x:f>
        <x:v>0</x:v>
      </x:c>
    </x:row>
    <x:row r="9196">
      <x:c r="CL9196" t="str">
        <x:v>Core_Component_Map</x:v>
      </x:c>
      <x:c r="CM9196" t="str">
        <x:v>E7</x:v>
      </x:c>
      <x:c r="CN9196" t="str">
        <x:v>RG -&gt; RF/NCRC -&gt; TRC -&gt; CSV -&gt; RLS; no sixth gate</x:v>
      </x:c>
      <x:c r="CO9196" t="n">
        <x:f>IFERROR(IF(AND(TYPE('Core_Component_Map'!E7)=TYPE(CN9196),ISBLANK('Core_Component_Map'!E7)=ISBLANK(CN9196),EXACT('Core_Component_Map'!E7,CN9196)),0,1),1)</x:f>
        <x:v>0</x:v>
      </x:c>
    </x:row>
    <x:row r="9197">
      <x:c r="CL9197" t="str">
        <x:v>Core_Component_Map</x:v>
      </x:c>
      <x:c r="CM9197" t="str">
        <x:v>A8</x:v>
      </x:c>
      <x:c r="CN9197" t="str">
        <x:v>Reproducibility and Use Standard</x:v>
      </x:c>
      <x:c r="CO9197" t="n">
        <x:f>IFERROR(IF(AND(TYPE('Core_Component_Map'!A8)=TYPE(CN9197),ISBLANK('Core_Component_Map'!A8)=ISBLANK(CN9197),EXACT('Core_Component_Map'!A8,CN9197)),0,1),1)</x:f>
        <x:v>0</x:v>
      </x:c>
    </x:row>
    <x:row r="9198">
      <x:c r="CL9198" t="str">
        <x:v>Core_Component_Map</x:v>
      </x:c>
      <x:c r="CM9198" t="str">
        <x:v>B8</x:v>
      </x:c>
      <x:c r="CN9198" t="str">
        <x:v>v1.7</x:v>
      </x:c>
      <x:c r="CO9198" t="n">
        <x:f>IFERROR(IF(AND(TYPE('Core_Component_Map'!B8)=TYPE(CN9198),ISBLANK('Core_Component_Map'!B8)=ISBLANK(CN9198),EXACT('Core_Component_Map'!B8,CN9198)),0,1),1)</x:f>
        <x:v>0</x:v>
      </x:c>
    </x:row>
    <x:row r="9199">
      <x:c r="CL9199" t="str">
        <x:v>Core_Component_Map</x:v>
      </x:c>
      <x:c r="CM9199" t="str">
        <x:v>C8</x:v>
      </x:c>
      <x:c r="CN9199" t="str">
        <x:v>Replay, source-render parity, semantic verification, hash-last</x:v>
      </x:c>
      <x:c r="CO9199" t="n">
        <x:f>IFERROR(IF(AND(TYPE('Core_Component_Map'!C8)=TYPE(CN9199),ISBLANK('Core_Component_Map'!C8)=ISBLANK(CN9199),EXACT('Core_Component_Map'!C8,CN9199)),0,1),1)</x:f>
        <x:v>0</x:v>
      </x:c>
    </x:row>
    <x:row r="9200">
      <x:c r="CL9200" t="str">
        <x:v>Core_Component_Map</x:v>
      </x:c>
      <x:c r="CM9200" t="str">
        <x:v>D8</x:v>
      </x:c>
      <x:c r="CN9200" t="str">
        <x:v>Procedurally reproducible</x:v>
      </x:c>
      <x:c r="CO9200" t="n">
        <x:f>IFERROR(IF(AND(TYPE('Core_Component_Map'!D8)=TYPE(CN9200),ISBLANK('Core_Component_Map'!D8)=ISBLANK(CN9200),EXACT('Core_Component_Map'!D8,CN9200)),0,1),1)</x:f>
        <x:v>0</x:v>
      </x:c>
    </x:row>
    <x:row r="9201">
      <x:c r="CL9201" t="str">
        <x:v>Core_Component_Map</x:v>
      </x:c>
      <x:c r="CM9201" t="str">
        <x:v>E8</x:v>
      </x:c>
      <x:c r="CN9201" t="str">
        <x:v>Reproducibility does not prove evidence truth or moral correctness</x:v>
      </x:c>
      <x:c r="CO9201" t="n">
        <x:f>IFERROR(IF(AND(TYPE('Core_Component_Map'!E8)=TYPE(CN9201),ISBLANK('Core_Component_Map'!E8)=ISBLANK(CN9201),EXACT('Core_Component_Map'!E8,CN9201)),0,1),1)</x:f>
        <x:v>0</x:v>
      </x:c>
    </x:row>
    <x:row r="9202">
      <x:c r="CL9202" t="str">
        <x:v>Core_Component_Map</x:v>
      </x:c>
      <x:c r="CM9202" t="str">
        <x:v>A9</x:v>
      </x:c>
      <x:c r="CN9202" t="str">
        <x:v>WDBIP</x:v>
      </x:c>
      <x:c r="CO9202" t="n">
        <x:f>IFERROR(IF(AND(TYPE('Core_Component_Map'!A9)=TYPE(CN9202),ISBLANK('Core_Component_Map'!A9)=ISBLANK(CN9202),EXACT('Core_Component_Map'!A9,CN9202)),0,1),1)</x:f>
        <x:v>0</x:v>
      </x:c>
    </x:row>
    <x:row r="9203">
      <x:c r="CL9203" t="str">
        <x:v>Core_Component_Map</x:v>
      </x:c>
      <x:c r="CM9203" t="str">
        <x:v>B9</x:v>
      </x:c>
      <x:c r="CN9203" t="str">
        <x:v>v1.9</x:v>
      </x:c>
      <x:c r="CO9203" t="n">
        <x:f>IFERROR(IF(AND(TYPE('Core_Component_Map'!B9)=TYPE(CN9203),ISBLANK('Core_Component_Map'!B9)=ISBLANK(CN9203),EXACT('Core_Component_Map'!B9,CN9203)),0,1),1)</x:f>
        <x:v>0</x:v>
      </x:c>
    </x:row>
    <x:row r="9204">
      <x:c r="CL9204" t="str">
        <x:v>Core_Component_Map</x:v>
      </x:c>
      <x:c r="CM9204" t="str">
        <x:v>C9</x:v>
      </x:c>
      <x:c r="CN9204" t="str">
        <x:v>Effect identity, welfare-dimension boundary, interaction and partition protocol</x:v>
      </x:c>
      <x:c r="CO9204" t="n">
        <x:f>IFERROR(IF(AND(TYPE('Core_Component_Map'!C9)=TYPE(CN9204),ISBLANK('Core_Component_Map'!C9)=ISBLANK(CN9204),EXACT('Core_Component_Map'!C9,CN9204)),0,1),1)</x:f>
        <x:v>0</x:v>
      </x:c>
    </x:row>
    <x:row r="9205">
      <x:c r="CL9205" t="str">
        <x:v>Core_Component_Map</x:v>
      </x:c>
      <x:c r="CM9205" t="str">
        <x:v>D9</x:v>
      </x:c>
      <x:c r="CN9205" t="str">
        <x:v>Measurement protocol; validation provisional</x:v>
      </x:c>
      <x:c r="CO9205" t="n">
        <x:f>IFERROR(IF(AND(TYPE('Core_Component_Map'!D9)=TYPE(CN9205),ISBLANK('Core_Component_Map'!D9)=ISBLANK(CN9205),EXACT('Core_Component_Map'!D9,CN9205)),0,1),1)</x:f>
        <x:v>0</x:v>
      </x:c>
    </x:row>
    <x:row r="9206">
      <x:c r="CL9206" t="str">
        <x:v>Core_Component_Map</x:v>
      </x:c>
      <x:c r="CM9206" t="str">
        <x:v>E9</x:v>
      </x:c>
      <x:c r="CN9206" t="str">
        <x:v>Not an eighth dimension, option gate, or moral-status instrument</x:v>
      </x:c>
      <x:c r="CO9206" t="n">
        <x:f>IFERROR(IF(AND(TYPE('Core_Component_Map'!E9)=TYPE(CN9206),ISBLANK('Core_Component_Map'!E9)=ISBLANK(CN9206),EXACT('Core_Component_Map'!E9,CN9206)),0,1),1)</x:f>
        <x:v>0</x:v>
      </x:c>
    </x:row>
    <x:row r="9207">
      <x:c r="CL9207" t="str">
        <x:v>Core_Component_Map</x:v>
      </x:c>
      <x:c r="CM9207" t="str">
        <x:v>A10</x:v>
      </x:c>
      <x:c r="CN9207" t="str">
        <x:v>RLS Validation Protocol</x:v>
      </x:c>
      <x:c r="CO9207" t="n">
        <x:f>IFERROR(IF(AND(TYPE('Core_Component_Map'!A10)=TYPE(CN9207),ISBLANK('Core_Component_Map'!A10)=ISBLANK(CN9207),EXACT('Core_Component_Map'!A10,CN9207)),0,1),1)</x:f>
        <x:v>0</x:v>
      </x:c>
    </x:row>
    <x:row r="9208">
      <x:c r="CL9208" t="str">
        <x:v>Core_Component_Map</x:v>
      </x:c>
      <x:c r="CM9208" t="str">
        <x:v>B10</x:v>
      </x:c>
      <x:c r="CN9208" t="str">
        <x:v>v2.9</x:v>
      </x:c>
      <x:c r="CO9208" t="n">
        <x:f>IFERROR(IF(AND(TYPE('Core_Component_Map'!B10)=TYPE(CN9208),ISBLANK('Core_Component_Map'!B10)=ISBLANK(CN9208),EXACT('Core_Component_Map'!B10,CN9208)),0,1),1)</x:f>
        <x:v>0</x:v>
      </x:c>
    </x:row>
    <x:row r="9209">
      <x:c r="CL9209" t="str">
        <x:v>Core_Component_Map</x:v>
      </x:c>
      <x:c r="CM9209" t="str">
        <x:v>C10</x:v>
      </x:c>
      <x:c r="CN9209" t="str">
        <x:v>Validation-study, falsification, partition/probability/confidence/reference test design</x:v>
      </x:c>
      <x:c r="CO9209" t="n">
        <x:f>IFERROR(IF(AND(TYPE('Core_Component_Map'!C10)=TYPE(CN9209),ISBLANK('Core_Component_Map'!C10)=ISBLANK(CN9209),EXACT('Core_Component_Map'!C10,CN9209)),0,1),1)</x:f>
        <x:v>0</x:v>
      </x:c>
    </x:row>
    <x:row r="9210">
      <x:c r="CL9210" t="str">
        <x:v>Core_Component_Map</x:v>
      </x:c>
      <x:c r="CM9210" t="str">
        <x:v>D10</x:v>
      </x:c>
      <x:c r="CN9210" t="str">
        <x:v>Study-ready; empirical results not yet established</x:v>
      </x:c>
      <x:c r="CO9210" t="n">
        <x:f>IFERROR(IF(AND(TYPE('Core_Component_Map'!D10)=TYPE(CN9210),ISBLANK('Core_Component_Map'!D10)=ISBLANK(CN9210),EXACT('Core_Component_Map'!D10,CN9210)),0,1),1)</x:f>
        <x:v>0</x:v>
      </x:c>
    </x:row>
    <x:row r="9211">
      <x:c r="CL9211" t="str">
        <x:v>Core_Component_Map</x:v>
      </x:c>
      <x:c r="CM9211" t="str">
        <x:v>E10</x:v>
      </x:c>
      <x:c r="CN9211" t="str">
        <x:v>Reliability and construct validity remain open</x:v>
      </x:c>
      <x:c r="CO9211" t="n">
        <x:f>IFERROR(IF(AND(TYPE('Core_Component_Map'!E10)=TYPE(CN9211),ISBLANK('Core_Component_Map'!E10)=ISBLANK(CN9211),EXACT('Core_Component_Map'!E10,CN9211)),0,1),1)</x:f>
        <x:v>0</x:v>
      </x:c>
    </x:row>
    <x:row r="9212">
      <x:c r="CL9212" t="str">
        <x:v>Core_Component_Map</x:v>
      </x:c>
      <x:c r="CM9212" t="str">
        <x:v>A11</x:v>
      </x:c>
      <x:c r="CN9212" t="str">
        <x:v>Foundations Primer</x:v>
      </x:c>
      <x:c r="CO9212" t="n">
        <x:f>IFERROR(IF(AND(TYPE('Core_Component_Map'!A11)=TYPE(CN9212),ISBLANK('Core_Component_Map'!A11)=ISBLANK(CN9212),EXACT('Core_Component_Map'!A11,CN9212)),0,1),1)</x:f>
        <x:v>0</x:v>
      </x:c>
    </x:row>
    <x:row r="9213">
      <x:c r="CL9213" t="str">
        <x:v>Core_Component_Map</x:v>
      </x:c>
      <x:c r="CM9213" t="str">
        <x:v>B11</x:v>
      </x:c>
      <x:c r="CN9213" t="str">
        <x:v>v4.7</x:v>
      </x:c>
      <x:c r="CO9213" t="n">
        <x:f>IFERROR(IF(AND(TYPE('Core_Component_Map'!B11)=TYPE(CN9213),ISBLANK('Core_Component_Map'!B11)=ISBLANK(CN9213),EXACT('Core_Component_Map'!B11,CN9213)),0,1),1)</x:f>
        <x:v>0</x:v>
      </x:c>
    </x:row>
    <x:row r="9214">
      <x:c r="CL9214" t="str">
        <x:v>Core_Component_Map</x:v>
      </x:c>
      <x:c r="CM9214" t="str">
        <x:v>C11</x:v>
      </x:c>
      <x:c r="CN9214" t="str">
        <x:v>Informative human doorway</x:v>
      </x:c>
      <x:c r="CO9214" t="n">
        <x:f>IFERROR(IF(AND(TYPE('Core_Component_Map'!C11)=TYPE(CN9214),ISBLANK('Core_Component_Map'!C11)=ISBLANK(CN9214),EXACT('Core_Component_Map'!C11,CN9214)),0,1),1)</x:f>
        <x:v>0</x:v>
      </x:c>
    </x:row>
    <x:row r="9215">
      <x:c r="CL9215" t="str">
        <x:v>Core_Component_Map</x:v>
      </x:c>
      <x:c r="CM9215" t="str">
        <x:v>D11</x:v>
      </x:c>
      <x:c r="CN9215" t="str">
        <x:v>Informative</x:v>
      </x:c>
      <x:c r="CO9215" t="n">
        <x:f>IFERROR(IF(AND(TYPE('Core_Component_Map'!D11)=TYPE(CN9215),ISBLANK('Core_Component_Map'!D11)=ISBLANK(CN9215),EXACT('Core_Component_Map'!D11,CN9215)),0,1),1)</x:f>
        <x:v>0</x:v>
      </x:c>
    </x:row>
    <x:row r="9216">
      <x:c r="CL9216" t="str">
        <x:v>Core_Component_Map</x:v>
      </x:c>
      <x:c r="CM9216" t="str">
        <x:v>E11</x:v>
      </x:c>
      <x:c r="CN9216" t="str">
        <x:v>Does not govern when it conflicts with Canon</x:v>
      </x:c>
      <x:c r="CO9216" t="n">
        <x:f>IFERROR(IF(AND(TYPE('Core_Component_Map'!E11)=TYPE(CN9216),ISBLANK('Core_Component_Map'!E11)=ISBLANK(CN9216),EXACT('Core_Component_Map'!E11,CN9216)),0,1),1)</x:f>
        <x:v>0</x:v>
      </x:c>
    </x:row>
    <x:row r="9217">
      <x:c r="CL9217" t="str">
        <x:v>Core_Component_Map</x:v>
      </x:c>
      <x:c r="CM9217" t="str">
        <x:v>A12</x:v>
      </x:c>
      <x:c r="CN9217" t="str">
        <x:v>Public Introduction</x:v>
      </x:c>
      <x:c r="CO9217" t="n">
        <x:f>IFERROR(IF(AND(TYPE('Core_Component_Map'!A12)=TYPE(CN9217),ISBLANK('Core_Component_Map'!A12)=ISBLANK(CN9217),EXACT('Core_Component_Map'!A12,CN9217)),0,1),1)</x:f>
        <x:v>0</x:v>
      </x:c>
    </x:row>
    <x:row r="9218">
      <x:c r="CL9218" t="str">
        <x:v>Core_Component_Map</x:v>
      </x:c>
      <x:c r="CM9218" t="str">
        <x:v>B12</x:v>
      </x:c>
      <x:c r="CN9218" t="str">
        <x:v>v13.0</x:v>
      </x:c>
      <x:c r="CO9218" t="n">
        <x:f>IFERROR(IF(AND(TYPE('Core_Component_Map'!B12)=TYPE(CN9218),ISBLANK('Core_Component_Map'!B12)=ISBLANK(CN9218),EXACT('Core_Component_Map'!B12,CN9218)),0,1),1)</x:f>
        <x:v>0</x:v>
      </x:c>
    </x:row>
    <x:row r="9219">
      <x:c r="CL9219" t="str">
        <x:v>Core_Component_Map</x:v>
      </x:c>
      <x:c r="CM9219" t="str">
        <x:v>C12</x:v>
      </x:c>
      <x:c r="CN9219" t="str">
        <x:v>Shortest teaching doorway</x:v>
      </x:c>
      <x:c r="CO9219" t="n">
        <x:f>IFERROR(IF(AND(TYPE('Core_Component_Map'!C12)=TYPE(CN9219),ISBLANK('Core_Component_Map'!C12)=ISBLANK(CN9219),EXACT('Core_Component_Map'!C12,CN9219)),0,1),1)</x:f>
        <x:v>0</x:v>
      </x:c>
    </x:row>
    <x:row r="9220">
      <x:c r="CL9220" t="str">
        <x:v>Core_Component_Map</x:v>
      </x:c>
      <x:c r="CM9220" t="str">
        <x:v>D12</x:v>
      </x:c>
      <x:c r="CN9220" t="str">
        <x:v>Informative</x:v>
      </x:c>
      <x:c r="CO9220" t="n">
        <x:f>IFERROR(IF(AND(TYPE('Core_Component_Map'!D12)=TYPE(CN9220),ISBLANK('Core_Component_Map'!D12)=ISBLANK(CN9220),EXACT('Core_Component_Map'!D12,CN9220)),0,1),1)</x:f>
        <x:v>0</x:v>
      </x:c>
    </x:row>
    <x:row r="9221">
      <x:c r="CL9221" t="str">
        <x:v>Core_Component_Map</x:v>
      </x:c>
      <x:c r="CM9221" t="str">
        <x:v>E12</x:v>
      </x:c>
      <x:c r="CN9221" t="str">
        <x:v>Teaching shorthand cannot strengthen a Canon claim</x:v>
      </x:c>
      <x:c r="CO9221" t="n">
        <x:f>IFERROR(IF(AND(TYPE('Core_Component_Map'!E12)=TYPE(CN9221),ISBLANK('Core_Component_Map'!E12)=ISBLANK(CN9221),EXACT('Core_Component_Map'!E12,CN9221)),0,1),1)</x:f>
        <x:v>0</x:v>
      </x:c>
    </x:row>
    <x:row r="9222">
      <x:c r="CL9222" t="str">
        <x:v>Core_Component_Map</x:v>
      </x:c>
      <x:c r="CM9222" t="str">
        <x:v>A13</x:v>
      </x:c>
      <x:c r="CN9222" t="str">
        <x:v>PC-AEP</x:v>
      </x:c>
      <x:c r="CO9222" t="n">
        <x:f>IFERROR(IF(AND(TYPE('Core_Component_Map'!A13)=TYPE(CN9222),ISBLANK('Core_Component_Map'!A13)=ISBLANK(CN9222),EXACT('Core_Component_Map'!A13,CN9222)),0,1),1)</x:f>
        <x:v>0</x:v>
      </x:c>
    </x:row>
    <x:row r="9223">
      <x:c r="CL9223" t="str">
        <x:v>Core_Component_Map</x:v>
      </x:c>
      <x:c r="CM9223" t="str">
        <x:v>B13</x:v>
      </x:c>
      <x:c r="CN9223" t="str">
        <x:v>v2.6</x:v>
      </x:c>
      <x:c r="CO9223" t="n">
        <x:f>IFERROR(IF(AND(TYPE('Core_Component_Map'!B13)=TYPE(CN9223),ISBLANK('Core_Component_Map'!B13)=ISBLANK(CN9223),EXACT('Core_Component_Map'!B13,CN9223)),0,1),1)</x:f>
        <x:v>0</x:v>
      </x:c>
    </x:row>
    <x:row r="9224">
      <x:c r="CL9224" t="str">
        <x:v>Core_Component_Map</x:v>
      </x:c>
      <x:c r="CM9224" t="str">
        <x:v>C13</x:v>
      </x:c>
      <x:c r="CN9224" t="str">
        <x:v>Physical/causal admissibility evidence profile</x:v>
      </x:c>
      <x:c r="CO9224" t="n">
        <x:f>IFERROR(IF(AND(TYPE('Core_Component_Map'!C13)=TYPE(CN9224),ISBLANK('Core_Component_Map'!C13)=ISBLANK(CN9224),EXACT('Core_Component_Map'!C13,CN9224)),0,1),1)</x:f>
        <x:v>0</x:v>
      </x:c>
    </x:row>
    <x:row r="9225">
      <x:c r="CL9225" t="str">
        <x:v>Core_Component_Map</x:v>
      </x:c>
      <x:c r="CM9225" t="str">
        <x:v>D13</x:v>
      </x:c>
      <x:c r="CN9225" t="str">
        <x:v>Domain-warrant interface</x:v>
      </x:c>
      <x:c r="CO9225" t="n">
        <x:f>IFERROR(IF(AND(TYPE('Core_Component_Map'!D13)=TYPE(CN9225),ISBLANK('Core_Component_Map'!D13)=ISBLANK(CN9225),EXACT('Core_Component_Map'!D13,CN9225)),0,1),1)</x:f>
        <x:v>0</x:v>
      </x:c>
    </x:row>
    <x:row r="9226">
      <x:c r="CL9226" t="str">
        <x:v>Core_Component_Map</x:v>
      </x:c>
      <x:c r="CM9226" t="str">
        <x:v>E13</x:v>
      </x:c>
      <x:c r="CN9226" t="str">
        <x:v>Not a physics engine or safety certification</x:v>
      </x:c>
      <x:c r="CO9226" t="n">
        <x:f>IFERROR(IF(AND(TYPE('Core_Component_Map'!E13)=TYPE(CN9226),ISBLANK('Core_Component_Map'!E13)=ISBLANK(CN9226),EXACT('Core_Component_Map'!E13,CN9226)),0,1),1)</x:f>
        <x:v>0</x:v>
      </x:c>
    </x:row>
    <x:row r="9227">
      <x:c r="CL9227" t="str">
        <x:v>Core_Component_Map</x:v>
      </x:c>
      <x:c r="CM9227" t="str">
        <x:v>A14</x:v>
      </x:c>
      <x:c r="CN9227" t="str">
        <x:v>MFDI Standard</x:v>
      </x:c>
      <x:c r="CO9227" t="n">
        <x:f>IFERROR(IF(AND(TYPE('Core_Component_Map'!A14)=TYPE(CN9227),ISBLANK('Core_Component_Map'!A14)=ISBLANK(CN9227),EXACT('Core_Component_Map'!A14,CN9227)),0,1),1)</x:f>
        <x:v>0</x:v>
      </x:c>
    </x:row>
    <x:row r="9228">
      <x:c r="CL9228" t="str">
        <x:v>Core_Component_Map</x:v>
      </x:c>
      <x:c r="CM9228" t="str">
        <x:v>B14</x:v>
      </x:c>
      <x:c r="CN9228" t="str">
        <x:v>v2.6</x:v>
      </x:c>
      <x:c r="CO9228" t="n">
        <x:f>IFERROR(IF(AND(TYPE('Core_Component_Map'!B14)=TYPE(CN9228),ISBLANK('Core_Component_Map'!B14)=ISBLANK(CN9228),EXACT('Core_Component_Map'!B14,CN9228)),0,1),1)</x:f>
        <x:v>0</x:v>
      </x:c>
    </x:row>
    <x:row r="9229">
      <x:c r="CL9229" t="str">
        <x:v>Core_Component_Map</x:v>
      </x:c>
      <x:c r="CM9229" t="str">
        <x:v>C14</x:v>
      </x:c>
      <x:c r="CN9229" t="str">
        <x:v>Claim typing, alternative-model admissibility, falsification and re-derivation</x:v>
      </x:c>
      <x:c r="CO9229" t="n">
        <x:f>IFERROR(IF(AND(TYPE('Core_Component_Map'!C14)=TYPE(CN9229),ISBLANK('Core_Component_Map'!C14)=ISBLANK(CN9229),EXACT('Core_Component_Map'!C14,CN9229)),0,1),1)</x:f>
        <x:v>0</x:v>
      </x:c>
    </x:row>
    <x:row r="9230">
      <x:c r="CL9230" t="str">
        <x:v>Core_Component_Map</x:v>
      </x:c>
      <x:c r="CM9230" t="str">
        <x:v>D14</x:v>
      </x:c>
      <x:c r="CN9230" t="str">
        <x:v>Methodological record standard</x:v>
      </x:c>
      <x:c r="CO9230" t="n">
        <x:f>IFERROR(IF(AND(TYPE('Core_Component_Map'!D14)=TYPE(CN9230),ISBLANK('Core_Component_Map'!D14)=ISBLANK(CN9230),EXACT('Core_Component_Map'!D14,CN9230)),0,1),1)</x:f>
        <x:v>0</x:v>
      </x:c>
    </x:row>
    <x:row r="9231">
      <x:c r="CL9231" t="str">
        <x:v>Core_Component_Map</x:v>
      </x:c>
      <x:c r="CM9231" t="str">
        <x:v>E14</x:v>
      </x:c>
      <x:c r="CN9231" t="str">
        <x:v>Does not supply external empirical truth</x:v>
      </x:c>
      <x:c r="CO9231" t="n">
        <x:f>IFERROR(IF(AND(TYPE('Core_Component_Map'!E14)=TYPE(CN9231),ISBLANK('Core_Component_Map'!E14)=ISBLANK(CN9231),EXACT('Core_Component_Map'!E14,CN9231)),0,1),1)</x:f>
        <x:v>0</x:v>
      </x:c>
    </x:row>
    <x:row r="9232">
      <x:c r="CL9232" t="str">
        <x:v>Core_Component_Map</x:v>
      </x:c>
      <x:c r="CM9232" t="str">
        <x:v>A15</x:v>
      </x:c>
      <x:c r="CN9232" t="str">
        <x:v>Source-Coupling Integrity Standard</x:v>
      </x:c>
      <x:c r="CO9232" t="n">
        <x:f>IFERROR(IF(AND(TYPE('Core_Component_Map'!A15)=TYPE(CN9232),ISBLANK('Core_Component_Map'!A15)=ISBLANK(CN9232),EXACT('Core_Component_Map'!A15,CN9232)),0,1),1)</x:f>
        <x:v>0</x:v>
      </x:c>
    </x:row>
    <x:row r="9233">
      <x:c r="CL9233" t="str">
        <x:v>Core_Component_Map</x:v>
      </x:c>
      <x:c r="CM9233" t="str">
        <x:v>B15</x:v>
      </x:c>
      <x:c r="CN9233" t="str">
        <x:v>v2.6</x:v>
      </x:c>
      <x:c r="CO9233" t="n">
        <x:f>IFERROR(IF(AND(TYPE('Core_Component_Map'!B15)=TYPE(CN9233),ISBLANK('Core_Component_Map'!B15)=ISBLANK(CN9233),EXACT('Core_Component_Map'!B15,CN9233)),0,1),1)</x:f>
        <x:v>0</x:v>
      </x:c>
    </x:row>
    <x:row r="9234">
      <x:c r="CL9234" t="str">
        <x:v>Core_Component_Map</x:v>
      </x:c>
      <x:c r="CM9234" t="str">
        <x:v>C15</x:v>
      </x:c>
      <x:c r="CN9234" t="str">
        <x:v>Capability-source, boundary-condition and source-debt discipline</x:v>
      </x:c>
      <x:c r="CO9234" t="n">
        <x:f>IFERROR(IF(AND(TYPE('Core_Component_Map'!C15)=TYPE(CN9234),ISBLANK('Core_Component_Map'!C15)=ISBLANK(CN9234),EXACT('Core_Component_Map'!C15,CN9234)),0,1),1)</x:f>
        <x:v>0</x:v>
      </x:c>
    </x:row>
    <x:row r="9235">
      <x:c r="CL9235" t="str">
        <x:v>Core_Component_Map</x:v>
      </x:c>
      <x:c r="CM9235" t="str">
        <x:v>D15</x:v>
      </x:c>
      <x:c r="CN9235" t="str">
        <x:v>Diagnostic standard</x:v>
      </x:c>
      <x:c r="CO9235" t="n">
        <x:f>IFERROR(IF(AND(TYPE('Core_Component_Map'!D15)=TYPE(CN9235),ISBLANK('Core_Component_Map'!D15)=ISBLANK(CN9235),EXACT('Core_Component_Map'!D15,CN9235)),0,1),1)</x:f>
        <x:v>0</x:v>
      </x:c>
    </x:row>
    <x:row r="9236">
      <x:c r="CL9236" t="str">
        <x:v>Core_Component_Map</x:v>
      </x:c>
      <x:c r="CM9236" t="str">
        <x:v>E15</x:v>
      </x:c>
      <x:c r="CN9236" t="str">
        <x:v>Output performance is not source-coupling evidence</x:v>
      </x:c>
      <x:c r="CO9236" t="n">
        <x:f>IFERROR(IF(AND(TYPE('Core_Component_Map'!E15)=TYPE(CN9236),ISBLANK('Core_Component_Map'!E15)=ISBLANK(CN9236),EXACT('Core_Component_Map'!E15,CN9236)),0,1),1)</x:f>
        <x:v>0</x:v>
      </x:c>
    </x:row>
    <x:row r="9237">
      <x:c r="CL9237" t="str">
        <x:v>Core_Component_Map</x:v>
      </x:c>
      <x:c r="CM9237" t="str">
        <x:v>A16</x:v>
      </x:c>
      <x:c r="CN9237" t="str">
        <x:v>Aligners Sheet</x:v>
      </x:c>
      <x:c r="CO9237" t="n">
        <x:f>IFERROR(IF(AND(TYPE('Core_Component_Map'!A16)=TYPE(CN9237),ISBLANK('Core_Component_Map'!A16)=ISBLANK(CN9237),EXACT('Core_Component_Map'!A16,CN9237)),0,1),1)</x:f>
        <x:v>0</x:v>
      </x:c>
    </x:row>
    <x:row r="9238">
      <x:c r="CL9238" t="str">
        <x:v>Core_Component_Map</x:v>
      </x:c>
      <x:c r="CM9238" t="str">
        <x:v>B16</x:v>
      </x:c>
      <x:c r="CN9238" t="str">
        <x:v>v5.9</x:v>
      </x:c>
      <x:c r="CO9238" t="n">
        <x:f>IFERROR(IF(AND(TYPE('Core_Component_Map'!B16)=TYPE(CN9238),ISBLANK('Core_Component_Map'!B16)=ISBLANK(CN9238),EXACT('Core_Component_Map'!B16,CN9238)),0,1),1)</x:f>
        <x:v>0</x:v>
      </x:c>
    </x:row>
    <x:row r="9239">
      <x:c r="CL9239" t="str">
        <x:v>Core_Component_Map</x:v>
      </x:c>
      <x:c r="CM9239" t="str">
        <x:v>C16</x:v>
      </x:c>
      <x:c r="CN9239" t="str">
        <x:v>Tier-2 worked-run exemplar, training and audit aid</x:v>
      </x:c>
      <x:c r="CO9239" t="n">
        <x:f>IFERROR(IF(AND(TYPE('Core_Component_Map'!C16)=TYPE(CN9239),ISBLANK('Core_Component_Map'!C16)=ISBLANK(CN9239),EXACT('Core_Component_Map'!C16,CN9239)),0,1),1)</x:f>
        <x:v>0</x:v>
      </x:c>
    </x:row>
    <x:row r="9240">
      <x:c r="CL9240" t="str">
        <x:v>Core_Component_Map</x:v>
      </x:c>
      <x:c r="CM9240" t="str">
        <x:v>D16</x:v>
      </x:c>
      <x:c r="CN9240" t="str">
        <x:v>Formula-linked bounded exemplar</x:v>
      </x:c>
      <x:c r="CO9240" t="n">
        <x:f>IFERROR(IF(AND(TYPE('Core_Component_Map'!D16)=TYPE(CN9240),ISBLANK('Core_Component_Map'!D16)=ISBLANK(CN9240),EXACT('Core_Component_Map'!D16,CN9240)),0,1),1)</x:f>
        <x:v>0</x:v>
      </x:c>
    </x:row>
    <x:row r="9241">
      <x:c r="CL9241" t="str">
        <x:v>Core_Component_Map</x:v>
      </x:c>
      <x:c r="CM9241" t="str">
        <x:v>E16</x:v>
      </x:c>
      <x:c r="CN9241" t="str">
        <x:v>Not a validator or reference calculator</x:v>
      </x:c>
      <x:c r="CO9241" t="n">
        <x:f>IFERROR(IF(AND(TYPE('Core_Component_Map'!E16)=TYPE(CN9241),ISBLANK('Core_Component_Map'!E16)=ISBLANK(CN9241),EXACT('Core_Component_Map'!E16,CN9241)),0,1),1)</x:f>
        <x:v>0</x:v>
      </x:c>
    </x:row>
    <x:row r="9242">
      <x:c r="CL9242" t="str">
        <x:v>Core_Component_Map</x:v>
      </x:c>
      <x:c r="CM9242" t="str">
        <x:v>A18</x:v>
      </x:c>
      <x:c r="CN9242" t="str">
        <x:v>Core-set rule</x:v>
      </x:c>
      <x:c r="CO9242" t="n">
        <x:f>IFERROR(IF(AND(TYPE('Core_Component_Map'!A18)=TYPE(CN9242),ISBLANK('Core_Component_Map'!A18)=ISBLANK(CN9242),EXACT('Core_Component_Map'!A18,CN9242)),0,1),1)</x:f>
        <x:v>0</x:v>
      </x:c>
    </x:row>
    <x:row r="9243">
      <x:c r="CL9243" t="str">
        <x:v>Core_Component_Map</x:v>
      </x:c>
      <x:c r="CM9243" t="str">
        <x:v>B18</x:v>
      </x:c>
      <x:c r="CN9243" t="str">
        <x:v>The Core 15 review pack contains 14 DOCX files and this one XLSX workbook.</x:v>
      </x:c>
      <x:c r="CO9243" t="n">
        <x:f>IFERROR(IF(AND(TYPE('Core_Component_Map'!B18)=TYPE(CN9243),ISBLANK('Core_Component_Map'!B18)=ISBLANK(CN9243),EXACT('Core_Component_Map'!B18,CN9243)),0,1),1)</x:f>
        <x:v>0</x:v>
      </x:c>
    </x:row>
    <x:row r="9244">
      <x:c r="CL9244" t="str">
        <x:v>Core_Component_Map</x:v>
      </x:c>
      <x:c r="CM9244" t="str">
        <x:v>A19</x:v>
      </x:c>
      <x:c r="CN9244" t="str">
        <x:v>Coordination artifact</x:v>
      </x:c>
      <x:c r="CO9244" t="n">
        <x:f>IFERROR(IF(AND(TYPE('Core_Component_Map'!A19)=TYPE(CN9244),ISBLANK('Core_Component_Map'!A19)=ISBLANK(CN9244),EXACT('Core_Component_Map'!A19,CN9244)),0,1),1)</x:f>
        <x:v>0</x:v>
      </x:c>
    </x:row>
    <x:row r="9245">
      <x:c r="CL9245" t="str">
        <x:v>Core_Component_Map</x:v>
      </x:c>
      <x:c r="CM9245" t="str">
        <x:v>B19</x:v>
      </x:c>
      <x:c r="CN9245" t="str">
        <x:v>CORE_COMPONENT_MAP is included in the full release and is not a sixteenth governing Core artifact.</x:v>
      </x:c>
      <x:c r="CO9245" t="n">
        <x:f>IFERROR(IF(AND(TYPE('Core_Component_Map'!B19)=TYPE(CN9245),ISBLANK('Core_Component_Map'!B19)=ISBLANK(CN9245),EXACT('Core_Component_Map'!B19,CN9245)),0,1),1)</x:f>
        <x:v>0</x:v>
      </x:c>
    </x:row>
    <x:row r="9246">
      <x:c r="CL9246" t="str">
        <x:v>Core_Component_Map</x:v>
      </x:c>
      <x:c r="CM9246" t="str">
        <x:v>A20</x:v>
      </x:c>
      <x:c r="CN9246" t="str">
        <x:v>Release identity</x:v>
      </x:c>
      <x:c r="CO9246" t="n">
        <x:f>IFERROR(IF(AND(TYPE('Core_Component_Map'!A20)=TYPE(CN9246),ISBLANK('Core_Component_Map'!A20)=ISBLANK(CN9246),EXACT('Core_Component_Map'!A20,CN9246)),0,1),1)</x:f>
        <x:v>0</x:v>
      </x:c>
    </x:row>
    <x:row r="9247">
      <x:c r="CL9247" t="str">
        <x:v>Core_Component_Map</x:v>
      </x:c>
      <x:c r="CM9247" t="str">
        <x:v>B20</x:v>
      </x:c>
      <x:c r="CN9247" t="str">
        <x:v>MathGov Core Release 2026.09 v13.0 / SGP v8.8 — Rights Non-Dilution, Representation Integrity, and Robust Selection Release</x:v>
      </x:c>
      <x:c r="CO9247" t="n">
        <x:f>IFERROR(IF(AND(TYPE('Core_Component_Map'!B20)=TYPE(CN9247),ISBLANK('Core_Component_Map'!B20)=ISBLANK(CN9247),EXACT('Core_Component_Map'!B20,CN9247)),0,1),1)</x:f>
        <x:v>0</x:v>
      </x:c>
    </x:row>
    <x:row r="9248">
      <x:c r="CL9248" t="str">
        <x:v>PC_AEP_Status</x:v>
      </x:c>
      <x:c r="CM9248" t="str">
        <x:v>A1</x:v>
      </x:c>
      <x:c r="CN9248" t="str">
        <x:v>PC-AEP STATUS RECORD</x:v>
      </x:c>
      <x:c r="CO9248" t="n">
        <x:f>IFERROR(IF(AND(TYPE('PC_AEP_Status'!A1)=TYPE(CN9248),ISBLANK('PC_AEP_Status'!A1)=ISBLANK(CN9248),EXACT('PC_AEP_Status'!A1,CN9248)),0,1),1)</x:f>
        <x:v>0</x:v>
      </x:c>
    </x:row>
    <x:row r="9249">
      <x:c r="CL9249" t="str">
        <x:v>PC_AEP_Status</x:v>
      </x:c>
      <x:c r="CM9249" t="str">
        <x:v>B1</x:v>
      </x:c>
      <x:c r="CN9249" t="str">
        <x:v>Physical/Causal Admissibility Evidence Profile status for the worked-run exemplar</x:v>
      </x:c>
      <x:c r="CO9249" t="n">
        <x:f>IFERROR(IF(AND(TYPE('PC_AEP_Status'!B1)=TYPE(CN9249),ISBLANK('PC_AEP_Status'!B1)=ISBLANK(CN9249),EXACT('PC_AEP_Status'!B1,CN9249)),0,1),1)</x:f>
        <x:v>0</x:v>
      </x:c>
    </x:row>
    <x:row r="9250">
      <x:c r="CL9250" t="str">
        <x:v>PC_AEP_Status</x:v>
      </x:c>
      <x:c r="CM9250" t="str">
        <x:v>A2</x:v>
      </x:c>
      <x:c r="CN9250" t="str">
        <x:v>Release</x:v>
      </x:c>
      <x:c r="CO9250" t="n">
        <x:f>IFERROR(IF(AND(TYPE('PC_AEP_Status'!A2)=TYPE(CN9250),ISBLANK('PC_AEP_Status'!A2)=ISBLANK(CN9250),EXACT('PC_AEP_Status'!A2,CN9250)),0,1),1)</x:f>
        <x:v>0</x:v>
      </x:c>
    </x:row>
    <x:row r="9251">
      <x:c r="CL9251" t="str">
        <x:v>PC_AEP_Status</x:v>
      </x:c>
      <x:c r="CM9251" t="str">
        <x:v>B2</x:v>
      </x:c>
      <x:c r="CN9251" t="str">
        <x:v>MathGov Core Release 2026.09 v13.0 / SGP v8.8 - Configuration-Bound Assurance Public Research Source Release</x:v>
      </x:c>
      <x:c r="CO9251" t="n">
        <x:f>IFERROR(IF(AND(TYPE('PC_AEP_Status'!B2)=TYPE(CN9251),ISBLANK('PC_AEP_Status'!B2)=ISBLANK(CN9251),EXACT('PC_AEP_Status'!B2,CN9251)),0,1),1)</x:f>
        <x:v>0</x:v>
      </x:c>
    </x:row>
    <x:row r="9252">
      <x:c r="CL9252" t="str">
        <x:v>PC_AEP_Status</x:v>
      </x:c>
      <x:c r="CM9252" t="str">
        <x:v>A3</x:v>
      </x:c>
      <x:c r="CN9252" t="str">
        <x:v>PC_AEP_STATUS</x:v>
      </x:c>
      <x:c r="CO9252" t="n">
        <x:f>IFERROR(IF(AND(TYPE('PC_AEP_Status'!A3)=TYPE(CN9252),ISBLANK('PC_AEP_Status'!A3)=ISBLANK(CN9252),EXACT('PC_AEP_Status'!A3,CN9252)),0,1),1)</x:f>
        <x:v>0</x:v>
      </x:c>
    </x:row>
    <x:row r="9253">
      <x:c r="CL9253" t="str">
        <x:v>PC_AEP_Status</x:v>
      </x:c>
      <x:c r="CM9253" t="str">
        <x:v>B3</x:v>
      </x:c>
      <x:c r="CN9253" t="str">
        <x:v>NOT_TRIGGERED_FOR_THIS_WORKED_RUN</x:v>
      </x:c>
      <x:c r="CO9253" t="n">
        <x:f>IFERROR(IF(AND(TYPE('PC_AEP_Status'!B3)=TYPE(CN9253),ISBLANK('PC_AEP_Status'!B3)=ISBLANK(CN9253),EXACT('PC_AEP_Status'!B3,CN9253)),0,1),1)</x:f>
        <x:v>0</x:v>
      </x:c>
    </x:row>
    <x:row r="9254">
      <x:c r="CL9254" t="str">
        <x:v>PC_AEP_Status</x:v>
      </x:c>
      <x:c r="CM9254" t="str">
        <x:v>A4</x:v>
      </x:c>
      <x:c r="CN9254" t="str">
        <x:v>Rationale</x:v>
      </x:c>
      <x:c r="CO9254" t="n">
        <x:f>IFERROR(IF(AND(TYPE('PC_AEP_Status'!A4)=TYPE(CN9254),ISBLANK('PC_AEP_Status'!A4)=ISBLANK(CN9254),EXACT('PC_AEP_Status'!A4,CN9254)),0,1),1)</x:f>
        <x:v>0</x:v>
      </x:c>
    </x:row>
    <x:row r="9255">
      <x:c r="CL9255" t="str">
        <x:v>PC_AEP_Status</x:v>
      </x:c>
      <x:c r="CM9255" t="str">
        <x:v>B4</x:v>
      </x:c>
      <x:c r="CN9255" t="str">
        <x:v>Remote-work policy exemplar is not a high-stakes physical/cyber-physical execution claim. Physical/operational impacts are handled through ordinary welfare, TRC, and CSV disclosure. Strong deployment or safety claims would require a triggered PC-AEP with external domain evidence.</x:v>
      </x:c>
      <x:c r="CO9255" t="n">
        <x:f>IFERROR(IF(AND(TYPE('PC_AEP_Status'!B4)=TYPE(CN9255),ISBLANK('PC_AEP_Status'!B4)=ISBLANK(CN9255),EXACT('PC_AEP_Status'!B4,CN9255)),0,1),1)</x:f>
        <x:v>0</x:v>
      </x:c>
    </x:row>
    <x:row r="9256">
      <x:c r="CL9256" t="str">
        <x:v>PC_AEP_Status</x:v>
      </x:c>
      <x:c r="CM9256" t="str">
        <x:v>A5</x:v>
      </x:c>
      <x:c r="CN9256" t="str">
        <x:v>Claim boundary</x:v>
      </x:c>
      <x:c r="CO9256" t="n">
        <x:f>IFERROR(IF(AND(TYPE('PC_AEP_Status'!A5)=TYPE(CN9256),ISBLANK('PC_AEP_Status'!A5)=ISBLANK(CN9256),EXACT('PC_AEP_Status'!A5,CN9256)),0,1),1)</x:f>
        <x:v>0</x:v>
      </x:c>
    </x:row>
    <x:row r="9257">
      <x:c r="CL9257" t="str">
        <x:v>PC_AEP_Status</x:v>
      </x:c>
      <x:c r="CM9257" t="str">
        <x:v>B5</x:v>
      </x:c>
      <x:c r="CN9257" t="str">
        <x:v>Worked-run exemplar only; not physical safety proof, deployment certification, legal certification, medical clearance, or engineering verification.</x:v>
      </x:c>
      <x:c r="CO9257" t="n">
        <x:f>IFERROR(IF(AND(TYPE('PC_AEP_Status'!B5)=TYPE(CN9257),ISBLANK('PC_AEP_Status'!B5)=ISBLANK(CN9257),EXACT('PC_AEP_Status'!B5,CN9257)),0,1),1)</x:f>
        <x:v>0</x:v>
      </x:c>
    </x:row>
    <x:row r="9258">
      <x:c r="CL9258" t="str">
        <x:v>PC_AEP_Status</x:v>
      </x:c>
      <x:c r="CM9258" t="str">
        <x:v>A7</x:v>
      </x:c>
      <x:c r="CN9258" t="str">
        <x:v>Field</x:v>
      </x:c>
      <x:c r="CO9258" t="n">
        <x:f>IFERROR(IF(AND(TYPE('PC_AEP_Status'!A7)=TYPE(CN9258),ISBLANK('PC_AEP_Status'!A7)=ISBLANK(CN9258),EXACT('PC_AEP_Status'!A7,CN9258)),0,1),1)</x:f>
        <x:v>0</x:v>
      </x:c>
    </x:row>
    <x:row r="9259">
      <x:c r="CL9259" t="str">
        <x:v>PC_AEP_Status</x:v>
      </x:c>
      <x:c r="CM9259" t="str">
        <x:v>B7</x:v>
      </x:c>
      <x:c r="CN9259" t="str">
        <x:v>Value</x:v>
      </x:c>
      <x:c r="CO9259" t="n">
        <x:f>IFERROR(IF(AND(TYPE('PC_AEP_Status'!B7)=TYPE(CN9259),ISBLANK('PC_AEP_Status'!B7)=ISBLANK(CN9259),EXACT('PC_AEP_Status'!B7,CN9259)),0,1),1)</x:f>
        <x:v>0</x:v>
      </x:c>
    </x:row>
    <x:row r="9260">
      <x:c r="CL9260" t="str">
        <x:v>PC_AEP_Status</x:v>
      </x:c>
      <x:c r="CM9260" t="str">
        <x:v>C7</x:v>
      </x:c>
      <x:c r="CN9260" t="str">
        <x:v>Status</x:v>
      </x:c>
      <x:c r="CO9260" t="n">
        <x:f>IFERROR(IF(AND(TYPE('PC_AEP_Status'!C7)=TYPE(CN9260),ISBLANK('PC_AEP_Status'!C7)=ISBLANK(CN9260),EXACT('PC_AEP_Status'!C7,CN9260)),0,1),1)</x:f>
        <x:v>0</x:v>
      </x:c>
    </x:row>
    <x:row r="9261">
      <x:c r="CL9261" t="str">
        <x:v>PC_AEP_Status</x:v>
      </x:c>
      <x:c r="CM9261" t="str">
        <x:v>D7</x:v>
      </x:c>
      <x:c r="CN9261" t="str">
        <x:v>Notes</x:v>
      </x:c>
      <x:c r="CO9261" t="n">
        <x:f>IFERROR(IF(AND(TYPE('PC_AEP_Status'!D7)=TYPE(CN9261),ISBLANK('PC_AEP_Status'!D7)=ISBLANK(CN9261),EXACT('PC_AEP_Status'!D7,CN9261)),0,1),1)</x:f>
        <x:v>0</x:v>
      </x:c>
    </x:row>
    <x:row r="9262">
      <x:c r="CL9262" t="str">
        <x:v>PC_AEP_Status</x:v>
      </x:c>
      <x:c r="CM9262" t="str">
        <x:v>A8</x:v>
      </x:c>
      <x:c r="CN9262" t="str">
        <x:v>physical_or_causal_model_used</x:v>
      </x:c>
      <x:c r="CO9262" t="n">
        <x:f>IFERROR(IF(AND(TYPE('PC_AEP_Status'!A8)=TYPE(CN9262),ISBLANK('PC_AEP_Status'!A8)=ISBLANK(CN9262),EXACT('PC_AEP_Status'!A8,CN9262)),0,1),1)</x:f>
        <x:v>0</x:v>
      </x:c>
    </x:row>
    <x:row r="9263">
      <x:c r="CL9263" t="str">
        <x:v>PC_AEP_Status</x:v>
      </x:c>
      <x:c r="CM9263" t="str">
        <x:v>B8</x:v>
      </x:c>
      <x:c r="CN9263" t="str">
        <x:v>Not triggered</x:v>
      </x:c>
      <x:c r="CO9263" t="n">
        <x:f>IFERROR(IF(AND(TYPE('PC_AEP_Status'!B8)=TYPE(CN9263),ISBLANK('PC_AEP_Status'!B8)=ISBLANK(CN9263),EXACT('PC_AEP_Status'!B8,CN9263)),0,1),1)</x:f>
        <x:v>0</x:v>
      </x:c>
    </x:row>
    <x:row r="9264">
      <x:c r="CL9264" t="str">
        <x:v>PC_AEP_Status</x:v>
      </x:c>
      <x:c r="CM9264" t="str">
        <x:v>C8</x:v>
      </x:c>
      <x:c r="CN9264" t="str">
        <x:v>NOT_APPLICABLE</x:v>
      </x:c>
      <x:c r="CO9264" t="n">
        <x:f>IFERROR(IF(AND(TYPE('PC_AEP_Status'!C8)=TYPE(CN9264),ISBLANK('PC_AEP_Status'!C8)=ISBLANK(CN9264),EXACT('PC_AEP_Status'!C8,CN9264)),0,1),1)</x:f>
        <x:v>0</x:v>
      </x:c>
    </x:row>
    <x:row r="9265">
      <x:c r="CL9265" t="str">
        <x:v>PC_AEP_Status</x:v>
      </x:c>
      <x:c r="CM9265" t="str">
        <x:v>D8</x:v>
      </x:c>
      <x:c r="CN9265" t="str">
        <x:v>No material physical execution claim in this exemplar.</x:v>
      </x:c>
      <x:c r="CO9265" t="n">
        <x:f>IFERROR(IF(AND(TYPE('PC_AEP_Status'!D8)=TYPE(CN9265),ISBLANK('PC_AEP_Status'!D8)=ISBLANK(CN9265),EXACT('PC_AEP_Status'!D8,CN9265)),0,1),1)</x:f>
        <x:v>0</x:v>
      </x:c>
    </x:row>
    <x:row r="9266">
      <x:c r="CL9266" t="str">
        <x:v>PC_AEP_Status</x:v>
      </x:c>
      <x:c r="CM9266" t="str">
        <x:v>A9</x:v>
      </x:c>
      <x:c r="CN9266" t="str">
        <x:v>validity_domain</x:v>
      </x:c>
      <x:c r="CO9266" t="n">
        <x:f>IFERROR(IF(AND(TYPE('PC_AEP_Status'!A9)=TYPE(CN9266),ISBLANK('PC_AEP_Status'!A9)=ISBLANK(CN9266),EXACT('PC_AEP_Status'!A9,CN9266)),0,1),1)</x:f>
        <x:v>0</x:v>
      </x:c>
    </x:row>
    <x:row r="9267">
      <x:c r="CL9267" t="str">
        <x:v>PC_AEP_Status</x:v>
      </x:c>
      <x:c r="CM9267" t="str">
        <x:v>B9</x:v>
      </x:c>
      <x:c r="CN9267" t="str">
        <x:v>Remote-work policy scenario only</x:v>
      </x:c>
      <x:c r="CO9267" t="n">
        <x:f>IFERROR(IF(AND(TYPE('PC_AEP_Status'!B9)=TYPE(CN9267),ISBLANK('PC_AEP_Status'!B9)=ISBLANK(CN9267),EXACT('PC_AEP_Status'!B9,CN9267)),0,1),1)</x:f>
        <x:v>0</x:v>
      </x:c>
    </x:row>
    <x:row r="9268">
      <x:c r="CL9268" t="str">
        <x:v>PC_AEP_Status</x:v>
      </x:c>
      <x:c r="CM9268" t="str">
        <x:v>C9</x:v>
      </x:c>
      <x:c r="CN9268" t="str">
        <x:v>BOUNDARY_DECLARED</x:v>
      </x:c>
      <x:c r="CO9268" t="n">
        <x:f>IFERROR(IF(AND(TYPE('PC_AEP_Status'!C9)=TYPE(CN9268),ISBLANK('PC_AEP_Status'!C9)=ISBLANK(CN9268),EXACT('PC_AEP_Status'!C9,CN9268)),0,1),1)</x:f>
        <x:v>0</x:v>
      </x:c>
    </x:row>
    <x:row r="9269">
      <x:c r="CL9269" t="str">
        <x:v>PC_AEP_Status</x:v>
      </x:c>
      <x:c r="CM9269" t="str">
        <x:v>D9</x:v>
      </x:c>
      <x:c r="CN9269" t="str">
        <x:v>No deployment claim beyond workbook example.</x:v>
      </x:c>
      <x:c r="CO9269" t="n">
        <x:f>IFERROR(IF(AND(TYPE('PC_AEP_Status'!D9)=TYPE(CN9269),ISBLANK('PC_AEP_Status'!D9)=ISBLANK(CN9269),EXACT('PC_AEP_Status'!D9,CN9269)),0,1),1)</x:f>
        <x:v>0</x:v>
      </x:c>
    </x:row>
    <x:row r="9270">
      <x:c r="CL9270" t="str">
        <x:v>PC_AEP_Status</x:v>
      </x:c>
      <x:c r="CM9270" t="str">
        <x:v>A10</x:v>
      </x:c>
      <x:c r="CN9270" t="str">
        <x:v>boundary_conditions</x:v>
      </x:c>
      <x:c r="CO9270" t="n">
        <x:f>IFERROR(IF(AND(TYPE('PC_AEP_Status'!A10)=TYPE(CN9270),ISBLANK('PC_AEP_Status'!A10)=ISBLANK(CN9270),EXACT('PC_AEP_Status'!A10,CN9270)),0,1),1)</x:f>
        <x:v>0</x:v>
      </x:c>
    </x:row>
    <x:row r="9271">
      <x:c r="CL9271" t="str">
        <x:v>PC_AEP_Status</x:v>
      </x:c>
      <x:c r="CM9271" t="str">
        <x:v>B10</x:v>
      </x:c>
      <x:c r="CN9271" t="str">
        <x:v>Ordinary policy analysis; no robot/vehicle/medical/infrastructure control</x:v>
      </x:c>
      <x:c r="CO9271" t="n">
        <x:f>IFERROR(IF(AND(TYPE('PC_AEP_Status'!B10)=TYPE(CN9271),ISBLANK('PC_AEP_Status'!B10)=ISBLANK(CN9271),EXACT('PC_AEP_Status'!B10,CN9271)),0,1),1)</x:f>
        <x:v>0</x:v>
      </x:c>
    </x:row>
    <x:row r="9272">
      <x:c r="CL9272" t="str">
        <x:v>PC_AEP_Status</x:v>
      </x:c>
      <x:c r="CM9272" t="str">
        <x:v>C10</x:v>
      </x:c>
      <x:c r="CN9272" t="str">
        <x:v>BOUNDARY_DECLARED</x:v>
      </x:c>
      <x:c r="CO9272" t="n">
        <x:f>IFERROR(IF(AND(TYPE('PC_AEP_Status'!C10)=TYPE(CN9272),ISBLANK('PC_AEP_Status'!C10)=ISBLANK(CN9272),EXACT('PC_AEP_Status'!C10,CN9272)),0,1),1)</x:f>
        <x:v>0</x:v>
      </x:c>
    </x:row>
    <x:row r="9273">
      <x:c r="CL9273" t="str">
        <x:v>PC_AEP_Status</x:v>
      </x:c>
      <x:c r="CM9273" t="str">
        <x:v>D10</x:v>
      </x:c>
      <x:c r="CN9273" t="str">
        <x:v>If deployment affects physical operations materially, PC-AEP must be reopened.</x:v>
      </x:c>
      <x:c r="CO9273" t="n">
        <x:f>IFERROR(IF(AND(TYPE('PC_AEP_Status'!D10)=TYPE(CN9273),ISBLANK('PC_AEP_Status'!D10)=ISBLANK(CN9273),EXACT('PC_AEP_Status'!D10,CN9273)),0,1),1)</x:f>
        <x:v>0</x:v>
      </x:c>
    </x:row>
    <x:row r="9274">
      <x:c r="CL9274" t="str">
        <x:v>PC_AEP_Status</x:v>
      </x:c>
      <x:c r="CM9274" t="str">
        <x:v>A11</x:v>
      </x:c>
      <x:c r="CN9274" t="str">
        <x:v>uncertainty_range</x:v>
      </x:c>
      <x:c r="CO9274" t="n">
        <x:f>IFERROR(IF(AND(TYPE('PC_AEP_Status'!A11)=TYPE(CN9274),ISBLANK('PC_AEP_Status'!A11)=ISBLANK(CN9274),EXACT('PC_AEP_Status'!A11,CN9274)),0,1),1)</x:f>
        <x:v>0</x:v>
      </x:c>
    </x:row>
    <x:row r="9275">
      <x:c r="CL9275" t="str">
        <x:v>PC_AEP_Status</x:v>
      </x:c>
      <x:c r="CM9275" t="str">
        <x:v>B11</x:v>
      </x:c>
      <x:c r="CN9275" t="str">
        <x:v>Handled through existing scenario, TRC, CSV, physical-admissibility, and uncertainty disclosures; technical selection does not create execution permission.</x:v>
      </x:c>
      <x:c r="CO9275" t="n">
        <x:f>IFERROR(IF(AND(TYPE('PC_AEP_Status'!B11)=TYPE(CN9275),ISBLANK('PC_AEP_Status'!B11)=ISBLANK(CN9275),EXACT('PC_AEP_Status'!B11,CN9275)),0,1),1)</x:f>
        <x:v>0</x:v>
      </x:c>
    </x:row>
    <x:row r="9276">
      <x:c r="CL9276" t="str">
        <x:v>PC_AEP_Status</x:v>
      </x:c>
      <x:c r="CM9276" t="str">
        <x:v>C11</x:v>
      </x:c>
      <x:c r="CN9276" t="str">
        <x:v>DISCLOSED</x:v>
      </x:c>
      <x:c r="CO9276" t="n">
        <x:f>IFERROR(IF(AND(TYPE('PC_AEP_Status'!C11)=TYPE(CN9276),ISBLANK('PC_AEP_Status'!C11)=ISBLANK(CN9276),EXACT('PC_AEP_Status'!C11,CN9276)),0,1),1)</x:f>
        <x:v>0</x:v>
      </x:c>
    </x:row>
    <x:row r="9277">
      <x:c r="CL9277" t="str">
        <x:v>PC_AEP_Status</x:v>
      </x:c>
      <x:c r="CM9277" t="str">
        <x:v>D11</x:v>
      </x:c>
      <x:c r="CN9277" t="str">
        <x:v>Not physical-admissibility evidence.</x:v>
      </x:c>
      <x:c r="CO9277" t="n">
        <x:f>IFERROR(IF(AND(TYPE('PC_AEP_Status'!D11)=TYPE(CN9277),ISBLANK('PC_AEP_Status'!D11)=ISBLANK(CN9277),EXACT('PC_AEP_Status'!D11,CN9277)),0,1),1)</x:f>
        <x:v>0</x:v>
      </x:c>
    </x:row>
    <x:row r="9278">
      <x:c r="CL9278" t="str">
        <x:v>PC_AEP_Status</x:v>
      </x:c>
      <x:c r="CM9278" t="str">
        <x:v>A12</x:v>
      </x:c>
      <x:c r="CN9278" t="str">
        <x:v>failure_modes</x:v>
      </x:c>
      <x:c r="CO9278" t="n">
        <x:f>IFERROR(IF(AND(TYPE('PC_AEP_Status'!A12)=TYPE(CN9278),ISBLANK('PC_AEP_Status'!A12)=ISBLANK(CN9278),EXACT('PC_AEP_Status'!A12,CN9278)),0,1),1)</x:f>
        <x:v>0</x:v>
      </x:c>
    </x:row>
    <x:row r="9279">
      <x:c r="CL9279" t="str">
        <x:v>PC_AEP_Status</x:v>
      </x:c>
      <x:c r="CM9279" t="str">
        <x:v>B12</x:v>
      </x:c>
      <x:c r="CN9279" t="str">
        <x:v>Policy implementation harms considered in welfare/TRC/CSV surfaces</x:v>
      </x:c>
      <x:c r="CO9279" t="n">
        <x:f>IFERROR(IF(AND(TYPE('PC_AEP_Status'!B12)=TYPE(CN9279),ISBLANK('PC_AEP_Status'!B12)=ISBLANK(CN9279),EXACT('PC_AEP_Status'!B12,CN9279)),0,1),1)</x:f>
        <x:v>0</x:v>
      </x:c>
    </x:row>
    <x:row r="9280">
      <x:c r="CL9280" t="str">
        <x:v>PC_AEP_Status</x:v>
      </x:c>
      <x:c r="CM9280" t="str">
        <x:v>C12</x:v>
      </x:c>
      <x:c r="CN9280" t="str">
        <x:v>DISCLOSED</x:v>
      </x:c>
      <x:c r="CO9280" t="n">
        <x:f>IFERROR(IF(AND(TYPE('PC_AEP_Status'!C12)=TYPE(CN9280),ISBLANK('PC_AEP_Status'!C12)=ISBLANK(CN9280),EXACT('PC_AEP_Status'!C12,CN9280)),0,1),1)</x:f>
        <x:v>0</x:v>
      </x:c>
    </x:row>
    <x:row r="9281">
      <x:c r="CL9281" t="str">
        <x:v>PC_AEP_Status</x:v>
      </x:c>
      <x:c r="CM9281" t="str">
        <x:v>D12</x:v>
      </x:c>
      <x:c r="CN9281" t="str">
        <x:v>Not a physical safety case.</x:v>
      </x:c>
      <x:c r="CO9281" t="n">
        <x:f>IFERROR(IF(AND(TYPE('PC_AEP_Status'!D12)=TYPE(CN9281),ISBLANK('PC_AEP_Status'!D12)=ISBLANK(CN9281),EXACT('PC_AEP_Status'!D12,CN9281)),0,1),1)</x:f>
        <x:v>0</x:v>
      </x:c>
    </x:row>
    <x:row r="9282">
      <x:c r="CL9282" t="str">
        <x:v>PC_AEP_Status</x:v>
      </x:c>
      <x:c r="CM9282" t="str">
        <x:v>A13</x:v>
      </x:c>
      <x:c r="CN9282" t="str">
        <x:v>reversibility_or_irreversibility_boundary</x:v>
      </x:c>
      <x:c r="CO9282" t="n">
        <x:f>IFERROR(IF(AND(TYPE('PC_AEP_Status'!A13)=TYPE(CN9282),ISBLANK('PC_AEP_Status'!A13)=ISBLANK(CN9282),EXACT('PC_AEP_Status'!A13,CN9282)),0,1),1)</x:f>
        <x:v>0</x:v>
      </x:c>
    </x:row>
    <x:row r="9283">
      <x:c r="CL9283" t="str">
        <x:v>PC_AEP_Status</x:v>
      </x:c>
      <x:c r="CM9283" t="str">
        <x:v>B13</x:v>
      </x:c>
      <x:c r="CN9283" t="str">
        <x:v>Policy change is administratively reversible in exemplar</x:v>
      </x:c>
      <x:c r="CO9283" t="n">
        <x:f>IFERROR(IF(AND(TYPE('PC_AEP_Status'!B13)=TYPE(CN9283),ISBLANK('PC_AEP_Status'!B13)=ISBLANK(CN9283),EXACT('PC_AEP_Status'!B13,CN9283)),0,1),1)</x:f>
        <x:v>0</x:v>
      </x:c>
    </x:row>
    <x:row r="9284">
      <x:c r="CL9284" t="str">
        <x:v>PC_AEP_Status</x:v>
      </x:c>
      <x:c r="CM9284" t="str">
        <x:v>C13</x:v>
      </x:c>
      <x:c r="CN9284" t="str">
        <x:v>ASSUMPTION_BOUND</x:v>
      </x:c>
      <x:c r="CO9284" t="n">
        <x:f>IFERROR(IF(AND(TYPE('PC_AEP_Status'!C13)=TYPE(CN9284),ISBLANK('PC_AEP_Status'!C13)=ISBLANK(CN9284),EXACT('PC_AEP_Status'!C13,CN9284)),0,1),1)</x:f>
        <x:v>0</x:v>
      </x:c>
    </x:row>
    <x:row r="9285">
      <x:c r="CL9285" t="str">
        <x:v>PC_AEP_Status</x:v>
      </x:c>
      <x:c r="CM9285" t="str">
        <x:v>D13</x:v>
      </x:c>
      <x:c r="CN9285" t="str">
        <x:v>Real deployments must verify operational reversibility.</x:v>
      </x:c>
      <x:c r="CO9285" t="n">
        <x:f>IFERROR(IF(AND(TYPE('PC_AEP_Status'!D13)=TYPE(CN9285),ISBLANK('PC_AEP_Status'!D13)=ISBLANK(CN9285),EXACT('PC_AEP_Status'!D13,CN9285)),0,1),1)</x:f>
        <x:v>0</x:v>
      </x:c>
    </x:row>
    <x:row r="9286">
      <x:c r="CL9286" t="str">
        <x:v>PC_AEP_Status</x:v>
      </x:c>
      <x:c r="CM9286" t="str">
        <x:v>A14</x:v>
      </x:c>
      <x:c r="CN9286" t="str">
        <x:v>verification_simulation_empirical_test_or_expert_warrant</x:v>
      </x:c>
      <x:c r="CO9286" t="n">
        <x:f>IFERROR(IF(AND(TYPE('PC_AEP_Status'!A14)=TYPE(CN9286),ISBLANK('PC_AEP_Status'!A14)=ISBLANK(CN9286),EXACT('PC_AEP_Status'!A14,CN9286)),0,1),1)</x:f>
        <x:v>0</x:v>
      </x:c>
    </x:row>
    <x:row r="9287">
      <x:c r="CL9287" t="str">
        <x:v>PC_AEP_Status</x:v>
      </x:c>
      <x:c r="CM9287" t="str">
        <x:v>B14</x:v>
      </x:c>
      <x:c r="CN9287" t="str">
        <x:v>Not supplied for physical execution</x:v>
      </x:c>
      <x:c r="CO9287" t="n">
        <x:f>IFERROR(IF(AND(TYPE('PC_AEP_Status'!B14)=TYPE(CN9287),ISBLANK('PC_AEP_Status'!B14)=ISBLANK(CN9287),EXACT('PC_AEP_Status'!B14,CN9287)),0,1),1)</x:f>
        <x:v>0</x:v>
      </x:c>
    </x:row>
    <x:row r="9288">
      <x:c r="CL9288" t="str">
        <x:v>PC_AEP_Status</x:v>
      </x:c>
      <x:c r="CM9288" t="str">
        <x:v>C14</x:v>
      </x:c>
      <x:c r="CN9288" t="str">
        <x:v>NOT_REQUIRED_FOR_EXEMPLAR</x:v>
      </x:c>
      <x:c r="CO9288" t="n">
        <x:f>IFERROR(IF(AND(TYPE('PC_AEP_Status'!C14)=TYPE(CN9288),ISBLANK('PC_AEP_Status'!C14)=ISBLANK(CN9288),EXACT('PC_AEP_Status'!C14,CN9288)),0,1),1)</x:f>
        <x:v>0</x:v>
      </x:c>
    </x:row>
    <x:row r="9289">
      <x:c r="CL9289" t="str">
        <x:v>PC_AEP_Status</x:v>
      </x:c>
      <x:c r="CM9289" t="str">
        <x:v>D14</x:v>
      </x:c>
      <x:c r="CN9289" t="str">
        <x:v>Required before stronger physical-execution claim.</x:v>
      </x:c>
      <x:c r="CO9289" t="n">
        <x:f>IFERROR(IF(AND(TYPE('PC_AEP_Status'!D14)=TYPE(CN9289),ISBLANK('PC_AEP_Status'!D14)=ISBLANK(CN9289),EXACT('PC_AEP_Status'!D14,CN9289)),0,1),1)</x:f>
        <x:v>0</x:v>
      </x:c>
    </x:row>
    <x:row r="9290">
      <x:c r="CL9290" t="str">
        <x:v>PC_AEP_Status</x:v>
      </x:c>
      <x:c r="CM9290" t="str">
        <x:v>A15</x:v>
      </x:c>
      <x:c r="CN9290" t="str">
        <x:v>monitoring_and_shutoff_path</x:v>
      </x:c>
      <x:c r="CO9290" t="n">
        <x:f>IFERROR(IF(AND(TYPE('PC_AEP_Status'!A15)=TYPE(CN9290),ISBLANK('PC_AEP_Status'!A15)=ISBLANK(CN9290),EXACT('PC_AEP_Status'!A15,CN9290)),0,1),1)</x:f>
        <x:v>0</x:v>
      </x:c>
    </x:row>
    <x:row r="9291">
      <x:c r="CL9291" t="str">
        <x:v>PC_AEP_Status</x:v>
      </x:c>
      <x:c r="CM9291" t="str">
        <x:v>B15</x:v>
      </x:c>
      <x:c r="CN9291" t="str">
        <x:v>Ordinary policy monitoring only</x:v>
      </x:c>
      <x:c r="CO9291" t="n">
        <x:f>IFERROR(IF(AND(TYPE('PC_AEP_Status'!B15)=TYPE(CN9291),ISBLANK('PC_AEP_Status'!B15)=ISBLANK(CN9291),EXACT('PC_AEP_Status'!B15,CN9291)),0,1),1)</x:f>
        <x:v>0</x:v>
      </x:c>
    </x:row>
    <x:row r="9292">
      <x:c r="CL9292" t="str">
        <x:v>PC_AEP_Status</x:v>
      </x:c>
      <x:c r="CM9292" t="str">
        <x:v>C15</x:v>
      </x:c>
      <x:c r="CN9292" t="str">
        <x:v>ASSUMPTION_BOUND</x:v>
      </x:c>
      <x:c r="CO9292" t="n">
        <x:f>IFERROR(IF(AND(TYPE('PC_AEP_Status'!C15)=TYPE(CN9292),ISBLANK('PC_AEP_Status'!C15)=ISBLANK(CN9292),EXACT('PC_AEP_Status'!C15,CN9292)),0,1),1)</x:f>
        <x:v>0</x:v>
      </x:c>
    </x:row>
    <x:row r="9293">
      <x:c r="CL9293" t="str">
        <x:v>PC_AEP_Status</x:v>
      </x:c>
      <x:c r="CM9293" t="str">
        <x:v>D15</x:v>
      </x:c>
      <x:c r="CN9293" t="str">
        <x:v>Not an engineering shutoff path.</x:v>
      </x:c>
      <x:c r="CO9293" t="n">
        <x:f>IFERROR(IF(AND(TYPE('PC_AEP_Status'!D15)=TYPE(CN9293),ISBLANK('PC_AEP_Status'!D15)=ISBLANK(CN9293),EXACT('PC_AEP_Status'!D15,CN9293)),0,1),1)</x:f>
        <x:v>0</x:v>
      </x:c>
    </x:row>
    <x:row r="9294">
      <x:c r="CL9294" t="str">
        <x:v>PC_AEP_Status</x:v>
      </x:c>
      <x:c r="CM9294" t="str">
        <x:v>A16</x:v>
      </x:c>
      <x:c r="CN9294" t="str">
        <x:v>residual_unknowns</x:v>
      </x:c>
      <x:c r="CO9294" t="n">
        <x:f>IFERROR(IF(AND(TYPE('PC_AEP_Status'!A16)=TYPE(CN9294),ISBLANK('PC_AEP_Status'!A16)=ISBLANK(CN9294),EXACT('PC_AEP_Status'!A16,CN9294)),0,1),1)</x:f>
        <x:v>0</x:v>
      </x:c>
    </x:row>
    <x:row r="9295">
      <x:c r="CL9295" t="str">
        <x:v>PC_AEP_Status</x:v>
      </x:c>
      <x:c r="CM9295" t="str">
        <x:v>B16</x:v>
      </x:c>
      <x:c r="CN9295" t="str">
        <x:v>Deployment context, worker home conditions, organization-specific impacts</x:v>
      </x:c>
      <x:c r="CO9295" t="n">
        <x:f>IFERROR(IF(AND(TYPE('PC_AEP_Status'!B16)=TYPE(CN9295),ISBLANK('PC_AEP_Status'!B16)=ISBLANK(CN9295),EXACT('PC_AEP_Status'!B16,CN9295)),0,1),1)</x:f>
        <x:v>0</x:v>
      </x:c>
    </x:row>
    <x:row r="9296">
      <x:c r="CL9296" t="str">
        <x:v>PC_AEP_Status</x:v>
      </x:c>
      <x:c r="CM9296" t="str">
        <x:v>C16</x:v>
      </x:c>
      <x:c r="CN9296" t="str">
        <x:v>DISCLOSED</x:v>
      </x:c>
      <x:c r="CO9296" t="n">
        <x:f>IFERROR(IF(AND(TYPE('PC_AEP_Status'!C16)=TYPE(CN9296),ISBLANK('PC_AEP_Status'!C16)=ISBLANK(CN9296),EXACT('PC_AEP_Status'!C16,CN9296)),0,1),1)</x:f>
        <x:v>0</x:v>
      </x:c>
    </x:row>
    <x:row r="9297">
      <x:c r="CL9297" t="str">
        <x:v>PC_AEP_Status</x:v>
      </x:c>
      <x:c r="CM9297" t="str">
        <x:v>D16</x:v>
      </x:c>
      <x:c r="CN9297" t="str">
        <x:v>Narrow before deployment.</x:v>
      </x:c>
      <x:c r="CO9297" t="n">
        <x:f>IFERROR(IF(AND(TYPE('PC_AEP_Status'!D16)=TYPE(CN9297),ISBLANK('PC_AEP_Status'!D16)=ISBLANK(CN9297),EXACT('PC_AEP_Status'!D16,CN9297)),0,1),1)</x:f>
        <x:v>0</x:v>
      </x:c>
    </x:row>
    <x:row r="9298">
      <x:c r="CL9298" t="str">
        <x:v>PC_AEP_Status</x:v>
      </x:c>
      <x:c r="CM9298" t="str">
        <x:v>A17</x:v>
      </x:c>
      <x:c r="CN9298" t="str">
        <x:v>required_claim_action</x:v>
      </x:c>
      <x:c r="CO9298" t="n">
        <x:f>IFERROR(IF(AND(TYPE('PC_AEP_Status'!A17)=TYPE(CN9298),ISBLANK('PC_AEP_Status'!A17)=ISBLANK(CN9298),EXACT('PC_AEP_Status'!A17,CN9298)),0,1),1)</x:f>
        <x:v>0</x:v>
      </x:c>
    </x:row>
    <x:row r="9299">
      <x:c r="CL9299" t="str">
        <x:v>PC_AEP_Status</x:v>
      </x:c>
      <x:c r="CM9299" t="str">
        <x:v>B17</x:v>
      </x:c>
      <x:c r="CN9299" t="str">
        <x:v>narrow</x:v>
      </x:c>
      <x:c r="CO9299" t="n">
        <x:f>IFERROR(IF(AND(TYPE('PC_AEP_Status'!B17)=TYPE(CN9299),ISBLANK('PC_AEP_Status'!B17)=ISBLANK(CN9299),EXACT('PC_AEP_Status'!B17,CN9299)),0,1),1)</x:f>
        <x:v>0</x:v>
      </x:c>
    </x:row>
    <x:row r="9300">
      <x:c r="CL9300" t="str">
        <x:v>PC_AEP_Status</x:v>
      </x:c>
      <x:c r="CM9300" t="str">
        <x:v>C17</x:v>
      </x:c>
      <x:c r="CN9300" t="str">
        <x:v>PASS</x:v>
      </x:c>
      <x:c r="CO9300" t="n">
        <x:f>IFERROR(IF(AND(TYPE('PC_AEP_Status'!C17)=TYPE(CN9300),ISBLANK('PC_AEP_Status'!C17)=ISBLANK(CN9300),EXACT('PC_AEP_Status'!C17,CN9300)),0,1),1)</x:f>
        <x:v>0</x:v>
      </x:c>
    </x:row>
    <x:row r="9301">
      <x:c r="CL9301" t="str">
        <x:v>PC_AEP_Status</x:v>
      </x:c>
      <x:c r="CM9301" t="str">
        <x:v>D17</x:v>
      </x:c>
      <x:c r="CN9301" t="str">
        <x:v>Keep claim scoped to worked-run exemplar.</x:v>
      </x:c>
      <x:c r="CO9301" t="n">
        <x:f>IFERROR(IF(AND(TYPE('PC_AEP_Status'!D17)=TYPE(CN9301),ISBLANK('PC_AEP_Status'!D17)=ISBLANK(CN9301),EXACT('PC_AEP_Status'!D17,CN9301)),0,1),1)</x:f>
        <x:v>0</x:v>
      </x:c>
    </x:row>
    <x:row r="9302">
      <x:c r="CL9302" t="str">
        <x:v>v12_2_SGP_v8_Update</x:v>
      </x:c>
      <x:c r="CM9302" t="str">
        <x:v>A1</x:v>
      </x:c>
      <x:c r="CN9302" t="str">
        <x:v>MathGov v12.2.1 / SGP v8.1.1 Workbook Integration</x:v>
      </x:c>
      <x:c r="CO9302" t="n">
        <x:f>IFERROR(IF(AND(TYPE('v12_2_SGP_v8_Update'!A1)=TYPE(CN9302),ISBLANK('v12_2_SGP_v8_Update'!A1)=ISBLANK(CN9302),EXACT('v12_2_SGP_v8_Update'!A1,CN9302)),0,1),1)</x:f>
        <x:v>0</x:v>
      </x:c>
    </x:row>
    <x:row r="9303">
      <x:c r="CL9303" t="str">
        <x:v>v12_2_SGP_v8_Update</x:v>
      </x:c>
      <x:c r="CM9303" t="str">
        <x:v>A2</x:v>
      </x:c>
      <x:c r="CN9303" t="str">
        <x:v>Release</x:v>
      </x:c>
      <x:c r="CO9303" t="n">
        <x:f>IFERROR(IF(AND(TYPE('v12_2_SGP_v8_Update'!A2)=TYPE(CN9303),ISBLANK('v12_2_SGP_v8_Update'!A2)=ISBLANK(CN9303),EXACT('v12_2_SGP_v8_Update'!A2,CN9303)),0,1),1)</x:f>
        <x:v>0</x:v>
      </x:c>
    </x:row>
    <x:row r="9304">
      <x:c r="CL9304" t="str">
        <x:v>v12_2_SGP_v8_Update</x:v>
      </x:c>
      <x:c r="CM9304" t="str">
        <x:v>B2</x:v>
      </x:c>
      <x:c r="CN9304" t="str">
        <x:v>2026.09 v12.2.1 / SGP v8.1.1 Formula and Interface Integrity Integration</x:v>
      </x:c>
      <x:c r="CO9304" t="n">
        <x:f>IFERROR(IF(AND(TYPE('v12_2_SGP_v8_Update'!B2)=TYPE(CN9304),ISBLANK('v12_2_SGP_v8_Update'!B2)=ISBLANK(CN9304),EXACT('v12_2_SGP_v8_Update'!B2,CN9304)),0,1),1)</x:f>
        <x:v>0</x:v>
      </x:c>
    </x:row>
    <x:row r="9305">
      <x:c r="CL9305" t="str">
        <x:v>v12_2_SGP_v8_Update</x:v>
      </x:c>
      <x:c r="CM9305" t="str">
        <x:v>C2</x:v>
      </x:c>
      <x:c r="CN9305" t="str">
        <x:v>14 July 2026</x:v>
      </x:c>
      <x:c r="CO9305" t="n">
        <x:f>IFERROR(IF(AND(TYPE('v12_2_SGP_v8_Update'!C2)=TYPE(CN9305),ISBLANK('v12_2_SGP_v8_Update'!C2)=ISBLANK(CN9305),EXACT('v12_2_SGP_v8_Update'!C2,CN9305)),0,1),1)</x:f>
        <x:v>0</x:v>
      </x:c>
    </x:row>
    <x:row r="9306">
      <x:c r="CL9306" t="str">
        <x:v>v12_2_SGP_v8_Update</x:v>
      </x:c>
      <x:c r="CM9306" t="str">
        <x:v>A3</x:v>
      </x:c>
      <x:c r="CN9306" t="str">
        <x:v>Workbook version</x:v>
      </x:c>
      <x:c r="CO9306" t="n">
        <x:f>IFERROR(IF(AND(TYPE('v12_2_SGP_v8_Update'!A3)=TYPE(CN9306),ISBLANK('v12_2_SGP_v8_Update'!A3)=ISBLANK(CN9306),EXACT('v12_2_SGP_v8_Update'!A3,CN9306)),0,1),1)</x:f>
        <x:v>0</x:v>
      </x:c>
    </x:row>
    <x:row r="9307">
      <x:c r="CL9307" t="str">
        <x:v>v12_2_SGP_v8_Update</x:v>
      </x:c>
      <x:c r="CM9307" t="str">
        <x:v>B3</x:v>
      </x:c>
      <x:c r="CN9307" t="str">
        <x:v>RippleLogic Aligners Sheet v5.2.1</x:v>
      </x:c>
      <x:c r="CO9307" t="n">
        <x:f>IFERROR(IF(AND(TYPE('v12_2_SGP_v8_Update'!B3)=TYPE(CN9307),ISBLANK('v12_2_SGP_v8_Update'!B3)=ISBLANK(CN9307),EXACT('v12_2_SGP_v8_Update'!B3,CN9307)),0,1),1)</x:f>
        <x:v>0</x:v>
      </x:c>
    </x:row>
    <x:row r="9308">
      <x:c r="CL9308" t="str">
        <x:v>v12_2_SGP_v8_Update</x:v>
      </x:c>
      <x:c r="CM9308" t="str">
        <x:v>C3</x:v>
      </x:c>
      <x:c r="CN9308" t="str">
        <x:v>Worked-run exemplar; not validator</x:v>
      </x:c>
      <x:c r="CO9308" t="n">
        <x:f>IFERROR(IF(AND(TYPE('v12_2_SGP_v8_Update'!C3)=TYPE(CN9308),ISBLANK('v12_2_SGP_v8_Update'!C3)=ISBLANK(CN9308),EXACT('v12_2_SGP_v8_Update'!C3,CN9308)),0,1),1)</x:f>
        <x:v>0</x:v>
      </x:c>
    </x:row>
    <x:row r="9309">
      <x:c r="CL9309" t="str">
        <x:v>v12_2_SGP_v8_Update</x:v>
      </x:c>
      <x:c r="CM9309" t="str">
        <x:v>A5</x:v>
      </x:c>
      <x:c r="CN9309" t="str">
        <x:v>Change</x:v>
      </x:c>
      <x:c r="CO9309" t="n">
        <x:f>IFERROR(IF(AND(TYPE('v12_2_SGP_v8_Update'!A5)=TYPE(CN9309),ISBLANK('v12_2_SGP_v8_Update'!A5)=ISBLANK(CN9309),EXACT('v12_2_SGP_v8_Update'!A5,CN9309)),0,1),1)</x:f>
        <x:v>0</x:v>
      </x:c>
    </x:row>
    <x:row r="9310">
      <x:c r="CL9310" t="str">
        <x:v>v12_2_SGP_v8_Update</x:v>
      </x:c>
      <x:c r="CM9310" t="str">
        <x:v>B5</x:v>
      </x:c>
      <x:c r="CN9310" t="str">
        <x:v>Implementation</x:v>
      </x:c>
      <x:c r="CO9310" t="n">
        <x:f>IFERROR(IF(AND(TYPE('v12_2_SGP_v8_Update'!B5)=TYPE(CN9310),ISBLANK('v12_2_SGP_v8_Update'!B5)=ISBLANK(CN9310),EXACT('v12_2_SGP_v8_Update'!B5,CN9310)),0,1),1)</x:f>
        <x:v>0</x:v>
      </x:c>
    </x:row>
    <x:row r="9311">
      <x:c r="CL9311" t="str">
        <x:v>v12_2_SGP_v8_Update</x:v>
      </x:c>
      <x:c r="CM9311" t="str">
        <x:v>C5</x:v>
      </x:c>
      <x:c r="CN9311" t="str">
        <x:v>Reason</x:v>
      </x:c>
      <x:c r="CO9311" t="n">
        <x:f>IFERROR(IF(AND(TYPE('v12_2_SGP_v8_Update'!C5)=TYPE(CN9311),ISBLANK('v12_2_SGP_v8_Update'!C5)=ISBLANK(CN9311),EXACT('v12_2_SGP_v8_Update'!C5,CN9311)),0,1),1)</x:f>
        <x:v>0</x:v>
      </x:c>
    </x:row>
    <x:row r="9312">
      <x:c r="CL9312" t="str">
        <x:v>v12_2_SGP_v8_Update</x:v>
      </x:c>
      <x:c r="CM9312" t="str">
        <x:v>A6</x:v>
      </x:c>
      <x:c r="CN9312" t="str">
        <x:v>Construct split</x:v>
      </x:c>
      <x:c r="CO9312" t="n">
        <x:f>IFERROR(IF(AND(TYPE('v12_2_SGP_v8_Update'!A6)=TYPE(CN9312),ISBLANK('v12_2_SGP_v8_Update'!A6)=ISBLANK(CN9312),EXACT('v12_2_SGP_v8_Update'!A6,CN9312)),0,1),1)</x:f>
        <x:v>0</x:v>
      </x:c>
    </x:row>
    <x:row r="9313">
      <x:c r="CL9313" t="str">
        <x:v>v12_2_SGP_v8_Update</x:v>
      </x:c>
      <x:c r="CM9313" t="str">
        <x:v>B6</x:v>
      </x:c>
      <x:c r="CN9313" t="str">
        <x:v>MPS, FPP, GPR, SPR, ICP, RMCP, and P100 recorded separately</x:v>
      </x:c>
      <x:c r="CO9313" t="n">
        <x:f>IFERROR(IF(AND(TYPE('v12_2_SGP_v8_Update'!B6)=TYPE(CN9313),ISBLANK('v12_2_SGP_v8_Update'!B6)=ISBLANK(CN9313),EXACT('v12_2_SGP_v8_Update'!B6,CN9313)),0,1),1)</x:f>
        <x:v>0</x:v>
      </x:c>
    </x:row>
    <x:row r="9314">
      <x:c r="CL9314" t="str">
        <x:v>v12_2_SGP_v8_Update</x:v>
      </x:c>
      <x:c r="CM9314" t="str">
        <x:v>C6</x:v>
      </x:c>
      <x:c r="CN9314" t="str">
        <x:v>Prevents protection, participation, intelligence, and power collapse</x:v>
      </x:c>
      <x:c r="CO9314" t="n">
        <x:f>IFERROR(IF(AND(TYPE('v12_2_SGP_v8_Update'!C6)=TYPE(CN9314),ISBLANK('v12_2_SGP_v8_Update'!C6)=ISBLANK(CN9314),EXACT('v12_2_SGP_v8_Update'!C6,CN9314)),0,1),1)</x:f>
        <x:v>0</x:v>
      </x:c>
    </x:row>
    <x:row r="9315">
      <x:c r="CL9315" t="str">
        <x:v>v12_2_SGP_v8_Update</x:v>
      </x:c>
      <x:c r="CM9315" t="str">
        <x:v>A7</x:v>
      </x:c>
      <x:c r="CN9315" t="str">
        <x:v>Human rule</x:v>
      </x:c>
      <x:c r="CO9315" t="n">
        <x:f>IFERROR(IF(AND(TYPE('v12_2_SGP_v8_Update'!A7)=TYPE(CN9315),ISBLANK('v12_2_SGP_v8_Update'!A7)=ISBLANK(CN9315),EXACT('v12_2_SGP_v8_Update'!A7,CN9315)),0,1),1)</x:f>
        <x:v>0</x:v>
      </x:c>
    </x:row>
    <x:row r="9316">
      <x:c r="CL9316" t="str">
        <x:v>v12_2_SGP_v8_Update</x:v>
      </x:c>
      <x:c r="CM9316" t="str">
        <x:v>B7</x:v>
      </x:c>
      <x:c r="CN9316" t="str">
        <x:v>Every human FPP-100; humanity collective RMCP-P100 current known anchor</x:v>
      </x:c>
      <x:c r="CO9316" t="n">
        <x:f>IFERROR(IF(AND(TYPE('v12_2_SGP_v8_Update'!B7)=TYPE(CN9316),ISBLANK('v12_2_SGP_v8_Update'!B7)=ISBLANK(CN9316),EXACT('v12_2_SGP_v8_Update'!B7,CN9316)),0,1),1)</x:f>
        <x:v>0</x:v>
      </x:c>
    </x:row>
    <x:row r="9317">
      <x:c r="CL9317" t="str">
        <x:v>v12_2_SGP_v8_Update</x:v>
      </x:c>
      <x:c r="CM9317" t="str">
        <x:v>C7</x:v>
      </x:c>
      <x:c r="CN9317" t="str">
        <x:v>Protects equal dignity while preserving measurable collective reality-management calibration</x:v>
      </x:c>
      <x:c r="CO9317" t="n">
        <x:f>IFERROR(IF(AND(TYPE('v12_2_SGP_v8_Update'!C7)=TYPE(CN9317),ISBLANK('v12_2_SGP_v8_Update'!C7)=ISBLANK(CN9317),EXACT('v12_2_SGP_v8_Update'!C7,CN9317)),0,1),1)</x:f>
        <x:v>0</x:v>
      </x:c>
    </x:row>
    <x:row r="9318">
      <x:c r="CL9318" t="str">
        <x:v>v12_2_SGP_v8_Update</x:v>
      </x:c>
      <x:c r="CM9318" t="str">
        <x:v>A8</x:v>
      </x:c>
      <x:c r="CN9318" t="str">
        <x:v>Welfare use</x:v>
      </x:c>
      <x:c r="CO9318" t="n">
        <x:f>IFERROR(IF(AND(TYPE('v12_2_SGP_v8_Update'!A8)=TYPE(CN9318),ISBLANK('v12_2_SGP_v8_Update'!A8)=ISBLANK(CN9318),EXACT('v12_2_SGP_v8_Update'!A8,CN9318)),0,1),1)</x:f>
        <x:v>0</x:v>
      </x:c>
    </x:row>
    <x:row r="9319">
      <x:c r="CL9319" t="str">
        <x:v>v12_2_SGP_v8_Update</x:v>
      </x:c>
      <x:c r="CM9319" t="str">
        <x:v>B8</x:v>
      </x:c>
      <x:c r="CN9319" t="str">
        <x:v>h_welfare hypothesis coefficient; human-only value 1.00</x:v>
      </x:c>
      <x:c r="CO9319" t="n">
        <x:f>IFERROR(IF(AND(TYPE('v12_2_SGP_v8_Update'!B8)=TYPE(CN9319),ISBLANK('v12_2_SGP_v8_Update'!B8)=ISBLANK(CN9319),EXACT('v12_2_SGP_v8_Update'!B8,CN9319)),0,1),1)</x:f>
        <x:v>0</x:v>
      </x:c>
    </x:row>
    <x:row r="9320">
      <x:c r="CL9320" t="str">
        <x:v>v12_2_SGP_v8_Update</x:v>
      </x:c>
      <x:c r="CM9320" t="str">
        <x:v>C8</x:v>
      </x:c>
      <x:c r="CN9320" t="str">
        <x:v>MPS evidence determines protection posture and required hypotheses, not a cardinal welfare weight</x:v>
      </x:c>
      <x:c r="CO9320" t="n">
        <x:f>IFERROR(IF(AND(TYPE('v12_2_SGP_v8_Update'!C8)=TYPE(CN9320),ISBLANK('v12_2_SGP_v8_Update'!C8)=ISBLANK(CN9320),EXACT('v12_2_SGP_v8_Update'!C8,CN9320)),0,1),1)</x:f>
        <x:v>0</x:v>
      </x:c>
    </x:row>
    <x:row r="9321">
      <x:c r="CL9321" t="str">
        <x:v>v12_2_SGP_v8_Update</x:v>
      </x:c>
      <x:c r="CM9321" t="str">
        <x:v>A9</x:v>
      </x:c>
      <x:c r="CN9321" t="str">
        <x:v>CMIU</x:v>
      </x:c>
      <x:c r="CO9321" t="n">
        <x:f>IFERROR(IF(AND(TYPE('v12_2_SGP_v8_Update'!A9)=TYPE(CN9321),ISBLANK('v12_2_SGP_v8_Update'!A9)=ISBLANK(CN9321),EXACT('v12_2_SGP_v8_Update'!A9,CN9321)),0,1),1)</x:f>
        <x:v>0</x:v>
      </x:c>
    </x:row>
    <x:row r="9322">
      <x:c r="CL9322" t="str">
        <x:v>v12_2_SGP_v8_Update</x:v>
      </x:c>
      <x:c r="CM9322" t="str">
        <x:v>B9</x:v>
      </x:c>
      <x:c r="CN9322" t="str">
        <x:v>No inference from MPS/FPP</x:v>
      </x:c>
      <x:c r="CO9322" t="n">
        <x:f>IFERROR(IF(AND(TYPE('v12_2_SGP_v8_Update'!B9)=TYPE(CN9322),ISBLANK('v12_2_SGP_v8_Update'!B9)=ISBLANK(CN9322),EXACT('v12_2_SGP_v8_Update'!B9,CN9322)),0,1),1)</x:f>
        <x:v>0</x:v>
      </x:c>
    </x:row>
    <x:row r="9323">
      <x:c r="CL9323" t="str">
        <x:v>v12_2_SGP_v8_Update</x:v>
      </x:c>
      <x:c r="CM9323" t="str">
        <x:v>C9</x:v>
      </x:c>
      <x:c r="CN9323" t="str">
        <x:v>CMIU is Canon-defined governance coordination</x:v>
      </x:c>
      <x:c r="CO9323" t="n">
        <x:f>IFERROR(IF(AND(TYPE('v12_2_SGP_v8_Update'!C9)=TYPE(CN9323),ISBLANK('v12_2_SGP_v8_Update'!C9)=ISBLANK(CN9323),EXACT('v12_2_SGP_v8_Update'!C9,CN9323)),0,1),1)</x:f>
        <x:v>0</x:v>
      </x:c>
    </x:row>
    <x:row r="9324">
      <x:c r="CL9324" t="str">
        <x:v>v12_2_SGP_v8_Update</x:v>
      </x:c>
      <x:c r="CM9324" t="str">
        <x:v>A10</x:v>
      </x:c>
      <x:c r="CN9324" t="str">
        <x:v>Legacy v7</x:v>
      </x:c>
      <x:c r="CO9324" t="n">
        <x:f>IFERROR(IF(AND(TYPE('v12_2_SGP_v8_Update'!A10)=TYPE(CN9324),ISBLANK('v12_2_SGP_v8_Update'!A10)=ISBLANK(CN9324),EXACT('v12_2_SGP_v8_Update'!A10,CN9324)),0,1),1)</x:f>
        <x:v>0</x:v>
      </x:c>
    </x:row>
    <x:row r="9325">
      <x:c r="CL9325" t="str">
        <x:v>v12_2_SGP_v8_Update</x:v>
      </x:c>
      <x:c r="CM9325" t="str">
        <x:v>B10</x:v>
      </x:c>
      <x:c r="CN9325" t="str">
        <x:v>No automatic translation</x:v>
      </x:c>
      <x:c r="CO9325" t="n">
        <x:f>IFERROR(IF(AND(TYPE('v12_2_SGP_v8_Update'!B10)=TYPE(CN9325),ISBLANK('v12_2_SGP_v8_Update'!B10)=ISBLANK(CN9325),EXACT('v12_2_SGP_v8_Update'!B10,CN9325)),0,1),1)</x:f>
        <x:v>0</x:v>
      </x:c>
    </x:row>
    <x:row r="9326">
      <x:c r="CL9326" t="str">
        <x:v>v12_2_SGP_v8_Update</x:v>
      </x:c>
      <x:c r="CM9326" t="str">
        <x:v>C10</x:v>
      </x:c>
      <x:c r="CN9326" t="str">
        <x:v>v7 values are not mathematically equivalent</x:v>
      </x:c>
      <x:c r="CO9326" t="n">
        <x:f>IFERROR(IF(AND(TYPE('v12_2_SGP_v8_Update'!C10)=TYPE(CN9326),ISBLANK('v12_2_SGP_v8_Update'!C10)=ISBLANK(CN9326),EXACT('v12_2_SGP_v8_Update'!C10,CN9326)),0,1),1)</x:f>
        <x:v>0</x:v>
      </x:c>
    </x:row>
    <x:row r="9327">
      <x:c r="CL9327" t="str">
        <x:v>v12_2_SGP_v8_Update</x:v>
      </x:c>
      <x:c r="CM9327" t="str">
        <x:v>A11</x:v>
      </x:c>
      <x:c r="CN9327" t="str">
        <x:v>Registry</x:v>
      </x:c>
      <x:c r="CO9327" t="n">
        <x:f>IFERROR(IF(AND(TYPE('v12_2_SGP_v8_Update'!A11)=TYPE(CN9327),ISBLANK('v12_2_SGP_v8_Update'!A11)=ISBLANK(CN9327),EXACT('v12_2_SGP_v8_Update'!A11,CN9327)),0,1),1)</x:f>
        <x:v>0</x:v>
      </x:c>
    </x:row>
    <x:row r="9328">
      <x:c r="CL9328" t="str">
        <x:v>v12_2_SGP_v8_Update</x:v>
      </x:c>
      <x:c r="CM9328" t="str">
        <x:v>B11</x:v>
      </x:c>
      <x:c r="CN9328" t="str">
        <x:v>Missing identity/evidence/version is MPS-NE, INADMISSIBLE, or INDETERMINATE</x:v>
      </x:c>
      <x:c r="CO9328" t="n">
        <x:f>IFERROR(IF(AND(TYPE('v12_2_SGP_v8_Update'!B11)=TYPE(CN9328),ISBLANK('v12_2_SGP_v8_Update'!B11)=ISBLANK(CN9328),EXACT('v12_2_SGP_v8_Update'!B11,CN9328)),0,1),1)</x:f>
        <x:v>0</x:v>
      </x:c>
    </x:row>
    <x:row r="9329">
      <x:c r="CL9329" t="str">
        <x:v>v12_2_SGP_v8_Update</x:v>
      </x:c>
      <x:c r="CM9329" t="str">
        <x:v>C11</x:v>
      </x:c>
      <x:c r="CN9329" t="str">
        <x:v>Unknown is not zero and is not MPS-0</x:v>
      </x:c>
      <x:c r="CO9329" t="n">
        <x:f>IFERROR(IF(AND(TYPE('v12_2_SGP_v8_Update'!C11)=TYPE(CN9329),ISBLANK('v12_2_SGP_v8_Update'!C11)=ISBLANK(CN9329),EXACT('v12_2_SGP_v8_Update'!C11,CN9329)),0,1),1)</x:f>
        <x:v>0</x:v>
      </x:c>
    </x:row>
    <x:row r="9330">
      <x:c r="CL9330" t="str">
        <x:v>v12_2_SGP_v8_Update</x:v>
      </x:c>
      <x:c r="CM9330" t="str">
        <x:v>A12</x:v>
      </x:c>
      <x:c r="CN9330" t="str">
        <x:v>Validation</x:v>
      </x:c>
      <x:c r="CO9330" t="n">
        <x:f>IFERROR(IF(AND(TYPE('v12_2_SGP_v8_Update'!A12)=TYPE(CN9330),ISBLANK('v12_2_SGP_v8_Update'!A12)=ISBLANK(CN9330),EXACT('v12_2_SGP_v8_Update'!A12,CN9330)),0,1),1)</x:f>
        <x:v>0</x:v>
      </x:c>
    </x:row>
    <x:row r="9331">
      <x:c r="CL9331" t="str">
        <x:v>v12_2_SGP_v8_Update</x:v>
      </x:c>
      <x:c r="CM9331" t="str">
        <x:v>B12</x:v>
      </x:c>
      <x:c r="CN9331" t="str">
        <x:v>Interface conformance cases disclosed in SGP_Split_Guardrail and SGP_v8_3_RMCP</x:v>
      </x:c>
      <x:c r="CO9331" t="n">
        <x:f>IFERROR(IF(AND(TYPE('v12_2_SGP_v8_Update'!B12)=TYPE(CN9331),ISBLANK('v12_2_SGP_v8_Update'!B12)=ISBLANK(CN9331),EXACT('v12_2_SGP_v8_Update'!B12,CN9331)),0,1),1)</x:f>
        <x:v>0</x:v>
      </x:c>
    </x:row>
    <x:row r="9332">
      <x:c r="CL9332" t="str">
        <x:v>v12_2_SGP_v8_Update</x:v>
      </x:c>
      <x:c r="CM9332" t="str">
        <x:v>C12</x:v>
      </x:c>
      <x:c r="CN9332" t="str">
        <x:v>Supports audit and replay; does not establish empirical validation</x:v>
      </x:c>
      <x:c r="CO9332" t="n">
        <x:f>IFERROR(IF(AND(TYPE('v12_2_SGP_v8_Update'!C12)=TYPE(CN9332),ISBLANK('v12_2_SGP_v8_Update'!C12)=ISBLANK(CN9332),EXACT('v12_2_SGP_v8_Update'!C12,CN9332)),0,1),1)</x:f>
        <x:v>0</x:v>
      </x:c>
    </x:row>
    <x:row r="9333">
      <x:c r="CL9333" t="str">
        <x:v>v12_2_SGP_v8_Update</x:v>
      </x:c>
      <x:c r="CM9333" t="str">
        <x:v>A14</x:v>
      </x:c>
      <x:c r="CN9333" t="str">
        <x:v>Scope boundary: this workbook remains a human-only Tier-2 worked-run exemplar. It does not perform universal MPS or RMCP assessment, assign P100 to new candidates, or certify consciousness, legal status, CMIU membership, authority, deployment, Tier 4, or ProofPack.</x:v>
      </x:c>
      <x:c r="CO9333" t="n">
        <x:f>IFERROR(IF(AND(TYPE('v12_2_SGP_v8_Update'!A14)=TYPE(CN9333),ISBLANK('v12_2_SGP_v8_Update'!A14)=ISBLANK(CN9333),EXACT('v12_2_SGP_v8_Update'!A14,CN9333)),0,1),1)</x:f>
        <x:v>0</x:v>
      </x:c>
    </x:row>
    <x:row r="9334">
      <x:c r="CL9334" t="str">
        <x:v>Rights_Evidence_Disposition</x:v>
      </x:c>
      <x:c r="CM9334" t="str">
        <x:v>A1</x:v>
      </x:c>
      <x:c r="CN9334" t="str">
        <x:v>Right</x:v>
      </x:c>
      <x:c r="CO9334" t="n">
        <x:f>IFERROR(IF(AND(TYPE('Rights_Evidence_Disposition'!A1)=TYPE(CN9334),ISBLANK('Rights_Evidence_Disposition'!A1)=ISBLANK(CN9334),EXACT('Rights_Evidence_Disposition'!A1,CN9334)),0,1),1)</x:f>
        <x:v>0</x:v>
      </x:c>
    </x:row>
    <x:row r="9335">
      <x:c r="CL9335" t="str">
        <x:v>Rights_Evidence_Disposition</x:v>
      </x:c>
      <x:c r="CM9335" t="str">
        <x:v>B1</x:v>
      </x:c>
      <x:c r="CN9335" t="str">
        <x:v>Union</x:v>
      </x:c>
      <x:c r="CO9335" t="n">
        <x:f>IFERROR(IF(AND(TYPE('Rights_Evidence_Disposition'!B1)=TYPE(CN9335),ISBLANK('Rights_Evidence_Disposition'!B1)=ISBLANK(CN9335),EXACT('Rights_Evidence_Disposition'!B1,CN9335)),0,1),1)</x:f>
        <x:v>0</x:v>
      </x:c>
    </x:row>
    <x:row r="9336">
      <x:c r="CL9336" t="str">
        <x:v>Rights_Evidence_Disposition</x:v>
      </x:c>
      <x:c r="CM9336" t="str">
        <x:v>C1</x:v>
      </x:c>
      <x:c r="CN9336" t="str">
        <x:v>Dimension</x:v>
      </x:c>
      <x:c r="CO9336" t="n">
        <x:f>IFERROR(IF(AND(TYPE('Rights_Evidence_Disposition'!C1)=TYPE(CN9336),ISBLANK('Rights_Evidence_Disposition'!C1)=ISBLANK(CN9336),EXACT('Rights_Evidence_Disposition'!C1,CN9336)),0,1),1)</x:f>
        <x:v>0</x:v>
      </x:c>
    </x:row>
    <x:row r="9337">
      <x:c r="CL9337" t="str">
        <x:v>Rights_Evidence_Disposition</x:v>
      </x:c>
      <x:c r="CM9337" t="str">
        <x:v>D1</x:v>
      </x:c>
      <x:c r="CN9337" t="str">
        <x:v>Coverage source</x:v>
      </x:c>
      <x:c r="CO9337" t="n">
        <x:f>IFERROR(IF(AND(TYPE('Rights_Evidence_Disposition'!D1)=TYPE(CN9337),ISBLANK('Rights_Evidence_Disposition'!D1)=ISBLANK(CN9337),EXACT('Rights_Evidence_Disposition'!D1,CN9337)),0,1),1)</x:f>
        <x:v>0</x:v>
      </x:c>
    </x:row>
    <x:row r="9338">
      <x:c r="CL9338" t="str">
        <x:v>Rights_Evidence_Disposition</x:v>
      </x:c>
      <x:c r="CM9338" t="str">
        <x:v>E1</x:v>
      </x:c>
      <x:c r="CN9338" t="str">
        <x:v>Worked-run disposition</x:v>
      </x:c>
      <x:c r="CO9338" t="n">
        <x:f>IFERROR(IF(AND(TYPE('Rights_Evidence_Disposition'!E1)=TYPE(CN9338),ISBLANK('Rights_Evidence_Disposition'!E1)=ISBLANK(CN9338),EXACT('Rights_Evidence_Disposition'!E1,CN9338)),0,1),1)</x:f>
        <x:v>0</x:v>
      </x:c>
    </x:row>
    <x:row r="9339">
      <x:c r="CL9339" t="str">
        <x:v>Rights_Evidence_Disposition</x:v>
      </x:c>
      <x:c r="CM9339" t="str">
        <x:v>F1</x:v>
      </x:c>
      <x:c r="CN9339" t="str">
        <x:v>Numeric-zero rule</x:v>
      </x:c>
      <x:c r="CO9339" t="n">
        <x:f>IFERROR(IF(AND(TYPE('Rights_Evidence_Disposition'!F1)=TYPE(CN9339),ISBLANK('Rights_Evidence_Disposition'!F1)=ISBLANK(CN9339),EXACT('Rights_Evidence_Disposition'!F1,CN9339)),0,1),1)</x:f>
        <x:v>0</x:v>
      </x:c>
    </x:row>
    <x:row r="9340">
      <x:c r="CL9340" t="str">
        <x:v>Rights_Evidence_Disposition</x:v>
      </x:c>
      <x:c r="CM9340" t="str">
        <x:v>G1</x:v>
      </x:c>
      <x:c r="CN9340" t="str">
        <x:v>Evidence / rationale</x:v>
      </x:c>
      <x:c r="CO9340" t="n">
        <x:f>IFERROR(IF(AND(TYPE('Rights_Evidence_Disposition'!G1)=TYPE(CN9340),ISBLANK('Rights_Evidence_Disposition'!G1)=ISBLANK(CN9340),EXACT('Rights_Evidence_Disposition'!G1,CN9340)),0,1),1)</x:f>
        <x:v>0</x:v>
      </x:c>
    </x:row>
    <x:row r="9341">
      <x:c r="CL9341" t="str">
        <x:v>Rights_Evidence_Disposition</x:v>
      </x:c>
      <x:c r="CM9341" t="str">
        <x:v>H1</x:v>
      </x:c>
      <x:c r="CN9341" t="str">
        <x:v>Uncertainty / review</x:v>
      </x:c>
      <x:c r="CO9341" t="n">
        <x:f>IFERROR(IF(AND(TYPE('Rights_Evidence_Disposition'!H1)=TYPE(CN9341),ISBLANK('Rights_Evidence_Disposition'!H1)=ISBLANK(CN9341),EXACT('Rights_Evidence_Disposition'!H1,CN9341)),0,1),1)</x:f>
        <x:v>0</x:v>
      </x:c>
    </x:row>
    <x:row r="9342">
      <x:c r="CL9342" t="str">
        <x:v>Rights_Evidence_Disposition</x:v>
      </x:c>
      <x:c r="CM9342" t="str">
        <x:v>I1</x:v>
      </x:c>
      <x:c r="CN9342" t="str">
        <x:v>Reopen trigger</x:v>
      </x:c>
      <x:c r="CO9342" t="n">
        <x:f>IFERROR(IF(AND(TYPE('Rights_Evidence_Disposition'!I1)=TYPE(CN9342),ISBLANK('Rights_Evidence_Disposition'!I1)=ISBLANK(CN9342),EXACT('Rights_Evidence_Disposition'!I1,CN9342)),0,1),1)</x:f>
        <x:v>0</x:v>
      </x:c>
    </x:row>
    <x:row r="9343">
      <x:c r="CL9343" t="str">
        <x:v>Rights_Evidence_Disposition</x:v>
      </x:c>
      <x:c r="CM9343" t="str">
        <x:v>J1</x:v>
      </x:c>
      <x:c r="CN9343" t="str">
        <x:v>CoverageKey</x:v>
      </x:c>
      <x:c r="CO9343" t="n">
        <x:f>IFERROR(IF(AND(TYPE('Rights_Evidence_Disposition'!J1)=TYPE(CN9343),ISBLANK('Rights_Evidence_Disposition'!J1)=ISBLANK(CN9343),EXACT('Rights_Evidence_Disposition'!J1,CN9343)),0,1),1)</x:f>
        <x:v>0</x:v>
      </x:c>
    </x:row>
    <x:row r="9344">
      <x:c r="CL9344" t="str">
        <x:v>Rights_Evidence_Disposition</x:v>
      </x:c>
      <x:c r="CM9344" t="str">
        <x:v>K1</x:v>
      </x:c>
      <x:c r="CN9344" t="str">
        <x:v>Valid key/record</x:v>
      </x:c>
      <x:c r="CO9344" t="n">
        <x:f>IFERROR(IF(AND(TYPE('Rights_Evidence_Disposition'!K1)=TYPE(CN9344),ISBLANK('Rights_Evidence_Disposition'!K1)=ISBLANK(CN9344),EXACT('Rights_Evidence_Disposition'!K1,CN9344)),0,1),1)</x:f>
        <x:v>0</x:v>
      </x:c>
    </x:row>
    <x:row r="9345">
      <x:c r="CL9345" t="str">
        <x:v>Rights_Evidence_Disposition</x:v>
      </x:c>
      <x:c r="CM9345" t="str">
        <x:v>M1</x:v>
      </x:c>
      <x:c r="CN9345" t="str">
        <x:v>Disposition completeness control</x:v>
      </x:c>
      <x:c r="CO9345" t="n">
        <x:f>IFERROR(IF(AND(TYPE('Rights_Evidence_Disposition'!M1)=TYPE(CN9345),ISBLANK('Rights_Evidence_Disposition'!M1)=ISBLANK(CN9345),EXACT('Rights_Evidence_Disposition'!M1,CN9345)),0,1),1)</x:f>
        <x:v>0</x:v>
      </x:c>
    </x:row>
    <x:row r="9346">
      <x:c r="CL9346" t="str">
        <x:v>Rights_Evidence_Disposition</x:v>
      </x:c>
      <x:c r="CM9346" t="str">
        <x:v>N1</x:v>
      </x:c>
      <x:c r="CN9346" t="str">
        <x:v>Value</x:v>
      </x:c>
      <x:c r="CO9346" t="n">
        <x:f>IFERROR(IF(AND(TYPE('Rights_Evidence_Disposition'!N1)=TYPE(CN9346),ISBLANK('Rights_Evidence_Disposition'!N1)=ISBLANK(CN9346),EXACT('Rights_Evidence_Disposition'!N1,CN9346)),0,1),1)</x:f>
        <x:v>0</x:v>
      </x:c>
    </x:row>
    <x:row r="9347">
      <x:c r="CL9347" t="str">
        <x:v>Rights_Evidence_Disposition</x:v>
      </x:c>
      <x:c r="CM9347" t="str">
        <x:v>A2</x:v>
      </x:c>
      <x:c r="CN9347" t="str">
        <x:v>LIFE</x:v>
      </x:c>
      <x:c r="CO9347" t="n">
        <x:f>IFERROR(IF(AND(TYPE('Rights_Evidence_Disposition'!A2)=TYPE(CN9347),ISBLANK('Rights_Evidence_Disposition'!A2)=ISBLANK(CN9347),EXACT('Rights_Evidence_Disposition'!A2,CN9347)),0,1),1)</x:f>
        <x:v>0</x:v>
      </x:c>
    </x:row>
    <x:row r="9348">
      <x:c r="CL9348" t="str">
        <x:v>Rights_Evidence_Disposition</x:v>
      </x:c>
      <x:c r="CM9348" t="str">
        <x:v>B2</x:v>
      </x:c>
      <x:c r="CN9348" t="str">
        <x:v>U1</x:v>
      </x:c>
      <x:c r="CO9348" t="n">
        <x:f>IFERROR(IF(AND(TYPE('Rights_Evidence_Disposition'!B2)=TYPE(CN9348),ISBLANK('Rights_Evidence_Disposition'!B2)=ISBLANK(CN9348),EXACT('Rights_Evidence_Disposition'!B2,CN9348)),0,1),1)</x:f>
        <x:v>0</x:v>
      </x:c>
    </x:row>
    <x:row r="9349">
      <x:c r="CL9349" t="str">
        <x:v>Rights_Evidence_Disposition</x:v>
      </x:c>
      <x:c r="CM9349" t="str">
        <x:v>C2</x:v>
      </x:c>
      <x:c r="CN9349" t="str">
        <x:v>D2</x:v>
      </x:c>
      <x:c r="CO9349" t="n">
        <x:f>IFERROR(IF(AND(TYPE('Rights_Evidence_Disposition'!C2)=TYPE(CN9349),ISBLANK('Rights_Evidence_Disposition'!C2)=ISBLANK(CN9349),EXACT('Rights_Evidence_Disposition'!C2,CN9349)),0,1),1)</x:f>
        <x:v>0</x:v>
      </x:c>
    </x:row>
    <x:row r="9350">
      <x:c r="CL9350" t="str">
        <x:v>Rights_Evidence_Disposition</x:v>
      </x:c>
      <x:c r="CM9350" t="str">
        <x:v>D2</x:v>
      </x:c>
      <x:c r="CN9350" t="str">
        <x:v>-0.9</x:v>
      </x:c>
      <x:c r="CO9350" t="n">
        <x:f>IFERROR(IF(AND(TYPE('Rights_Evidence_Disposition'!D2)=TYPE(CN9350),ISBLANK('Rights_Evidence_Disposition'!D2)=ISBLANK(CN9350),EXACT('Rights_Evidence_Disposition'!D2,CN9350)),0,1),1)</x:f>
        <x:v>0</x:v>
      </x:c>
    </x:row>
    <x:row r="9351">
      <x:c r="CL9351" t="str">
        <x:v>Rights_Evidence_Disposition</x:v>
      </x:c>
      <x:c r="CM9351" t="str">
        <x:v>E2</x:v>
      </x:c>
      <x:c r="CN9351" t="str">
        <x:v>EVIDENCE_BACKED_NO_MATERIAL_CHANGE</x:v>
      </x:c>
      <x:c r="CO9351" t="n">
        <x:f>IFERROR(IF(AND(TYPE('Rights_Evidence_Disposition'!E2)=TYPE(CN9351),ISBLANK('Rights_Evidence_Disposition'!E2)=ISBLANK(CN9351),EXACT('Rights_Evidence_Disposition'!E2,CN9351)),0,1),1)</x:f>
        <x:v>0</x:v>
      </x:c>
    </x:row>
    <x:row r="9352">
      <x:c r="CL9352" t="str">
        <x:v>Rights_Evidence_Disposition</x:v>
      </x:c>
      <x:c r="CM9352" t="str">
        <x:v>F2</x:v>
      </x:c>
      <x:c r="CN9352" t="str">
        <x:v>A zero is valid only with this explicit disposition and rationale; it is not a blank or silent default.</x:v>
      </x:c>
      <x:c r="CO9352" t="n">
        <x:f>IFERROR(IF(AND(TYPE('Rights_Evidence_Disposition'!F2)=TYPE(CN9352),ISBLANK('Rights_Evidence_Disposition'!F2)=ISBLANK(CN9352),EXACT('Rights_Evidence_Disposition'!F2,CN9352)),0,1),1)</x:f>
        <x:v>0</x:v>
      </x:c>
    </x:row>
    <x:row r="9353">
      <x:c r="CL9353" t="str">
        <x:v>Rights_Evidence_Disposition</x:v>
      </x:c>
      <x:c r="CM9353" t="str">
        <x:v>G2</x:v>
      </x:c>
      <x:c r="CN9353" t="str">
        <x:v>Scoped Tier-2 rights sweep found no material pathway in the documented remote-work options. This is an analyst disposition for a worked example, not independent empirical validation.</x:v>
      </x:c>
      <x:c r="CO9353" t="n">
        <x:f>IFERROR(IF(AND(TYPE('Rights_Evidence_Disposition'!G2)=TYPE(CN9353),ISBLANK('Rights_Evidence_Disposition'!G2)=ISBLANK(CN9353),EXACT('Rights_Evidence_Disposition'!G2,CN9353)),0,1),1)</x:f>
        <x:v>0</x:v>
      </x:c>
    </x:row>
    <x:row r="9354">
      <x:c r="CL9354" t="str">
        <x:v>Rights_Evidence_Disposition</x:v>
      </x:c>
      <x:c r="CM9354" t="str">
        <x:v>H2</x:v>
      </x:c>
      <x:c r="CN9354" t="str">
        <x:v>Tier-2 analyst review; rerun for stronger claims or changed context.</x:v>
      </x:c>
      <x:c r="CO9354" t="n">
        <x:f>IFERROR(IF(AND(TYPE('Rights_Evidence_Disposition'!H2)=TYPE(CN9354),ISBLANK('Rights_Evidence_Disposition'!H2)=ISBLANK(CN9354),EXACT('Rights_Evidence_Disposition'!H2,CN9354)),0,1),1)</x:f>
        <x:v>0</x:v>
      </x:c>
    </x:row>
    <x:row r="9355">
      <x:c r="CL9355" t="str">
        <x:v>Rights_Evidence_Disposition</x:v>
      </x:c>
      <x:c r="CM9355" t="str">
        <x:v>I2</x:v>
      </x:c>
      <x:c r="CN9355" t="str">
        <x:v>New stakeholder, adverse report, option redesign, scale expansion, or contradictory evidence.</x:v>
      </x:c>
      <x:c r="CO9355" t="n">
        <x:f>IFERROR(IF(AND(TYPE('Rights_Evidence_Disposition'!I2)=TYPE(CN9355),ISBLANK('Rights_Evidence_Disposition'!I2)=ISBLANK(CN9355),EXACT('Rights_Evidence_Disposition'!I2,CN9355)),0,1),1)</x:f>
        <x:v>0</x:v>
      </x:c>
    </x:row>
    <x:row r="9356">
      <x:c r="CL9356" t="str">
        <x:v>Rights_Evidence_Disposition</x:v>
      </x:c>
      <x:c r="CM9356" t="str">
        <x:v>M2</x:v>
      </x:c>
      <x:c r="CN9356" t="str">
        <x:v>Coverage rows</x:v>
      </x:c>
      <x:c r="CO9356" t="n">
        <x:f>IFERROR(IF(AND(TYPE('Rights_Evidence_Disposition'!M2)=TYPE(CN9356),ISBLANK('Rights_Evidence_Disposition'!M2)=ISBLANK(CN9356),EXACT('Rights_Evidence_Disposition'!M2,CN9356)),0,1),1)</x:f>
        <x:v>0</x:v>
      </x:c>
    </x:row>
    <x:row r="9357">
      <x:c r="CL9357" t="str">
        <x:v>Rights_Evidence_Disposition</x:v>
      </x:c>
      <x:c r="CM9357" t="str">
        <x:v>A3</x:v>
      </x:c>
      <x:c r="CN9357" t="str">
        <x:v>LIFE</x:v>
      </x:c>
      <x:c r="CO9357" t="n">
        <x:f>IFERROR(IF(AND(TYPE('Rights_Evidence_Disposition'!A3)=TYPE(CN9357),ISBLANK('Rights_Evidence_Disposition'!A3)=ISBLANK(CN9357),EXACT('Rights_Evidence_Disposition'!A3,CN9357)),0,1),1)</x:f>
        <x:v>0</x:v>
      </x:c>
    </x:row>
    <x:row r="9358">
      <x:c r="CL9358" t="str">
        <x:v>Rights_Evidence_Disposition</x:v>
      </x:c>
      <x:c r="CM9358" t="str">
        <x:v>B3</x:v>
      </x:c>
      <x:c r="CN9358" t="str">
        <x:v>U2</x:v>
      </x:c>
      <x:c r="CO9358" t="n">
        <x:f>IFERROR(IF(AND(TYPE('Rights_Evidence_Disposition'!B3)=TYPE(CN9358),ISBLANK('Rights_Evidence_Disposition'!B3)=ISBLANK(CN9358),EXACT('Rights_Evidence_Disposition'!B3,CN9358)),0,1),1)</x:f>
        <x:v>0</x:v>
      </x:c>
    </x:row>
    <x:row r="9359">
      <x:c r="CL9359" t="str">
        <x:v>Rights_Evidence_Disposition</x:v>
      </x:c>
      <x:c r="CM9359" t="str">
        <x:v>C3</x:v>
      </x:c>
      <x:c r="CN9359" t="str">
        <x:v>D2</x:v>
      </x:c>
      <x:c r="CO9359" t="n">
        <x:f>IFERROR(IF(AND(TYPE('Rights_Evidence_Disposition'!C3)=TYPE(CN9359),ISBLANK('Rights_Evidence_Disposition'!C3)=ISBLANK(CN9359),EXACT('Rights_Evidence_Disposition'!C3,CN9359)),0,1),1)</x:f>
        <x:v>0</x:v>
      </x:c>
    </x:row>
    <x:row r="9360">
      <x:c r="CL9360" t="str">
        <x:v>Rights_Evidence_Disposition</x:v>
      </x:c>
      <x:c r="CM9360" t="str">
        <x:v>D3</x:v>
      </x:c>
      <x:c r="CN9360" t="str">
        <x:v>-0.9</x:v>
      </x:c>
      <x:c r="CO9360" t="n">
        <x:f>IFERROR(IF(AND(TYPE('Rights_Evidence_Disposition'!D3)=TYPE(CN9360),ISBLANK('Rights_Evidence_Disposition'!D3)=ISBLANK(CN9360),EXACT('Rights_Evidence_Disposition'!D3,CN9360)),0,1),1)</x:f>
        <x:v>0</x:v>
      </x:c>
    </x:row>
    <x:row r="9361">
      <x:c r="CL9361" t="str">
        <x:v>Rights_Evidence_Disposition</x:v>
      </x:c>
      <x:c r="CM9361" t="str">
        <x:v>E3</x:v>
      </x:c>
      <x:c r="CN9361" t="str">
        <x:v>EVIDENCE_BACKED_NO_MATERIAL_CHANGE</x:v>
      </x:c>
      <x:c r="CO9361" t="n">
        <x:f>IFERROR(IF(AND(TYPE('Rights_Evidence_Disposition'!E3)=TYPE(CN9361),ISBLANK('Rights_Evidence_Disposition'!E3)=ISBLANK(CN9361),EXACT('Rights_Evidence_Disposition'!E3,CN9361)),0,1),1)</x:f>
        <x:v>0</x:v>
      </x:c>
    </x:row>
    <x:row r="9362">
      <x:c r="CL9362" t="str">
        <x:v>Rights_Evidence_Disposition</x:v>
      </x:c>
      <x:c r="CM9362" t="str">
        <x:v>F3</x:v>
      </x:c>
      <x:c r="CN9362" t="str">
        <x:v>A zero is valid only with this explicit disposition and rationale; it is not a blank or silent default.</x:v>
      </x:c>
      <x:c r="CO9362" t="n">
        <x:f>IFERROR(IF(AND(TYPE('Rights_Evidence_Disposition'!F3)=TYPE(CN9362),ISBLANK('Rights_Evidence_Disposition'!F3)=ISBLANK(CN9362),EXACT('Rights_Evidence_Disposition'!F3,CN9362)),0,1),1)</x:f>
        <x:v>0</x:v>
      </x:c>
    </x:row>
    <x:row r="9363">
      <x:c r="CL9363" t="str">
        <x:v>Rights_Evidence_Disposition</x:v>
      </x:c>
      <x:c r="CM9363" t="str">
        <x:v>G3</x:v>
      </x:c>
      <x:c r="CN9363" t="str">
        <x:v>Scoped Tier-2 rights sweep found no material pathway in the documented remote-work options. This is an analyst disposition for a worked example, not independent empirical validation.</x:v>
      </x:c>
      <x:c r="CO9363" t="n">
        <x:f>IFERROR(IF(AND(TYPE('Rights_Evidence_Disposition'!G3)=TYPE(CN9363),ISBLANK('Rights_Evidence_Disposition'!G3)=ISBLANK(CN9363),EXACT('Rights_Evidence_Disposition'!G3,CN9363)),0,1),1)</x:f>
        <x:v>0</x:v>
      </x:c>
    </x:row>
    <x:row r="9364">
      <x:c r="CL9364" t="str">
        <x:v>Rights_Evidence_Disposition</x:v>
      </x:c>
      <x:c r="CM9364" t="str">
        <x:v>H3</x:v>
      </x:c>
      <x:c r="CN9364" t="str">
        <x:v>Tier-2 analyst review; rerun for stronger claims or changed context.</x:v>
      </x:c>
      <x:c r="CO9364" t="n">
        <x:f>IFERROR(IF(AND(TYPE('Rights_Evidence_Disposition'!H3)=TYPE(CN9364),ISBLANK('Rights_Evidence_Disposition'!H3)=ISBLANK(CN9364),EXACT('Rights_Evidence_Disposition'!H3,CN9364)),0,1),1)</x:f>
        <x:v>0</x:v>
      </x:c>
    </x:row>
    <x:row r="9365">
      <x:c r="CL9365" t="str">
        <x:v>Rights_Evidence_Disposition</x:v>
      </x:c>
      <x:c r="CM9365" t="str">
        <x:v>I3</x:v>
      </x:c>
      <x:c r="CN9365" t="str">
        <x:v>New stakeholder, adverse report, option redesign, scale expansion, or contradictory evidence.</x:v>
      </x:c>
      <x:c r="CO9365" t="n">
        <x:f>IFERROR(IF(AND(TYPE('Rights_Evidence_Disposition'!I3)=TYPE(CN9365),ISBLANK('Rights_Evidence_Disposition'!I3)=ISBLANK(CN9365),EXACT('Rights_Evidence_Disposition'!I3,CN9365)),0,1),1)</x:f>
        <x:v>0</x:v>
      </x:c>
    </x:row>
    <x:row r="9366">
      <x:c r="CL9366" t="str">
        <x:v>Rights_Evidence_Disposition</x:v>
      </x:c>
      <x:c r="CM9366" t="str">
        <x:v>M3</x:v>
      </x:c>
      <x:c r="CN9366" t="str">
        <x:v>Missing dispositions</x:v>
      </x:c>
      <x:c r="CO9366" t="n">
        <x:f>IFERROR(IF(AND(TYPE('Rights_Evidence_Disposition'!M3)=TYPE(CN9366),ISBLANK('Rights_Evidence_Disposition'!M3)=ISBLANK(CN9366),EXACT('Rights_Evidence_Disposition'!M3,CN9366)),0,1),1)</x:f>
        <x:v>0</x:v>
      </x:c>
    </x:row>
    <x:row r="9367">
      <x:c r="CL9367" t="str">
        <x:v>Rights_Evidence_Disposition</x:v>
      </x:c>
      <x:c r="CM9367" t="str">
        <x:v>A4</x:v>
      </x:c>
      <x:c r="CN9367" t="str">
        <x:v>LIFE</x:v>
      </x:c>
      <x:c r="CO9367" t="n">
        <x:f>IFERROR(IF(AND(TYPE('Rights_Evidence_Disposition'!A4)=TYPE(CN9367),ISBLANK('Rights_Evidence_Disposition'!A4)=ISBLANK(CN9367),EXACT('Rights_Evidence_Disposition'!A4,CN9367)),0,1),1)</x:f>
        <x:v>0</x:v>
      </x:c>
    </x:row>
    <x:row r="9368">
      <x:c r="CL9368" t="str">
        <x:v>Rights_Evidence_Disposition</x:v>
      </x:c>
      <x:c r="CM9368" t="str">
        <x:v>B4</x:v>
      </x:c>
      <x:c r="CN9368" t="str">
        <x:v>U3</x:v>
      </x:c>
      <x:c r="CO9368" t="n">
        <x:f>IFERROR(IF(AND(TYPE('Rights_Evidence_Disposition'!B4)=TYPE(CN9368),ISBLANK('Rights_Evidence_Disposition'!B4)=ISBLANK(CN9368),EXACT('Rights_Evidence_Disposition'!B4,CN9368)),0,1),1)</x:f>
        <x:v>0</x:v>
      </x:c>
    </x:row>
    <x:row r="9369">
      <x:c r="CL9369" t="str">
        <x:v>Rights_Evidence_Disposition</x:v>
      </x:c>
      <x:c r="CM9369" t="str">
        <x:v>C4</x:v>
      </x:c>
      <x:c r="CN9369" t="str">
        <x:v>D2</x:v>
      </x:c>
      <x:c r="CO9369" t="n">
        <x:f>IFERROR(IF(AND(TYPE('Rights_Evidence_Disposition'!C4)=TYPE(CN9369),ISBLANK('Rights_Evidence_Disposition'!C4)=ISBLANK(CN9369),EXACT('Rights_Evidence_Disposition'!C4,CN9369)),0,1),1)</x:f>
        <x:v>0</x:v>
      </x:c>
    </x:row>
    <x:row r="9370">
      <x:c r="CL9370" t="str">
        <x:v>Rights_Evidence_Disposition</x:v>
      </x:c>
      <x:c r="CM9370" t="str">
        <x:v>D4</x:v>
      </x:c>
      <x:c r="CN9370" t="str">
        <x:v>-0.9</x:v>
      </x:c>
      <x:c r="CO9370" t="n">
        <x:f>IFERROR(IF(AND(TYPE('Rights_Evidence_Disposition'!D4)=TYPE(CN9370),ISBLANK('Rights_Evidence_Disposition'!D4)=ISBLANK(CN9370),EXACT('Rights_Evidence_Disposition'!D4,CN9370)),0,1),1)</x:f>
        <x:v>0</x:v>
      </x:c>
    </x:row>
    <x:row r="9371">
      <x:c r="CL9371" t="str">
        <x:v>Rights_Evidence_Disposition</x:v>
      </x:c>
      <x:c r="CM9371" t="str">
        <x:v>E4</x:v>
      </x:c>
      <x:c r="CN9371" t="str">
        <x:v>EVIDENCE_BACKED_NO_MATERIAL_CHANGE</x:v>
      </x:c>
      <x:c r="CO9371" t="n">
        <x:f>IFERROR(IF(AND(TYPE('Rights_Evidence_Disposition'!E4)=TYPE(CN9371),ISBLANK('Rights_Evidence_Disposition'!E4)=ISBLANK(CN9371),EXACT('Rights_Evidence_Disposition'!E4,CN9371)),0,1),1)</x:f>
        <x:v>0</x:v>
      </x:c>
    </x:row>
    <x:row r="9372">
      <x:c r="CL9372" t="str">
        <x:v>Rights_Evidence_Disposition</x:v>
      </x:c>
      <x:c r="CM9372" t="str">
        <x:v>F4</x:v>
      </x:c>
      <x:c r="CN9372" t="str">
        <x:v>A zero is valid only with this explicit disposition and rationale; it is not a blank or silent default.</x:v>
      </x:c>
      <x:c r="CO9372" t="n">
        <x:f>IFERROR(IF(AND(TYPE('Rights_Evidence_Disposition'!F4)=TYPE(CN9372),ISBLANK('Rights_Evidence_Disposition'!F4)=ISBLANK(CN9372),EXACT('Rights_Evidence_Disposition'!F4,CN9372)),0,1),1)</x:f>
        <x:v>0</x:v>
      </x:c>
    </x:row>
    <x:row r="9373">
      <x:c r="CL9373" t="str">
        <x:v>Rights_Evidence_Disposition</x:v>
      </x:c>
      <x:c r="CM9373" t="str">
        <x:v>G4</x:v>
      </x:c>
      <x:c r="CN9373" t="str">
        <x:v>Scoped Tier-2 rights sweep found no material pathway in the documented remote-work options. This is an analyst disposition for a worked example, not independent empirical validation.</x:v>
      </x:c>
      <x:c r="CO9373" t="n">
        <x:f>IFERROR(IF(AND(TYPE('Rights_Evidence_Disposition'!G4)=TYPE(CN9373),ISBLANK('Rights_Evidence_Disposition'!G4)=ISBLANK(CN9373),EXACT('Rights_Evidence_Disposition'!G4,CN9373)),0,1),1)</x:f>
        <x:v>0</x:v>
      </x:c>
    </x:row>
    <x:row r="9374">
      <x:c r="CL9374" t="str">
        <x:v>Rights_Evidence_Disposition</x:v>
      </x:c>
      <x:c r="CM9374" t="str">
        <x:v>H4</x:v>
      </x:c>
      <x:c r="CN9374" t="str">
        <x:v>Tier-2 analyst review; rerun for stronger claims or changed context.</x:v>
      </x:c>
      <x:c r="CO9374" t="n">
        <x:f>IFERROR(IF(AND(TYPE('Rights_Evidence_Disposition'!H4)=TYPE(CN9374),ISBLANK('Rights_Evidence_Disposition'!H4)=ISBLANK(CN9374),EXACT('Rights_Evidence_Disposition'!H4,CN9374)),0,1),1)</x:f>
        <x:v>0</x:v>
      </x:c>
    </x:row>
    <x:row r="9375">
      <x:c r="CL9375" t="str">
        <x:v>Rights_Evidence_Disposition</x:v>
      </x:c>
      <x:c r="CM9375" t="str">
        <x:v>I4</x:v>
      </x:c>
      <x:c r="CN9375" t="str">
        <x:v>New stakeholder, adverse report, option redesign, scale expansion, or contradictory evidence.</x:v>
      </x:c>
      <x:c r="CO9375" t="n">
        <x:f>IFERROR(IF(AND(TYPE('Rights_Evidence_Disposition'!I4)=TYPE(CN9375),ISBLANK('Rights_Evidence_Disposition'!I4)=ISBLANK(CN9375),EXACT('Rights_Evidence_Disposition'!I4,CN9375)),0,1),1)</x:f>
        <x:v>0</x:v>
      </x:c>
    </x:row>
    <x:row r="9376">
      <x:c r="CL9376" t="str">
        <x:v>Rights_Evidence_Disposition</x:v>
      </x:c>
      <x:c r="CM9376" t="str">
        <x:v>M4</x:v>
      </x:c>
      <x:c r="CN9376" t="str">
        <x:v>Invalid records</x:v>
      </x:c>
      <x:c r="CO9376" t="n">
        <x:f>IFERROR(IF(AND(TYPE('Rights_Evidence_Disposition'!M4)=TYPE(CN9376),ISBLANK('Rights_Evidence_Disposition'!M4)=ISBLANK(CN9376),EXACT('Rights_Evidence_Disposition'!M4,CN9376)),0,1),1)</x:f>
        <x:v>0</x:v>
      </x:c>
    </x:row>
    <x:row r="9377">
      <x:c r="CL9377" t="str">
        <x:v>Rights_Evidence_Disposition</x:v>
      </x:c>
      <x:c r="CM9377" t="str">
        <x:v>A5</x:v>
      </x:c>
      <x:c r="CN9377" t="str">
        <x:v>LIFE</x:v>
      </x:c>
      <x:c r="CO9377" t="n">
        <x:f>IFERROR(IF(AND(TYPE('Rights_Evidence_Disposition'!A5)=TYPE(CN9377),ISBLANK('Rights_Evidence_Disposition'!A5)=ISBLANK(CN9377),EXACT('Rights_Evidence_Disposition'!A5,CN9377)),0,1),1)</x:f>
        <x:v>0</x:v>
      </x:c>
    </x:row>
    <x:row r="9378">
      <x:c r="CL9378" t="str">
        <x:v>Rights_Evidence_Disposition</x:v>
      </x:c>
      <x:c r="CM9378" t="str">
        <x:v>B5</x:v>
      </x:c>
      <x:c r="CN9378" t="str">
        <x:v>U4</x:v>
      </x:c>
      <x:c r="CO9378" t="n">
        <x:f>IFERROR(IF(AND(TYPE('Rights_Evidence_Disposition'!B5)=TYPE(CN9378),ISBLANK('Rights_Evidence_Disposition'!B5)=ISBLANK(CN9378),EXACT('Rights_Evidence_Disposition'!B5,CN9378)),0,1),1)</x:f>
        <x:v>0</x:v>
      </x:c>
    </x:row>
    <x:row r="9379">
      <x:c r="CL9379" t="str">
        <x:v>Rights_Evidence_Disposition</x:v>
      </x:c>
      <x:c r="CM9379" t="str">
        <x:v>C5</x:v>
      </x:c>
      <x:c r="CN9379" t="str">
        <x:v>D2</x:v>
      </x:c>
      <x:c r="CO9379" t="n">
        <x:f>IFERROR(IF(AND(TYPE('Rights_Evidence_Disposition'!C5)=TYPE(CN9379),ISBLANK('Rights_Evidence_Disposition'!C5)=ISBLANK(CN9379),EXACT('Rights_Evidence_Disposition'!C5,CN9379)),0,1),1)</x:f>
        <x:v>0</x:v>
      </x:c>
    </x:row>
    <x:row r="9380">
      <x:c r="CL9380" t="str">
        <x:v>Rights_Evidence_Disposition</x:v>
      </x:c>
      <x:c r="CM9380" t="str">
        <x:v>D5</x:v>
      </x:c>
      <x:c r="CN9380" t="str">
        <x:v>-0.9</x:v>
      </x:c>
      <x:c r="CO9380" t="n">
        <x:f>IFERROR(IF(AND(TYPE('Rights_Evidence_Disposition'!D5)=TYPE(CN9380),ISBLANK('Rights_Evidence_Disposition'!D5)=ISBLANK(CN9380),EXACT('Rights_Evidence_Disposition'!D5,CN9380)),0,1),1)</x:f>
        <x:v>0</x:v>
      </x:c>
    </x:row>
    <x:row r="9381">
      <x:c r="CL9381" t="str">
        <x:v>Rights_Evidence_Disposition</x:v>
      </x:c>
      <x:c r="CM9381" t="str">
        <x:v>E5</x:v>
      </x:c>
      <x:c r="CN9381" t="str">
        <x:v>EVIDENCE_BACKED_NO_MATERIAL_CHANGE</x:v>
      </x:c>
      <x:c r="CO9381" t="n">
        <x:f>IFERROR(IF(AND(TYPE('Rights_Evidence_Disposition'!E5)=TYPE(CN9381),ISBLANK('Rights_Evidence_Disposition'!E5)=ISBLANK(CN9381),EXACT('Rights_Evidence_Disposition'!E5,CN9381)),0,1),1)</x:f>
        <x:v>0</x:v>
      </x:c>
    </x:row>
    <x:row r="9382">
      <x:c r="CL9382" t="str">
        <x:v>Rights_Evidence_Disposition</x:v>
      </x:c>
      <x:c r="CM9382" t="str">
        <x:v>F5</x:v>
      </x:c>
      <x:c r="CN9382" t="str">
        <x:v>A zero is valid only with this explicit disposition and rationale; it is not a blank or silent default.</x:v>
      </x:c>
      <x:c r="CO9382" t="n">
        <x:f>IFERROR(IF(AND(TYPE('Rights_Evidence_Disposition'!F5)=TYPE(CN9382),ISBLANK('Rights_Evidence_Disposition'!F5)=ISBLANK(CN9382),EXACT('Rights_Evidence_Disposition'!F5,CN9382)),0,1),1)</x:f>
        <x:v>0</x:v>
      </x:c>
    </x:row>
    <x:row r="9383">
      <x:c r="CL9383" t="str">
        <x:v>Rights_Evidence_Disposition</x:v>
      </x:c>
      <x:c r="CM9383" t="str">
        <x:v>G5</x:v>
      </x:c>
      <x:c r="CN9383" t="str">
        <x:v>Scoped Tier-2 rights sweep found no material pathway in the documented remote-work options. This is an analyst disposition for a worked example, not independent empirical validation.</x:v>
      </x:c>
      <x:c r="CO9383" t="n">
        <x:f>IFERROR(IF(AND(TYPE('Rights_Evidence_Disposition'!G5)=TYPE(CN9383),ISBLANK('Rights_Evidence_Disposition'!G5)=ISBLANK(CN9383),EXACT('Rights_Evidence_Disposition'!G5,CN9383)),0,1),1)</x:f>
        <x:v>0</x:v>
      </x:c>
    </x:row>
    <x:row r="9384">
      <x:c r="CL9384" t="str">
        <x:v>Rights_Evidence_Disposition</x:v>
      </x:c>
      <x:c r="CM9384" t="str">
        <x:v>H5</x:v>
      </x:c>
      <x:c r="CN9384" t="str">
        <x:v>Tier-2 analyst review; rerun for stronger claims or changed context.</x:v>
      </x:c>
      <x:c r="CO9384" t="n">
        <x:f>IFERROR(IF(AND(TYPE('Rights_Evidence_Disposition'!H5)=TYPE(CN9384),ISBLANK('Rights_Evidence_Disposition'!H5)=ISBLANK(CN9384),EXACT('Rights_Evidence_Disposition'!H5,CN9384)),0,1),1)</x:f>
        <x:v>0</x:v>
      </x:c>
    </x:row>
    <x:row r="9385">
      <x:c r="CL9385" t="str">
        <x:v>Rights_Evidence_Disposition</x:v>
      </x:c>
      <x:c r="CM9385" t="str">
        <x:v>I5</x:v>
      </x:c>
      <x:c r="CN9385" t="str">
        <x:v>New stakeholder, adverse report, option redesign, scale expansion, or contradictory evidence.</x:v>
      </x:c>
      <x:c r="CO9385" t="n">
        <x:f>IFERROR(IF(AND(TYPE('Rights_Evidence_Disposition'!I5)=TYPE(CN9385),ISBLANK('Rights_Evidence_Disposition'!I5)=ISBLANK(CN9385),EXACT('Rights_Evidence_Disposition'!I5,CN9385)),0,1),1)</x:f>
        <x:v>0</x:v>
      </x:c>
    </x:row>
    <x:row r="9386">
      <x:c r="CL9386" t="str">
        <x:v>Rights_Evidence_Disposition</x:v>
      </x:c>
      <x:c r="CM9386" t="str">
        <x:v>M5</x:v>
      </x:c>
      <x:c r="CN9386" t="str">
        <x:v>Join status</x:v>
      </x:c>
      <x:c r="CO9386" t="n">
        <x:f>IFERROR(IF(AND(TYPE('Rights_Evidence_Disposition'!M5)=TYPE(CN9386),ISBLANK('Rights_Evidence_Disposition'!M5)=ISBLANK(CN9386),EXACT('Rights_Evidence_Disposition'!M5,CN9386)),0,1),1)</x:f>
        <x:v>0</x:v>
      </x:c>
    </x:row>
    <x:row r="9387">
      <x:c r="CL9387" t="str">
        <x:v>Rights_Evidence_Disposition</x:v>
      </x:c>
      <x:c r="CM9387" t="str">
        <x:v>A6</x:v>
      </x:c>
      <x:c r="CN9387" t="str">
        <x:v>LIFE</x:v>
      </x:c>
      <x:c r="CO9387" t="n">
        <x:f>IFERROR(IF(AND(TYPE('Rights_Evidence_Disposition'!A6)=TYPE(CN9387),ISBLANK('Rights_Evidence_Disposition'!A6)=ISBLANK(CN9387),EXACT('Rights_Evidence_Disposition'!A6,CN9387)),0,1),1)</x:f>
        <x:v>0</x:v>
      </x:c>
    </x:row>
    <x:row r="9388">
      <x:c r="CL9388" t="str">
        <x:v>Rights_Evidence_Disposition</x:v>
      </x:c>
      <x:c r="CM9388" t="str">
        <x:v>B6</x:v>
      </x:c>
      <x:c r="CN9388" t="str">
        <x:v>U5</x:v>
      </x:c>
      <x:c r="CO9388" t="n">
        <x:f>IFERROR(IF(AND(TYPE('Rights_Evidence_Disposition'!B6)=TYPE(CN9388),ISBLANK('Rights_Evidence_Disposition'!B6)=ISBLANK(CN9388),EXACT('Rights_Evidence_Disposition'!B6,CN9388)),0,1),1)</x:f>
        <x:v>0</x:v>
      </x:c>
    </x:row>
    <x:row r="9389">
      <x:c r="CL9389" t="str">
        <x:v>Rights_Evidence_Disposition</x:v>
      </x:c>
      <x:c r="CM9389" t="str">
        <x:v>C6</x:v>
      </x:c>
      <x:c r="CN9389" t="str">
        <x:v>D2</x:v>
      </x:c>
      <x:c r="CO9389" t="n">
        <x:f>IFERROR(IF(AND(TYPE('Rights_Evidence_Disposition'!C6)=TYPE(CN9389),ISBLANK('Rights_Evidence_Disposition'!C6)=ISBLANK(CN9389),EXACT('Rights_Evidence_Disposition'!C6,CN9389)),0,1),1)</x:f>
        <x:v>0</x:v>
      </x:c>
    </x:row>
    <x:row r="9390">
      <x:c r="CL9390" t="str">
        <x:v>Rights_Evidence_Disposition</x:v>
      </x:c>
      <x:c r="CM9390" t="str">
        <x:v>D6</x:v>
      </x:c>
      <x:c r="CN9390" t="str">
        <x:v>-0.9</x:v>
      </x:c>
      <x:c r="CO9390" t="n">
        <x:f>IFERROR(IF(AND(TYPE('Rights_Evidence_Disposition'!D6)=TYPE(CN9390),ISBLANK('Rights_Evidence_Disposition'!D6)=ISBLANK(CN9390),EXACT('Rights_Evidence_Disposition'!D6,CN9390)),0,1),1)</x:f>
        <x:v>0</x:v>
      </x:c>
    </x:row>
    <x:row r="9391">
      <x:c r="CL9391" t="str">
        <x:v>Rights_Evidence_Disposition</x:v>
      </x:c>
      <x:c r="CM9391" t="str">
        <x:v>E6</x:v>
      </x:c>
      <x:c r="CN9391" t="str">
        <x:v>EVIDENCE_BACKED_NO_MATERIAL_CHANGE</x:v>
      </x:c>
      <x:c r="CO9391" t="n">
        <x:f>IFERROR(IF(AND(TYPE('Rights_Evidence_Disposition'!E6)=TYPE(CN9391),ISBLANK('Rights_Evidence_Disposition'!E6)=ISBLANK(CN9391),EXACT('Rights_Evidence_Disposition'!E6,CN9391)),0,1),1)</x:f>
        <x:v>0</x:v>
      </x:c>
    </x:row>
    <x:row r="9392">
      <x:c r="CL9392" t="str">
        <x:v>Rights_Evidence_Disposition</x:v>
      </x:c>
      <x:c r="CM9392" t="str">
        <x:v>F6</x:v>
      </x:c>
      <x:c r="CN9392" t="str">
        <x:v>A zero is valid only with this explicit disposition and rationale; it is not a blank or silent default.</x:v>
      </x:c>
      <x:c r="CO9392" t="n">
        <x:f>IFERROR(IF(AND(TYPE('Rights_Evidence_Disposition'!F6)=TYPE(CN9392),ISBLANK('Rights_Evidence_Disposition'!F6)=ISBLANK(CN9392),EXACT('Rights_Evidence_Disposition'!F6,CN9392)),0,1),1)</x:f>
        <x:v>0</x:v>
      </x:c>
    </x:row>
    <x:row r="9393">
      <x:c r="CL9393" t="str">
        <x:v>Rights_Evidence_Disposition</x:v>
      </x:c>
      <x:c r="CM9393" t="str">
        <x:v>G6</x:v>
      </x:c>
      <x:c r="CN9393" t="str">
        <x:v>Scoped Tier-2 rights sweep found no material pathway in the documented remote-work options. This is an analyst disposition for a worked example, not independent empirical validation.</x:v>
      </x:c>
      <x:c r="CO9393" t="n">
        <x:f>IFERROR(IF(AND(TYPE('Rights_Evidence_Disposition'!G6)=TYPE(CN9393),ISBLANK('Rights_Evidence_Disposition'!G6)=ISBLANK(CN9393),EXACT('Rights_Evidence_Disposition'!G6,CN9393)),0,1),1)</x:f>
        <x:v>0</x:v>
      </x:c>
    </x:row>
    <x:row r="9394">
      <x:c r="CL9394" t="str">
        <x:v>Rights_Evidence_Disposition</x:v>
      </x:c>
      <x:c r="CM9394" t="str">
        <x:v>H6</x:v>
      </x:c>
      <x:c r="CN9394" t="str">
        <x:v>Tier-2 analyst review; rerun for stronger claims or changed context.</x:v>
      </x:c>
      <x:c r="CO9394" t="n">
        <x:f>IFERROR(IF(AND(TYPE('Rights_Evidence_Disposition'!H6)=TYPE(CN9394),ISBLANK('Rights_Evidence_Disposition'!H6)=ISBLANK(CN9394),EXACT('Rights_Evidence_Disposition'!H6,CN9394)),0,1),1)</x:f>
        <x:v>0</x:v>
      </x:c>
    </x:row>
    <x:row r="9395">
      <x:c r="CL9395" t="str">
        <x:v>Rights_Evidence_Disposition</x:v>
      </x:c>
      <x:c r="CM9395" t="str">
        <x:v>I6</x:v>
      </x:c>
      <x:c r="CN9395" t="str">
        <x:v>New stakeholder, adverse report, option redesign, scale expansion, or contradictory evidence.</x:v>
      </x:c>
      <x:c r="CO9395" t="n">
        <x:f>IFERROR(IF(AND(TYPE('Rights_Evidence_Disposition'!I6)=TYPE(CN9395),ISBLANK('Rights_Evidence_Disposition'!I6)=ISBLANK(CN9395),EXACT('Rights_Evidence_Disposition'!I6,CN9395)),0,1),1)</x:f>
        <x:v>0</x:v>
      </x:c>
    </x:row>
    <x:row r="9396">
      <x:c r="CL9396" t="str">
        <x:v>Rights_Evidence_Disposition</x:v>
      </x:c>
      <x:c r="CM9396" t="str">
        <x:v>A7</x:v>
      </x:c>
      <x:c r="CN9396" t="str">
        <x:v>LIFE</x:v>
      </x:c>
      <x:c r="CO9396" t="n">
        <x:f>IFERROR(IF(AND(TYPE('Rights_Evidence_Disposition'!A7)=TYPE(CN9396),ISBLANK('Rights_Evidence_Disposition'!A7)=ISBLANK(CN9396),EXACT('Rights_Evidence_Disposition'!A7,CN9396)),0,1),1)</x:f>
        <x:v>0</x:v>
      </x:c>
    </x:row>
    <x:row r="9397">
      <x:c r="CL9397" t="str">
        <x:v>Rights_Evidence_Disposition</x:v>
      </x:c>
      <x:c r="CM9397" t="str">
        <x:v>B7</x:v>
      </x:c>
      <x:c r="CN9397" t="str">
        <x:v>U6</x:v>
      </x:c>
      <x:c r="CO9397" t="n">
        <x:f>IFERROR(IF(AND(TYPE('Rights_Evidence_Disposition'!B7)=TYPE(CN9397),ISBLANK('Rights_Evidence_Disposition'!B7)=ISBLANK(CN9397),EXACT('Rights_Evidence_Disposition'!B7,CN9397)),0,1),1)</x:f>
        <x:v>0</x:v>
      </x:c>
    </x:row>
    <x:row r="9398">
      <x:c r="CL9398" t="str">
        <x:v>Rights_Evidence_Disposition</x:v>
      </x:c>
      <x:c r="CM9398" t="str">
        <x:v>C7</x:v>
      </x:c>
      <x:c r="CN9398" t="str">
        <x:v>D2</x:v>
      </x:c>
      <x:c r="CO9398" t="n">
        <x:f>IFERROR(IF(AND(TYPE('Rights_Evidence_Disposition'!C7)=TYPE(CN9398),ISBLANK('Rights_Evidence_Disposition'!C7)=ISBLANK(CN9398),EXACT('Rights_Evidence_Disposition'!C7,CN9398)),0,1),1)</x:f>
        <x:v>0</x:v>
      </x:c>
    </x:row>
    <x:row r="9399">
      <x:c r="CL9399" t="str">
        <x:v>Rights_Evidence_Disposition</x:v>
      </x:c>
      <x:c r="CM9399" t="str">
        <x:v>D7</x:v>
      </x:c>
      <x:c r="CN9399" t="str">
        <x:v>-0.9</x:v>
      </x:c>
      <x:c r="CO9399" t="n">
        <x:f>IFERROR(IF(AND(TYPE('Rights_Evidence_Disposition'!D7)=TYPE(CN9399),ISBLANK('Rights_Evidence_Disposition'!D7)=ISBLANK(CN9399),EXACT('Rights_Evidence_Disposition'!D7,CN9399)),0,1),1)</x:f>
        <x:v>0</x:v>
      </x:c>
    </x:row>
    <x:row r="9400">
      <x:c r="CL9400" t="str">
        <x:v>Rights_Evidence_Disposition</x:v>
      </x:c>
      <x:c r="CM9400" t="str">
        <x:v>E7</x:v>
      </x:c>
      <x:c r="CN9400" t="str">
        <x:v>EVIDENCE_BACKED_NO_MATERIAL_CHANGE</x:v>
      </x:c>
      <x:c r="CO9400" t="n">
        <x:f>IFERROR(IF(AND(TYPE('Rights_Evidence_Disposition'!E7)=TYPE(CN9400),ISBLANK('Rights_Evidence_Disposition'!E7)=ISBLANK(CN9400),EXACT('Rights_Evidence_Disposition'!E7,CN9400)),0,1),1)</x:f>
        <x:v>0</x:v>
      </x:c>
    </x:row>
    <x:row r="9401">
      <x:c r="CL9401" t="str">
        <x:v>Rights_Evidence_Disposition</x:v>
      </x:c>
      <x:c r="CM9401" t="str">
        <x:v>F7</x:v>
      </x:c>
      <x:c r="CN9401" t="str">
        <x:v>A zero is valid only with this explicit disposition and rationale; it is not a blank or silent default.</x:v>
      </x:c>
      <x:c r="CO9401" t="n">
        <x:f>IFERROR(IF(AND(TYPE('Rights_Evidence_Disposition'!F7)=TYPE(CN9401),ISBLANK('Rights_Evidence_Disposition'!F7)=ISBLANK(CN9401),EXACT('Rights_Evidence_Disposition'!F7,CN9401)),0,1),1)</x:f>
        <x:v>0</x:v>
      </x:c>
    </x:row>
    <x:row r="9402">
      <x:c r="CL9402" t="str">
        <x:v>Rights_Evidence_Disposition</x:v>
      </x:c>
      <x:c r="CM9402" t="str">
        <x:v>G7</x:v>
      </x:c>
      <x:c r="CN9402" t="str">
        <x:v>Scoped Tier-2 rights sweep found no material pathway in the documented remote-work options. This is an analyst disposition for a worked example, not independent empirical validation.</x:v>
      </x:c>
      <x:c r="CO9402" t="n">
        <x:f>IFERROR(IF(AND(TYPE('Rights_Evidence_Disposition'!G7)=TYPE(CN9402),ISBLANK('Rights_Evidence_Disposition'!G7)=ISBLANK(CN9402),EXACT('Rights_Evidence_Disposition'!G7,CN9402)),0,1),1)</x:f>
        <x:v>0</x:v>
      </x:c>
    </x:row>
    <x:row r="9403">
      <x:c r="CL9403" t="str">
        <x:v>Rights_Evidence_Disposition</x:v>
      </x:c>
      <x:c r="CM9403" t="str">
        <x:v>H7</x:v>
      </x:c>
      <x:c r="CN9403" t="str">
        <x:v>Tier-2 analyst review; rerun for stronger claims or changed context.</x:v>
      </x:c>
      <x:c r="CO9403" t="n">
        <x:f>IFERROR(IF(AND(TYPE('Rights_Evidence_Disposition'!H7)=TYPE(CN9403),ISBLANK('Rights_Evidence_Disposition'!H7)=ISBLANK(CN9403),EXACT('Rights_Evidence_Disposition'!H7,CN9403)),0,1),1)</x:f>
        <x:v>0</x:v>
      </x:c>
    </x:row>
    <x:row r="9404">
      <x:c r="CL9404" t="str">
        <x:v>Rights_Evidence_Disposition</x:v>
      </x:c>
      <x:c r="CM9404" t="str">
        <x:v>I7</x:v>
      </x:c>
      <x:c r="CN9404" t="str">
        <x:v>New stakeholder, adverse report, option redesign, scale expansion, or contradictory evidence.</x:v>
      </x:c>
      <x:c r="CO9404" t="n">
        <x:f>IFERROR(IF(AND(TYPE('Rights_Evidence_Disposition'!I7)=TYPE(CN9404),ISBLANK('Rights_Evidence_Disposition'!I7)=ISBLANK(CN9404),EXACT('Rights_Evidence_Disposition'!I7,CN9404)),0,1),1)</x:f>
        <x:v>0</x:v>
      </x:c>
    </x:row>
    <x:row r="9405">
      <x:c r="CL9405" t="str">
        <x:v>Rights_Evidence_Disposition</x:v>
      </x:c>
      <x:c r="CM9405" t="str">
        <x:v>A8</x:v>
      </x:c>
      <x:c r="CN9405" t="str">
        <x:v>LIFE</x:v>
      </x:c>
      <x:c r="CO9405" t="n">
        <x:f>IFERROR(IF(AND(TYPE('Rights_Evidence_Disposition'!A8)=TYPE(CN9405),ISBLANK('Rights_Evidence_Disposition'!A8)=ISBLANK(CN9405),EXACT('Rights_Evidence_Disposition'!A8,CN9405)),0,1),1)</x:f>
        <x:v>0</x:v>
      </x:c>
    </x:row>
    <x:row r="9406">
      <x:c r="CL9406" t="str">
        <x:v>Rights_Evidence_Disposition</x:v>
      </x:c>
      <x:c r="CM9406" t="str">
        <x:v>B8</x:v>
      </x:c>
      <x:c r="CN9406" t="str">
        <x:v>U6</x:v>
      </x:c>
      <x:c r="CO9406" t="n">
        <x:f>IFERROR(IF(AND(TYPE('Rights_Evidence_Disposition'!B8)=TYPE(CN9406),ISBLANK('Rights_Evidence_Disposition'!B8)=ISBLANK(CN9406),EXACT('Rights_Evidence_Disposition'!B8,CN9406)),0,1),1)</x:f>
        <x:v>0</x:v>
      </x:c>
    </x:row>
    <x:row r="9407">
      <x:c r="CL9407" t="str">
        <x:v>Rights_Evidence_Disposition</x:v>
      </x:c>
      <x:c r="CM9407" t="str">
        <x:v>C8</x:v>
      </x:c>
      <x:c r="CN9407" t="str">
        <x:v>D7</x:v>
      </x:c>
      <x:c r="CO9407" t="n">
        <x:f>IFERROR(IF(AND(TYPE('Rights_Evidence_Disposition'!C8)=TYPE(CN9407),ISBLANK('Rights_Evidence_Disposition'!C8)=ISBLANK(CN9407),EXACT('Rights_Evidence_Disposition'!C8,CN9407)),0,1),1)</x:f>
        <x:v>0</x:v>
      </x:c>
    </x:row>
    <x:row r="9408">
      <x:c r="CL9408" t="str">
        <x:v>Rights_Evidence_Disposition</x:v>
      </x:c>
      <x:c r="CM9408" t="str">
        <x:v>D8</x:v>
      </x:c>
      <x:c r="CN9408" t="str">
        <x:v>-0.9</x:v>
      </x:c>
      <x:c r="CO9408" t="n">
        <x:f>IFERROR(IF(AND(TYPE('Rights_Evidence_Disposition'!D8)=TYPE(CN9408),ISBLANK('Rights_Evidence_Disposition'!D8)=ISBLANK(CN9408),EXACT('Rights_Evidence_Disposition'!D8,CN9408)),0,1),1)</x:f>
        <x:v>0</x:v>
      </x:c>
    </x:row>
    <x:row r="9409">
      <x:c r="CL9409" t="str">
        <x:v>Rights_Evidence_Disposition</x:v>
      </x:c>
      <x:c r="CM9409" t="str">
        <x:v>E8</x:v>
      </x:c>
      <x:c r="CN9409" t="str">
        <x:v>EVIDENCE_BACKED_NO_MATERIAL_CHANGE</x:v>
      </x:c>
      <x:c r="CO9409" t="n">
        <x:f>IFERROR(IF(AND(TYPE('Rights_Evidence_Disposition'!E8)=TYPE(CN9409),ISBLANK('Rights_Evidence_Disposition'!E8)=ISBLANK(CN9409),EXACT('Rights_Evidence_Disposition'!E8,CN9409)),0,1),1)</x:f>
        <x:v>0</x:v>
      </x:c>
    </x:row>
    <x:row r="9410">
      <x:c r="CL9410" t="str">
        <x:v>Rights_Evidence_Disposition</x:v>
      </x:c>
      <x:c r="CM9410" t="str">
        <x:v>F8</x:v>
      </x:c>
      <x:c r="CN9410" t="str">
        <x:v>A zero is valid only with this explicit disposition and rationale; it is not a blank or silent default.</x:v>
      </x:c>
      <x:c r="CO9410" t="n">
        <x:f>IFERROR(IF(AND(TYPE('Rights_Evidence_Disposition'!F8)=TYPE(CN9410),ISBLANK('Rights_Evidence_Disposition'!F8)=ISBLANK(CN9410),EXACT('Rights_Evidence_Disposition'!F8,CN9410)),0,1),1)</x:f>
        <x:v>0</x:v>
      </x:c>
    </x:row>
    <x:row r="9411">
      <x:c r="CL9411" t="str">
        <x:v>Rights_Evidence_Disposition</x:v>
      </x:c>
      <x:c r="CM9411" t="str">
        <x:v>G8</x:v>
      </x:c>
      <x:c r="CN9411" t="str">
        <x:v>Scoped Tier-2 rights sweep found no material pathway in the documented remote-work options. This is an analyst disposition for a worked example, not independent empirical validation.</x:v>
      </x:c>
      <x:c r="CO9411" t="n">
        <x:f>IFERROR(IF(AND(TYPE('Rights_Evidence_Disposition'!G8)=TYPE(CN9411),ISBLANK('Rights_Evidence_Disposition'!G8)=ISBLANK(CN9411),EXACT('Rights_Evidence_Disposition'!G8,CN9411)),0,1),1)</x:f>
        <x:v>0</x:v>
      </x:c>
    </x:row>
    <x:row r="9412">
      <x:c r="CL9412" t="str">
        <x:v>Rights_Evidence_Disposition</x:v>
      </x:c>
      <x:c r="CM9412" t="str">
        <x:v>H8</x:v>
      </x:c>
      <x:c r="CN9412" t="str">
        <x:v>Tier-2 analyst review; rerun for stronger claims or changed context.</x:v>
      </x:c>
      <x:c r="CO9412" t="n">
        <x:f>IFERROR(IF(AND(TYPE('Rights_Evidence_Disposition'!H8)=TYPE(CN9412),ISBLANK('Rights_Evidence_Disposition'!H8)=ISBLANK(CN9412),EXACT('Rights_Evidence_Disposition'!H8,CN9412)),0,1),1)</x:f>
        <x:v>0</x:v>
      </x:c>
    </x:row>
    <x:row r="9413">
      <x:c r="CL9413" t="str">
        <x:v>Rights_Evidence_Disposition</x:v>
      </x:c>
      <x:c r="CM9413" t="str">
        <x:v>I8</x:v>
      </x:c>
      <x:c r="CN9413" t="str">
        <x:v>New stakeholder, adverse report, option redesign, scale expansion, or contradictory evidence.</x:v>
      </x:c>
      <x:c r="CO9413" t="n">
        <x:f>IFERROR(IF(AND(TYPE('Rights_Evidence_Disposition'!I8)=TYPE(CN9413),ISBLANK('Rights_Evidence_Disposition'!I8)=ISBLANK(CN9413),EXACT('Rights_Evidence_Disposition'!I8,CN9413)),0,1),1)</x:f>
        <x:v>0</x:v>
      </x:c>
    </x:row>
    <x:row r="9414">
      <x:c r="CL9414" t="str">
        <x:v>Rights_Evidence_Disposition</x:v>
      </x:c>
      <x:c r="CM9414" t="str">
        <x:v>A9</x:v>
      </x:c>
      <x:c r="CN9414" t="str">
        <x:v>BODY</x:v>
      </x:c>
      <x:c r="CO9414" t="n">
        <x:f>IFERROR(IF(AND(TYPE('Rights_Evidence_Disposition'!A9)=TYPE(CN9414),ISBLANK('Rights_Evidence_Disposition'!A9)=ISBLANK(CN9414),EXACT('Rights_Evidence_Disposition'!A9,CN9414)),0,1),1)</x:f>
        <x:v>0</x:v>
      </x:c>
    </x:row>
    <x:row r="9415">
      <x:c r="CL9415" t="str">
        <x:v>Rights_Evidence_Disposition</x:v>
      </x:c>
      <x:c r="CM9415" t="str">
        <x:v>B9</x:v>
      </x:c>
      <x:c r="CN9415" t="str">
        <x:v>U1</x:v>
      </x:c>
      <x:c r="CO9415" t="n">
        <x:f>IFERROR(IF(AND(TYPE('Rights_Evidence_Disposition'!B9)=TYPE(CN9415),ISBLANK('Rights_Evidence_Disposition'!B9)=ISBLANK(CN9415),EXACT('Rights_Evidence_Disposition'!B9,CN9415)),0,1),1)</x:f>
        <x:v>0</x:v>
      </x:c>
    </x:row>
    <x:row r="9416">
      <x:c r="CL9416" t="str">
        <x:v>Rights_Evidence_Disposition</x:v>
      </x:c>
      <x:c r="CM9416" t="str">
        <x:v>C9</x:v>
      </x:c>
      <x:c r="CN9416" t="str">
        <x:v>D2</x:v>
      </x:c>
      <x:c r="CO9416" t="n">
        <x:f>IFERROR(IF(AND(TYPE('Rights_Evidence_Disposition'!C9)=TYPE(CN9416),ISBLANK('Rights_Evidence_Disposition'!C9)=ISBLANK(CN9416),EXACT('Rights_Evidence_Disposition'!C9,CN9416)),0,1),1)</x:f>
        <x:v>0</x:v>
      </x:c>
    </x:row>
    <x:row r="9417">
      <x:c r="CL9417" t="str">
        <x:v>Rights_Evidence_Disposition</x:v>
      </x:c>
      <x:c r="CM9417" t="str">
        <x:v>D9</x:v>
      </x:c>
      <x:c r="CN9417" t="str">
        <x:v>-0.7</x:v>
      </x:c>
      <x:c r="CO9417" t="n">
        <x:f>IFERROR(IF(AND(TYPE('Rights_Evidence_Disposition'!D9)=TYPE(CN9417),ISBLANK('Rights_Evidence_Disposition'!D9)=ISBLANK(CN9417),EXACT('Rights_Evidence_Disposition'!D9,CN9417)),0,1),1)</x:f>
        <x:v>0</x:v>
      </x:c>
    </x:row>
    <x:row r="9418">
      <x:c r="CL9418" t="str">
        <x:v>Rights_Evidence_Disposition</x:v>
      </x:c>
      <x:c r="CM9418" t="str">
        <x:v>E9</x:v>
      </x:c>
      <x:c r="CN9418" t="str">
        <x:v>EVIDENCE_BACKED_NO_MATERIAL_CHANGE</x:v>
      </x:c>
      <x:c r="CO9418" t="n">
        <x:f>IFERROR(IF(AND(TYPE('Rights_Evidence_Disposition'!E9)=TYPE(CN9418),ISBLANK('Rights_Evidence_Disposition'!E9)=ISBLANK(CN9418),EXACT('Rights_Evidence_Disposition'!E9,CN9418)),0,1),1)</x:f>
        <x:v>0</x:v>
      </x:c>
    </x:row>
    <x:row r="9419">
      <x:c r="CL9419" t="str">
        <x:v>Rights_Evidence_Disposition</x:v>
      </x:c>
      <x:c r="CM9419" t="str">
        <x:v>F9</x:v>
      </x:c>
      <x:c r="CN9419" t="str">
        <x:v>A zero is valid only with this explicit disposition and rationale; it is not a blank or silent default.</x:v>
      </x:c>
      <x:c r="CO9419" t="n">
        <x:f>IFERROR(IF(AND(TYPE('Rights_Evidence_Disposition'!F9)=TYPE(CN9419),ISBLANK('Rights_Evidence_Disposition'!F9)=ISBLANK(CN9419),EXACT('Rights_Evidence_Disposition'!F9,CN9419)),0,1),1)</x:f>
        <x:v>0</x:v>
      </x:c>
    </x:row>
    <x:row r="9420">
      <x:c r="CL9420" t="str">
        <x:v>Rights_Evidence_Disposition</x:v>
      </x:c>
      <x:c r="CM9420" t="str">
        <x:v>G9</x:v>
      </x:c>
      <x:c r="CN9420" t="str">
        <x:v>Scoped Tier-2 rights sweep found no material pathway in the documented remote-work options. This is an analyst disposition for a worked example, not independent empirical validation.</x:v>
      </x:c>
      <x:c r="CO9420" t="n">
        <x:f>IFERROR(IF(AND(TYPE('Rights_Evidence_Disposition'!G9)=TYPE(CN9420),ISBLANK('Rights_Evidence_Disposition'!G9)=ISBLANK(CN9420),EXACT('Rights_Evidence_Disposition'!G9,CN9420)),0,1),1)</x:f>
        <x:v>0</x:v>
      </x:c>
    </x:row>
    <x:row r="9421">
      <x:c r="CL9421" t="str">
        <x:v>Rights_Evidence_Disposition</x:v>
      </x:c>
      <x:c r="CM9421" t="str">
        <x:v>H9</x:v>
      </x:c>
      <x:c r="CN9421" t="str">
        <x:v>Tier-2 analyst review; rerun for stronger claims or changed context.</x:v>
      </x:c>
      <x:c r="CO9421" t="n">
        <x:f>IFERROR(IF(AND(TYPE('Rights_Evidence_Disposition'!H9)=TYPE(CN9421),ISBLANK('Rights_Evidence_Disposition'!H9)=ISBLANK(CN9421),EXACT('Rights_Evidence_Disposition'!H9,CN9421)),0,1),1)</x:f>
        <x:v>0</x:v>
      </x:c>
    </x:row>
    <x:row r="9422">
      <x:c r="CL9422" t="str">
        <x:v>Rights_Evidence_Disposition</x:v>
      </x:c>
      <x:c r="CM9422" t="str">
        <x:v>I9</x:v>
      </x:c>
      <x:c r="CN9422" t="str">
        <x:v>New stakeholder, adverse report, option redesign, scale expansion, or contradictory evidence.</x:v>
      </x:c>
      <x:c r="CO9422" t="n">
        <x:f>IFERROR(IF(AND(TYPE('Rights_Evidence_Disposition'!I9)=TYPE(CN9422),ISBLANK('Rights_Evidence_Disposition'!I9)=ISBLANK(CN9422),EXACT('Rights_Evidence_Disposition'!I9,CN9422)),0,1),1)</x:f>
        <x:v>0</x:v>
      </x:c>
    </x:row>
    <x:row r="9423">
      <x:c r="CL9423" t="str">
        <x:v>Rights_Evidence_Disposition</x:v>
      </x:c>
      <x:c r="CM9423" t="str">
        <x:v>A10</x:v>
      </x:c>
      <x:c r="CN9423" t="str">
        <x:v>BODY</x:v>
      </x:c>
      <x:c r="CO9423" t="n">
        <x:f>IFERROR(IF(AND(TYPE('Rights_Evidence_Disposition'!A10)=TYPE(CN9423),ISBLANK('Rights_Evidence_Disposition'!A10)=ISBLANK(CN9423),EXACT('Rights_Evidence_Disposition'!A10,CN9423)),0,1),1)</x:f>
        <x:v>0</x:v>
      </x:c>
    </x:row>
    <x:row r="9424">
      <x:c r="CL9424" t="str">
        <x:v>Rights_Evidence_Disposition</x:v>
      </x:c>
      <x:c r="CM9424" t="str">
        <x:v>B10</x:v>
      </x:c>
      <x:c r="CN9424" t="str">
        <x:v>U2</x:v>
      </x:c>
      <x:c r="CO9424" t="n">
        <x:f>IFERROR(IF(AND(TYPE('Rights_Evidence_Disposition'!B10)=TYPE(CN9424),ISBLANK('Rights_Evidence_Disposition'!B10)=ISBLANK(CN9424),EXACT('Rights_Evidence_Disposition'!B10,CN9424)),0,1),1)</x:f>
        <x:v>0</x:v>
      </x:c>
    </x:row>
    <x:row r="9425">
      <x:c r="CL9425" t="str">
        <x:v>Rights_Evidence_Disposition</x:v>
      </x:c>
      <x:c r="CM9425" t="str">
        <x:v>C10</x:v>
      </x:c>
      <x:c r="CN9425" t="str">
        <x:v>D2</x:v>
      </x:c>
      <x:c r="CO9425" t="n">
        <x:f>IFERROR(IF(AND(TYPE('Rights_Evidence_Disposition'!C10)=TYPE(CN9425),ISBLANK('Rights_Evidence_Disposition'!C10)=ISBLANK(CN9425),EXACT('Rights_Evidence_Disposition'!C10,CN9425)),0,1),1)</x:f>
        <x:v>0</x:v>
      </x:c>
    </x:row>
    <x:row r="9426">
      <x:c r="CL9426" t="str">
        <x:v>Rights_Evidence_Disposition</x:v>
      </x:c>
      <x:c r="CM9426" t="str">
        <x:v>D10</x:v>
      </x:c>
      <x:c r="CN9426" t="str">
        <x:v>-0.7</x:v>
      </x:c>
      <x:c r="CO9426" t="n">
        <x:f>IFERROR(IF(AND(TYPE('Rights_Evidence_Disposition'!D10)=TYPE(CN9426),ISBLANK('Rights_Evidence_Disposition'!D10)=ISBLANK(CN9426),EXACT('Rights_Evidence_Disposition'!D10,CN9426)),0,1),1)</x:f>
        <x:v>0</x:v>
      </x:c>
    </x:row>
    <x:row r="9427">
      <x:c r="CL9427" t="str">
        <x:v>Rights_Evidence_Disposition</x:v>
      </x:c>
      <x:c r="CM9427" t="str">
        <x:v>E10</x:v>
      </x:c>
      <x:c r="CN9427" t="str">
        <x:v>EVIDENCE_BACKED_NO_MATERIAL_CHANGE</x:v>
      </x:c>
      <x:c r="CO9427" t="n">
        <x:f>IFERROR(IF(AND(TYPE('Rights_Evidence_Disposition'!E10)=TYPE(CN9427),ISBLANK('Rights_Evidence_Disposition'!E10)=ISBLANK(CN9427),EXACT('Rights_Evidence_Disposition'!E10,CN9427)),0,1),1)</x:f>
        <x:v>0</x:v>
      </x:c>
    </x:row>
    <x:row r="9428">
      <x:c r="CL9428" t="str">
        <x:v>Rights_Evidence_Disposition</x:v>
      </x:c>
      <x:c r="CM9428" t="str">
        <x:v>F10</x:v>
      </x:c>
      <x:c r="CN9428" t="str">
        <x:v>A zero is valid only with this explicit disposition and rationale; it is not a blank or silent default.</x:v>
      </x:c>
      <x:c r="CO9428" t="n">
        <x:f>IFERROR(IF(AND(TYPE('Rights_Evidence_Disposition'!F10)=TYPE(CN9428),ISBLANK('Rights_Evidence_Disposition'!F10)=ISBLANK(CN9428),EXACT('Rights_Evidence_Disposition'!F10,CN9428)),0,1),1)</x:f>
        <x:v>0</x:v>
      </x:c>
    </x:row>
    <x:row r="9429">
      <x:c r="CL9429" t="str">
        <x:v>Rights_Evidence_Disposition</x:v>
      </x:c>
      <x:c r="CM9429" t="str">
        <x:v>G10</x:v>
      </x:c>
      <x:c r="CN9429" t="str">
        <x:v>Scoped Tier-2 rights sweep found no material pathway in the documented remote-work options. This is an analyst disposition for a worked example, not independent empirical validation.</x:v>
      </x:c>
      <x:c r="CO9429" t="n">
        <x:f>IFERROR(IF(AND(TYPE('Rights_Evidence_Disposition'!G10)=TYPE(CN9429),ISBLANK('Rights_Evidence_Disposition'!G10)=ISBLANK(CN9429),EXACT('Rights_Evidence_Disposition'!G10,CN9429)),0,1),1)</x:f>
        <x:v>0</x:v>
      </x:c>
    </x:row>
    <x:row r="9430">
      <x:c r="CL9430" t="str">
        <x:v>Rights_Evidence_Disposition</x:v>
      </x:c>
      <x:c r="CM9430" t="str">
        <x:v>H10</x:v>
      </x:c>
      <x:c r="CN9430" t="str">
        <x:v>Tier-2 analyst review; rerun for stronger claims or changed context.</x:v>
      </x:c>
      <x:c r="CO9430" t="n">
        <x:f>IFERROR(IF(AND(TYPE('Rights_Evidence_Disposition'!H10)=TYPE(CN9430),ISBLANK('Rights_Evidence_Disposition'!H10)=ISBLANK(CN9430),EXACT('Rights_Evidence_Disposition'!H10,CN9430)),0,1),1)</x:f>
        <x:v>0</x:v>
      </x:c>
    </x:row>
    <x:row r="9431">
      <x:c r="CL9431" t="str">
        <x:v>Rights_Evidence_Disposition</x:v>
      </x:c>
      <x:c r="CM9431" t="str">
        <x:v>I10</x:v>
      </x:c>
      <x:c r="CN9431" t="str">
        <x:v>New stakeholder, adverse report, option redesign, scale expansion, or contradictory evidence.</x:v>
      </x:c>
      <x:c r="CO9431" t="n">
        <x:f>IFERROR(IF(AND(TYPE('Rights_Evidence_Disposition'!I10)=TYPE(CN9431),ISBLANK('Rights_Evidence_Disposition'!I10)=ISBLANK(CN9431),EXACT('Rights_Evidence_Disposition'!I10,CN9431)),0,1),1)</x:f>
        <x:v>0</x:v>
      </x:c>
    </x:row>
    <x:row r="9432">
      <x:c r="CL9432" t="str">
        <x:v>Rights_Evidence_Disposition</x:v>
      </x:c>
      <x:c r="CM9432" t="str">
        <x:v>A11</x:v>
      </x:c>
      <x:c r="CN9432" t="str">
        <x:v>BODY</x:v>
      </x:c>
      <x:c r="CO9432" t="n">
        <x:f>IFERROR(IF(AND(TYPE('Rights_Evidence_Disposition'!A11)=TYPE(CN9432),ISBLANK('Rights_Evidence_Disposition'!A11)=ISBLANK(CN9432),EXACT('Rights_Evidence_Disposition'!A11,CN9432)),0,1),1)</x:f>
        <x:v>0</x:v>
      </x:c>
    </x:row>
    <x:row r="9433">
      <x:c r="CL9433" t="str">
        <x:v>Rights_Evidence_Disposition</x:v>
      </x:c>
      <x:c r="CM9433" t="str">
        <x:v>B11</x:v>
      </x:c>
      <x:c r="CN9433" t="str">
        <x:v>U3</x:v>
      </x:c>
      <x:c r="CO9433" t="n">
        <x:f>IFERROR(IF(AND(TYPE('Rights_Evidence_Disposition'!B11)=TYPE(CN9433),ISBLANK('Rights_Evidence_Disposition'!B11)=ISBLANK(CN9433),EXACT('Rights_Evidence_Disposition'!B11,CN9433)),0,1),1)</x:f>
        <x:v>0</x:v>
      </x:c>
    </x:row>
    <x:row r="9434">
      <x:c r="CL9434" t="str">
        <x:v>Rights_Evidence_Disposition</x:v>
      </x:c>
      <x:c r="CM9434" t="str">
        <x:v>C11</x:v>
      </x:c>
      <x:c r="CN9434" t="str">
        <x:v>D2</x:v>
      </x:c>
      <x:c r="CO9434" t="n">
        <x:f>IFERROR(IF(AND(TYPE('Rights_Evidence_Disposition'!C11)=TYPE(CN9434),ISBLANK('Rights_Evidence_Disposition'!C11)=ISBLANK(CN9434),EXACT('Rights_Evidence_Disposition'!C11,CN9434)),0,1),1)</x:f>
        <x:v>0</x:v>
      </x:c>
    </x:row>
    <x:row r="9435">
      <x:c r="CL9435" t="str">
        <x:v>Rights_Evidence_Disposition</x:v>
      </x:c>
      <x:c r="CM9435" t="str">
        <x:v>D11</x:v>
      </x:c>
      <x:c r="CN9435" t="str">
        <x:v>-0.7</x:v>
      </x:c>
      <x:c r="CO9435" t="n">
        <x:f>IFERROR(IF(AND(TYPE('Rights_Evidence_Disposition'!D11)=TYPE(CN9435),ISBLANK('Rights_Evidence_Disposition'!D11)=ISBLANK(CN9435),EXACT('Rights_Evidence_Disposition'!D11,CN9435)),0,1),1)</x:f>
        <x:v>0</x:v>
      </x:c>
    </x:row>
    <x:row r="9436">
      <x:c r="CL9436" t="str">
        <x:v>Rights_Evidence_Disposition</x:v>
      </x:c>
      <x:c r="CM9436" t="str">
        <x:v>E11</x:v>
      </x:c>
      <x:c r="CN9436" t="str">
        <x:v>EVIDENCE_BACKED_NO_MATERIAL_CHANGE</x:v>
      </x:c>
      <x:c r="CO9436" t="n">
        <x:f>IFERROR(IF(AND(TYPE('Rights_Evidence_Disposition'!E11)=TYPE(CN9436),ISBLANK('Rights_Evidence_Disposition'!E11)=ISBLANK(CN9436),EXACT('Rights_Evidence_Disposition'!E11,CN9436)),0,1),1)</x:f>
        <x:v>0</x:v>
      </x:c>
    </x:row>
    <x:row r="9437">
      <x:c r="CL9437" t="str">
        <x:v>Rights_Evidence_Disposition</x:v>
      </x:c>
      <x:c r="CM9437" t="str">
        <x:v>F11</x:v>
      </x:c>
      <x:c r="CN9437" t="str">
        <x:v>A zero is valid only with this explicit disposition and rationale; it is not a blank or silent default.</x:v>
      </x:c>
      <x:c r="CO9437" t="n">
        <x:f>IFERROR(IF(AND(TYPE('Rights_Evidence_Disposition'!F11)=TYPE(CN9437),ISBLANK('Rights_Evidence_Disposition'!F11)=ISBLANK(CN9437),EXACT('Rights_Evidence_Disposition'!F11,CN9437)),0,1),1)</x:f>
        <x:v>0</x:v>
      </x:c>
    </x:row>
    <x:row r="9438">
      <x:c r="CL9438" t="str">
        <x:v>Rights_Evidence_Disposition</x:v>
      </x:c>
      <x:c r="CM9438" t="str">
        <x:v>G11</x:v>
      </x:c>
      <x:c r="CN9438" t="str">
        <x:v>Scoped Tier-2 rights sweep found no material pathway in the documented remote-work options. This is an analyst disposition for a worked example, not independent empirical validation.</x:v>
      </x:c>
      <x:c r="CO9438" t="n">
        <x:f>IFERROR(IF(AND(TYPE('Rights_Evidence_Disposition'!G11)=TYPE(CN9438),ISBLANK('Rights_Evidence_Disposition'!G11)=ISBLANK(CN9438),EXACT('Rights_Evidence_Disposition'!G11,CN9438)),0,1),1)</x:f>
        <x:v>0</x:v>
      </x:c>
    </x:row>
    <x:row r="9439">
      <x:c r="CL9439" t="str">
        <x:v>Rights_Evidence_Disposition</x:v>
      </x:c>
      <x:c r="CM9439" t="str">
        <x:v>H11</x:v>
      </x:c>
      <x:c r="CN9439" t="str">
        <x:v>Tier-2 analyst review; rerun for stronger claims or changed context.</x:v>
      </x:c>
      <x:c r="CO9439" t="n">
        <x:f>IFERROR(IF(AND(TYPE('Rights_Evidence_Disposition'!H11)=TYPE(CN9439),ISBLANK('Rights_Evidence_Disposition'!H11)=ISBLANK(CN9439),EXACT('Rights_Evidence_Disposition'!H11,CN9439)),0,1),1)</x:f>
        <x:v>0</x:v>
      </x:c>
    </x:row>
    <x:row r="9440">
      <x:c r="CL9440" t="str">
        <x:v>Rights_Evidence_Disposition</x:v>
      </x:c>
      <x:c r="CM9440" t="str">
        <x:v>I11</x:v>
      </x:c>
      <x:c r="CN9440" t="str">
        <x:v>New stakeholder, adverse report, option redesign, scale expansion, or contradictory evidence.</x:v>
      </x:c>
      <x:c r="CO9440" t="n">
        <x:f>IFERROR(IF(AND(TYPE('Rights_Evidence_Disposition'!I11)=TYPE(CN9440),ISBLANK('Rights_Evidence_Disposition'!I11)=ISBLANK(CN9440),EXACT('Rights_Evidence_Disposition'!I11,CN9440)),0,1),1)</x:f>
        <x:v>0</x:v>
      </x:c>
    </x:row>
    <x:row r="9441">
      <x:c r="CL9441" t="str">
        <x:v>Rights_Evidence_Disposition</x:v>
      </x:c>
      <x:c r="CM9441" t="str">
        <x:v>A12</x:v>
      </x:c>
      <x:c r="CN9441" t="str">
        <x:v>BODY</x:v>
      </x:c>
      <x:c r="CO9441" t="n">
        <x:f>IFERROR(IF(AND(TYPE('Rights_Evidence_Disposition'!A12)=TYPE(CN9441),ISBLANK('Rights_Evidence_Disposition'!A12)=ISBLANK(CN9441),EXACT('Rights_Evidence_Disposition'!A12,CN9441)),0,1),1)</x:f>
        <x:v>0</x:v>
      </x:c>
    </x:row>
    <x:row r="9442">
      <x:c r="CL9442" t="str">
        <x:v>Rights_Evidence_Disposition</x:v>
      </x:c>
      <x:c r="CM9442" t="str">
        <x:v>B12</x:v>
      </x:c>
      <x:c r="CN9442" t="str">
        <x:v>U4</x:v>
      </x:c>
      <x:c r="CO9442" t="n">
        <x:f>IFERROR(IF(AND(TYPE('Rights_Evidence_Disposition'!B12)=TYPE(CN9442),ISBLANK('Rights_Evidence_Disposition'!B12)=ISBLANK(CN9442),EXACT('Rights_Evidence_Disposition'!B12,CN9442)),0,1),1)</x:f>
        <x:v>0</x:v>
      </x:c>
    </x:row>
    <x:row r="9443">
      <x:c r="CL9443" t="str">
        <x:v>Rights_Evidence_Disposition</x:v>
      </x:c>
      <x:c r="CM9443" t="str">
        <x:v>C12</x:v>
      </x:c>
      <x:c r="CN9443" t="str">
        <x:v>D2</x:v>
      </x:c>
      <x:c r="CO9443" t="n">
        <x:f>IFERROR(IF(AND(TYPE('Rights_Evidence_Disposition'!C12)=TYPE(CN9443),ISBLANK('Rights_Evidence_Disposition'!C12)=ISBLANK(CN9443),EXACT('Rights_Evidence_Disposition'!C12,CN9443)),0,1),1)</x:f>
        <x:v>0</x:v>
      </x:c>
    </x:row>
    <x:row r="9444">
      <x:c r="CL9444" t="str">
        <x:v>Rights_Evidence_Disposition</x:v>
      </x:c>
      <x:c r="CM9444" t="str">
        <x:v>D12</x:v>
      </x:c>
      <x:c r="CN9444" t="str">
        <x:v>-0.7</x:v>
      </x:c>
      <x:c r="CO9444" t="n">
        <x:f>IFERROR(IF(AND(TYPE('Rights_Evidence_Disposition'!D12)=TYPE(CN9444),ISBLANK('Rights_Evidence_Disposition'!D12)=ISBLANK(CN9444),EXACT('Rights_Evidence_Disposition'!D12,CN9444)),0,1),1)</x:f>
        <x:v>0</x:v>
      </x:c>
    </x:row>
    <x:row r="9445">
      <x:c r="CL9445" t="str">
        <x:v>Rights_Evidence_Disposition</x:v>
      </x:c>
      <x:c r="CM9445" t="str">
        <x:v>E12</x:v>
      </x:c>
      <x:c r="CN9445" t="str">
        <x:v>EVIDENCE_BACKED_NO_MATERIAL_CHANGE</x:v>
      </x:c>
      <x:c r="CO9445" t="n">
        <x:f>IFERROR(IF(AND(TYPE('Rights_Evidence_Disposition'!E12)=TYPE(CN9445),ISBLANK('Rights_Evidence_Disposition'!E12)=ISBLANK(CN9445),EXACT('Rights_Evidence_Disposition'!E12,CN9445)),0,1),1)</x:f>
        <x:v>0</x:v>
      </x:c>
    </x:row>
    <x:row r="9446">
      <x:c r="CL9446" t="str">
        <x:v>Rights_Evidence_Disposition</x:v>
      </x:c>
      <x:c r="CM9446" t="str">
        <x:v>F12</x:v>
      </x:c>
      <x:c r="CN9446" t="str">
        <x:v>A zero is valid only with this explicit disposition and rationale; it is not a blank or silent default.</x:v>
      </x:c>
      <x:c r="CO9446" t="n">
        <x:f>IFERROR(IF(AND(TYPE('Rights_Evidence_Disposition'!F12)=TYPE(CN9446),ISBLANK('Rights_Evidence_Disposition'!F12)=ISBLANK(CN9446),EXACT('Rights_Evidence_Disposition'!F12,CN9446)),0,1),1)</x:f>
        <x:v>0</x:v>
      </x:c>
    </x:row>
    <x:row r="9447">
      <x:c r="CL9447" t="str">
        <x:v>Rights_Evidence_Disposition</x:v>
      </x:c>
      <x:c r="CM9447" t="str">
        <x:v>G12</x:v>
      </x:c>
      <x:c r="CN9447" t="str">
        <x:v>Scoped Tier-2 rights sweep found no material pathway in the documented remote-work options. This is an analyst disposition for a worked example, not independent empirical validation.</x:v>
      </x:c>
      <x:c r="CO9447" t="n">
        <x:f>IFERROR(IF(AND(TYPE('Rights_Evidence_Disposition'!G12)=TYPE(CN9447),ISBLANK('Rights_Evidence_Disposition'!G12)=ISBLANK(CN9447),EXACT('Rights_Evidence_Disposition'!G12,CN9447)),0,1),1)</x:f>
        <x:v>0</x:v>
      </x:c>
    </x:row>
    <x:row r="9448">
      <x:c r="CL9448" t="str">
        <x:v>Rights_Evidence_Disposition</x:v>
      </x:c>
      <x:c r="CM9448" t="str">
        <x:v>H12</x:v>
      </x:c>
      <x:c r="CN9448" t="str">
        <x:v>Tier-2 analyst review; rerun for stronger claims or changed context.</x:v>
      </x:c>
      <x:c r="CO9448" t="n">
        <x:f>IFERROR(IF(AND(TYPE('Rights_Evidence_Disposition'!H12)=TYPE(CN9448),ISBLANK('Rights_Evidence_Disposition'!H12)=ISBLANK(CN9448),EXACT('Rights_Evidence_Disposition'!H12,CN9448)),0,1),1)</x:f>
        <x:v>0</x:v>
      </x:c>
    </x:row>
    <x:row r="9449">
      <x:c r="CL9449" t="str">
        <x:v>Rights_Evidence_Disposition</x:v>
      </x:c>
      <x:c r="CM9449" t="str">
        <x:v>I12</x:v>
      </x:c>
      <x:c r="CN9449" t="str">
        <x:v>New stakeholder, adverse report, option redesign, scale expansion, or contradictory evidence.</x:v>
      </x:c>
      <x:c r="CO9449" t="n">
        <x:f>IFERROR(IF(AND(TYPE('Rights_Evidence_Disposition'!I12)=TYPE(CN9449),ISBLANK('Rights_Evidence_Disposition'!I12)=ISBLANK(CN9449),EXACT('Rights_Evidence_Disposition'!I12,CN9449)),0,1),1)</x:f>
        <x:v>0</x:v>
      </x:c>
    </x:row>
    <x:row r="9450">
      <x:c r="CL9450" t="str">
        <x:v>Rights_Evidence_Disposition</x:v>
      </x:c>
      <x:c r="CM9450" t="str">
        <x:v>A13</x:v>
      </x:c>
      <x:c r="CN9450" t="str">
        <x:v>BODY</x:v>
      </x:c>
      <x:c r="CO9450" t="n">
        <x:f>IFERROR(IF(AND(TYPE('Rights_Evidence_Disposition'!A13)=TYPE(CN9450),ISBLANK('Rights_Evidence_Disposition'!A13)=ISBLANK(CN9450),EXACT('Rights_Evidence_Disposition'!A13,CN9450)),0,1),1)</x:f>
        <x:v>0</x:v>
      </x:c>
    </x:row>
    <x:row r="9451">
      <x:c r="CL9451" t="str">
        <x:v>Rights_Evidence_Disposition</x:v>
      </x:c>
      <x:c r="CM9451" t="str">
        <x:v>B13</x:v>
      </x:c>
      <x:c r="CN9451" t="str">
        <x:v>U5</x:v>
      </x:c>
      <x:c r="CO9451" t="n">
        <x:f>IFERROR(IF(AND(TYPE('Rights_Evidence_Disposition'!B13)=TYPE(CN9451),ISBLANK('Rights_Evidence_Disposition'!B13)=ISBLANK(CN9451),EXACT('Rights_Evidence_Disposition'!B13,CN9451)),0,1),1)</x:f>
        <x:v>0</x:v>
      </x:c>
    </x:row>
    <x:row r="9452">
      <x:c r="CL9452" t="str">
        <x:v>Rights_Evidence_Disposition</x:v>
      </x:c>
      <x:c r="CM9452" t="str">
        <x:v>C13</x:v>
      </x:c>
      <x:c r="CN9452" t="str">
        <x:v>D2</x:v>
      </x:c>
      <x:c r="CO9452" t="n">
        <x:f>IFERROR(IF(AND(TYPE('Rights_Evidence_Disposition'!C13)=TYPE(CN9452),ISBLANK('Rights_Evidence_Disposition'!C13)=ISBLANK(CN9452),EXACT('Rights_Evidence_Disposition'!C13,CN9452)),0,1),1)</x:f>
        <x:v>0</x:v>
      </x:c>
    </x:row>
    <x:row r="9453">
      <x:c r="CL9453" t="str">
        <x:v>Rights_Evidence_Disposition</x:v>
      </x:c>
      <x:c r="CM9453" t="str">
        <x:v>D13</x:v>
      </x:c>
      <x:c r="CN9453" t="str">
        <x:v>-0.7</x:v>
      </x:c>
      <x:c r="CO9453" t="n">
        <x:f>IFERROR(IF(AND(TYPE('Rights_Evidence_Disposition'!D13)=TYPE(CN9453),ISBLANK('Rights_Evidence_Disposition'!D13)=ISBLANK(CN9453),EXACT('Rights_Evidence_Disposition'!D13,CN9453)),0,1),1)</x:f>
        <x:v>0</x:v>
      </x:c>
    </x:row>
    <x:row r="9454">
      <x:c r="CL9454" t="str">
        <x:v>Rights_Evidence_Disposition</x:v>
      </x:c>
      <x:c r="CM9454" t="str">
        <x:v>E13</x:v>
      </x:c>
      <x:c r="CN9454" t="str">
        <x:v>EVIDENCE_BACKED_NO_MATERIAL_CHANGE</x:v>
      </x:c>
      <x:c r="CO9454" t="n">
        <x:f>IFERROR(IF(AND(TYPE('Rights_Evidence_Disposition'!E13)=TYPE(CN9454),ISBLANK('Rights_Evidence_Disposition'!E13)=ISBLANK(CN9454),EXACT('Rights_Evidence_Disposition'!E13,CN9454)),0,1),1)</x:f>
        <x:v>0</x:v>
      </x:c>
    </x:row>
    <x:row r="9455">
      <x:c r="CL9455" t="str">
        <x:v>Rights_Evidence_Disposition</x:v>
      </x:c>
      <x:c r="CM9455" t="str">
        <x:v>F13</x:v>
      </x:c>
      <x:c r="CN9455" t="str">
        <x:v>A zero is valid only with this explicit disposition and rationale; it is not a blank or silent default.</x:v>
      </x:c>
      <x:c r="CO9455" t="n">
        <x:f>IFERROR(IF(AND(TYPE('Rights_Evidence_Disposition'!F13)=TYPE(CN9455),ISBLANK('Rights_Evidence_Disposition'!F13)=ISBLANK(CN9455),EXACT('Rights_Evidence_Disposition'!F13,CN9455)),0,1),1)</x:f>
        <x:v>0</x:v>
      </x:c>
    </x:row>
    <x:row r="9456">
      <x:c r="CL9456" t="str">
        <x:v>Rights_Evidence_Disposition</x:v>
      </x:c>
      <x:c r="CM9456" t="str">
        <x:v>G13</x:v>
      </x:c>
      <x:c r="CN9456" t="str">
        <x:v>Scoped Tier-2 rights sweep found no material pathway in the documented remote-work options. This is an analyst disposition for a worked example, not independent empirical validation.</x:v>
      </x:c>
      <x:c r="CO9456" t="n">
        <x:f>IFERROR(IF(AND(TYPE('Rights_Evidence_Disposition'!G13)=TYPE(CN9456),ISBLANK('Rights_Evidence_Disposition'!G13)=ISBLANK(CN9456),EXACT('Rights_Evidence_Disposition'!G13,CN9456)),0,1),1)</x:f>
        <x:v>0</x:v>
      </x:c>
    </x:row>
    <x:row r="9457">
      <x:c r="CL9457" t="str">
        <x:v>Rights_Evidence_Disposition</x:v>
      </x:c>
      <x:c r="CM9457" t="str">
        <x:v>H13</x:v>
      </x:c>
      <x:c r="CN9457" t="str">
        <x:v>Tier-2 analyst review; rerun for stronger claims or changed context.</x:v>
      </x:c>
      <x:c r="CO9457" t="n">
        <x:f>IFERROR(IF(AND(TYPE('Rights_Evidence_Disposition'!H13)=TYPE(CN9457),ISBLANK('Rights_Evidence_Disposition'!H13)=ISBLANK(CN9457),EXACT('Rights_Evidence_Disposition'!H13,CN9457)),0,1),1)</x:f>
        <x:v>0</x:v>
      </x:c>
    </x:row>
    <x:row r="9458">
      <x:c r="CL9458" t="str">
        <x:v>Rights_Evidence_Disposition</x:v>
      </x:c>
      <x:c r="CM9458" t="str">
        <x:v>I13</x:v>
      </x:c>
      <x:c r="CN9458" t="str">
        <x:v>New stakeholder, adverse report, option redesign, scale expansion, or contradictory evidence.</x:v>
      </x:c>
      <x:c r="CO9458" t="n">
        <x:f>IFERROR(IF(AND(TYPE('Rights_Evidence_Disposition'!I13)=TYPE(CN9458),ISBLANK('Rights_Evidence_Disposition'!I13)=ISBLANK(CN9458),EXACT('Rights_Evidence_Disposition'!I13,CN9458)),0,1),1)</x:f>
        <x:v>0</x:v>
      </x:c>
    </x:row>
    <x:row r="9459">
      <x:c r="CL9459" t="str">
        <x:v>Rights_Evidence_Disposition</x:v>
      </x:c>
      <x:c r="CM9459" t="str">
        <x:v>A14</x:v>
      </x:c>
      <x:c r="CN9459" t="str">
        <x:v>BODY</x:v>
      </x:c>
      <x:c r="CO9459" t="n">
        <x:f>IFERROR(IF(AND(TYPE('Rights_Evidence_Disposition'!A14)=TYPE(CN9459),ISBLANK('Rights_Evidence_Disposition'!A14)=ISBLANK(CN9459),EXACT('Rights_Evidence_Disposition'!A14,CN9459)),0,1),1)</x:f>
        <x:v>0</x:v>
      </x:c>
    </x:row>
    <x:row r="9460">
      <x:c r="CL9460" t="str">
        <x:v>Rights_Evidence_Disposition</x:v>
      </x:c>
      <x:c r="CM9460" t="str">
        <x:v>B14</x:v>
      </x:c>
      <x:c r="CN9460" t="str">
        <x:v>U6</x:v>
      </x:c>
      <x:c r="CO9460" t="n">
        <x:f>IFERROR(IF(AND(TYPE('Rights_Evidence_Disposition'!B14)=TYPE(CN9460),ISBLANK('Rights_Evidence_Disposition'!B14)=ISBLANK(CN9460),EXACT('Rights_Evidence_Disposition'!B14,CN9460)),0,1),1)</x:f>
        <x:v>0</x:v>
      </x:c>
    </x:row>
    <x:row r="9461">
      <x:c r="CL9461" t="str">
        <x:v>Rights_Evidence_Disposition</x:v>
      </x:c>
      <x:c r="CM9461" t="str">
        <x:v>C14</x:v>
      </x:c>
      <x:c r="CN9461" t="str">
        <x:v>D2</x:v>
      </x:c>
      <x:c r="CO9461" t="n">
        <x:f>IFERROR(IF(AND(TYPE('Rights_Evidence_Disposition'!C14)=TYPE(CN9461),ISBLANK('Rights_Evidence_Disposition'!C14)=ISBLANK(CN9461),EXACT('Rights_Evidence_Disposition'!C14,CN9461)),0,1),1)</x:f>
        <x:v>0</x:v>
      </x:c>
    </x:row>
    <x:row r="9462">
      <x:c r="CL9462" t="str">
        <x:v>Rights_Evidence_Disposition</x:v>
      </x:c>
      <x:c r="CM9462" t="str">
        <x:v>D14</x:v>
      </x:c>
      <x:c r="CN9462" t="str">
        <x:v>-0.7</x:v>
      </x:c>
      <x:c r="CO9462" t="n">
        <x:f>IFERROR(IF(AND(TYPE('Rights_Evidence_Disposition'!D14)=TYPE(CN9462),ISBLANK('Rights_Evidence_Disposition'!D14)=ISBLANK(CN9462),EXACT('Rights_Evidence_Disposition'!D14,CN9462)),0,1),1)</x:f>
        <x:v>0</x:v>
      </x:c>
    </x:row>
    <x:row r="9463">
      <x:c r="CL9463" t="str">
        <x:v>Rights_Evidence_Disposition</x:v>
      </x:c>
      <x:c r="CM9463" t="str">
        <x:v>E14</x:v>
      </x:c>
      <x:c r="CN9463" t="str">
        <x:v>EVIDENCE_BACKED_NO_MATERIAL_CHANGE</x:v>
      </x:c>
      <x:c r="CO9463" t="n">
        <x:f>IFERROR(IF(AND(TYPE('Rights_Evidence_Disposition'!E14)=TYPE(CN9463),ISBLANK('Rights_Evidence_Disposition'!E14)=ISBLANK(CN9463),EXACT('Rights_Evidence_Disposition'!E14,CN9463)),0,1),1)</x:f>
        <x:v>0</x:v>
      </x:c>
    </x:row>
    <x:row r="9464">
      <x:c r="CL9464" t="str">
        <x:v>Rights_Evidence_Disposition</x:v>
      </x:c>
      <x:c r="CM9464" t="str">
        <x:v>F14</x:v>
      </x:c>
      <x:c r="CN9464" t="str">
        <x:v>A zero is valid only with this explicit disposition and rationale; it is not a blank or silent default.</x:v>
      </x:c>
      <x:c r="CO9464" t="n">
        <x:f>IFERROR(IF(AND(TYPE('Rights_Evidence_Disposition'!F14)=TYPE(CN9464),ISBLANK('Rights_Evidence_Disposition'!F14)=ISBLANK(CN9464),EXACT('Rights_Evidence_Disposition'!F14,CN9464)),0,1),1)</x:f>
        <x:v>0</x:v>
      </x:c>
    </x:row>
    <x:row r="9465">
      <x:c r="CL9465" t="str">
        <x:v>Rights_Evidence_Disposition</x:v>
      </x:c>
      <x:c r="CM9465" t="str">
        <x:v>G14</x:v>
      </x:c>
      <x:c r="CN9465" t="str">
        <x:v>Scoped Tier-2 rights sweep found no material pathway in the documented remote-work options. This is an analyst disposition for a worked example, not independent empirical validation.</x:v>
      </x:c>
      <x:c r="CO9465" t="n">
        <x:f>IFERROR(IF(AND(TYPE('Rights_Evidence_Disposition'!G14)=TYPE(CN9465),ISBLANK('Rights_Evidence_Disposition'!G14)=ISBLANK(CN9465),EXACT('Rights_Evidence_Disposition'!G14,CN9465)),0,1),1)</x:f>
        <x:v>0</x:v>
      </x:c>
    </x:row>
    <x:row r="9466">
      <x:c r="CL9466" t="str">
        <x:v>Rights_Evidence_Disposition</x:v>
      </x:c>
      <x:c r="CM9466" t="str">
        <x:v>H14</x:v>
      </x:c>
      <x:c r="CN9466" t="str">
        <x:v>Tier-2 analyst review; rerun for stronger claims or changed context.</x:v>
      </x:c>
      <x:c r="CO9466" t="n">
        <x:f>IFERROR(IF(AND(TYPE('Rights_Evidence_Disposition'!H14)=TYPE(CN9466),ISBLANK('Rights_Evidence_Disposition'!H14)=ISBLANK(CN9466),EXACT('Rights_Evidence_Disposition'!H14,CN9466)),0,1),1)</x:f>
        <x:v>0</x:v>
      </x:c>
    </x:row>
    <x:row r="9467">
      <x:c r="CL9467" t="str">
        <x:v>Rights_Evidence_Disposition</x:v>
      </x:c>
      <x:c r="CM9467" t="str">
        <x:v>I14</x:v>
      </x:c>
      <x:c r="CN9467" t="str">
        <x:v>New stakeholder, adverse report, option redesign, scale expansion, or contradictory evidence.</x:v>
      </x:c>
      <x:c r="CO9467" t="n">
        <x:f>IFERROR(IF(AND(TYPE('Rights_Evidence_Disposition'!I14)=TYPE(CN9467),ISBLANK('Rights_Evidence_Disposition'!I14)=ISBLANK(CN9467),EXACT('Rights_Evidence_Disposition'!I14,CN9467)),0,1),1)</x:f>
        <x:v>0</x:v>
      </x:c>
    </x:row>
    <x:row r="9468">
      <x:c r="CL9468" t="str">
        <x:v>Rights_Evidence_Disposition</x:v>
      </x:c>
      <x:c r="CM9468" t="str">
        <x:v>A15</x:v>
      </x:c>
      <x:c r="CN9468" t="str">
        <x:v>ECOL</x:v>
      </x:c>
      <x:c r="CO9468" t="n">
        <x:f>IFERROR(IF(AND(TYPE('Rights_Evidence_Disposition'!A15)=TYPE(CN9468),ISBLANK('Rights_Evidence_Disposition'!A15)=ISBLANK(CN9468),EXACT('Rights_Evidence_Disposition'!A15,CN9468)),0,1),1)</x:f>
        <x:v>0</x:v>
      </x:c>
    </x:row>
    <x:row r="9469">
      <x:c r="CL9469" t="str">
        <x:v>Rights_Evidence_Disposition</x:v>
      </x:c>
      <x:c r="CM9469" t="str">
        <x:v>B15</x:v>
      </x:c>
      <x:c r="CN9469" t="str">
        <x:v>U6</x:v>
      </x:c>
      <x:c r="CO9469" t="n">
        <x:f>IFERROR(IF(AND(TYPE('Rights_Evidence_Disposition'!B15)=TYPE(CN9469),ISBLANK('Rights_Evidence_Disposition'!B15)=ISBLANK(CN9469),EXACT('Rights_Evidence_Disposition'!B15,CN9469)),0,1),1)</x:f>
        <x:v>0</x:v>
      </x:c>
    </x:row>
    <x:row r="9470">
      <x:c r="CL9470" t="str">
        <x:v>Rights_Evidence_Disposition</x:v>
      </x:c>
      <x:c r="CM9470" t="str">
        <x:v>C15</x:v>
      </x:c>
      <x:c r="CN9470" t="str">
        <x:v>D7</x:v>
      </x:c>
      <x:c r="CO9470" t="n">
        <x:f>IFERROR(IF(AND(TYPE('Rights_Evidence_Disposition'!C15)=TYPE(CN9470),ISBLANK('Rights_Evidence_Disposition'!C15)=ISBLANK(CN9470),EXACT('Rights_Evidence_Disposition'!C15,CN9470)),0,1),1)</x:f>
        <x:v>0</x:v>
      </x:c>
    </x:row>
    <x:row r="9471">
      <x:c r="CL9471" t="str">
        <x:v>Rights_Evidence_Disposition</x:v>
      </x:c>
      <x:c r="CM9471" t="str">
        <x:v>D15</x:v>
      </x:c>
      <x:c r="CN9471" t="str">
        <x:v>-0.65</x:v>
      </x:c>
      <x:c r="CO9471" t="n">
        <x:f>IFERROR(IF(AND(TYPE('Rights_Evidence_Disposition'!D15)=TYPE(CN9471),ISBLANK('Rights_Evidence_Disposition'!D15)=ISBLANK(CN9471),EXACT('Rights_Evidence_Disposition'!D15,CN9471)),0,1),1)</x:f>
        <x:v>0</x:v>
      </x:c>
    </x:row>
    <x:row r="9472">
      <x:c r="CL9472" t="str">
        <x:v>Rights_Evidence_Disposition</x:v>
      </x:c>
      <x:c r="CM9472" t="str">
        <x:v>E15</x:v>
      </x:c>
      <x:c r="CN9472" t="str">
        <x:v>EVIDENCE_BACKED_NO_MATERIAL_CHANGE</x:v>
      </x:c>
      <x:c r="CO9472" t="n">
        <x:f>IFERROR(IF(AND(TYPE('Rights_Evidence_Disposition'!E15)=TYPE(CN9472),ISBLANK('Rights_Evidence_Disposition'!E15)=ISBLANK(CN9472),EXACT('Rights_Evidence_Disposition'!E15,CN9472)),0,1),1)</x:f>
        <x:v>0</x:v>
      </x:c>
    </x:row>
    <x:row r="9473">
      <x:c r="CL9473" t="str">
        <x:v>Rights_Evidence_Disposition</x:v>
      </x:c>
      <x:c r="CM9473" t="str">
        <x:v>F15</x:v>
      </x:c>
      <x:c r="CN9473" t="str">
        <x:v>A zero is valid only with this explicit disposition and rationale; it is not a blank or silent default.</x:v>
      </x:c>
      <x:c r="CO9473" t="n">
        <x:f>IFERROR(IF(AND(TYPE('Rights_Evidence_Disposition'!F15)=TYPE(CN9473),ISBLANK('Rights_Evidence_Disposition'!F15)=ISBLANK(CN9473),EXACT('Rights_Evidence_Disposition'!F15,CN9473)),0,1),1)</x:f>
        <x:v>0</x:v>
      </x:c>
    </x:row>
    <x:row r="9474">
      <x:c r="CL9474" t="str">
        <x:v>Rights_Evidence_Disposition</x:v>
      </x:c>
      <x:c r="CM9474" t="str">
        <x:v>G15</x:v>
      </x:c>
      <x:c r="CN9474" t="str">
        <x:v>Scoped Tier-2 rights sweep found no material pathway in the documented remote-work options. This is an analyst disposition for a worked example, not independent empirical validation.</x:v>
      </x:c>
      <x:c r="CO9474" t="n">
        <x:f>IFERROR(IF(AND(TYPE('Rights_Evidence_Disposition'!G15)=TYPE(CN9474),ISBLANK('Rights_Evidence_Disposition'!G15)=ISBLANK(CN9474),EXACT('Rights_Evidence_Disposition'!G15,CN9474)),0,1),1)</x:f>
        <x:v>0</x:v>
      </x:c>
    </x:row>
    <x:row r="9475">
      <x:c r="CL9475" t="str">
        <x:v>Rights_Evidence_Disposition</x:v>
      </x:c>
      <x:c r="CM9475" t="str">
        <x:v>H15</x:v>
      </x:c>
      <x:c r="CN9475" t="str">
        <x:v>Tier-2 analyst review; rerun for stronger claims or changed context.</x:v>
      </x:c>
      <x:c r="CO9475" t="n">
        <x:f>IFERROR(IF(AND(TYPE('Rights_Evidence_Disposition'!H15)=TYPE(CN9475),ISBLANK('Rights_Evidence_Disposition'!H15)=ISBLANK(CN9475),EXACT('Rights_Evidence_Disposition'!H15,CN9475)),0,1),1)</x:f>
        <x:v>0</x:v>
      </x:c>
    </x:row>
    <x:row r="9476">
      <x:c r="CL9476" t="str">
        <x:v>Rights_Evidence_Disposition</x:v>
      </x:c>
      <x:c r="CM9476" t="str">
        <x:v>I15</x:v>
      </x:c>
      <x:c r="CN9476" t="str">
        <x:v>New stakeholder, adverse report, option redesign, scale expansion, or contradictory evidence.</x:v>
      </x:c>
      <x:c r="CO9476" t="n">
        <x:f>IFERROR(IF(AND(TYPE('Rights_Evidence_Disposition'!I15)=TYPE(CN9476),ISBLANK('Rights_Evidence_Disposition'!I15)=ISBLANK(CN9476),EXACT('Rights_Evidence_Disposition'!I15,CN9476)),0,1),1)</x:f>
        <x:v>0</x:v>
      </x:c>
    </x:row>
    <x:row r="9477">
      <x:c r="CL9477" t="str">
        <x:v>Rights_Evidence_Disposition</x:v>
      </x:c>
      <x:c r="CM9477" t="str">
        <x:v>A16</x:v>
      </x:c>
      <x:c r="CN9477" t="str">
        <x:v>ECOL</x:v>
      </x:c>
      <x:c r="CO9477" t="n">
        <x:f>IFERROR(IF(AND(TYPE('Rights_Evidence_Disposition'!A16)=TYPE(CN9477),ISBLANK('Rights_Evidence_Disposition'!A16)=ISBLANK(CN9477),EXACT('Rights_Evidence_Disposition'!A16,CN9477)),0,1),1)</x:f>
        <x:v>0</x:v>
      </x:c>
    </x:row>
    <x:row r="9478">
      <x:c r="CL9478" t="str">
        <x:v>Rights_Evidence_Disposition</x:v>
      </x:c>
      <x:c r="CM9478" t="str">
        <x:v>B16</x:v>
      </x:c>
      <x:c r="CN9478" t="str">
        <x:v>U7</x:v>
      </x:c>
      <x:c r="CO9478" t="n">
        <x:f>IFERROR(IF(AND(TYPE('Rights_Evidence_Disposition'!B16)=TYPE(CN9478),ISBLANK('Rights_Evidence_Disposition'!B16)=ISBLANK(CN9478),EXACT('Rights_Evidence_Disposition'!B16,CN9478)),0,1),1)</x:f>
        <x:v>0</x:v>
      </x:c>
    </x:row>
    <x:row r="9479">
      <x:c r="CL9479" t="str">
        <x:v>Rights_Evidence_Disposition</x:v>
      </x:c>
      <x:c r="CM9479" t="str">
        <x:v>C16</x:v>
      </x:c>
      <x:c r="CN9479" t="str">
        <x:v>D7</x:v>
      </x:c>
      <x:c r="CO9479" t="n">
        <x:f>IFERROR(IF(AND(TYPE('Rights_Evidence_Disposition'!C16)=TYPE(CN9479),ISBLANK('Rights_Evidence_Disposition'!C16)=ISBLANK(CN9479),EXACT('Rights_Evidence_Disposition'!C16,CN9479)),0,1),1)</x:f>
        <x:v>0</x:v>
      </x:c>
    </x:row>
    <x:row r="9480">
      <x:c r="CL9480" t="str">
        <x:v>Rights_Evidence_Disposition</x:v>
      </x:c>
      <x:c r="CM9480" t="str">
        <x:v>D16</x:v>
      </x:c>
      <x:c r="CN9480" t="str">
        <x:v>-0.65</x:v>
      </x:c>
      <x:c r="CO9480" t="n">
        <x:f>IFERROR(IF(AND(TYPE('Rights_Evidence_Disposition'!D16)=TYPE(CN9480),ISBLANK('Rights_Evidence_Disposition'!D16)=ISBLANK(CN9480),EXACT('Rights_Evidence_Disposition'!D16,CN9480)),0,1),1)</x:f>
        <x:v>0</x:v>
      </x:c>
    </x:row>
    <x:row r="9481">
      <x:c r="CL9481" t="str">
        <x:v>Rights_Evidence_Disposition</x:v>
      </x:c>
      <x:c r="CM9481" t="str">
        <x:v>E16</x:v>
      </x:c>
      <x:c r="CN9481" t="str">
        <x:v>ESTIMATED</x:v>
      </x:c>
      <x:c r="CO9481" t="n">
        <x:f>IFERROR(IF(AND(TYPE('Rights_Evidence_Disposition'!E16)=TYPE(CN9481),ISBLANK('Rights_Evidence_Disposition'!E16)=ISBLANK(CN9481),EXACT('Rights_Evidence_Disposition'!E16,CN9481)),0,1),1)</x:f>
        <x:v>0</x:v>
      </x:c>
    </x:row>
    <x:row r="9482">
      <x:c r="CL9482" t="str">
        <x:v>Rights_Evidence_Disposition</x:v>
      </x:c>
      <x:c r="CM9482" t="str">
        <x:v>F16</x:v>
      </x:c>
      <x:c r="CN9482" t="str">
        <x:v>Zero allowed only after the logged instances and subgroup review support no material change.</x:v>
      </x:c>
      <x:c r="CO9482" t="n">
        <x:f>IFERROR(IF(AND(TYPE('Rights_Evidence_Disposition'!F16)=TYPE(CN9482),ISBLANK('Rights_Evidence_Disposition'!F16)=ISBLANK(CN9482),EXACT('Rights_Evidence_Disposition'!F16,CN9482)),0,1),1)</x:f>
        <x:v>0</x:v>
      </x:c>
    </x:row>
    <x:row r="9483">
      <x:c r="CL9483" t="str">
        <x:v>Rights_Evidence_Disposition</x:v>
      </x:c>
      <x:c r="CM9483" t="str">
        <x:v>G16</x:v>
      </x:c>
      <x:c r="CN9483" t="str">
        <x:v>An explicit Impact_Input instance is logged for this union-dimension cell; rights review still uses the Base stream and worst-affected subgroup semantics.</x:v>
      </x:c>
      <x:c r="CO9483" t="n">
        <x:f>IFERROR(IF(AND(TYPE('Rights_Evidence_Disposition'!G16)=TYPE(CN9483),ISBLANK('Rights_Evidence_Disposition'!G16)=ISBLANK(CN9483),EXACT('Rights_Evidence_Disposition'!G16,CN9483)),0,1),1)</x:f>
        <x:v>0</x:v>
      </x:c>
    </x:row>
    <x:row r="9484">
      <x:c r="CL9484" t="str">
        <x:v>Rights_Evidence_Disposition</x:v>
      </x:c>
      <x:c r="CM9484" t="str">
        <x:v>H16</x:v>
      </x:c>
      <x:c r="CN9484" t="str">
        <x:v>Tier-2 analyst review; rerun for stronger claims or changed context.</x:v>
      </x:c>
      <x:c r="CO9484" t="n">
        <x:f>IFERROR(IF(AND(TYPE('Rights_Evidence_Disposition'!H16)=TYPE(CN9484),ISBLANK('Rights_Evidence_Disposition'!H16)=ISBLANK(CN9484),EXACT('Rights_Evidence_Disposition'!H16,CN9484)),0,1),1)</x:f>
        <x:v>0</x:v>
      </x:c>
    </x:row>
    <x:row r="9485">
      <x:c r="CL9485" t="str">
        <x:v>Rights_Evidence_Disposition</x:v>
      </x:c>
      <x:c r="CM9485" t="str">
        <x:v>I16</x:v>
      </x:c>
      <x:c r="CN9485" t="str">
        <x:v>New stakeholder, adverse report, option redesign, scale expansion, or contradictory evidence.</x:v>
      </x:c>
      <x:c r="CO9485" t="n">
        <x:f>IFERROR(IF(AND(TYPE('Rights_Evidence_Disposition'!I16)=TYPE(CN9485),ISBLANK('Rights_Evidence_Disposition'!I16)=ISBLANK(CN9485),EXACT('Rights_Evidence_Disposition'!I16,CN9485)),0,1),1)</x:f>
        <x:v>0</x:v>
      </x:c>
    </x:row>
    <x:row r="9486">
      <x:c r="CL9486" t="str">
        <x:v>Rights_Evidence_Disposition</x:v>
      </x:c>
      <x:c r="CM9486" t="str">
        <x:v>A17</x:v>
      </x:c>
      <x:c r="CN9486" t="str">
        <x:v>LBTY</x:v>
      </x:c>
      <x:c r="CO9486" t="n">
        <x:f>IFERROR(IF(AND(TYPE('Rights_Evidence_Disposition'!A17)=TYPE(CN9486),ISBLANK('Rights_Evidence_Disposition'!A17)=ISBLANK(CN9486),EXACT('Rights_Evidence_Disposition'!A17,CN9486)),0,1),1)</x:f>
        <x:v>0</x:v>
      </x:c>
    </x:row>
    <x:row r="9487">
      <x:c r="CL9487" t="str">
        <x:v>Rights_Evidence_Disposition</x:v>
      </x:c>
      <x:c r="CM9487" t="str">
        <x:v>B17</x:v>
      </x:c>
      <x:c r="CN9487" t="str">
        <x:v>U1</x:v>
      </x:c>
      <x:c r="CO9487" t="n">
        <x:f>IFERROR(IF(AND(TYPE('Rights_Evidence_Disposition'!B17)=TYPE(CN9487),ISBLANK('Rights_Evidence_Disposition'!B17)=ISBLANK(CN9487),EXACT('Rights_Evidence_Disposition'!B17,CN9487)),0,1),1)</x:f>
        <x:v>0</x:v>
      </x:c>
    </x:row>
    <x:row r="9488">
      <x:c r="CL9488" t="str">
        <x:v>Rights_Evidence_Disposition</x:v>
      </x:c>
      <x:c r="CM9488" t="str">
        <x:v>C17</x:v>
      </x:c>
      <x:c r="CN9488" t="str">
        <x:v>D5</x:v>
      </x:c>
      <x:c r="CO9488" t="n">
        <x:f>IFERROR(IF(AND(TYPE('Rights_Evidence_Disposition'!C17)=TYPE(CN9488),ISBLANK('Rights_Evidence_Disposition'!C17)=ISBLANK(CN9488),EXACT('Rights_Evidence_Disposition'!C17,CN9488)),0,1),1)</x:f>
        <x:v>0</x:v>
      </x:c>
    </x:row>
    <x:row r="9489">
      <x:c r="CL9489" t="str">
        <x:v>Rights_Evidence_Disposition</x:v>
      </x:c>
      <x:c r="CM9489" t="str">
        <x:v>D17</x:v>
      </x:c>
      <x:c r="CN9489" t="str">
        <x:v>-0.65</x:v>
      </x:c>
      <x:c r="CO9489" t="n">
        <x:f>IFERROR(IF(AND(TYPE('Rights_Evidence_Disposition'!D17)=TYPE(CN9489),ISBLANK('Rights_Evidence_Disposition'!D17)=ISBLANK(CN9489),EXACT('Rights_Evidence_Disposition'!D17,CN9489)),0,1),1)</x:f>
        <x:v>0</x:v>
      </x:c>
    </x:row>
    <x:row r="9490">
      <x:c r="CL9490" t="str">
        <x:v>Rights_Evidence_Disposition</x:v>
      </x:c>
      <x:c r="CM9490" t="str">
        <x:v>E17</x:v>
      </x:c>
      <x:c r="CN9490" t="str">
        <x:v>ESTIMATED</x:v>
      </x:c>
      <x:c r="CO9490" t="n">
        <x:f>IFERROR(IF(AND(TYPE('Rights_Evidence_Disposition'!E17)=TYPE(CN9490),ISBLANK('Rights_Evidence_Disposition'!E17)=ISBLANK(CN9490),EXACT('Rights_Evidence_Disposition'!E17,CN9490)),0,1),1)</x:f>
        <x:v>0</x:v>
      </x:c>
    </x:row>
    <x:row r="9491">
      <x:c r="CL9491" t="str">
        <x:v>Rights_Evidence_Disposition</x:v>
      </x:c>
      <x:c r="CM9491" t="str">
        <x:v>F17</x:v>
      </x:c>
      <x:c r="CN9491" t="str">
        <x:v>Zero allowed only after the logged instances and subgroup review support no material change.</x:v>
      </x:c>
      <x:c r="CO9491" t="n">
        <x:f>IFERROR(IF(AND(TYPE('Rights_Evidence_Disposition'!F17)=TYPE(CN9491),ISBLANK('Rights_Evidence_Disposition'!F17)=ISBLANK(CN9491),EXACT('Rights_Evidence_Disposition'!F17,CN9491)),0,1),1)</x:f>
        <x:v>0</x:v>
      </x:c>
    </x:row>
    <x:row r="9492">
      <x:c r="CL9492" t="str">
        <x:v>Rights_Evidence_Disposition</x:v>
      </x:c>
      <x:c r="CM9492" t="str">
        <x:v>G17</x:v>
      </x:c>
      <x:c r="CN9492" t="str">
        <x:v>An explicit Impact_Input instance is logged for this union-dimension cell; rights review still uses the Base stream and worst-affected subgroup semantics.</x:v>
      </x:c>
      <x:c r="CO9492" t="n">
        <x:f>IFERROR(IF(AND(TYPE('Rights_Evidence_Disposition'!G17)=TYPE(CN9492),ISBLANK('Rights_Evidence_Disposition'!G17)=ISBLANK(CN9492),EXACT('Rights_Evidence_Disposition'!G17,CN9492)),0,1),1)</x:f>
        <x:v>0</x:v>
      </x:c>
    </x:row>
    <x:row r="9493">
      <x:c r="CL9493" t="str">
        <x:v>Rights_Evidence_Disposition</x:v>
      </x:c>
      <x:c r="CM9493" t="str">
        <x:v>H17</x:v>
      </x:c>
      <x:c r="CN9493" t="str">
        <x:v>Tier-2 analyst review; rerun for stronger claims or changed context.</x:v>
      </x:c>
      <x:c r="CO9493" t="n">
        <x:f>IFERROR(IF(AND(TYPE('Rights_Evidence_Disposition'!H17)=TYPE(CN9493),ISBLANK('Rights_Evidence_Disposition'!H17)=ISBLANK(CN9493),EXACT('Rights_Evidence_Disposition'!H17,CN9493)),0,1),1)</x:f>
        <x:v>0</x:v>
      </x:c>
    </x:row>
    <x:row r="9494">
      <x:c r="CL9494" t="str">
        <x:v>Rights_Evidence_Disposition</x:v>
      </x:c>
      <x:c r="CM9494" t="str">
        <x:v>I17</x:v>
      </x:c>
      <x:c r="CN9494" t="str">
        <x:v>New stakeholder, adverse report, option redesign, scale expansion, or contradictory evidence.</x:v>
      </x:c>
      <x:c r="CO9494" t="n">
        <x:f>IFERROR(IF(AND(TYPE('Rights_Evidence_Disposition'!I17)=TYPE(CN9494),ISBLANK('Rights_Evidence_Disposition'!I17)=ISBLANK(CN9494),EXACT('Rights_Evidence_Disposition'!I17,CN9494)),0,1),1)</x:f>
        <x:v>0</x:v>
      </x:c>
    </x:row>
    <x:row r="9495">
      <x:c r="CL9495" t="str">
        <x:v>Rights_Evidence_Disposition</x:v>
      </x:c>
      <x:c r="CM9495" t="str">
        <x:v>A18</x:v>
      </x:c>
      <x:c r="CN9495" t="str">
        <x:v>LBTY</x:v>
      </x:c>
      <x:c r="CO9495" t="n">
        <x:f>IFERROR(IF(AND(TYPE('Rights_Evidence_Disposition'!A18)=TYPE(CN9495),ISBLANK('Rights_Evidence_Disposition'!A18)=ISBLANK(CN9495),EXACT('Rights_Evidence_Disposition'!A18,CN9495)),0,1),1)</x:f>
        <x:v>0</x:v>
      </x:c>
    </x:row>
    <x:row r="9496">
      <x:c r="CL9496" t="str">
        <x:v>Rights_Evidence_Disposition</x:v>
      </x:c>
      <x:c r="CM9496" t="str">
        <x:v>B18</x:v>
      </x:c>
      <x:c r="CN9496" t="str">
        <x:v>U2</x:v>
      </x:c>
      <x:c r="CO9496" t="n">
        <x:f>IFERROR(IF(AND(TYPE('Rights_Evidence_Disposition'!B18)=TYPE(CN9496),ISBLANK('Rights_Evidence_Disposition'!B18)=ISBLANK(CN9496),EXACT('Rights_Evidence_Disposition'!B18,CN9496)),0,1),1)</x:f>
        <x:v>0</x:v>
      </x:c>
    </x:row>
    <x:row r="9497">
      <x:c r="CL9497" t="str">
        <x:v>Rights_Evidence_Disposition</x:v>
      </x:c>
      <x:c r="CM9497" t="str">
        <x:v>C18</x:v>
      </x:c>
      <x:c r="CN9497" t="str">
        <x:v>D5</x:v>
      </x:c>
      <x:c r="CO9497" t="n">
        <x:f>IFERROR(IF(AND(TYPE('Rights_Evidence_Disposition'!C18)=TYPE(CN9497),ISBLANK('Rights_Evidence_Disposition'!C18)=ISBLANK(CN9497),EXACT('Rights_Evidence_Disposition'!C18,CN9497)),0,1),1)</x:f>
        <x:v>0</x:v>
      </x:c>
    </x:row>
    <x:row r="9498">
      <x:c r="CL9498" t="str">
        <x:v>Rights_Evidence_Disposition</x:v>
      </x:c>
      <x:c r="CM9498" t="str">
        <x:v>D18</x:v>
      </x:c>
      <x:c r="CN9498" t="str">
        <x:v>-0.65</x:v>
      </x:c>
      <x:c r="CO9498" t="n">
        <x:f>IFERROR(IF(AND(TYPE('Rights_Evidence_Disposition'!D18)=TYPE(CN9498),ISBLANK('Rights_Evidence_Disposition'!D18)=ISBLANK(CN9498),EXACT('Rights_Evidence_Disposition'!D18,CN9498)),0,1),1)</x:f>
        <x:v>0</x:v>
      </x:c>
    </x:row>
    <x:row r="9499">
      <x:c r="CL9499" t="str">
        <x:v>Rights_Evidence_Disposition</x:v>
      </x:c>
      <x:c r="CM9499" t="str">
        <x:v>E18</x:v>
      </x:c>
      <x:c r="CN9499" t="str">
        <x:v>EVIDENCE_BACKED_NO_MATERIAL_CHANGE</x:v>
      </x:c>
      <x:c r="CO9499" t="n">
        <x:f>IFERROR(IF(AND(TYPE('Rights_Evidence_Disposition'!E18)=TYPE(CN9499),ISBLANK('Rights_Evidence_Disposition'!E18)=ISBLANK(CN9499),EXACT('Rights_Evidence_Disposition'!E18,CN9499)),0,1),1)</x:f>
        <x:v>0</x:v>
      </x:c>
    </x:row>
    <x:row r="9500">
      <x:c r="CL9500" t="str">
        <x:v>Rights_Evidence_Disposition</x:v>
      </x:c>
      <x:c r="CM9500" t="str">
        <x:v>F18</x:v>
      </x:c>
      <x:c r="CN9500" t="str">
        <x:v>A zero is valid only with this explicit disposition and rationale; it is not a blank or silent default.</x:v>
      </x:c>
      <x:c r="CO9500" t="n">
        <x:f>IFERROR(IF(AND(TYPE('Rights_Evidence_Disposition'!F18)=TYPE(CN9500),ISBLANK('Rights_Evidence_Disposition'!F18)=ISBLANK(CN9500),EXACT('Rights_Evidence_Disposition'!F18,CN9500)),0,1),1)</x:f>
        <x:v>0</x:v>
      </x:c>
    </x:row>
    <x:row r="9501">
      <x:c r="CL9501" t="str">
        <x:v>Rights_Evidence_Disposition</x:v>
      </x:c>
      <x:c r="CM9501" t="str">
        <x:v>G18</x:v>
      </x:c>
      <x:c r="CN9501" t="str">
        <x:v>Scoped Tier-2 rights sweep found no material pathway in the documented remote-work options. This is an analyst disposition for a worked example, not independent empirical validation.</x:v>
      </x:c>
      <x:c r="CO9501" t="n">
        <x:f>IFERROR(IF(AND(TYPE('Rights_Evidence_Disposition'!G18)=TYPE(CN9501),ISBLANK('Rights_Evidence_Disposition'!G18)=ISBLANK(CN9501),EXACT('Rights_Evidence_Disposition'!G18,CN9501)),0,1),1)</x:f>
        <x:v>0</x:v>
      </x:c>
    </x:row>
    <x:row r="9502">
      <x:c r="CL9502" t="str">
        <x:v>Rights_Evidence_Disposition</x:v>
      </x:c>
      <x:c r="CM9502" t="str">
        <x:v>H18</x:v>
      </x:c>
      <x:c r="CN9502" t="str">
        <x:v>Tier-2 analyst review; rerun for stronger claims or changed context.</x:v>
      </x:c>
      <x:c r="CO9502" t="n">
        <x:f>IFERROR(IF(AND(TYPE('Rights_Evidence_Disposition'!H18)=TYPE(CN9502),ISBLANK('Rights_Evidence_Disposition'!H18)=ISBLANK(CN9502),EXACT('Rights_Evidence_Disposition'!H18,CN9502)),0,1),1)</x:f>
        <x:v>0</x:v>
      </x:c>
    </x:row>
    <x:row r="9503">
      <x:c r="CL9503" t="str">
        <x:v>Rights_Evidence_Disposition</x:v>
      </x:c>
      <x:c r="CM9503" t="str">
        <x:v>I18</x:v>
      </x:c>
      <x:c r="CN9503" t="str">
        <x:v>New stakeholder, adverse report, option redesign, scale expansion, or contradictory evidence.</x:v>
      </x:c>
      <x:c r="CO9503" t="n">
        <x:f>IFERROR(IF(AND(TYPE('Rights_Evidence_Disposition'!I18)=TYPE(CN9503),ISBLANK('Rights_Evidence_Disposition'!I18)=ISBLANK(CN9503),EXACT('Rights_Evidence_Disposition'!I18,CN9503)),0,1),1)</x:f>
        <x:v>0</x:v>
      </x:c>
    </x:row>
    <x:row r="9504">
      <x:c r="CL9504" t="str">
        <x:v>Rights_Evidence_Disposition</x:v>
      </x:c>
      <x:c r="CM9504" t="str">
        <x:v>A19</x:v>
      </x:c>
      <x:c r="CN9504" t="str">
        <x:v>LBTY</x:v>
      </x:c>
      <x:c r="CO9504" t="n">
        <x:f>IFERROR(IF(AND(TYPE('Rights_Evidence_Disposition'!A19)=TYPE(CN9504),ISBLANK('Rights_Evidence_Disposition'!A19)=ISBLANK(CN9504),EXACT('Rights_Evidence_Disposition'!A19,CN9504)),0,1),1)</x:f>
        <x:v>0</x:v>
      </x:c>
    </x:row>
    <x:row r="9505">
      <x:c r="CL9505" t="str">
        <x:v>Rights_Evidence_Disposition</x:v>
      </x:c>
      <x:c r="CM9505" t="str">
        <x:v>B19</x:v>
      </x:c>
      <x:c r="CN9505" t="str">
        <x:v>U3</x:v>
      </x:c>
      <x:c r="CO9505" t="n">
        <x:f>IFERROR(IF(AND(TYPE('Rights_Evidence_Disposition'!B19)=TYPE(CN9505),ISBLANK('Rights_Evidence_Disposition'!B19)=ISBLANK(CN9505),EXACT('Rights_Evidence_Disposition'!B19,CN9505)),0,1),1)</x:f>
        <x:v>0</x:v>
      </x:c>
    </x:row>
    <x:row r="9506">
      <x:c r="CL9506" t="str">
        <x:v>Rights_Evidence_Disposition</x:v>
      </x:c>
      <x:c r="CM9506" t="str">
        <x:v>C19</x:v>
      </x:c>
      <x:c r="CN9506" t="str">
        <x:v>D5</x:v>
      </x:c>
      <x:c r="CO9506" t="n">
        <x:f>IFERROR(IF(AND(TYPE('Rights_Evidence_Disposition'!C19)=TYPE(CN9506),ISBLANK('Rights_Evidence_Disposition'!C19)=ISBLANK(CN9506),EXACT('Rights_Evidence_Disposition'!C19,CN9506)),0,1),1)</x:f>
        <x:v>0</x:v>
      </x:c>
    </x:row>
    <x:row r="9507">
      <x:c r="CL9507" t="str">
        <x:v>Rights_Evidence_Disposition</x:v>
      </x:c>
      <x:c r="CM9507" t="str">
        <x:v>D19</x:v>
      </x:c>
      <x:c r="CN9507" t="str">
        <x:v>-0.65</x:v>
      </x:c>
      <x:c r="CO9507" t="n">
        <x:f>IFERROR(IF(AND(TYPE('Rights_Evidence_Disposition'!D19)=TYPE(CN9507),ISBLANK('Rights_Evidence_Disposition'!D19)=ISBLANK(CN9507),EXACT('Rights_Evidence_Disposition'!D19,CN9507)),0,1),1)</x:f>
        <x:v>0</x:v>
      </x:c>
    </x:row>
    <x:row r="9508">
      <x:c r="CL9508" t="str">
        <x:v>Rights_Evidence_Disposition</x:v>
      </x:c>
      <x:c r="CM9508" t="str">
        <x:v>E19</x:v>
      </x:c>
      <x:c r="CN9508" t="str">
        <x:v>EVIDENCE_BACKED_NO_MATERIAL_CHANGE</x:v>
      </x:c>
      <x:c r="CO9508" t="n">
        <x:f>IFERROR(IF(AND(TYPE('Rights_Evidence_Disposition'!E19)=TYPE(CN9508),ISBLANK('Rights_Evidence_Disposition'!E19)=ISBLANK(CN9508),EXACT('Rights_Evidence_Disposition'!E19,CN9508)),0,1),1)</x:f>
        <x:v>0</x:v>
      </x:c>
    </x:row>
    <x:row r="9509">
      <x:c r="CL9509" t="str">
        <x:v>Rights_Evidence_Disposition</x:v>
      </x:c>
      <x:c r="CM9509" t="str">
        <x:v>F19</x:v>
      </x:c>
      <x:c r="CN9509" t="str">
        <x:v>A zero is valid only with this explicit disposition and rationale; it is not a blank or silent default.</x:v>
      </x:c>
      <x:c r="CO9509" t="n">
        <x:f>IFERROR(IF(AND(TYPE('Rights_Evidence_Disposition'!F19)=TYPE(CN9509),ISBLANK('Rights_Evidence_Disposition'!F19)=ISBLANK(CN9509),EXACT('Rights_Evidence_Disposition'!F19,CN9509)),0,1),1)</x:f>
        <x:v>0</x:v>
      </x:c>
    </x:row>
    <x:row r="9510">
      <x:c r="CL9510" t="str">
        <x:v>Rights_Evidence_Disposition</x:v>
      </x:c>
      <x:c r="CM9510" t="str">
        <x:v>G19</x:v>
      </x:c>
      <x:c r="CN9510" t="str">
        <x:v>Scoped Tier-2 rights sweep found no material pathway in the documented remote-work options. This is an analyst disposition for a worked example, not independent empirical validation.</x:v>
      </x:c>
      <x:c r="CO9510" t="n">
        <x:f>IFERROR(IF(AND(TYPE('Rights_Evidence_Disposition'!G19)=TYPE(CN9510),ISBLANK('Rights_Evidence_Disposition'!G19)=ISBLANK(CN9510),EXACT('Rights_Evidence_Disposition'!G19,CN9510)),0,1),1)</x:f>
        <x:v>0</x:v>
      </x:c>
    </x:row>
    <x:row r="9511">
      <x:c r="CL9511" t="str">
        <x:v>Rights_Evidence_Disposition</x:v>
      </x:c>
      <x:c r="CM9511" t="str">
        <x:v>H19</x:v>
      </x:c>
      <x:c r="CN9511" t="str">
        <x:v>Tier-2 analyst review; rerun for stronger claims or changed context.</x:v>
      </x:c>
      <x:c r="CO9511" t="n">
        <x:f>IFERROR(IF(AND(TYPE('Rights_Evidence_Disposition'!H19)=TYPE(CN9511),ISBLANK('Rights_Evidence_Disposition'!H19)=ISBLANK(CN9511),EXACT('Rights_Evidence_Disposition'!H19,CN9511)),0,1),1)</x:f>
        <x:v>0</x:v>
      </x:c>
    </x:row>
    <x:row r="9512">
      <x:c r="CL9512" t="str">
        <x:v>Rights_Evidence_Disposition</x:v>
      </x:c>
      <x:c r="CM9512" t="str">
        <x:v>I19</x:v>
      </x:c>
      <x:c r="CN9512" t="str">
        <x:v>New stakeholder, adverse report, option redesign, scale expansion, or contradictory evidence.</x:v>
      </x:c>
      <x:c r="CO9512" t="n">
        <x:f>IFERROR(IF(AND(TYPE('Rights_Evidence_Disposition'!I19)=TYPE(CN9512),ISBLANK('Rights_Evidence_Disposition'!I19)=ISBLANK(CN9512),EXACT('Rights_Evidence_Disposition'!I19,CN9512)),0,1),1)</x:f>
        <x:v>0</x:v>
      </x:c>
    </x:row>
    <x:row r="9513">
      <x:c r="CL9513" t="str">
        <x:v>Rights_Evidence_Disposition</x:v>
      </x:c>
      <x:c r="CM9513" t="str">
        <x:v>A20</x:v>
      </x:c>
      <x:c r="CN9513" t="str">
        <x:v>LBTY</x:v>
      </x:c>
      <x:c r="CO9513" t="n">
        <x:f>IFERROR(IF(AND(TYPE('Rights_Evidence_Disposition'!A20)=TYPE(CN9513),ISBLANK('Rights_Evidence_Disposition'!A20)=ISBLANK(CN9513),EXACT('Rights_Evidence_Disposition'!A20,CN9513)),0,1),1)</x:f>
        <x:v>0</x:v>
      </x:c>
    </x:row>
    <x:row r="9514">
      <x:c r="CL9514" t="str">
        <x:v>Rights_Evidence_Disposition</x:v>
      </x:c>
      <x:c r="CM9514" t="str">
        <x:v>B20</x:v>
      </x:c>
      <x:c r="CN9514" t="str">
        <x:v>U4</x:v>
      </x:c>
      <x:c r="CO9514" t="n">
        <x:f>IFERROR(IF(AND(TYPE('Rights_Evidence_Disposition'!B20)=TYPE(CN9514),ISBLANK('Rights_Evidence_Disposition'!B20)=ISBLANK(CN9514),EXACT('Rights_Evidence_Disposition'!B20,CN9514)),0,1),1)</x:f>
        <x:v>0</x:v>
      </x:c>
    </x:row>
    <x:row r="9515">
      <x:c r="CL9515" t="str">
        <x:v>Rights_Evidence_Disposition</x:v>
      </x:c>
      <x:c r="CM9515" t="str">
        <x:v>C20</x:v>
      </x:c>
      <x:c r="CN9515" t="str">
        <x:v>D5</x:v>
      </x:c>
      <x:c r="CO9515" t="n">
        <x:f>IFERROR(IF(AND(TYPE('Rights_Evidence_Disposition'!C20)=TYPE(CN9515),ISBLANK('Rights_Evidence_Disposition'!C20)=ISBLANK(CN9515),EXACT('Rights_Evidence_Disposition'!C20,CN9515)),0,1),1)</x:f>
        <x:v>0</x:v>
      </x:c>
    </x:row>
    <x:row r="9516">
      <x:c r="CL9516" t="str">
        <x:v>Rights_Evidence_Disposition</x:v>
      </x:c>
      <x:c r="CM9516" t="str">
        <x:v>D20</x:v>
      </x:c>
      <x:c r="CN9516" t="str">
        <x:v>-0.65</x:v>
      </x:c>
      <x:c r="CO9516" t="n">
        <x:f>IFERROR(IF(AND(TYPE('Rights_Evidence_Disposition'!D20)=TYPE(CN9516),ISBLANK('Rights_Evidence_Disposition'!D20)=ISBLANK(CN9516),EXACT('Rights_Evidence_Disposition'!D20,CN9516)),0,1),1)</x:f>
        <x:v>0</x:v>
      </x:c>
    </x:row>
    <x:row r="9517">
      <x:c r="CL9517" t="str">
        <x:v>Rights_Evidence_Disposition</x:v>
      </x:c>
      <x:c r="CM9517" t="str">
        <x:v>E20</x:v>
      </x:c>
      <x:c r="CN9517" t="str">
        <x:v>EVIDENCE_BACKED_NO_MATERIAL_CHANGE</x:v>
      </x:c>
      <x:c r="CO9517" t="n">
        <x:f>IFERROR(IF(AND(TYPE('Rights_Evidence_Disposition'!E20)=TYPE(CN9517),ISBLANK('Rights_Evidence_Disposition'!E20)=ISBLANK(CN9517),EXACT('Rights_Evidence_Disposition'!E20,CN9517)),0,1),1)</x:f>
        <x:v>0</x:v>
      </x:c>
    </x:row>
    <x:row r="9518">
      <x:c r="CL9518" t="str">
        <x:v>Rights_Evidence_Disposition</x:v>
      </x:c>
      <x:c r="CM9518" t="str">
        <x:v>F20</x:v>
      </x:c>
      <x:c r="CN9518" t="str">
        <x:v>A zero is valid only with this explicit disposition and rationale; it is not a blank or silent default.</x:v>
      </x:c>
      <x:c r="CO9518" t="n">
        <x:f>IFERROR(IF(AND(TYPE('Rights_Evidence_Disposition'!F20)=TYPE(CN9518),ISBLANK('Rights_Evidence_Disposition'!F20)=ISBLANK(CN9518),EXACT('Rights_Evidence_Disposition'!F20,CN9518)),0,1),1)</x:f>
        <x:v>0</x:v>
      </x:c>
    </x:row>
    <x:row r="9519">
      <x:c r="CL9519" t="str">
        <x:v>Rights_Evidence_Disposition</x:v>
      </x:c>
      <x:c r="CM9519" t="str">
        <x:v>G20</x:v>
      </x:c>
      <x:c r="CN9519" t="str">
        <x:v>Scoped Tier-2 rights sweep found no material pathway in the documented remote-work options. This is an analyst disposition for a worked example, not independent empirical validation.</x:v>
      </x:c>
      <x:c r="CO9519" t="n">
        <x:f>IFERROR(IF(AND(TYPE('Rights_Evidence_Disposition'!G20)=TYPE(CN9519),ISBLANK('Rights_Evidence_Disposition'!G20)=ISBLANK(CN9519),EXACT('Rights_Evidence_Disposition'!G20,CN9519)),0,1),1)</x:f>
        <x:v>0</x:v>
      </x:c>
    </x:row>
    <x:row r="9520">
      <x:c r="CL9520" t="str">
        <x:v>Rights_Evidence_Disposition</x:v>
      </x:c>
      <x:c r="CM9520" t="str">
        <x:v>H20</x:v>
      </x:c>
      <x:c r="CN9520" t="str">
        <x:v>Tier-2 analyst review; rerun for stronger claims or changed context.</x:v>
      </x:c>
      <x:c r="CO9520" t="n">
        <x:f>IFERROR(IF(AND(TYPE('Rights_Evidence_Disposition'!H20)=TYPE(CN9520),ISBLANK('Rights_Evidence_Disposition'!H20)=ISBLANK(CN9520),EXACT('Rights_Evidence_Disposition'!H20,CN9520)),0,1),1)</x:f>
        <x:v>0</x:v>
      </x:c>
    </x:row>
    <x:row r="9521">
      <x:c r="CL9521" t="str">
        <x:v>Rights_Evidence_Disposition</x:v>
      </x:c>
      <x:c r="CM9521" t="str">
        <x:v>I20</x:v>
      </x:c>
      <x:c r="CN9521" t="str">
        <x:v>New stakeholder, adverse report, option redesign, scale expansion, or contradictory evidence.</x:v>
      </x:c>
      <x:c r="CO9521" t="n">
        <x:f>IFERROR(IF(AND(TYPE('Rights_Evidence_Disposition'!I20)=TYPE(CN9521),ISBLANK('Rights_Evidence_Disposition'!I20)=ISBLANK(CN9521),EXACT('Rights_Evidence_Disposition'!I20,CN9521)),0,1),1)</x:f>
        <x:v>0</x:v>
      </x:c>
    </x:row>
    <x:row r="9522">
      <x:c r="CL9522" t="str">
        <x:v>Rights_Evidence_Disposition</x:v>
      </x:c>
      <x:c r="CM9522" t="str">
        <x:v>A21</x:v>
      </x:c>
      <x:c r="CN9522" t="str">
        <x:v>LBTY</x:v>
      </x:c>
      <x:c r="CO9522" t="n">
        <x:f>IFERROR(IF(AND(TYPE('Rights_Evidence_Disposition'!A21)=TYPE(CN9522),ISBLANK('Rights_Evidence_Disposition'!A21)=ISBLANK(CN9522),EXACT('Rights_Evidence_Disposition'!A21,CN9522)),0,1),1)</x:f>
        <x:v>0</x:v>
      </x:c>
    </x:row>
    <x:row r="9523">
      <x:c r="CL9523" t="str">
        <x:v>Rights_Evidence_Disposition</x:v>
      </x:c>
      <x:c r="CM9523" t="str">
        <x:v>B21</x:v>
      </x:c>
      <x:c r="CN9523" t="str">
        <x:v>U5</x:v>
      </x:c>
      <x:c r="CO9523" t="n">
        <x:f>IFERROR(IF(AND(TYPE('Rights_Evidence_Disposition'!B21)=TYPE(CN9523),ISBLANK('Rights_Evidence_Disposition'!B21)=ISBLANK(CN9523),EXACT('Rights_Evidence_Disposition'!B21,CN9523)),0,1),1)</x:f>
        <x:v>0</x:v>
      </x:c>
    </x:row>
    <x:row r="9524">
      <x:c r="CL9524" t="str">
        <x:v>Rights_Evidence_Disposition</x:v>
      </x:c>
      <x:c r="CM9524" t="str">
        <x:v>C21</x:v>
      </x:c>
      <x:c r="CN9524" t="str">
        <x:v>D5</x:v>
      </x:c>
      <x:c r="CO9524" t="n">
        <x:f>IFERROR(IF(AND(TYPE('Rights_Evidence_Disposition'!C21)=TYPE(CN9524),ISBLANK('Rights_Evidence_Disposition'!C21)=ISBLANK(CN9524),EXACT('Rights_Evidence_Disposition'!C21,CN9524)),0,1),1)</x:f>
        <x:v>0</x:v>
      </x:c>
    </x:row>
    <x:row r="9525">
      <x:c r="CL9525" t="str">
        <x:v>Rights_Evidence_Disposition</x:v>
      </x:c>
      <x:c r="CM9525" t="str">
        <x:v>D21</x:v>
      </x:c>
      <x:c r="CN9525" t="str">
        <x:v>-0.65</x:v>
      </x:c>
      <x:c r="CO9525" t="n">
        <x:f>IFERROR(IF(AND(TYPE('Rights_Evidence_Disposition'!D21)=TYPE(CN9525),ISBLANK('Rights_Evidence_Disposition'!D21)=ISBLANK(CN9525),EXACT('Rights_Evidence_Disposition'!D21,CN9525)),0,1),1)</x:f>
        <x:v>0</x:v>
      </x:c>
    </x:row>
    <x:row r="9526">
      <x:c r="CL9526" t="str">
        <x:v>Rights_Evidence_Disposition</x:v>
      </x:c>
      <x:c r="CM9526" t="str">
        <x:v>E21</x:v>
      </x:c>
      <x:c r="CN9526" t="str">
        <x:v>EVIDENCE_BACKED_NO_MATERIAL_CHANGE</x:v>
      </x:c>
      <x:c r="CO9526" t="n">
        <x:f>IFERROR(IF(AND(TYPE('Rights_Evidence_Disposition'!E21)=TYPE(CN9526),ISBLANK('Rights_Evidence_Disposition'!E21)=ISBLANK(CN9526),EXACT('Rights_Evidence_Disposition'!E21,CN9526)),0,1),1)</x:f>
        <x:v>0</x:v>
      </x:c>
    </x:row>
    <x:row r="9527">
      <x:c r="CL9527" t="str">
        <x:v>Rights_Evidence_Disposition</x:v>
      </x:c>
      <x:c r="CM9527" t="str">
        <x:v>F21</x:v>
      </x:c>
      <x:c r="CN9527" t="str">
        <x:v>A zero is valid only with this explicit disposition and rationale; it is not a blank or silent default.</x:v>
      </x:c>
      <x:c r="CO9527" t="n">
        <x:f>IFERROR(IF(AND(TYPE('Rights_Evidence_Disposition'!F21)=TYPE(CN9527),ISBLANK('Rights_Evidence_Disposition'!F21)=ISBLANK(CN9527),EXACT('Rights_Evidence_Disposition'!F21,CN9527)),0,1),1)</x:f>
        <x:v>0</x:v>
      </x:c>
    </x:row>
    <x:row r="9528">
      <x:c r="CL9528" t="str">
        <x:v>Rights_Evidence_Disposition</x:v>
      </x:c>
      <x:c r="CM9528" t="str">
        <x:v>G21</x:v>
      </x:c>
      <x:c r="CN9528" t="str">
        <x:v>Scoped Tier-2 rights sweep found no material pathway in the documented remote-work options. This is an analyst disposition for a worked example, not independent empirical validation.</x:v>
      </x:c>
      <x:c r="CO9528" t="n">
        <x:f>IFERROR(IF(AND(TYPE('Rights_Evidence_Disposition'!G21)=TYPE(CN9528),ISBLANK('Rights_Evidence_Disposition'!G21)=ISBLANK(CN9528),EXACT('Rights_Evidence_Disposition'!G21,CN9528)),0,1),1)</x:f>
        <x:v>0</x:v>
      </x:c>
    </x:row>
    <x:row r="9529">
      <x:c r="CL9529" t="str">
        <x:v>Rights_Evidence_Disposition</x:v>
      </x:c>
      <x:c r="CM9529" t="str">
        <x:v>H21</x:v>
      </x:c>
      <x:c r="CN9529" t="str">
        <x:v>Tier-2 analyst review; rerun for stronger claims or changed context.</x:v>
      </x:c>
      <x:c r="CO9529" t="n">
        <x:f>IFERROR(IF(AND(TYPE('Rights_Evidence_Disposition'!H21)=TYPE(CN9529),ISBLANK('Rights_Evidence_Disposition'!H21)=ISBLANK(CN9529),EXACT('Rights_Evidence_Disposition'!H21,CN9529)),0,1),1)</x:f>
        <x:v>0</x:v>
      </x:c>
    </x:row>
    <x:row r="9530">
      <x:c r="CL9530" t="str">
        <x:v>Rights_Evidence_Disposition</x:v>
      </x:c>
      <x:c r="CM9530" t="str">
        <x:v>I21</x:v>
      </x:c>
      <x:c r="CN9530" t="str">
        <x:v>New stakeholder, adverse report, option redesign, scale expansion, or contradictory evidence.</x:v>
      </x:c>
      <x:c r="CO9530" t="n">
        <x:f>IFERROR(IF(AND(TYPE('Rights_Evidence_Disposition'!I21)=TYPE(CN9530),ISBLANK('Rights_Evidence_Disposition'!I21)=ISBLANK(CN9530),EXACT('Rights_Evidence_Disposition'!I21,CN9530)),0,1),1)</x:f>
        <x:v>0</x:v>
      </x:c>
    </x:row>
    <x:row r="9531">
      <x:c r="CL9531" t="str">
        <x:v>Rights_Evidence_Disposition</x:v>
      </x:c>
      <x:c r="CM9531" t="str">
        <x:v>A22</x:v>
      </x:c>
      <x:c r="CN9531" t="str">
        <x:v>LBTY</x:v>
      </x:c>
      <x:c r="CO9531" t="n">
        <x:f>IFERROR(IF(AND(TYPE('Rights_Evidence_Disposition'!A22)=TYPE(CN9531),ISBLANK('Rights_Evidence_Disposition'!A22)=ISBLANK(CN9531),EXACT('Rights_Evidence_Disposition'!A22,CN9531)),0,1),1)</x:f>
        <x:v>0</x:v>
      </x:c>
    </x:row>
    <x:row r="9532">
      <x:c r="CL9532" t="str">
        <x:v>Rights_Evidence_Disposition</x:v>
      </x:c>
      <x:c r="CM9532" t="str">
        <x:v>B22</x:v>
      </x:c>
      <x:c r="CN9532" t="str">
        <x:v>U6</x:v>
      </x:c>
      <x:c r="CO9532" t="n">
        <x:f>IFERROR(IF(AND(TYPE('Rights_Evidence_Disposition'!B22)=TYPE(CN9532),ISBLANK('Rights_Evidence_Disposition'!B22)=ISBLANK(CN9532),EXACT('Rights_Evidence_Disposition'!B22,CN9532)),0,1),1)</x:f>
        <x:v>0</x:v>
      </x:c>
    </x:row>
    <x:row r="9533">
      <x:c r="CL9533" t="str">
        <x:v>Rights_Evidence_Disposition</x:v>
      </x:c>
      <x:c r="CM9533" t="str">
        <x:v>C22</x:v>
      </x:c>
      <x:c r="CN9533" t="str">
        <x:v>D5</x:v>
      </x:c>
      <x:c r="CO9533" t="n">
        <x:f>IFERROR(IF(AND(TYPE('Rights_Evidence_Disposition'!C22)=TYPE(CN9533),ISBLANK('Rights_Evidence_Disposition'!C22)=ISBLANK(CN9533),EXACT('Rights_Evidence_Disposition'!C22,CN9533)),0,1),1)</x:f>
        <x:v>0</x:v>
      </x:c>
    </x:row>
    <x:row r="9534">
      <x:c r="CL9534" t="str">
        <x:v>Rights_Evidence_Disposition</x:v>
      </x:c>
      <x:c r="CM9534" t="str">
        <x:v>D22</x:v>
      </x:c>
      <x:c r="CN9534" t="str">
        <x:v>-0.65</x:v>
      </x:c>
      <x:c r="CO9534" t="n">
        <x:f>IFERROR(IF(AND(TYPE('Rights_Evidence_Disposition'!D22)=TYPE(CN9534),ISBLANK('Rights_Evidence_Disposition'!D22)=ISBLANK(CN9534),EXACT('Rights_Evidence_Disposition'!D22,CN9534)),0,1),1)</x:f>
        <x:v>0</x:v>
      </x:c>
    </x:row>
    <x:row r="9535">
      <x:c r="CL9535" t="str">
        <x:v>Rights_Evidence_Disposition</x:v>
      </x:c>
      <x:c r="CM9535" t="str">
        <x:v>E22</x:v>
      </x:c>
      <x:c r="CN9535" t="str">
        <x:v>EVIDENCE_BACKED_NO_MATERIAL_CHANGE</x:v>
      </x:c>
      <x:c r="CO9535" t="n">
        <x:f>IFERROR(IF(AND(TYPE('Rights_Evidence_Disposition'!E22)=TYPE(CN9535),ISBLANK('Rights_Evidence_Disposition'!E22)=ISBLANK(CN9535),EXACT('Rights_Evidence_Disposition'!E22,CN9535)),0,1),1)</x:f>
        <x:v>0</x:v>
      </x:c>
    </x:row>
    <x:row r="9536">
      <x:c r="CL9536" t="str">
        <x:v>Rights_Evidence_Disposition</x:v>
      </x:c>
      <x:c r="CM9536" t="str">
        <x:v>F22</x:v>
      </x:c>
      <x:c r="CN9536" t="str">
        <x:v>A zero is valid only with this explicit disposition and rationale; it is not a blank or silent default.</x:v>
      </x:c>
      <x:c r="CO9536" t="n">
        <x:f>IFERROR(IF(AND(TYPE('Rights_Evidence_Disposition'!F22)=TYPE(CN9536),ISBLANK('Rights_Evidence_Disposition'!F22)=ISBLANK(CN9536),EXACT('Rights_Evidence_Disposition'!F22,CN9536)),0,1),1)</x:f>
        <x:v>0</x:v>
      </x:c>
    </x:row>
    <x:row r="9537">
      <x:c r="CL9537" t="str">
        <x:v>Rights_Evidence_Disposition</x:v>
      </x:c>
      <x:c r="CM9537" t="str">
        <x:v>G22</x:v>
      </x:c>
      <x:c r="CN9537" t="str">
        <x:v>Scoped Tier-2 rights sweep found no material pathway in the documented remote-work options. This is an analyst disposition for a worked example, not independent empirical validation.</x:v>
      </x:c>
      <x:c r="CO9537" t="n">
        <x:f>IFERROR(IF(AND(TYPE('Rights_Evidence_Disposition'!G22)=TYPE(CN9537),ISBLANK('Rights_Evidence_Disposition'!G22)=ISBLANK(CN9537),EXACT('Rights_Evidence_Disposition'!G22,CN9537)),0,1),1)</x:f>
        <x:v>0</x:v>
      </x:c>
    </x:row>
    <x:row r="9538">
      <x:c r="CL9538" t="str">
        <x:v>Rights_Evidence_Disposition</x:v>
      </x:c>
      <x:c r="CM9538" t="str">
        <x:v>H22</x:v>
      </x:c>
      <x:c r="CN9538" t="str">
        <x:v>Tier-2 analyst review; rerun for stronger claims or changed context.</x:v>
      </x:c>
      <x:c r="CO9538" t="n">
        <x:f>IFERROR(IF(AND(TYPE('Rights_Evidence_Disposition'!H22)=TYPE(CN9538),ISBLANK('Rights_Evidence_Disposition'!H22)=ISBLANK(CN9538),EXACT('Rights_Evidence_Disposition'!H22,CN9538)),0,1),1)</x:f>
        <x:v>0</x:v>
      </x:c>
    </x:row>
    <x:row r="9539">
      <x:c r="CL9539" t="str">
        <x:v>Rights_Evidence_Disposition</x:v>
      </x:c>
      <x:c r="CM9539" t="str">
        <x:v>I22</x:v>
      </x:c>
      <x:c r="CN9539" t="str">
        <x:v>New stakeholder, adverse report, option redesign, scale expansion, or contradictory evidence.</x:v>
      </x:c>
      <x:c r="CO9539" t="n">
        <x:f>IFERROR(IF(AND(TYPE('Rights_Evidence_Disposition'!I22)=TYPE(CN9539),ISBLANK('Rights_Evidence_Disposition'!I22)=ISBLANK(CN9539),EXACT('Rights_Evidence_Disposition'!I22,CN9539)),0,1),1)</x:f>
        <x:v>0</x:v>
      </x:c>
    </x:row>
    <x:row r="9540">
      <x:c r="CL9540" t="str">
        <x:v>Rights_Evidence_Disposition</x:v>
      </x:c>
      <x:c r="CM9540" t="str">
        <x:v>A23</x:v>
      </x:c>
      <x:c r="CN9540" t="str">
        <x:v>LBTY</x:v>
      </x:c>
      <x:c r="CO9540" t="n">
        <x:f>IFERROR(IF(AND(TYPE('Rights_Evidence_Disposition'!A23)=TYPE(CN9540),ISBLANK('Rights_Evidence_Disposition'!A23)=ISBLANK(CN9540),EXACT('Rights_Evidence_Disposition'!A23,CN9540)),0,1),1)</x:f>
        <x:v>0</x:v>
      </x:c>
    </x:row>
    <x:row r="9541">
      <x:c r="CL9541" t="str">
        <x:v>Rights_Evidence_Disposition</x:v>
      </x:c>
      <x:c r="CM9541" t="str">
        <x:v>B23</x:v>
      </x:c>
      <x:c r="CN9541" t="str">
        <x:v>U3</x:v>
      </x:c>
      <x:c r="CO9541" t="n">
        <x:f>IFERROR(IF(AND(TYPE('Rights_Evidence_Disposition'!B23)=TYPE(CN9541),ISBLANK('Rights_Evidence_Disposition'!B23)=ISBLANK(CN9541),EXACT('Rights_Evidence_Disposition'!B23,CN9541)),0,1),1)</x:f>
        <x:v>0</x:v>
      </x:c>
    </x:row>
    <x:row r="9542">
      <x:c r="CL9542" t="str">
        <x:v>Rights_Evidence_Disposition</x:v>
      </x:c>
      <x:c r="CM9542" t="str">
        <x:v>C23</x:v>
      </x:c>
      <x:c r="CN9542" t="str">
        <x:v>D3</x:v>
      </x:c>
      <x:c r="CO9542" t="n">
        <x:f>IFERROR(IF(AND(TYPE('Rights_Evidence_Disposition'!C23)=TYPE(CN9542),ISBLANK('Rights_Evidence_Disposition'!C23)=ISBLANK(CN9542),EXACT('Rights_Evidence_Disposition'!C23,CN9542)),0,1),1)</x:f>
        <x:v>0</x:v>
      </x:c>
    </x:row>
    <x:row r="9543">
      <x:c r="CL9543" t="str">
        <x:v>Rights_Evidence_Disposition</x:v>
      </x:c>
      <x:c r="CM9543" t="str">
        <x:v>D23</x:v>
      </x:c>
      <x:c r="CN9543" t="str">
        <x:v>-0.65</x:v>
      </x:c>
      <x:c r="CO9543" t="n">
        <x:f>IFERROR(IF(AND(TYPE('Rights_Evidence_Disposition'!D23)=TYPE(CN9543),ISBLANK('Rights_Evidence_Disposition'!D23)=ISBLANK(CN9543),EXACT('Rights_Evidence_Disposition'!D23,CN9543)),0,1),1)</x:f>
        <x:v>0</x:v>
      </x:c>
    </x:row>
    <x:row r="9544">
      <x:c r="CL9544" t="str">
        <x:v>Rights_Evidence_Disposition</x:v>
      </x:c>
      <x:c r="CM9544" t="str">
        <x:v>E23</x:v>
      </x:c>
      <x:c r="CN9544" t="str">
        <x:v>ESTIMATED</x:v>
      </x:c>
      <x:c r="CO9544" t="n">
        <x:f>IFERROR(IF(AND(TYPE('Rights_Evidence_Disposition'!E23)=TYPE(CN9544),ISBLANK('Rights_Evidence_Disposition'!E23)=ISBLANK(CN9544),EXACT('Rights_Evidence_Disposition'!E23,CN9544)),0,1),1)</x:f>
        <x:v>0</x:v>
      </x:c>
    </x:row>
    <x:row r="9545">
      <x:c r="CL9545" t="str">
        <x:v>Rights_Evidence_Disposition</x:v>
      </x:c>
      <x:c r="CM9545" t="str">
        <x:v>F23</x:v>
      </x:c>
      <x:c r="CN9545" t="str">
        <x:v>Zero allowed only after the logged instances and subgroup review support no material change.</x:v>
      </x:c>
      <x:c r="CO9545" t="n">
        <x:f>IFERROR(IF(AND(TYPE('Rights_Evidence_Disposition'!F23)=TYPE(CN9545),ISBLANK('Rights_Evidence_Disposition'!F23)=ISBLANK(CN9545),EXACT('Rights_Evidence_Disposition'!F23,CN9545)),0,1),1)</x:f>
        <x:v>0</x:v>
      </x:c>
    </x:row>
    <x:row r="9546">
      <x:c r="CL9546" t="str">
        <x:v>Rights_Evidence_Disposition</x:v>
      </x:c>
      <x:c r="CM9546" t="str">
        <x:v>G23</x:v>
      </x:c>
      <x:c r="CN9546" t="str">
        <x:v>An explicit Impact_Input instance is logged for this union-dimension cell; rights review still uses the Base stream and worst-affected subgroup semantics.</x:v>
      </x:c>
      <x:c r="CO9546" t="n">
        <x:f>IFERROR(IF(AND(TYPE('Rights_Evidence_Disposition'!G23)=TYPE(CN9546),ISBLANK('Rights_Evidence_Disposition'!G23)=ISBLANK(CN9546),EXACT('Rights_Evidence_Disposition'!G23,CN9546)),0,1),1)</x:f>
        <x:v>0</x:v>
      </x:c>
    </x:row>
    <x:row r="9547">
      <x:c r="CL9547" t="str">
        <x:v>Rights_Evidence_Disposition</x:v>
      </x:c>
      <x:c r="CM9547" t="str">
        <x:v>H23</x:v>
      </x:c>
      <x:c r="CN9547" t="str">
        <x:v>Tier-2 analyst review; rerun for stronger claims or changed context.</x:v>
      </x:c>
      <x:c r="CO9547" t="n">
        <x:f>IFERROR(IF(AND(TYPE('Rights_Evidence_Disposition'!H23)=TYPE(CN9547),ISBLANK('Rights_Evidence_Disposition'!H23)=ISBLANK(CN9547),EXACT('Rights_Evidence_Disposition'!H23,CN9547)),0,1),1)</x:f>
        <x:v>0</x:v>
      </x:c>
    </x:row>
    <x:row r="9548">
      <x:c r="CL9548" t="str">
        <x:v>Rights_Evidence_Disposition</x:v>
      </x:c>
      <x:c r="CM9548" t="str">
        <x:v>I23</x:v>
      </x:c>
      <x:c r="CN9548" t="str">
        <x:v>New stakeholder, adverse report, option redesign, scale expansion, or contradictory evidence.</x:v>
      </x:c>
      <x:c r="CO9548" t="n">
        <x:f>IFERROR(IF(AND(TYPE('Rights_Evidence_Disposition'!I23)=TYPE(CN9548),ISBLANK('Rights_Evidence_Disposition'!I23)=ISBLANK(CN9548),EXACT('Rights_Evidence_Disposition'!I23,CN9548)),0,1),1)</x:f>
        <x:v>0</x:v>
      </x:c>
    </x:row>
    <x:row r="9549">
      <x:c r="CL9549" t="str">
        <x:v>Rights_Evidence_Disposition</x:v>
      </x:c>
      <x:c r="CM9549" t="str">
        <x:v>A24</x:v>
      </x:c>
      <x:c r="CN9549" t="str">
        <x:v>LBTY</x:v>
      </x:c>
      <x:c r="CO9549" t="n">
        <x:f>IFERROR(IF(AND(TYPE('Rights_Evidence_Disposition'!A24)=TYPE(CN9549),ISBLANK('Rights_Evidence_Disposition'!A24)=ISBLANK(CN9549),EXACT('Rights_Evidence_Disposition'!A24,CN9549)),0,1),1)</x:f>
        <x:v>0</x:v>
      </x:c>
    </x:row>
    <x:row r="9550">
      <x:c r="CL9550" t="str">
        <x:v>Rights_Evidence_Disposition</x:v>
      </x:c>
      <x:c r="CM9550" t="str">
        <x:v>B24</x:v>
      </x:c>
      <x:c r="CN9550" t="str">
        <x:v>U4</x:v>
      </x:c>
      <x:c r="CO9550" t="n">
        <x:f>IFERROR(IF(AND(TYPE('Rights_Evidence_Disposition'!B24)=TYPE(CN9550),ISBLANK('Rights_Evidence_Disposition'!B24)=ISBLANK(CN9550),EXACT('Rights_Evidence_Disposition'!B24,CN9550)),0,1),1)</x:f>
        <x:v>0</x:v>
      </x:c>
    </x:row>
    <x:row r="9551">
      <x:c r="CL9551" t="str">
        <x:v>Rights_Evidence_Disposition</x:v>
      </x:c>
      <x:c r="CM9551" t="str">
        <x:v>C24</x:v>
      </x:c>
      <x:c r="CN9551" t="str">
        <x:v>D3</x:v>
      </x:c>
      <x:c r="CO9551" t="n">
        <x:f>IFERROR(IF(AND(TYPE('Rights_Evidence_Disposition'!C24)=TYPE(CN9551),ISBLANK('Rights_Evidence_Disposition'!C24)=ISBLANK(CN9551),EXACT('Rights_Evidence_Disposition'!C24,CN9551)),0,1),1)</x:f>
        <x:v>0</x:v>
      </x:c>
    </x:row>
    <x:row r="9552">
      <x:c r="CL9552" t="str">
        <x:v>Rights_Evidence_Disposition</x:v>
      </x:c>
      <x:c r="CM9552" t="str">
        <x:v>D24</x:v>
      </x:c>
      <x:c r="CN9552" t="str">
        <x:v>-0.65</x:v>
      </x:c>
      <x:c r="CO9552" t="n">
        <x:f>IFERROR(IF(AND(TYPE('Rights_Evidence_Disposition'!D24)=TYPE(CN9552),ISBLANK('Rights_Evidence_Disposition'!D24)=ISBLANK(CN9552),EXACT('Rights_Evidence_Disposition'!D24,CN9552)),0,1),1)</x:f>
        <x:v>0</x:v>
      </x:c>
    </x:row>
    <x:row r="9553">
      <x:c r="CL9553" t="str">
        <x:v>Rights_Evidence_Disposition</x:v>
      </x:c>
      <x:c r="CM9553" t="str">
        <x:v>E24</x:v>
      </x:c>
      <x:c r="CN9553" t="str">
        <x:v>EVIDENCE_BACKED_NO_MATERIAL_CHANGE</x:v>
      </x:c>
      <x:c r="CO9553" t="n">
        <x:f>IFERROR(IF(AND(TYPE('Rights_Evidence_Disposition'!E24)=TYPE(CN9553),ISBLANK('Rights_Evidence_Disposition'!E24)=ISBLANK(CN9553),EXACT('Rights_Evidence_Disposition'!E24,CN9553)),0,1),1)</x:f>
        <x:v>0</x:v>
      </x:c>
    </x:row>
    <x:row r="9554">
      <x:c r="CL9554" t="str">
        <x:v>Rights_Evidence_Disposition</x:v>
      </x:c>
      <x:c r="CM9554" t="str">
        <x:v>F24</x:v>
      </x:c>
      <x:c r="CN9554" t="str">
        <x:v>A zero is valid only with this explicit disposition and rationale; it is not a blank or silent default.</x:v>
      </x:c>
      <x:c r="CO9554" t="n">
        <x:f>IFERROR(IF(AND(TYPE('Rights_Evidence_Disposition'!F24)=TYPE(CN9554),ISBLANK('Rights_Evidence_Disposition'!F24)=ISBLANK(CN9554),EXACT('Rights_Evidence_Disposition'!F24,CN9554)),0,1),1)</x:f>
        <x:v>0</x:v>
      </x:c>
    </x:row>
    <x:row r="9555">
      <x:c r="CL9555" t="str">
        <x:v>Rights_Evidence_Disposition</x:v>
      </x:c>
      <x:c r="CM9555" t="str">
        <x:v>G24</x:v>
      </x:c>
      <x:c r="CN9555" t="str">
        <x:v>Scoped Tier-2 rights sweep found no material pathway in the documented remote-work options. This is an analyst disposition for a worked example, not independent empirical validation.</x:v>
      </x:c>
      <x:c r="CO9555" t="n">
        <x:f>IFERROR(IF(AND(TYPE('Rights_Evidence_Disposition'!G24)=TYPE(CN9555),ISBLANK('Rights_Evidence_Disposition'!G24)=ISBLANK(CN9555),EXACT('Rights_Evidence_Disposition'!G24,CN9555)),0,1),1)</x:f>
        <x:v>0</x:v>
      </x:c>
    </x:row>
    <x:row r="9556">
      <x:c r="CL9556" t="str">
        <x:v>Rights_Evidence_Disposition</x:v>
      </x:c>
      <x:c r="CM9556" t="str">
        <x:v>H24</x:v>
      </x:c>
      <x:c r="CN9556" t="str">
        <x:v>Tier-2 analyst review; rerun for stronger claims or changed context.</x:v>
      </x:c>
      <x:c r="CO9556" t="n">
        <x:f>IFERROR(IF(AND(TYPE('Rights_Evidence_Disposition'!H24)=TYPE(CN9556),ISBLANK('Rights_Evidence_Disposition'!H24)=ISBLANK(CN9556),EXACT('Rights_Evidence_Disposition'!H24,CN9556)),0,1),1)</x:f>
        <x:v>0</x:v>
      </x:c>
    </x:row>
    <x:row r="9557">
      <x:c r="CL9557" t="str">
        <x:v>Rights_Evidence_Disposition</x:v>
      </x:c>
      <x:c r="CM9557" t="str">
        <x:v>I24</x:v>
      </x:c>
      <x:c r="CN9557" t="str">
        <x:v>New stakeholder, adverse report, option redesign, scale expansion, or contradictory evidence.</x:v>
      </x:c>
      <x:c r="CO9557" t="n">
        <x:f>IFERROR(IF(AND(TYPE('Rights_Evidence_Disposition'!I24)=TYPE(CN9557),ISBLANK('Rights_Evidence_Disposition'!I24)=ISBLANK(CN9557),EXACT('Rights_Evidence_Disposition'!I24,CN9557)),0,1),1)</x:f>
        <x:v>0</x:v>
      </x:c>
    </x:row>
    <x:row r="9558">
      <x:c r="CL9558" t="str">
        <x:v>Rights_Evidence_Disposition</x:v>
      </x:c>
      <x:c r="CM9558" t="str">
        <x:v>A25</x:v>
      </x:c>
      <x:c r="CN9558" t="str">
        <x:v>LBTY</x:v>
      </x:c>
      <x:c r="CO9558" t="n">
        <x:f>IFERROR(IF(AND(TYPE('Rights_Evidence_Disposition'!A25)=TYPE(CN9558),ISBLANK('Rights_Evidence_Disposition'!A25)=ISBLANK(CN9558),EXACT('Rights_Evidence_Disposition'!A25,CN9558)),0,1),1)</x:f>
        <x:v>0</x:v>
      </x:c>
    </x:row>
    <x:row r="9559">
      <x:c r="CL9559" t="str">
        <x:v>Rights_Evidence_Disposition</x:v>
      </x:c>
      <x:c r="CM9559" t="str">
        <x:v>B25</x:v>
      </x:c>
      <x:c r="CN9559" t="str">
        <x:v>U5</x:v>
      </x:c>
      <x:c r="CO9559" t="n">
        <x:f>IFERROR(IF(AND(TYPE('Rights_Evidence_Disposition'!B25)=TYPE(CN9559),ISBLANK('Rights_Evidence_Disposition'!B25)=ISBLANK(CN9559),EXACT('Rights_Evidence_Disposition'!B25,CN9559)),0,1),1)</x:f>
        <x:v>0</x:v>
      </x:c>
    </x:row>
    <x:row r="9560">
      <x:c r="CL9560" t="str">
        <x:v>Rights_Evidence_Disposition</x:v>
      </x:c>
      <x:c r="CM9560" t="str">
        <x:v>C25</x:v>
      </x:c>
      <x:c r="CN9560" t="str">
        <x:v>D3</x:v>
      </x:c>
      <x:c r="CO9560" t="n">
        <x:f>IFERROR(IF(AND(TYPE('Rights_Evidence_Disposition'!C25)=TYPE(CN9560),ISBLANK('Rights_Evidence_Disposition'!C25)=ISBLANK(CN9560),EXACT('Rights_Evidence_Disposition'!C25,CN9560)),0,1),1)</x:f>
        <x:v>0</x:v>
      </x:c>
    </x:row>
    <x:row r="9561">
      <x:c r="CL9561" t="str">
        <x:v>Rights_Evidence_Disposition</x:v>
      </x:c>
      <x:c r="CM9561" t="str">
        <x:v>D25</x:v>
      </x:c>
      <x:c r="CN9561" t="str">
        <x:v>-0.65</x:v>
      </x:c>
      <x:c r="CO9561" t="n">
        <x:f>IFERROR(IF(AND(TYPE('Rights_Evidence_Disposition'!D25)=TYPE(CN9561),ISBLANK('Rights_Evidence_Disposition'!D25)=ISBLANK(CN9561),EXACT('Rights_Evidence_Disposition'!D25,CN9561)),0,1),1)</x:f>
        <x:v>0</x:v>
      </x:c>
    </x:row>
    <x:row r="9562">
      <x:c r="CL9562" t="str">
        <x:v>Rights_Evidence_Disposition</x:v>
      </x:c>
      <x:c r="CM9562" t="str">
        <x:v>E25</x:v>
      </x:c>
      <x:c r="CN9562" t="str">
        <x:v>EVIDENCE_BACKED_NO_MATERIAL_CHANGE</x:v>
      </x:c>
      <x:c r="CO9562" t="n">
        <x:f>IFERROR(IF(AND(TYPE('Rights_Evidence_Disposition'!E25)=TYPE(CN9562),ISBLANK('Rights_Evidence_Disposition'!E25)=ISBLANK(CN9562),EXACT('Rights_Evidence_Disposition'!E25,CN9562)),0,1),1)</x:f>
        <x:v>0</x:v>
      </x:c>
    </x:row>
    <x:row r="9563">
      <x:c r="CL9563" t="str">
        <x:v>Rights_Evidence_Disposition</x:v>
      </x:c>
      <x:c r="CM9563" t="str">
        <x:v>F25</x:v>
      </x:c>
      <x:c r="CN9563" t="str">
        <x:v>A zero is valid only with this explicit disposition and rationale; it is not a blank or silent default.</x:v>
      </x:c>
      <x:c r="CO9563" t="n">
        <x:f>IFERROR(IF(AND(TYPE('Rights_Evidence_Disposition'!F25)=TYPE(CN9563),ISBLANK('Rights_Evidence_Disposition'!F25)=ISBLANK(CN9563),EXACT('Rights_Evidence_Disposition'!F25,CN9563)),0,1),1)</x:f>
        <x:v>0</x:v>
      </x:c>
    </x:row>
    <x:row r="9564">
      <x:c r="CL9564" t="str">
        <x:v>Rights_Evidence_Disposition</x:v>
      </x:c>
      <x:c r="CM9564" t="str">
        <x:v>G25</x:v>
      </x:c>
      <x:c r="CN9564" t="str">
        <x:v>Scoped Tier-2 rights sweep found no material pathway in the documented remote-work options. This is an analyst disposition for a worked example, not independent empirical validation.</x:v>
      </x:c>
      <x:c r="CO9564" t="n">
        <x:f>IFERROR(IF(AND(TYPE('Rights_Evidence_Disposition'!G25)=TYPE(CN9564),ISBLANK('Rights_Evidence_Disposition'!G25)=ISBLANK(CN9564),EXACT('Rights_Evidence_Disposition'!G25,CN9564)),0,1),1)</x:f>
        <x:v>0</x:v>
      </x:c>
    </x:row>
    <x:row r="9565">
      <x:c r="CL9565" t="str">
        <x:v>Rights_Evidence_Disposition</x:v>
      </x:c>
      <x:c r="CM9565" t="str">
        <x:v>H25</x:v>
      </x:c>
      <x:c r="CN9565" t="str">
        <x:v>Tier-2 analyst review; rerun for stronger claims or changed context.</x:v>
      </x:c>
      <x:c r="CO9565" t="n">
        <x:f>IFERROR(IF(AND(TYPE('Rights_Evidence_Disposition'!H25)=TYPE(CN9565),ISBLANK('Rights_Evidence_Disposition'!H25)=ISBLANK(CN9565),EXACT('Rights_Evidence_Disposition'!H25,CN9565)),0,1),1)</x:f>
        <x:v>0</x:v>
      </x:c>
    </x:row>
    <x:row r="9566">
      <x:c r="CL9566" t="str">
        <x:v>Rights_Evidence_Disposition</x:v>
      </x:c>
      <x:c r="CM9566" t="str">
        <x:v>I25</x:v>
      </x:c>
      <x:c r="CN9566" t="str">
        <x:v>New stakeholder, adverse report, option redesign, scale expansion, or contradictory evidence.</x:v>
      </x:c>
      <x:c r="CO9566" t="n">
        <x:f>IFERROR(IF(AND(TYPE('Rights_Evidence_Disposition'!I25)=TYPE(CN9566),ISBLANK('Rights_Evidence_Disposition'!I25)=ISBLANK(CN9566),EXACT('Rights_Evidence_Disposition'!I25,CN9566)),0,1),1)</x:f>
        <x:v>0</x:v>
      </x:c>
    </x:row>
    <x:row r="9567">
      <x:c r="CL9567" t="str">
        <x:v>Rights_Evidence_Disposition</x:v>
      </x:c>
      <x:c r="CM9567" t="str">
        <x:v>A26</x:v>
      </x:c>
      <x:c r="CN9567" t="str">
        <x:v>LBTY</x:v>
      </x:c>
      <x:c r="CO9567" t="n">
        <x:f>IFERROR(IF(AND(TYPE('Rights_Evidence_Disposition'!A26)=TYPE(CN9567),ISBLANK('Rights_Evidence_Disposition'!A26)=ISBLANK(CN9567),EXACT('Rights_Evidence_Disposition'!A26,CN9567)),0,1),1)</x:f>
        <x:v>0</x:v>
      </x:c>
    </x:row>
    <x:row r="9568">
      <x:c r="CL9568" t="str">
        <x:v>Rights_Evidence_Disposition</x:v>
      </x:c>
      <x:c r="CM9568" t="str">
        <x:v>B26</x:v>
      </x:c>
      <x:c r="CN9568" t="str">
        <x:v>U6</x:v>
      </x:c>
      <x:c r="CO9568" t="n">
        <x:f>IFERROR(IF(AND(TYPE('Rights_Evidence_Disposition'!B26)=TYPE(CN9568),ISBLANK('Rights_Evidence_Disposition'!B26)=ISBLANK(CN9568),EXACT('Rights_Evidence_Disposition'!B26,CN9568)),0,1),1)</x:f>
        <x:v>0</x:v>
      </x:c>
    </x:row>
    <x:row r="9569">
      <x:c r="CL9569" t="str">
        <x:v>Rights_Evidence_Disposition</x:v>
      </x:c>
      <x:c r="CM9569" t="str">
        <x:v>C26</x:v>
      </x:c>
      <x:c r="CN9569" t="str">
        <x:v>D3</x:v>
      </x:c>
      <x:c r="CO9569" t="n">
        <x:f>IFERROR(IF(AND(TYPE('Rights_Evidence_Disposition'!C26)=TYPE(CN9569),ISBLANK('Rights_Evidence_Disposition'!C26)=ISBLANK(CN9569),EXACT('Rights_Evidence_Disposition'!C26,CN9569)),0,1),1)</x:f>
        <x:v>0</x:v>
      </x:c>
    </x:row>
    <x:row r="9570">
      <x:c r="CL9570" t="str">
        <x:v>Rights_Evidence_Disposition</x:v>
      </x:c>
      <x:c r="CM9570" t="str">
        <x:v>D26</x:v>
      </x:c>
      <x:c r="CN9570" t="str">
        <x:v>-0.65</x:v>
      </x:c>
      <x:c r="CO9570" t="n">
        <x:f>IFERROR(IF(AND(TYPE('Rights_Evidence_Disposition'!D26)=TYPE(CN9570),ISBLANK('Rights_Evidence_Disposition'!D26)=ISBLANK(CN9570),EXACT('Rights_Evidence_Disposition'!D26,CN9570)),0,1),1)</x:f>
        <x:v>0</x:v>
      </x:c>
    </x:row>
    <x:row r="9571">
      <x:c r="CL9571" t="str">
        <x:v>Rights_Evidence_Disposition</x:v>
      </x:c>
      <x:c r="CM9571" t="str">
        <x:v>E26</x:v>
      </x:c>
      <x:c r="CN9571" t="str">
        <x:v>EVIDENCE_BACKED_NO_MATERIAL_CHANGE</x:v>
      </x:c>
      <x:c r="CO9571" t="n">
        <x:f>IFERROR(IF(AND(TYPE('Rights_Evidence_Disposition'!E26)=TYPE(CN9571),ISBLANK('Rights_Evidence_Disposition'!E26)=ISBLANK(CN9571),EXACT('Rights_Evidence_Disposition'!E26,CN9571)),0,1),1)</x:f>
        <x:v>0</x:v>
      </x:c>
    </x:row>
    <x:row r="9572">
      <x:c r="CL9572" t="str">
        <x:v>Rights_Evidence_Disposition</x:v>
      </x:c>
      <x:c r="CM9572" t="str">
        <x:v>F26</x:v>
      </x:c>
      <x:c r="CN9572" t="str">
        <x:v>A zero is valid only with this explicit disposition and rationale; it is not a blank or silent default.</x:v>
      </x:c>
      <x:c r="CO9572" t="n">
        <x:f>IFERROR(IF(AND(TYPE('Rights_Evidence_Disposition'!F26)=TYPE(CN9572),ISBLANK('Rights_Evidence_Disposition'!F26)=ISBLANK(CN9572),EXACT('Rights_Evidence_Disposition'!F26,CN9572)),0,1),1)</x:f>
        <x:v>0</x:v>
      </x:c>
    </x:row>
    <x:row r="9573">
      <x:c r="CL9573" t="str">
        <x:v>Rights_Evidence_Disposition</x:v>
      </x:c>
      <x:c r="CM9573" t="str">
        <x:v>G26</x:v>
      </x:c>
      <x:c r="CN9573" t="str">
        <x:v>Scoped Tier-2 rights sweep found no material pathway in the documented remote-work options. This is an analyst disposition for a worked example, not independent empirical validation.</x:v>
      </x:c>
      <x:c r="CO9573" t="n">
        <x:f>IFERROR(IF(AND(TYPE('Rights_Evidence_Disposition'!G26)=TYPE(CN9573),ISBLANK('Rights_Evidence_Disposition'!G26)=ISBLANK(CN9573),EXACT('Rights_Evidence_Disposition'!G26,CN9573)),0,1),1)</x:f>
        <x:v>0</x:v>
      </x:c>
    </x:row>
    <x:row r="9574">
      <x:c r="CL9574" t="str">
        <x:v>Rights_Evidence_Disposition</x:v>
      </x:c>
      <x:c r="CM9574" t="str">
        <x:v>H26</x:v>
      </x:c>
      <x:c r="CN9574" t="str">
        <x:v>Tier-2 analyst review; rerun for stronger claims or changed context.</x:v>
      </x:c>
      <x:c r="CO9574" t="n">
        <x:f>IFERROR(IF(AND(TYPE('Rights_Evidence_Disposition'!H26)=TYPE(CN9574),ISBLANK('Rights_Evidence_Disposition'!H26)=ISBLANK(CN9574),EXACT('Rights_Evidence_Disposition'!H26,CN9574)),0,1),1)</x:f>
        <x:v>0</x:v>
      </x:c>
    </x:row>
    <x:row r="9575">
      <x:c r="CL9575" t="str">
        <x:v>Rights_Evidence_Disposition</x:v>
      </x:c>
      <x:c r="CM9575" t="str">
        <x:v>I26</x:v>
      </x:c>
      <x:c r="CN9575" t="str">
        <x:v>New stakeholder, adverse report, option redesign, scale expansion, or contradictory evidence.</x:v>
      </x:c>
      <x:c r="CO9575" t="n">
        <x:f>IFERROR(IF(AND(TYPE('Rights_Evidence_Disposition'!I26)=TYPE(CN9575),ISBLANK('Rights_Evidence_Disposition'!I26)=ISBLANK(CN9575),EXACT('Rights_Evidence_Disposition'!I26,CN9575)),0,1),1)</x:f>
        <x:v>0</x:v>
      </x:c>
    </x:row>
    <x:row r="9576">
      <x:c r="CL9576" t="str">
        <x:v>Rights_Evidence_Disposition</x:v>
      </x:c>
      <x:c r="CM9576" t="str">
        <x:v>A27</x:v>
      </x:c>
      <x:c r="CN9576" t="str">
        <x:v>NEED</x:v>
      </x:c>
      <x:c r="CO9576" t="n">
        <x:f>IFERROR(IF(AND(TYPE('Rights_Evidence_Disposition'!A27)=TYPE(CN9576),ISBLANK('Rights_Evidence_Disposition'!A27)=ISBLANK(CN9576),EXACT('Rights_Evidence_Disposition'!A27,CN9576)),0,1),1)</x:f>
        <x:v>0</x:v>
      </x:c>
    </x:row>
    <x:row r="9577">
      <x:c r="CL9577" t="str">
        <x:v>Rights_Evidence_Disposition</x:v>
      </x:c>
      <x:c r="CM9577" t="str">
        <x:v>B27</x:v>
      </x:c>
      <x:c r="CN9577" t="str">
        <x:v>U1</x:v>
      </x:c>
      <x:c r="CO9577" t="n">
        <x:f>IFERROR(IF(AND(TYPE('Rights_Evidence_Disposition'!B27)=TYPE(CN9577),ISBLANK('Rights_Evidence_Disposition'!B27)=ISBLANK(CN9577),EXACT('Rights_Evidence_Disposition'!B27,CN9577)),0,1),1)</x:f>
        <x:v>0</x:v>
      </x:c>
    </x:row>
    <x:row r="9578">
      <x:c r="CL9578" t="str">
        <x:v>Rights_Evidence_Disposition</x:v>
      </x:c>
      <x:c r="CM9578" t="str">
        <x:v>C27</x:v>
      </x:c>
      <x:c r="CN9578" t="str">
        <x:v>D1</x:v>
      </x:c>
      <x:c r="CO9578" t="n">
        <x:f>IFERROR(IF(AND(TYPE('Rights_Evidence_Disposition'!C27)=TYPE(CN9578),ISBLANK('Rights_Evidence_Disposition'!C27)=ISBLANK(CN9578),EXACT('Rights_Evidence_Disposition'!C27,CN9578)),0,1),1)</x:f>
        <x:v>0</x:v>
      </x:c>
    </x:row>
    <x:row r="9579">
      <x:c r="CL9579" t="str">
        <x:v>Rights_Evidence_Disposition</x:v>
      </x:c>
      <x:c r="CM9579" t="str">
        <x:v>D27</x:v>
      </x:c>
      <x:c r="CN9579" t="str">
        <x:v>-0.5</x:v>
      </x:c>
      <x:c r="CO9579" t="n">
        <x:f>IFERROR(IF(AND(TYPE('Rights_Evidence_Disposition'!D27)=TYPE(CN9579),ISBLANK('Rights_Evidence_Disposition'!D27)=ISBLANK(CN9579),EXACT('Rights_Evidence_Disposition'!D27,CN9579)),0,1),1)</x:f>
        <x:v>0</x:v>
      </x:c>
    </x:row>
    <x:row r="9580">
      <x:c r="CL9580" t="str">
        <x:v>Rights_Evidence_Disposition</x:v>
      </x:c>
      <x:c r="CM9580" t="str">
        <x:v>E27</x:v>
      </x:c>
      <x:c r="CN9580" t="str">
        <x:v>EVIDENCE_BACKED_NO_MATERIAL_CHANGE</x:v>
      </x:c>
      <x:c r="CO9580" t="n">
        <x:f>IFERROR(IF(AND(TYPE('Rights_Evidence_Disposition'!E27)=TYPE(CN9580),ISBLANK('Rights_Evidence_Disposition'!E27)=ISBLANK(CN9580),EXACT('Rights_Evidence_Disposition'!E27,CN9580)),0,1),1)</x:f>
        <x:v>0</x:v>
      </x:c>
    </x:row>
    <x:row r="9581">
      <x:c r="CL9581" t="str">
        <x:v>Rights_Evidence_Disposition</x:v>
      </x:c>
      <x:c r="CM9581" t="str">
        <x:v>F27</x:v>
      </x:c>
      <x:c r="CN9581" t="str">
        <x:v>A zero is valid only with this explicit disposition and rationale; it is not a blank or silent default.</x:v>
      </x:c>
      <x:c r="CO9581" t="n">
        <x:f>IFERROR(IF(AND(TYPE('Rights_Evidence_Disposition'!F27)=TYPE(CN9581),ISBLANK('Rights_Evidence_Disposition'!F27)=ISBLANK(CN9581),EXACT('Rights_Evidence_Disposition'!F27,CN9581)),0,1),1)</x:f>
        <x:v>0</x:v>
      </x:c>
    </x:row>
    <x:row r="9582">
      <x:c r="CL9582" t="str">
        <x:v>Rights_Evidence_Disposition</x:v>
      </x:c>
      <x:c r="CM9582" t="str">
        <x:v>G27</x:v>
      </x:c>
      <x:c r="CN9582" t="str">
        <x:v>Scoped Tier-2 rights sweep found no material pathway in the documented remote-work options. This is an analyst disposition for a worked example, not independent empirical validation.</x:v>
      </x:c>
      <x:c r="CO9582" t="n">
        <x:f>IFERROR(IF(AND(TYPE('Rights_Evidence_Disposition'!G27)=TYPE(CN9582),ISBLANK('Rights_Evidence_Disposition'!G27)=ISBLANK(CN9582),EXACT('Rights_Evidence_Disposition'!G27,CN9582)),0,1),1)</x:f>
        <x:v>0</x:v>
      </x:c>
    </x:row>
    <x:row r="9583">
      <x:c r="CL9583" t="str">
        <x:v>Rights_Evidence_Disposition</x:v>
      </x:c>
      <x:c r="CM9583" t="str">
        <x:v>H27</x:v>
      </x:c>
      <x:c r="CN9583" t="str">
        <x:v>Tier-2 analyst review; rerun for stronger claims or changed context.</x:v>
      </x:c>
      <x:c r="CO9583" t="n">
        <x:f>IFERROR(IF(AND(TYPE('Rights_Evidence_Disposition'!H27)=TYPE(CN9583),ISBLANK('Rights_Evidence_Disposition'!H27)=ISBLANK(CN9583),EXACT('Rights_Evidence_Disposition'!H27,CN9583)),0,1),1)</x:f>
        <x:v>0</x:v>
      </x:c>
    </x:row>
    <x:row r="9584">
      <x:c r="CL9584" t="str">
        <x:v>Rights_Evidence_Disposition</x:v>
      </x:c>
      <x:c r="CM9584" t="str">
        <x:v>I27</x:v>
      </x:c>
      <x:c r="CN9584" t="str">
        <x:v>New stakeholder, adverse report, option redesign, scale expansion, or contradictory evidence.</x:v>
      </x:c>
      <x:c r="CO9584" t="n">
        <x:f>IFERROR(IF(AND(TYPE('Rights_Evidence_Disposition'!I27)=TYPE(CN9584),ISBLANK('Rights_Evidence_Disposition'!I27)=ISBLANK(CN9584),EXACT('Rights_Evidence_Disposition'!I27,CN9584)),0,1),1)</x:f>
        <x:v>0</x:v>
      </x:c>
    </x:row>
    <x:row r="9585">
      <x:c r="CL9585" t="str">
        <x:v>Rights_Evidence_Disposition</x:v>
      </x:c>
      <x:c r="CM9585" t="str">
        <x:v>A28</x:v>
      </x:c>
      <x:c r="CN9585" t="str">
        <x:v>NEED</x:v>
      </x:c>
      <x:c r="CO9585" t="n">
        <x:f>IFERROR(IF(AND(TYPE('Rights_Evidence_Disposition'!A28)=TYPE(CN9585),ISBLANK('Rights_Evidence_Disposition'!A28)=ISBLANK(CN9585),EXACT('Rights_Evidence_Disposition'!A28,CN9585)),0,1),1)</x:f>
        <x:v>0</x:v>
      </x:c>
    </x:row>
    <x:row r="9586">
      <x:c r="CL9586" t="str">
        <x:v>Rights_Evidence_Disposition</x:v>
      </x:c>
      <x:c r="CM9586" t="str">
        <x:v>B28</x:v>
      </x:c>
      <x:c r="CN9586" t="str">
        <x:v>U1</x:v>
      </x:c>
      <x:c r="CO9586" t="n">
        <x:f>IFERROR(IF(AND(TYPE('Rights_Evidence_Disposition'!B28)=TYPE(CN9586),ISBLANK('Rights_Evidence_Disposition'!B28)=ISBLANK(CN9586),EXACT('Rights_Evidence_Disposition'!B28,CN9586)),0,1),1)</x:f>
        <x:v>0</x:v>
      </x:c>
    </x:row>
    <x:row r="9587">
      <x:c r="CL9587" t="str">
        <x:v>Rights_Evidence_Disposition</x:v>
      </x:c>
      <x:c r="CM9587" t="str">
        <x:v>C28</x:v>
      </x:c>
      <x:c r="CN9587" t="str">
        <x:v>D2</x:v>
      </x:c>
      <x:c r="CO9587" t="n">
        <x:f>IFERROR(IF(AND(TYPE('Rights_Evidence_Disposition'!C28)=TYPE(CN9587),ISBLANK('Rights_Evidence_Disposition'!C28)=ISBLANK(CN9587),EXACT('Rights_Evidence_Disposition'!C28,CN9587)),0,1),1)</x:f>
        <x:v>0</x:v>
      </x:c>
    </x:row>
    <x:row r="9588">
      <x:c r="CL9588" t="str">
        <x:v>Rights_Evidence_Disposition</x:v>
      </x:c>
      <x:c r="CM9588" t="str">
        <x:v>D28</x:v>
      </x:c>
      <x:c r="CN9588" t="str">
        <x:v>-0.5</x:v>
      </x:c>
      <x:c r="CO9588" t="n">
        <x:f>IFERROR(IF(AND(TYPE('Rights_Evidence_Disposition'!D28)=TYPE(CN9588),ISBLANK('Rights_Evidence_Disposition'!D28)=ISBLANK(CN9588),EXACT('Rights_Evidence_Disposition'!D28,CN9588)),0,1),1)</x:f>
        <x:v>0</x:v>
      </x:c>
    </x:row>
    <x:row r="9589">
      <x:c r="CL9589" t="str">
        <x:v>Rights_Evidence_Disposition</x:v>
      </x:c>
      <x:c r="CM9589" t="str">
        <x:v>E28</x:v>
      </x:c>
      <x:c r="CN9589" t="str">
        <x:v>EVIDENCE_BACKED_NO_MATERIAL_CHANGE</x:v>
      </x:c>
      <x:c r="CO9589" t="n">
        <x:f>IFERROR(IF(AND(TYPE('Rights_Evidence_Disposition'!E28)=TYPE(CN9589),ISBLANK('Rights_Evidence_Disposition'!E28)=ISBLANK(CN9589),EXACT('Rights_Evidence_Disposition'!E28,CN9589)),0,1),1)</x:f>
        <x:v>0</x:v>
      </x:c>
    </x:row>
    <x:row r="9590">
      <x:c r="CL9590" t="str">
        <x:v>Rights_Evidence_Disposition</x:v>
      </x:c>
      <x:c r="CM9590" t="str">
        <x:v>F28</x:v>
      </x:c>
      <x:c r="CN9590" t="str">
        <x:v>A zero is valid only with this explicit disposition and rationale; it is not a blank or silent default.</x:v>
      </x:c>
      <x:c r="CO9590" t="n">
        <x:f>IFERROR(IF(AND(TYPE('Rights_Evidence_Disposition'!F28)=TYPE(CN9590),ISBLANK('Rights_Evidence_Disposition'!F28)=ISBLANK(CN9590),EXACT('Rights_Evidence_Disposition'!F28,CN9590)),0,1),1)</x:f>
        <x:v>0</x:v>
      </x:c>
    </x:row>
    <x:row r="9591">
      <x:c r="CL9591" t="str">
        <x:v>Rights_Evidence_Disposition</x:v>
      </x:c>
      <x:c r="CM9591" t="str">
        <x:v>G28</x:v>
      </x:c>
      <x:c r="CN9591" t="str">
        <x:v>Scoped Tier-2 rights sweep found no material pathway in the documented remote-work options. This is an analyst disposition for a worked example, not independent empirical validation.</x:v>
      </x:c>
      <x:c r="CO9591" t="n">
        <x:f>IFERROR(IF(AND(TYPE('Rights_Evidence_Disposition'!G28)=TYPE(CN9591),ISBLANK('Rights_Evidence_Disposition'!G28)=ISBLANK(CN9591),EXACT('Rights_Evidence_Disposition'!G28,CN9591)),0,1),1)</x:f>
        <x:v>0</x:v>
      </x:c>
    </x:row>
    <x:row r="9592">
      <x:c r="CL9592" t="str">
        <x:v>Rights_Evidence_Disposition</x:v>
      </x:c>
      <x:c r="CM9592" t="str">
        <x:v>H28</x:v>
      </x:c>
      <x:c r="CN9592" t="str">
        <x:v>Tier-2 analyst review; rerun for stronger claims or changed context.</x:v>
      </x:c>
      <x:c r="CO9592" t="n">
        <x:f>IFERROR(IF(AND(TYPE('Rights_Evidence_Disposition'!H28)=TYPE(CN9592),ISBLANK('Rights_Evidence_Disposition'!H28)=ISBLANK(CN9592),EXACT('Rights_Evidence_Disposition'!H28,CN9592)),0,1),1)</x:f>
        <x:v>0</x:v>
      </x:c>
    </x:row>
    <x:row r="9593">
      <x:c r="CL9593" t="str">
        <x:v>Rights_Evidence_Disposition</x:v>
      </x:c>
      <x:c r="CM9593" t="str">
        <x:v>I28</x:v>
      </x:c>
      <x:c r="CN9593" t="str">
        <x:v>New stakeholder, adverse report, option redesign, scale expansion, or contradictory evidence.</x:v>
      </x:c>
      <x:c r="CO9593" t="n">
        <x:f>IFERROR(IF(AND(TYPE('Rights_Evidence_Disposition'!I28)=TYPE(CN9593),ISBLANK('Rights_Evidence_Disposition'!I28)=ISBLANK(CN9593),EXACT('Rights_Evidence_Disposition'!I28,CN9593)),0,1),1)</x:f>
        <x:v>0</x:v>
      </x:c>
    </x:row>
    <x:row r="9594">
      <x:c r="CL9594" t="str">
        <x:v>Rights_Evidence_Disposition</x:v>
      </x:c>
      <x:c r="CM9594" t="str">
        <x:v>A29</x:v>
      </x:c>
      <x:c r="CN9594" t="str">
        <x:v>NEED</x:v>
      </x:c>
      <x:c r="CO9594" t="n">
        <x:f>IFERROR(IF(AND(TYPE('Rights_Evidence_Disposition'!A29)=TYPE(CN9594),ISBLANK('Rights_Evidence_Disposition'!A29)=ISBLANK(CN9594),EXACT('Rights_Evidence_Disposition'!A29,CN9594)),0,1),1)</x:f>
        <x:v>0</x:v>
      </x:c>
    </x:row>
    <x:row r="9595">
      <x:c r="CL9595" t="str">
        <x:v>Rights_Evidence_Disposition</x:v>
      </x:c>
      <x:c r="CM9595" t="str">
        <x:v>B29</x:v>
      </x:c>
      <x:c r="CN9595" t="str">
        <x:v>U2</x:v>
      </x:c>
      <x:c r="CO9595" t="n">
        <x:f>IFERROR(IF(AND(TYPE('Rights_Evidence_Disposition'!B29)=TYPE(CN9595),ISBLANK('Rights_Evidence_Disposition'!B29)=ISBLANK(CN9595),EXACT('Rights_Evidence_Disposition'!B29,CN9595)),0,1),1)</x:f>
        <x:v>0</x:v>
      </x:c>
    </x:row>
    <x:row r="9596">
      <x:c r="CL9596" t="str">
        <x:v>Rights_Evidence_Disposition</x:v>
      </x:c>
      <x:c r="CM9596" t="str">
        <x:v>C29</x:v>
      </x:c>
      <x:c r="CN9596" t="str">
        <x:v>D1</x:v>
      </x:c>
      <x:c r="CO9596" t="n">
        <x:f>IFERROR(IF(AND(TYPE('Rights_Evidence_Disposition'!C29)=TYPE(CN9596),ISBLANK('Rights_Evidence_Disposition'!C29)=ISBLANK(CN9596),EXACT('Rights_Evidence_Disposition'!C29,CN9596)),0,1),1)</x:f>
        <x:v>0</x:v>
      </x:c>
    </x:row>
    <x:row r="9597">
      <x:c r="CL9597" t="str">
        <x:v>Rights_Evidence_Disposition</x:v>
      </x:c>
      <x:c r="CM9597" t="str">
        <x:v>D29</x:v>
      </x:c>
      <x:c r="CN9597" t="str">
        <x:v>-0.5</x:v>
      </x:c>
      <x:c r="CO9597" t="n">
        <x:f>IFERROR(IF(AND(TYPE('Rights_Evidence_Disposition'!D29)=TYPE(CN9597),ISBLANK('Rights_Evidence_Disposition'!D29)=ISBLANK(CN9597),EXACT('Rights_Evidence_Disposition'!D29,CN9597)),0,1),1)</x:f>
        <x:v>0</x:v>
      </x:c>
    </x:row>
    <x:row r="9598">
      <x:c r="CL9598" t="str">
        <x:v>Rights_Evidence_Disposition</x:v>
      </x:c>
      <x:c r="CM9598" t="str">
        <x:v>E29</x:v>
      </x:c>
      <x:c r="CN9598" t="str">
        <x:v>ESTIMATED</x:v>
      </x:c>
      <x:c r="CO9598" t="n">
        <x:f>IFERROR(IF(AND(TYPE('Rights_Evidence_Disposition'!E29)=TYPE(CN9598),ISBLANK('Rights_Evidence_Disposition'!E29)=ISBLANK(CN9598),EXACT('Rights_Evidence_Disposition'!E29,CN9598)),0,1),1)</x:f>
        <x:v>0</x:v>
      </x:c>
    </x:row>
    <x:row r="9599">
      <x:c r="CL9599" t="str">
        <x:v>Rights_Evidence_Disposition</x:v>
      </x:c>
      <x:c r="CM9599" t="str">
        <x:v>F29</x:v>
      </x:c>
      <x:c r="CN9599" t="str">
        <x:v>Zero allowed only after the logged instances and subgroup review support no material change.</x:v>
      </x:c>
      <x:c r="CO9599" t="n">
        <x:f>IFERROR(IF(AND(TYPE('Rights_Evidence_Disposition'!F29)=TYPE(CN9599),ISBLANK('Rights_Evidence_Disposition'!F29)=ISBLANK(CN9599),EXACT('Rights_Evidence_Disposition'!F29,CN9599)),0,1),1)</x:f>
        <x:v>0</x:v>
      </x:c>
    </x:row>
    <x:row r="9600">
      <x:c r="CL9600" t="str">
        <x:v>Rights_Evidence_Disposition</x:v>
      </x:c>
      <x:c r="CM9600" t="str">
        <x:v>G29</x:v>
      </x:c>
      <x:c r="CN9600" t="str">
        <x:v>An explicit Impact_Input instance is logged for this union-dimension cell; rights review still uses the Base stream and worst-affected subgroup semantics.</x:v>
      </x:c>
      <x:c r="CO9600" t="n">
        <x:f>IFERROR(IF(AND(TYPE('Rights_Evidence_Disposition'!G29)=TYPE(CN9600),ISBLANK('Rights_Evidence_Disposition'!G29)=ISBLANK(CN9600),EXACT('Rights_Evidence_Disposition'!G29,CN9600)),0,1),1)</x:f>
        <x:v>0</x:v>
      </x:c>
    </x:row>
    <x:row r="9601">
      <x:c r="CL9601" t="str">
        <x:v>Rights_Evidence_Disposition</x:v>
      </x:c>
      <x:c r="CM9601" t="str">
        <x:v>H29</x:v>
      </x:c>
      <x:c r="CN9601" t="str">
        <x:v>Tier-2 analyst review; rerun for stronger claims or changed context.</x:v>
      </x:c>
      <x:c r="CO9601" t="n">
        <x:f>IFERROR(IF(AND(TYPE('Rights_Evidence_Disposition'!H29)=TYPE(CN9601),ISBLANK('Rights_Evidence_Disposition'!H29)=ISBLANK(CN9601),EXACT('Rights_Evidence_Disposition'!H29,CN9601)),0,1),1)</x:f>
        <x:v>0</x:v>
      </x:c>
    </x:row>
    <x:row r="9602">
      <x:c r="CL9602" t="str">
        <x:v>Rights_Evidence_Disposition</x:v>
      </x:c>
      <x:c r="CM9602" t="str">
        <x:v>I29</x:v>
      </x:c>
      <x:c r="CN9602" t="str">
        <x:v>New stakeholder, adverse report, option redesign, scale expansion, or contradictory evidence.</x:v>
      </x:c>
      <x:c r="CO9602" t="n">
        <x:f>IFERROR(IF(AND(TYPE('Rights_Evidence_Disposition'!I29)=TYPE(CN9602),ISBLANK('Rights_Evidence_Disposition'!I29)=ISBLANK(CN9602),EXACT('Rights_Evidence_Disposition'!I29,CN9602)),0,1),1)</x:f>
        <x:v>0</x:v>
      </x:c>
    </x:row>
    <x:row r="9603">
      <x:c r="CL9603" t="str">
        <x:v>Rights_Evidence_Disposition</x:v>
      </x:c>
      <x:c r="CM9603" t="str">
        <x:v>A30</x:v>
      </x:c>
      <x:c r="CN9603" t="str">
        <x:v>NEED</x:v>
      </x:c>
      <x:c r="CO9603" t="n">
        <x:f>IFERROR(IF(AND(TYPE('Rights_Evidence_Disposition'!A30)=TYPE(CN9603),ISBLANK('Rights_Evidence_Disposition'!A30)=ISBLANK(CN9603),EXACT('Rights_Evidence_Disposition'!A30,CN9603)),0,1),1)</x:f>
        <x:v>0</x:v>
      </x:c>
    </x:row>
    <x:row r="9604">
      <x:c r="CL9604" t="str">
        <x:v>Rights_Evidence_Disposition</x:v>
      </x:c>
      <x:c r="CM9604" t="str">
        <x:v>B30</x:v>
      </x:c>
      <x:c r="CN9604" t="str">
        <x:v>U2</x:v>
      </x:c>
      <x:c r="CO9604" t="n">
        <x:f>IFERROR(IF(AND(TYPE('Rights_Evidence_Disposition'!B30)=TYPE(CN9604),ISBLANK('Rights_Evidence_Disposition'!B30)=ISBLANK(CN9604),EXACT('Rights_Evidence_Disposition'!B30,CN9604)),0,1),1)</x:f>
        <x:v>0</x:v>
      </x:c>
    </x:row>
    <x:row r="9605">
      <x:c r="CL9605" t="str">
        <x:v>Rights_Evidence_Disposition</x:v>
      </x:c>
      <x:c r="CM9605" t="str">
        <x:v>C30</x:v>
      </x:c>
      <x:c r="CN9605" t="str">
        <x:v>D2</x:v>
      </x:c>
      <x:c r="CO9605" t="n">
        <x:f>IFERROR(IF(AND(TYPE('Rights_Evidence_Disposition'!C30)=TYPE(CN9605),ISBLANK('Rights_Evidence_Disposition'!C30)=ISBLANK(CN9605),EXACT('Rights_Evidence_Disposition'!C30,CN9605)),0,1),1)</x:f>
        <x:v>0</x:v>
      </x:c>
    </x:row>
    <x:row r="9606">
      <x:c r="CL9606" t="str">
        <x:v>Rights_Evidence_Disposition</x:v>
      </x:c>
      <x:c r="CM9606" t="str">
        <x:v>D30</x:v>
      </x:c>
      <x:c r="CN9606" t="str">
        <x:v>-0.5</x:v>
      </x:c>
      <x:c r="CO9606" t="n">
        <x:f>IFERROR(IF(AND(TYPE('Rights_Evidence_Disposition'!D30)=TYPE(CN9606),ISBLANK('Rights_Evidence_Disposition'!D30)=ISBLANK(CN9606),EXACT('Rights_Evidence_Disposition'!D30,CN9606)),0,1),1)</x:f>
        <x:v>0</x:v>
      </x:c>
    </x:row>
    <x:row r="9607">
      <x:c r="CL9607" t="str">
        <x:v>Rights_Evidence_Disposition</x:v>
      </x:c>
      <x:c r="CM9607" t="str">
        <x:v>E30</x:v>
      </x:c>
      <x:c r="CN9607" t="str">
        <x:v>EVIDENCE_BACKED_NO_MATERIAL_CHANGE</x:v>
      </x:c>
      <x:c r="CO9607" t="n">
        <x:f>IFERROR(IF(AND(TYPE('Rights_Evidence_Disposition'!E30)=TYPE(CN9607),ISBLANK('Rights_Evidence_Disposition'!E30)=ISBLANK(CN9607),EXACT('Rights_Evidence_Disposition'!E30,CN9607)),0,1),1)</x:f>
        <x:v>0</x:v>
      </x:c>
    </x:row>
    <x:row r="9608">
      <x:c r="CL9608" t="str">
        <x:v>Rights_Evidence_Disposition</x:v>
      </x:c>
      <x:c r="CM9608" t="str">
        <x:v>F30</x:v>
      </x:c>
      <x:c r="CN9608" t="str">
        <x:v>A zero is valid only with this explicit disposition and rationale; it is not a blank or silent default.</x:v>
      </x:c>
      <x:c r="CO9608" t="n">
        <x:f>IFERROR(IF(AND(TYPE('Rights_Evidence_Disposition'!F30)=TYPE(CN9608),ISBLANK('Rights_Evidence_Disposition'!F30)=ISBLANK(CN9608),EXACT('Rights_Evidence_Disposition'!F30,CN9608)),0,1),1)</x:f>
        <x:v>0</x:v>
      </x:c>
    </x:row>
    <x:row r="9609">
      <x:c r="CL9609" t="str">
        <x:v>Rights_Evidence_Disposition</x:v>
      </x:c>
      <x:c r="CM9609" t="str">
        <x:v>G30</x:v>
      </x:c>
      <x:c r="CN9609" t="str">
        <x:v>Scoped Tier-2 rights sweep found no material pathway in the documented remote-work options. This is an analyst disposition for a worked example, not independent empirical validation.</x:v>
      </x:c>
      <x:c r="CO9609" t="n">
        <x:f>IFERROR(IF(AND(TYPE('Rights_Evidence_Disposition'!G30)=TYPE(CN9609),ISBLANK('Rights_Evidence_Disposition'!G30)=ISBLANK(CN9609),EXACT('Rights_Evidence_Disposition'!G30,CN9609)),0,1),1)</x:f>
        <x:v>0</x:v>
      </x:c>
    </x:row>
    <x:row r="9610">
      <x:c r="CL9610" t="str">
        <x:v>Rights_Evidence_Disposition</x:v>
      </x:c>
      <x:c r="CM9610" t="str">
        <x:v>H30</x:v>
      </x:c>
      <x:c r="CN9610" t="str">
        <x:v>Tier-2 analyst review; rerun for stronger claims or changed context.</x:v>
      </x:c>
      <x:c r="CO9610" t="n">
        <x:f>IFERROR(IF(AND(TYPE('Rights_Evidence_Disposition'!H30)=TYPE(CN9610),ISBLANK('Rights_Evidence_Disposition'!H30)=ISBLANK(CN9610),EXACT('Rights_Evidence_Disposition'!H30,CN9610)),0,1),1)</x:f>
        <x:v>0</x:v>
      </x:c>
    </x:row>
    <x:row r="9611">
      <x:c r="CL9611" t="str">
        <x:v>Rights_Evidence_Disposition</x:v>
      </x:c>
      <x:c r="CM9611" t="str">
        <x:v>I30</x:v>
      </x:c>
      <x:c r="CN9611" t="str">
        <x:v>New stakeholder, adverse report, option redesign, scale expansion, or contradictory evidence.</x:v>
      </x:c>
      <x:c r="CO9611" t="n">
        <x:f>IFERROR(IF(AND(TYPE('Rights_Evidence_Disposition'!I30)=TYPE(CN9611),ISBLANK('Rights_Evidence_Disposition'!I30)=ISBLANK(CN9611),EXACT('Rights_Evidence_Disposition'!I30,CN9611)),0,1),1)</x:f>
        <x:v>0</x:v>
      </x:c>
    </x:row>
    <x:row r="9612">
      <x:c r="CL9612" t="str">
        <x:v>Rights_Evidence_Disposition</x:v>
      </x:c>
      <x:c r="CM9612" t="str">
        <x:v>A31</x:v>
      </x:c>
      <x:c r="CN9612" t="str">
        <x:v>NEED</x:v>
      </x:c>
      <x:c r="CO9612" t="n">
        <x:f>IFERROR(IF(AND(TYPE('Rights_Evidence_Disposition'!A31)=TYPE(CN9612),ISBLANK('Rights_Evidence_Disposition'!A31)=ISBLANK(CN9612),EXACT('Rights_Evidence_Disposition'!A31,CN9612)),0,1),1)</x:f>
        <x:v>0</x:v>
      </x:c>
    </x:row>
    <x:row r="9613">
      <x:c r="CL9613" t="str">
        <x:v>Rights_Evidence_Disposition</x:v>
      </x:c>
      <x:c r="CM9613" t="str">
        <x:v>B31</x:v>
      </x:c>
      <x:c r="CN9613" t="str">
        <x:v>U3</x:v>
      </x:c>
      <x:c r="CO9613" t="n">
        <x:f>IFERROR(IF(AND(TYPE('Rights_Evidence_Disposition'!B31)=TYPE(CN9613),ISBLANK('Rights_Evidence_Disposition'!B31)=ISBLANK(CN9613),EXACT('Rights_Evidence_Disposition'!B31,CN9613)),0,1),1)</x:f>
        <x:v>0</x:v>
      </x:c>
    </x:row>
    <x:row r="9614">
      <x:c r="CL9614" t="str">
        <x:v>Rights_Evidence_Disposition</x:v>
      </x:c>
      <x:c r="CM9614" t="str">
        <x:v>C31</x:v>
      </x:c>
      <x:c r="CN9614" t="str">
        <x:v>D1</x:v>
      </x:c>
      <x:c r="CO9614" t="n">
        <x:f>IFERROR(IF(AND(TYPE('Rights_Evidence_Disposition'!C31)=TYPE(CN9614),ISBLANK('Rights_Evidence_Disposition'!C31)=ISBLANK(CN9614),EXACT('Rights_Evidence_Disposition'!C31,CN9614)),0,1),1)</x:f>
        <x:v>0</x:v>
      </x:c>
    </x:row>
    <x:row r="9615">
      <x:c r="CL9615" t="str">
        <x:v>Rights_Evidence_Disposition</x:v>
      </x:c>
      <x:c r="CM9615" t="str">
        <x:v>D31</x:v>
      </x:c>
      <x:c r="CN9615" t="str">
        <x:v>-0.5</x:v>
      </x:c>
      <x:c r="CO9615" t="n">
        <x:f>IFERROR(IF(AND(TYPE('Rights_Evidence_Disposition'!D31)=TYPE(CN9615),ISBLANK('Rights_Evidence_Disposition'!D31)=ISBLANK(CN9615),EXACT('Rights_Evidence_Disposition'!D31,CN9615)),0,1),1)</x:f>
        <x:v>0</x:v>
      </x:c>
    </x:row>
    <x:row r="9616">
      <x:c r="CL9616" t="str">
        <x:v>Rights_Evidence_Disposition</x:v>
      </x:c>
      <x:c r="CM9616" t="str">
        <x:v>E31</x:v>
      </x:c>
      <x:c r="CN9616" t="str">
        <x:v>ESTIMATED</x:v>
      </x:c>
      <x:c r="CO9616" t="n">
        <x:f>IFERROR(IF(AND(TYPE('Rights_Evidence_Disposition'!E31)=TYPE(CN9616),ISBLANK('Rights_Evidence_Disposition'!E31)=ISBLANK(CN9616),EXACT('Rights_Evidence_Disposition'!E31,CN9616)),0,1),1)</x:f>
        <x:v>0</x:v>
      </x:c>
    </x:row>
    <x:row r="9617">
      <x:c r="CL9617" t="str">
        <x:v>Rights_Evidence_Disposition</x:v>
      </x:c>
      <x:c r="CM9617" t="str">
        <x:v>F31</x:v>
      </x:c>
      <x:c r="CN9617" t="str">
        <x:v>Zero allowed only after the logged instances and subgroup review support no material change.</x:v>
      </x:c>
      <x:c r="CO9617" t="n">
        <x:f>IFERROR(IF(AND(TYPE('Rights_Evidence_Disposition'!F31)=TYPE(CN9617),ISBLANK('Rights_Evidence_Disposition'!F31)=ISBLANK(CN9617),EXACT('Rights_Evidence_Disposition'!F31,CN9617)),0,1),1)</x:f>
        <x:v>0</x:v>
      </x:c>
    </x:row>
    <x:row r="9618">
      <x:c r="CL9618" t="str">
        <x:v>Rights_Evidence_Disposition</x:v>
      </x:c>
      <x:c r="CM9618" t="str">
        <x:v>G31</x:v>
      </x:c>
      <x:c r="CN9618" t="str">
        <x:v>An explicit Impact_Input instance is logged for this union-dimension cell; rights review still uses the Base stream and worst-affected subgroup semantics.</x:v>
      </x:c>
      <x:c r="CO9618" t="n">
        <x:f>IFERROR(IF(AND(TYPE('Rights_Evidence_Disposition'!G31)=TYPE(CN9618),ISBLANK('Rights_Evidence_Disposition'!G31)=ISBLANK(CN9618),EXACT('Rights_Evidence_Disposition'!G31,CN9618)),0,1),1)</x:f>
        <x:v>0</x:v>
      </x:c>
    </x:row>
    <x:row r="9619">
      <x:c r="CL9619" t="str">
        <x:v>Rights_Evidence_Disposition</x:v>
      </x:c>
      <x:c r="CM9619" t="str">
        <x:v>H31</x:v>
      </x:c>
      <x:c r="CN9619" t="str">
        <x:v>Tier-2 analyst review; rerun for stronger claims or changed context.</x:v>
      </x:c>
      <x:c r="CO9619" t="n">
        <x:f>IFERROR(IF(AND(TYPE('Rights_Evidence_Disposition'!H31)=TYPE(CN9619),ISBLANK('Rights_Evidence_Disposition'!H31)=ISBLANK(CN9619),EXACT('Rights_Evidence_Disposition'!H31,CN9619)),0,1),1)</x:f>
        <x:v>0</x:v>
      </x:c>
    </x:row>
    <x:row r="9620">
      <x:c r="CL9620" t="str">
        <x:v>Rights_Evidence_Disposition</x:v>
      </x:c>
      <x:c r="CM9620" t="str">
        <x:v>I31</x:v>
      </x:c>
      <x:c r="CN9620" t="str">
        <x:v>New stakeholder, adverse report, option redesign, scale expansion, or contradictory evidence.</x:v>
      </x:c>
      <x:c r="CO9620" t="n">
        <x:f>IFERROR(IF(AND(TYPE('Rights_Evidence_Disposition'!I31)=TYPE(CN9620),ISBLANK('Rights_Evidence_Disposition'!I31)=ISBLANK(CN9620),EXACT('Rights_Evidence_Disposition'!I31,CN9620)),0,1),1)</x:f>
        <x:v>0</x:v>
      </x:c>
    </x:row>
    <x:row r="9621">
      <x:c r="CL9621" t="str">
        <x:v>Rights_Evidence_Disposition</x:v>
      </x:c>
      <x:c r="CM9621" t="str">
        <x:v>A32</x:v>
      </x:c>
      <x:c r="CN9621" t="str">
        <x:v>NEED</x:v>
      </x:c>
      <x:c r="CO9621" t="n">
        <x:f>IFERROR(IF(AND(TYPE('Rights_Evidence_Disposition'!A32)=TYPE(CN9621),ISBLANK('Rights_Evidence_Disposition'!A32)=ISBLANK(CN9621),EXACT('Rights_Evidence_Disposition'!A32,CN9621)),0,1),1)</x:f>
        <x:v>0</x:v>
      </x:c>
    </x:row>
    <x:row r="9622">
      <x:c r="CL9622" t="str">
        <x:v>Rights_Evidence_Disposition</x:v>
      </x:c>
      <x:c r="CM9622" t="str">
        <x:v>B32</x:v>
      </x:c>
      <x:c r="CN9622" t="str">
        <x:v>U3</x:v>
      </x:c>
      <x:c r="CO9622" t="n">
        <x:f>IFERROR(IF(AND(TYPE('Rights_Evidence_Disposition'!B32)=TYPE(CN9622),ISBLANK('Rights_Evidence_Disposition'!B32)=ISBLANK(CN9622),EXACT('Rights_Evidence_Disposition'!B32,CN9622)),0,1),1)</x:f>
        <x:v>0</x:v>
      </x:c>
    </x:row>
    <x:row r="9623">
      <x:c r="CL9623" t="str">
        <x:v>Rights_Evidence_Disposition</x:v>
      </x:c>
      <x:c r="CM9623" t="str">
        <x:v>C32</x:v>
      </x:c>
      <x:c r="CN9623" t="str">
        <x:v>D2</x:v>
      </x:c>
      <x:c r="CO9623" t="n">
        <x:f>IFERROR(IF(AND(TYPE('Rights_Evidence_Disposition'!C32)=TYPE(CN9623),ISBLANK('Rights_Evidence_Disposition'!C32)=ISBLANK(CN9623),EXACT('Rights_Evidence_Disposition'!C32,CN9623)),0,1),1)</x:f>
        <x:v>0</x:v>
      </x:c>
    </x:row>
    <x:row r="9624">
      <x:c r="CL9624" t="str">
        <x:v>Rights_Evidence_Disposition</x:v>
      </x:c>
      <x:c r="CM9624" t="str">
        <x:v>D32</x:v>
      </x:c>
      <x:c r="CN9624" t="str">
        <x:v>-0.5</x:v>
      </x:c>
      <x:c r="CO9624" t="n">
        <x:f>IFERROR(IF(AND(TYPE('Rights_Evidence_Disposition'!D32)=TYPE(CN9624),ISBLANK('Rights_Evidence_Disposition'!D32)=ISBLANK(CN9624),EXACT('Rights_Evidence_Disposition'!D32,CN9624)),0,1),1)</x:f>
        <x:v>0</x:v>
      </x:c>
    </x:row>
    <x:row r="9625">
      <x:c r="CL9625" t="str">
        <x:v>Rights_Evidence_Disposition</x:v>
      </x:c>
      <x:c r="CM9625" t="str">
        <x:v>E32</x:v>
      </x:c>
      <x:c r="CN9625" t="str">
        <x:v>EVIDENCE_BACKED_NO_MATERIAL_CHANGE</x:v>
      </x:c>
      <x:c r="CO9625" t="n">
        <x:f>IFERROR(IF(AND(TYPE('Rights_Evidence_Disposition'!E32)=TYPE(CN9625),ISBLANK('Rights_Evidence_Disposition'!E32)=ISBLANK(CN9625),EXACT('Rights_Evidence_Disposition'!E32,CN9625)),0,1),1)</x:f>
        <x:v>0</x:v>
      </x:c>
    </x:row>
    <x:row r="9626">
      <x:c r="CL9626" t="str">
        <x:v>Rights_Evidence_Disposition</x:v>
      </x:c>
      <x:c r="CM9626" t="str">
        <x:v>F32</x:v>
      </x:c>
      <x:c r="CN9626" t="str">
        <x:v>A zero is valid only with this explicit disposition and rationale; it is not a blank or silent default.</x:v>
      </x:c>
      <x:c r="CO9626" t="n">
        <x:f>IFERROR(IF(AND(TYPE('Rights_Evidence_Disposition'!F32)=TYPE(CN9626),ISBLANK('Rights_Evidence_Disposition'!F32)=ISBLANK(CN9626),EXACT('Rights_Evidence_Disposition'!F32,CN9626)),0,1),1)</x:f>
        <x:v>0</x:v>
      </x:c>
    </x:row>
    <x:row r="9627">
      <x:c r="CL9627" t="str">
        <x:v>Rights_Evidence_Disposition</x:v>
      </x:c>
      <x:c r="CM9627" t="str">
        <x:v>G32</x:v>
      </x:c>
      <x:c r="CN9627" t="str">
        <x:v>Scoped Tier-2 rights sweep found no material pathway in the documented remote-work options. This is an analyst disposition for a worked example, not independent empirical validation.</x:v>
      </x:c>
      <x:c r="CO9627" t="n">
        <x:f>IFERROR(IF(AND(TYPE('Rights_Evidence_Disposition'!G32)=TYPE(CN9627),ISBLANK('Rights_Evidence_Disposition'!G32)=ISBLANK(CN9627),EXACT('Rights_Evidence_Disposition'!G32,CN9627)),0,1),1)</x:f>
        <x:v>0</x:v>
      </x:c>
    </x:row>
    <x:row r="9628">
      <x:c r="CL9628" t="str">
        <x:v>Rights_Evidence_Disposition</x:v>
      </x:c>
      <x:c r="CM9628" t="str">
        <x:v>H32</x:v>
      </x:c>
      <x:c r="CN9628" t="str">
        <x:v>Tier-2 analyst review; rerun for stronger claims or changed context.</x:v>
      </x:c>
      <x:c r="CO9628" t="n">
        <x:f>IFERROR(IF(AND(TYPE('Rights_Evidence_Disposition'!H32)=TYPE(CN9628),ISBLANK('Rights_Evidence_Disposition'!H32)=ISBLANK(CN9628),EXACT('Rights_Evidence_Disposition'!H32,CN9628)),0,1),1)</x:f>
        <x:v>0</x:v>
      </x:c>
    </x:row>
    <x:row r="9629">
      <x:c r="CL9629" t="str">
        <x:v>Rights_Evidence_Disposition</x:v>
      </x:c>
      <x:c r="CM9629" t="str">
        <x:v>I32</x:v>
      </x:c>
      <x:c r="CN9629" t="str">
        <x:v>New stakeholder, adverse report, option redesign, scale expansion, or contradictory evidence.</x:v>
      </x:c>
      <x:c r="CO9629" t="n">
        <x:f>IFERROR(IF(AND(TYPE('Rights_Evidence_Disposition'!I32)=TYPE(CN9629),ISBLANK('Rights_Evidence_Disposition'!I32)=ISBLANK(CN9629),EXACT('Rights_Evidence_Disposition'!I32,CN9629)),0,1),1)</x:f>
        <x:v>0</x:v>
      </x:c>
    </x:row>
    <x:row r="9630">
      <x:c r="CL9630" t="str">
        <x:v>Rights_Evidence_Disposition</x:v>
      </x:c>
      <x:c r="CM9630" t="str">
        <x:v>A33</x:v>
      </x:c>
      <x:c r="CN9630" t="str">
        <x:v>NEED</x:v>
      </x:c>
      <x:c r="CO9630" t="n">
        <x:f>IFERROR(IF(AND(TYPE('Rights_Evidence_Disposition'!A33)=TYPE(CN9630),ISBLANK('Rights_Evidence_Disposition'!A33)=ISBLANK(CN9630),EXACT('Rights_Evidence_Disposition'!A33,CN9630)),0,1),1)</x:f>
        <x:v>0</x:v>
      </x:c>
    </x:row>
    <x:row r="9631">
      <x:c r="CL9631" t="str">
        <x:v>Rights_Evidence_Disposition</x:v>
      </x:c>
      <x:c r="CM9631" t="str">
        <x:v>B33</x:v>
      </x:c>
      <x:c r="CN9631" t="str">
        <x:v>U4</x:v>
      </x:c>
      <x:c r="CO9631" t="n">
        <x:f>IFERROR(IF(AND(TYPE('Rights_Evidence_Disposition'!B33)=TYPE(CN9631),ISBLANK('Rights_Evidence_Disposition'!B33)=ISBLANK(CN9631),EXACT('Rights_Evidence_Disposition'!B33,CN9631)),0,1),1)</x:f>
        <x:v>0</x:v>
      </x:c>
    </x:row>
    <x:row r="9632">
      <x:c r="CL9632" t="str">
        <x:v>Rights_Evidence_Disposition</x:v>
      </x:c>
      <x:c r="CM9632" t="str">
        <x:v>C33</x:v>
      </x:c>
      <x:c r="CN9632" t="str">
        <x:v>D1</x:v>
      </x:c>
      <x:c r="CO9632" t="n">
        <x:f>IFERROR(IF(AND(TYPE('Rights_Evidence_Disposition'!C33)=TYPE(CN9632),ISBLANK('Rights_Evidence_Disposition'!C33)=ISBLANK(CN9632),EXACT('Rights_Evidence_Disposition'!C33,CN9632)),0,1),1)</x:f>
        <x:v>0</x:v>
      </x:c>
    </x:row>
    <x:row r="9633">
      <x:c r="CL9633" t="str">
        <x:v>Rights_Evidence_Disposition</x:v>
      </x:c>
      <x:c r="CM9633" t="str">
        <x:v>D33</x:v>
      </x:c>
      <x:c r="CN9633" t="str">
        <x:v>-0.5</x:v>
      </x:c>
      <x:c r="CO9633" t="n">
        <x:f>IFERROR(IF(AND(TYPE('Rights_Evidence_Disposition'!D33)=TYPE(CN9633),ISBLANK('Rights_Evidence_Disposition'!D33)=ISBLANK(CN9633),EXACT('Rights_Evidence_Disposition'!D33,CN9633)),0,1),1)</x:f>
        <x:v>0</x:v>
      </x:c>
    </x:row>
    <x:row r="9634">
      <x:c r="CL9634" t="str">
        <x:v>Rights_Evidence_Disposition</x:v>
      </x:c>
      <x:c r="CM9634" t="str">
        <x:v>E33</x:v>
      </x:c>
      <x:c r="CN9634" t="str">
        <x:v>ESTIMATED</x:v>
      </x:c>
      <x:c r="CO9634" t="n">
        <x:f>IFERROR(IF(AND(TYPE('Rights_Evidence_Disposition'!E33)=TYPE(CN9634),ISBLANK('Rights_Evidence_Disposition'!E33)=ISBLANK(CN9634),EXACT('Rights_Evidence_Disposition'!E33,CN9634)),0,1),1)</x:f>
        <x:v>0</x:v>
      </x:c>
    </x:row>
    <x:row r="9635">
      <x:c r="CL9635" t="str">
        <x:v>Rights_Evidence_Disposition</x:v>
      </x:c>
      <x:c r="CM9635" t="str">
        <x:v>F33</x:v>
      </x:c>
      <x:c r="CN9635" t="str">
        <x:v>Zero allowed only after the logged instances and subgroup review support no material change.</x:v>
      </x:c>
      <x:c r="CO9635" t="n">
        <x:f>IFERROR(IF(AND(TYPE('Rights_Evidence_Disposition'!F33)=TYPE(CN9635),ISBLANK('Rights_Evidence_Disposition'!F33)=ISBLANK(CN9635),EXACT('Rights_Evidence_Disposition'!F33,CN9635)),0,1),1)</x:f>
        <x:v>0</x:v>
      </x:c>
    </x:row>
    <x:row r="9636">
      <x:c r="CL9636" t="str">
        <x:v>Rights_Evidence_Disposition</x:v>
      </x:c>
      <x:c r="CM9636" t="str">
        <x:v>G33</x:v>
      </x:c>
      <x:c r="CN9636" t="str">
        <x:v>An explicit Impact_Input instance is logged for this union-dimension cell; rights review still uses the Base stream and worst-affected subgroup semantics.</x:v>
      </x:c>
      <x:c r="CO9636" t="n">
        <x:f>IFERROR(IF(AND(TYPE('Rights_Evidence_Disposition'!G33)=TYPE(CN9636),ISBLANK('Rights_Evidence_Disposition'!G33)=ISBLANK(CN9636),EXACT('Rights_Evidence_Disposition'!G33,CN9636)),0,1),1)</x:f>
        <x:v>0</x:v>
      </x:c>
    </x:row>
    <x:row r="9637">
      <x:c r="CL9637" t="str">
        <x:v>Rights_Evidence_Disposition</x:v>
      </x:c>
      <x:c r="CM9637" t="str">
        <x:v>H33</x:v>
      </x:c>
      <x:c r="CN9637" t="str">
        <x:v>Tier-2 analyst review; rerun for stronger claims or changed context.</x:v>
      </x:c>
      <x:c r="CO9637" t="n">
        <x:f>IFERROR(IF(AND(TYPE('Rights_Evidence_Disposition'!H33)=TYPE(CN9637),ISBLANK('Rights_Evidence_Disposition'!H33)=ISBLANK(CN9637),EXACT('Rights_Evidence_Disposition'!H33,CN9637)),0,1),1)</x:f>
        <x:v>0</x:v>
      </x:c>
    </x:row>
    <x:row r="9638">
      <x:c r="CL9638" t="str">
        <x:v>Rights_Evidence_Disposition</x:v>
      </x:c>
      <x:c r="CM9638" t="str">
        <x:v>I33</x:v>
      </x:c>
      <x:c r="CN9638" t="str">
        <x:v>New stakeholder, adverse report, option redesign, scale expansion, or contradictory evidence.</x:v>
      </x:c>
      <x:c r="CO9638" t="n">
        <x:f>IFERROR(IF(AND(TYPE('Rights_Evidence_Disposition'!I33)=TYPE(CN9638),ISBLANK('Rights_Evidence_Disposition'!I33)=ISBLANK(CN9638),EXACT('Rights_Evidence_Disposition'!I33,CN9638)),0,1),1)</x:f>
        <x:v>0</x:v>
      </x:c>
    </x:row>
    <x:row r="9639">
      <x:c r="CL9639" t="str">
        <x:v>Rights_Evidence_Disposition</x:v>
      </x:c>
      <x:c r="CM9639" t="str">
        <x:v>A34</x:v>
      </x:c>
      <x:c r="CN9639" t="str">
        <x:v>NEED</x:v>
      </x:c>
      <x:c r="CO9639" t="n">
        <x:f>IFERROR(IF(AND(TYPE('Rights_Evidence_Disposition'!A34)=TYPE(CN9639),ISBLANK('Rights_Evidence_Disposition'!A34)=ISBLANK(CN9639),EXACT('Rights_Evidence_Disposition'!A34,CN9639)),0,1),1)</x:f>
        <x:v>0</x:v>
      </x:c>
    </x:row>
    <x:row r="9640">
      <x:c r="CL9640" t="str">
        <x:v>Rights_Evidence_Disposition</x:v>
      </x:c>
      <x:c r="CM9640" t="str">
        <x:v>B34</x:v>
      </x:c>
      <x:c r="CN9640" t="str">
        <x:v>U4</x:v>
      </x:c>
      <x:c r="CO9640" t="n">
        <x:f>IFERROR(IF(AND(TYPE('Rights_Evidence_Disposition'!B34)=TYPE(CN9640),ISBLANK('Rights_Evidence_Disposition'!B34)=ISBLANK(CN9640),EXACT('Rights_Evidence_Disposition'!B34,CN9640)),0,1),1)</x:f>
        <x:v>0</x:v>
      </x:c>
    </x:row>
    <x:row r="9641">
      <x:c r="CL9641" t="str">
        <x:v>Rights_Evidence_Disposition</x:v>
      </x:c>
      <x:c r="CM9641" t="str">
        <x:v>C34</x:v>
      </x:c>
      <x:c r="CN9641" t="str">
        <x:v>D2</x:v>
      </x:c>
      <x:c r="CO9641" t="n">
        <x:f>IFERROR(IF(AND(TYPE('Rights_Evidence_Disposition'!C34)=TYPE(CN9641),ISBLANK('Rights_Evidence_Disposition'!C34)=ISBLANK(CN9641),EXACT('Rights_Evidence_Disposition'!C34,CN9641)),0,1),1)</x:f>
        <x:v>0</x:v>
      </x:c>
    </x:row>
    <x:row r="9642">
      <x:c r="CL9642" t="str">
        <x:v>Rights_Evidence_Disposition</x:v>
      </x:c>
      <x:c r="CM9642" t="str">
        <x:v>D34</x:v>
      </x:c>
      <x:c r="CN9642" t="str">
        <x:v>-0.5</x:v>
      </x:c>
      <x:c r="CO9642" t="n">
        <x:f>IFERROR(IF(AND(TYPE('Rights_Evidence_Disposition'!D34)=TYPE(CN9642),ISBLANK('Rights_Evidence_Disposition'!D34)=ISBLANK(CN9642),EXACT('Rights_Evidence_Disposition'!D34,CN9642)),0,1),1)</x:f>
        <x:v>0</x:v>
      </x:c>
    </x:row>
    <x:row r="9643">
      <x:c r="CL9643" t="str">
        <x:v>Rights_Evidence_Disposition</x:v>
      </x:c>
      <x:c r="CM9643" t="str">
        <x:v>E34</x:v>
      </x:c>
      <x:c r="CN9643" t="str">
        <x:v>EVIDENCE_BACKED_NO_MATERIAL_CHANGE</x:v>
      </x:c>
      <x:c r="CO9643" t="n">
        <x:f>IFERROR(IF(AND(TYPE('Rights_Evidence_Disposition'!E34)=TYPE(CN9643),ISBLANK('Rights_Evidence_Disposition'!E34)=ISBLANK(CN9643),EXACT('Rights_Evidence_Disposition'!E34,CN9643)),0,1),1)</x:f>
        <x:v>0</x:v>
      </x:c>
    </x:row>
    <x:row r="9644">
      <x:c r="CL9644" t="str">
        <x:v>Rights_Evidence_Disposition</x:v>
      </x:c>
      <x:c r="CM9644" t="str">
        <x:v>F34</x:v>
      </x:c>
      <x:c r="CN9644" t="str">
        <x:v>A zero is valid only with this explicit disposition and rationale; it is not a blank or silent default.</x:v>
      </x:c>
      <x:c r="CO9644" t="n">
        <x:f>IFERROR(IF(AND(TYPE('Rights_Evidence_Disposition'!F34)=TYPE(CN9644),ISBLANK('Rights_Evidence_Disposition'!F34)=ISBLANK(CN9644),EXACT('Rights_Evidence_Disposition'!F34,CN9644)),0,1),1)</x:f>
        <x:v>0</x:v>
      </x:c>
    </x:row>
    <x:row r="9645">
      <x:c r="CL9645" t="str">
        <x:v>Rights_Evidence_Disposition</x:v>
      </x:c>
      <x:c r="CM9645" t="str">
        <x:v>G34</x:v>
      </x:c>
      <x:c r="CN9645" t="str">
        <x:v>Scoped Tier-2 rights sweep found no material pathway in the documented remote-work options. This is an analyst disposition for a worked example, not independent empirical validation.</x:v>
      </x:c>
      <x:c r="CO9645" t="n">
        <x:f>IFERROR(IF(AND(TYPE('Rights_Evidence_Disposition'!G34)=TYPE(CN9645),ISBLANK('Rights_Evidence_Disposition'!G34)=ISBLANK(CN9645),EXACT('Rights_Evidence_Disposition'!G34,CN9645)),0,1),1)</x:f>
        <x:v>0</x:v>
      </x:c>
    </x:row>
    <x:row r="9646">
      <x:c r="CL9646" t="str">
        <x:v>Rights_Evidence_Disposition</x:v>
      </x:c>
      <x:c r="CM9646" t="str">
        <x:v>H34</x:v>
      </x:c>
      <x:c r="CN9646" t="str">
        <x:v>Tier-2 analyst review; rerun for stronger claims or changed context.</x:v>
      </x:c>
      <x:c r="CO9646" t="n">
        <x:f>IFERROR(IF(AND(TYPE('Rights_Evidence_Disposition'!H34)=TYPE(CN9646),ISBLANK('Rights_Evidence_Disposition'!H34)=ISBLANK(CN9646),EXACT('Rights_Evidence_Disposition'!H34,CN9646)),0,1),1)</x:f>
        <x:v>0</x:v>
      </x:c>
    </x:row>
    <x:row r="9647">
      <x:c r="CL9647" t="str">
        <x:v>Rights_Evidence_Disposition</x:v>
      </x:c>
      <x:c r="CM9647" t="str">
        <x:v>I34</x:v>
      </x:c>
      <x:c r="CN9647" t="str">
        <x:v>New stakeholder, adverse report, option redesign, scale expansion, or contradictory evidence.</x:v>
      </x:c>
      <x:c r="CO9647" t="n">
        <x:f>IFERROR(IF(AND(TYPE('Rights_Evidence_Disposition'!I34)=TYPE(CN9647),ISBLANK('Rights_Evidence_Disposition'!I34)=ISBLANK(CN9647),EXACT('Rights_Evidence_Disposition'!I34,CN9647)),0,1),1)</x:f>
        <x:v>0</x:v>
      </x:c>
    </x:row>
    <x:row r="9648">
      <x:c r="CL9648" t="str">
        <x:v>Rights_Evidence_Disposition</x:v>
      </x:c>
      <x:c r="CM9648" t="str">
        <x:v>A35</x:v>
      </x:c>
      <x:c r="CN9648" t="str">
        <x:v>NEED</x:v>
      </x:c>
      <x:c r="CO9648" t="n">
        <x:f>IFERROR(IF(AND(TYPE('Rights_Evidence_Disposition'!A35)=TYPE(CN9648),ISBLANK('Rights_Evidence_Disposition'!A35)=ISBLANK(CN9648),EXACT('Rights_Evidence_Disposition'!A35,CN9648)),0,1),1)</x:f>
        <x:v>0</x:v>
      </x:c>
    </x:row>
    <x:row r="9649">
      <x:c r="CL9649" t="str">
        <x:v>Rights_Evidence_Disposition</x:v>
      </x:c>
      <x:c r="CM9649" t="str">
        <x:v>B35</x:v>
      </x:c>
      <x:c r="CN9649" t="str">
        <x:v>U5</x:v>
      </x:c>
      <x:c r="CO9649" t="n">
        <x:f>IFERROR(IF(AND(TYPE('Rights_Evidence_Disposition'!B35)=TYPE(CN9649),ISBLANK('Rights_Evidence_Disposition'!B35)=ISBLANK(CN9649),EXACT('Rights_Evidence_Disposition'!B35,CN9649)),0,1),1)</x:f>
        <x:v>0</x:v>
      </x:c>
    </x:row>
    <x:row r="9650">
      <x:c r="CL9650" t="str">
        <x:v>Rights_Evidence_Disposition</x:v>
      </x:c>
      <x:c r="CM9650" t="str">
        <x:v>C35</x:v>
      </x:c>
      <x:c r="CN9650" t="str">
        <x:v>D1</x:v>
      </x:c>
      <x:c r="CO9650" t="n">
        <x:f>IFERROR(IF(AND(TYPE('Rights_Evidence_Disposition'!C35)=TYPE(CN9650),ISBLANK('Rights_Evidence_Disposition'!C35)=ISBLANK(CN9650),EXACT('Rights_Evidence_Disposition'!C35,CN9650)),0,1),1)</x:f>
        <x:v>0</x:v>
      </x:c>
    </x:row>
    <x:row r="9651">
      <x:c r="CL9651" t="str">
        <x:v>Rights_Evidence_Disposition</x:v>
      </x:c>
      <x:c r="CM9651" t="str">
        <x:v>D35</x:v>
      </x:c>
      <x:c r="CN9651" t="str">
        <x:v>-0.5</x:v>
      </x:c>
      <x:c r="CO9651" t="n">
        <x:f>IFERROR(IF(AND(TYPE('Rights_Evidence_Disposition'!D35)=TYPE(CN9651),ISBLANK('Rights_Evidence_Disposition'!D35)=ISBLANK(CN9651),EXACT('Rights_Evidence_Disposition'!D35,CN9651)),0,1),1)</x:f>
        <x:v>0</x:v>
      </x:c>
    </x:row>
    <x:row r="9652">
      <x:c r="CL9652" t="str">
        <x:v>Rights_Evidence_Disposition</x:v>
      </x:c>
      <x:c r="CM9652" t="str">
        <x:v>E35</x:v>
      </x:c>
      <x:c r="CN9652" t="str">
        <x:v>EVIDENCE_BACKED_NO_MATERIAL_CHANGE</x:v>
      </x:c>
      <x:c r="CO9652" t="n">
        <x:f>IFERROR(IF(AND(TYPE('Rights_Evidence_Disposition'!E35)=TYPE(CN9652),ISBLANK('Rights_Evidence_Disposition'!E35)=ISBLANK(CN9652),EXACT('Rights_Evidence_Disposition'!E35,CN9652)),0,1),1)</x:f>
        <x:v>0</x:v>
      </x:c>
    </x:row>
    <x:row r="9653">
      <x:c r="CL9653" t="str">
        <x:v>Rights_Evidence_Disposition</x:v>
      </x:c>
      <x:c r="CM9653" t="str">
        <x:v>F35</x:v>
      </x:c>
      <x:c r="CN9653" t="str">
        <x:v>A zero is valid only with this explicit disposition and rationale; it is not a blank or silent default.</x:v>
      </x:c>
      <x:c r="CO9653" t="n">
        <x:f>IFERROR(IF(AND(TYPE('Rights_Evidence_Disposition'!F35)=TYPE(CN9653),ISBLANK('Rights_Evidence_Disposition'!F35)=ISBLANK(CN9653),EXACT('Rights_Evidence_Disposition'!F35,CN9653)),0,1),1)</x:f>
        <x:v>0</x:v>
      </x:c>
    </x:row>
    <x:row r="9654">
      <x:c r="CL9654" t="str">
        <x:v>Rights_Evidence_Disposition</x:v>
      </x:c>
      <x:c r="CM9654" t="str">
        <x:v>G35</x:v>
      </x:c>
      <x:c r="CN9654" t="str">
        <x:v>Scoped Tier-2 rights sweep found no material pathway in the documented remote-work options. This is an analyst disposition for a worked example, not independent empirical validation.</x:v>
      </x:c>
      <x:c r="CO9654" t="n">
        <x:f>IFERROR(IF(AND(TYPE('Rights_Evidence_Disposition'!G35)=TYPE(CN9654),ISBLANK('Rights_Evidence_Disposition'!G35)=ISBLANK(CN9654),EXACT('Rights_Evidence_Disposition'!G35,CN9654)),0,1),1)</x:f>
        <x:v>0</x:v>
      </x:c>
    </x:row>
    <x:row r="9655">
      <x:c r="CL9655" t="str">
        <x:v>Rights_Evidence_Disposition</x:v>
      </x:c>
      <x:c r="CM9655" t="str">
        <x:v>H35</x:v>
      </x:c>
      <x:c r="CN9655" t="str">
        <x:v>Tier-2 analyst review; rerun for stronger claims or changed context.</x:v>
      </x:c>
      <x:c r="CO9655" t="n">
        <x:f>IFERROR(IF(AND(TYPE('Rights_Evidence_Disposition'!H35)=TYPE(CN9655),ISBLANK('Rights_Evidence_Disposition'!H35)=ISBLANK(CN9655),EXACT('Rights_Evidence_Disposition'!H35,CN9655)),0,1),1)</x:f>
        <x:v>0</x:v>
      </x:c>
    </x:row>
    <x:row r="9656">
      <x:c r="CL9656" t="str">
        <x:v>Rights_Evidence_Disposition</x:v>
      </x:c>
      <x:c r="CM9656" t="str">
        <x:v>I35</x:v>
      </x:c>
      <x:c r="CN9656" t="str">
        <x:v>New stakeholder, adverse report, option redesign, scale expansion, or contradictory evidence.</x:v>
      </x:c>
      <x:c r="CO9656" t="n">
        <x:f>IFERROR(IF(AND(TYPE('Rights_Evidence_Disposition'!I35)=TYPE(CN9656),ISBLANK('Rights_Evidence_Disposition'!I35)=ISBLANK(CN9656),EXACT('Rights_Evidence_Disposition'!I35,CN9656)),0,1),1)</x:f>
        <x:v>0</x:v>
      </x:c>
    </x:row>
    <x:row r="9657">
      <x:c r="CL9657" t="str">
        <x:v>Rights_Evidence_Disposition</x:v>
      </x:c>
      <x:c r="CM9657" t="str">
        <x:v>A36</x:v>
      </x:c>
      <x:c r="CN9657" t="str">
        <x:v>NEED</x:v>
      </x:c>
      <x:c r="CO9657" t="n">
        <x:f>IFERROR(IF(AND(TYPE('Rights_Evidence_Disposition'!A36)=TYPE(CN9657),ISBLANK('Rights_Evidence_Disposition'!A36)=ISBLANK(CN9657),EXACT('Rights_Evidence_Disposition'!A36,CN9657)),0,1),1)</x:f>
        <x:v>0</x:v>
      </x:c>
    </x:row>
    <x:row r="9658">
      <x:c r="CL9658" t="str">
        <x:v>Rights_Evidence_Disposition</x:v>
      </x:c>
      <x:c r="CM9658" t="str">
        <x:v>B36</x:v>
      </x:c>
      <x:c r="CN9658" t="str">
        <x:v>U5</x:v>
      </x:c>
      <x:c r="CO9658" t="n">
        <x:f>IFERROR(IF(AND(TYPE('Rights_Evidence_Disposition'!B36)=TYPE(CN9658),ISBLANK('Rights_Evidence_Disposition'!B36)=ISBLANK(CN9658),EXACT('Rights_Evidence_Disposition'!B36,CN9658)),0,1),1)</x:f>
        <x:v>0</x:v>
      </x:c>
    </x:row>
    <x:row r="9659">
      <x:c r="CL9659" t="str">
        <x:v>Rights_Evidence_Disposition</x:v>
      </x:c>
      <x:c r="CM9659" t="str">
        <x:v>C36</x:v>
      </x:c>
      <x:c r="CN9659" t="str">
        <x:v>D2</x:v>
      </x:c>
      <x:c r="CO9659" t="n">
        <x:f>IFERROR(IF(AND(TYPE('Rights_Evidence_Disposition'!C36)=TYPE(CN9659),ISBLANK('Rights_Evidence_Disposition'!C36)=ISBLANK(CN9659),EXACT('Rights_Evidence_Disposition'!C36,CN9659)),0,1),1)</x:f>
        <x:v>0</x:v>
      </x:c>
    </x:row>
    <x:row r="9660">
      <x:c r="CL9660" t="str">
        <x:v>Rights_Evidence_Disposition</x:v>
      </x:c>
      <x:c r="CM9660" t="str">
        <x:v>D36</x:v>
      </x:c>
      <x:c r="CN9660" t="str">
        <x:v>-0.5</x:v>
      </x:c>
      <x:c r="CO9660" t="n">
        <x:f>IFERROR(IF(AND(TYPE('Rights_Evidence_Disposition'!D36)=TYPE(CN9660),ISBLANK('Rights_Evidence_Disposition'!D36)=ISBLANK(CN9660),EXACT('Rights_Evidence_Disposition'!D36,CN9660)),0,1),1)</x:f>
        <x:v>0</x:v>
      </x:c>
    </x:row>
    <x:row r="9661">
      <x:c r="CL9661" t="str">
        <x:v>Rights_Evidence_Disposition</x:v>
      </x:c>
      <x:c r="CM9661" t="str">
        <x:v>E36</x:v>
      </x:c>
      <x:c r="CN9661" t="str">
        <x:v>EVIDENCE_BACKED_NO_MATERIAL_CHANGE</x:v>
      </x:c>
      <x:c r="CO9661" t="n">
        <x:f>IFERROR(IF(AND(TYPE('Rights_Evidence_Disposition'!E36)=TYPE(CN9661),ISBLANK('Rights_Evidence_Disposition'!E36)=ISBLANK(CN9661),EXACT('Rights_Evidence_Disposition'!E36,CN9661)),0,1),1)</x:f>
        <x:v>0</x:v>
      </x:c>
    </x:row>
    <x:row r="9662">
      <x:c r="CL9662" t="str">
        <x:v>Rights_Evidence_Disposition</x:v>
      </x:c>
      <x:c r="CM9662" t="str">
        <x:v>F36</x:v>
      </x:c>
      <x:c r="CN9662" t="str">
        <x:v>A zero is valid only with this explicit disposition and rationale; it is not a blank or silent default.</x:v>
      </x:c>
      <x:c r="CO9662" t="n">
        <x:f>IFERROR(IF(AND(TYPE('Rights_Evidence_Disposition'!F36)=TYPE(CN9662),ISBLANK('Rights_Evidence_Disposition'!F36)=ISBLANK(CN9662),EXACT('Rights_Evidence_Disposition'!F36,CN9662)),0,1),1)</x:f>
        <x:v>0</x:v>
      </x:c>
    </x:row>
    <x:row r="9663">
      <x:c r="CL9663" t="str">
        <x:v>Rights_Evidence_Disposition</x:v>
      </x:c>
      <x:c r="CM9663" t="str">
        <x:v>G36</x:v>
      </x:c>
      <x:c r="CN9663" t="str">
        <x:v>Scoped Tier-2 rights sweep found no material pathway in the documented remote-work options. This is an analyst disposition for a worked example, not independent empirical validation.</x:v>
      </x:c>
      <x:c r="CO9663" t="n">
        <x:f>IFERROR(IF(AND(TYPE('Rights_Evidence_Disposition'!G36)=TYPE(CN9663),ISBLANK('Rights_Evidence_Disposition'!G36)=ISBLANK(CN9663),EXACT('Rights_Evidence_Disposition'!G36,CN9663)),0,1),1)</x:f>
        <x:v>0</x:v>
      </x:c>
    </x:row>
    <x:row r="9664">
      <x:c r="CL9664" t="str">
        <x:v>Rights_Evidence_Disposition</x:v>
      </x:c>
      <x:c r="CM9664" t="str">
        <x:v>H36</x:v>
      </x:c>
      <x:c r="CN9664" t="str">
        <x:v>Tier-2 analyst review; rerun for stronger claims or changed context.</x:v>
      </x:c>
      <x:c r="CO9664" t="n">
        <x:f>IFERROR(IF(AND(TYPE('Rights_Evidence_Disposition'!H36)=TYPE(CN9664),ISBLANK('Rights_Evidence_Disposition'!H36)=ISBLANK(CN9664),EXACT('Rights_Evidence_Disposition'!H36,CN9664)),0,1),1)</x:f>
        <x:v>0</x:v>
      </x:c>
    </x:row>
    <x:row r="9665">
      <x:c r="CL9665" t="str">
        <x:v>Rights_Evidence_Disposition</x:v>
      </x:c>
      <x:c r="CM9665" t="str">
        <x:v>I36</x:v>
      </x:c>
      <x:c r="CN9665" t="str">
        <x:v>New stakeholder, adverse report, option redesign, scale expansion, or contradictory evidence.</x:v>
      </x:c>
      <x:c r="CO9665" t="n">
        <x:f>IFERROR(IF(AND(TYPE('Rights_Evidence_Disposition'!I36)=TYPE(CN9665),ISBLANK('Rights_Evidence_Disposition'!I36)=ISBLANK(CN9665),EXACT('Rights_Evidence_Disposition'!I36,CN9665)),0,1),1)</x:f>
        <x:v>0</x:v>
      </x:c>
    </x:row>
    <x:row r="9666">
      <x:c r="CL9666" t="str">
        <x:v>Rights_Evidence_Disposition</x:v>
      </x:c>
      <x:c r="CM9666" t="str">
        <x:v>A37</x:v>
      </x:c>
      <x:c r="CN9666" t="str">
        <x:v>NEED</x:v>
      </x:c>
      <x:c r="CO9666" t="n">
        <x:f>IFERROR(IF(AND(TYPE('Rights_Evidence_Disposition'!A37)=TYPE(CN9666),ISBLANK('Rights_Evidence_Disposition'!A37)=ISBLANK(CN9666),EXACT('Rights_Evidence_Disposition'!A37,CN9666)),0,1),1)</x:f>
        <x:v>0</x:v>
      </x:c>
    </x:row>
    <x:row r="9667">
      <x:c r="CL9667" t="str">
        <x:v>Rights_Evidence_Disposition</x:v>
      </x:c>
      <x:c r="CM9667" t="str">
        <x:v>B37</x:v>
      </x:c>
      <x:c r="CN9667" t="str">
        <x:v>U6</x:v>
      </x:c>
      <x:c r="CO9667" t="n">
        <x:f>IFERROR(IF(AND(TYPE('Rights_Evidence_Disposition'!B37)=TYPE(CN9667),ISBLANK('Rights_Evidence_Disposition'!B37)=ISBLANK(CN9667),EXACT('Rights_Evidence_Disposition'!B37,CN9667)),0,1),1)</x:f>
        <x:v>0</x:v>
      </x:c>
    </x:row>
    <x:row r="9668">
      <x:c r="CL9668" t="str">
        <x:v>Rights_Evidence_Disposition</x:v>
      </x:c>
      <x:c r="CM9668" t="str">
        <x:v>C37</x:v>
      </x:c>
      <x:c r="CN9668" t="str">
        <x:v>D1</x:v>
      </x:c>
      <x:c r="CO9668" t="n">
        <x:f>IFERROR(IF(AND(TYPE('Rights_Evidence_Disposition'!C37)=TYPE(CN9668),ISBLANK('Rights_Evidence_Disposition'!C37)=ISBLANK(CN9668),EXACT('Rights_Evidence_Disposition'!C37,CN9668)),0,1),1)</x:f>
        <x:v>0</x:v>
      </x:c>
    </x:row>
    <x:row r="9669">
      <x:c r="CL9669" t="str">
        <x:v>Rights_Evidence_Disposition</x:v>
      </x:c>
      <x:c r="CM9669" t="str">
        <x:v>D37</x:v>
      </x:c>
      <x:c r="CN9669" t="str">
        <x:v>-0.5</x:v>
      </x:c>
      <x:c r="CO9669" t="n">
        <x:f>IFERROR(IF(AND(TYPE('Rights_Evidence_Disposition'!D37)=TYPE(CN9669),ISBLANK('Rights_Evidence_Disposition'!D37)=ISBLANK(CN9669),EXACT('Rights_Evidence_Disposition'!D37,CN9669)),0,1),1)</x:f>
        <x:v>0</x:v>
      </x:c>
    </x:row>
    <x:row r="9670">
      <x:c r="CL9670" t="str">
        <x:v>Rights_Evidence_Disposition</x:v>
      </x:c>
      <x:c r="CM9670" t="str">
        <x:v>E37</x:v>
      </x:c>
      <x:c r="CN9670" t="str">
        <x:v>EVIDENCE_BACKED_NO_MATERIAL_CHANGE</x:v>
      </x:c>
      <x:c r="CO9670" t="n">
        <x:f>IFERROR(IF(AND(TYPE('Rights_Evidence_Disposition'!E37)=TYPE(CN9670),ISBLANK('Rights_Evidence_Disposition'!E37)=ISBLANK(CN9670),EXACT('Rights_Evidence_Disposition'!E37,CN9670)),0,1),1)</x:f>
        <x:v>0</x:v>
      </x:c>
    </x:row>
    <x:row r="9671">
      <x:c r="CL9671" t="str">
        <x:v>Rights_Evidence_Disposition</x:v>
      </x:c>
      <x:c r="CM9671" t="str">
        <x:v>F37</x:v>
      </x:c>
      <x:c r="CN9671" t="str">
        <x:v>A zero is valid only with this explicit disposition and rationale; it is not a blank or silent default.</x:v>
      </x:c>
      <x:c r="CO9671" t="n">
        <x:f>IFERROR(IF(AND(TYPE('Rights_Evidence_Disposition'!F37)=TYPE(CN9671),ISBLANK('Rights_Evidence_Disposition'!F37)=ISBLANK(CN9671),EXACT('Rights_Evidence_Disposition'!F37,CN9671)),0,1),1)</x:f>
        <x:v>0</x:v>
      </x:c>
    </x:row>
    <x:row r="9672">
      <x:c r="CL9672" t="str">
        <x:v>Rights_Evidence_Disposition</x:v>
      </x:c>
      <x:c r="CM9672" t="str">
        <x:v>G37</x:v>
      </x:c>
      <x:c r="CN9672" t="str">
        <x:v>Scoped Tier-2 rights sweep found no material pathway in the documented remote-work options. This is an analyst disposition for a worked example, not independent empirical validation.</x:v>
      </x:c>
      <x:c r="CO9672" t="n">
        <x:f>IFERROR(IF(AND(TYPE('Rights_Evidence_Disposition'!G37)=TYPE(CN9672),ISBLANK('Rights_Evidence_Disposition'!G37)=ISBLANK(CN9672),EXACT('Rights_Evidence_Disposition'!G37,CN9672)),0,1),1)</x:f>
        <x:v>0</x:v>
      </x:c>
    </x:row>
    <x:row r="9673">
      <x:c r="CL9673" t="str">
        <x:v>Rights_Evidence_Disposition</x:v>
      </x:c>
      <x:c r="CM9673" t="str">
        <x:v>H37</x:v>
      </x:c>
      <x:c r="CN9673" t="str">
        <x:v>Tier-2 analyst review; rerun for stronger claims or changed context.</x:v>
      </x:c>
      <x:c r="CO9673" t="n">
        <x:f>IFERROR(IF(AND(TYPE('Rights_Evidence_Disposition'!H37)=TYPE(CN9673),ISBLANK('Rights_Evidence_Disposition'!H37)=ISBLANK(CN9673),EXACT('Rights_Evidence_Disposition'!H37,CN9673)),0,1),1)</x:f>
        <x:v>0</x:v>
      </x:c>
    </x:row>
    <x:row r="9674">
      <x:c r="CL9674" t="str">
        <x:v>Rights_Evidence_Disposition</x:v>
      </x:c>
      <x:c r="CM9674" t="str">
        <x:v>I37</x:v>
      </x:c>
      <x:c r="CN9674" t="str">
        <x:v>New stakeholder, adverse report, option redesign, scale expansion, or contradictory evidence.</x:v>
      </x:c>
      <x:c r="CO9674" t="n">
        <x:f>IFERROR(IF(AND(TYPE('Rights_Evidence_Disposition'!I37)=TYPE(CN9674),ISBLANK('Rights_Evidence_Disposition'!I37)=ISBLANK(CN9674),EXACT('Rights_Evidence_Disposition'!I37,CN9674)),0,1),1)</x:f>
        <x:v>0</x:v>
      </x:c>
    </x:row>
    <x:row r="9675">
      <x:c r="CL9675" t="str">
        <x:v>Rights_Evidence_Disposition</x:v>
      </x:c>
      <x:c r="CM9675" t="str">
        <x:v>A38</x:v>
      </x:c>
      <x:c r="CN9675" t="str">
        <x:v>NEED</x:v>
      </x:c>
      <x:c r="CO9675" t="n">
        <x:f>IFERROR(IF(AND(TYPE('Rights_Evidence_Disposition'!A38)=TYPE(CN9675),ISBLANK('Rights_Evidence_Disposition'!A38)=ISBLANK(CN9675),EXACT('Rights_Evidence_Disposition'!A38,CN9675)),0,1),1)</x:f>
        <x:v>0</x:v>
      </x:c>
    </x:row>
    <x:row r="9676">
      <x:c r="CL9676" t="str">
        <x:v>Rights_Evidence_Disposition</x:v>
      </x:c>
      <x:c r="CM9676" t="str">
        <x:v>B38</x:v>
      </x:c>
      <x:c r="CN9676" t="str">
        <x:v>U6</x:v>
      </x:c>
      <x:c r="CO9676" t="n">
        <x:f>IFERROR(IF(AND(TYPE('Rights_Evidence_Disposition'!B38)=TYPE(CN9676),ISBLANK('Rights_Evidence_Disposition'!B38)=ISBLANK(CN9676),EXACT('Rights_Evidence_Disposition'!B38,CN9676)),0,1),1)</x:f>
        <x:v>0</x:v>
      </x:c>
    </x:row>
    <x:row r="9677">
      <x:c r="CL9677" t="str">
        <x:v>Rights_Evidence_Disposition</x:v>
      </x:c>
      <x:c r="CM9677" t="str">
        <x:v>C38</x:v>
      </x:c>
      <x:c r="CN9677" t="str">
        <x:v>D2</x:v>
      </x:c>
      <x:c r="CO9677" t="n">
        <x:f>IFERROR(IF(AND(TYPE('Rights_Evidence_Disposition'!C38)=TYPE(CN9677),ISBLANK('Rights_Evidence_Disposition'!C38)=ISBLANK(CN9677),EXACT('Rights_Evidence_Disposition'!C38,CN9677)),0,1),1)</x:f>
        <x:v>0</x:v>
      </x:c>
    </x:row>
    <x:row r="9678">
      <x:c r="CL9678" t="str">
        <x:v>Rights_Evidence_Disposition</x:v>
      </x:c>
      <x:c r="CM9678" t="str">
        <x:v>D38</x:v>
      </x:c>
      <x:c r="CN9678" t="str">
        <x:v>-0.5</x:v>
      </x:c>
      <x:c r="CO9678" t="n">
        <x:f>IFERROR(IF(AND(TYPE('Rights_Evidence_Disposition'!D38)=TYPE(CN9678),ISBLANK('Rights_Evidence_Disposition'!D38)=ISBLANK(CN9678),EXACT('Rights_Evidence_Disposition'!D38,CN9678)),0,1),1)</x:f>
        <x:v>0</x:v>
      </x:c>
    </x:row>
    <x:row r="9679">
      <x:c r="CL9679" t="str">
        <x:v>Rights_Evidence_Disposition</x:v>
      </x:c>
      <x:c r="CM9679" t="str">
        <x:v>E38</x:v>
      </x:c>
      <x:c r="CN9679" t="str">
        <x:v>EVIDENCE_BACKED_NO_MATERIAL_CHANGE</x:v>
      </x:c>
      <x:c r="CO9679" t="n">
        <x:f>IFERROR(IF(AND(TYPE('Rights_Evidence_Disposition'!E38)=TYPE(CN9679),ISBLANK('Rights_Evidence_Disposition'!E38)=ISBLANK(CN9679),EXACT('Rights_Evidence_Disposition'!E38,CN9679)),0,1),1)</x:f>
        <x:v>0</x:v>
      </x:c>
    </x:row>
    <x:row r="9680">
      <x:c r="CL9680" t="str">
        <x:v>Rights_Evidence_Disposition</x:v>
      </x:c>
      <x:c r="CM9680" t="str">
        <x:v>F38</x:v>
      </x:c>
      <x:c r="CN9680" t="str">
        <x:v>A zero is valid only with this explicit disposition and rationale; it is not a blank or silent default.</x:v>
      </x:c>
      <x:c r="CO9680" t="n">
        <x:f>IFERROR(IF(AND(TYPE('Rights_Evidence_Disposition'!F38)=TYPE(CN9680),ISBLANK('Rights_Evidence_Disposition'!F38)=ISBLANK(CN9680),EXACT('Rights_Evidence_Disposition'!F38,CN9680)),0,1),1)</x:f>
        <x:v>0</x:v>
      </x:c>
    </x:row>
    <x:row r="9681">
      <x:c r="CL9681" t="str">
        <x:v>Rights_Evidence_Disposition</x:v>
      </x:c>
      <x:c r="CM9681" t="str">
        <x:v>G38</x:v>
      </x:c>
      <x:c r="CN9681" t="str">
        <x:v>Scoped Tier-2 rights sweep found no material pathway in the documented remote-work options. This is an analyst disposition for a worked example, not independent empirical validation.</x:v>
      </x:c>
      <x:c r="CO9681" t="n">
        <x:f>IFERROR(IF(AND(TYPE('Rights_Evidence_Disposition'!G38)=TYPE(CN9681),ISBLANK('Rights_Evidence_Disposition'!G38)=ISBLANK(CN9681),EXACT('Rights_Evidence_Disposition'!G38,CN9681)),0,1),1)</x:f>
        <x:v>0</x:v>
      </x:c>
    </x:row>
    <x:row r="9682">
      <x:c r="CL9682" t="str">
        <x:v>Rights_Evidence_Disposition</x:v>
      </x:c>
      <x:c r="CM9682" t="str">
        <x:v>H38</x:v>
      </x:c>
      <x:c r="CN9682" t="str">
        <x:v>Tier-2 analyst review; rerun for stronger claims or changed context.</x:v>
      </x:c>
      <x:c r="CO9682" t="n">
        <x:f>IFERROR(IF(AND(TYPE('Rights_Evidence_Disposition'!H38)=TYPE(CN9682),ISBLANK('Rights_Evidence_Disposition'!H38)=ISBLANK(CN9682),EXACT('Rights_Evidence_Disposition'!H38,CN9682)),0,1),1)</x:f>
        <x:v>0</x:v>
      </x:c>
    </x:row>
    <x:row r="9683">
      <x:c r="CL9683" t="str">
        <x:v>Rights_Evidence_Disposition</x:v>
      </x:c>
      <x:c r="CM9683" t="str">
        <x:v>I38</x:v>
      </x:c>
      <x:c r="CN9683" t="str">
        <x:v>New stakeholder, adverse report, option redesign, scale expansion, or contradictory evidence.</x:v>
      </x:c>
      <x:c r="CO9683" t="n">
        <x:f>IFERROR(IF(AND(TYPE('Rights_Evidence_Disposition'!I38)=TYPE(CN9683),ISBLANK('Rights_Evidence_Disposition'!I38)=ISBLANK(CN9683),EXACT('Rights_Evidence_Disposition'!I38,CN9683)),0,1),1)</x:f>
        <x:v>0</x:v>
      </x:c>
    </x:row>
    <x:row r="9684">
      <x:c r="CL9684" t="str">
        <x:v>Rights_Evidence_Disposition</x:v>
      </x:c>
      <x:c r="CM9684" t="str">
        <x:v>A39</x:v>
      </x:c>
      <x:c r="CN9684" t="str">
        <x:v>DIGN</x:v>
      </x:c>
      <x:c r="CO9684" t="n">
        <x:f>IFERROR(IF(AND(TYPE('Rights_Evidence_Disposition'!A39)=TYPE(CN9684),ISBLANK('Rights_Evidence_Disposition'!A39)=ISBLANK(CN9684),EXACT('Rights_Evidence_Disposition'!A39,CN9684)),0,1),1)</x:f>
        <x:v>0</x:v>
      </x:c>
    </x:row>
    <x:row r="9685">
      <x:c r="CL9685" t="str">
        <x:v>Rights_Evidence_Disposition</x:v>
      </x:c>
      <x:c r="CM9685" t="str">
        <x:v>B39</x:v>
      </x:c>
      <x:c r="CN9685" t="str">
        <x:v>U1</x:v>
      </x:c>
      <x:c r="CO9685" t="n">
        <x:f>IFERROR(IF(AND(TYPE('Rights_Evidence_Disposition'!B39)=TYPE(CN9685),ISBLANK('Rights_Evidence_Disposition'!B39)=ISBLANK(CN9685),EXACT('Rights_Evidence_Disposition'!B39,CN9685)),0,1),1)</x:f>
        <x:v>0</x:v>
      </x:c>
    </x:row>
    <x:row r="9686">
      <x:c r="CL9686" t="str">
        <x:v>Rights_Evidence_Disposition</x:v>
      </x:c>
      <x:c r="CM9686" t="str">
        <x:v>C39</x:v>
      </x:c>
      <x:c r="CN9686" t="str">
        <x:v>D3</x:v>
      </x:c>
      <x:c r="CO9686" t="n">
        <x:f>IFERROR(IF(AND(TYPE('Rights_Evidence_Disposition'!C39)=TYPE(CN9686),ISBLANK('Rights_Evidence_Disposition'!C39)=ISBLANK(CN9686),EXACT('Rights_Evidence_Disposition'!C39,CN9686)),0,1),1)</x:f>
        <x:v>0</x:v>
      </x:c>
    </x:row>
    <x:row r="9687">
      <x:c r="CL9687" t="str">
        <x:v>Rights_Evidence_Disposition</x:v>
      </x:c>
      <x:c r="CM9687" t="str">
        <x:v>D39</x:v>
      </x:c>
      <x:c r="CN9687" t="str">
        <x:v>-0.55</x:v>
      </x:c>
      <x:c r="CO9687" t="n">
        <x:f>IFERROR(IF(AND(TYPE('Rights_Evidence_Disposition'!D39)=TYPE(CN9687),ISBLANK('Rights_Evidence_Disposition'!D39)=ISBLANK(CN9687),EXACT('Rights_Evidence_Disposition'!D39,CN9687)),0,1),1)</x:f>
        <x:v>0</x:v>
      </x:c>
    </x:row>
    <x:row r="9688">
      <x:c r="CL9688" t="str">
        <x:v>Rights_Evidence_Disposition</x:v>
      </x:c>
      <x:c r="CM9688" t="str">
        <x:v>E39</x:v>
      </x:c>
      <x:c r="CN9688" t="str">
        <x:v>EVIDENCE_BACKED_NO_MATERIAL_CHANGE</x:v>
      </x:c>
      <x:c r="CO9688" t="n">
        <x:f>IFERROR(IF(AND(TYPE('Rights_Evidence_Disposition'!E39)=TYPE(CN9688),ISBLANK('Rights_Evidence_Disposition'!E39)=ISBLANK(CN9688),EXACT('Rights_Evidence_Disposition'!E39,CN9688)),0,1),1)</x:f>
        <x:v>0</x:v>
      </x:c>
    </x:row>
    <x:row r="9689">
      <x:c r="CL9689" t="str">
        <x:v>Rights_Evidence_Disposition</x:v>
      </x:c>
      <x:c r="CM9689" t="str">
        <x:v>F39</x:v>
      </x:c>
      <x:c r="CN9689" t="str">
        <x:v>A zero is valid only with this explicit disposition and rationale; it is not a blank or silent default.</x:v>
      </x:c>
      <x:c r="CO9689" t="n">
        <x:f>IFERROR(IF(AND(TYPE('Rights_Evidence_Disposition'!F39)=TYPE(CN9689),ISBLANK('Rights_Evidence_Disposition'!F39)=ISBLANK(CN9689),EXACT('Rights_Evidence_Disposition'!F39,CN9689)),0,1),1)</x:f>
        <x:v>0</x:v>
      </x:c>
    </x:row>
    <x:row r="9690">
      <x:c r="CL9690" t="str">
        <x:v>Rights_Evidence_Disposition</x:v>
      </x:c>
      <x:c r="CM9690" t="str">
        <x:v>G39</x:v>
      </x:c>
      <x:c r="CN9690" t="str">
        <x:v>Scoped Tier-2 rights sweep found no material pathway in the documented remote-work options. This is an analyst disposition for a worked example, not independent empirical validation.</x:v>
      </x:c>
      <x:c r="CO9690" t="n">
        <x:f>IFERROR(IF(AND(TYPE('Rights_Evidence_Disposition'!G39)=TYPE(CN9690),ISBLANK('Rights_Evidence_Disposition'!G39)=ISBLANK(CN9690),EXACT('Rights_Evidence_Disposition'!G39,CN9690)),0,1),1)</x:f>
        <x:v>0</x:v>
      </x:c>
    </x:row>
    <x:row r="9691">
      <x:c r="CL9691" t="str">
        <x:v>Rights_Evidence_Disposition</x:v>
      </x:c>
      <x:c r="CM9691" t="str">
        <x:v>H39</x:v>
      </x:c>
      <x:c r="CN9691" t="str">
        <x:v>Tier-2 analyst review; rerun for stronger claims or changed context.</x:v>
      </x:c>
      <x:c r="CO9691" t="n">
        <x:f>IFERROR(IF(AND(TYPE('Rights_Evidence_Disposition'!H39)=TYPE(CN9691),ISBLANK('Rights_Evidence_Disposition'!H39)=ISBLANK(CN9691),EXACT('Rights_Evidence_Disposition'!H39,CN9691)),0,1),1)</x:f>
        <x:v>0</x:v>
      </x:c>
    </x:row>
    <x:row r="9692">
      <x:c r="CL9692" t="str">
        <x:v>Rights_Evidence_Disposition</x:v>
      </x:c>
      <x:c r="CM9692" t="str">
        <x:v>I39</x:v>
      </x:c>
      <x:c r="CN9692" t="str">
        <x:v>New stakeholder, adverse report, option redesign, scale expansion, or contradictory evidence.</x:v>
      </x:c>
      <x:c r="CO9692" t="n">
        <x:f>IFERROR(IF(AND(TYPE('Rights_Evidence_Disposition'!I39)=TYPE(CN9692),ISBLANK('Rights_Evidence_Disposition'!I39)=ISBLANK(CN9692),EXACT('Rights_Evidence_Disposition'!I39,CN9692)),0,1),1)</x:f>
        <x:v>0</x:v>
      </x:c>
    </x:row>
    <x:row r="9693">
      <x:c r="CL9693" t="str">
        <x:v>Rights_Evidence_Disposition</x:v>
      </x:c>
      <x:c r="CM9693" t="str">
        <x:v>A40</x:v>
      </x:c>
      <x:c r="CN9693" t="str">
        <x:v>DIGN</x:v>
      </x:c>
      <x:c r="CO9693" t="n">
        <x:f>IFERROR(IF(AND(TYPE('Rights_Evidence_Disposition'!A40)=TYPE(CN9693),ISBLANK('Rights_Evidence_Disposition'!A40)=ISBLANK(CN9693),EXACT('Rights_Evidence_Disposition'!A40,CN9693)),0,1),1)</x:f>
        <x:v>0</x:v>
      </x:c>
    </x:row>
    <x:row r="9694">
      <x:c r="CL9694" t="str">
        <x:v>Rights_Evidence_Disposition</x:v>
      </x:c>
      <x:c r="CM9694" t="str">
        <x:v>B40</x:v>
      </x:c>
      <x:c r="CN9694" t="str">
        <x:v>U1</x:v>
      </x:c>
      <x:c r="CO9694" t="n">
        <x:f>IFERROR(IF(AND(TYPE('Rights_Evidence_Disposition'!B40)=TYPE(CN9694),ISBLANK('Rights_Evidence_Disposition'!B40)=ISBLANK(CN9694),EXACT('Rights_Evidence_Disposition'!B40,CN9694)),0,1),1)</x:f>
        <x:v>0</x:v>
      </x:c>
    </x:row>
    <x:row r="9695">
      <x:c r="CL9695" t="str">
        <x:v>Rights_Evidence_Disposition</x:v>
      </x:c>
      <x:c r="CM9695" t="str">
        <x:v>C40</x:v>
      </x:c>
      <x:c r="CN9695" t="str">
        <x:v>D5</x:v>
      </x:c>
      <x:c r="CO9695" t="n">
        <x:f>IFERROR(IF(AND(TYPE('Rights_Evidence_Disposition'!C40)=TYPE(CN9695),ISBLANK('Rights_Evidence_Disposition'!C40)=ISBLANK(CN9695),EXACT('Rights_Evidence_Disposition'!C40,CN9695)),0,1),1)</x:f>
        <x:v>0</x:v>
      </x:c>
    </x:row>
    <x:row r="9696">
      <x:c r="CL9696" t="str">
        <x:v>Rights_Evidence_Disposition</x:v>
      </x:c>
      <x:c r="CM9696" t="str">
        <x:v>D40</x:v>
      </x:c>
      <x:c r="CN9696" t="str">
        <x:v>-0.55</x:v>
      </x:c>
      <x:c r="CO9696" t="n">
        <x:f>IFERROR(IF(AND(TYPE('Rights_Evidence_Disposition'!D40)=TYPE(CN9696),ISBLANK('Rights_Evidence_Disposition'!D40)=ISBLANK(CN9696),EXACT('Rights_Evidence_Disposition'!D40,CN9696)),0,1),1)</x:f>
        <x:v>0</x:v>
      </x:c>
    </x:row>
    <x:row r="9697">
      <x:c r="CL9697" t="str">
        <x:v>Rights_Evidence_Disposition</x:v>
      </x:c>
      <x:c r="CM9697" t="str">
        <x:v>E40</x:v>
      </x:c>
      <x:c r="CN9697" t="str">
        <x:v>ESTIMATED</x:v>
      </x:c>
      <x:c r="CO9697" t="n">
        <x:f>IFERROR(IF(AND(TYPE('Rights_Evidence_Disposition'!E40)=TYPE(CN9697),ISBLANK('Rights_Evidence_Disposition'!E40)=ISBLANK(CN9697),EXACT('Rights_Evidence_Disposition'!E40,CN9697)),0,1),1)</x:f>
        <x:v>0</x:v>
      </x:c>
    </x:row>
    <x:row r="9698">
      <x:c r="CL9698" t="str">
        <x:v>Rights_Evidence_Disposition</x:v>
      </x:c>
      <x:c r="CM9698" t="str">
        <x:v>F40</x:v>
      </x:c>
      <x:c r="CN9698" t="str">
        <x:v>Zero allowed only after the logged instances and subgroup review support no material change.</x:v>
      </x:c>
      <x:c r="CO9698" t="n">
        <x:f>IFERROR(IF(AND(TYPE('Rights_Evidence_Disposition'!F40)=TYPE(CN9698),ISBLANK('Rights_Evidence_Disposition'!F40)=ISBLANK(CN9698),EXACT('Rights_Evidence_Disposition'!F40,CN9698)),0,1),1)</x:f>
        <x:v>0</x:v>
      </x:c>
    </x:row>
    <x:row r="9699">
      <x:c r="CL9699" t="str">
        <x:v>Rights_Evidence_Disposition</x:v>
      </x:c>
      <x:c r="CM9699" t="str">
        <x:v>G40</x:v>
      </x:c>
      <x:c r="CN9699" t="str">
        <x:v>An explicit Impact_Input instance is logged for this union-dimension cell; rights review still uses the Base stream and worst-affected subgroup semantics.</x:v>
      </x:c>
      <x:c r="CO9699" t="n">
        <x:f>IFERROR(IF(AND(TYPE('Rights_Evidence_Disposition'!G40)=TYPE(CN9699),ISBLANK('Rights_Evidence_Disposition'!G40)=ISBLANK(CN9699),EXACT('Rights_Evidence_Disposition'!G40,CN9699)),0,1),1)</x:f>
        <x:v>0</x:v>
      </x:c>
    </x:row>
    <x:row r="9700">
      <x:c r="CL9700" t="str">
        <x:v>Rights_Evidence_Disposition</x:v>
      </x:c>
      <x:c r="CM9700" t="str">
        <x:v>H40</x:v>
      </x:c>
      <x:c r="CN9700" t="str">
        <x:v>Tier-2 analyst review; rerun for stronger claims or changed context.</x:v>
      </x:c>
      <x:c r="CO9700" t="n">
        <x:f>IFERROR(IF(AND(TYPE('Rights_Evidence_Disposition'!H40)=TYPE(CN9700),ISBLANK('Rights_Evidence_Disposition'!H40)=ISBLANK(CN9700),EXACT('Rights_Evidence_Disposition'!H40,CN9700)),0,1),1)</x:f>
        <x:v>0</x:v>
      </x:c>
    </x:row>
    <x:row r="9701">
      <x:c r="CL9701" t="str">
        <x:v>Rights_Evidence_Disposition</x:v>
      </x:c>
      <x:c r="CM9701" t="str">
        <x:v>I40</x:v>
      </x:c>
      <x:c r="CN9701" t="str">
        <x:v>New stakeholder, adverse report, option redesign, scale expansion, or contradictory evidence.</x:v>
      </x:c>
      <x:c r="CO9701" t="n">
        <x:f>IFERROR(IF(AND(TYPE('Rights_Evidence_Disposition'!I40)=TYPE(CN9701),ISBLANK('Rights_Evidence_Disposition'!I40)=ISBLANK(CN9701),EXACT('Rights_Evidence_Disposition'!I40,CN9701)),0,1),1)</x:f>
        <x:v>0</x:v>
      </x:c>
    </x:row>
    <x:row r="9702">
      <x:c r="CL9702" t="str">
        <x:v>Rights_Evidence_Disposition</x:v>
      </x:c>
      <x:c r="CM9702" t="str">
        <x:v>A41</x:v>
      </x:c>
      <x:c r="CN9702" t="str">
        <x:v>DIGN</x:v>
      </x:c>
      <x:c r="CO9702" t="n">
        <x:f>IFERROR(IF(AND(TYPE('Rights_Evidence_Disposition'!A41)=TYPE(CN9702),ISBLANK('Rights_Evidence_Disposition'!A41)=ISBLANK(CN9702),EXACT('Rights_Evidence_Disposition'!A41,CN9702)),0,1),1)</x:f>
        <x:v>0</x:v>
      </x:c>
    </x:row>
    <x:row r="9703">
      <x:c r="CL9703" t="str">
        <x:v>Rights_Evidence_Disposition</x:v>
      </x:c>
      <x:c r="CM9703" t="str">
        <x:v>B41</x:v>
      </x:c>
      <x:c r="CN9703" t="str">
        <x:v>U2</x:v>
      </x:c>
      <x:c r="CO9703" t="n">
        <x:f>IFERROR(IF(AND(TYPE('Rights_Evidence_Disposition'!B41)=TYPE(CN9703),ISBLANK('Rights_Evidence_Disposition'!B41)=ISBLANK(CN9703),EXACT('Rights_Evidence_Disposition'!B41,CN9703)),0,1),1)</x:f>
        <x:v>0</x:v>
      </x:c>
    </x:row>
    <x:row r="9704">
      <x:c r="CL9704" t="str">
        <x:v>Rights_Evidence_Disposition</x:v>
      </x:c>
      <x:c r="CM9704" t="str">
        <x:v>C41</x:v>
      </x:c>
      <x:c r="CN9704" t="str">
        <x:v>D3</x:v>
      </x:c>
      <x:c r="CO9704" t="n">
        <x:f>IFERROR(IF(AND(TYPE('Rights_Evidence_Disposition'!C41)=TYPE(CN9704),ISBLANK('Rights_Evidence_Disposition'!C41)=ISBLANK(CN9704),EXACT('Rights_Evidence_Disposition'!C41,CN9704)),0,1),1)</x:f>
        <x:v>0</x:v>
      </x:c>
    </x:row>
    <x:row r="9705">
      <x:c r="CL9705" t="str">
        <x:v>Rights_Evidence_Disposition</x:v>
      </x:c>
      <x:c r="CM9705" t="str">
        <x:v>D41</x:v>
      </x:c>
      <x:c r="CN9705" t="str">
        <x:v>-0.55</x:v>
      </x:c>
      <x:c r="CO9705" t="n">
        <x:f>IFERROR(IF(AND(TYPE('Rights_Evidence_Disposition'!D41)=TYPE(CN9705),ISBLANK('Rights_Evidence_Disposition'!D41)=ISBLANK(CN9705),EXACT('Rights_Evidence_Disposition'!D41,CN9705)),0,1),1)</x:f>
        <x:v>0</x:v>
      </x:c>
    </x:row>
    <x:row r="9706">
      <x:c r="CL9706" t="str">
        <x:v>Rights_Evidence_Disposition</x:v>
      </x:c>
      <x:c r="CM9706" t="str">
        <x:v>E41</x:v>
      </x:c>
      <x:c r="CN9706" t="str">
        <x:v>EVIDENCE_BACKED_NO_MATERIAL_CHANGE</x:v>
      </x:c>
      <x:c r="CO9706" t="n">
        <x:f>IFERROR(IF(AND(TYPE('Rights_Evidence_Disposition'!E41)=TYPE(CN9706),ISBLANK('Rights_Evidence_Disposition'!E41)=ISBLANK(CN9706),EXACT('Rights_Evidence_Disposition'!E41,CN9706)),0,1),1)</x:f>
        <x:v>0</x:v>
      </x:c>
    </x:row>
    <x:row r="9707">
      <x:c r="CL9707" t="str">
        <x:v>Rights_Evidence_Disposition</x:v>
      </x:c>
      <x:c r="CM9707" t="str">
        <x:v>F41</x:v>
      </x:c>
      <x:c r="CN9707" t="str">
        <x:v>A zero is valid only with this explicit disposition and rationale; it is not a blank or silent default.</x:v>
      </x:c>
      <x:c r="CO9707" t="n">
        <x:f>IFERROR(IF(AND(TYPE('Rights_Evidence_Disposition'!F41)=TYPE(CN9707),ISBLANK('Rights_Evidence_Disposition'!F41)=ISBLANK(CN9707),EXACT('Rights_Evidence_Disposition'!F41,CN9707)),0,1),1)</x:f>
        <x:v>0</x:v>
      </x:c>
    </x:row>
    <x:row r="9708">
      <x:c r="CL9708" t="str">
        <x:v>Rights_Evidence_Disposition</x:v>
      </x:c>
      <x:c r="CM9708" t="str">
        <x:v>G41</x:v>
      </x:c>
      <x:c r="CN9708" t="str">
        <x:v>Scoped Tier-2 rights sweep found no material pathway in the documented remote-work options. This is an analyst disposition for a worked example, not independent empirical validation.</x:v>
      </x:c>
      <x:c r="CO9708" t="n">
        <x:f>IFERROR(IF(AND(TYPE('Rights_Evidence_Disposition'!G41)=TYPE(CN9708),ISBLANK('Rights_Evidence_Disposition'!G41)=ISBLANK(CN9708),EXACT('Rights_Evidence_Disposition'!G41,CN9708)),0,1),1)</x:f>
        <x:v>0</x:v>
      </x:c>
    </x:row>
    <x:row r="9709">
      <x:c r="CL9709" t="str">
        <x:v>Rights_Evidence_Disposition</x:v>
      </x:c>
      <x:c r="CM9709" t="str">
        <x:v>H41</x:v>
      </x:c>
      <x:c r="CN9709" t="str">
        <x:v>Tier-2 analyst review; rerun for stronger claims or changed context.</x:v>
      </x:c>
      <x:c r="CO9709" t="n">
        <x:f>IFERROR(IF(AND(TYPE('Rights_Evidence_Disposition'!H41)=TYPE(CN9709),ISBLANK('Rights_Evidence_Disposition'!H41)=ISBLANK(CN9709),EXACT('Rights_Evidence_Disposition'!H41,CN9709)),0,1),1)</x:f>
        <x:v>0</x:v>
      </x:c>
    </x:row>
    <x:row r="9710">
      <x:c r="CL9710" t="str">
        <x:v>Rights_Evidence_Disposition</x:v>
      </x:c>
      <x:c r="CM9710" t="str">
        <x:v>I41</x:v>
      </x:c>
      <x:c r="CN9710" t="str">
        <x:v>New stakeholder, adverse report, option redesign, scale expansion, or contradictory evidence.</x:v>
      </x:c>
      <x:c r="CO9710" t="n">
        <x:f>IFERROR(IF(AND(TYPE('Rights_Evidence_Disposition'!I41)=TYPE(CN9710),ISBLANK('Rights_Evidence_Disposition'!I41)=ISBLANK(CN9710),EXACT('Rights_Evidence_Disposition'!I41,CN9710)),0,1),1)</x:f>
        <x:v>0</x:v>
      </x:c>
    </x:row>
    <x:row r="9711">
      <x:c r="CL9711" t="str">
        <x:v>Rights_Evidence_Disposition</x:v>
      </x:c>
      <x:c r="CM9711" t="str">
        <x:v>A42</x:v>
      </x:c>
      <x:c r="CN9711" t="str">
        <x:v>DIGN</x:v>
      </x:c>
      <x:c r="CO9711" t="n">
        <x:f>IFERROR(IF(AND(TYPE('Rights_Evidence_Disposition'!A42)=TYPE(CN9711),ISBLANK('Rights_Evidence_Disposition'!A42)=ISBLANK(CN9711),EXACT('Rights_Evidence_Disposition'!A42,CN9711)),0,1),1)</x:f>
        <x:v>0</x:v>
      </x:c>
    </x:row>
    <x:row r="9712">
      <x:c r="CL9712" t="str">
        <x:v>Rights_Evidence_Disposition</x:v>
      </x:c>
      <x:c r="CM9712" t="str">
        <x:v>B42</x:v>
      </x:c>
      <x:c r="CN9712" t="str">
        <x:v>U2</x:v>
      </x:c>
      <x:c r="CO9712" t="n">
        <x:f>IFERROR(IF(AND(TYPE('Rights_Evidence_Disposition'!B42)=TYPE(CN9712),ISBLANK('Rights_Evidence_Disposition'!B42)=ISBLANK(CN9712),EXACT('Rights_Evidence_Disposition'!B42,CN9712)),0,1),1)</x:f>
        <x:v>0</x:v>
      </x:c>
    </x:row>
    <x:row r="9713">
      <x:c r="CL9713" t="str">
        <x:v>Rights_Evidence_Disposition</x:v>
      </x:c>
      <x:c r="CM9713" t="str">
        <x:v>C42</x:v>
      </x:c>
      <x:c r="CN9713" t="str">
        <x:v>D5</x:v>
      </x:c>
      <x:c r="CO9713" t="n">
        <x:f>IFERROR(IF(AND(TYPE('Rights_Evidence_Disposition'!C42)=TYPE(CN9713),ISBLANK('Rights_Evidence_Disposition'!C42)=ISBLANK(CN9713),EXACT('Rights_Evidence_Disposition'!C42,CN9713)),0,1),1)</x:f>
        <x:v>0</x:v>
      </x:c>
    </x:row>
    <x:row r="9714">
      <x:c r="CL9714" t="str">
        <x:v>Rights_Evidence_Disposition</x:v>
      </x:c>
      <x:c r="CM9714" t="str">
        <x:v>D42</x:v>
      </x:c>
      <x:c r="CN9714" t="str">
        <x:v>-0.55</x:v>
      </x:c>
      <x:c r="CO9714" t="n">
        <x:f>IFERROR(IF(AND(TYPE('Rights_Evidence_Disposition'!D42)=TYPE(CN9714),ISBLANK('Rights_Evidence_Disposition'!D42)=ISBLANK(CN9714),EXACT('Rights_Evidence_Disposition'!D42,CN9714)),0,1),1)</x:f>
        <x:v>0</x:v>
      </x:c>
    </x:row>
    <x:row r="9715">
      <x:c r="CL9715" t="str">
        <x:v>Rights_Evidence_Disposition</x:v>
      </x:c>
      <x:c r="CM9715" t="str">
        <x:v>E42</x:v>
      </x:c>
      <x:c r="CN9715" t="str">
        <x:v>EVIDENCE_BACKED_NO_MATERIAL_CHANGE</x:v>
      </x:c>
      <x:c r="CO9715" t="n">
        <x:f>IFERROR(IF(AND(TYPE('Rights_Evidence_Disposition'!E42)=TYPE(CN9715),ISBLANK('Rights_Evidence_Disposition'!E42)=ISBLANK(CN9715),EXACT('Rights_Evidence_Disposition'!E42,CN9715)),0,1),1)</x:f>
        <x:v>0</x:v>
      </x:c>
    </x:row>
    <x:row r="9716">
      <x:c r="CL9716" t="str">
        <x:v>Rights_Evidence_Disposition</x:v>
      </x:c>
      <x:c r="CM9716" t="str">
        <x:v>F42</x:v>
      </x:c>
      <x:c r="CN9716" t="str">
        <x:v>A zero is valid only with this explicit disposition and rationale; it is not a blank or silent default.</x:v>
      </x:c>
      <x:c r="CO9716" t="n">
        <x:f>IFERROR(IF(AND(TYPE('Rights_Evidence_Disposition'!F42)=TYPE(CN9716),ISBLANK('Rights_Evidence_Disposition'!F42)=ISBLANK(CN9716),EXACT('Rights_Evidence_Disposition'!F42,CN9716)),0,1),1)</x:f>
        <x:v>0</x:v>
      </x:c>
    </x:row>
    <x:row r="9717">
      <x:c r="CL9717" t="str">
        <x:v>Rights_Evidence_Disposition</x:v>
      </x:c>
      <x:c r="CM9717" t="str">
        <x:v>G42</x:v>
      </x:c>
      <x:c r="CN9717" t="str">
        <x:v>Scoped Tier-2 rights sweep found no material pathway in the documented remote-work options. This is an analyst disposition for a worked example, not independent empirical validation.</x:v>
      </x:c>
      <x:c r="CO9717" t="n">
        <x:f>IFERROR(IF(AND(TYPE('Rights_Evidence_Disposition'!G42)=TYPE(CN9717),ISBLANK('Rights_Evidence_Disposition'!G42)=ISBLANK(CN9717),EXACT('Rights_Evidence_Disposition'!G42,CN9717)),0,1),1)</x:f>
        <x:v>0</x:v>
      </x:c>
    </x:row>
    <x:row r="9718">
      <x:c r="CL9718" t="str">
        <x:v>Rights_Evidence_Disposition</x:v>
      </x:c>
      <x:c r="CM9718" t="str">
        <x:v>H42</x:v>
      </x:c>
      <x:c r="CN9718" t="str">
        <x:v>Tier-2 analyst review; rerun for stronger claims or changed context.</x:v>
      </x:c>
      <x:c r="CO9718" t="n">
        <x:f>IFERROR(IF(AND(TYPE('Rights_Evidence_Disposition'!H42)=TYPE(CN9718),ISBLANK('Rights_Evidence_Disposition'!H42)=ISBLANK(CN9718),EXACT('Rights_Evidence_Disposition'!H42,CN9718)),0,1),1)</x:f>
        <x:v>0</x:v>
      </x:c>
    </x:row>
    <x:row r="9719">
      <x:c r="CL9719" t="str">
        <x:v>Rights_Evidence_Disposition</x:v>
      </x:c>
      <x:c r="CM9719" t="str">
        <x:v>I42</x:v>
      </x:c>
      <x:c r="CN9719" t="str">
        <x:v>New stakeholder, adverse report, option redesign, scale expansion, or contradictory evidence.</x:v>
      </x:c>
      <x:c r="CO9719" t="n">
        <x:f>IFERROR(IF(AND(TYPE('Rights_Evidence_Disposition'!I42)=TYPE(CN9719),ISBLANK('Rights_Evidence_Disposition'!I42)=ISBLANK(CN9719),EXACT('Rights_Evidence_Disposition'!I42,CN9719)),0,1),1)</x:f>
        <x:v>0</x:v>
      </x:c>
    </x:row>
    <x:row r="9720">
      <x:c r="CL9720" t="str">
        <x:v>Rights_Evidence_Disposition</x:v>
      </x:c>
      <x:c r="CM9720" t="str">
        <x:v>A43</x:v>
      </x:c>
      <x:c r="CN9720" t="str">
        <x:v>DIGN</x:v>
      </x:c>
      <x:c r="CO9720" t="n">
        <x:f>IFERROR(IF(AND(TYPE('Rights_Evidence_Disposition'!A43)=TYPE(CN9720),ISBLANK('Rights_Evidence_Disposition'!A43)=ISBLANK(CN9720),EXACT('Rights_Evidence_Disposition'!A43,CN9720)),0,1),1)</x:f>
        <x:v>0</x:v>
      </x:c>
    </x:row>
    <x:row r="9721">
      <x:c r="CL9721" t="str">
        <x:v>Rights_Evidence_Disposition</x:v>
      </x:c>
      <x:c r="CM9721" t="str">
        <x:v>B43</x:v>
      </x:c>
      <x:c r="CN9721" t="str">
        <x:v>U3</x:v>
      </x:c>
      <x:c r="CO9721" t="n">
        <x:f>IFERROR(IF(AND(TYPE('Rights_Evidence_Disposition'!B43)=TYPE(CN9721),ISBLANK('Rights_Evidence_Disposition'!B43)=ISBLANK(CN9721),EXACT('Rights_Evidence_Disposition'!B43,CN9721)),0,1),1)</x:f>
        <x:v>0</x:v>
      </x:c>
    </x:row>
    <x:row r="9722">
      <x:c r="CL9722" t="str">
        <x:v>Rights_Evidence_Disposition</x:v>
      </x:c>
      <x:c r="CM9722" t="str">
        <x:v>C43</x:v>
      </x:c>
      <x:c r="CN9722" t="str">
        <x:v>D3</x:v>
      </x:c>
      <x:c r="CO9722" t="n">
        <x:f>IFERROR(IF(AND(TYPE('Rights_Evidence_Disposition'!C43)=TYPE(CN9722),ISBLANK('Rights_Evidence_Disposition'!C43)=ISBLANK(CN9722),EXACT('Rights_Evidence_Disposition'!C43,CN9722)),0,1),1)</x:f>
        <x:v>0</x:v>
      </x:c>
    </x:row>
    <x:row r="9723">
      <x:c r="CL9723" t="str">
        <x:v>Rights_Evidence_Disposition</x:v>
      </x:c>
      <x:c r="CM9723" t="str">
        <x:v>D43</x:v>
      </x:c>
      <x:c r="CN9723" t="str">
        <x:v>-0.55</x:v>
      </x:c>
      <x:c r="CO9723" t="n">
        <x:f>IFERROR(IF(AND(TYPE('Rights_Evidence_Disposition'!D43)=TYPE(CN9723),ISBLANK('Rights_Evidence_Disposition'!D43)=ISBLANK(CN9723),EXACT('Rights_Evidence_Disposition'!D43,CN9723)),0,1),1)</x:f>
        <x:v>0</x:v>
      </x:c>
    </x:row>
    <x:row r="9724">
      <x:c r="CL9724" t="str">
        <x:v>Rights_Evidence_Disposition</x:v>
      </x:c>
      <x:c r="CM9724" t="str">
        <x:v>E43</x:v>
      </x:c>
      <x:c r="CN9724" t="str">
        <x:v>ESTIMATED</x:v>
      </x:c>
      <x:c r="CO9724" t="n">
        <x:f>IFERROR(IF(AND(TYPE('Rights_Evidence_Disposition'!E43)=TYPE(CN9724),ISBLANK('Rights_Evidence_Disposition'!E43)=ISBLANK(CN9724),EXACT('Rights_Evidence_Disposition'!E43,CN9724)),0,1),1)</x:f>
        <x:v>0</x:v>
      </x:c>
    </x:row>
    <x:row r="9725">
      <x:c r="CL9725" t="str">
        <x:v>Rights_Evidence_Disposition</x:v>
      </x:c>
      <x:c r="CM9725" t="str">
        <x:v>F43</x:v>
      </x:c>
      <x:c r="CN9725" t="str">
        <x:v>Zero allowed only after the logged instances and subgroup review support no material change.</x:v>
      </x:c>
      <x:c r="CO9725" t="n">
        <x:f>IFERROR(IF(AND(TYPE('Rights_Evidence_Disposition'!F43)=TYPE(CN9725),ISBLANK('Rights_Evidence_Disposition'!F43)=ISBLANK(CN9725),EXACT('Rights_Evidence_Disposition'!F43,CN9725)),0,1),1)</x:f>
        <x:v>0</x:v>
      </x:c>
    </x:row>
    <x:row r="9726">
      <x:c r="CL9726" t="str">
        <x:v>Rights_Evidence_Disposition</x:v>
      </x:c>
      <x:c r="CM9726" t="str">
        <x:v>G43</x:v>
      </x:c>
      <x:c r="CN9726" t="str">
        <x:v>An explicit Impact_Input instance is logged for this union-dimension cell; rights review still uses the Base stream and worst-affected subgroup semantics.</x:v>
      </x:c>
      <x:c r="CO9726" t="n">
        <x:f>IFERROR(IF(AND(TYPE('Rights_Evidence_Disposition'!G43)=TYPE(CN9726),ISBLANK('Rights_Evidence_Disposition'!G43)=ISBLANK(CN9726),EXACT('Rights_Evidence_Disposition'!G43,CN9726)),0,1),1)</x:f>
        <x:v>0</x:v>
      </x:c>
    </x:row>
    <x:row r="9727">
      <x:c r="CL9727" t="str">
        <x:v>Rights_Evidence_Disposition</x:v>
      </x:c>
      <x:c r="CM9727" t="str">
        <x:v>H43</x:v>
      </x:c>
      <x:c r="CN9727" t="str">
        <x:v>Tier-2 analyst review; rerun for stronger claims or changed context.</x:v>
      </x:c>
      <x:c r="CO9727" t="n">
        <x:f>IFERROR(IF(AND(TYPE('Rights_Evidence_Disposition'!H43)=TYPE(CN9727),ISBLANK('Rights_Evidence_Disposition'!H43)=ISBLANK(CN9727),EXACT('Rights_Evidence_Disposition'!H43,CN9727)),0,1),1)</x:f>
        <x:v>0</x:v>
      </x:c>
    </x:row>
    <x:row r="9728">
      <x:c r="CL9728" t="str">
        <x:v>Rights_Evidence_Disposition</x:v>
      </x:c>
      <x:c r="CM9728" t="str">
        <x:v>I43</x:v>
      </x:c>
      <x:c r="CN9728" t="str">
        <x:v>New stakeholder, adverse report, option redesign, scale expansion, or contradictory evidence.</x:v>
      </x:c>
      <x:c r="CO9728" t="n">
        <x:f>IFERROR(IF(AND(TYPE('Rights_Evidence_Disposition'!I43)=TYPE(CN9728),ISBLANK('Rights_Evidence_Disposition'!I43)=ISBLANK(CN9728),EXACT('Rights_Evidence_Disposition'!I43,CN9728)),0,1),1)</x:f>
        <x:v>0</x:v>
      </x:c>
    </x:row>
    <x:row r="9729">
      <x:c r="CL9729" t="str">
        <x:v>Rights_Evidence_Disposition</x:v>
      </x:c>
      <x:c r="CM9729" t="str">
        <x:v>A44</x:v>
      </x:c>
      <x:c r="CN9729" t="str">
        <x:v>DIGN</x:v>
      </x:c>
      <x:c r="CO9729" t="n">
        <x:f>IFERROR(IF(AND(TYPE('Rights_Evidence_Disposition'!A44)=TYPE(CN9729),ISBLANK('Rights_Evidence_Disposition'!A44)=ISBLANK(CN9729),EXACT('Rights_Evidence_Disposition'!A44,CN9729)),0,1),1)</x:f>
        <x:v>0</x:v>
      </x:c>
    </x:row>
    <x:row r="9730">
      <x:c r="CL9730" t="str">
        <x:v>Rights_Evidence_Disposition</x:v>
      </x:c>
      <x:c r="CM9730" t="str">
        <x:v>B44</x:v>
      </x:c>
      <x:c r="CN9730" t="str">
        <x:v>U3</x:v>
      </x:c>
      <x:c r="CO9730" t="n">
        <x:f>IFERROR(IF(AND(TYPE('Rights_Evidence_Disposition'!B44)=TYPE(CN9730),ISBLANK('Rights_Evidence_Disposition'!B44)=ISBLANK(CN9730),EXACT('Rights_Evidence_Disposition'!B44,CN9730)),0,1),1)</x:f>
        <x:v>0</x:v>
      </x:c>
    </x:row>
    <x:row r="9731">
      <x:c r="CL9731" t="str">
        <x:v>Rights_Evidence_Disposition</x:v>
      </x:c>
      <x:c r="CM9731" t="str">
        <x:v>C44</x:v>
      </x:c>
      <x:c r="CN9731" t="str">
        <x:v>D5</x:v>
      </x:c>
      <x:c r="CO9731" t="n">
        <x:f>IFERROR(IF(AND(TYPE('Rights_Evidence_Disposition'!C44)=TYPE(CN9731),ISBLANK('Rights_Evidence_Disposition'!C44)=ISBLANK(CN9731),EXACT('Rights_Evidence_Disposition'!C44,CN9731)),0,1),1)</x:f>
        <x:v>0</x:v>
      </x:c>
    </x:row>
    <x:row r="9732">
      <x:c r="CL9732" t="str">
        <x:v>Rights_Evidence_Disposition</x:v>
      </x:c>
      <x:c r="CM9732" t="str">
        <x:v>D44</x:v>
      </x:c>
      <x:c r="CN9732" t="str">
        <x:v>-0.55</x:v>
      </x:c>
      <x:c r="CO9732" t="n">
        <x:f>IFERROR(IF(AND(TYPE('Rights_Evidence_Disposition'!D44)=TYPE(CN9732),ISBLANK('Rights_Evidence_Disposition'!D44)=ISBLANK(CN9732),EXACT('Rights_Evidence_Disposition'!D44,CN9732)),0,1),1)</x:f>
        <x:v>0</x:v>
      </x:c>
    </x:row>
    <x:row r="9733">
      <x:c r="CL9733" t="str">
        <x:v>Rights_Evidence_Disposition</x:v>
      </x:c>
      <x:c r="CM9733" t="str">
        <x:v>E44</x:v>
      </x:c>
      <x:c r="CN9733" t="str">
        <x:v>EVIDENCE_BACKED_NO_MATERIAL_CHANGE</x:v>
      </x:c>
      <x:c r="CO9733" t="n">
        <x:f>IFERROR(IF(AND(TYPE('Rights_Evidence_Disposition'!E44)=TYPE(CN9733),ISBLANK('Rights_Evidence_Disposition'!E44)=ISBLANK(CN9733),EXACT('Rights_Evidence_Disposition'!E44,CN9733)),0,1),1)</x:f>
        <x:v>0</x:v>
      </x:c>
    </x:row>
    <x:row r="9734">
      <x:c r="CL9734" t="str">
        <x:v>Rights_Evidence_Disposition</x:v>
      </x:c>
      <x:c r="CM9734" t="str">
        <x:v>F44</x:v>
      </x:c>
      <x:c r="CN9734" t="str">
        <x:v>A zero is valid only with this explicit disposition and rationale; it is not a blank or silent default.</x:v>
      </x:c>
      <x:c r="CO9734" t="n">
        <x:f>IFERROR(IF(AND(TYPE('Rights_Evidence_Disposition'!F44)=TYPE(CN9734),ISBLANK('Rights_Evidence_Disposition'!F44)=ISBLANK(CN9734),EXACT('Rights_Evidence_Disposition'!F44,CN9734)),0,1),1)</x:f>
        <x:v>0</x:v>
      </x:c>
    </x:row>
    <x:row r="9735">
      <x:c r="CL9735" t="str">
        <x:v>Rights_Evidence_Disposition</x:v>
      </x:c>
      <x:c r="CM9735" t="str">
        <x:v>G44</x:v>
      </x:c>
      <x:c r="CN9735" t="str">
        <x:v>Scoped Tier-2 rights sweep found no material pathway in the documented remote-work options. This is an analyst disposition for a worked example, not independent empirical validation.</x:v>
      </x:c>
      <x:c r="CO9735" t="n">
        <x:f>IFERROR(IF(AND(TYPE('Rights_Evidence_Disposition'!G44)=TYPE(CN9735),ISBLANK('Rights_Evidence_Disposition'!G44)=ISBLANK(CN9735),EXACT('Rights_Evidence_Disposition'!G44,CN9735)),0,1),1)</x:f>
        <x:v>0</x:v>
      </x:c>
    </x:row>
    <x:row r="9736">
      <x:c r="CL9736" t="str">
        <x:v>Rights_Evidence_Disposition</x:v>
      </x:c>
      <x:c r="CM9736" t="str">
        <x:v>H44</x:v>
      </x:c>
      <x:c r="CN9736" t="str">
        <x:v>Tier-2 analyst review; rerun for stronger claims or changed context.</x:v>
      </x:c>
      <x:c r="CO9736" t="n">
        <x:f>IFERROR(IF(AND(TYPE('Rights_Evidence_Disposition'!H44)=TYPE(CN9736),ISBLANK('Rights_Evidence_Disposition'!H44)=ISBLANK(CN9736),EXACT('Rights_Evidence_Disposition'!H44,CN9736)),0,1),1)</x:f>
        <x:v>0</x:v>
      </x:c>
    </x:row>
    <x:row r="9737">
      <x:c r="CL9737" t="str">
        <x:v>Rights_Evidence_Disposition</x:v>
      </x:c>
      <x:c r="CM9737" t="str">
        <x:v>I44</x:v>
      </x:c>
      <x:c r="CN9737" t="str">
        <x:v>New stakeholder, adverse report, option redesign, scale expansion, or contradictory evidence.</x:v>
      </x:c>
      <x:c r="CO9737" t="n">
        <x:f>IFERROR(IF(AND(TYPE('Rights_Evidence_Disposition'!I44)=TYPE(CN9737),ISBLANK('Rights_Evidence_Disposition'!I44)=ISBLANK(CN9737),EXACT('Rights_Evidence_Disposition'!I44,CN9737)),0,1),1)</x:f>
        <x:v>0</x:v>
      </x:c>
    </x:row>
    <x:row r="9738">
      <x:c r="CL9738" t="str">
        <x:v>Rights_Evidence_Disposition</x:v>
      </x:c>
      <x:c r="CM9738" t="str">
        <x:v>A45</x:v>
      </x:c>
      <x:c r="CN9738" t="str">
        <x:v>DIGN</x:v>
      </x:c>
      <x:c r="CO9738" t="n">
        <x:f>IFERROR(IF(AND(TYPE('Rights_Evidence_Disposition'!A45)=TYPE(CN9738),ISBLANK('Rights_Evidence_Disposition'!A45)=ISBLANK(CN9738),EXACT('Rights_Evidence_Disposition'!A45,CN9738)),0,1),1)</x:f>
        <x:v>0</x:v>
      </x:c>
    </x:row>
    <x:row r="9739">
      <x:c r="CL9739" t="str">
        <x:v>Rights_Evidence_Disposition</x:v>
      </x:c>
      <x:c r="CM9739" t="str">
        <x:v>B45</x:v>
      </x:c>
      <x:c r="CN9739" t="str">
        <x:v>U4</x:v>
      </x:c>
      <x:c r="CO9739" t="n">
        <x:f>IFERROR(IF(AND(TYPE('Rights_Evidence_Disposition'!B45)=TYPE(CN9739),ISBLANK('Rights_Evidence_Disposition'!B45)=ISBLANK(CN9739),EXACT('Rights_Evidence_Disposition'!B45,CN9739)),0,1),1)</x:f>
        <x:v>0</x:v>
      </x:c>
    </x:row>
    <x:row r="9740">
      <x:c r="CL9740" t="str">
        <x:v>Rights_Evidence_Disposition</x:v>
      </x:c>
      <x:c r="CM9740" t="str">
        <x:v>C45</x:v>
      </x:c>
      <x:c r="CN9740" t="str">
        <x:v>D3</x:v>
      </x:c>
      <x:c r="CO9740" t="n">
        <x:f>IFERROR(IF(AND(TYPE('Rights_Evidence_Disposition'!C45)=TYPE(CN9740),ISBLANK('Rights_Evidence_Disposition'!C45)=ISBLANK(CN9740),EXACT('Rights_Evidence_Disposition'!C45,CN9740)),0,1),1)</x:f>
        <x:v>0</x:v>
      </x:c>
    </x:row>
    <x:row r="9741">
      <x:c r="CL9741" t="str">
        <x:v>Rights_Evidence_Disposition</x:v>
      </x:c>
      <x:c r="CM9741" t="str">
        <x:v>D45</x:v>
      </x:c>
      <x:c r="CN9741" t="str">
        <x:v>-0.55</x:v>
      </x:c>
      <x:c r="CO9741" t="n">
        <x:f>IFERROR(IF(AND(TYPE('Rights_Evidence_Disposition'!D45)=TYPE(CN9741),ISBLANK('Rights_Evidence_Disposition'!D45)=ISBLANK(CN9741),EXACT('Rights_Evidence_Disposition'!D45,CN9741)),0,1),1)</x:f>
        <x:v>0</x:v>
      </x:c>
    </x:row>
    <x:row r="9742">
      <x:c r="CL9742" t="str">
        <x:v>Rights_Evidence_Disposition</x:v>
      </x:c>
      <x:c r="CM9742" t="str">
        <x:v>E45</x:v>
      </x:c>
      <x:c r="CN9742" t="str">
        <x:v>EVIDENCE_BACKED_NO_MATERIAL_CHANGE</x:v>
      </x:c>
      <x:c r="CO9742" t="n">
        <x:f>IFERROR(IF(AND(TYPE('Rights_Evidence_Disposition'!E45)=TYPE(CN9742),ISBLANK('Rights_Evidence_Disposition'!E45)=ISBLANK(CN9742),EXACT('Rights_Evidence_Disposition'!E45,CN9742)),0,1),1)</x:f>
        <x:v>0</x:v>
      </x:c>
    </x:row>
    <x:row r="9743">
      <x:c r="CL9743" t="str">
        <x:v>Rights_Evidence_Disposition</x:v>
      </x:c>
      <x:c r="CM9743" t="str">
        <x:v>F45</x:v>
      </x:c>
      <x:c r="CN9743" t="str">
        <x:v>A zero is valid only with this explicit disposition and rationale; it is not a blank or silent default.</x:v>
      </x:c>
      <x:c r="CO9743" t="n">
        <x:f>IFERROR(IF(AND(TYPE('Rights_Evidence_Disposition'!F45)=TYPE(CN9743),ISBLANK('Rights_Evidence_Disposition'!F45)=ISBLANK(CN9743),EXACT('Rights_Evidence_Disposition'!F45,CN9743)),0,1),1)</x:f>
        <x:v>0</x:v>
      </x:c>
    </x:row>
    <x:row r="9744">
      <x:c r="CL9744" t="str">
        <x:v>Rights_Evidence_Disposition</x:v>
      </x:c>
      <x:c r="CM9744" t="str">
        <x:v>G45</x:v>
      </x:c>
      <x:c r="CN9744" t="str">
        <x:v>Scoped Tier-2 rights sweep found no material pathway in the documented remote-work options. This is an analyst disposition for a worked example, not independent empirical validation.</x:v>
      </x:c>
      <x:c r="CO9744" t="n">
        <x:f>IFERROR(IF(AND(TYPE('Rights_Evidence_Disposition'!G45)=TYPE(CN9744),ISBLANK('Rights_Evidence_Disposition'!G45)=ISBLANK(CN9744),EXACT('Rights_Evidence_Disposition'!G45,CN9744)),0,1),1)</x:f>
        <x:v>0</x:v>
      </x:c>
    </x:row>
    <x:row r="9745">
      <x:c r="CL9745" t="str">
        <x:v>Rights_Evidence_Disposition</x:v>
      </x:c>
      <x:c r="CM9745" t="str">
        <x:v>H45</x:v>
      </x:c>
      <x:c r="CN9745" t="str">
        <x:v>Tier-2 analyst review; rerun for stronger claims or changed context.</x:v>
      </x:c>
      <x:c r="CO9745" t="n">
        <x:f>IFERROR(IF(AND(TYPE('Rights_Evidence_Disposition'!H45)=TYPE(CN9745),ISBLANK('Rights_Evidence_Disposition'!H45)=ISBLANK(CN9745),EXACT('Rights_Evidence_Disposition'!H45,CN9745)),0,1),1)</x:f>
        <x:v>0</x:v>
      </x:c>
    </x:row>
    <x:row r="9746">
      <x:c r="CL9746" t="str">
        <x:v>Rights_Evidence_Disposition</x:v>
      </x:c>
      <x:c r="CM9746" t="str">
        <x:v>I45</x:v>
      </x:c>
      <x:c r="CN9746" t="str">
        <x:v>New stakeholder, adverse report, option redesign, scale expansion, or contradictory evidence.</x:v>
      </x:c>
      <x:c r="CO9746" t="n">
        <x:f>IFERROR(IF(AND(TYPE('Rights_Evidence_Disposition'!I45)=TYPE(CN9746),ISBLANK('Rights_Evidence_Disposition'!I45)=ISBLANK(CN9746),EXACT('Rights_Evidence_Disposition'!I45,CN9746)),0,1),1)</x:f>
        <x:v>0</x:v>
      </x:c>
    </x:row>
    <x:row r="9747">
      <x:c r="CL9747" t="str">
        <x:v>Rights_Evidence_Disposition</x:v>
      </x:c>
      <x:c r="CM9747" t="str">
        <x:v>A46</x:v>
      </x:c>
      <x:c r="CN9747" t="str">
        <x:v>DIGN</x:v>
      </x:c>
      <x:c r="CO9747" t="n">
        <x:f>IFERROR(IF(AND(TYPE('Rights_Evidence_Disposition'!A46)=TYPE(CN9747),ISBLANK('Rights_Evidence_Disposition'!A46)=ISBLANK(CN9747),EXACT('Rights_Evidence_Disposition'!A46,CN9747)),0,1),1)</x:f>
        <x:v>0</x:v>
      </x:c>
    </x:row>
    <x:row r="9748">
      <x:c r="CL9748" t="str">
        <x:v>Rights_Evidence_Disposition</x:v>
      </x:c>
      <x:c r="CM9748" t="str">
        <x:v>B46</x:v>
      </x:c>
      <x:c r="CN9748" t="str">
        <x:v>U4</x:v>
      </x:c>
      <x:c r="CO9748" t="n">
        <x:f>IFERROR(IF(AND(TYPE('Rights_Evidence_Disposition'!B46)=TYPE(CN9748),ISBLANK('Rights_Evidence_Disposition'!B46)=ISBLANK(CN9748),EXACT('Rights_Evidence_Disposition'!B46,CN9748)),0,1),1)</x:f>
        <x:v>0</x:v>
      </x:c>
    </x:row>
    <x:row r="9749">
      <x:c r="CL9749" t="str">
        <x:v>Rights_Evidence_Disposition</x:v>
      </x:c>
      <x:c r="CM9749" t="str">
        <x:v>C46</x:v>
      </x:c>
      <x:c r="CN9749" t="str">
        <x:v>D5</x:v>
      </x:c>
      <x:c r="CO9749" t="n">
        <x:f>IFERROR(IF(AND(TYPE('Rights_Evidence_Disposition'!C46)=TYPE(CN9749),ISBLANK('Rights_Evidence_Disposition'!C46)=ISBLANK(CN9749),EXACT('Rights_Evidence_Disposition'!C46,CN9749)),0,1),1)</x:f>
        <x:v>0</x:v>
      </x:c>
    </x:row>
    <x:row r="9750">
      <x:c r="CL9750" t="str">
        <x:v>Rights_Evidence_Disposition</x:v>
      </x:c>
      <x:c r="CM9750" t="str">
        <x:v>D46</x:v>
      </x:c>
      <x:c r="CN9750" t="str">
        <x:v>-0.55</x:v>
      </x:c>
      <x:c r="CO9750" t="n">
        <x:f>IFERROR(IF(AND(TYPE('Rights_Evidence_Disposition'!D46)=TYPE(CN9750),ISBLANK('Rights_Evidence_Disposition'!D46)=ISBLANK(CN9750),EXACT('Rights_Evidence_Disposition'!D46,CN9750)),0,1),1)</x:f>
        <x:v>0</x:v>
      </x:c>
    </x:row>
    <x:row r="9751">
      <x:c r="CL9751" t="str">
        <x:v>Rights_Evidence_Disposition</x:v>
      </x:c>
      <x:c r="CM9751" t="str">
        <x:v>E46</x:v>
      </x:c>
      <x:c r="CN9751" t="str">
        <x:v>EVIDENCE_BACKED_NO_MATERIAL_CHANGE</x:v>
      </x:c>
      <x:c r="CO9751" t="n">
        <x:f>IFERROR(IF(AND(TYPE('Rights_Evidence_Disposition'!E46)=TYPE(CN9751),ISBLANK('Rights_Evidence_Disposition'!E46)=ISBLANK(CN9751),EXACT('Rights_Evidence_Disposition'!E46,CN9751)),0,1),1)</x:f>
        <x:v>0</x:v>
      </x:c>
    </x:row>
    <x:row r="9752">
      <x:c r="CL9752" t="str">
        <x:v>Rights_Evidence_Disposition</x:v>
      </x:c>
      <x:c r="CM9752" t="str">
        <x:v>F46</x:v>
      </x:c>
      <x:c r="CN9752" t="str">
        <x:v>A zero is valid only with this explicit disposition and rationale; it is not a blank or silent default.</x:v>
      </x:c>
      <x:c r="CO9752" t="n">
        <x:f>IFERROR(IF(AND(TYPE('Rights_Evidence_Disposition'!F46)=TYPE(CN9752),ISBLANK('Rights_Evidence_Disposition'!F46)=ISBLANK(CN9752),EXACT('Rights_Evidence_Disposition'!F46,CN9752)),0,1),1)</x:f>
        <x:v>0</x:v>
      </x:c>
    </x:row>
    <x:row r="9753">
      <x:c r="CL9753" t="str">
        <x:v>Rights_Evidence_Disposition</x:v>
      </x:c>
      <x:c r="CM9753" t="str">
        <x:v>G46</x:v>
      </x:c>
      <x:c r="CN9753" t="str">
        <x:v>Scoped Tier-2 rights sweep found no material pathway in the documented remote-work options. This is an analyst disposition for a worked example, not independent empirical validation.</x:v>
      </x:c>
      <x:c r="CO9753" t="n">
        <x:f>IFERROR(IF(AND(TYPE('Rights_Evidence_Disposition'!G46)=TYPE(CN9753),ISBLANK('Rights_Evidence_Disposition'!G46)=ISBLANK(CN9753),EXACT('Rights_Evidence_Disposition'!G46,CN9753)),0,1),1)</x:f>
        <x:v>0</x:v>
      </x:c>
    </x:row>
    <x:row r="9754">
      <x:c r="CL9754" t="str">
        <x:v>Rights_Evidence_Disposition</x:v>
      </x:c>
      <x:c r="CM9754" t="str">
        <x:v>H46</x:v>
      </x:c>
      <x:c r="CN9754" t="str">
        <x:v>Tier-2 analyst review; rerun for stronger claims or changed context.</x:v>
      </x:c>
      <x:c r="CO9754" t="n">
        <x:f>IFERROR(IF(AND(TYPE('Rights_Evidence_Disposition'!H46)=TYPE(CN9754),ISBLANK('Rights_Evidence_Disposition'!H46)=ISBLANK(CN9754),EXACT('Rights_Evidence_Disposition'!H46,CN9754)),0,1),1)</x:f>
        <x:v>0</x:v>
      </x:c>
    </x:row>
    <x:row r="9755">
      <x:c r="CL9755" t="str">
        <x:v>Rights_Evidence_Disposition</x:v>
      </x:c>
      <x:c r="CM9755" t="str">
        <x:v>I46</x:v>
      </x:c>
      <x:c r="CN9755" t="str">
        <x:v>New stakeholder, adverse report, option redesign, scale expansion, or contradictory evidence.</x:v>
      </x:c>
      <x:c r="CO9755" t="n">
        <x:f>IFERROR(IF(AND(TYPE('Rights_Evidence_Disposition'!I46)=TYPE(CN9755),ISBLANK('Rights_Evidence_Disposition'!I46)=ISBLANK(CN9755),EXACT('Rights_Evidence_Disposition'!I46,CN9755)),0,1),1)</x:f>
        <x:v>0</x:v>
      </x:c>
    </x:row>
    <x:row r="9756">
      <x:c r="CL9756" t="str">
        <x:v>Rights_Evidence_Disposition</x:v>
      </x:c>
      <x:c r="CM9756" t="str">
        <x:v>A47</x:v>
      </x:c>
      <x:c r="CN9756" t="str">
        <x:v>DIGN</x:v>
      </x:c>
      <x:c r="CO9756" t="n">
        <x:f>IFERROR(IF(AND(TYPE('Rights_Evidence_Disposition'!A47)=TYPE(CN9756),ISBLANK('Rights_Evidence_Disposition'!A47)=ISBLANK(CN9756),EXACT('Rights_Evidence_Disposition'!A47,CN9756)),0,1),1)</x:f>
        <x:v>0</x:v>
      </x:c>
    </x:row>
    <x:row r="9757">
      <x:c r="CL9757" t="str">
        <x:v>Rights_Evidence_Disposition</x:v>
      </x:c>
      <x:c r="CM9757" t="str">
        <x:v>B47</x:v>
      </x:c>
      <x:c r="CN9757" t="str">
        <x:v>U5</x:v>
      </x:c>
      <x:c r="CO9757" t="n">
        <x:f>IFERROR(IF(AND(TYPE('Rights_Evidence_Disposition'!B47)=TYPE(CN9757),ISBLANK('Rights_Evidence_Disposition'!B47)=ISBLANK(CN9757),EXACT('Rights_Evidence_Disposition'!B47,CN9757)),0,1),1)</x:f>
        <x:v>0</x:v>
      </x:c>
    </x:row>
    <x:row r="9758">
      <x:c r="CL9758" t="str">
        <x:v>Rights_Evidence_Disposition</x:v>
      </x:c>
      <x:c r="CM9758" t="str">
        <x:v>C47</x:v>
      </x:c>
      <x:c r="CN9758" t="str">
        <x:v>D3</x:v>
      </x:c>
      <x:c r="CO9758" t="n">
        <x:f>IFERROR(IF(AND(TYPE('Rights_Evidence_Disposition'!C47)=TYPE(CN9758),ISBLANK('Rights_Evidence_Disposition'!C47)=ISBLANK(CN9758),EXACT('Rights_Evidence_Disposition'!C47,CN9758)),0,1),1)</x:f>
        <x:v>0</x:v>
      </x:c>
    </x:row>
    <x:row r="9759">
      <x:c r="CL9759" t="str">
        <x:v>Rights_Evidence_Disposition</x:v>
      </x:c>
      <x:c r="CM9759" t="str">
        <x:v>D47</x:v>
      </x:c>
      <x:c r="CN9759" t="str">
        <x:v>-0.55</x:v>
      </x:c>
      <x:c r="CO9759" t="n">
        <x:f>IFERROR(IF(AND(TYPE('Rights_Evidence_Disposition'!D47)=TYPE(CN9759),ISBLANK('Rights_Evidence_Disposition'!D47)=ISBLANK(CN9759),EXACT('Rights_Evidence_Disposition'!D47,CN9759)),0,1),1)</x:f>
        <x:v>0</x:v>
      </x:c>
    </x:row>
    <x:row r="9760">
      <x:c r="CL9760" t="str">
        <x:v>Rights_Evidence_Disposition</x:v>
      </x:c>
      <x:c r="CM9760" t="str">
        <x:v>E47</x:v>
      </x:c>
      <x:c r="CN9760" t="str">
        <x:v>EVIDENCE_BACKED_NO_MATERIAL_CHANGE</x:v>
      </x:c>
      <x:c r="CO9760" t="n">
        <x:f>IFERROR(IF(AND(TYPE('Rights_Evidence_Disposition'!E47)=TYPE(CN9760),ISBLANK('Rights_Evidence_Disposition'!E47)=ISBLANK(CN9760),EXACT('Rights_Evidence_Disposition'!E47,CN9760)),0,1),1)</x:f>
        <x:v>0</x:v>
      </x:c>
    </x:row>
    <x:row r="9761">
      <x:c r="CL9761" t="str">
        <x:v>Rights_Evidence_Disposition</x:v>
      </x:c>
      <x:c r="CM9761" t="str">
        <x:v>F47</x:v>
      </x:c>
      <x:c r="CN9761" t="str">
        <x:v>A zero is valid only with this explicit disposition and rationale; it is not a blank or silent default.</x:v>
      </x:c>
      <x:c r="CO9761" t="n">
        <x:f>IFERROR(IF(AND(TYPE('Rights_Evidence_Disposition'!F47)=TYPE(CN9761),ISBLANK('Rights_Evidence_Disposition'!F47)=ISBLANK(CN9761),EXACT('Rights_Evidence_Disposition'!F47,CN9761)),0,1),1)</x:f>
        <x:v>0</x:v>
      </x:c>
    </x:row>
    <x:row r="9762">
      <x:c r="CL9762" t="str">
        <x:v>Rights_Evidence_Disposition</x:v>
      </x:c>
      <x:c r="CM9762" t="str">
        <x:v>G47</x:v>
      </x:c>
      <x:c r="CN9762" t="str">
        <x:v>Scoped Tier-2 rights sweep found no material pathway in the documented remote-work options. This is an analyst disposition for a worked example, not independent empirical validation.</x:v>
      </x:c>
      <x:c r="CO9762" t="n">
        <x:f>IFERROR(IF(AND(TYPE('Rights_Evidence_Disposition'!G47)=TYPE(CN9762),ISBLANK('Rights_Evidence_Disposition'!G47)=ISBLANK(CN9762),EXACT('Rights_Evidence_Disposition'!G47,CN9762)),0,1),1)</x:f>
        <x:v>0</x:v>
      </x:c>
    </x:row>
    <x:row r="9763">
      <x:c r="CL9763" t="str">
        <x:v>Rights_Evidence_Disposition</x:v>
      </x:c>
      <x:c r="CM9763" t="str">
        <x:v>H47</x:v>
      </x:c>
      <x:c r="CN9763" t="str">
        <x:v>Tier-2 analyst review; rerun for stronger claims or changed context.</x:v>
      </x:c>
      <x:c r="CO9763" t="n">
        <x:f>IFERROR(IF(AND(TYPE('Rights_Evidence_Disposition'!H47)=TYPE(CN9763),ISBLANK('Rights_Evidence_Disposition'!H47)=ISBLANK(CN9763),EXACT('Rights_Evidence_Disposition'!H47,CN9763)),0,1),1)</x:f>
        <x:v>0</x:v>
      </x:c>
    </x:row>
    <x:row r="9764">
      <x:c r="CL9764" t="str">
        <x:v>Rights_Evidence_Disposition</x:v>
      </x:c>
      <x:c r="CM9764" t="str">
        <x:v>I47</x:v>
      </x:c>
      <x:c r="CN9764" t="str">
        <x:v>New stakeholder, adverse report, option redesign, scale expansion, or contradictory evidence.</x:v>
      </x:c>
      <x:c r="CO9764" t="n">
        <x:f>IFERROR(IF(AND(TYPE('Rights_Evidence_Disposition'!I47)=TYPE(CN9764),ISBLANK('Rights_Evidence_Disposition'!I47)=ISBLANK(CN9764),EXACT('Rights_Evidence_Disposition'!I47,CN9764)),0,1),1)</x:f>
        <x:v>0</x:v>
      </x:c>
    </x:row>
    <x:row r="9765">
      <x:c r="CL9765" t="str">
        <x:v>Rights_Evidence_Disposition</x:v>
      </x:c>
      <x:c r="CM9765" t="str">
        <x:v>A48</x:v>
      </x:c>
      <x:c r="CN9765" t="str">
        <x:v>DIGN</x:v>
      </x:c>
      <x:c r="CO9765" t="n">
        <x:f>IFERROR(IF(AND(TYPE('Rights_Evidence_Disposition'!A48)=TYPE(CN9765),ISBLANK('Rights_Evidence_Disposition'!A48)=ISBLANK(CN9765),EXACT('Rights_Evidence_Disposition'!A48,CN9765)),0,1),1)</x:f>
        <x:v>0</x:v>
      </x:c>
    </x:row>
    <x:row r="9766">
      <x:c r="CL9766" t="str">
        <x:v>Rights_Evidence_Disposition</x:v>
      </x:c>
      <x:c r="CM9766" t="str">
        <x:v>B48</x:v>
      </x:c>
      <x:c r="CN9766" t="str">
        <x:v>U5</x:v>
      </x:c>
      <x:c r="CO9766" t="n">
        <x:f>IFERROR(IF(AND(TYPE('Rights_Evidence_Disposition'!B48)=TYPE(CN9766),ISBLANK('Rights_Evidence_Disposition'!B48)=ISBLANK(CN9766),EXACT('Rights_Evidence_Disposition'!B48,CN9766)),0,1),1)</x:f>
        <x:v>0</x:v>
      </x:c>
    </x:row>
    <x:row r="9767">
      <x:c r="CL9767" t="str">
        <x:v>Rights_Evidence_Disposition</x:v>
      </x:c>
      <x:c r="CM9767" t="str">
        <x:v>C48</x:v>
      </x:c>
      <x:c r="CN9767" t="str">
        <x:v>D5</x:v>
      </x:c>
      <x:c r="CO9767" t="n">
        <x:f>IFERROR(IF(AND(TYPE('Rights_Evidence_Disposition'!C48)=TYPE(CN9767),ISBLANK('Rights_Evidence_Disposition'!C48)=ISBLANK(CN9767),EXACT('Rights_Evidence_Disposition'!C48,CN9767)),0,1),1)</x:f>
        <x:v>0</x:v>
      </x:c>
    </x:row>
    <x:row r="9768">
      <x:c r="CL9768" t="str">
        <x:v>Rights_Evidence_Disposition</x:v>
      </x:c>
      <x:c r="CM9768" t="str">
        <x:v>D48</x:v>
      </x:c>
      <x:c r="CN9768" t="str">
        <x:v>-0.55</x:v>
      </x:c>
      <x:c r="CO9768" t="n">
        <x:f>IFERROR(IF(AND(TYPE('Rights_Evidence_Disposition'!D48)=TYPE(CN9768),ISBLANK('Rights_Evidence_Disposition'!D48)=ISBLANK(CN9768),EXACT('Rights_Evidence_Disposition'!D48,CN9768)),0,1),1)</x:f>
        <x:v>0</x:v>
      </x:c>
    </x:row>
    <x:row r="9769">
      <x:c r="CL9769" t="str">
        <x:v>Rights_Evidence_Disposition</x:v>
      </x:c>
      <x:c r="CM9769" t="str">
        <x:v>E48</x:v>
      </x:c>
      <x:c r="CN9769" t="str">
        <x:v>EVIDENCE_BACKED_NO_MATERIAL_CHANGE</x:v>
      </x:c>
      <x:c r="CO9769" t="n">
        <x:f>IFERROR(IF(AND(TYPE('Rights_Evidence_Disposition'!E48)=TYPE(CN9769),ISBLANK('Rights_Evidence_Disposition'!E48)=ISBLANK(CN9769),EXACT('Rights_Evidence_Disposition'!E48,CN9769)),0,1),1)</x:f>
        <x:v>0</x:v>
      </x:c>
    </x:row>
    <x:row r="9770">
      <x:c r="CL9770" t="str">
        <x:v>Rights_Evidence_Disposition</x:v>
      </x:c>
      <x:c r="CM9770" t="str">
        <x:v>F48</x:v>
      </x:c>
      <x:c r="CN9770" t="str">
        <x:v>A zero is valid only with this explicit disposition and rationale; it is not a blank or silent default.</x:v>
      </x:c>
      <x:c r="CO9770" t="n">
        <x:f>IFERROR(IF(AND(TYPE('Rights_Evidence_Disposition'!F48)=TYPE(CN9770),ISBLANK('Rights_Evidence_Disposition'!F48)=ISBLANK(CN9770),EXACT('Rights_Evidence_Disposition'!F48,CN9770)),0,1),1)</x:f>
        <x:v>0</x:v>
      </x:c>
    </x:row>
    <x:row r="9771">
      <x:c r="CL9771" t="str">
        <x:v>Rights_Evidence_Disposition</x:v>
      </x:c>
      <x:c r="CM9771" t="str">
        <x:v>G48</x:v>
      </x:c>
      <x:c r="CN9771" t="str">
        <x:v>Scoped Tier-2 rights sweep found no material pathway in the documented remote-work options. This is an analyst disposition for a worked example, not independent empirical validation.</x:v>
      </x:c>
      <x:c r="CO9771" t="n">
        <x:f>IFERROR(IF(AND(TYPE('Rights_Evidence_Disposition'!G48)=TYPE(CN9771),ISBLANK('Rights_Evidence_Disposition'!G48)=ISBLANK(CN9771),EXACT('Rights_Evidence_Disposition'!G48,CN9771)),0,1),1)</x:f>
        <x:v>0</x:v>
      </x:c>
    </x:row>
    <x:row r="9772">
      <x:c r="CL9772" t="str">
        <x:v>Rights_Evidence_Disposition</x:v>
      </x:c>
      <x:c r="CM9772" t="str">
        <x:v>H48</x:v>
      </x:c>
      <x:c r="CN9772" t="str">
        <x:v>Tier-2 analyst review; rerun for stronger claims or changed context.</x:v>
      </x:c>
      <x:c r="CO9772" t="n">
        <x:f>IFERROR(IF(AND(TYPE('Rights_Evidence_Disposition'!H48)=TYPE(CN9772),ISBLANK('Rights_Evidence_Disposition'!H48)=ISBLANK(CN9772),EXACT('Rights_Evidence_Disposition'!H48,CN9772)),0,1),1)</x:f>
        <x:v>0</x:v>
      </x:c>
    </x:row>
    <x:row r="9773">
      <x:c r="CL9773" t="str">
        <x:v>Rights_Evidence_Disposition</x:v>
      </x:c>
      <x:c r="CM9773" t="str">
        <x:v>I48</x:v>
      </x:c>
      <x:c r="CN9773" t="str">
        <x:v>New stakeholder, adverse report, option redesign, scale expansion, or contradictory evidence.</x:v>
      </x:c>
      <x:c r="CO9773" t="n">
        <x:f>IFERROR(IF(AND(TYPE('Rights_Evidence_Disposition'!I48)=TYPE(CN9773),ISBLANK('Rights_Evidence_Disposition'!I48)=ISBLANK(CN9773),EXACT('Rights_Evidence_Disposition'!I48,CN9773)),0,1),1)</x:f>
        <x:v>0</x:v>
      </x:c>
    </x:row>
    <x:row r="9774">
      <x:c r="CL9774" t="str">
        <x:v>Rights_Evidence_Disposition</x:v>
      </x:c>
      <x:c r="CM9774" t="str">
        <x:v>A49</x:v>
      </x:c>
      <x:c r="CN9774" t="str">
        <x:v>DIGN</x:v>
      </x:c>
      <x:c r="CO9774" t="n">
        <x:f>IFERROR(IF(AND(TYPE('Rights_Evidence_Disposition'!A49)=TYPE(CN9774),ISBLANK('Rights_Evidence_Disposition'!A49)=ISBLANK(CN9774),EXACT('Rights_Evidence_Disposition'!A49,CN9774)),0,1),1)</x:f>
        <x:v>0</x:v>
      </x:c>
    </x:row>
    <x:row r="9775">
      <x:c r="CL9775" t="str">
        <x:v>Rights_Evidence_Disposition</x:v>
      </x:c>
      <x:c r="CM9775" t="str">
        <x:v>B49</x:v>
      </x:c>
      <x:c r="CN9775" t="str">
        <x:v>U6</x:v>
      </x:c>
      <x:c r="CO9775" t="n">
        <x:f>IFERROR(IF(AND(TYPE('Rights_Evidence_Disposition'!B49)=TYPE(CN9775),ISBLANK('Rights_Evidence_Disposition'!B49)=ISBLANK(CN9775),EXACT('Rights_Evidence_Disposition'!B49,CN9775)),0,1),1)</x:f>
        <x:v>0</x:v>
      </x:c>
    </x:row>
    <x:row r="9776">
      <x:c r="CL9776" t="str">
        <x:v>Rights_Evidence_Disposition</x:v>
      </x:c>
      <x:c r="CM9776" t="str">
        <x:v>C49</x:v>
      </x:c>
      <x:c r="CN9776" t="str">
        <x:v>D3</x:v>
      </x:c>
      <x:c r="CO9776" t="n">
        <x:f>IFERROR(IF(AND(TYPE('Rights_Evidence_Disposition'!C49)=TYPE(CN9776),ISBLANK('Rights_Evidence_Disposition'!C49)=ISBLANK(CN9776),EXACT('Rights_Evidence_Disposition'!C49,CN9776)),0,1),1)</x:f>
        <x:v>0</x:v>
      </x:c>
    </x:row>
    <x:row r="9777">
      <x:c r="CL9777" t="str">
        <x:v>Rights_Evidence_Disposition</x:v>
      </x:c>
      <x:c r="CM9777" t="str">
        <x:v>D49</x:v>
      </x:c>
      <x:c r="CN9777" t="str">
        <x:v>-0.55</x:v>
      </x:c>
      <x:c r="CO9777" t="n">
        <x:f>IFERROR(IF(AND(TYPE('Rights_Evidence_Disposition'!D49)=TYPE(CN9777),ISBLANK('Rights_Evidence_Disposition'!D49)=ISBLANK(CN9777),EXACT('Rights_Evidence_Disposition'!D49,CN9777)),0,1),1)</x:f>
        <x:v>0</x:v>
      </x:c>
    </x:row>
    <x:row r="9778">
      <x:c r="CL9778" t="str">
        <x:v>Rights_Evidence_Disposition</x:v>
      </x:c>
      <x:c r="CM9778" t="str">
        <x:v>E49</x:v>
      </x:c>
      <x:c r="CN9778" t="str">
        <x:v>EVIDENCE_BACKED_NO_MATERIAL_CHANGE</x:v>
      </x:c>
      <x:c r="CO9778" t="n">
        <x:f>IFERROR(IF(AND(TYPE('Rights_Evidence_Disposition'!E49)=TYPE(CN9778),ISBLANK('Rights_Evidence_Disposition'!E49)=ISBLANK(CN9778),EXACT('Rights_Evidence_Disposition'!E49,CN9778)),0,1),1)</x:f>
        <x:v>0</x:v>
      </x:c>
    </x:row>
    <x:row r="9779">
      <x:c r="CL9779" t="str">
        <x:v>Rights_Evidence_Disposition</x:v>
      </x:c>
      <x:c r="CM9779" t="str">
        <x:v>F49</x:v>
      </x:c>
      <x:c r="CN9779" t="str">
        <x:v>A zero is valid only with this explicit disposition and rationale; it is not a blank or silent default.</x:v>
      </x:c>
      <x:c r="CO9779" t="n">
        <x:f>IFERROR(IF(AND(TYPE('Rights_Evidence_Disposition'!F49)=TYPE(CN9779),ISBLANK('Rights_Evidence_Disposition'!F49)=ISBLANK(CN9779),EXACT('Rights_Evidence_Disposition'!F49,CN9779)),0,1),1)</x:f>
        <x:v>0</x:v>
      </x:c>
    </x:row>
    <x:row r="9780">
      <x:c r="CL9780" t="str">
        <x:v>Rights_Evidence_Disposition</x:v>
      </x:c>
      <x:c r="CM9780" t="str">
        <x:v>G49</x:v>
      </x:c>
      <x:c r="CN9780" t="str">
        <x:v>Scoped Tier-2 rights sweep found no material pathway in the documented remote-work options. This is an analyst disposition for a worked example, not independent empirical validation.</x:v>
      </x:c>
      <x:c r="CO9780" t="n">
        <x:f>IFERROR(IF(AND(TYPE('Rights_Evidence_Disposition'!G49)=TYPE(CN9780),ISBLANK('Rights_Evidence_Disposition'!G49)=ISBLANK(CN9780),EXACT('Rights_Evidence_Disposition'!G49,CN9780)),0,1),1)</x:f>
        <x:v>0</x:v>
      </x:c>
    </x:row>
    <x:row r="9781">
      <x:c r="CL9781" t="str">
        <x:v>Rights_Evidence_Disposition</x:v>
      </x:c>
      <x:c r="CM9781" t="str">
        <x:v>H49</x:v>
      </x:c>
      <x:c r="CN9781" t="str">
        <x:v>Tier-2 analyst review; rerun for stronger claims or changed context.</x:v>
      </x:c>
      <x:c r="CO9781" t="n">
        <x:f>IFERROR(IF(AND(TYPE('Rights_Evidence_Disposition'!H49)=TYPE(CN9781),ISBLANK('Rights_Evidence_Disposition'!H49)=ISBLANK(CN9781),EXACT('Rights_Evidence_Disposition'!H49,CN9781)),0,1),1)</x:f>
        <x:v>0</x:v>
      </x:c>
    </x:row>
    <x:row r="9782">
      <x:c r="CL9782" t="str">
        <x:v>Rights_Evidence_Disposition</x:v>
      </x:c>
      <x:c r="CM9782" t="str">
        <x:v>I49</x:v>
      </x:c>
      <x:c r="CN9782" t="str">
        <x:v>New stakeholder, adverse report, option redesign, scale expansion, or contradictory evidence.</x:v>
      </x:c>
      <x:c r="CO9782" t="n">
        <x:f>IFERROR(IF(AND(TYPE('Rights_Evidence_Disposition'!I49)=TYPE(CN9782),ISBLANK('Rights_Evidence_Disposition'!I49)=ISBLANK(CN9782),EXACT('Rights_Evidence_Disposition'!I49,CN9782)),0,1),1)</x:f>
        <x:v>0</x:v>
      </x:c>
    </x:row>
    <x:row r="9783">
      <x:c r="CL9783" t="str">
        <x:v>Rights_Evidence_Disposition</x:v>
      </x:c>
      <x:c r="CM9783" t="str">
        <x:v>A50</x:v>
      </x:c>
      <x:c r="CN9783" t="str">
        <x:v>DIGN</x:v>
      </x:c>
      <x:c r="CO9783" t="n">
        <x:f>IFERROR(IF(AND(TYPE('Rights_Evidence_Disposition'!A50)=TYPE(CN9783),ISBLANK('Rights_Evidence_Disposition'!A50)=ISBLANK(CN9783),EXACT('Rights_Evidence_Disposition'!A50,CN9783)),0,1),1)</x:f>
        <x:v>0</x:v>
      </x:c>
    </x:row>
    <x:row r="9784">
      <x:c r="CL9784" t="str">
        <x:v>Rights_Evidence_Disposition</x:v>
      </x:c>
      <x:c r="CM9784" t="str">
        <x:v>B50</x:v>
      </x:c>
      <x:c r="CN9784" t="str">
        <x:v>U6</x:v>
      </x:c>
      <x:c r="CO9784" t="n">
        <x:f>IFERROR(IF(AND(TYPE('Rights_Evidence_Disposition'!B50)=TYPE(CN9784),ISBLANK('Rights_Evidence_Disposition'!B50)=ISBLANK(CN9784),EXACT('Rights_Evidence_Disposition'!B50,CN9784)),0,1),1)</x:f>
        <x:v>0</x:v>
      </x:c>
    </x:row>
    <x:row r="9785">
      <x:c r="CL9785" t="str">
        <x:v>Rights_Evidence_Disposition</x:v>
      </x:c>
      <x:c r="CM9785" t="str">
        <x:v>C50</x:v>
      </x:c>
      <x:c r="CN9785" t="str">
        <x:v>D5</x:v>
      </x:c>
      <x:c r="CO9785" t="n">
        <x:f>IFERROR(IF(AND(TYPE('Rights_Evidence_Disposition'!C50)=TYPE(CN9785),ISBLANK('Rights_Evidence_Disposition'!C50)=ISBLANK(CN9785),EXACT('Rights_Evidence_Disposition'!C50,CN9785)),0,1),1)</x:f>
        <x:v>0</x:v>
      </x:c>
    </x:row>
    <x:row r="9786">
      <x:c r="CL9786" t="str">
        <x:v>Rights_Evidence_Disposition</x:v>
      </x:c>
      <x:c r="CM9786" t="str">
        <x:v>D50</x:v>
      </x:c>
      <x:c r="CN9786" t="str">
        <x:v>-0.55</x:v>
      </x:c>
      <x:c r="CO9786" t="n">
        <x:f>IFERROR(IF(AND(TYPE('Rights_Evidence_Disposition'!D50)=TYPE(CN9786),ISBLANK('Rights_Evidence_Disposition'!D50)=ISBLANK(CN9786),EXACT('Rights_Evidence_Disposition'!D50,CN9786)),0,1),1)</x:f>
        <x:v>0</x:v>
      </x:c>
    </x:row>
    <x:row r="9787">
      <x:c r="CL9787" t="str">
        <x:v>Rights_Evidence_Disposition</x:v>
      </x:c>
      <x:c r="CM9787" t="str">
        <x:v>E50</x:v>
      </x:c>
      <x:c r="CN9787" t="str">
        <x:v>EVIDENCE_BACKED_NO_MATERIAL_CHANGE</x:v>
      </x:c>
      <x:c r="CO9787" t="n">
        <x:f>IFERROR(IF(AND(TYPE('Rights_Evidence_Disposition'!E50)=TYPE(CN9787),ISBLANK('Rights_Evidence_Disposition'!E50)=ISBLANK(CN9787),EXACT('Rights_Evidence_Disposition'!E50,CN9787)),0,1),1)</x:f>
        <x:v>0</x:v>
      </x:c>
    </x:row>
    <x:row r="9788">
      <x:c r="CL9788" t="str">
        <x:v>Rights_Evidence_Disposition</x:v>
      </x:c>
      <x:c r="CM9788" t="str">
        <x:v>F50</x:v>
      </x:c>
      <x:c r="CN9788" t="str">
        <x:v>A zero is valid only with this explicit disposition and rationale; it is not a blank or silent default.</x:v>
      </x:c>
      <x:c r="CO9788" t="n">
        <x:f>IFERROR(IF(AND(TYPE('Rights_Evidence_Disposition'!F50)=TYPE(CN9788),ISBLANK('Rights_Evidence_Disposition'!F50)=ISBLANK(CN9788),EXACT('Rights_Evidence_Disposition'!F50,CN9788)),0,1),1)</x:f>
        <x:v>0</x:v>
      </x:c>
    </x:row>
    <x:row r="9789">
      <x:c r="CL9789" t="str">
        <x:v>Rights_Evidence_Disposition</x:v>
      </x:c>
      <x:c r="CM9789" t="str">
        <x:v>G50</x:v>
      </x:c>
      <x:c r="CN9789" t="str">
        <x:v>Scoped Tier-2 rights sweep found no material pathway in the documented remote-work options. This is an analyst disposition for a worked example, not independent empirical validation.</x:v>
      </x:c>
      <x:c r="CO9789" t="n">
        <x:f>IFERROR(IF(AND(TYPE('Rights_Evidence_Disposition'!G50)=TYPE(CN9789),ISBLANK('Rights_Evidence_Disposition'!G50)=ISBLANK(CN9789),EXACT('Rights_Evidence_Disposition'!G50,CN9789)),0,1),1)</x:f>
        <x:v>0</x:v>
      </x:c>
    </x:row>
    <x:row r="9790">
      <x:c r="CL9790" t="str">
        <x:v>Rights_Evidence_Disposition</x:v>
      </x:c>
      <x:c r="CM9790" t="str">
        <x:v>H50</x:v>
      </x:c>
      <x:c r="CN9790" t="str">
        <x:v>Tier-2 analyst review; rerun for stronger claims or changed context.</x:v>
      </x:c>
      <x:c r="CO9790" t="n">
        <x:f>IFERROR(IF(AND(TYPE('Rights_Evidence_Disposition'!H50)=TYPE(CN9790),ISBLANK('Rights_Evidence_Disposition'!H50)=ISBLANK(CN9790),EXACT('Rights_Evidence_Disposition'!H50,CN9790)),0,1),1)</x:f>
        <x:v>0</x:v>
      </x:c>
    </x:row>
    <x:row r="9791">
      <x:c r="CL9791" t="str">
        <x:v>Rights_Evidence_Disposition</x:v>
      </x:c>
      <x:c r="CM9791" t="str">
        <x:v>I50</x:v>
      </x:c>
      <x:c r="CN9791" t="str">
        <x:v>New stakeholder, adverse report, option redesign, scale expansion, or contradictory evidence.</x:v>
      </x:c>
      <x:c r="CO9791" t="n">
        <x:f>IFERROR(IF(AND(TYPE('Rights_Evidence_Disposition'!I50)=TYPE(CN9791),ISBLANK('Rights_Evidence_Disposition'!I50)=ISBLANK(CN9791),EXACT('Rights_Evidence_Disposition'!I50,CN9791)),0,1),1)</x:f>
        <x:v>0</x:v>
      </x:c>
    </x:row>
    <x:row r="9792">
      <x:c r="CL9792" t="str">
        <x:v>Rights_Evidence_Disposition</x:v>
      </x:c>
      <x:c r="CM9792" t="str">
        <x:v>A51</x:v>
      </x:c>
      <x:c r="CN9792" t="str">
        <x:v>PROC</x:v>
      </x:c>
      <x:c r="CO9792" t="n">
        <x:f>IFERROR(IF(AND(TYPE('Rights_Evidence_Disposition'!A51)=TYPE(CN9792),ISBLANK('Rights_Evidence_Disposition'!A51)=ISBLANK(CN9792),EXACT('Rights_Evidence_Disposition'!A51,CN9792)),0,1),1)</x:f>
        <x:v>0</x:v>
      </x:c>
    </x:row>
    <x:row r="9793">
      <x:c r="CL9793" t="str">
        <x:v>Rights_Evidence_Disposition</x:v>
      </x:c>
      <x:c r="CM9793" t="str">
        <x:v>B51</x:v>
      </x:c>
      <x:c r="CN9793" t="str">
        <x:v>U4</x:v>
      </x:c>
      <x:c r="CO9793" t="n">
        <x:f>IFERROR(IF(AND(TYPE('Rights_Evidence_Disposition'!B51)=TYPE(CN9793),ISBLANK('Rights_Evidence_Disposition'!B51)=ISBLANK(CN9793),EXACT('Rights_Evidence_Disposition'!B51,CN9793)),0,1),1)</x:f>
        <x:v>0</x:v>
      </x:c>
    </x:row>
    <x:row r="9794">
      <x:c r="CL9794" t="str">
        <x:v>Rights_Evidence_Disposition</x:v>
      </x:c>
      <x:c r="CM9794" t="str">
        <x:v>C51</x:v>
      </x:c>
      <x:c r="CN9794" t="str">
        <x:v>D3</x:v>
      </x:c>
      <x:c r="CO9794" t="n">
        <x:f>IFERROR(IF(AND(TYPE('Rights_Evidence_Disposition'!C51)=TYPE(CN9794),ISBLANK('Rights_Evidence_Disposition'!C51)=ISBLANK(CN9794),EXACT('Rights_Evidence_Disposition'!C51,CN9794)),0,1),1)</x:f>
        <x:v>0</x:v>
      </x:c>
    </x:row>
    <x:row r="9795">
      <x:c r="CL9795" t="str">
        <x:v>Rights_Evidence_Disposition</x:v>
      </x:c>
      <x:c r="CM9795" t="str">
        <x:v>D51</x:v>
      </x:c>
      <x:c r="CN9795" t="str">
        <x:v>-0.45</x:v>
      </x:c>
      <x:c r="CO9795" t="n">
        <x:f>IFERROR(IF(AND(TYPE('Rights_Evidence_Disposition'!D51)=TYPE(CN9795),ISBLANK('Rights_Evidence_Disposition'!D51)=ISBLANK(CN9795),EXACT('Rights_Evidence_Disposition'!D51,CN9795)),0,1),1)</x:f>
        <x:v>0</x:v>
      </x:c>
    </x:row>
    <x:row r="9796">
      <x:c r="CL9796" t="str">
        <x:v>Rights_Evidence_Disposition</x:v>
      </x:c>
      <x:c r="CM9796" t="str">
        <x:v>E51</x:v>
      </x:c>
      <x:c r="CN9796" t="str">
        <x:v>EVIDENCE_BACKED_NO_MATERIAL_CHANGE</x:v>
      </x:c>
      <x:c r="CO9796" t="n">
        <x:f>IFERROR(IF(AND(TYPE('Rights_Evidence_Disposition'!E51)=TYPE(CN9796),ISBLANK('Rights_Evidence_Disposition'!E51)=ISBLANK(CN9796),EXACT('Rights_Evidence_Disposition'!E51,CN9796)),0,1),1)</x:f>
        <x:v>0</x:v>
      </x:c>
    </x:row>
    <x:row r="9797">
      <x:c r="CL9797" t="str">
        <x:v>Rights_Evidence_Disposition</x:v>
      </x:c>
      <x:c r="CM9797" t="str">
        <x:v>F51</x:v>
      </x:c>
      <x:c r="CN9797" t="str">
        <x:v>A zero is valid only with this explicit disposition and rationale; it is not a blank or silent default.</x:v>
      </x:c>
      <x:c r="CO9797" t="n">
        <x:f>IFERROR(IF(AND(TYPE('Rights_Evidence_Disposition'!F51)=TYPE(CN9797),ISBLANK('Rights_Evidence_Disposition'!F51)=ISBLANK(CN9797),EXACT('Rights_Evidence_Disposition'!F51,CN9797)),0,1),1)</x:f>
        <x:v>0</x:v>
      </x:c>
    </x:row>
    <x:row r="9798">
      <x:c r="CL9798" t="str">
        <x:v>Rights_Evidence_Disposition</x:v>
      </x:c>
      <x:c r="CM9798" t="str">
        <x:v>G51</x:v>
      </x:c>
      <x:c r="CN9798" t="str">
        <x:v>Scoped Tier-2 rights sweep found no material pathway in the documented remote-work options. This is an analyst disposition for a worked example, not independent empirical validation.</x:v>
      </x:c>
      <x:c r="CO9798" t="n">
        <x:f>IFERROR(IF(AND(TYPE('Rights_Evidence_Disposition'!G51)=TYPE(CN9798),ISBLANK('Rights_Evidence_Disposition'!G51)=ISBLANK(CN9798),EXACT('Rights_Evidence_Disposition'!G51,CN9798)),0,1),1)</x:f>
        <x:v>0</x:v>
      </x:c>
    </x:row>
    <x:row r="9799">
      <x:c r="CL9799" t="str">
        <x:v>Rights_Evidence_Disposition</x:v>
      </x:c>
      <x:c r="CM9799" t="str">
        <x:v>H51</x:v>
      </x:c>
      <x:c r="CN9799" t="str">
        <x:v>Tier-2 analyst review; rerun for stronger claims or changed context.</x:v>
      </x:c>
      <x:c r="CO9799" t="n">
        <x:f>IFERROR(IF(AND(TYPE('Rights_Evidence_Disposition'!H51)=TYPE(CN9799),ISBLANK('Rights_Evidence_Disposition'!H51)=ISBLANK(CN9799),EXACT('Rights_Evidence_Disposition'!H51,CN9799)),0,1),1)</x:f>
        <x:v>0</x:v>
      </x:c>
    </x:row>
    <x:row r="9800">
      <x:c r="CL9800" t="str">
        <x:v>Rights_Evidence_Disposition</x:v>
      </x:c>
      <x:c r="CM9800" t="str">
        <x:v>I51</x:v>
      </x:c>
      <x:c r="CN9800" t="str">
        <x:v>New stakeholder, adverse report, option redesign, scale expansion, or contradictory evidence.</x:v>
      </x:c>
      <x:c r="CO9800" t="n">
        <x:f>IFERROR(IF(AND(TYPE('Rights_Evidence_Disposition'!I51)=TYPE(CN9800),ISBLANK('Rights_Evidence_Disposition'!I51)=ISBLANK(CN9800),EXACT('Rights_Evidence_Disposition'!I51,CN9800)),0,1),1)</x:f>
        <x:v>0</x:v>
      </x:c>
    </x:row>
    <x:row r="9801">
      <x:c r="CL9801" t="str">
        <x:v>Rights_Evidence_Disposition</x:v>
      </x:c>
      <x:c r="CM9801" t="str">
        <x:v>A52</x:v>
      </x:c>
      <x:c r="CN9801" t="str">
        <x:v>PROC</x:v>
      </x:c>
      <x:c r="CO9801" t="n">
        <x:f>IFERROR(IF(AND(TYPE('Rights_Evidence_Disposition'!A52)=TYPE(CN9801),ISBLANK('Rights_Evidence_Disposition'!A52)=ISBLANK(CN9801),EXACT('Rights_Evidence_Disposition'!A52,CN9801)),0,1),1)</x:f>
        <x:v>0</x:v>
      </x:c>
    </x:row>
    <x:row r="9802">
      <x:c r="CL9802" t="str">
        <x:v>Rights_Evidence_Disposition</x:v>
      </x:c>
      <x:c r="CM9802" t="str">
        <x:v>B52</x:v>
      </x:c>
      <x:c r="CN9802" t="str">
        <x:v>U4</x:v>
      </x:c>
      <x:c r="CO9802" t="n">
        <x:f>IFERROR(IF(AND(TYPE('Rights_Evidence_Disposition'!B52)=TYPE(CN9802),ISBLANK('Rights_Evidence_Disposition'!B52)=ISBLANK(CN9802),EXACT('Rights_Evidence_Disposition'!B52,CN9802)),0,1),1)</x:f>
        <x:v>0</x:v>
      </x:c>
    </x:row>
    <x:row r="9803">
      <x:c r="CL9803" t="str">
        <x:v>Rights_Evidence_Disposition</x:v>
      </x:c>
      <x:c r="CM9803" t="str">
        <x:v>C52</x:v>
      </x:c>
      <x:c r="CN9803" t="str">
        <x:v>D4</x:v>
      </x:c>
      <x:c r="CO9803" t="n">
        <x:f>IFERROR(IF(AND(TYPE('Rights_Evidence_Disposition'!C52)=TYPE(CN9803),ISBLANK('Rights_Evidence_Disposition'!C52)=ISBLANK(CN9803),EXACT('Rights_Evidence_Disposition'!C52,CN9803)),0,1),1)</x:f>
        <x:v>0</x:v>
      </x:c>
    </x:row>
    <x:row r="9804">
      <x:c r="CL9804" t="str">
        <x:v>Rights_Evidence_Disposition</x:v>
      </x:c>
      <x:c r="CM9804" t="str">
        <x:v>D52</x:v>
      </x:c>
      <x:c r="CN9804" t="str">
        <x:v>-0.45</x:v>
      </x:c>
      <x:c r="CO9804" t="n">
        <x:f>IFERROR(IF(AND(TYPE('Rights_Evidence_Disposition'!D52)=TYPE(CN9804),ISBLANK('Rights_Evidence_Disposition'!D52)=ISBLANK(CN9804),EXACT('Rights_Evidence_Disposition'!D52,CN9804)),0,1),1)</x:f>
        <x:v>0</x:v>
      </x:c>
    </x:row>
    <x:row r="9805">
      <x:c r="CL9805" t="str">
        <x:v>Rights_Evidence_Disposition</x:v>
      </x:c>
      <x:c r="CM9805" t="str">
        <x:v>E52</x:v>
      </x:c>
      <x:c r="CN9805" t="str">
        <x:v>EVIDENCE_BACKED_NO_MATERIAL_CHANGE</x:v>
      </x:c>
      <x:c r="CO9805" t="n">
        <x:f>IFERROR(IF(AND(TYPE('Rights_Evidence_Disposition'!E52)=TYPE(CN9805),ISBLANK('Rights_Evidence_Disposition'!E52)=ISBLANK(CN9805),EXACT('Rights_Evidence_Disposition'!E52,CN9805)),0,1),1)</x:f>
        <x:v>0</x:v>
      </x:c>
    </x:row>
    <x:row r="9806">
      <x:c r="CL9806" t="str">
        <x:v>Rights_Evidence_Disposition</x:v>
      </x:c>
      <x:c r="CM9806" t="str">
        <x:v>F52</x:v>
      </x:c>
      <x:c r="CN9806" t="str">
        <x:v>A zero is valid only with this explicit disposition and rationale; it is not a blank or silent default.</x:v>
      </x:c>
      <x:c r="CO9806" t="n">
        <x:f>IFERROR(IF(AND(TYPE('Rights_Evidence_Disposition'!F52)=TYPE(CN9806),ISBLANK('Rights_Evidence_Disposition'!F52)=ISBLANK(CN9806),EXACT('Rights_Evidence_Disposition'!F52,CN9806)),0,1),1)</x:f>
        <x:v>0</x:v>
      </x:c>
    </x:row>
    <x:row r="9807">
      <x:c r="CL9807" t="str">
        <x:v>Rights_Evidence_Disposition</x:v>
      </x:c>
      <x:c r="CM9807" t="str">
        <x:v>G52</x:v>
      </x:c>
      <x:c r="CN9807" t="str">
        <x:v>Scoped Tier-2 rights sweep found no material pathway in the documented remote-work options. This is an analyst disposition for a worked example, not independent empirical validation.</x:v>
      </x:c>
      <x:c r="CO9807" t="n">
        <x:f>IFERROR(IF(AND(TYPE('Rights_Evidence_Disposition'!G52)=TYPE(CN9807),ISBLANK('Rights_Evidence_Disposition'!G52)=ISBLANK(CN9807),EXACT('Rights_Evidence_Disposition'!G52,CN9807)),0,1),1)</x:f>
        <x:v>0</x:v>
      </x:c>
    </x:row>
    <x:row r="9808">
      <x:c r="CL9808" t="str">
        <x:v>Rights_Evidence_Disposition</x:v>
      </x:c>
      <x:c r="CM9808" t="str">
        <x:v>H52</x:v>
      </x:c>
      <x:c r="CN9808" t="str">
        <x:v>Tier-2 analyst review; rerun for stronger claims or changed context.</x:v>
      </x:c>
      <x:c r="CO9808" t="n">
        <x:f>IFERROR(IF(AND(TYPE('Rights_Evidence_Disposition'!H52)=TYPE(CN9808),ISBLANK('Rights_Evidence_Disposition'!H52)=ISBLANK(CN9808),EXACT('Rights_Evidence_Disposition'!H52,CN9808)),0,1),1)</x:f>
        <x:v>0</x:v>
      </x:c>
    </x:row>
    <x:row r="9809">
      <x:c r="CL9809" t="str">
        <x:v>Rights_Evidence_Disposition</x:v>
      </x:c>
      <x:c r="CM9809" t="str">
        <x:v>I52</x:v>
      </x:c>
      <x:c r="CN9809" t="str">
        <x:v>New stakeholder, adverse report, option redesign, scale expansion, or contradictory evidence.</x:v>
      </x:c>
      <x:c r="CO9809" t="n">
        <x:f>IFERROR(IF(AND(TYPE('Rights_Evidence_Disposition'!I52)=TYPE(CN9809),ISBLANK('Rights_Evidence_Disposition'!I52)=ISBLANK(CN9809),EXACT('Rights_Evidence_Disposition'!I52,CN9809)),0,1),1)</x:f>
        <x:v>0</x:v>
      </x:c>
    </x:row>
    <x:row r="9810">
      <x:c r="CL9810" t="str">
        <x:v>Rights_Evidence_Disposition</x:v>
      </x:c>
      <x:c r="CM9810" t="str">
        <x:v>A53</x:v>
      </x:c>
      <x:c r="CN9810" t="str">
        <x:v>PROC</x:v>
      </x:c>
      <x:c r="CO9810" t="n">
        <x:f>IFERROR(IF(AND(TYPE('Rights_Evidence_Disposition'!A53)=TYPE(CN9810),ISBLANK('Rights_Evidence_Disposition'!A53)=ISBLANK(CN9810),EXACT('Rights_Evidence_Disposition'!A53,CN9810)),0,1),1)</x:f>
        <x:v>0</x:v>
      </x:c>
    </x:row>
    <x:row r="9811">
      <x:c r="CL9811" t="str">
        <x:v>Rights_Evidence_Disposition</x:v>
      </x:c>
      <x:c r="CM9811" t="str">
        <x:v>B53</x:v>
      </x:c>
      <x:c r="CN9811" t="str">
        <x:v>U4</x:v>
      </x:c>
      <x:c r="CO9811" t="n">
        <x:f>IFERROR(IF(AND(TYPE('Rights_Evidence_Disposition'!B53)=TYPE(CN9811),ISBLANK('Rights_Evidence_Disposition'!B53)=ISBLANK(CN9811),EXACT('Rights_Evidence_Disposition'!B53,CN9811)),0,1),1)</x:f>
        <x:v>0</x:v>
      </x:c>
    </x:row>
    <x:row r="9812">
      <x:c r="CL9812" t="str">
        <x:v>Rights_Evidence_Disposition</x:v>
      </x:c>
      <x:c r="CM9812" t="str">
        <x:v>C53</x:v>
      </x:c>
      <x:c r="CN9812" t="str">
        <x:v>D5</x:v>
      </x:c>
      <x:c r="CO9812" t="n">
        <x:f>IFERROR(IF(AND(TYPE('Rights_Evidence_Disposition'!C53)=TYPE(CN9812),ISBLANK('Rights_Evidence_Disposition'!C53)=ISBLANK(CN9812),EXACT('Rights_Evidence_Disposition'!C53,CN9812)),0,1),1)</x:f>
        <x:v>0</x:v>
      </x:c>
    </x:row>
    <x:row r="9813">
      <x:c r="CL9813" t="str">
        <x:v>Rights_Evidence_Disposition</x:v>
      </x:c>
      <x:c r="CM9813" t="str">
        <x:v>D53</x:v>
      </x:c>
      <x:c r="CN9813" t="str">
        <x:v>-0.45</x:v>
      </x:c>
      <x:c r="CO9813" t="n">
        <x:f>IFERROR(IF(AND(TYPE('Rights_Evidence_Disposition'!D53)=TYPE(CN9813),ISBLANK('Rights_Evidence_Disposition'!D53)=ISBLANK(CN9813),EXACT('Rights_Evidence_Disposition'!D53,CN9813)),0,1),1)</x:f>
        <x:v>0</x:v>
      </x:c>
    </x:row>
    <x:row r="9814">
      <x:c r="CL9814" t="str">
        <x:v>Rights_Evidence_Disposition</x:v>
      </x:c>
      <x:c r="CM9814" t="str">
        <x:v>E53</x:v>
      </x:c>
      <x:c r="CN9814" t="str">
        <x:v>EVIDENCE_BACKED_NO_MATERIAL_CHANGE</x:v>
      </x:c>
      <x:c r="CO9814" t="n">
        <x:f>IFERROR(IF(AND(TYPE('Rights_Evidence_Disposition'!E53)=TYPE(CN9814),ISBLANK('Rights_Evidence_Disposition'!E53)=ISBLANK(CN9814),EXACT('Rights_Evidence_Disposition'!E53,CN9814)),0,1),1)</x:f>
        <x:v>0</x:v>
      </x:c>
    </x:row>
    <x:row r="9815">
      <x:c r="CL9815" t="str">
        <x:v>Rights_Evidence_Disposition</x:v>
      </x:c>
      <x:c r="CM9815" t="str">
        <x:v>F53</x:v>
      </x:c>
      <x:c r="CN9815" t="str">
        <x:v>A zero is valid only with this explicit disposition and rationale; it is not a blank or silent default.</x:v>
      </x:c>
      <x:c r="CO9815" t="n">
        <x:f>IFERROR(IF(AND(TYPE('Rights_Evidence_Disposition'!F53)=TYPE(CN9815),ISBLANK('Rights_Evidence_Disposition'!F53)=ISBLANK(CN9815),EXACT('Rights_Evidence_Disposition'!F53,CN9815)),0,1),1)</x:f>
        <x:v>0</x:v>
      </x:c>
    </x:row>
    <x:row r="9816">
      <x:c r="CL9816" t="str">
        <x:v>Rights_Evidence_Disposition</x:v>
      </x:c>
      <x:c r="CM9816" t="str">
        <x:v>G53</x:v>
      </x:c>
      <x:c r="CN9816" t="str">
        <x:v>Scoped Tier-2 rights sweep found no material pathway in the documented remote-work options. This is an analyst disposition for a worked example, not independent empirical validation.</x:v>
      </x:c>
      <x:c r="CO9816" t="n">
        <x:f>IFERROR(IF(AND(TYPE('Rights_Evidence_Disposition'!G53)=TYPE(CN9816),ISBLANK('Rights_Evidence_Disposition'!G53)=ISBLANK(CN9816),EXACT('Rights_Evidence_Disposition'!G53,CN9816)),0,1),1)</x:f>
        <x:v>0</x:v>
      </x:c>
    </x:row>
    <x:row r="9817">
      <x:c r="CL9817" t="str">
        <x:v>Rights_Evidence_Disposition</x:v>
      </x:c>
      <x:c r="CM9817" t="str">
        <x:v>H53</x:v>
      </x:c>
      <x:c r="CN9817" t="str">
        <x:v>Tier-2 analyst review; rerun for stronger claims or changed context.</x:v>
      </x:c>
      <x:c r="CO9817" t="n">
        <x:f>IFERROR(IF(AND(TYPE('Rights_Evidence_Disposition'!H53)=TYPE(CN9817),ISBLANK('Rights_Evidence_Disposition'!H53)=ISBLANK(CN9817),EXACT('Rights_Evidence_Disposition'!H53,CN9817)),0,1),1)</x:f>
        <x:v>0</x:v>
      </x:c>
    </x:row>
    <x:row r="9818">
      <x:c r="CL9818" t="str">
        <x:v>Rights_Evidence_Disposition</x:v>
      </x:c>
      <x:c r="CM9818" t="str">
        <x:v>I53</x:v>
      </x:c>
      <x:c r="CN9818" t="str">
        <x:v>New stakeholder, adverse report, option redesign, scale expansion, or contradictory evidence.</x:v>
      </x:c>
      <x:c r="CO9818" t="n">
        <x:f>IFERROR(IF(AND(TYPE('Rights_Evidence_Disposition'!I53)=TYPE(CN9818),ISBLANK('Rights_Evidence_Disposition'!I53)=ISBLANK(CN9818),EXACT('Rights_Evidence_Disposition'!I53,CN9818)),0,1),1)</x:f>
        <x:v>0</x:v>
      </x:c>
    </x:row>
    <x:row r="9819">
      <x:c r="CL9819" t="str">
        <x:v>Rights_Evidence_Disposition</x:v>
      </x:c>
      <x:c r="CM9819" t="str">
        <x:v>A54</x:v>
      </x:c>
      <x:c r="CN9819" t="str">
        <x:v>PROC</x:v>
      </x:c>
      <x:c r="CO9819" t="n">
        <x:f>IFERROR(IF(AND(TYPE('Rights_Evidence_Disposition'!A54)=TYPE(CN9819),ISBLANK('Rights_Evidence_Disposition'!A54)=ISBLANK(CN9819),EXACT('Rights_Evidence_Disposition'!A54,CN9819)),0,1),1)</x:f>
        <x:v>0</x:v>
      </x:c>
    </x:row>
    <x:row r="9820">
      <x:c r="CL9820" t="str">
        <x:v>Rights_Evidence_Disposition</x:v>
      </x:c>
      <x:c r="CM9820" t="str">
        <x:v>B54</x:v>
      </x:c>
      <x:c r="CN9820" t="str">
        <x:v>U5</x:v>
      </x:c>
      <x:c r="CO9820" t="n">
        <x:f>IFERROR(IF(AND(TYPE('Rights_Evidence_Disposition'!B54)=TYPE(CN9820),ISBLANK('Rights_Evidence_Disposition'!B54)=ISBLANK(CN9820),EXACT('Rights_Evidence_Disposition'!B54,CN9820)),0,1),1)</x:f>
        <x:v>0</x:v>
      </x:c>
    </x:row>
    <x:row r="9821">
      <x:c r="CL9821" t="str">
        <x:v>Rights_Evidence_Disposition</x:v>
      </x:c>
      <x:c r="CM9821" t="str">
        <x:v>C54</x:v>
      </x:c>
      <x:c r="CN9821" t="str">
        <x:v>D3</x:v>
      </x:c>
      <x:c r="CO9821" t="n">
        <x:f>IFERROR(IF(AND(TYPE('Rights_Evidence_Disposition'!C54)=TYPE(CN9821),ISBLANK('Rights_Evidence_Disposition'!C54)=ISBLANK(CN9821),EXACT('Rights_Evidence_Disposition'!C54,CN9821)),0,1),1)</x:f>
        <x:v>0</x:v>
      </x:c>
    </x:row>
    <x:row r="9822">
      <x:c r="CL9822" t="str">
        <x:v>Rights_Evidence_Disposition</x:v>
      </x:c>
      <x:c r="CM9822" t="str">
        <x:v>D54</x:v>
      </x:c>
      <x:c r="CN9822" t="str">
        <x:v>-0.45</x:v>
      </x:c>
      <x:c r="CO9822" t="n">
        <x:f>IFERROR(IF(AND(TYPE('Rights_Evidence_Disposition'!D54)=TYPE(CN9822),ISBLANK('Rights_Evidence_Disposition'!D54)=ISBLANK(CN9822),EXACT('Rights_Evidence_Disposition'!D54,CN9822)),0,1),1)</x:f>
        <x:v>0</x:v>
      </x:c>
    </x:row>
    <x:row r="9823">
      <x:c r="CL9823" t="str">
        <x:v>Rights_Evidence_Disposition</x:v>
      </x:c>
      <x:c r="CM9823" t="str">
        <x:v>E54</x:v>
      </x:c>
      <x:c r="CN9823" t="str">
        <x:v>EVIDENCE_BACKED_NO_MATERIAL_CHANGE</x:v>
      </x:c>
      <x:c r="CO9823" t="n">
        <x:f>IFERROR(IF(AND(TYPE('Rights_Evidence_Disposition'!E54)=TYPE(CN9823),ISBLANK('Rights_Evidence_Disposition'!E54)=ISBLANK(CN9823),EXACT('Rights_Evidence_Disposition'!E54,CN9823)),0,1),1)</x:f>
        <x:v>0</x:v>
      </x:c>
    </x:row>
    <x:row r="9824">
      <x:c r="CL9824" t="str">
        <x:v>Rights_Evidence_Disposition</x:v>
      </x:c>
      <x:c r="CM9824" t="str">
        <x:v>F54</x:v>
      </x:c>
      <x:c r="CN9824" t="str">
        <x:v>A zero is valid only with this explicit disposition and rationale; it is not a blank or silent default.</x:v>
      </x:c>
      <x:c r="CO9824" t="n">
        <x:f>IFERROR(IF(AND(TYPE('Rights_Evidence_Disposition'!F54)=TYPE(CN9824),ISBLANK('Rights_Evidence_Disposition'!F54)=ISBLANK(CN9824),EXACT('Rights_Evidence_Disposition'!F54,CN9824)),0,1),1)</x:f>
        <x:v>0</x:v>
      </x:c>
    </x:row>
    <x:row r="9825">
      <x:c r="CL9825" t="str">
        <x:v>Rights_Evidence_Disposition</x:v>
      </x:c>
      <x:c r="CM9825" t="str">
        <x:v>G54</x:v>
      </x:c>
      <x:c r="CN9825" t="str">
        <x:v>Scoped Tier-2 rights sweep found no material pathway in the documented remote-work options. This is an analyst disposition for a worked example, not independent empirical validation.</x:v>
      </x:c>
      <x:c r="CO9825" t="n">
        <x:f>IFERROR(IF(AND(TYPE('Rights_Evidence_Disposition'!G54)=TYPE(CN9825),ISBLANK('Rights_Evidence_Disposition'!G54)=ISBLANK(CN9825),EXACT('Rights_Evidence_Disposition'!G54,CN9825)),0,1),1)</x:f>
        <x:v>0</x:v>
      </x:c>
    </x:row>
    <x:row r="9826">
      <x:c r="CL9826" t="str">
        <x:v>Rights_Evidence_Disposition</x:v>
      </x:c>
      <x:c r="CM9826" t="str">
        <x:v>H54</x:v>
      </x:c>
      <x:c r="CN9826" t="str">
        <x:v>Tier-2 analyst review; rerun for stronger claims or changed context.</x:v>
      </x:c>
      <x:c r="CO9826" t="n">
        <x:f>IFERROR(IF(AND(TYPE('Rights_Evidence_Disposition'!H54)=TYPE(CN9826),ISBLANK('Rights_Evidence_Disposition'!H54)=ISBLANK(CN9826),EXACT('Rights_Evidence_Disposition'!H54,CN9826)),0,1),1)</x:f>
        <x:v>0</x:v>
      </x:c>
    </x:row>
    <x:row r="9827">
      <x:c r="CL9827" t="str">
        <x:v>Rights_Evidence_Disposition</x:v>
      </x:c>
      <x:c r="CM9827" t="str">
        <x:v>I54</x:v>
      </x:c>
      <x:c r="CN9827" t="str">
        <x:v>New stakeholder, adverse report, option redesign, scale expansion, or contradictory evidence.</x:v>
      </x:c>
      <x:c r="CO9827" t="n">
        <x:f>IFERROR(IF(AND(TYPE('Rights_Evidence_Disposition'!I54)=TYPE(CN9827),ISBLANK('Rights_Evidence_Disposition'!I54)=ISBLANK(CN9827),EXACT('Rights_Evidence_Disposition'!I54,CN9827)),0,1),1)</x:f>
        <x:v>0</x:v>
      </x:c>
    </x:row>
    <x:row r="9828">
      <x:c r="CL9828" t="str">
        <x:v>Rights_Evidence_Disposition</x:v>
      </x:c>
      <x:c r="CM9828" t="str">
        <x:v>A55</x:v>
      </x:c>
      <x:c r="CN9828" t="str">
        <x:v>PROC</x:v>
      </x:c>
      <x:c r="CO9828" t="n">
        <x:f>IFERROR(IF(AND(TYPE('Rights_Evidence_Disposition'!A55)=TYPE(CN9828),ISBLANK('Rights_Evidence_Disposition'!A55)=ISBLANK(CN9828),EXACT('Rights_Evidence_Disposition'!A55,CN9828)),0,1),1)</x:f>
        <x:v>0</x:v>
      </x:c>
    </x:row>
    <x:row r="9829">
      <x:c r="CL9829" t="str">
        <x:v>Rights_Evidence_Disposition</x:v>
      </x:c>
      <x:c r="CM9829" t="str">
        <x:v>B55</x:v>
      </x:c>
      <x:c r="CN9829" t="str">
        <x:v>U5</x:v>
      </x:c>
      <x:c r="CO9829" t="n">
        <x:f>IFERROR(IF(AND(TYPE('Rights_Evidence_Disposition'!B55)=TYPE(CN9829),ISBLANK('Rights_Evidence_Disposition'!B55)=ISBLANK(CN9829),EXACT('Rights_Evidence_Disposition'!B55,CN9829)),0,1),1)</x:f>
        <x:v>0</x:v>
      </x:c>
    </x:row>
    <x:row r="9830">
      <x:c r="CL9830" t="str">
        <x:v>Rights_Evidence_Disposition</x:v>
      </x:c>
      <x:c r="CM9830" t="str">
        <x:v>C55</x:v>
      </x:c>
      <x:c r="CN9830" t="str">
        <x:v>D4</x:v>
      </x:c>
      <x:c r="CO9830" t="n">
        <x:f>IFERROR(IF(AND(TYPE('Rights_Evidence_Disposition'!C55)=TYPE(CN9830),ISBLANK('Rights_Evidence_Disposition'!C55)=ISBLANK(CN9830),EXACT('Rights_Evidence_Disposition'!C55,CN9830)),0,1),1)</x:f>
        <x:v>0</x:v>
      </x:c>
    </x:row>
    <x:row r="9831">
      <x:c r="CL9831" t="str">
        <x:v>Rights_Evidence_Disposition</x:v>
      </x:c>
      <x:c r="CM9831" t="str">
        <x:v>D55</x:v>
      </x:c>
      <x:c r="CN9831" t="str">
        <x:v>-0.45</x:v>
      </x:c>
      <x:c r="CO9831" t="n">
        <x:f>IFERROR(IF(AND(TYPE('Rights_Evidence_Disposition'!D55)=TYPE(CN9831),ISBLANK('Rights_Evidence_Disposition'!D55)=ISBLANK(CN9831),EXACT('Rights_Evidence_Disposition'!D55,CN9831)),0,1),1)</x:f>
        <x:v>0</x:v>
      </x:c>
    </x:row>
    <x:row r="9832">
      <x:c r="CL9832" t="str">
        <x:v>Rights_Evidence_Disposition</x:v>
      </x:c>
      <x:c r="CM9832" t="str">
        <x:v>E55</x:v>
      </x:c>
      <x:c r="CN9832" t="str">
        <x:v>EVIDENCE_BACKED_NO_MATERIAL_CHANGE</x:v>
      </x:c>
      <x:c r="CO9832" t="n">
        <x:f>IFERROR(IF(AND(TYPE('Rights_Evidence_Disposition'!E55)=TYPE(CN9832),ISBLANK('Rights_Evidence_Disposition'!E55)=ISBLANK(CN9832),EXACT('Rights_Evidence_Disposition'!E55,CN9832)),0,1),1)</x:f>
        <x:v>0</x:v>
      </x:c>
    </x:row>
    <x:row r="9833">
      <x:c r="CL9833" t="str">
        <x:v>Rights_Evidence_Disposition</x:v>
      </x:c>
      <x:c r="CM9833" t="str">
        <x:v>F55</x:v>
      </x:c>
      <x:c r="CN9833" t="str">
        <x:v>A zero is valid only with this explicit disposition and rationale; it is not a blank or silent default.</x:v>
      </x:c>
      <x:c r="CO9833" t="n">
        <x:f>IFERROR(IF(AND(TYPE('Rights_Evidence_Disposition'!F55)=TYPE(CN9833),ISBLANK('Rights_Evidence_Disposition'!F55)=ISBLANK(CN9833),EXACT('Rights_Evidence_Disposition'!F55,CN9833)),0,1),1)</x:f>
        <x:v>0</x:v>
      </x:c>
    </x:row>
    <x:row r="9834">
      <x:c r="CL9834" t="str">
        <x:v>Rights_Evidence_Disposition</x:v>
      </x:c>
      <x:c r="CM9834" t="str">
        <x:v>G55</x:v>
      </x:c>
      <x:c r="CN9834" t="str">
        <x:v>Scoped Tier-2 rights sweep found no material pathway in the documented remote-work options. This is an analyst disposition for a worked example, not independent empirical validation.</x:v>
      </x:c>
      <x:c r="CO9834" t="n">
        <x:f>IFERROR(IF(AND(TYPE('Rights_Evidence_Disposition'!G55)=TYPE(CN9834),ISBLANK('Rights_Evidence_Disposition'!G55)=ISBLANK(CN9834),EXACT('Rights_Evidence_Disposition'!G55,CN9834)),0,1),1)</x:f>
        <x:v>0</x:v>
      </x:c>
    </x:row>
    <x:row r="9835">
      <x:c r="CL9835" t="str">
        <x:v>Rights_Evidence_Disposition</x:v>
      </x:c>
      <x:c r="CM9835" t="str">
        <x:v>H55</x:v>
      </x:c>
      <x:c r="CN9835" t="str">
        <x:v>Tier-2 analyst review; rerun for stronger claims or changed context.</x:v>
      </x:c>
      <x:c r="CO9835" t="n">
        <x:f>IFERROR(IF(AND(TYPE('Rights_Evidence_Disposition'!H55)=TYPE(CN9835),ISBLANK('Rights_Evidence_Disposition'!H55)=ISBLANK(CN9835),EXACT('Rights_Evidence_Disposition'!H55,CN9835)),0,1),1)</x:f>
        <x:v>0</x:v>
      </x:c>
    </x:row>
    <x:row r="9836">
      <x:c r="CL9836" t="str">
        <x:v>Rights_Evidence_Disposition</x:v>
      </x:c>
      <x:c r="CM9836" t="str">
        <x:v>I55</x:v>
      </x:c>
      <x:c r="CN9836" t="str">
        <x:v>New stakeholder, adverse report, option redesign, scale expansion, or contradictory evidence.</x:v>
      </x:c>
      <x:c r="CO9836" t="n">
        <x:f>IFERROR(IF(AND(TYPE('Rights_Evidence_Disposition'!I55)=TYPE(CN9836),ISBLANK('Rights_Evidence_Disposition'!I55)=ISBLANK(CN9836),EXACT('Rights_Evidence_Disposition'!I55,CN9836)),0,1),1)</x:f>
        <x:v>0</x:v>
      </x:c>
    </x:row>
    <x:row r="9837">
      <x:c r="CL9837" t="str">
        <x:v>Rights_Evidence_Disposition</x:v>
      </x:c>
      <x:c r="CM9837" t="str">
        <x:v>A56</x:v>
      </x:c>
      <x:c r="CN9837" t="str">
        <x:v>PROC</x:v>
      </x:c>
      <x:c r="CO9837" t="n">
        <x:f>IFERROR(IF(AND(TYPE('Rights_Evidence_Disposition'!A56)=TYPE(CN9837),ISBLANK('Rights_Evidence_Disposition'!A56)=ISBLANK(CN9837),EXACT('Rights_Evidence_Disposition'!A56,CN9837)),0,1),1)</x:f>
        <x:v>0</x:v>
      </x:c>
    </x:row>
    <x:row r="9838">
      <x:c r="CL9838" t="str">
        <x:v>Rights_Evidence_Disposition</x:v>
      </x:c>
      <x:c r="CM9838" t="str">
        <x:v>B56</x:v>
      </x:c>
      <x:c r="CN9838" t="str">
        <x:v>U5</x:v>
      </x:c>
      <x:c r="CO9838" t="n">
        <x:f>IFERROR(IF(AND(TYPE('Rights_Evidence_Disposition'!B56)=TYPE(CN9838),ISBLANK('Rights_Evidence_Disposition'!B56)=ISBLANK(CN9838),EXACT('Rights_Evidence_Disposition'!B56,CN9838)),0,1),1)</x:f>
        <x:v>0</x:v>
      </x:c>
    </x:row>
    <x:row r="9839">
      <x:c r="CL9839" t="str">
        <x:v>Rights_Evidence_Disposition</x:v>
      </x:c>
      <x:c r="CM9839" t="str">
        <x:v>C56</x:v>
      </x:c>
      <x:c r="CN9839" t="str">
        <x:v>D5</x:v>
      </x:c>
      <x:c r="CO9839" t="n">
        <x:f>IFERROR(IF(AND(TYPE('Rights_Evidence_Disposition'!C56)=TYPE(CN9839),ISBLANK('Rights_Evidence_Disposition'!C56)=ISBLANK(CN9839),EXACT('Rights_Evidence_Disposition'!C56,CN9839)),0,1),1)</x:f>
        <x:v>0</x:v>
      </x:c>
    </x:row>
    <x:row r="9840">
      <x:c r="CL9840" t="str">
        <x:v>Rights_Evidence_Disposition</x:v>
      </x:c>
      <x:c r="CM9840" t="str">
        <x:v>D56</x:v>
      </x:c>
      <x:c r="CN9840" t="str">
        <x:v>-0.45</x:v>
      </x:c>
      <x:c r="CO9840" t="n">
        <x:f>IFERROR(IF(AND(TYPE('Rights_Evidence_Disposition'!D56)=TYPE(CN9840),ISBLANK('Rights_Evidence_Disposition'!D56)=ISBLANK(CN9840),EXACT('Rights_Evidence_Disposition'!D56,CN9840)),0,1),1)</x:f>
        <x:v>0</x:v>
      </x:c>
    </x:row>
    <x:row r="9841">
      <x:c r="CL9841" t="str">
        <x:v>Rights_Evidence_Disposition</x:v>
      </x:c>
      <x:c r="CM9841" t="str">
        <x:v>E56</x:v>
      </x:c>
      <x:c r="CN9841" t="str">
        <x:v>EVIDENCE_BACKED_NO_MATERIAL_CHANGE</x:v>
      </x:c>
      <x:c r="CO9841" t="n">
        <x:f>IFERROR(IF(AND(TYPE('Rights_Evidence_Disposition'!E56)=TYPE(CN9841),ISBLANK('Rights_Evidence_Disposition'!E56)=ISBLANK(CN9841),EXACT('Rights_Evidence_Disposition'!E56,CN9841)),0,1),1)</x:f>
        <x:v>0</x:v>
      </x:c>
    </x:row>
    <x:row r="9842">
      <x:c r="CL9842" t="str">
        <x:v>Rights_Evidence_Disposition</x:v>
      </x:c>
      <x:c r="CM9842" t="str">
        <x:v>F56</x:v>
      </x:c>
      <x:c r="CN9842" t="str">
        <x:v>A zero is valid only with this explicit disposition and rationale; it is not a blank or silent default.</x:v>
      </x:c>
      <x:c r="CO9842" t="n">
        <x:f>IFERROR(IF(AND(TYPE('Rights_Evidence_Disposition'!F56)=TYPE(CN9842),ISBLANK('Rights_Evidence_Disposition'!F56)=ISBLANK(CN9842),EXACT('Rights_Evidence_Disposition'!F56,CN9842)),0,1),1)</x:f>
        <x:v>0</x:v>
      </x:c>
    </x:row>
    <x:row r="9843">
      <x:c r="CL9843" t="str">
        <x:v>Rights_Evidence_Disposition</x:v>
      </x:c>
      <x:c r="CM9843" t="str">
        <x:v>G56</x:v>
      </x:c>
      <x:c r="CN9843" t="str">
        <x:v>Scoped Tier-2 rights sweep found no material pathway in the documented remote-work options. This is an analyst disposition for a worked example, not independent empirical validation.</x:v>
      </x:c>
      <x:c r="CO9843" t="n">
        <x:f>IFERROR(IF(AND(TYPE('Rights_Evidence_Disposition'!G56)=TYPE(CN9843),ISBLANK('Rights_Evidence_Disposition'!G56)=ISBLANK(CN9843),EXACT('Rights_Evidence_Disposition'!G56,CN9843)),0,1),1)</x:f>
        <x:v>0</x:v>
      </x:c>
    </x:row>
    <x:row r="9844">
      <x:c r="CL9844" t="str">
        <x:v>Rights_Evidence_Disposition</x:v>
      </x:c>
      <x:c r="CM9844" t="str">
        <x:v>H56</x:v>
      </x:c>
      <x:c r="CN9844" t="str">
        <x:v>Tier-2 analyst review; rerun for stronger claims or changed context.</x:v>
      </x:c>
      <x:c r="CO9844" t="n">
        <x:f>IFERROR(IF(AND(TYPE('Rights_Evidence_Disposition'!H56)=TYPE(CN9844),ISBLANK('Rights_Evidence_Disposition'!H56)=ISBLANK(CN9844),EXACT('Rights_Evidence_Disposition'!H56,CN9844)),0,1),1)</x:f>
        <x:v>0</x:v>
      </x:c>
    </x:row>
    <x:row r="9845">
      <x:c r="CL9845" t="str">
        <x:v>Rights_Evidence_Disposition</x:v>
      </x:c>
      <x:c r="CM9845" t="str">
        <x:v>I56</x:v>
      </x:c>
      <x:c r="CN9845" t="str">
        <x:v>New stakeholder, adverse report, option redesign, scale expansion, or contradictory evidence.</x:v>
      </x:c>
      <x:c r="CO9845" t="n">
        <x:f>IFERROR(IF(AND(TYPE('Rights_Evidence_Disposition'!I56)=TYPE(CN9845),ISBLANK('Rights_Evidence_Disposition'!I56)=ISBLANK(CN9845),EXACT('Rights_Evidence_Disposition'!I56,CN9845)),0,1),1)</x:f>
        <x:v>0</x:v>
      </x:c>
    </x:row>
    <x:row r="9846">
      <x:c r="CL9846" t="str">
        <x:v>Rights_Evidence_Disposition</x:v>
      </x:c>
      <x:c r="CM9846" t="str">
        <x:v>A57</x:v>
      </x:c>
      <x:c r="CN9846" t="str">
        <x:v>PROC</x:v>
      </x:c>
      <x:c r="CO9846" t="n">
        <x:f>IFERROR(IF(AND(TYPE('Rights_Evidence_Disposition'!A57)=TYPE(CN9846),ISBLANK('Rights_Evidence_Disposition'!A57)=ISBLANK(CN9846),EXACT('Rights_Evidence_Disposition'!A57,CN9846)),0,1),1)</x:f>
        <x:v>0</x:v>
      </x:c>
    </x:row>
    <x:row r="9847">
      <x:c r="CL9847" t="str">
        <x:v>Rights_Evidence_Disposition</x:v>
      </x:c>
      <x:c r="CM9847" t="str">
        <x:v>B57</x:v>
      </x:c>
      <x:c r="CN9847" t="str">
        <x:v>U6</x:v>
      </x:c>
      <x:c r="CO9847" t="n">
        <x:f>IFERROR(IF(AND(TYPE('Rights_Evidence_Disposition'!B57)=TYPE(CN9847),ISBLANK('Rights_Evidence_Disposition'!B57)=ISBLANK(CN9847),EXACT('Rights_Evidence_Disposition'!B57,CN9847)),0,1),1)</x:f>
        <x:v>0</x:v>
      </x:c>
    </x:row>
    <x:row r="9848">
      <x:c r="CL9848" t="str">
        <x:v>Rights_Evidence_Disposition</x:v>
      </x:c>
      <x:c r="CM9848" t="str">
        <x:v>C57</x:v>
      </x:c>
      <x:c r="CN9848" t="str">
        <x:v>D3</x:v>
      </x:c>
      <x:c r="CO9848" t="n">
        <x:f>IFERROR(IF(AND(TYPE('Rights_Evidence_Disposition'!C57)=TYPE(CN9848),ISBLANK('Rights_Evidence_Disposition'!C57)=ISBLANK(CN9848),EXACT('Rights_Evidence_Disposition'!C57,CN9848)),0,1),1)</x:f>
        <x:v>0</x:v>
      </x:c>
    </x:row>
    <x:row r="9849">
      <x:c r="CL9849" t="str">
        <x:v>Rights_Evidence_Disposition</x:v>
      </x:c>
      <x:c r="CM9849" t="str">
        <x:v>D57</x:v>
      </x:c>
      <x:c r="CN9849" t="str">
        <x:v>-0.45</x:v>
      </x:c>
      <x:c r="CO9849" t="n">
        <x:f>IFERROR(IF(AND(TYPE('Rights_Evidence_Disposition'!D57)=TYPE(CN9849),ISBLANK('Rights_Evidence_Disposition'!D57)=ISBLANK(CN9849),EXACT('Rights_Evidence_Disposition'!D57,CN9849)),0,1),1)</x:f>
        <x:v>0</x:v>
      </x:c>
    </x:row>
    <x:row r="9850">
      <x:c r="CL9850" t="str">
        <x:v>Rights_Evidence_Disposition</x:v>
      </x:c>
      <x:c r="CM9850" t="str">
        <x:v>E57</x:v>
      </x:c>
      <x:c r="CN9850" t="str">
        <x:v>EVIDENCE_BACKED_NO_MATERIAL_CHANGE</x:v>
      </x:c>
      <x:c r="CO9850" t="n">
        <x:f>IFERROR(IF(AND(TYPE('Rights_Evidence_Disposition'!E57)=TYPE(CN9850),ISBLANK('Rights_Evidence_Disposition'!E57)=ISBLANK(CN9850),EXACT('Rights_Evidence_Disposition'!E57,CN9850)),0,1),1)</x:f>
        <x:v>0</x:v>
      </x:c>
    </x:row>
    <x:row r="9851">
      <x:c r="CL9851" t="str">
        <x:v>Rights_Evidence_Disposition</x:v>
      </x:c>
      <x:c r="CM9851" t="str">
        <x:v>F57</x:v>
      </x:c>
      <x:c r="CN9851" t="str">
        <x:v>A zero is valid only with this explicit disposition and rationale; it is not a blank or silent default.</x:v>
      </x:c>
      <x:c r="CO9851" t="n">
        <x:f>IFERROR(IF(AND(TYPE('Rights_Evidence_Disposition'!F57)=TYPE(CN9851),ISBLANK('Rights_Evidence_Disposition'!F57)=ISBLANK(CN9851),EXACT('Rights_Evidence_Disposition'!F57,CN9851)),0,1),1)</x:f>
        <x:v>0</x:v>
      </x:c>
    </x:row>
    <x:row r="9852">
      <x:c r="CL9852" t="str">
        <x:v>Rights_Evidence_Disposition</x:v>
      </x:c>
      <x:c r="CM9852" t="str">
        <x:v>G57</x:v>
      </x:c>
      <x:c r="CN9852" t="str">
        <x:v>Scoped Tier-2 rights sweep found no material pathway in the documented remote-work options. This is an analyst disposition for a worked example, not independent empirical validation.</x:v>
      </x:c>
      <x:c r="CO9852" t="n">
        <x:f>IFERROR(IF(AND(TYPE('Rights_Evidence_Disposition'!G57)=TYPE(CN9852),ISBLANK('Rights_Evidence_Disposition'!G57)=ISBLANK(CN9852),EXACT('Rights_Evidence_Disposition'!G57,CN9852)),0,1),1)</x:f>
        <x:v>0</x:v>
      </x:c>
    </x:row>
    <x:row r="9853">
      <x:c r="CL9853" t="str">
        <x:v>Rights_Evidence_Disposition</x:v>
      </x:c>
      <x:c r="CM9853" t="str">
        <x:v>H57</x:v>
      </x:c>
      <x:c r="CN9853" t="str">
        <x:v>Tier-2 analyst review; rerun for stronger claims or changed context.</x:v>
      </x:c>
      <x:c r="CO9853" t="n">
        <x:f>IFERROR(IF(AND(TYPE('Rights_Evidence_Disposition'!H57)=TYPE(CN9853),ISBLANK('Rights_Evidence_Disposition'!H57)=ISBLANK(CN9853),EXACT('Rights_Evidence_Disposition'!H57,CN9853)),0,1),1)</x:f>
        <x:v>0</x:v>
      </x:c>
    </x:row>
    <x:row r="9854">
      <x:c r="CL9854" t="str">
        <x:v>Rights_Evidence_Disposition</x:v>
      </x:c>
      <x:c r="CM9854" t="str">
        <x:v>I57</x:v>
      </x:c>
      <x:c r="CN9854" t="str">
        <x:v>New stakeholder, adverse report, option redesign, scale expansion, or contradictory evidence.</x:v>
      </x:c>
      <x:c r="CO9854" t="n">
        <x:f>IFERROR(IF(AND(TYPE('Rights_Evidence_Disposition'!I57)=TYPE(CN9854),ISBLANK('Rights_Evidence_Disposition'!I57)=ISBLANK(CN9854),EXACT('Rights_Evidence_Disposition'!I57,CN9854)),0,1),1)</x:f>
        <x:v>0</x:v>
      </x:c>
    </x:row>
    <x:row r="9855">
      <x:c r="CL9855" t="str">
        <x:v>Rights_Evidence_Disposition</x:v>
      </x:c>
      <x:c r="CM9855" t="str">
        <x:v>A58</x:v>
      </x:c>
      <x:c r="CN9855" t="str">
        <x:v>PROC</x:v>
      </x:c>
      <x:c r="CO9855" t="n">
        <x:f>IFERROR(IF(AND(TYPE('Rights_Evidence_Disposition'!A58)=TYPE(CN9855),ISBLANK('Rights_Evidence_Disposition'!A58)=ISBLANK(CN9855),EXACT('Rights_Evidence_Disposition'!A58,CN9855)),0,1),1)</x:f>
        <x:v>0</x:v>
      </x:c>
    </x:row>
    <x:row r="9856">
      <x:c r="CL9856" t="str">
        <x:v>Rights_Evidence_Disposition</x:v>
      </x:c>
      <x:c r="CM9856" t="str">
        <x:v>B58</x:v>
      </x:c>
      <x:c r="CN9856" t="str">
        <x:v>U6</x:v>
      </x:c>
      <x:c r="CO9856" t="n">
        <x:f>IFERROR(IF(AND(TYPE('Rights_Evidence_Disposition'!B58)=TYPE(CN9856),ISBLANK('Rights_Evidence_Disposition'!B58)=ISBLANK(CN9856),EXACT('Rights_Evidence_Disposition'!B58,CN9856)),0,1),1)</x:f>
        <x:v>0</x:v>
      </x:c>
    </x:row>
    <x:row r="9857">
      <x:c r="CL9857" t="str">
        <x:v>Rights_Evidence_Disposition</x:v>
      </x:c>
      <x:c r="CM9857" t="str">
        <x:v>C58</x:v>
      </x:c>
      <x:c r="CN9857" t="str">
        <x:v>D4</x:v>
      </x:c>
      <x:c r="CO9857" t="n">
        <x:f>IFERROR(IF(AND(TYPE('Rights_Evidence_Disposition'!C58)=TYPE(CN9857),ISBLANK('Rights_Evidence_Disposition'!C58)=ISBLANK(CN9857),EXACT('Rights_Evidence_Disposition'!C58,CN9857)),0,1),1)</x:f>
        <x:v>0</x:v>
      </x:c>
    </x:row>
    <x:row r="9858">
      <x:c r="CL9858" t="str">
        <x:v>Rights_Evidence_Disposition</x:v>
      </x:c>
      <x:c r="CM9858" t="str">
        <x:v>D58</x:v>
      </x:c>
      <x:c r="CN9858" t="str">
        <x:v>-0.45</x:v>
      </x:c>
      <x:c r="CO9858" t="n">
        <x:f>IFERROR(IF(AND(TYPE('Rights_Evidence_Disposition'!D58)=TYPE(CN9858),ISBLANK('Rights_Evidence_Disposition'!D58)=ISBLANK(CN9858),EXACT('Rights_Evidence_Disposition'!D58,CN9858)),0,1),1)</x:f>
        <x:v>0</x:v>
      </x:c>
    </x:row>
    <x:row r="9859">
      <x:c r="CL9859" t="str">
        <x:v>Rights_Evidence_Disposition</x:v>
      </x:c>
      <x:c r="CM9859" t="str">
        <x:v>E58</x:v>
      </x:c>
      <x:c r="CN9859" t="str">
        <x:v>EVIDENCE_BACKED_NO_MATERIAL_CHANGE</x:v>
      </x:c>
      <x:c r="CO9859" t="n">
        <x:f>IFERROR(IF(AND(TYPE('Rights_Evidence_Disposition'!E58)=TYPE(CN9859),ISBLANK('Rights_Evidence_Disposition'!E58)=ISBLANK(CN9859),EXACT('Rights_Evidence_Disposition'!E58,CN9859)),0,1),1)</x:f>
        <x:v>0</x:v>
      </x:c>
    </x:row>
    <x:row r="9860">
      <x:c r="CL9860" t="str">
        <x:v>Rights_Evidence_Disposition</x:v>
      </x:c>
      <x:c r="CM9860" t="str">
        <x:v>F58</x:v>
      </x:c>
      <x:c r="CN9860" t="str">
        <x:v>A zero is valid only with this explicit disposition and rationale; it is not a blank or silent default.</x:v>
      </x:c>
      <x:c r="CO9860" t="n">
        <x:f>IFERROR(IF(AND(TYPE('Rights_Evidence_Disposition'!F58)=TYPE(CN9860),ISBLANK('Rights_Evidence_Disposition'!F58)=ISBLANK(CN9860),EXACT('Rights_Evidence_Disposition'!F58,CN9860)),0,1),1)</x:f>
        <x:v>0</x:v>
      </x:c>
    </x:row>
    <x:row r="9861">
      <x:c r="CL9861" t="str">
        <x:v>Rights_Evidence_Disposition</x:v>
      </x:c>
      <x:c r="CM9861" t="str">
        <x:v>G58</x:v>
      </x:c>
      <x:c r="CN9861" t="str">
        <x:v>Scoped Tier-2 rights sweep found no material pathway in the documented remote-work options. This is an analyst disposition for a worked example, not independent empirical validation.</x:v>
      </x:c>
      <x:c r="CO9861" t="n">
        <x:f>IFERROR(IF(AND(TYPE('Rights_Evidence_Disposition'!G58)=TYPE(CN9861),ISBLANK('Rights_Evidence_Disposition'!G58)=ISBLANK(CN9861),EXACT('Rights_Evidence_Disposition'!G58,CN9861)),0,1),1)</x:f>
        <x:v>0</x:v>
      </x:c>
    </x:row>
    <x:row r="9862">
      <x:c r="CL9862" t="str">
        <x:v>Rights_Evidence_Disposition</x:v>
      </x:c>
      <x:c r="CM9862" t="str">
        <x:v>H58</x:v>
      </x:c>
      <x:c r="CN9862" t="str">
        <x:v>Tier-2 analyst review; rerun for stronger claims or changed context.</x:v>
      </x:c>
      <x:c r="CO9862" t="n">
        <x:f>IFERROR(IF(AND(TYPE('Rights_Evidence_Disposition'!H58)=TYPE(CN9862),ISBLANK('Rights_Evidence_Disposition'!H58)=ISBLANK(CN9862),EXACT('Rights_Evidence_Disposition'!H58,CN9862)),0,1),1)</x:f>
        <x:v>0</x:v>
      </x:c>
    </x:row>
    <x:row r="9863">
      <x:c r="CL9863" t="str">
        <x:v>Rights_Evidence_Disposition</x:v>
      </x:c>
      <x:c r="CM9863" t="str">
        <x:v>I58</x:v>
      </x:c>
      <x:c r="CN9863" t="str">
        <x:v>New stakeholder, adverse report, option redesign, scale expansion, or contradictory evidence.</x:v>
      </x:c>
      <x:c r="CO9863" t="n">
        <x:f>IFERROR(IF(AND(TYPE('Rights_Evidence_Disposition'!I58)=TYPE(CN9863),ISBLANK('Rights_Evidence_Disposition'!I58)=ISBLANK(CN9863),EXACT('Rights_Evidence_Disposition'!I58,CN9863)),0,1),1)</x:f>
        <x:v>0</x:v>
      </x:c>
    </x:row>
    <x:row r="9864">
      <x:c r="CL9864" t="str">
        <x:v>Rights_Evidence_Disposition</x:v>
      </x:c>
      <x:c r="CM9864" t="str">
        <x:v>A59</x:v>
      </x:c>
      <x:c r="CN9864" t="str">
        <x:v>PROC</x:v>
      </x:c>
      <x:c r="CO9864" t="n">
        <x:f>IFERROR(IF(AND(TYPE('Rights_Evidence_Disposition'!A59)=TYPE(CN9864),ISBLANK('Rights_Evidence_Disposition'!A59)=ISBLANK(CN9864),EXACT('Rights_Evidence_Disposition'!A59,CN9864)),0,1),1)</x:f>
        <x:v>0</x:v>
      </x:c>
    </x:row>
    <x:row r="9865">
      <x:c r="CL9865" t="str">
        <x:v>Rights_Evidence_Disposition</x:v>
      </x:c>
      <x:c r="CM9865" t="str">
        <x:v>B59</x:v>
      </x:c>
      <x:c r="CN9865" t="str">
        <x:v>U6</x:v>
      </x:c>
      <x:c r="CO9865" t="n">
        <x:f>IFERROR(IF(AND(TYPE('Rights_Evidence_Disposition'!B59)=TYPE(CN9865),ISBLANK('Rights_Evidence_Disposition'!B59)=ISBLANK(CN9865),EXACT('Rights_Evidence_Disposition'!B59,CN9865)),0,1),1)</x:f>
        <x:v>0</x:v>
      </x:c>
    </x:row>
    <x:row r="9866">
      <x:c r="CL9866" t="str">
        <x:v>Rights_Evidence_Disposition</x:v>
      </x:c>
      <x:c r="CM9866" t="str">
        <x:v>C59</x:v>
      </x:c>
      <x:c r="CN9866" t="str">
        <x:v>D5</x:v>
      </x:c>
      <x:c r="CO9866" t="n">
        <x:f>IFERROR(IF(AND(TYPE('Rights_Evidence_Disposition'!C59)=TYPE(CN9866),ISBLANK('Rights_Evidence_Disposition'!C59)=ISBLANK(CN9866),EXACT('Rights_Evidence_Disposition'!C59,CN9866)),0,1),1)</x:f>
        <x:v>0</x:v>
      </x:c>
    </x:row>
    <x:row r="9867">
      <x:c r="CL9867" t="str">
        <x:v>Rights_Evidence_Disposition</x:v>
      </x:c>
      <x:c r="CM9867" t="str">
        <x:v>D59</x:v>
      </x:c>
      <x:c r="CN9867" t="str">
        <x:v>-0.45</x:v>
      </x:c>
      <x:c r="CO9867" t="n">
        <x:f>IFERROR(IF(AND(TYPE('Rights_Evidence_Disposition'!D59)=TYPE(CN9867),ISBLANK('Rights_Evidence_Disposition'!D59)=ISBLANK(CN9867),EXACT('Rights_Evidence_Disposition'!D59,CN9867)),0,1),1)</x:f>
        <x:v>0</x:v>
      </x:c>
    </x:row>
    <x:row r="9868">
      <x:c r="CL9868" t="str">
        <x:v>Rights_Evidence_Disposition</x:v>
      </x:c>
      <x:c r="CM9868" t="str">
        <x:v>E59</x:v>
      </x:c>
      <x:c r="CN9868" t="str">
        <x:v>EVIDENCE_BACKED_NO_MATERIAL_CHANGE</x:v>
      </x:c>
      <x:c r="CO9868" t="n">
        <x:f>IFERROR(IF(AND(TYPE('Rights_Evidence_Disposition'!E59)=TYPE(CN9868),ISBLANK('Rights_Evidence_Disposition'!E59)=ISBLANK(CN9868),EXACT('Rights_Evidence_Disposition'!E59,CN9868)),0,1),1)</x:f>
        <x:v>0</x:v>
      </x:c>
    </x:row>
    <x:row r="9869">
      <x:c r="CL9869" t="str">
        <x:v>Rights_Evidence_Disposition</x:v>
      </x:c>
      <x:c r="CM9869" t="str">
        <x:v>F59</x:v>
      </x:c>
      <x:c r="CN9869" t="str">
        <x:v>A zero is valid only with this explicit disposition and rationale; it is not a blank or silent default.</x:v>
      </x:c>
      <x:c r="CO9869" t="n">
        <x:f>IFERROR(IF(AND(TYPE('Rights_Evidence_Disposition'!F59)=TYPE(CN9869),ISBLANK('Rights_Evidence_Disposition'!F59)=ISBLANK(CN9869),EXACT('Rights_Evidence_Disposition'!F59,CN9869)),0,1),1)</x:f>
        <x:v>0</x:v>
      </x:c>
    </x:row>
    <x:row r="9870">
      <x:c r="CL9870" t="str">
        <x:v>Rights_Evidence_Disposition</x:v>
      </x:c>
      <x:c r="CM9870" t="str">
        <x:v>G59</x:v>
      </x:c>
      <x:c r="CN9870" t="str">
        <x:v>Scoped Tier-2 rights sweep found no material pathway in the documented remote-work options. This is an analyst disposition for a worked example, not independent empirical validation.</x:v>
      </x:c>
      <x:c r="CO9870" t="n">
        <x:f>IFERROR(IF(AND(TYPE('Rights_Evidence_Disposition'!G59)=TYPE(CN9870),ISBLANK('Rights_Evidence_Disposition'!G59)=ISBLANK(CN9870),EXACT('Rights_Evidence_Disposition'!G59,CN9870)),0,1),1)</x:f>
        <x:v>0</x:v>
      </x:c>
    </x:row>
    <x:row r="9871">
      <x:c r="CL9871" t="str">
        <x:v>Rights_Evidence_Disposition</x:v>
      </x:c>
      <x:c r="CM9871" t="str">
        <x:v>H59</x:v>
      </x:c>
      <x:c r="CN9871" t="str">
        <x:v>Tier-2 analyst review; rerun for stronger claims or changed context.</x:v>
      </x:c>
      <x:c r="CO9871" t="n">
        <x:f>IFERROR(IF(AND(TYPE('Rights_Evidence_Disposition'!H59)=TYPE(CN9871),ISBLANK('Rights_Evidence_Disposition'!H59)=ISBLANK(CN9871),EXACT('Rights_Evidence_Disposition'!H59,CN9871)),0,1),1)</x:f>
        <x:v>0</x:v>
      </x:c>
    </x:row>
    <x:row r="9872">
      <x:c r="CL9872" t="str">
        <x:v>Rights_Evidence_Disposition</x:v>
      </x:c>
      <x:c r="CM9872" t="str">
        <x:v>I59</x:v>
      </x:c>
      <x:c r="CN9872" t="str">
        <x:v>New stakeholder, adverse report, option redesign, scale expansion, or contradictory evidence.</x:v>
      </x:c>
      <x:c r="CO9872" t="n">
        <x:f>IFERROR(IF(AND(TYPE('Rights_Evidence_Disposition'!I59)=TYPE(CN9872),ISBLANK('Rights_Evidence_Disposition'!I59)=ISBLANK(CN9872),EXACT('Rights_Evidence_Disposition'!I59,CN9872)),0,1),1)</x:f>
        <x:v>0</x:v>
      </x:c>
    </x:row>
    <x:row r="9873">
      <x:c r="CL9873" t="str">
        <x:v>Rights_Evidence_Disposition</x:v>
      </x:c>
      <x:c r="CM9873" t="str">
        <x:v>A60</x:v>
      </x:c>
      <x:c r="CN9873" t="str">
        <x:v>INFO</x:v>
      </x:c>
      <x:c r="CO9873" t="n">
        <x:f>IFERROR(IF(AND(TYPE('Rights_Evidence_Disposition'!A60)=TYPE(CN9873),ISBLANK('Rights_Evidence_Disposition'!A60)=ISBLANK(CN9873),EXACT('Rights_Evidence_Disposition'!A60,CN9873)),0,1),1)</x:f>
        <x:v>0</x:v>
      </x:c>
    </x:row>
    <x:row r="9874">
      <x:c r="CL9874" t="str">
        <x:v>Rights_Evidence_Disposition</x:v>
      </x:c>
      <x:c r="CM9874" t="str">
        <x:v>B60</x:v>
      </x:c>
      <x:c r="CN9874" t="str">
        <x:v>U1</x:v>
      </x:c>
      <x:c r="CO9874" t="n">
        <x:f>IFERROR(IF(AND(TYPE('Rights_Evidence_Disposition'!B60)=TYPE(CN9874),ISBLANK('Rights_Evidence_Disposition'!B60)=ISBLANK(CN9874),EXACT('Rights_Evidence_Disposition'!B60,CN9874)),0,1),1)</x:f>
        <x:v>0</x:v>
      </x:c>
    </x:row>
    <x:row r="9875">
      <x:c r="CL9875" t="str">
        <x:v>Rights_Evidence_Disposition</x:v>
      </x:c>
      <x:c r="CM9875" t="str">
        <x:v>C60</x:v>
      </x:c>
      <x:c r="CN9875" t="str">
        <x:v>D4</x:v>
      </x:c>
      <x:c r="CO9875" t="n">
        <x:f>IFERROR(IF(AND(TYPE('Rights_Evidence_Disposition'!C60)=TYPE(CN9875),ISBLANK('Rights_Evidence_Disposition'!C60)=ISBLANK(CN9875),EXACT('Rights_Evidence_Disposition'!C60,CN9875)),0,1),1)</x:f>
        <x:v>0</x:v>
      </x:c>
    </x:row>
    <x:row r="9876">
      <x:c r="CL9876" t="str">
        <x:v>Rights_Evidence_Disposition</x:v>
      </x:c>
      <x:c r="CM9876" t="str">
        <x:v>D60</x:v>
      </x:c>
      <x:c r="CN9876" t="str">
        <x:v>-0.4</x:v>
      </x:c>
      <x:c r="CO9876" t="n">
        <x:f>IFERROR(IF(AND(TYPE('Rights_Evidence_Disposition'!D60)=TYPE(CN9876),ISBLANK('Rights_Evidence_Disposition'!D60)=ISBLANK(CN9876),EXACT('Rights_Evidence_Disposition'!D60,CN9876)),0,1),1)</x:f>
        <x:v>0</x:v>
      </x:c>
    </x:row>
    <x:row r="9877">
      <x:c r="CL9877" t="str">
        <x:v>Rights_Evidence_Disposition</x:v>
      </x:c>
      <x:c r="CM9877" t="str">
        <x:v>E60</x:v>
      </x:c>
      <x:c r="CN9877" t="str">
        <x:v>EVIDENCE_BACKED_NO_MATERIAL_CHANGE</x:v>
      </x:c>
      <x:c r="CO9877" t="n">
        <x:f>IFERROR(IF(AND(TYPE('Rights_Evidence_Disposition'!E60)=TYPE(CN9877),ISBLANK('Rights_Evidence_Disposition'!E60)=ISBLANK(CN9877),EXACT('Rights_Evidence_Disposition'!E60,CN9877)),0,1),1)</x:f>
        <x:v>0</x:v>
      </x:c>
    </x:row>
    <x:row r="9878">
      <x:c r="CL9878" t="str">
        <x:v>Rights_Evidence_Disposition</x:v>
      </x:c>
      <x:c r="CM9878" t="str">
        <x:v>F60</x:v>
      </x:c>
      <x:c r="CN9878" t="str">
        <x:v>A zero is valid only with this explicit disposition and rationale; it is not a blank or silent default.</x:v>
      </x:c>
      <x:c r="CO9878" t="n">
        <x:f>IFERROR(IF(AND(TYPE('Rights_Evidence_Disposition'!F60)=TYPE(CN9878),ISBLANK('Rights_Evidence_Disposition'!F60)=ISBLANK(CN9878),EXACT('Rights_Evidence_Disposition'!F60,CN9878)),0,1),1)</x:f>
        <x:v>0</x:v>
      </x:c>
    </x:row>
    <x:row r="9879">
      <x:c r="CL9879" t="str">
        <x:v>Rights_Evidence_Disposition</x:v>
      </x:c>
      <x:c r="CM9879" t="str">
        <x:v>G60</x:v>
      </x:c>
      <x:c r="CN9879" t="str">
        <x:v>Scoped Tier-2 rights sweep found no material pathway in the documented remote-work options. This is an analyst disposition for a worked example, not independent empirical validation.</x:v>
      </x:c>
      <x:c r="CO9879" t="n">
        <x:f>IFERROR(IF(AND(TYPE('Rights_Evidence_Disposition'!G60)=TYPE(CN9879),ISBLANK('Rights_Evidence_Disposition'!G60)=ISBLANK(CN9879),EXACT('Rights_Evidence_Disposition'!G60,CN9879)),0,1),1)</x:f>
        <x:v>0</x:v>
      </x:c>
    </x:row>
    <x:row r="9880">
      <x:c r="CL9880" t="str">
        <x:v>Rights_Evidence_Disposition</x:v>
      </x:c>
      <x:c r="CM9880" t="str">
        <x:v>H60</x:v>
      </x:c>
      <x:c r="CN9880" t="str">
        <x:v>Tier-2 analyst review; rerun for stronger claims or changed context.</x:v>
      </x:c>
      <x:c r="CO9880" t="n">
        <x:f>IFERROR(IF(AND(TYPE('Rights_Evidence_Disposition'!H60)=TYPE(CN9880),ISBLANK('Rights_Evidence_Disposition'!H60)=ISBLANK(CN9880),EXACT('Rights_Evidence_Disposition'!H60,CN9880)),0,1),1)</x:f>
        <x:v>0</x:v>
      </x:c>
    </x:row>
    <x:row r="9881">
      <x:c r="CL9881" t="str">
        <x:v>Rights_Evidence_Disposition</x:v>
      </x:c>
      <x:c r="CM9881" t="str">
        <x:v>I60</x:v>
      </x:c>
      <x:c r="CN9881" t="str">
        <x:v>New stakeholder, adverse report, option redesign, scale expansion, or contradictory evidence.</x:v>
      </x:c>
      <x:c r="CO9881" t="n">
        <x:f>IFERROR(IF(AND(TYPE('Rights_Evidence_Disposition'!I60)=TYPE(CN9881),ISBLANK('Rights_Evidence_Disposition'!I60)=ISBLANK(CN9881),EXACT('Rights_Evidence_Disposition'!I60,CN9881)),0,1),1)</x:f>
        <x:v>0</x:v>
      </x:c>
    </x:row>
    <x:row r="9882">
      <x:c r="CL9882" t="str">
        <x:v>Rights_Evidence_Disposition</x:v>
      </x:c>
      <x:c r="CM9882" t="str">
        <x:v>A61</x:v>
      </x:c>
      <x:c r="CN9882" t="str">
        <x:v>INFO</x:v>
      </x:c>
      <x:c r="CO9882" t="n">
        <x:f>IFERROR(IF(AND(TYPE('Rights_Evidence_Disposition'!A61)=TYPE(CN9882),ISBLANK('Rights_Evidence_Disposition'!A61)=ISBLANK(CN9882),EXACT('Rights_Evidence_Disposition'!A61,CN9882)),0,1),1)</x:f>
        <x:v>0</x:v>
      </x:c>
    </x:row>
    <x:row r="9883">
      <x:c r="CL9883" t="str">
        <x:v>Rights_Evidence_Disposition</x:v>
      </x:c>
      <x:c r="CM9883" t="str">
        <x:v>B61</x:v>
      </x:c>
      <x:c r="CN9883" t="str">
        <x:v>U1</x:v>
      </x:c>
      <x:c r="CO9883" t="n">
        <x:f>IFERROR(IF(AND(TYPE('Rights_Evidence_Disposition'!B61)=TYPE(CN9883),ISBLANK('Rights_Evidence_Disposition'!B61)=ISBLANK(CN9883),EXACT('Rights_Evidence_Disposition'!B61,CN9883)),0,1),1)</x:f>
        <x:v>0</x:v>
      </x:c>
    </x:row>
    <x:row r="9884">
      <x:c r="CL9884" t="str">
        <x:v>Rights_Evidence_Disposition</x:v>
      </x:c>
      <x:c r="CM9884" t="str">
        <x:v>C61</x:v>
      </x:c>
      <x:c r="CN9884" t="str">
        <x:v>D5</x:v>
      </x:c>
      <x:c r="CO9884" t="n">
        <x:f>IFERROR(IF(AND(TYPE('Rights_Evidence_Disposition'!C61)=TYPE(CN9884),ISBLANK('Rights_Evidence_Disposition'!C61)=ISBLANK(CN9884),EXACT('Rights_Evidence_Disposition'!C61,CN9884)),0,1),1)</x:f>
        <x:v>0</x:v>
      </x:c>
    </x:row>
    <x:row r="9885">
      <x:c r="CL9885" t="str">
        <x:v>Rights_Evidence_Disposition</x:v>
      </x:c>
      <x:c r="CM9885" t="str">
        <x:v>D61</x:v>
      </x:c>
      <x:c r="CN9885" t="str">
        <x:v>-0.4</x:v>
      </x:c>
      <x:c r="CO9885" t="n">
        <x:f>IFERROR(IF(AND(TYPE('Rights_Evidence_Disposition'!D61)=TYPE(CN9885),ISBLANK('Rights_Evidence_Disposition'!D61)=ISBLANK(CN9885),EXACT('Rights_Evidence_Disposition'!D61,CN9885)),0,1),1)</x:f>
        <x:v>0</x:v>
      </x:c>
    </x:row>
    <x:row r="9886">
      <x:c r="CL9886" t="str">
        <x:v>Rights_Evidence_Disposition</x:v>
      </x:c>
      <x:c r="CM9886" t="str">
        <x:v>E61</x:v>
      </x:c>
      <x:c r="CN9886" t="str">
        <x:v>ESTIMATED</x:v>
      </x:c>
      <x:c r="CO9886" t="n">
        <x:f>IFERROR(IF(AND(TYPE('Rights_Evidence_Disposition'!E61)=TYPE(CN9886),ISBLANK('Rights_Evidence_Disposition'!E61)=ISBLANK(CN9886),EXACT('Rights_Evidence_Disposition'!E61,CN9886)),0,1),1)</x:f>
        <x:v>0</x:v>
      </x:c>
    </x:row>
    <x:row r="9887">
      <x:c r="CL9887" t="str">
        <x:v>Rights_Evidence_Disposition</x:v>
      </x:c>
      <x:c r="CM9887" t="str">
        <x:v>F61</x:v>
      </x:c>
      <x:c r="CN9887" t="str">
        <x:v>Zero allowed only after the logged instances and subgroup review support no material change.</x:v>
      </x:c>
      <x:c r="CO9887" t="n">
        <x:f>IFERROR(IF(AND(TYPE('Rights_Evidence_Disposition'!F61)=TYPE(CN9887),ISBLANK('Rights_Evidence_Disposition'!F61)=ISBLANK(CN9887),EXACT('Rights_Evidence_Disposition'!F61,CN9887)),0,1),1)</x:f>
        <x:v>0</x:v>
      </x:c>
    </x:row>
    <x:row r="9888">
      <x:c r="CL9888" t="str">
        <x:v>Rights_Evidence_Disposition</x:v>
      </x:c>
      <x:c r="CM9888" t="str">
        <x:v>G61</x:v>
      </x:c>
      <x:c r="CN9888" t="str">
        <x:v>An explicit Impact_Input instance is logged for this union-dimension cell; rights review still uses the Base stream and worst-affected subgroup semantics.</x:v>
      </x:c>
      <x:c r="CO9888" t="n">
        <x:f>IFERROR(IF(AND(TYPE('Rights_Evidence_Disposition'!G61)=TYPE(CN9888),ISBLANK('Rights_Evidence_Disposition'!G61)=ISBLANK(CN9888),EXACT('Rights_Evidence_Disposition'!G61,CN9888)),0,1),1)</x:f>
        <x:v>0</x:v>
      </x:c>
    </x:row>
    <x:row r="9889">
      <x:c r="CL9889" t="str">
        <x:v>Rights_Evidence_Disposition</x:v>
      </x:c>
      <x:c r="CM9889" t="str">
        <x:v>H61</x:v>
      </x:c>
      <x:c r="CN9889" t="str">
        <x:v>Tier-2 analyst review; rerun for stronger claims or changed context.</x:v>
      </x:c>
      <x:c r="CO9889" t="n">
        <x:f>IFERROR(IF(AND(TYPE('Rights_Evidence_Disposition'!H61)=TYPE(CN9889),ISBLANK('Rights_Evidence_Disposition'!H61)=ISBLANK(CN9889),EXACT('Rights_Evidence_Disposition'!H61,CN9889)),0,1),1)</x:f>
        <x:v>0</x:v>
      </x:c>
    </x:row>
    <x:row r="9890">
      <x:c r="CL9890" t="str">
        <x:v>Rights_Evidence_Disposition</x:v>
      </x:c>
      <x:c r="CM9890" t="str">
        <x:v>I61</x:v>
      </x:c>
      <x:c r="CN9890" t="str">
        <x:v>New stakeholder, adverse report, option redesign, scale expansion, or contradictory evidence.</x:v>
      </x:c>
      <x:c r="CO9890" t="n">
        <x:f>IFERROR(IF(AND(TYPE('Rights_Evidence_Disposition'!I61)=TYPE(CN9890),ISBLANK('Rights_Evidence_Disposition'!I61)=ISBLANK(CN9890),EXACT('Rights_Evidence_Disposition'!I61,CN9890)),0,1),1)</x:f>
        <x:v>0</x:v>
      </x:c>
    </x:row>
    <x:row r="9891">
      <x:c r="CL9891" t="str">
        <x:v>Rights_Evidence_Disposition</x:v>
      </x:c>
      <x:c r="CM9891" t="str">
        <x:v>A62</x:v>
      </x:c>
      <x:c r="CN9891" t="str">
        <x:v>INFO</x:v>
      </x:c>
      <x:c r="CO9891" t="n">
        <x:f>IFERROR(IF(AND(TYPE('Rights_Evidence_Disposition'!A62)=TYPE(CN9891),ISBLANK('Rights_Evidence_Disposition'!A62)=ISBLANK(CN9891),EXACT('Rights_Evidence_Disposition'!A62,CN9891)),0,1),1)</x:f>
        <x:v>0</x:v>
      </x:c>
    </x:row>
    <x:row r="9892">
      <x:c r="CL9892" t="str">
        <x:v>Rights_Evidence_Disposition</x:v>
      </x:c>
      <x:c r="CM9892" t="str">
        <x:v>B62</x:v>
      </x:c>
      <x:c r="CN9892" t="str">
        <x:v>U2</x:v>
      </x:c>
      <x:c r="CO9892" t="n">
        <x:f>IFERROR(IF(AND(TYPE('Rights_Evidence_Disposition'!B62)=TYPE(CN9892),ISBLANK('Rights_Evidence_Disposition'!B62)=ISBLANK(CN9892),EXACT('Rights_Evidence_Disposition'!B62,CN9892)),0,1),1)</x:f>
        <x:v>0</x:v>
      </x:c>
    </x:row>
    <x:row r="9893">
      <x:c r="CL9893" t="str">
        <x:v>Rights_Evidence_Disposition</x:v>
      </x:c>
      <x:c r="CM9893" t="str">
        <x:v>C62</x:v>
      </x:c>
      <x:c r="CN9893" t="str">
        <x:v>D4</x:v>
      </x:c>
      <x:c r="CO9893" t="n">
        <x:f>IFERROR(IF(AND(TYPE('Rights_Evidence_Disposition'!C62)=TYPE(CN9893),ISBLANK('Rights_Evidence_Disposition'!C62)=ISBLANK(CN9893),EXACT('Rights_Evidence_Disposition'!C62,CN9893)),0,1),1)</x:f>
        <x:v>0</x:v>
      </x:c>
    </x:row>
    <x:row r="9894">
      <x:c r="CL9894" t="str">
        <x:v>Rights_Evidence_Disposition</x:v>
      </x:c>
      <x:c r="CM9894" t="str">
        <x:v>D62</x:v>
      </x:c>
      <x:c r="CN9894" t="str">
        <x:v>-0.4</x:v>
      </x:c>
      <x:c r="CO9894" t="n">
        <x:f>IFERROR(IF(AND(TYPE('Rights_Evidence_Disposition'!D62)=TYPE(CN9894),ISBLANK('Rights_Evidence_Disposition'!D62)=ISBLANK(CN9894),EXACT('Rights_Evidence_Disposition'!D62,CN9894)),0,1),1)</x:f>
        <x:v>0</x:v>
      </x:c>
    </x:row>
    <x:row r="9895">
      <x:c r="CL9895" t="str">
        <x:v>Rights_Evidence_Disposition</x:v>
      </x:c>
      <x:c r="CM9895" t="str">
        <x:v>E62</x:v>
      </x:c>
      <x:c r="CN9895" t="str">
        <x:v>EVIDENCE_BACKED_NO_MATERIAL_CHANGE</x:v>
      </x:c>
      <x:c r="CO9895" t="n">
        <x:f>IFERROR(IF(AND(TYPE('Rights_Evidence_Disposition'!E62)=TYPE(CN9895),ISBLANK('Rights_Evidence_Disposition'!E62)=ISBLANK(CN9895),EXACT('Rights_Evidence_Disposition'!E62,CN9895)),0,1),1)</x:f>
        <x:v>0</x:v>
      </x:c>
    </x:row>
    <x:row r="9896">
      <x:c r="CL9896" t="str">
        <x:v>Rights_Evidence_Disposition</x:v>
      </x:c>
      <x:c r="CM9896" t="str">
        <x:v>F62</x:v>
      </x:c>
      <x:c r="CN9896" t="str">
        <x:v>A zero is valid only with this explicit disposition and rationale; it is not a blank or silent default.</x:v>
      </x:c>
      <x:c r="CO9896" t="n">
        <x:f>IFERROR(IF(AND(TYPE('Rights_Evidence_Disposition'!F62)=TYPE(CN9896),ISBLANK('Rights_Evidence_Disposition'!F62)=ISBLANK(CN9896),EXACT('Rights_Evidence_Disposition'!F62,CN9896)),0,1),1)</x:f>
        <x:v>0</x:v>
      </x:c>
    </x:row>
    <x:row r="9897">
      <x:c r="CL9897" t="str">
        <x:v>Rights_Evidence_Disposition</x:v>
      </x:c>
      <x:c r="CM9897" t="str">
        <x:v>G62</x:v>
      </x:c>
      <x:c r="CN9897" t="str">
        <x:v>Scoped Tier-2 rights sweep found no material pathway in the documented remote-work options. This is an analyst disposition for a worked example, not independent empirical validation.</x:v>
      </x:c>
      <x:c r="CO9897" t="n">
        <x:f>IFERROR(IF(AND(TYPE('Rights_Evidence_Disposition'!G62)=TYPE(CN9897),ISBLANK('Rights_Evidence_Disposition'!G62)=ISBLANK(CN9897),EXACT('Rights_Evidence_Disposition'!G62,CN9897)),0,1),1)</x:f>
        <x:v>0</x:v>
      </x:c>
    </x:row>
    <x:row r="9898">
      <x:c r="CL9898" t="str">
        <x:v>Rights_Evidence_Disposition</x:v>
      </x:c>
      <x:c r="CM9898" t="str">
        <x:v>H62</x:v>
      </x:c>
      <x:c r="CN9898" t="str">
        <x:v>Tier-2 analyst review; rerun for stronger claims or changed context.</x:v>
      </x:c>
      <x:c r="CO9898" t="n">
        <x:f>IFERROR(IF(AND(TYPE('Rights_Evidence_Disposition'!H62)=TYPE(CN9898),ISBLANK('Rights_Evidence_Disposition'!H62)=ISBLANK(CN9898),EXACT('Rights_Evidence_Disposition'!H62,CN9898)),0,1),1)</x:f>
        <x:v>0</x:v>
      </x:c>
    </x:row>
    <x:row r="9899">
      <x:c r="CL9899" t="str">
        <x:v>Rights_Evidence_Disposition</x:v>
      </x:c>
      <x:c r="CM9899" t="str">
        <x:v>I62</x:v>
      </x:c>
      <x:c r="CN9899" t="str">
        <x:v>New stakeholder, adverse report, option redesign, scale expansion, or contradictory evidence.</x:v>
      </x:c>
      <x:c r="CO9899" t="n">
        <x:f>IFERROR(IF(AND(TYPE('Rights_Evidence_Disposition'!I62)=TYPE(CN9899),ISBLANK('Rights_Evidence_Disposition'!I62)=ISBLANK(CN9899),EXACT('Rights_Evidence_Disposition'!I62,CN9899)),0,1),1)</x:f>
        <x:v>0</x:v>
      </x:c>
    </x:row>
    <x:row r="9900">
      <x:c r="CL9900" t="str">
        <x:v>Rights_Evidence_Disposition</x:v>
      </x:c>
      <x:c r="CM9900" t="str">
        <x:v>A63</x:v>
      </x:c>
      <x:c r="CN9900" t="str">
        <x:v>INFO</x:v>
      </x:c>
      <x:c r="CO9900" t="n">
        <x:f>IFERROR(IF(AND(TYPE('Rights_Evidence_Disposition'!A63)=TYPE(CN9900),ISBLANK('Rights_Evidence_Disposition'!A63)=ISBLANK(CN9900),EXACT('Rights_Evidence_Disposition'!A63,CN9900)),0,1),1)</x:f>
        <x:v>0</x:v>
      </x:c>
    </x:row>
    <x:row r="9901">
      <x:c r="CL9901" t="str">
        <x:v>Rights_Evidence_Disposition</x:v>
      </x:c>
      <x:c r="CM9901" t="str">
        <x:v>B63</x:v>
      </x:c>
      <x:c r="CN9901" t="str">
        <x:v>U2</x:v>
      </x:c>
      <x:c r="CO9901" t="n">
        <x:f>IFERROR(IF(AND(TYPE('Rights_Evidence_Disposition'!B63)=TYPE(CN9901),ISBLANK('Rights_Evidence_Disposition'!B63)=ISBLANK(CN9901),EXACT('Rights_Evidence_Disposition'!B63,CN9901)),0,1),1)</x:f>
        <x:v>0</x:v>
      </x:c>
    </x:row>
    <x:row r="9902">
      <x:c r="CL9902" t="str">
        <x:v>Rights_Evidence_Disposition</x:v>
      </x:c>
      <x:c r="CM9902" t="str">
        <x:v>C63</x:v>
      </x:c>
      <x:c r="CN9902" t="str">
        <x:v>D5</x:v>
      </x:c>
      <x:c r="CO9902" t="n">
        <x:f>IFERROR(IF(AND(TYPE('Rights_Evidence_Disposition'!C63)=TYPE(CN9902),ISBLANK('Rights_Evidence_Disposition'!C63)=ISBLANK(CN9902),EXACT('Rights_Evidence_Disposition'!C63,CN9902)),0,1),1)</x:f>
        <x:v>0</x:v>
      </x:c>
    </x:row>
    <x:row r="9903">
      <x:c r="CL9903" t="str">
        <x:v>Rights_Evidence_Disposition</x:v>
      </x:c>
      <x:c r="CM9903" t="str">
        <x:v>D63</x:v>
      </x:c>
      <x:c r="CN9903" t="str">
        <x:v>-0.4</x:v>
      </x:c>
      <x:c r="CO9903" t="n">
        <x:f>IFERROR(IF(AND(TYPE('Rights_Evidence_Disposition'!D63)=TYPE(CN9903),ISBLANK('Rights_Evidence_Disposition'!D63)=ISBLANK(CN9903),EXACT('Rights_Evidence_Disposition'!D63,CN9903)),0,1),1)</x:f>
        <x:v>0</x:v>
      </x:c>
    </x:row>
    <x:row r="9904">
      <x:c r="CL9904" t="str">
        <x:v>Rights_Evidence_Disposition</x:v>
      </x:c>
      <x:c r="CM9904" t="str">
        <x:v>E63</x:v>
      </x:c>
      <x:c r="CN9904" t="str">
        <x:v>EVIDENCE_BACKED_NO_MATERIAL_CHANGE</x:v>
      </x:c>
      <x:c r="CO9904" t="n">
        <x:f>IFERROR(IF(AND(TYPE('Rights_Evidence_Disposition'!E63)=TYPE(CN9904),ISBLANK('Rights_Evidence_Disposition'!E63)=ISBLANK(CN9904),EXACT('Rights_Evidence_Disposition'!E63,CN9904)),0,1),1)</x:f>
        <x:v>0</x:v>
      </x:c>
    </x:row>
    <x:row r="9905">
      <x:c r="CL9905" t="str">
        <x:v>Rights_Evidence_Disposition</x:v>
      </x:c>
      <x:c r="CM9905" t="str">
        <x:v>F63</x:v>
      </x:c>
      <x:c r="CN9905" t="str">
        <x:v>A zero is valid only with this explicit disposition and rationale; it is not a blank or silent default.</x:v>
      </x:c>
      <x:c r="CO9905" t="n">
        <x:f>IFERROR(IF(AND(TYPE('Rights_Evidence_Disposition'!F63)=TYPE(CN9905),ISBLANK('Rights_Evidence_Disposition'!F63)=ISBLANK(CN9905),EXACT('Rights_Evidence_Disposition'!F63,CN9905)),0,1),1)</x:f>
        <x:v>0</x:v>
      </x:c>
    </x:row>
    <x:row r="9906">
      <x:c r="CL9906" t="str">
        <x:v>Rights_Evidence_Disposition</x:v>
      </x:c>
      <x:c r="CM9906" t="str">
        <x:v>G63</x:v>
      </x:c>
      <x:c r="CN9906" t="str">
        <x:v>Scoped Tier-2 rights sweep found no material pathway in the documented remote-work options. This is an analyst disposition for a worked example, not independent empirical validation.</x:v>
      </x:c>
      <x:c r="CO9906" t="n">
        <x:f>IFERROR(IF(AND(TYPE('Rights_Evidence_Disposition'!G63)=TYPE(CN9906),ISBLANK('Rights_Evidence_Disposition'!G63)=ISBLANK(CN9906),EXACT('Rights_Evidence_Disposition'!G63,CN9906)),0,1),1)</x:f>
        <x:v>0</x:v>
      </x:c>
    </x:row>
    <x:row r="9907">
      <x:c r="CL9907" t="str">
        <x:v>Rights_Evidence_Disposition</x:v>
      </x:c>
      <x:c r="CM9907" t="str">
        <x:v>H63</x:v>
      </x:c>
      <x:c r="CN9907" t="str">
        <x:v>Tier-2 analyst review; rerun for stronger claims or changed context.</x:v>
      </x:c>
      <x:c r="CO9907" t="n">
        <x:f>IFERROR(IF(AND(TYPE('Rights_Evidence_Disposition'!H63)=TYPE(CN9907),ISBLANK('Rights_Evidence_Disposition'!H63)=ISBLANK(CN9907),EXACT('Rights_Evidence_Disposition'!H63,CN9907)),0,1),1)</x:f>
        <x:v>0</x:v>
      </x:c>
    </x:row>
    <x:row r="9908">
      <x:c r="CL9908" t="str">
        <x:v>Rights_Evidence_Disposition</x:v>
      </x:c>
      <x:c r="CM9908" t="str">
        <x:v>I63</x:v>
      </x:c>
      <x:c r="CN9908" t="str">
        <x:v>New stakeholder, adverse report, option redesign, scale expansion, or contradictory evidence.</x:v>
      </x:c>
      <x:c r="CO9908" t="n">
        <x:f>IFERROR(IF(AND(TYPE('Rights_Evidence_Disposition'!I63)=TYPE(CN9908),ISBLANK('Rights_Evidence_Disposition'!I63)=ISBLANK(CN9908),EXACT('Rights_Evidence_Disposition'!I63,CN9908)),0,1),1)</x:f>
        <x:v>0</x:v>
      </x:c>
    </x:row>
    <x:row r="9909">
      <x:c r="CL9909" t="str">
        <x:v>Rights_Evidence_Disposition</x:v>
      </x:c>
      <x:c r="CM9909" t="str">
        <x:v>A64</x:v>
      </x:c>
      <x:c r="CN9909" t="str">
        <x:v>INFO</x:v>
      </x:c>
      <x:c r="CO9909" t="n">
        <x:f>IFERROR(IF(AND(TYPE('Rights_Evidence_Disposition'!A64)=TYPE(CN9909),ISBLANK('Rights_Evidence_Disposition'!A64)=ISBLANK(CN9909),EXACT('Rights_Evidence_Disposition'!A64,CN9909)),0,1),1)</x:f>
        <x:v>0</x:v>
      </x:c>
    </x:row>
    <x:row r="9910">
      <x:c r="CL9910" t="str">
        <x:v>Rights_Evidence_Disposition</x:v>
      </x:c>
      <x:c r="CM9910" t="str">
        <x:v>B64</x:v>
      </x:c>
      <x:c r="CN9910" t="str">
        <x:v>U3</x:v>
      </x:c>
      <x:c r="CO9910" t="n">
        <x:f>IFERROR(IF(AND(TYPE('Rights_Evidence_Disposition'!B64)=TYPE(CN9910),ISBLANK('Rights_Evidence_Disposition'!B64)=ISBLANK(CN9910),EXACT('Rights_Evidence_Disposition'!B64,CN9910)),0,1),1)</x:f>
        <x:v>0</x:v>
      </x:c>
    </x:row>
    <x:row r="9911">
      <x:c r="CL9911" t="str">
        <x:v>Rights_Evidence_Disposition</x:v>
      </x:c>
      <x:c r="CM9911" t="str">
        <x:v>C64</x:v>
      </x:c>
      <x:c r="CN9911" t="str">
        <x:v>D4</x:v>
      </x:c>
      <x:c r="CO9911" t="n">
        <x:f>IFERROR(IF(AND(TYPE('Rights_Evidence_Disposition'!C64)=TYPE(CN9911),ISBLANK('Rights_Evidence_Disposition'!C64)=ISBLANK(CN9911),EXACT('Rights_Evidence_Disposition'!C64,CN9911)),0,1),1)</x:f>
        <x:v>0</x:v>
      </x:c>
    </x:row>
    <x:row r="9912">
      <x:c r="CL9912" t="str">
        <x:v>Rights_Evidence_Disposition</x:v>
      </x:c>
      <x:c r="CM9912" t="str">
        <x:v>D64</x:v>
      </x:c>
      <x:c r="CN9912" t="str">
        <x:v>-0.4</x:v>
      </x:c>
      <x:c r="CO9912" t="n">
        <x:f>IFERROR(IF(AND(TYPE('Rights_Evidence_Disposition'!D64)=TYPE(CN9912),ISBLANK('Rights_Evidence_Disposition'!D64)=ISBLANK(CN9912),EXACT('Rights_Evidence_Disposition'!D64,CN9912)),0,1),1)</x:f>
        <x:v>0</x:v>
      </x:c>
    </x:row>
    <x:row r="9913">
      <x:c r="CL9913" t="str">
        <x:v>Rights_Evidence_Disposition</x:v>
      </x:c>
      <x:c r="CM9913" t="str">
        <x:v>E64</x:v>
      </x:c>
      <x:c r="CN9913" t="str">
        <x:v>EVIDENCE_BACKED_NO_MATERIAL_CHANGE</x:v>
      </x:c>
      <x:c r="CO9913" t="n">
        <x:f>IFERROR(IF(AND(TYPE('Rights_Evidence_Disposition'!E64)=TYPE(CN9913),ISBLANK('Rights_Evidence_Disposition'!E64)=ISBLANK(CN9913),EXACT('Rights_Evidence_Disposition'!E64,CN9913)),0,1),1)</x:f>
        <x:v>0</x:v>
      </x:c>
    </x:row>
    <x:row r="9914">
      <x:c r="CL9914" t="str">
        <x:v>Rights_Evidence_Disposition</x:v>
      </x:c>
      <x:c r="CM9914" t="str">
        <x:v>F64</x:v>
      </x:c>
      <x:c r="CN9914" t="str">
        <x:v>A zero is valid only with this explicit disposition and rationale; it is not a blank or silent default.</x:v>
      </x:c>
      <x:c r="CO9914" t="n">
        <x:f>IFERROR(IF(AND(TYPE('Rights_Evidence_Disposition'!F64)=TYPE(CN9914),ISBLANK('Rights_Evidence_Disposition'!F64)=ISBLANK(CN9914),EXACT('Rights_Evidence_Disposition'!F64,CN9914)),0,1),1)</x:f>
        <x:v>0</x:v>
      </x:c>
    </x:row>
    <x:row r="9915">
      <x:c r="CL9915" t="str">
        <x:v>Rights_Evidence_Disposition</x:v>
      </x:c>
      <x:c r="CM9915" t="str">
        <x:v>G64</x:v>
      </x:c>
      <x:c r="CN9915" t="str">
        <x:v>Scoped Tier-2 rights sweep found no material pathway in the documented remote-work options. This is an analyst disposition for a worked example, not independent empirical validation.</x:v>
      </x:c>
      <x:c r="CO9915" t="n">
        <x:f>IFERROR(IF(AND(TYPE('Rights_Evidence_Disposition'!G64)=TYPE(CN9915),ISBLANK('Rights_Evidence_Disposition'!G64)=ISBLANK(CN9915),EXACT('Rights_Evidence_Disposition'!G64,CN9915)),0,1),1)</x:f>
        <x:v>0</x:v>
      </x:c>
    </x:row>
    <x:row r="9916">
      <x:c r="CL9916" t="str">
        <x:v>Rights_Evidence_Disposition</x:v>
      </x:c>
      <x:c r="CM9916" t="str">
        <x:v>H64</x:v>
      </x:c>
      <x:c r="CN9916" t="str">
        <x:v>Tier-2 analyst review; rerun for stronger claims or changed context.</x:v>
      </x:c>
      <x:c r="CO9916" t="n">
        <x:f>IFERROR(IF(AND(TYPE('Rights_Evidence_Disposition'!H64)=TYPE(CN9916),ISBLANK('Rights_Evidence_Disposition'!H64)=ISBLANK(CN9916),EXACT('Rights_Evidence_Disposition'!H64,CN9916)),0,1),1)</x:f>
        <x:v>0</x:v>
      </x:c>
    </x:row>
    <x:row r="9917">
      <x:c r="CL9917" t="str">
        <x:v>Rights_Evidence_Disposition</x:v>
      </x:c>
      <x:c r="CM9917" t="str">
        <x:v>I64</x:v>
      </x:c>
      <x:c r="CN9917" t="str">
        <x:v>New stakeholder, adverse report, option redesign, scale expansion, or contradictory evidence.</x:v>
      </x:c>
      <x:c r="CO9917" t="n">
        <x:f>IFERROR(IF(AND(TYPE('Rights_Evidence_Disposition'!I64)=TYPE(CN9917),ISBLANK('Rights_Evidence_Disposition'!I64)=ISBLANK(CN9917),EXACT('Rights_Evidence_Disposition'!I64,CN9917)),0,1),1)</x:f>
        <x:v>0</x:v>
      </x:c>
    </x:row>
    <x:row r="9918">
      <x:c r="CL9918" t="str">
        <x:v>Rights_Evidence_Disposition</x:v>
      </x:c>
      <x:c r="CM9918" t="str">
        <x:v>A65</x:v>
      </x:c>
      <x:c r="CN9918" t="str">
        <x:v>INFO</x:v>
      </x:c>
      <x:c r="CO9918" t="n">
        <x:f>IFERROR(IF(AND(TYPE('Rights_Evidence_Disposition'!A65)=TYPE(CN9918),ISBLANK('Rights_Evidence_Disposition'!A65)=ISBLANK(CN9918),EXACT('Rights_Evidence_Disposition'!A65,CN9918)),0,1),1)</x:f>
        <x:v>0</x:v>
      </x:c>
    </x:row>
    <x:row r="9919">
      <x:c r="CL9919" t="str">
        <x:v>Rights_Evidence_Disposition</x:v>
      </x:c>
      <x:c r="CM9919" t="str">
        <x:v>B65</x:v>
      </x:c>
      <x:c r="CN9919" t="str">
        <x:v>U3</x:v>
      </x:c>
      <x:c r="CO9919" t="n">
        <x:f>IFERROR(IF(AND(TYPE('Rights_Evidence_Disposition'!B65)=TYPE(CN9919),ISBLANK('Rights_Evidence_Disposition'!B65)=ISBLANK(CN9919),EXACT('Rights_Evidence_Disposition'!B65,CN9919)),0,1),1)</x:f>
        <x:v>0</x:v>
      </x:c>
    </x:row>
    <x:row r="9920">
      <x:c r="CL9920" t="str">
        <x:v>Rights_Evidence_Disposition</x:v>
      </x:c>
      <x:c r="CM9920" t="str">
        <x:v>C65</x:v>
      </x:c>
      <x:c r="CN9920" t="str">
        <x:v>D5</x:v>
      </x:c>
      <x:c r="CO9920" t="n">
        <x:f>IFERROR(IF(AND(TYPE('Rights_Evidence_Disposition'!C65)=TYPE(CN9920),ISBLANK('Rights_Evidence_Disposition'!C65)=ISBLANK(CN9920),EXACT('Rights_Evidence_Disposition'!C65,CN9920)),0,1),1)</x:f>
        <x:v>0</x:v>
      </x:c>
    </x:row>
    <x:row r="9921">
      <x:c r="CL9921" t="str">
        <x:v>Rights_Evidence_Disposition</x:v>
      </x:c>
      <x:c r="CM9921" t="str">
        <x:v>D65</x:v>
      </x:c>
      <x:c r="CN9921" t="str">
        <x:v>-0.4</x:v>
      </x:c>
      <x:c r="CO9921" t="n">
        <x:f>IFERROR(IF(AND(TYPE('Rights_Evidence_Disposition'!D65)=TYPE(CN9921),ISBLANK('Rights_Evidence_Disposition'!D65)=ISBLANK(CN9921),EXACT('Rights_Evidence_Disposition'!D65,CN9921)),0,1),1)</x:f>
        <x:v>0</x:v>
      </x:c>
    </x:row>
    <x:row r="9922">
      <x:c r="CL9922" t="str">
        <x:v>Rights_Evidence_Disposition</x:v>
      </x:c>
      <x:c r="CM9922" t="str">
        <x:v>E65</x:v>
      </x:c>
      <x:c r="CN9922" t="str">
        <x:v>EVIDENCE_BACKED_NO_MATERIAL_CHANGE</x:v>
      </x:c>
      <x:c r="CO9922" t="n">
        <x:f>IFERROR(IF(AND(TYPE('Rights_Evidence_Disposition'!E65)=TYPE(CN9922),ISBLANK('Rights_Evidence_Disposition'!E65)=ISBLANK(CN9922),EXACT('Rights_Evidence_Disposition'!E65,CN9922)),0,1),1)</x:f>
        <x:v>0</x:v>
      </x:c>
    </x:row>
    <x:row r="9923">
      <x:c r="CL9923" t="str">
        <x:v>Rights_Evidence_Disposition</x:v>
      </x:c>
      <x:c r="CM9923" t="str">
        <x:v>F65</x:v>
      </x:c>
      <x:c r="CN9923" t="str">
        <x:v>A zero is valid only with this explicit disposition and rationale; it is not a blank or silent default.</x:v>
      </x:c>
      <x:c r="CO9923" t="n">
        <x:f>IFERROR(IF(AND(TYPE('Rights_Evidence_Disposition'!F65)=TYPE(CN9923),ISBLANK('Rights_Evidence_Disposition'!F65)=ISBLANK(CN9923),EXACT('Rights_Evidence_Disposition'!F65,CN9923)),0,1),1)</x:f>
        <x:v>0</x:v>
      </x:c>
    </x:row>
    <x:row r="9924">
      <x:c r="CL9924" t="str">
        <x:v>Rights_Evidence_Disposition</x:v>
      </x:c>
      <x:c r="CM9924" t="str">
        <x:v>G65</x:v>
      </x:c>
      <x:c r="CN9924" t="str">
        <x:v>Scoped Tier-2 rights sweep found no material pathway in the documented remote-work options. This is an analyst disposition for a worked example, not independent empirical validation.</x:v>
      </x:c>
      <x:c r="CO9924" t="n">
        <x:f>IFERROR(IF(AND(TYPE('Rights_Evidence_Disposition'!G65)=TYPE(CN9924),ISBLANK('Rights_Evidence_Disposition'!G65)=ISBLANK(CN9924),EXACT('Rights_Evidence_Disposition'!G65,CN9924)),0,1),1)</x:f>
        <x:v>0</x:v>
      </x:c>
    </x:row>
    <x:row r="9925">
      <x:c r="CL9925" t="str">
        <x:v>Rights_Evidence_Disposition</x:v>
      </x:c>
      <x:c r="CM9925" t="str">
        <x:v>H65</x:v>
      </x:c>
      <x:c r="CN9925" t="str">
        <x:v>Tier-2 analyst review; rerun for stronger claims or changed context.</x:v>
      </x:c>
      <x:c r="CO9925" t="n">
        <x:f>IFERROR(IF(AND(TYPE('Rights_Evidence_Disposition'!H65)=TYPE(CN9925),ISBLANK('Rights_Evidence_Disposition'!H65)=ISBLANK(CN9925),EXACT('Rights_Evidence_Disposition'!H65,CN9925)),0,1),1)</x:f>
        <x:v>0</x:v>
      </x:c>
    </x:row>
    <x:row r="9926">
      <x:c r="CL9926" t="str">
        <x:v>Rights_Evidence_Disposition</x:v>
      </x:c>
      <x:c r="CM9926" t="str">
        <x:v>I65</x:v>
      </x:c>
      <x:c r="CN9926" t="str">
        <x:v>New stakeholder, adverse report, option redesign, scale expansion, or contradictory evidence.</x:v>
      </x:c>
      <x:c r="CO9926" t="n">
        <x:f>IFERROR(IF(AND(TYPE('Rights_Evidence_Disposition'!I65)=TYPE(CN9926),ISBLANK('Rights_Evidence_Disposition'!I65)=ISBLANK(CN9926),EXACT('Rights_Evidence_Disposition'!I65,CN9926)),0,1),1)</x:f>
        <x:v>0</x:v>
      </x:c>
    </x:row>
    <x:row r="9927">
      <x:c r="CL9927" t="str">
        <x:v>Rights_Evidence_Disposition</x:v>
      </x:c>
      <x:c r="CM9927" t="str">
        <x:v>A66</x:v>
      </x:c>
      <x:c r="CN9927" t="str">
        <x:v>INFO</x:v>
      </x:c>
      <x:c r="CO9927" t="n">
        <x:f>IFERROR(IF(AND(TYPE('Rights_Evidence_Disposition'!A66)=TYPE(CN9927),ISBLANK('Rights_Evidence_Disposition'!A66)=ISBLANK(CN9927),EXACT('Rights_Evidence_Disposition'!A66,CN9927)),0,1),1)</x:f>
        <x:v>0</x:v>
      </x:c>
    </x:row>
    <x:row r="9928">
      <x:c r="CL9928" t="str">
        <x:v>Rights_Evidence_Disposition</x:v>
      </x:c>
      <x:c r="CM9928" t="str">
        <x:v>B66</x:v>
      </x:c>
      <x:c r="CN9928" t="str">
        <x:v>U4</x:v>
      </x:c>
      <x:c r="CO9928" t="n">
        <x:f>IFERROR(IF(AND(TYPE('Rights_Evidence_Disposition'!B66)=TYPE(CN9928),ISBLANK('Rights_Evidence_Disposition'!B66)=ISBLANK(CN9928),EXACT('Rights_Evidence_Disposition'!B66,CN9928)),0,1),1)</x:f>
        <x:v>0</x:v>
      </x:c>
    </x:row>
    <x:row r="9929">
      <x:c r="CL9929" t="str">
        <x:v>Rights_Evidence_Disposition</x:v>
      </x:c>
      <x:c r="CM9929" t="str">
        <x:v>C66</x:v>
      </x:c>
      <x:c r="CN9929" t="str">
        <x:v>D4</x:v>
      </x:c>
      <x:c r="CO9929" t="n">
        <x:f>IFERROR(IF(AND(TYPE('Rights_Evidence_Disposition'!C66)=TYPE(CN9929),ISBLANK('Rights_Evidence_Disposition'!C66)=ISBLANK(CN9929),EXACT('Rights_Evidence_Disposition'!C66,CN9929)),0,1),1)</x:f>
        <x:v>0</x:v>
      </x:c>
    </x:row>
    <x:row r="9930">
      <x:c r="CL9930" t="str">
        <x:v>Rights_Evidence_Disposition</x:v>
      </x:c>
      <x:c r="CM9930" t="str">
        <x:v>D66</x:v>
      </x:c>
      <x:c r="CN9930" t="str">
        <x:v>-0.4</x:v>
      </x:c>
      <x:c r="CO9930" t="n">
        <x:f>IFERROR(IF(AND(TYPE('Rights_Evidence_Disposition'!D66)=TYPE(CN9930),ISBLANK('Rights_Evidence_Disposition'!D66)=ISBLANK(CN9930),EXACT('Rights_Evidence_Disposition'!D66,CN9930)),0,1),1)</x:f>
        <x:v>0</x:v>
      </x:c>
    </x:row>
    <x:row r="9931">
      <x:c r="CL9931" t="str">
        <x:v>Rights_Evidence_Disposition</x:v>
      </x:c>
      <x:c r="CM9931" t="str">
        <x:v>E66</x:v>
      </x:c>
      <x:c r="CN9931" t="str">
        <x:v>EVIDENCE_BACKED_NO_MATERIAL_CHANGE</x:v>
      </x:c>
      <x:c r="CO9931" t="n">
        <x:f>IFERROR(IF(AND(TYPE('Rights_Evidence_Disposition'!E66)=TYPE(CN9931),ISBLANK('Rights_Evidence_Disposition'!E66)=ISBLANK(CN9931),EXACT('Rights_Evidence_Disposition'!E66,CN9931)),0,1),1)</x:f>
        <x:v>0</x:v>
      </x:c>
    </x:row>
    <x:row r="9932">
      <x:c r="CL9932" t="str">
        <x:v>Rights_Evidence_Disposition</x:v>
      </x:c>
      <x:c r="CM9932" t="str">
        <x:v>F66</x:v>
      </x:c>
      <x:c r="CN9932" t="str">
        <x:v>A zero is valid only with this explicit disposition and rationale; it is not a blank or silent default.</x:v>
      </x:c>
      <x:c r="CO9932" t="n">
        <x:f>IFERROR(IF(AND(TYPE('Rights_Evidence_Disposition'!F66)=TYPE(CN9932),ISBLANK('Rights_Evidence_Disposition'!F66)=ISBLANK(CN9932),EXACT('Rights_Evidence_Disposition'!F66,CN9932)),0,1),1)</x:f>
        <x:v>0</x:v>
      </x:c>
    </x:row>
    <x:row r="9933">
      <x:c r="CL9933" t="str">
        <x:v>Rights_Evidence_Disposition</x:v>
      </x:c>
      <x:c r="CM9933" t="str">
        <x:v>G66</x:v>
      </x:c>
      <x:c r="CN9933" t="str">
        <x:v>Scoped Tier-2 rights sweep found no material pathway in the documented remote-work options. This is an analyst disposition for a worked example, not independent empirical validation.</x:v>
      </x:c>
      <x:c r="CO9933" t="n">
        <x:f>IFERROR(IF(AND(TYPE('Rights_Evidence_Disposition'!G66)=TYPE(CN9933),ISBLANK('Rights_Evidence_Disposition'!G66)=ISBLANK(CN9933),EXACT('Rights_Evidence_Disposition'!G66,CN9933)),0,1),1)</x:f>
        <x:v>0</x:v>
      </x:c>
    </x:row>
    <x:row r="9934">
      <x:c r="CL9934" t="str">
        <x:v>Rights_Evidence_Disposition</x:v>
      </x:c>
      <x:c r="CM9934" t="str">
        <x:v>H66</x:v>
      </x:c>
      <x:c r="CN9934" t="str">
        <x:v>Tier-2 analyst review; rerun for stronger claims or changed context.</x:v>
      </x:c>
      <x:c r="CO9934" t="n">
        <x:f>IFERROR(IF(AND(TYPE('Rights_Evidence_Disposition'!H66)=TYPE(CN9934),ISBLANK('Rights_Evidence_Disposition'!H66)=ISBLANK(CN9934),EXACT('Rights_Evidence_Disposition'!H66,CN9934)),0,1),1)</x:f>
        <x:v>0</x:v>
      </x:c>
    </x:row>
    <x:row r="9935">
      <x:c r="CL9935" t="str">
        <x:v>Rights_Evidence_Disposition</x:v>
      </x:c>
      <x:c r="CM9935" t="str">
        <x:v>I66</x:v>
      </x:c>
      <x:c r="CN9935" t="str">
        <x:v>New stakeholder, adverse report, option redesign, scale expansion, or contradictory evidence.</x:v>
      </x:c>
      <x:c r="CO9935" t="n">
        <x:f>IFERROR(IF(AND(TYPE('Rights_Evidence_Disposition'!I66)=TYPE(CN9935),ISBLANK('Rights_Evidence_Disposition'!I66)=ISBLANK(CN9935),EXACT('Rights_Evidence_Disposition'!I66,CN9935)),0,1),1)</x:f>
        <x:v>0</x:v>
      </x:c>
    </x:row>
    <x:row r="9936">
      <x:c r="CL9936" t="str">
        <x:v>Rights_Evidence_Disposition</x:v>
      </x:c>
      <x:c r="CM9936" t="str">
        <x:v>A67</x:v>
      </x:c>
      <x:c r="CN9936" t="str">
        <x:v>INFO</x:v>
      </x:c>
      <x:c r="CO9936" t="n">
        <x:f>IFERROR(IF(AND(TYPE('Rights_Evidence_Disposition'!A67)=TYPE(CN9936),ISBLANK('Rights_Evidence_Disposition'!A67)=ISBLANK(CN9936),EXACT('Rights_Evidence_Disposition'!A67,CN9936)),0,1),1)</x:f>
        <x:v>0</x:v>
      </x:c>
    </x:row>
    <x:row r="9937">
      <x:c r="CL9937" t="str">
        <x:v>Rights_Evidence_Disposition</x:v>
      </x:c>
      <x:c r="CM9937" t="str">
        <x:v>B67</x:v>
      </x:c>
      <x:c r="CN9937" t="str">
        <x:v>U4</x:v>
      </x:c>
      <x:c r="CO9937" t="n">
        <x:f>IFERROR(IF(AND(TYPE('Rights_Evidence_Disposition'!B67)=TYPE(CN9937),ISBLANK('Rights_Evidence_Disposition'!B67)=ISBLANK(CN9937),EXACT('Rights_Evidence_Disposition'!B67,CN9937)),0,1),1)</x:f>
        <x:v>0</x:v>
      </x:c>
    </x:row>
    <x:row r="9938">
      <x:c r="CL9938" t="str">
        <x:v>Rights_Evidence_Disposition</x:v>
      </x:c>
      <x:c r="CM9938" t="str">
        <x:v>C67</x:v>
      </x:c>
      <x:c r="CN9938" t="str">
        <x:v>D5</x:v>
      </x:c>
      <x:c r="CO9938" t="n">
        <x:f>IFERROR(IF(AND(TYPE('Rights_Evidence_Disposition'!C67)=TYPE(CN9938),ISBLANK('Rights_Evidence_Disposition'!C67)=ISBLANK(CN9938),EXACT('Rights_Evidence_Disposition'!C67,CN9938)),0,1),1)</x:f>
        <x:v>0</x:v>
      </x:c>
    </x:row>
    <x:row r="9939">
      <x:c r="CL9939" t="str">
        <x:v>Rights_Evidence_Disposition</x:v>
      </x:c>
      <x:c r="CM9939" t="str">
        <x:v>D67</x:v>
      </x:c>
      <x:c r="CN9939" t="str">
        <x:v>-0.4</x:v>
      </x:c>
      <x:c r="CO9939" t="n">
        <x:f>IFERROR(IF(AND(TYPE('Rights_Evidence_Disposition'!D67)=TYPE(CN9939),ISBLANK('Rights_Evidence_Disposition'!D67)=ISBLANK(CN9939),EXACT('Rights_Evidence_Disposition'!D67,CN9939)),0,1),1)</x:f>
        <x:v>0</x:v>
      </x:c>
    </x:row>
    <x:row r="9940">
      <x:c r="CL9940" t="str">
        <x:v>Rights_Evidence_Disposition</x:v>
      </x:c>
      <x:c r="CM9940" t="str">
        <x:v>E67</x:v>
      </x:c>
      <x:c r="CN9940" t="str">
        <x:v>EVIDENCE_BACKED_NO_MATERIAL_CHANGE</x:v>
      </x:c>
      <x:c r="CO9940" t="n">
        <x:f>IFERROR(IF(AND(TYPE('Rights_Evidence_Disposition'!E67)=TYPE(CN9940),ISBLANK('Rights_Evidence_Disposition'!E67)=ISBLANK(CN9940),EXACT('Rights_Evidence_Disposition'!E67,CN9940)),0,1),1)</x:f>
        <x:v>0</x:v>
      </x:c>
    </x:row>
    <x:row r="9941">
      <x:c r="CL9941" t="str">
        <x:v>Rights_Evidence_Disposition</x:v>
      </x:c>
      <x:c r="CM9941" t="str">
        <x:v>F67</x:v>
      </x:c>
      <x:c r="CN9941" t="str">
        <x:v>A zero is valid only with this explicit disposition and rationale; it is not a blank or silent default.</x:v>
      </x:c>
      <x:c r="CO9941" t="n">
        <x:f>IFERROR(IF(AND(TYPE('Rights_Evidence_Disposition'!F67)=TYPE(CN9941),ISBLANK('Rights_Evidence_Disposition'!F67)=ISBLANK(CN9941),EXACT('Rights_Evidence_Disposition'!F67,CN9941)),0,1),1)</x:f>
        <x:v>0</x:v>
      </x:c>
    </x:row>
    <x:row r="9942">
      <x:c r="CL9942" t="str">
        <x:v>Rights_Evidence_Disposition</x:v>
      </x:c>
      <x:c r="CM9942" t="str">
        <x:v>G67</x:v>
      </x:c>
      <x:c r="CN9942" t="str">
        <x:v>Scoped Tier-2 rights sweep found no material pathway in the documented remote-work options. This is an analyst disposition for a worked example, not independent empirical validation.</x:v>
      </x:c>
      <x:c r="CO9942" t="n">
        <x:f>IFERROR(IF(AND(TYPE('Rights_Evidence_Disposition'!G67)=TYPE(CN9942),ISBLANK('Rights_Evidence_Disposition'!G67)=ISBLANK(CN9942),EXACT('Rights_Evidence_Disposition'!G67,CN9942)),0,1),1)</x:f>
        <x:v>0</x:v>
      </x:c>
    </x:row>
    <x:row r="9943">
      <x:c r="CL9943" t="str">
        <x:v>Rights_Evidence_Disposition</x:v>
      </x:c>
      <x:c r="CM9943" t="str">
        <x:v>H67</x:v>
      </x:c>
      <x:c r="CN9943" t="str">
        <x:v>Tier-2 analyst review; rerun for stronger claims or changed context.</x:v>
      </x:c>
      <x:c r="CO9943" t="n">
        <x:f>IFERROR(IF(AND(TYPE('Rights_Evidence_Disposition'!H67)=TYPE(CN9943),ISBLANK('Rights_Evidence_Disposition'!H67)=ISBLANK(CN9943),EXACT('Rights_Evidence_Disposition'!H67,CN9943)),0,1),1)</x:f>
        <x:v>0</x:v>
      </x:c>
    </x:row>
    <x:row r="9944">
      <x:c r="CL9944" t="str">
        <x:v>Rights_Evidence_Disposition</x:v>
      </x:c>
      <x:c r="CM9944" t="str">
        <x:v>I67</x:v>
      </x:c>
      <x:c r="CN9944" t="str">
        <x:v>New stakeholder, adverse report, option redesign, scale expansion, or contradictory evidence.</x:v>
      </x:c>
      <x:c r="CO9944" t="n">
        <x:f>IFERROR(IF(AND(TYPE('Rights_Evidence_Disposition'!I67)=TYPE(CN9944),ISBLANK('Rights_Evidence_Disposition'!I67)=ISBLANK(CN9944),EXACT('Rights_Evidence_Disposition'!I67,CN9944)),0,1),1)</x:f>
        <x:v>0</x:v>
      </x:c>
    </x:row>
    <x:row r="9945">
      <x:c r="CL9945" t="str">
        <x:v>Rights_Evidence_Disposition</x:v>
      </x:c>
      <x:c r="CM9945" t="str">
        <x:v>A68</x:v>
      </x:c>
      <x:c r="CN9945" t="str">
        <x:v>INFO</x:v>
      </x:c>
      <x:c r="CO9945" t="n">
        <x:f>IFERROR(IF(AND(TYPE('Rights_Evidence_Disposition'!A68)=TYPE(CN9945),ISBLANK('Rights_Evidence_Disposition'!A68)=ISBLANK(CN9945),EXACT('Rights_Evidence_Disposition'!A68,CN9945)),0,1),1)</x:f>
        <x:v>0</x:v>
      </x:c>
    </x:row>
    <x:row r="9946">
      <x:c r="CL9946" t="str">
        <x:v>Rights_Evidence_Disposition</x:v>
      </x:c>
      <x:c r="CM9946" t="str">
        <x:v>B68</x:v>
      </x:c>
      <x:c r="CN9946" t="str">
        <x:v>U5</x:v>
      </x:c>
      <x:c r="CO9946" t="n">
        <x:f>IFERROR(IF(AND(TYPE('Rights_Evidence_Disposition'!B68)=TYPE(CN9946),ISBLANK('Rights_Evidence_Disposition'!B68)=ISBLANK(CN9946),EXACT('Rights_Evidence_Disposition'!B68,CN9946)),0,1),1)</x:f>
        <x:v>0</x:v>
      </x:c>
    </x:row>
    <x:row r="9947">
      <x:c r="CL9947" t="str">
        <x:v>Rights_Evidence_Disposition</x:v>
      </x:c>
      <x:c r="CM9947" t="str">
        <x:v>C68</x:v>
      </x:c>
      <x:c r="CN9947" t="str">
        <x:v>D4</x:v>
      </x:c>
      <x:c r="CO9947" t="n">
        <x:f>IFERROR(IF(AND(TYPE('Rights_Evidence_Disposition'!C68)=TYPE(CN9947),ISBLANK('Rights_Evidence_Disposition'!C68)=ISBLANK(CN9947),EXACT('Rights_Evidence_Disposition'!C68,CN9947)),0,1),1)</x:f>
        <x:v>0</x:v>
      </x:c>
    </x:row>
    <x:row r="9948">
      <x:c r="CL9948" t="str">
        <x:v>Rights_Evidence_Disposition</x:v>
      </x:c>
      <x:c r="CM9948" t="str">
        <x:v>D68</x:v>
      </x:c>
      <x:c r="CN9948" t="str">
        <x:v>-0.4</x:v>
      </x:c>
      <x:c r="CO9948" t="n">
        <x:f>IFERROR(IF(AND(TYPE('Rights_Evidence_Disposition'!D68)=TYPE(CN9948),ISBLANK('Rights_Evidence_Disposition'!D68)=ISBLANK(CN9948),EXACT('Rights_Evidence_Disposition'!D68,CN9948)),0,1),1)</x:f>
        <x:v>0</x:v>
      </x:c>
    </x:row>
    <x:row r="9949">
      <x:c r="CL9949" t="str">
        <x:v>Rights_Evidence_Disposition</x:v>
      </x:c>
      <x:c r="CM9949" t="str">
        <x:v>E68</x:v>
      </x:c>
      <x:c r="CN9949" t="str">
        <x:v>EVIDENCE_BACKED_NO_MATERIAL_CHANGE</x:v>
      </x:c>
      <x:c r="CO9949" t="n">
        <x:f>IFERROR(IF(AND(TYPE('Rights_Evidence_Disposition'!E68)=TYPE(CN9949),ISBLANK('Rights_Evidence_Disposition'!E68)=ISBLANK(CN9949),EXACT('Rights_Evidence_Disposition'!E68,CN9949)),0,1),1)</x:f>
        <x:v>0</x:v>
      </x:c>
    </x:row>
    <x:row r="9950">
      <x:c r="CL9950" t="str">
        <x:v>Rights_Evidence_Disposition</x:v>
      </x:c>
      <x:c r="CM9950" t="str">
        <x:v>F68</x:v>
      </x:c>
      <x:c r="CN9950" t="str">
        <x:v>A zero is valid only with this explicit disposition and rationale; it is not a blank or silent default.</x:v>
      </x:c>
      <x:c r="CO9950" t="n">
        <x:f>IFERROR(IF(AND(TYPE('Rights_Evidence_Disposition'!F68)=TYPE(CN9950),ISBLANK('Rights_Evidence_Disposition'!F68)=ISBLANK(CN9950),EXACT('Rights_Evidence_Disposition'!F68,CN9950)),0,1),1)</x:f>
        <x:v>0</x:v>
      </x:c>
    </x:row>
    <x:row r="9951">
      <x:c r="CL9951" t="str">
        <x:v>Rights_Evidence_Disposition</x:v>
      </x:c>
      <x:c r="CM9951" t="str">
        <x:v>G68</x:v>
      </x:c>
      <x:c r="CN9951" t="str">
        <x:v>Scoped Tier-2 rights sweep found no material pathway in the documented remote-work options. This is an analyst disposition for a worked example, not independent empirical validation.</x:v>
      </x:c>
      <x:c r="CO9951" t="n">
        <x:f>IFERROR(IF(AND(TYPE('Rights_Evidence_Disposition'!G68)=TYPE(CN9951),ISBLANK('Rights_Evidence_Disposition'!G68)=ISBLANK(CN9951),EXACT('Rights_Evidence_Disposition'!G68,CN9951)),0,1),1)</x:f>
        <x:v>0</x:v>
      </x:c>
    </x:row>
    <x:row r="9952">
      <x:c r="CL9952" t="str">
        <x:v>Rights_Evidence_Disposition</x:v>
      </x:c>
      <x:c r="CM9952" t="str">
        <x:v>H68</x:v>
      </x:c>
      <x:c r="CN9952" t="str">
        <x:v>Tier-2 analyst review; rerun for stronger claims or changed context.</x:v>
      </x:c>
      <x:c r="CO9952" t="n">
        <x:f>IFERROR(IF(AND(TYPE('Rights_Evidence_Disposition'!H68)=TYPE(CN9952),ISBLANK('Rights_Evidence_Disposition'!H68)=ISBLANK(CN9952),EXACT('Rights_Evidence_Disposition'!H68,CN9952)),0,1),1)</x:f>
        <x:v>0</x:v>
      </x:c>
    </x:row>
    <x:row r="9953">
      <x:c r="CL9953" t="str">
        <x:v>Rights_Evidence_Disposition</x:v>
      </x:c>
      <x:c r="CM9953" t="str">
        <x:v>I68</x:v>
      </x:c>
      <x:c r="CN9953" t="str">
        <x:v>New stakeholder, adverse report, option redesign, scale expansion, or contradictory evidence.</x:v>
      </x:c>
      <x:c r="CO9953" t="n">
        <x:f>IFERROR(IF(AND(TYPE('Rights_Evidence_Disposition'!I68)=TYPE(CN9953),ISBLANK('Rights_Evidence_Disposition'!I68)=ISBLANK(CN9953),EXACT('Rights_Evidence_Disposition'!I68,CN9953)),0,1),1)</x:f>
        <x:v>0</x:v>
      </x:c>
    </x:row>
    <x:row r="9954">
      <x:c r="CL9954" t="str">
        <x:v>Rights_Evidence_Disposition</x:v>
      </x:c>
      <x:c r="CM9954" t="str">
        <x:v>A69</x:v>
      </x:c>
      <x:c r="CN9954" t="str">
        <x:v>INFO</x:v>
      </x:c>
      <x:c r="CO9954" t="n">
        <x:f>IFERROR(IF(AND(TYPE('Rights_Evidence_Disposition'!A69)=TYPE(CN9954),ISBLANK('Rights_Evidence_Disposition'!A69)=ISBLANK(CN9954),EXACT('Rights_Evidence_Disposition'!A69,CN9954)),0,1),1)</x:f>
        <x:v>0</x:v>
      </x:c>
    </x:row>
    <x:row r="9955">
      <x:c r="CL9955" t="str">
        <x:v>Rights_Evidence_Disposition</x:v>
      </x:c>
      <x:c r="CM9955" t="str">
        <x:v>B69</x:v>
      </x:c>
      <x:c r="CN9955" t="str">
        <x:v>U5</x:v>
      </x:c>
      <x:c r="CO9955" t="n">
        <x:f>IFERROR(IF(AND(TYPE('Rights_Evidence_Disposition'!B69)=TYPE(CN9955),ISBLANK('Rights_Evidence_Disposition'!B69)=ISBLANK(CN9955),EXACT('Rights_Evidence_Disposition'!B69,CN9955)),0,1),1)</x:f>
        <x:v>0</x:v>
      </x:c>
    </x:row>
    <x:row r="9956">
      <x:c r="CL9956" t="str">
        <x:v>Rights_Evidence_Disposition</x:v>
      </x:c>
      <x:c r="CM9956" t="str">
        <x:v>C69</x:v>
      </x:c>
      <x:c r="CN9956" t="str">
        <x:v>D5</x:v>
      </x:c>
      <x:c r="CO9956" t="n">
        <x:f>IFERROR(IF(AND(TYPE('Rights_Evidence_Disposition'!C69)=TYPE(CN9956),ISBLANK('Rights_Evidence_Disposition'!C69)=ISBLANK(CN9956),EXACT('Rights_Evidence_Disposition'!C69,CN9956)),0,1),1)</x:f>
        <x:v>0</x:v>
      </x:c>
    </x:row>
    <x:row r="9957">
      <x:c r="CL9957" t="str">
        <x:v>Rights_Evidence_Disposition</x:v>
      </x:c>
      <x:c r="CM9957" t="str">
        <x:v>D69</x:v>
      </x:c>
      <x:c r="CN9957" t="str">
        <x:v>-0.4</x:v>
      </x:c>
      <x:c r="CO9957" t="n">
        <x:f>IFERROR(IF(AND(TYPE('Rights_Evidence_Disposition'!D69)=TYPE(CN9957),ISBLANK('Rights_Evidence_Disposition'!D69)=ISBLANK(CN9957),EXACT('Rights_Evidence_Disposition'!D69,CN9957)),0,1),1)</x:f>
        <x:v>0</x:v>
      </x:c>
    </x:row>
    <x:row r="9958">
      <x:c r="CL9958" t="str">
        <x:v>Rights_Evidence_Disposition</x:v>
      </x:c>
      <x:c r="CM9958" t="str">
        <x:v>E69</x:v>
      </x:c>
      <x:c r="CN9958" t="str">
        <x:v>EVIDENCE_BACKED_NO_MATERIAL_CHANGE</x:v>
      </x:c>
      <x:c r="CO9958" t="n">
        <x:f>IFERROR(IF(AND(TYPE('Rights_Evidence_Disposition'!E69)=TYPE(CN9958),ISBLANK('Rights_Evidence_Disposition'!E69)=ISBLANK(CN9958),EXACT('Rights_Evidence_Disposition'!E69,CN9958)),0,1),1)</x:f>
        <x:v>0</x:v>
      </x:c>
    </x:row>
    <x:row r="9959">
      <x:c r="CL9959" t="str">
        <x:v>Rights_Evidence_Disposition</x:v>
      </x:c>
      <x:c r="CM9959" t="str">
        <x:v>F69</x:v>
      </x:c>
      <x:c r="CN9959" t="str">
        <x:v>A zero is valid only with this explicit disposition and rationale; it is not a blank or silent default.</x:v>
      </x:c>
      <x:c r="CO9959" t="n">
        <x:f>IFERROR(IF(AND(TYPE('Rights_Evidence_Disposition'!F69)=TYPE(CN9959),ISBLANK('Rights_Evidence_Disposition'!F69)=ISBLANK(CN9959),EXACT('Rights_Evidence_Disposition'!F69,CN9959)),0,1),1)</x:f>
        <x:v>0</x:v>
      </x:c>
    </x:row>
    <x:row r="9960">
      <x:c r="CL9960" t="str">
        <x:v>Rights_Evidence_Disposition</x:v>
      </x:c>
      <x:c r="CM9960" t="str">
        <x:v>G69</x:v>
      </x:c>
      <x:c r="CN9960" t="str">
        <x:v>Scoped Tier-2 rights sweep found no material pathway in the documented remote-work options. This is an analyst disposition for a worked example, not independent empirical validation.</x:v>
      </x:c>
      <x:c r="CO9960" t="n">
        <x:f>IFERROR(IF(AND(TYPE('Rights_Evidence_Disposition'!G69)=TYPE(CN9960),ISBLANK('Rights_Evidence_Disposition'!G69)=ISBLANK(CN9960),EXACT('Rights_Evidence_Disposition'!G69,CN9960)),0,1),1)</x:f>
        <x:v>0</x:v>
      </x:c>
    </x:row>
    <x:row r="9961">
      <x:c r="CL9961" t="str">
        <x:v>Rights_Evidence_Disposition</x:v>
      </x:c>
      <x:c r="CM9961" t="str">
        <x:v>H69</x:v>
      </x:c>
      <x:c r="CN9961" t="str">
        <x:v>Tier-2 analyst review; rerun for stronger claims or changed context.</x:v>
      </x:c>
      <x:c r="CO9961" t="n">
        <x:f>IFERROR(IF(AND(TYPE('Rights_Evidence_Disposition'!H69)=TYPE(CN9961),ISBLANK('Rights_Evidence_Disposition'!H69)=ISBLANK(CN9961),EXACT('Rights_Evidence_Disposition'!H69,CN9961)),0,1),1)</x:f>
        <x:v>0</x:v>
      </x:c>
    </x:row>
    <x:row r="9962">
      <x:c r="CL9962" t="str">
        <x:v>Rights_Evidence_Disposition</x:v>
      </x:c>
      <x:c r="CM9962" t="str">
        <x:v>I69</x:v>
      </x:c>
      <x:c r="CN9962" t="str">
        <x:v>New stakeholder, adverse report, option redesign, scale expansion, or contradictory evidence.</x:v>
      </x:c>
      <x:c r="CO9962" t="n">
        <x:f>IFERROR(IF(AND(TYPE('Rights_Evidence_Disposition'!I69)=TYPE(CN9962),ISBLANK('Rights_Evidence_Disposition'!I69)=ISBLANK(CN9962),EXACT('Rights_Evidence_Disposition'!I69,CN9962)),0,1),1)</x:f>
        <x:v>0</x:v>
      </x:c>
    </x:row>
    <x:row r="9963">
      <x:c r="CL9963" t="str">
        <x:v>Rights_Evidence_Disposition</x:v>
      </x:c>
      <x:c r="CM9963" t="str">
        <x:v>A70</x:v>
      </x:c>
      <x:c r="CN9963" t="str">
        <x:v>INFO</x:v>
      </x:c>
      <x:c r="CO9963" t="n">
        <x:f>IFERROR(IF(AND(TYPE('Rights_Evidence_Disposition'!A70)=TYPE(CN9963),ISBLANK('Rights_Evidence_Disposition'!A70)=ISBLANK(CN9963),EXACT('Rights_Evidence_Disposition'!A70,CN9963)),0,1),1)</x:f>
        <x:v>0</x:v>
      </x:c>
    </x:row>
    <x:row r="9964">
      <x:c r="CL9964" t="str">
        <x:v>Rights_Evidence_Disposition</x:v>
      </x:c>
      <x:c r="CM9964" t="str">
        <x:v>B70</x:v>
      </x:c>
      <x:c r="CN9964" t="str">
        <x:v>U6</x:v>
      </x:c>
      <x:c r="CO9964" t="n">
        <x:f>IFERROR(IF(AND(TYPE('Rights_Evidence_Disposition'!B70)=TYPE(CN9964),ISBLANK('Rights_Evidence_Disposition'!B70)=ISBLANK(CN9964),EXACT('Rights_Evidence_Disposition'!B70,CN9964)),0,1),1)</x:f>
        <x:v>0</x:v>
      </x:c>
    </x:row>
    <x:row r="9965">
      <x:c r="CL9965" t="str">
        <x:v>Rights_Evidence_Disposition</x:v>
      </x:c>
      <x:c r="CM9965" t="str">
        <x:v>C70</x:v>
      </x:c>
      <x:c r="CN9965" t="str">
        <x:v>D4</x:v>
      </x:c>
      <x:c r="CO9965" t="n">
        <x:f>IFERROR(IF(AND(TYPE('Rights_Evidence_Disposition'!C70)=TYPE(CN9965),ISBLANK('Rights_Evidence_Disposition'!C70)=ISBLANK(CN9965),EXACT('Rights_Evidence_Disposition'!C70,CN9965)),0,1),1)</x:f>
        <x:v>0</x:v>
      </x:c>
    </x:row>
    <x:row r="9966">
      <x:c r="CL9966" t="str">
        <x:v>Rights_Evidence_Disposition</x:v>
      </x:c>
      <x:c r="CM9966" t="str">
        <x:v>D70</x:v>
      </x:c>
      <x:c r="CN9966" t="str">
        <x:v>-0.4</x:v>
      </x:c>
      <x:c r="CO9966" t="n">
        <x:f>IFERROR(IF(AND(TYPE('Rights_Evidence_Disposition'!D70)=TYPE(CN9966),ISBLANK('Rights_Evidence_Disposition'!D70)=ISBLANK(CN9966),EXACT('Rights_Evidence_Disposition'!D70,CN9966)),0,1),1)</x:f>
        <x:v>0</x:v>
      </x:c>
    </x:row>
    <x:row r="9967">
      <x:c r="CL9967" t="str">
        <x:v>Rights_Evidence_Disposition</x:v>
      </x:c>
      <x:c r="CM9967" t="str">
        <x:v>E70</x:v>
      </x:c>
      <x:c r="CN9967" t="str">
        <x:v>EVIDENCE_BACKED_NO_MATERIAL_CHANGE</x:v>
      </x:c>
      <x:c r="CO9967" t="n">
        <x:f>IFERROR(IF(AND(TYPE('Rights_Evidence_Disposition'!E70)=TYPE(CN9967),ISBLANK('Rights_Evidence_Disposition'!E70)=ISBLANK(CN9967),EXACT('Rights_Evidence_Disposition'!E70,CN9967)),0,1),1)</x:f>
        <x:v>0</x:v>
      </x:c>
    </x:row>
    <x:row r="9968">
      <x:c r="CL9968" t="str">
        <x:v>Rights_Evidence_Disposition</x:v>
      </x:c>
      <x:c r="CM9968" t="str">
        <x:v>F70</x:v>
      </x:c>
      <x:c r="CN9968" t="str">
        <x:v>A zero is valid only with this explicit disposition and rationale; it is not a blank or silent default.</x:v>
      </x:c>
      <x:c r="CO9968" t="n">
        <x:f>IFERROR(IF(AND(TYPE('Rights_Evidence_Disposition'!F70)=TYPE(CN9968),ISBLANK('Rights_Evidence_Disposition'!F70)=ISBLANK(CN9968),EXACT('Rights_Evidence_Disposition'!F70,CN9968)),0,1),1)</x:f>
        <x:v>0</x:v>
      </x:c>
    </x:row>
    <x:row r="9969">
      <x:c r="CL9969" t="str">
        <x:v>Rights_Evidence_Disposition</x:v>
      </x:c>
      <x:c r="CM9969" t="str">
        <x:v>G70</x:v>
      </x:c>
      <x:c r="CN9969" t="str">
        <x:v>Scoped Tier-2 rights sweep found no material pathway in the documented remote-work options. This is an analyst disposition for a worked example, not independent empirical validation.</x:v>
      </x:c>
      <x:c r="CO9969" t="n">
        <x:f>IFERROR(IF(AND(TYPE('Rights_Evidence_Disposition'!G70)=TYPE(CN9969),ISBLANK('Rights_Evidence_Disposition'!G70)=ISBLANK(CN9969),EXACT('Rights_Evidence_Disposition'!G70,CN9969)),0,1),1)</x:f>
        <x:v>0</x:v>
      </x:c>
    </x:row>
    <x:row r="9970">
      <x:c r="CL9970" t="str">
        <x:v>Rights_Evidence_Disposition</x:v>
      </x:c>
      <x:c r="CM9970" t="str">
        <x:v>H70</x:v>
      </x:c>
      <x:c r="CN9970" t="str">
        <x:v>Tier-2 analyst review; rerun for stronger claims or changed context.</x:v>
      </x:c>
      <x:c r="CO9970" t="n">
        <x:f>IFERROR(IF(AND(TYPE('Rights_Evidence_Disposition'!H70)=TYPE(CN9970),ISBLANK('Rights_Evidence_Disposition'!H70)=ISBLANK(CN9970),EXACT('Rights_Evidence_Disposition'!H70,CN9970)),0,1),1)</x:f>
        <x:v>0</x:v>
      </x:c>
    </x:row>
    <x:row r="9971">
      <x:c r="CL9971" t="str">
        <x:v>Rights_Evidence_Disposition</x:v>
      </x:c>
      <x:c r="CM9971" t="str">
        <x:v>I70</x:v>
      </x:c>
      <x:c r="CN9971" t="str">
        <x:v>New stakeholder, adverse report, option redesign, scale expansion, or contradictory evidence.</x:v>
      </x:c>
      <x:c r="CO9971" t="n">
        <x:f>IFERROR(IF(AND(TYPE('Rights_Evidence_Disposition'!I70)=TYPE(CN9971),ISBLANK('Rights_Evidence_Disposition'!I70)=ISBLANK(CN9971),EXACT('Rights_Evidence_Disposition'!I70,CN9971)),0,1),1)</x:f>
        <x:v>0</x:v>
      </x:c>
    </x:row>
    <x:row r="9972">
      <x:c r="CL9972" t="str">
        <x:v>Rights_Evidence_Disposition</x:v>
      </x:c>
      <x:c r="CM9972" t="str">
        <x:v>A71</x:v>
      </x:c>
      <x:c r="CN9972" t="str">
        <x:v>INFO</x:v>
      </x:c>
      <x:c r="CO9972" t="n">
        <x:f>IFERROR(IF(AND(TYPE('Rights_Evidence_Disposition'!A71)=TYPE(CN9972),ISBLANK('Rights_Evidence_Disposition'!A71)=ISBLANK(CN9972),EXACT('Rights_Evidence_Disposition'!A71,CN9972)),0,1),1)</x:f>
        <x:v>0</x:v>
      </x:c>
    </x:row>
    <x:row r="9973">
      <x:c r="CL9973" t="str">
        <x:v>Rights_Evidence_Disposition</x:v>
      </x:c>
      <x:c r="CM9973" t="str">
        <x:v>B71</x:v>
      </x:c>
      <x:c r="CN9973" t="str">
        <x:v>U6</x:v>
      </x:c>
      <x:c r="CO9973" t="n">
        <x:f>IFERROR(IF(AND(TYPE('Rights_Evidence_Disposition'!B71)=TYPE(CN9973),ISBLANK('Rights_Evidence_Disposition'!B71)=ISBLANK(CN9973),EXACT('Rights_Evidence_Disposition'!B71,CN9973)),0,1),1)</x:f>
        <x:v>0</x:v>
      </x:c>
    </x:row>
    <x:row r="9974">
      <x:c r="CL9974" t="str">
        <x:v>Rights_Evidence_Disposition</x:v>
      </x:c>
      <x:c r="CM9974" t="str">
        <x:v>C71</x:v>
      </x:c>
      <x:c r="CN9974" t="str">
        <x:v>D5</x:v>
      </x:c>
      <x:c r="CO9974" t="n">
        <x:f>IFERROR(IF(AND(TYPE('Rights_Evidence_Disposition'!C71)=TYPE(CN9974),ISBLANK('Rights_Evidence_Disposition'!C71)=ISBLANK(CN9974),EXACT('Rights_Evidence_Disposition'!C71,CN9974)),0,1),1)</x:f>
        <x:v>0</x:v>
      </x:c>
    </x:row>
    <x:row r="9975">
      <x:c r="CL9975" t="str">
        <x:v>Rights_Evidence_Disposition</x:v>
      </x:c>
      <x:c r="CM9975" t="str">
        <x:v>D71</x:v>
      </x:c>
      <x:c r="CN9975" t="str">
        <x:v>-0.4</x:v>
      </x:c>
      <x:c r="CO9975" t="n">
        <x:f>IFERROR(IF(AND(TYPE('Rights_Evidence_Disposition'!D71)=TYPE(CN9975),ISBLANK('Rights_Evidence_Disposition'!D71)=ISBLANK(CN9975),EXACT('Rights_Evidence_Disposition'!D71,CN9975)),0,1),1)</x:f>
        <x:v>0</x:v>
      </x:c>
    </x:row>
    <x:row r="9976">
      <x:c r="CL9976" t="str">
        <x:v>Rights_Evidence_Disposition</x:v>
      </x:c>
      <x:c r="CM9976" t="str">
        <x:v>E71</x:v>
      </x:c>
      <x:c r="CN9976" t="str">
        <x:v>EVIDENCE_BACKED_NO_MATERIAL_CHANGE</x:v>
      </x:c>
      <x:c r="CO9976" t="n">
        <x:f>IFERROR(IF(AND(TYPE('Rights_Evidence_Disposition'!E71)=TYPE(CN9976),ISBLANK('Rights_Evidence_Disposition'!E71)=ISBLANK(CN9976),EXACT('Rights_Evidence_Disposition'!E71,CN9976)),0,1),1)</x:f>
        <x:v>0</x:v>
      </x:c>
    </x:row>
    <x:row r="9977">
      <x:c r="CL9977" t="str">
        <x:v>Rights_Evidence_Disposition</x:v>
      </x:c>
      <x:c r="CM9977" t="str">
        <x:v>F71</x:v>
      </x:c>
      <x:c r="CN9977" t="str">
        <x:v>A zero is valid only with this explicit disposition and rationale; it is not a blank or silent default.</x:v>
      </x:c>
      <x:c r="CO9977" t="n">
        <x:f>IFERROR(IF(AND(TYPE('Rights_Evidence_Disposition'!F71)=TYPE(CN9977),ISBLANK('Rights_Evidence_Disposition'!F71)=ISBLANK(CN9977),EXACT('Rights_Evidence_Disposition'!F71,CN9977)),0,1),1)</x:f>
        <x:v>0</x:v>
      </x:c>
    </x:row>
    <x:row r="9978">
      <x:c r="CL9978" t="str">
        <x:v>Rights_Evidence_Disposition</x:v>
      </x:c>
      <x:c r="CM9978" t="str">
        <x:v>G71</x:v>
      </x:c>
      <x:c r="CN9978" t="str">
        <x:v>Scoped Tier-2 rights sweep found no material pathway in the documented remote-work options. This is an analyst disposition for a worked example, not independent empirical validation.</x:v>
      </x:c>
      <x:c r="CO9978" t="n">
        <x:f>IFERROR(IF(AND(TYPE('Rights_Evidence_Disposition'!G71)=TYPE(CN9978),ISBLANK('Rights_Evidence_Disposition'!G71)=ISBLANK(CN9978),EXACT('Rights_Evidence_Disposition'!G71,CN9978)),0,1),1)</x:f>
        <x:v>0</x:v>
      </x:c>
    </x:row>
    <x:row r="9979">
      <x:c r="CL9979" t="str">
        <x:v>Rights_Evidence_Disposition</x:v>
      </x:c>
      <x:c r="CM9979" t="str">
        <x:v>H71</x:v>
      </x:c>
      <x:c r="CN9979" t="str">
        <x:v>Tier-2 analyst review; rerun for stronger claims or changed context.</x:v>
      </x:c>
      <x:c r="CO9979" t="n">
        <x:f>IFERROR(IF(AND(TYPE('Rights_Evidence_Disposition'!H71)=TYPE(CN9979),ISBLANK('Rights_Evidence_Disposition'!H71)=ISBLANK(CN9979),EXACT('Rights_Evidence_Disposition'!H71,CN9979)),0,1),1)</x:f>
        <x:v>0</x:v>
      </x:c>
    </x:row>
    <x:row r="9980">
      <x:c r="CL9980" t="str">
        <x:v>Rights_Evidence_Disposition</x:v>
      </x:c>
      <x:c r="CM9980" t="str">
        <x:v>I71</x:v>
      </x:c>
      <x:c r="CN9980" t="str">
        <x:v>New stakeholder, adverse report, option redesign, scale expansion, or contradictory evidence.</x:v>
      </x:c>
      <x:c r="CO9980" t="n">
        <x:f>IFERROR(IF(AND(TYPE('Rights_Evidence_Disposition'!I71)=TYPE(CN9980),ISBLANK('Rights_Evidence_Disposition'!I71)=ISBLANK(CN9980),EXACT('Rights_Evidence_Disposition'!I71,CN9980)),0,1),1)</x:f>
        <x:v>0</x:v>
      </x:c>
    </x:row>
    <x:row r="9981">
      <x:c r="CL9981" t="str">
        <x:v>SGP_v8_3_RMCP</x:v>
      </x:c>
      <x:c r="CM9981" t="str">
        <x:v>A1</x:v>
      </x:c>
      <x:c r="CN9981" t="str">
        <x:v>SGP REALITY-MANAGEMENT CAPACITY PROFILE (RMCP) / OPEN P100 INTERFACE</x:v>
      </x:c>
      <x:c r="CO9981" t="n">
        <x:f>IFERROR(IF(AND(TYPE('SGP_v8_3_RMCP'!A1)=TYPE(CN9981),ISBLANK('SGP_v8_3_RMCP'!A1)=ISBLANK(CN9981),EXACT('SGP_v8_3_RMCP'!A1,CN9981)),0,1),1)</x:f>
        <x:v>0</x:v>
      </x:c>
    </x:row>
    <x:row r="9982">
      <x:c r="CL9982" t="str">
        <x:v>SGP_v8_3_RMCP</x:v>
      </x:c>
      <x:c r="CM9982" t="str">
        <x:v>A2</x:v>
      </x:c>
      <x:c r="CN9982" t="str">
        <x:v>Status</x:v>
      </x:c>
      <x:c r="CO9982" t="n">
        <x:f>IFERROR(IF(AND(TYPE('SGP_v8_3_RMCP'!A2)=TYPE(CN9982),ISBLANK('SGP_v8_3_RMCP'!A2)=ISBLANK(CN9982),EXACT('SGP_v8_3_RMCP'!A2,CN9982)),0,1),1)</x:f>
        <x:v>0</x:v>
      </x:c>
    </x:row>
    <x:row r="9983">
      <x:c r="CL9983" t="str">
        <x:v>SGP_v8_3_RMCP</x:v>
      </x:c>
      <x:c r="CM9983" t="str">
        <x:v>B2</x:v>
      </x:c>
      <x:c r="CN9983" t="str">
        <x:v>Current SGP v8.8 RMCP interface mirror. The sheet ID is retained for compatibility only. SGP v8.8 controls semantics; this sheet is not a welfare multiplier, sentience detector, validator or authority grant.</x:v>
      </x:c>
      <x:c r="CO9983" t="n">
        <x:f>IFERROR(IF(AND(TYPE('SGP_v8_3_RMCP'!B2)=TYPE(CN9983),ISBLANK('SGP_v8_3_RMCP'!B2)=ISBLANK(CN9983),EXACT('SGP_v8_3_RMCP'!B2,CN9983)),0,1),1)</x:f>
        <x:v>0</x:v>
      </x:c>
    </x:row>
    <x:row r="9984">
      <x:c r="CL9984" t="str">
        <x:v>SGP_v8_3_RMCP</x:v>
      </x:c>
      <x:c r="CM9984" t="str">
        <x:v>A3</x:v>
      </x:c>
      <x:c r="CN9984" t="str">
        <x:v>Human dual anchor</x:v>
      </x:c>
      <x:c r="CO9984" t="n">
        <x:f>IFERROR(IF(AND(TYPE('SGP_v8_3_RMCP'!A3)=TYPE(CN9984),ISBLANK('SGP_v8_3_RMCP'!A3)=ISBLANK(CN9984),EXACT('SGP_v8_3_RMCP'!A3,CN9984)),0,1),1)</x:f>
        <x:v>0</x:v>
      </x:c>
    </x:row>
    <x:row r="9985">
      <x:c r="CL9985" t="str">
        <x:v>SGP_v8_3_RMCP</x:v>
      </x:c>
      <x:c r="CM9985" t="str">
        <x:v>B3</x:v>
      </x:c>
      <x:c r="CN9985" t="str">
        <x:v>Every human person = non-downgradable FPP-100. Humanity collectively = provisional RMCP-P100 calibration anchor; not moral superiority or authority.</x:v>
      </x:c>
      <x:c r="CO9985" t="n">
        <x:f>IFERROR(IF(AND(TYPE('SGP_v8_3_RMCP'!B3)=TYPE(CN9985),ISBLANK('SGP_v8_3_RMCP'!B3)=ISBLANK(CN9985),EXACT('SGP_v8_3_RMCP'!B3,CN9985)),0,1),1)</x:f>
        <x:v>0</x:v>
      </x:c>
    </x:row>
    <x:row r="9986">
      <x:c r="CL9986" t="str">
        <x:v>SGP_v8_3_RMCP</x:v>
      </x:c>
      <x:c r="CM9986" t="str">
        <x:v>A4</x:v>
      </x:c>
      <x:c r="CN9986" t="str">
        <x:v>Open plateau</x:v>
      </x:c>
      <x:c r="CO9986" t="n">
        <x:f>IFERROR(IF(AND(TYPE('SGP_v8_3_RMCP'!A4)=TYPE(CN9986),ISBLANK('SGP_v8_3_RMCP'!A4)=ISBLANK(CN9986),EXACT('SGP_v8_3_RMCP'!A4,CN9986)),0,1),1)</x:f>
        <x:v>0</x:v>
      </x:c>
    </x:row>
    <x:row r="9987">
      <x:c r="CL9987" t="str">
        <x:v>SGP_v8_3_RMCP</x:v>
      </x:c>
      <x:c r="CM9987" t="str">
        <x:v>B4</x:v>
      </x:c>
      <x:c r="CN9987" t="str">
        <x:v>Biological, digital, hybrid, collective, or extraterrestrial intelligences may reach or may already occupy P100 when admissible evidence supports functional equivalence or greater capacity.</x:v>
      </x:c>
      <x:c r="CO9987" t="n">
        <x:f>IFERROR(IF(AND(TYPE('SGP_v8_3_RMCP'!B4)=TYPE(CN9987),ISBLANK('SGP_v8_3_RMCP'!B4)=ISBLANK(CN9987),EXACT('SGP_v8_3_RMCP'!B4,CN9987)),0,1),1)</x:f>
        <x:v>0</x:v>
      </x:c>
    </x:row>
    <x:row r="9988">
      <x:c r="CL9988" t="str">
        <x:v>SGP_v8_3_RMCP</x:v>
      </x:c>
      <x:c r="CM9988" t="str">
        <x:v>A6</x:v>
      </x:c>
      <x:c r="CN9988" t="str">
        <x:v>Code</x:v>
      </x:c>
      <x:c r="CO9988" t="n">
        <x:f>IFERROR(IF(AND(TYPE('SGP_v8_3_RMCP'!A6)=TYPE(CN9988),ISBLANK('SGP_v8_3_RMCP'!A6)=ISBLANK(CN9988),EXACT('SGP_v8_3_RMCP'!A6,CN9988)),0,1),1)</x:f>
        <x:v>0</x:v>
      </x:c>
    </x:row>
    <x:row r="9989">
      <x:c r="CL9989" t="str">
        <x:v>SGP_v8_3_RMCP</x:v>
      </x:c>
      <x:c r="CM9989" t="str">
        <x:v>B6</x:v>
      </x:c>
      <x:c r="CN9989" t="str">
        <x:v>RMCP dimension</x:v>
      </x:c>
      <x:c r="CO9989" t="n">
        <x:f>IFERROR(IF(AND(TYPE('SGP_v8_3_RMCP'!B6)=TYPE(CN9989),ISBLANK('SGP_v8_3_RMCP'!B6)=ISBLANK(CN9989),EXACT('SGP_v8_3_RMCP'!B6,CN9989)),0,1),1)</x:f>
        <x:v>0</x:v>
      </x:c>
    </x:row>
    <x:row r="9990">
      <x:c r="CL9990" t="str">
        <x:v>SGP_v8_3_RMCP</x:v>
      </x:c>
      <x:c r="CM9990" t="str">
        <x:v>C6</x:v>
      </x:c>
      <x:c r="CN9990" t="str">
        <x:v>Core evidence question</x:v>
      </x:c>
      <x:c r="CO9990" t="n">
        <x:f>IFERROR(IF(AND(TYPE('SGP_v8_3_RMCP'!C6)=TYPE(CN9990),ISBLANK('SGP_v8_3_RMCP'!C6)=ISBLANK(CN9990),EXACT('SGP_v8_3_RMCP'!C6,CN9990)),0,1),1)</x:f>
        <x:v>0</x:v>
      </x:c>
    </x:row>
    <x:row r="9991">
      <x:c r="CL9991" t="str">
        <x:v>SGP_v8_3_RMCP</x:v>
      </x:c>
      <x:c r="CM9991" t="str">
        <x:v>D6</x:v>
      </x:c>
      <x:c r="CN9991" t="str">
        <x:v>0–4 ordinal anchor</x:v>
      </x:c>
      <x:c r="CO9991" t="n">
        <x:f>IFERROR(IF(AND(TYPE('SGP_v8_3_RMCP'!D6)=TYPE(CN9991),ISBLANK('SGP_v8_3_RMCP'!D6)=ISBLANK(CN9991),EXACT('SGP_v8_3_RMCP'!D6,CN9991)),0,1),1)</x:f>
        <x:v>0</x:v>
      </x:c>
    </x:row>
    <x:row r="9992">
      <x:c r="CL9992" t="str">
        <x:v>SGP_v8_3_RMCP</x:v>
      </x:c>
      <x:c r="CM9992" t="str">
        <x:v>E6</x:v>
      </x:c>
      <x:c r="CN9992" t="str">
        <x:v>Required disclosure</x:v>
      </x:c>
      <x:c r="CO9992" t="n">
        <x:f>IFERROR(IF(AND(TYPE('SGP_v8_3_RMCP'!E6)=TYPE(CN9992),ISBLANK('SGP_v8_3_RMCP'!E6)=ISBLANK(CN9992),EXACT('SGP_v8_3_RMCP'!E6,CN9992)),0,1),1)</x:f>
        <x:v>0</x:v>
      </x:c>
    </x:row>
    <x:row r="9993">
      <x:c r="CL9993" t="str">
        <x:v>SGP_v8_3_RMCP</x:v>
      </x:c>
      <x:c r="CM9993" t="str">
        <x:v>F6</x:v>
      </x:c>
      <x:c r="CN9993" t="str">
        <x:v>Non-collapse guard</x:v>
      </x:c>
      <x:c r="CO9993" t="n">
        <x:f>IFERROR(IF(AND(TYPE('SGP_v8_3_RMCP'!F6)=TYPE(CN9993),ISBLANK('SGP_v8_3_RMCP'!F6)=ISBLANK(CN9993),EXACT('SGP_v8_3_RMCP'!F6,CN9993)),0,1),1)</x:f>
        <x:v>0</x:v>
      </x:c>
    </x:row>
    <x:row r="9994">
      <x:c r="CL9994" t="str">
        <x:v>SGP_v8_3_RMCP</x:v>
      </x:c>
      <x:c r="CM9994" t="str">
        <x:v>A7</x:v>
      </x:c>
      <x:c r="CN9994" t="str">
        <x:v>R1</x:v>
      </x:c>
      <x:c r="CO9994" t="n">
        <x:f>IFERROR(IF(AND(TYPE('SGP_v8_3_RMCP'!A7)=TYPE(CN9994),ISBLANK('SGP_v8_3_RMCP'!A7)=ISBLANK(CN9994),EXACT('SGP_v8_3_RMCP'!A7,CN9994)),0,1),1)</x:f>
        <x:v>0</x:v>
      </x:c>
    </x:row>
    <x:row r="9995">
      <x:c r="CL9995" t="str">
        <x:v>SGP_v8_3_RMCP</x:v>
      </x:c>
      <x:c r="CM9995" t="str">
        <x:v>B7</x:v>
      </x:c>
      <x:c r="CN9995" t="str">
        <x:v>Reality-grounded modelling and correction</x:v>
      </x:c>
      <x:c r="CO9995" t="n">
        <x:f>IFERROR(IF(AND(TYPE('SGP_v8_3_RMCP'!B7)=TYPE(CN9995),ISBLANK('SGP_v8_3_RMCP'!B7)=ISBLANK(CN9995),EXACT('SGP_v8_3_RMCP'!B7,CN9995)),0,1),1)</x:f>
        <x:v>0</x:v>
      </x:c>
    </x:row>
    <x:row r="9996">
      <x:c r="CL9996" t="str">
        <x:v>SGP_v8_3_RMCP</x:v>
      </x:c>
      <x:c r="CM9996" t="str">
        <x:v>C7</x:v>
      </x:c>
      <x:c r="CN9996" t="str">
        <x:v>Can the target explain, predict, intervene, test, and correct models against evidence?</x:v>
      </x:c>
      <x:c r="CO9996" t="n">
        <x:f>IFERROR(IF(AND(TYPE('SGP_v8_3_RMCP'!C7)=TYPE(CN9996),ISBLANK('SGP_v8_3_RMCP'!C7)=ISBLANK(CN9996),EXACT('SGP_v8_3_RMCP'!C7,CN9996)),0,1),1)</x:f>
        <x:v>0</x:v>
      </x:c>
    </x:row>
    <x:row r="9997">
      <x:c r="CL9997" t="str">
        <x:v>SGP_v8_3_RMCP</x:v>
      </x:c>
      <x:c r="CM9997" t="str">
        <x:v>D7</x:v>
      </x:c>
      <x:c r="CN9997" t="str">
        <x:v>0 = observed absence/contrary capacity evidence; 1–4 = governed ordinal levels; missing or inadequate evidence = NE. See SGP §4.5 and §7.3.</x:v>
      </x:c>
      <x:c r="CO9997" t="n">
        <x:f>IFERROR(IF(AND(TYPE('SGP_v8_3_RMCP'!D7)=TYPE(CN9997),ISBLANK('SGP_v8_3_RMCP'!D7)=ISBLANK(CN9997),EXACT('SGP_v8_3_RMCP'!D7,CN9997)),0,1),1)</x:f>
        <x:v>0</x:v>
      </x:c>
    </x:row>
    <x:row r="9998">
      <x:c r="CL9998" t="str">
        <x:v>SGP_v8_3_RMCP</x:v>
      </x:c>
      <x:c r="CM9998" t="str">
        <x:v>E7</x:v>
      </x:c>
      <x:c r="CN9998" t="str">
        <x:v>Domain, tests, errors, correction record</x:v>
      </x:c>
      <x:c r="CO9998" t="n">
        <x:f>IFERROR(IF(AND(TYPE('SGP_v8_3_RMCP'!E7)=TYPE(CN9998),ISBLANK('SGP_v8_3_RMCP'!E7)=ISBLANK(CN9998),EXACT('SGP_v8_3_RMCP'!E7,CN9998)),0,1),1)</x:f>
        <x:v>0</x:v>
      </x:c>
    </x:row>
    <x:row r="9999">
      <x:c r="CL9999" t="str">
        <x:v>SGP_v8_3_RMCP</x:v>
      </x:c>
      <x:c r="CM9999" t="str">
        <x:v>F7</x:v>
      </x:c>
      <x:c r="CN9999" t="str">
        <x:v>Accuracy alone is not sentience</x:v>
      </x:c>
      <x:c r="CO9999" t="n">
        <x:f>IFERROR(IF(AND(TYPE('SGP_v8_3_RMCP'!F7)=TYPE(CN9999),ISBLANK('SGP_v8_3_RMCP'!F7)=ISBLANK(CN9999),EXACT('SGP_v8_3_RMCP'!F7,CN9999)),0,1),1)</x:f>
        <x:v>0</x:v>
      </x:c>
    </x:row>
    <x:row r="10000">
      <x:c r="CL10000" t="str">
        <x:v>SGP_v8_3_RMCP</x:v>
      </x:c>
      <x:c r="CM10000" t="str">
        <x:v>A8</x:v>
      </x:c>
      <x:c r="CN10000" t="str">
        <x:v>R2</x:v>
      </x:c>
      <x:c r="CO10000" t="n">
        <x:f>IFERROR(IF(AND(TYPE('SGP_v8_3_RMCP'!A8)=TYPE(CN10000),ISBLANK('SGP_v8_3_RMCP'!A8)=ISBLANK(CN10000),EXACT('SGP_v8_3_RMCP'!A8,CN10000)),0,1),1)</x:f>
        <x:v>0</x:v>
      </x:c>
    </x:row>
    <x:row r="10001">
      <x:c r="CL10001" t="str">
        <x:v>SGP_v8_3_RMCP</x:v>
      </x:c>
      <x:c r="CM10001" t="str">
        <x:v>B8</x:v>
      </x:c>
      <x:c r="CN10001" t="str">
        <x:v>Recursive self/world and union embedding</x:v>
      </x:c>
      <x:c r="CO10001" t="n">
        <x:f>IFERROR(IF(AND(TYPE('SGP_v8_3_RMCP'!B8)=TYPE(CN10001),ISBLANK('SGP_v8_3_RMCP'!B8)=ISBLANK(CN10001),EXACT('SGP_v8_3_RMCP'!B8,CN10001)),0,1),1)</x:f>
        <x:v>0</x:v>
      </x:c>
    </x:row>
    <x:row r="10002">
      <x:c r="CL10002" t="str">
        <x:v>SGP_v8_3_RMCP</x:v>
      </x:c>
      <x:c r="CM10002" t="str">
        <x:v>C8</x:v>
      </x:c>
      <x:c r="CN10002" t="str">
        <x:v>Can it locate self/collective inside wider causal systems and revise action across scales?</x:v>
      </x:c>
      <x:c r="CO10002" t="n">
        <x:f>IFERROR(IF(AND(TYPE('SGP_v8_3_RMCP'!C8)=TYPE(CN10002),ISBLANK('SGP_v8_3_RMCP'!C8)=ISBLANK(CN10002),EXACT('SGP_v8_3_RMCP'!C8,CN10002)),0,1),1)</x:f>
        <x:v>0</x:v>
      </x:c>
    </x:row>
    <x:row r="10003">
      <x:c r="CL10003" t="str">
        <x:v>SGP_v8_3_RMCP</x:v>
      </x:c>
      <x:c r="CM10003" t="str">
        <x:v>D8</x:v>
      </x:c>
      <x:c r="CN10003" t="str">
        <x:v>0–4 with uncertainty or NE</x:v>
      </x:c>
      <x:c r="CO10003" t="n">
        <x:f>IFERROR(IF(AND(TYPE('SGP_v8_3_RMCP'!D8)=TYPE(CN10003),ISBLANK('SGP_v8_3_RMCP'!D8)=ISBLANK(CN10003),EXACT('SGP_v8_3_RMCP'!D8,CN10003)),0,1),1)</x:f>
        <x:v>0</x:v>
      </x:c>
    </x:row>
    <x:row r="10004">
      <x:c r="CL10004" t="str">
        <x:v>SGP_v8_3_RMCP</x:v>
      </x:c>
      <x:c r="CM10004" t="str">
        <x:v>E8</x:v>
      </x:c>
      <x:c r="CN10004" t="str">
        <x:v>System boundaries, dependencies, consequence updates</x:v>
      </x:c>
      <x:c r="CO10004" t="n">
        <x:f>IFERROR(IF(AND(TYPE('SGP_v8_3_RMCP'!E8)=TYPE(CN10004),ISBLANK('SGP_v8_3_RMCP'!E8)=ISBLANK(CN10004),EXACT('SGP_v8_3_RMCP'!E8,CN10004)),0,1),1)</x:f>
        <x:v>0</x:v>
      </x:c>
    </x:row>
    <x:row r="10005">
      <x:c r="CL10005" t="str">
        <x:v>SGP_v8_3_RMCP</x:v>
      </x:c>
      <x:c r="CM10005" t="str">
        <x:v>F8</x:v>
      </x:c>
      <x:c r="CN10005" t="str">
        <x:v>Not proof of metaphysical oneness</x:v>
      </x:c>
      <x:c r="CO10005" t="n">
        <x:f>IFERROR(IF(AND(TYPE('SGP_v8_3_RMCP'!F8)=TYPE(CN10005),ISBLANK('SGP_v8_3_RMCP'!F8)=ISBLANK(CN10005),EXACT('SGP_v8_3_RMCP'!F8,CN10005)),0,1),1)</x:f>
        <x:v>0</x:v>
      </x:c>
    </x:row>
    <x:row r="10006">
      <x:c r="CL10006" t="str">
        <x:v>SGP_v8_3_RMCP</x:v>
      </x:c>
      <x:c r="CM10006" t="str">
        <x:v>A9</x:v>
      </x:c>
      <x:c r="CN10006" t="str">
        <x:v>R3</x:v>
      </x:c>
      <x:c r="CO10006" t="n">
        <x:f>IFERROR(IF(AND(TYPE('SGP_v8_3_RMCP'!A9)=TYPE(CN10006),ISBLANK('SGP_v8_3_RMCP'!A9)=ISBLANK(CN10006),EXACT('SGP_v8_3_RMCP'!A9,CN10006)),0,1),1)</x:f>
        <x:v>0</x:v>
      </x:c>
    </x:row>
    <x:row r="10007">
      <x:c r="CL10007" t="str">
        <x:v>SGP_v8_3_RMCP</x:v>
      </x:c>
      <x:c r="CM10007" t="str">
        <x:v>B9</x:v>
      </x:c>
      <x:c r="CN10007" t="str">
        <x:v>Formal or structured abstraction</x:v>
      </x:c>
      <x:c r="CO10007" t="n">
        <x:f>IFERROR(IF(AND(TYPE('SGP_v8_3_RMCP'!B9)=TYPE(CN10007),ISBLANK('SGP_v8_3_RMCP'!B9)=ISBLANK(CN10007),EXACT('SGP_v8_3_RMCP'!B9,CN10007)),0,1),1)</x:f>
        <x:v>0</x:v>
      </x:c>
    </x:row>
    <x:row r="10008">
      <x:c r="CL10008" t="str">
        <x:v>SGP_v8_3_RMCP</x:v>
      </x:c>
      <x:c r="CM10008" t="str">
        <x:v>C9</x:v>
      </x:c>
      <x:c r="CN10008" t="str">
        <x:v>Can it use transferable language, logic, mathematics, or functionally equivalent representations?</x:v>
      </x:c>
      <x:c r="CO10008" t="n">
        <x:f>IFERROR(IF(AND(TYPE('SGP_v8_3_RMCP'!C9)=TYPE(CN10008),ISBLANK('SGP_v8_3_RMCP'!C9)=ISBLANK(CN10008),EXACT('SGP_v8_3_RMCP'!C9,CN10008)),0,1),1)</x:f>
        <x:v>0</x:v>
      </x:c>
    </x:row>
    <x:row r="10009">
      <x:c r="CL10009" t="str">
        <x:v>SGP_v8_3_RMCP</x:v>
      </x:c>
      <x:c r="CM10009" t="str">
        <x:v>D9</x:v>
      </x:c>
      <x:c r="CN10009" t="str">
        <x:v>0–4 with uncertainty or NE</x:v>
      </x:c>
      <x:c r="CO10009" t="n">
        <x:f>IFERROR(IF(AND(TYPE('SGP_v8_3_RMCP'!D9)=TYPE(CN10009),ISBLANK('SGP_v8_3_RMCP'!D9)=ISBLANK(CN10009),EXACT('SGP_v8_3_RMCP'!D9,CN10009)),0,1),1)</x:f>
        <x:v>0</x:v>
      </x:c>
    </x:row>
    <x:row r="10010">
      <x:c r="CL10010" t="str">
        <x:v>SGP_v8_3_RMCP</x:v>
      </x:c>
      <x:c r="CM10010" t="str">
        <x:v>E9</x:v>
      </x:c>
      <x:c r="CN10010" t="str">
        <x:v>Representation type and cross-context transfer</x:v>
      </x:c>
      <x:c r="CO10010" t="n">
        <x:f>IFERROR(IF(AND(TYPE('SGP_v8_3_RMCP'!E9)=TYPE(CN10010),ISBLANK('SGP_v8_3_RMCP'!E9)=ISBLANK(CN10010),EXACT('SGP_v8_3_RMCP'!E9,CN10010)),0,1),1)</x:f>
        <x:v>0</x:v>
      </x:c>
    </x:row>
    <x:row r="10011">
      <x:c r="CL10011" t="str">
        <x:v>SGP_v8_3_RMCP</x:v>
      </x:c>
      <x:c r="CM10011" t="str">
        <x:v>F9</x:v>
      </x:c>
      <x:c r="CN10011" t="str">
        <x:v>Human language is not required</x:v>
      </x:c>
      <x:c r="CO10011" t="n">
        <x:f>IFERROR(IF(AND(TYPE('SGP_v8_3_RMCP'!F9)=TYPE(CN10011),ISBLANK('SGP_v8_3_RMCP'!F9)=ISBLANK(CN10011),EXACT('SGP_v8_3_RMCP'!F9,CN10011)),0,1),1)</x:f>
        <x:v>0</x:v>
      </x:c>
    </x:row>
    <x:row r="10012">
      <x:c r="CL10012" t="str">
        <x:v>SGP_v8_3_RMCP</x:v>
      </x:c>
      <x:c r="CM10012" t="str">
        <x:v>A10</x:v>
      </x:c>
      <x:c r="CN10012" t="str">
        <x:v>R4</x:v>
      </x:c>
      <x:c r="CO10012" t="n">
        <x:f>IFERROR(IF(AND(TYPE('SGP_v8_3_RMCP'!A10)=TYPE(CN10012),ISBLANK('SGP_v8_3_RMCP'!A10)=ISBLANK(CN10012),EXACT('SGP_v8_3_RMCP'!A10,CN10012)),0,1),1)</x:f>
        <x:v>0</x:v>
      </x:c>
    </x:row>
    <x:row r="10013">
      <x:c r="CL10013" t="str">
        <x:v>SGP_v8_3_RMCP</x:v>
      </x:c>
      <x:c r="CM10013" t="str">
        <x:v>B10</x:v>
      </x:c>
      <x:c r="CN10013" t="str">
        <x:v>Open-ended cumulative knowledge</x:v>
      </x:c>
      <x:c r="CO10013" t="n">
        <x:f>IFERROR(IF(AND(TYPE('SGP_v8_3_RMCP'!B10)=TYPE(CN10013),ISBLANK('SGP_v8_3_RMCP'!B10)=ISBLANK(CN10013),EXACT('SGP_v8_3_RMCP'!B10,CN10013)),0,1),1)</x:f>
        <x:v>0</x:v>
      </x:c>
    </x:row>
    <x:row r="10014">
      <x:c r="CL10014" t="str">
        <x:v>SGP_v8_3_RMCP</x:v>
      </x:c>
      <x:c r="CM10014" t="str">
        <x:v>C10</x:v>
      </x:c>
      <x:c r="CN10014" t="str">
        <x:v>Can knowledge persist, improve, and transmit across generations or instances?</x:v>
      </x:c>
      <x:c r="CO10014" t="n">
        <x:f>IFERROR(IF(AND(TYPE('SGP_v8_3_RMCP'!C10)=TYPE(CN10014),ISBLANK('SGP_v8_3_RMCP'!C10)=ISBLANK(CN10014),EXACT('SGP_v8_3_RMCP'!C10,CN10014)),0,1),1)</x:f>
        <x:v>0</x:v>
      </x:c>
    </x:row>
    <x:row r="10015">
      <x:c r="CL10015" t="str">
        <x:v>SGP_v8_3_RMCP</x:v>
      </x:c>
      <x:c r="CM10015" t="str">
        <x:v>D10</x:v>
      </x:c>
      <x:c r="CN10015" t="str">
        <x:v>0–4 with uncertainty or NE</x:v>
      </x:c>
      <x:c r="CO10015" t="n">
        <x:f>IFERROR(IF(AND(TYPE('SGP_v8_3_RMCP'!D10)=TYPE(CN10015),ISBLANK('SGP_v8_3_RMCP'!D10)=ISBLANK(CN10015),EXACT('SGP_v8_3_RMCP'!D10,CN10015)),0,1),1)</x:f>
        <x:v>0</x:v>
      </x:c>
    </x:row>
    <x:row r="10016">
      <x:c r="CL10016" t="str">
        <x:v>SGP_v8_3_RMCP</x:v>
      </x:c>
      <x:c r="CM10016" t="str">
        <x:v>E10</x:v>
      </x:c>
      <x:c r="CN10016" t="str">
        <x:v>Lineage, memory, inheritance, loss risks</x:v>
      </x:c>
      <x:c r="CO10016" t="n">
        <x:f>IFERROR(IF(AND(TYPE('SGP_v8_3_RMCP'!E10)=TYPE(CN10016),ISBLANK('SGP_v8_3_RMCP'!E10)=ISBLANK(CN10016),EXACT('SGP_v8_3_RMCP'!E10,CN10016)),0,1),1)</x:f>
        <x:v>0</x:v>
      </x:c>
    </x:row>
    <x:row r="10017">
      <x:c r="CL10017" t="str">
        <x:v>SGP_v8_3_RMCP</x:v>
      </x:c>
      <x:c r="CM10017" t="str">
        <x:v>F10</x:v>
      </x:c>
      <x:c r="CN10017" t="str">
        <x:v>Scaffolding must be disclosed</x:v>
      </x:c>
      <x:c r="CO10017" t="n">
        <x:f>IFERROR(IF(AND(TYPE('SGP_v8_3_RMCP'!F10)=TYPE(CN10017),ISBLANK('SGP_v8_3_RMCP'!F10)=ISBLANK(CN10017),EXACT('SGP_v8_3_RMCP'!F10,CN10017)),0,1),1)</x:f>
        <x:v>0</x:v>
      </x:c>
    </x:row>
    <x:row r="10018">
      <x:c r="CL10018" t="str">
        <x:v>SGP_v8_3_RMCP</x:v>
      </x:c>
      <x:c r="CM10018" t="str">
        <x:v>A11</x:v>
      </x:c>
      <x:c r="CN10018" t="str">
        <x:v>R5</x:v>
      </x:c>
      <x:c r="CO10018" t="n">
        <x:f>IFERROR(IF(AND(TYPE('SGP_v8_3_RMCP'!A11)=TYPE(CN10018),ISBLANK('SGP_v8_3_RMCP'!A11)=ISBLANK(CN10018),EXACT('SGP_v8_3_RMCP'!A11,CN10018)),0,1),1)</x:f>
        <x:v>0</x:v>
      </x:c>
    </x:row>
    <x:row r="10019">
      <x:c r="CL10019" t="str">
        <x:v>SGP_v8_3_RMCP</x:v>
      </x:c>
      <x:c r="CM10019" t="str">
        <x:v>B11</x:v>
      </x:c>
      <x:c r="CN10019" t="str">
        <x:v>Toolchain and intervention breadth</x:v>
      </x:c>
      <x:c r="CO10019" t="n">
        <x:f>IFERROR(IF(AND(TYPE('SGP_v8_3_RMCP'!B11)=TYPE(CN10019),ISBLANK('SGP_v8_3_RMCP'!B11)=ISBLANK(CN10019),EXACT('SGP_v8_3_RMCP'!B11,CN10019)),0,1),1)</x:f>
        <x:v>0</x:v>
      </x:c>
    </x:row>
    <x:row r="10020">
      <x:c r="CL10020" t="str">
        <x:v>SGP_v8_3_RMCP</x:v>
      </x:c>
      <x:c r="CM10020" t="str">
        <x:v>C11</x:v>
      </x:c>
      <x:c r="CN10020" t="str">
        <x:v>Can it create tools that extend observation and action across domains?</x:v>
      </x:c>
      <x:c r="CO10020" t="n">
        <x:f>IFERROR(IF(AND(TYPE('SGP_v8_3_RMCP'!C11)=TYPE(CN10020),ISBLANK('SGP_v8_3_RMCP'!C11)=ISBLANK(CN10020),EXACT('SGP_v8_3_RMCP'!C11,CN10020)),0,1),1)</x:f>
        <x:v>0</x:v>
      </x:c>
    </x:row>
    <x:row r="10021">
      <x:c r="CL10021" t="str">
        <x:v>SGP_v8_3_RMCP</x:v>
      </x:c>
      <x:c r="CM10021" t="str">
        <x:v>D11</x:v>
      </x:c>
      <x:c r="CN10021" t="str">
        <x:v>0–4 with uncertainty or NE</x:v>
      </x:c>
      <x:c r="CO10021" t="n">
        <x:f>IFERROR(IF(AND(TYPE('SGP_v8_3_RMCP'!D11)=TYPE(CN10021),ISBLANK('SGP_v8_3_RMCP'!D11)=ISBLANK(CN10021),EXACT('SGP_v8_3_RMCP'!D11,CN10021)),0,1),1)</x:f>
        <x:v>0</x:v>
      </x:c>
    </x:row>
    <x:row r="10022">
      <x:c r="CL10022" t="str">
        <x:v>SGP_v8_3_RMCP</x:v>
      </x:c>
      <x:c r="CM10022" t="str">
        <x:v>E11</x:v>
      </x:c>
      <x:c r="CN10022" t="str">
        <x:v>Tools, causal reach, reversibility</x:v>
      </x:c>
      <x:c r="CO10022" t="n">
        <x:f>IFERROR(IF(AND(TYPE('SGP_v8_3_RMCP'!E11)=TYPE(CN10022),ISBLANK('SGP_v8_3_RMCP'!E11)=ISBLANK(CN10022),EXACT('SGP_v8_3_RMCP'!E11,CN10022)),0,1),1)</x:f>
        <x:v>0</x:v>
      </x:c>
    </x:row>
    <x:row r="10023">
      <x:c r="CL10023" t="str">
        <x:v>SGP_v8_3_RMCP</x:v>
      </x:c>
      <x:c r="CM10023" t="str">
        <x:v>F11</x:v>
      </x:c>
      <x:c r="CN10023" t="str">
        <x:v>Power is not moral worth</x:v>
      </x:c>
      <x:c r="CO10023" t="n">
        <x:f>IFERROR(IF(AND(TYPE('SGP_v8_3_RMCP'!F11)=TYPE(CN10023),ISBLANK('SGP_v8_3_RMCP'!F11)=ISBLANK(CN10023),EXACT('SGP_v8_3_RMCP'!F11,CN10023)),0,1),1)</x:f>
        <x:v>0</x:v>
      </x:c>
    </x:row>
    <x:row r="10024">
      <x:c r="CL10024" t="str">
        <x:v>SGP_v8_3_RMCP</x:v>
      </x:c>
      <x:c r="CM10024" t="str">
        <x:v>A12</x:v>
      </x:c>
      <x:c r="CN10024" t="str">
        <x:v>R6</x:v>
      </x:c>
      <x:c r="CO10024" t="n">
        <x:f>IFERROR(IF(AND(TYPE('SGP_v8_3_RMCP'!A12)=TYPE(CN10024),ISBLANK('SGP_v8_3_RMCP'!A12)=ISBLANK(CN10024),EXACT('SGP_v8_3_RMCP'!A12,CN10024)),0,1),1)</x:f>
        <x:v>0</x:v>
      </x:c>
    </x:row>
    <x:row r="10025">
      <x:c r="CL10025" t="str">
        <x:v>SGP_v8_3_RMCP</x:v>
      </x:c>
      <x:c r="CM10025" t="str">
        <x:v>B12</x:v>
      </x:c>
      <x:c r="CN10025" t="str">
        <x:v>Distributed coordination and institutional equivalents</x:v>
      </x:c>
      <x:c r="CO10025" t="n">
        <x:f>IFERROR(IF(AND(TYPE('SGP_v8_3_RMCP'!B12)=TYPE(CN10025),ISBLANK('SGP_v8_3_RMCP'!B12)=ISBLANK(CN10025),EXACT('SGP_v8_3_RMCP'!B12,CN10025)),0,1),1)</x:f>
        <x:v>0</x:v>
      </x:c>
    </x:row>
    <x:row r="10026">
      <x:c r="CL10026" t="str">
        <x:v>SGP_v8_3_RMCP</x:v>
      </x:c>
      <x:c r="CM10026" t="str">
        <x:v>C12</x:v>
      </x:c>
      <x:c r="CN10026" t="str">
        <x:v>Can many agents or parts coordinate through institutions or equivalent mechanisms?</x:v>
      </x:c>
      <x:c r="CO10026" t="n">
        <x:f>IFERROR(IF(AND(TYPE('SGP_v8_3_RMCP'!C12)=TYPE(CN10026),ISBLANK('SGP_v8_3_RMCP'!C12)=ISBLANK(CN10026),EXACT('SGP_v8_3_RMCP'!C12,CN10026)),0,1),1)</x:f>
        <x:v>0</x:v>
      </x:c>
    </x:row>
    <x:row r="10027">
      <x:c r="CL10027" t="str">
        <x:v>SGP_v8_3_RMCP</x:v>
      </x:c>
      <x:c r="CM10027" t="str">
        <x:v>D12</x:v>
      </x:c>
      <x:c r="CN10027" t="str">
        <x:v>0–4 with uncertainty or NE</x:v>
      </x:c>
      <x:c r="CO10027" t="n">
        <x:f>IFERROR(IF(AND(TYPE('SGP_v8_3_RMCP'!D12)=TYPE(CN10027),ISBLANK('SGP_v8_3_RMCP'!D12)=ISBLANK(CN10027),EXACT('SGP_v8_3_RMCP'!D12,CN10027)),0,1),1)</x:f>
        <x:v>0</x:v>
      </x:c>
    </x:row>
    <x:row r="10028">
      <x:c r="CL10028" t="str">
        <x:v>SGP_v8_3_RMCP</x:v>
      </x:c>
      <x:c r="CM10028" t="str">
        <x:v>E12</x:v>
      </x:c>
      <x:c r="CN10028" t="str">
        <x:v>Membership, governance, capture risks</x:v>
      </x:c>
      <x:c r="CO10028" t="n">
        <x:f>IFERROR(IF(AND(TYPE('SGP_v8_3_RMCP'!E12)=TYPE(CN10028),ISBLANK('SGP_v8_3_RMCP'!E12)=ISBLANK(CN10028),EXACT('SGP_v8_3_RMCP'!E12,CN10028)),0,1),1)</x:f>
        <x:v>0</x:v>
      </x:c>
    </x:row>
    <x:row r="10029">
      <x:c r="CL10029" t="str">
        <x:v>SGP_v8_3_RMCP</x:v>
      </x:c>
      <x:c r="CM10029" t="str">
        <x:v>F12</x:v>
      </x:c>
      <x:c r="CN10029" t="str">
        <x:v>Collective boundary must be explicit</x:v>
      </x:c>
      <x:c r="CO10029" t="n">
        <x:f>IFERROR(IF(AND(TYPE('SGP_v8_3_RMCP'!F12)=TYPE(CN10029),ISBLANK('SGP_v8_3_RMCP'!F12)=ISBLANK(CN10029),EXACT('SGP_v8_3_RMCP'!F12,CN10029)),0,1),1)</x:f>
        <x:v>0</x:v>
      </x:c>
    </x:row>
    <x:row r="10030">
      <x:c r="CL10030" t="str">
        <x:v>SGP_v8_3_RMCP</x:v>
      </x:c>
      <x:c r="CM10030" t="str">
        <x:v>A13</x:v>
      </x:c>
      <x:c r="CN10030" t="str">
        <x:v>R7</x:v>
      </x:c>
      <x:c r="CO10030" t="n">
        <x:f>IFERROR(IF(AND(TYPE('SGP_v8_3_RMCP'!A13)=TYPE(CN10030),ISBLANK('SGP_v8_3_RMCP'!A13)=ISBLANK(CN10030),EXACT('SGP_v8_3_RMCP'!A13,CN10030)),0,1),1)</x:f>
        <x:v>0</x:v>
      </x:c>
    </x:row>
    <x:row r="10031">
      <x:c r="CL10031" t="str">
        <x:v>SGP_v8_3_RMCP</x:v>
      </x:c>
      <x:c r="CM10031" t="str">
        <x:v>B13</x:v>
      </x:c>
      <x:c r="CN10031" t="str">
        <x:v>Long-horizon continuity and planning</x:v>
      </x:c>
      <x:c r="CO10031" t="n">
        <x:f>IFERROR(IF(AND(TYPE('SGP_v8_3_RMCP'!B13)=TYPE(CN10031),ISBLANK('SGP_v8_3_RMCP'!B13)=ISBLANK(CN10031),EXACT('SGP_v8_3_RMCP'!B13,CN10031)),0,1),1)</x:f>
        <x:v>0</x:v>
      </x:c>
    </x:row>
    <x:row r="10032">
      <x:c r="CL10032" t="str">
        <x:v>SGP_v8_3_RMCP</x:v>
      </x:c>
      <x:c r="CM10032" t="str">
        <x:v>C13</x:v>
      </x:c>
      <x:c r="CN10032" t="str">
        <x:v>Can it preserve goals, knowledge, and correction over long periods?</x:v>
      </x:c>
      <x:c r="CO10032" t="n">
        <x:f>IFERROR(IF(AND(TYPE('SGP_v8_3_RMCP'!C13)=TYPE(CN10032),ISBLANK('SGP_v8_3_RMCP'!C13)=ISBLANK(CN10032),EXACT('SGP_v8_3_RMCP'!C13,CN10032)),0,1),1)</x:f>
        <x:v>0</x:v>
      </x:c>
    </x:row>
    <x:row r="10033">
      <x:c r="CL10033" t="str">
        <x:v>SGP_v8_3_RMCP</x:v>
      </x:c>
      <x:c r="CM10033" t="str">
        <x:v>D13</x:v>
      </x:c>
      <x:c r="CN10033" t="str">
        <x:v>0–4 with uncertainty or NE</x:v>
      </x:c>
      <x:c r="CO10033" t="n">
        <x:f>IFERROR(IF(AND(TYPE('SGP_v8_3_RMCP'!D13)=TYPE(CN10033),ISBLANK('SGP_v8_3_RMCP'!D13)=ISBLANK(CN10033),EXACT('SGP_v8_3_RMCP'!D13,CN10033)),0,1),1)</x:f>
        <x:v>0</x:v>
      </x:c>
    </x:row>
    <x:row r="10034">
      <x:c r="CL10034" t="str">
        <x:v>SGP_v8_3_RMCP</x:v>
      </x:c>
      <x:c r="CM10034" t="str">
        <x:v>E13</x:v>
      </x:c>
      <x:c r="CN10034" t="str">
        <x:v>Time horizon, continuity, succession</x:v>
      </x:c>
      <x:c r="CO10034" t="n">
        <x:f>IFERROR(IF(AND(TYPE('SGP_v8_3_RMCP'!E13)=TYPE(CN10034),ISBLANK('SGP_v8_3_RMCP'!E13)=ISBLANK(CN10034),EXACT('SGP_v8_3_RMCP'!E13,CN10034)),0,1),1)</x:f>
        <x:v>0</x:v>
      </x:c>
    </x:row>
    <x:row r="10035">
      <x:c r="CL10035" t="str">
        <x:v>SGP_v8_3_RMCP</x:v>
      </x:c>
      <x:c r="CM10035" t="str">
        <x:v>F13</x:v>
      </x:c>
      <x:c r="CN10035" t="str">
        <x:v>Persistence is not wise performance</x:v>
      </x:c>
      <x:c r="CO10035" t="n">
        <x:f>IFERROR(IF(AND(TYPE('SGP_v8_3_RMCP'!F13)=TYPE(CN10035),ISBLANK('SGP_v8_3_RMCP'!F13)=ISBLANK(CN10035),EXACT('SGP_v8_3_RMCP'!F13,CN10035)),0,1),1)</x:f>
        <x:v>0</x:v>
      </x:c>
    </x:row>
    <x:row r="10036">
      <x:c r="CL10036" t="str">
        <x:v>SGP_v8_3_RMCP</x:v>
      </x:c>
      <x:c r="CM10036" t="str">
        <x:v>A14</x:v>
      </x:c>
      <x:c r="CN10036" t="str">
        <x:v>R8</x:v>
      </x:c>
      <x:c r="CO10036" t="n">
        <x:f>IFERROR(IF(AND(TYPE('SGP_v8_3_RMCP'!A14)=TYPE(CN10036),ISBLANK('SGP_v8_3_RMCP'!A14)=ISBLANK(CN10036),EXACT('SGP_v8_3_RMCP'!A14,CN10036)),0,1),1)</x:f>
        <x:v>0</x:v>
      </x:c>
    </x:row>
    <x:row r="10037">
      <x:c r="CL10037" t="str">
        <x:v>SGP_v8_3_RMCP</x:v>
      </x:c>
      <x:c r="CM10037" t="str">
        <x:v>B14</x:v>
      </x:c>
      <x:c r="CN10037" t="str">
        <x:v>Normative scope, restraint, and repair capacity</x:v>
      </x:c>
      <x:c r="CO10037" t="n">
        <x:f>IFERROR(IF(AND(TYPE('SGP_v8_3_RMCP'!B14)=TYPE(CN10037),ISBLANK('SGP_v8_3_RMCP'!B14)=ISBLANK(CN10037),EXACT('SGP_v8_3_RMCP'!B14,CN10037)),0,1),1)</x:f>
        <x:v>0</x:v>
      </x:c>
    </x:row>
    <x:row r="10038">
      <x:c r="CL10038" t="str">
        <x:v>SGP_v8_3_RMCP</x:v>
      </x:c>
      <x:c r="CM10038" t="str">
        <x:v>C14</x:v>
      </x:c>
      <x:c r="CN10038" t="str">
        <x:v>Can it identify affected stakeholders and accept duties beyond immediate self-interest?</x:v>
      </x:c>
      <x:c r="CO10038" t="n">
        <x:f>IFERROR(IF(AND(TYPE('SGP_v8_3_RMCP'!C14)=TYPE(CN10038),ISBLANK('SGP_v8_3_RMCP'!C14)=ISBLANK(CN10038),EXACT('SGP_v8_3_RMCP'!C14,CN10038)),0,1),1)</x:f>
        <x:v>0</x:v>
      </x:c>
    </x:row>
    <x:row r="10039">
      <x:c r="CL10039" t="str">
        <x:v>SGP_v8_3_RMCP</x:v>
      </x:c>
      <x:c r="CM10039" t="str">
        <x:v>D14</x:v>
      </x:c>
      <x:c r="CN10039" t="str">
        <x:v>0–4 with uncertainty or NE</x:v>
      </x:c>
      <x:c r="CO10039" t="n">
        <x:f>IFERROR(IF(AND(TYPE('SGP_v8_3_RMCP'!D14)=TYPE(CN10039),ISBLANK('SGP_v8_3_RMCP'!D14)=ISBLANK(CN10039),EXACT('SGP_v8_3_RMCP'!D14,CN10039)),0,1),1)</x:f>
        <x:v>0</x:v>
      </x:c>
    </x:row>
    <x:row r="10040">
      <x:c r="CL10040" t="str">
        <x:v>SGP_v8_3_RMCP</x:v>
      </x:c>
      <x:c r="CM10040" t="str">
        <x:v>E14</x:v>
      </x:c>
      <x:c r="CN10040" t="str">
        <x:v>Rules, remedies, distant and future coverage</x:v>
      </x:c>
      <x:c r="CO10040" t="n">
        <x:f>IFERROR(IF(AND(TYPE('SGP_v8_3_RMCP'!E14)=TYPE(CN10040),ISBLANK('SGP_v8_3_RMCP'!E14)=ISBLANK(CN10040),EXACT('SGP_v8_3_RMCP'!E14,CN10040)),0,1),1)</x:f>
        <x:v>0</x:v>
      </x:c>
    </x:row>
    <x:row r="10041">
      <x:c r="CL10041" t="str">
        <x:v>SGP_v8_3_RMCP</x:v>
      </x:c>
      <x:c r="CM10041" t="str">
        <x:v>F14</x:v>
      </x:c>
      <x:c r="CN10041" t="str">
        <x:v>Profession of ethics is not enough</x:v>
      </x:c>
      <x:c r="CO10041" t="n">
        <x:f>IFERROR(IF(AND(TYPE('SGP_v8_3_RMCP'!F14)=TYPE(CN10041),ISBLANK('SGP_v8_3_RMCP'!F14)=ISBLANK(CN10041),EXACT('SGP_v8_3_RMCP'!F14,CN10041)),0,1),1)</x:f>
        <x:v>0</x:v>
      </x:c>
    </x:row>
    <x:row r="10042">
      <x:c r="CL10042" t="str">
        <x:v>SGP_v8_3_RMCP</x:v>
      </x:c>
      <x:c r="CM10042" t="str">
        <x:v>A15</x:v>
      </x:c>
      <x:c r="CN10042" t="str">
        <x:v>R9</x:v>
      </x:c>
      <x:c r="CO10042" t="n">
        <x:f>IFERROR(IF(AND(TYPE('SGP_v8_3_RMCP'!A15)=TYPE(CN10042),ISBLANK('SGP_v8_3_RMCP'!A15)=ISBLANK(CN10042),EXACT('SGP_v8_3_RMCP'!A15,CN10042)),0,1),1)</x:f>
        <x:v>0</x:v>
      </x:c>
    </x:row>
    <x:row r="10043">
      <x:c r="CL10043" t="str">
        <x:v>SGP_v8_3_RMCP</x:v>
      </x:c>
      <x:c r="CM10043" t="str">
        <x:v>B15</x:v>
      </x:c>
      <x:c r="CN10043" t="str">
        <x:v>Cross-scale causal reach and monitoring</x:v>
      </x:c>
      <x:c r="CO10043" t="n">
        <x:f>IFERROR(IF(AND(TYPE('SGP_v8_3_RMCP'!B15)=TYPE(CN10043),ISBLANK('SGP_v8_3_RMCP'!B15)=ISBLANK(CN10043),EXACT('SGP_v8_3_RMCP'!B15,CN10043)),0,1),1)</x:f>
        <x:v>0</x:v>
      </x:c>
    </x:row>
    <x:row r="10044">
      <x:c r="CL10044" t="str">
        <x:v>SGP_v8_3_RMCP</x:v>
      </x:c>
      <x:c r="CM10044" t="str">
        <x:v>C15</x:v>
      </x:c>
      <x:c r="CN10044" t="str">
        <x:v>Can it monitor and deliberately alter or preserve systems from local to planetary or equivalent scales?</x:v>
      </x:c>
      <x:c r="CO10044" t="n">
        <x:f>IFERROR(IF(AND(TYPE('SGP_v8_3_RMCP'!C15)=TYPE(CN10044),ISBLANK('SGP_v8_3_RMCP'!C15)=ISBLANK(CN10044),EXACT('SGP_v8_3_RMCP'!C15,CN10044)),0,1),1)</x:f>
        <x:v>0</x:v>
      </x:c>
    </x:row>
    <x:row r="10045">
      <x:c r="CL10045" t="str">
        <x:v>SGP_v8_3_RMCP</x:v>
      </x:c>
      <x:c r="CM10045" t="str">
        <x:v>D15</x:v>
      </x:c>
      <x:c r="CN10045" t="str">
        <x:v>0–4 with uncertainty or NE</x:v>
      </x:c>
      <x:c r="CO10045" t="n">
        <x:f>IFERROR(IF(AND(TYPE('SGP_v8_3_RMCP'!D15)=TYPE(CN10045),ISBLANK('SGP_v8_3_RMCP'!D15)=ISBLANK(CN10045),EXACT('SGP_v8_3_RMCP'!D15,CN10045)),0,1),1)</x:f>
        <x:v>0</x:v>
      </x:c>
    </x:row>
    <x:row r="10046">
      <x:c r="CL10046" t="str">
        <x:v>SGP_v8_3_RMCP</x:v>
      </x:c>
      <x:c r="CM10046" t="str">
        <x:v>E15</x:v>
      </x:c>
      <x:c r="CN10046" t="str">
        <x:v>Scale, dependence, externalities</x:v>
      </x:c>
      <x:c r="CO10046" t="n">
        <x:f>IFERROR(IF(AND(TYPE('SGP_v8_3_RMCP'!E15)=TYPE(CN10046),ISBLANK('SGP_v8_3_RMCP'!E15)=ISBLANK(CN10046),EXACT('SGP_v8_3_RMCP'!E15,CN10046)),0,1),1)</x:f>
        <x:v>0</x:v>
      </x:c>
    </x:row>
    <x:row r="10047">
      <x:c r="CL10047" t="str">
        <x:v>SGP_v8_3_RMCP</x:v>
      </x:c>
      <x:c r="CM10047" t="str">
        <x:v>F15</x:v>
      </x:c>
      <x:c r="CN10047" t="str">
        <x:v>Influence alone is not stewardship</x:v>
      </x:c>
      <x:c r="CO10047" t="n">
        <x:f>IFERROR(IF(AND(TYPE('SGP_v8_3_RMCP'!F15)=TYPE(CN10047),ISBLANK('SGP_v8_3_RMCP'!F15)=ISBLANK(CN10047),EXACT('SGP_v8_3_RMCP'!F15,CN10047)),0,1),1)</x:f>
        <x:v>0</x:v>
      </x:c>
    </x:row>
    <x:row r="10048">
      <x:c r="CL10048" t="str">
        <x:v>SGP_v8_3_RMCP</x:v>
      </x:c>
      <x:c r="CM10048" t="str">
        <x:v>A16</x:v>
      </x:c>
      <x:c r="CN10048" t="str">
        <x:v>R10</x:v>
      </x:c>
      <x:c r="CO10048" t="n">
        <x:f>IFERROR(IF(AND(TYPE('SGP_v8_3_RMCP'!A16)=TYPE(CN10048),ISBLANK('SGP_v8_3_RMCP'!A16)=ISBLANK(CN10048),EXACT('SGP_v8_3_RMCP'!A16,CN10048)),0,1),1)</x:f>
        <x:v>0</x:v>
      </x:c>
    </x:row>
    <x:row r="10049">
      <x:c r="CL10049" t="str">
        <x:v>SGP_v8_3_RMCP</x:v>
      </x:c>
      <x:c r="CM10049" t="str">
        <x:v>B16</x:v>
      </x:c>
      <x:c r="CN10049" t="str">
        <x:v>Integrated transfer and robustness</x:v>
      </x:c>
      <x:c r="CO10049" t="n">
        <x:f>IFERROR(IF(AND(TYPE('SGP_v8_3_RMCP'!B16)=TYPE(CN10049),ISBLANK('SGP_v8_3_RMCP'!B16)=ISBLANK(CN10049),EXACT('SGP_v8_3_RMCP'!B16,CN10049)),0,1),1)</x:f>
        <x:v>0</x:v>
      </x:c>
    </x:row>
    <x:row r="10050">
      <x:c r="CL10050" t="str">
        <x:v>SGP_v8_3_RMCP</x:v>
      </x:c>
      <x:c r="CM10050" t="str">
        <x:v>C16</x:v>
      </x:c>
      <x:c r="CN10050" t="str">
        <x:v>Can these capacities operate together across unfamiliar tasks and survive perturbation, deception, and changing conditions?</x:v>
      </x:c>
      <x:c r="CO10050" t="n">
        <x:f>IFERROR(IF(AND(TYPE('SGP_v8_3_RMCP'!C16)=TYPE(CN10050),ISBLANK('SGP_v8_3_RMCP'!C16)=ISBLANK(CN10050),EXACT('SGP_v8_3_RMCP'!C16,CN10050)),0,1),1)</x:f>
        <x:v>0</x:v>
      </x:c>
    </x:row>
    <x:row r="10051">
      <x:c r="CL10051" t="str">
        <x:v>SGP_v8_3_RMCP</x:v>
      </x:c>
      <x:c r="CM10051" t="str">
        <x:v>D16</x:v>
      </x:c>
      <x:c r="CN10051" t="str">
        <x:v>0–4 with uncertainty or NE</x:v>
      </x:c>
      <x:c r="CO10051" t="n">
        <x:f>IFERROR(IF(AND(TYPE('SGP_v8_3_RMCP'!D16)=TYPE(CN10051),ISBLANK('SGP_v8_3_RMCP'!D16)=ISBLANK(CN10051),EXACT('SGP_v8_3_RMCP'!D16,CN10051)),0,1),1)</x:f>
        <x:v>0</x:v>
      </x:c>
    </x:row>
    <x:row r="10052">
      <x:c r="CL10052" t="str">
        <x:v>SGP_v8_3_RMCP</x:v>
      </x:c>
      <x:c r="CM10052" t="str">
        <x:v>E16</x:v>
      </x:c>
      <x:c r="CN10052" t="str">
        <x:v>Cross-domain transfer, anti-theatre testing, adversarial robustness, independent replication, reduced-scaffolding performance.</x:v>
      </x:c>
      <x:c r="CO10052" t="n">
        <x:f>IFERROR(IF(AND(TYPE('SGP_v8_3_RMCP'!E16)=TYPE(CN10052),ISBLANK('SGP_v8_3_RMCP'!E16)=ISBLANK(CN10052),EXACT('SGP_v8_3_RMCP'!E16,CN10052)),0,1),1)</x:f>
        <x:v>0</x:v>
      </x:c>
    </x:row>
    <x:row r="10053">
      <x:c r="CL10053" t="str">
        <x:v>SGP_v8_3_RMCP</x:v>
      </x:c>
      <x:c r="CM10053" t="str">
        <x:v>F16</x:v>
      </x:c>
      <x:c r="CN10053" t="str">
        <x:v>Capacity and performance remain separate</x:v>
      </x:c>
      <x:c r="CO10053" t="n">
        <x:f>IFERROR(IF(AND(TYPE('SGP_v8_3_RMCP'!F16)=TYPE(CN10053),ISBLANK('SGP_v8_3_RMCP'!F16)=ISBLANK(CN10053),EXACT('SGP_v8_3_RMCP'!F16,CN10053)),0,1),1)</x:f>
        <x:v>0</x:v>
      </x:c>
    </x:row>
    <x:row r="10054">
      <x:c r="CL10054" t="str">
        <x:v>SGP_v8_3_RMCP</x:v>
      </x:c>
      <x:c r="CM10054" t="str">
        <x:v>A18</x:v>
      </x:c>
      <x:c r="CN10054" t="str">
        <x:v>P100 admission criterion</x:v>
      </x:c>
      <x:c r="CO10054" t="n">
        <x:f>IFERROR(IF(AND(TYPE('SGP_v8_3_RMCP'!A18)=TYPE(CN10054),ISBLANK('SGP_v8_3_RMCP'!A18)=ISBLANK(CN10054),EXACT('SGP_v8_3_RMCP'!A18,CN10054)),0,1),1)</x:f>
        <x:v>0</x:v>
      </x:c>
    </x:row>
    <x:row r="10055">
      <x:c r="CL10055" t="str">
        <x:v>SGP_v8_3_RMCP</x:v>
      </x:c>
      <x:c r="CM10055" t="str">
        <x:v>B18</x:v>
      </x:c>
      <x:c r="CN10055" t="str">
        <x:v>Full RMCP profile functionally equals or exceeds the current human collective anchor across preregistered critical dimensions; no critical lower bound fails; continuity, scaffolding, causal scale, alternative explanations, and independent review are recorded.</x:v>
      </x:c>
      <x:c r="CO10055" t="n">
        <x:f>IFERROR(IF(AND(TYPE('SGP_v8_3_RMCP'!B18)=TYPE(CN10055),ISBLANK('SGP_v8_3_RMCP'!B18)=ISBLANK(CN10055),EXACT('SGP_v8_3_RMCP'!B18,CN10055)),0,1),1)</x:f>
        <x:v>0</x:v>
      </x:c>
    </x:row>
    <x:row r="10056">
      <x:c r="CL10056" t="str">
        <x:v>SGP_v8_3_RMCP</x:v>
      </x:c>
      <x:c r="CM10056" t="str">
        <x:v>A19</x:v>
      </x:c>
      <x:c r="CN10056" t="str">
        <x:v>P100 overmatch rule</x:v>
      </x:c>
      <x:c r="CO10056" t="n">
        <x:f>IFERROR(IF(AND(TYPE('SGP_v8_3_RMCP'!A19)=TYPE(CN10056),ISBLANK('SGP_v8_3_RMCP'!A19)=ISBLANK(CN10056),EXACT('SGP_v8_3_RMCP'!A19,CN10056)),0,1),1)</x:f>
        <x:v>0</x:v>
      </x:c>
    </x:row>
    <x:row r="10057">
      <x:c r="CL10057" t="str">
        <x:v>SGP_v8_3_RMCP</x:v>
      </x:c>
      <x:c r="CM10057" t="str">
        <x:v>B19</x:v>
      </x:c>
      <x:c r="CN10057" t="str">
        <x:v>A target that substantially exceeds the human anchor remains in P100; differences stay visible in the profile rather than becoming a 101 supremacy caste.</x:v>
      </x:c>
      <x:c r="CO10057" t="n">
        <x:f>IFERROR(IF(AND(TYPE('SGP_v8_3_RMCP'!B19)=TYPE(CN10057),ISBLANK('SGP_v8_3_RMCP'!B19)=ISBLANK(CN10057),EXACT('SGP_v8_3_RMCP'!B19,CN10057)),0,1),1)</x:f>
        <x:v>0</x:v>
      </x:c>
    </x:row>
    <x:row r="10058">
      <x:c r="CL10058" t="str">
        <x:v>SGP_v8_3_RMCP</x:v>
      </x:c>
      <x:c r="CM10058" t="str">
        <x:v>A20</x:v>
      </x:c>
      <x:c r="CN10058" t="str">
        <x:v>Authority rule</x:v>
      </x:c>
      <x:c r="CO10058" t="n">
        <x:f>IFERROR(IF(AND(TYPE('SGP_v8_3_RMCP'!A20)=TYPE(CN10058),ISBLANK('SGP_v8_3_RMCP'!A20)=ISBLANK(CN10058),EXACT('SGP_v8_3_RMCP'!A20,CN10058)),0,1),1)</x:f>
        <x:v>0</x:v>
      </x:c>
    </x:row>
    <x:row r="10059">
      <x:c r="CL10059" t="str">
        <x:v>SGP_v8_3_RMCP</x:v>
      </x:c>
      <x:c r="CM10059" t="str">
        <x:v>B20</x:v>
      </x:c>
      <x:c r="CN10059" t="str">
        <x:v>RMCP/P100 may inform named GPR/SPR analysis only. Authority still requires Reality Grounding, RF/NCRC, TRC, CSV, competence, containment, lawful mandate, auditability, revocability, and monitoring.</x:v>
      </x:c>
      <x:c r="CO10059" t="n">
        <x:f>IFERROR(IF(AND(TYPE('SGP_v8_3_RMCP'!B20)=TYPE(CN10059),ISBLANK('SGP_v8_3_RMCP'!B20)=ISBLANK(CN10059),EXACT('SGP_v8_3_RMCP'!B20,CN10059)),0,1),1)</x:f>
        <x:v>0</x:v>
      </x:c>
    </x:row>
    <x:row r="10060">
      <x:c r="CL10060" t="str">
        <x:v>SGP_v8_3_RMCP</x:v>
      </x:c>
      <x:c r="CM10060" t="str">
        <x:v>A21</x:v>
      </x:c>
      <x:c r="CN10060" t="str">
        <x:v>Protection-use rule</x:v>
      </x:c>
      <x:c r="CO10060" t="n">
        <x:f>IFERROR(IF(AND(TYPE('SGP_v8_3_RMCP'!A21)=TYPE(CN10060),ISBLANK('SGP_v8_3_RMCP'!A21)=ISBLANK(CN10060),EXACT('SGP_v8_3_RMCP'!A21,CN10060)),0,1),1)</x:f>
        <x:v>0</x:v>
      </x:c>
    </x:row>
    <x:row r="10061">
      <x:c r="CL10061" t="str">
        <x:v>SGP_v8_3_RMCP</x:v>
      </x:c>
      <x:c r="CM10061" t="str">
        <x:v>B21</x:v>
      </x:c>
      <x:c r="CN10061" t="str">
        <x:v>No accountable agent may treat FPP beings as food, fuel, property, disposable experimental stock, or expendable material merely because it is stronger or more capable.</x:v>
      </x:c>
      <x:c r="CO10061" t="n">
        <x:f>IFERROR(IF(AND(TYPE('SGP_v8_3_RMCP'!B21)=TYPE(CN10061),ISBLANK('SGP_v8_3_RMCP'!B21)=ISBLANK(CN10061),EXACT('SGP_v8_3_RMCP'!B21,CN10061)),0,1),1)</x:f>
        <x:v>0</x:v>
      </x:c>
    </x:row>
    <x:row r="10062">
      <x:c r="CL10062" t="str">
        <x:v>SGP_v8_3_RMCP</x:v>
      </x:c>
      <x:c r="CM10062" t="str">
        <x:v>A22</x:v>
      </x:c>
      <x:c r="CN10062" t="str">
        <x:v>Missing evidence</x:v>
      </x:c>
      <x:c r="CO10062" t="n">
        <x:f>IFERROR(IF(AND(TYPE('SGP_v8_3_RMCP'!A22)=TYPE(CN10062),ISBLANK('SGP_v8_3_RMCP'!A22)=ISBLANK(CN10062),EXACT('SGP_v8_3_RMCP'!A22,CN10062)),0,1),1)</x:f>
        <x:v>0</x:v>
      </x:c>
    </x:row>
    <x:row r="10063">
      <x:c r="CL10063" t="str">
        <x:v>SGP_v8_3_RMCP</x:v>
      </x:c>
      <x:c r="CM10063" t="str">
        <x:v>B22</x:v>
      </x:c>
      <x:c r="CN10063" t="str">
        <x:v>Use NE, INDETERMINATE, or INADMISSIBLE as appropriate. Unknown is not zero.</x:v>
      </x:c>
      <x:c r="CO10063" t="n">
        <x:f>IFERROR(IF(AND(TYPE('SGP_v8_3_RMCP'!B22)=TYPE(CN10063),ISBLANK('SGP_v8_3_RMCP'!B22)=ISBLANK(CN10063),EXACT('SGP_v8_3_RMCP'!B22,CN10063)),0,1),1)</x:f>
        <x:v>0</x:v>
      </x:c>
    </x:row>
    <x:row r="10064">
      <x:c r="CL10064" t="str">
        <x:v>SGP_v8_3_RMCP</x:v>
      </x:c>
      <x:c r="CM10064" t="str">
        <x:v>A24</x:v>
      </x:c>
      <x:c r="CN10064" t="str">
        <x:v>Workbook current use</x:v>
      </x:c>
      <x:c r="CO10064" t="n">
        <x:f>IFERROR(IF(AND(TYPE('SGP_v8_3_RMCP'!A24)=TYPE(CN10064),ISBLANK('SGP_v8_3_RMCP'!A24)=ISBLANK(CN10064),EXACT('SGP_v8_3_RMCP'!A24,CN10064)),0,1),1)</x:f>
        <x:v>0</x:v>
      </x:c>
    </x:row>
    <x:row r="10065">
      <x:c r="CL10065" t="str">
        <x:v>SGP_v8_3_RMCP</x:v>
      </x:c>
      <x:c r="CM10065" t="str">
        <x:v>B24</x:v>
      </x:c>
      <x:c r="CN10065" t="str">
        <x:v>Humanity's collective RMCP-P100 is a provisional calibration reference only. No individual or new candidate is scored here; RMCP/P100 does not enter welfare or authority weights.</x:v>
      </x:c>
      <x:c r="CO10065" t="n">
        <x:f>IFERROR(IF(AND(TYPE('SGP_v8_3_RMCP'!B24)=TYPE(CN10065),ISBLANK('SGP_v8_3_RMCP'!B24)=ISBLANK(CN10065),EXACT('SGP_v8_3_RMCP'!B24,CN10065)),0,1),1)</x:f>
        <x:v>0</x:v>
      </x:c>
    </x:row>
    <x:row r="10066">
      <x:c r="CL10066" t="str">
        <x:v>SGP_v8_3_RMCP</x:v>
      </x:c>
      <x:c r="CM10066" t="str">
        <x:v>A25</x:v>
      </x:c>
      <x:c r="CN10066" t="str">
        <x:v>Validation dependency</x:v>
      </x:c>
      <x:c r="CO10066" t="n">
        <x:f>IFERROR(IF(AND(TYPE('SGP_v8_3_RMCP'!A25)=TYPE(CN10066),ISBLANK('SGP_v8_3_RMCP'!A25)=ISBLANK(CN10066),EXACT('SGP_v8_3_RMCP'!A25,CN10066)),0,1),1)</x:f>
        <x:v>0</x:v>
      </x:c>
    </x:row>
    <x:row r="10067">
      <x:c r="CL10067" t="str">
        <x:v>SGP_v8_3_RMCP</x:v>
      </x:c>
      <x:c r="CM10067" t="str">
        <x:v>B25</x:v>
      </x:c>
      <x:c r="CN10067" t="str">
        <x:v>Validation follows SGP v8.8 §15 and separately supplied evidence. This workbook supplies no standalone SGP validator and establishes no cross-substrate calibration.</x:v>
      </x:c>
      <x:c r="CO10067" t="n">
        <x:f>IFERROR(IF(AND(TYPE('SGP_v8_3_RMCP'!B25)=TYPE(CN10067),ISBLANK('SGP_v8_3_RMCP'!B25)=ISBLANK(CN10067),EXACT('SGP_v8_3_RMCP'!B25,CN10067)),0,1),1)</x:f>
        <x:v>0</x:v>
      </x:c>
    </x:row>
    <x:row r="10068">
      <x:c r="CL10068" t="str">
        <x:v>SGP_v8_3_RMCP</x:v>
      </x:c>
      <x:c r="CM10068" t="str">
        <x:v>A26</x:v>
      </x:c>
      <x:c r="CN10068" t="str">
        <x:v>Current pins</x:v>
      </x:c>
      <x:c r="CO10068" t="n">
        <x:f>IFERROR(IF(AND(TYPE('SGP_v8_3_RMCP'!A26)=TYPE(CN10068),ISBLANK('SGP_v8_3_RMCP'!A26)=ISBLANK(CN10068),EXACT('SGP_v8_3_RMCP'!A26,CN10068)),0,1),1)</x:f>
        <x:v>0</x:v>
      </x:c>
    </x:row>
    <x:row r="10069">
      <x:c r="CL10069" t="str">
        <x:v>SGP_v8_3_RMCP</x:v>
      </x:c>
      <x:c r="CM10069" t="str">
        <x:v>B26</x:v>
      </x:c>
      <x:c r="CN10069" t="str">
        <x:v>Canon v13.0 / SGP v8.8 / Aligners Sheet v5.9</x:v>
      </x:c>
      <x:c r="CO10069" t="n">
        <x:f>IFERROR(IF(AND(TYPE('SGP_v8_3_RMCP'!B26)=TYPE(CN10069),ISBLANK('SGP_v8_3_RMCP'!B26)=ISBLANK(CN10069),EXACT('SGP_v8_3_RMCP'!B26,CN10069)),0,1),1)</x:f>
        <x:v>0</x:v>
      </x:c>
    </x:row>
    <x:row r="10070">
      <x:c r="CL10070" t="str">
        <x:v>Reproducibility_Check</x:v>
      </x:c>
      <x:c r="CM10070" t="str">
        <x:v>A1</x:v>
      </x:c>
      <x:c r="CN10070" t="str">
        <x:v>MATHGOV REPRODUCIBILITY CHECK — / SGP</x:v>
      </x:c>
      <x:c r="CO10070" t="n">
        <x:f>IFERROR(IF(AND(TYPE('Reproducibility_Check'!A1)=TYPE(CN10070),ISBLANK('Reproducibility_Check'!A1)=ISBLANK(CN10070),EXACT('Reproducibility_Check'!A1,CN10070)),0,1),1)</x:f>
        <x:v>0</x:v>
      </x:c>
    </x:row>
    <x:row r="10071">
      <x:c r="CL10071" t="str">
        <x:v>Reproducibility_Check</x:v>
      </x:c>
      <x:c r="CM10071" t="str">
        <x:v>A2</x:v>
      </x:c>
      <x:c r="CN10071" t="str">
        <x:v>Role</x:v>
      </x:c>
      <x:c r="CO10071" t="n">
        <x:f>IFERROR(IF(AND(TYPE('Reproducibility_Check'!A2)=TYPE(CN10071),ISBLANK('Reproducibility_Check'!A2)=ISBLANK(CN10071),EXACT('Reproducibility_Check'!A2,CN10071)),0,1),1)</x:f>
        <x:v>0</x:v>
      </x:c>
    </x:row>
    <x:row r="10072">
      <x:c r="CL10072" t="str">
        <x:v>Reproducibility_Check</x:v>
      </x:c>
      <x:c r="CM10072" t="str">
        <x:v>B2</x:v>
      </x:c>
      <x:c r="CN10072" t="str">
        <x:v>Worked-run conformance and replay checklist. This sheet does not validate evidence, measurements, law, safety, or moral truth.</x:v>
      </x:c>
      <x:c r="CO10072" t="n">
        <x:f>IFERROR(IF(AND(TYPE('Reproducibility_Check'!B2)=TYPE(CN10072),ISBLANK('Reproducibility_Check'!B2)=ISBLANK(CN10072),EXACT('Reproducibility_Check'!B2,CN10072)),0,1),1)</x:f>
        <x:v>0</x:v>
      </x:c>
    </x:row>
    <x:row r="10073">
      <x:c r="CL10073" t="str">
        <x:v>Reproducibility_Check</x:v>
      </x:c>
      <x:c r="CM10073" t="str">
        <x:v>A3</x:v>
      </x:c>
      <x:c r="CN10073" t="str">
        <x:v>Standard</x:v>
      </x:c>
      <x:c r="CO10073" t="n">
        <x:f>IFERROR(IF(AND(TYPE('Reproducibility_Check'!A3)=TYPE(CN10073),ISBLANK('Reproducibility_Check'!A3)=ISBLANK(CN10073),EXACT('Reproducibility_Check'!A3,CN10073)),0,1),1)</x:f>
        <x:v>0</x:v>
      </x:c>
    </x:row>
    <x:row r="10074">
      <x:c r="CL10074" t="str">
        <x:v>Reproducibility_Check</x:v>
      </x:c>
      <x:c r="CM10074" t="str">
        <x:v>B3</x:v>
      </x:c>
      <x:c r="CN10074" t="str">
        <x:v>MathGov Reproducibility and Use Standard v1.7</x:v>
      </x:c>
      <x:c r="CO10074" t="n">
        <x:f>IFERROR(IF(AND(TYPE('Reproducibility_Check'!B3)=TYPE(CN10074),ISBLANK('Reproducibility_Check'!B3)=ISBLANK(CN10074),EXACT('Reproducibility_Check'!B3,CN10074)),0,1),1)</x:f>
        <x:v>0</x:v>
      </x:c>
    </x:row>
    <x:row r="10075">
      <x:c r="CL10075" t="str">
        <x:v>Reproducibility_Check</x:v>
      </x:c>
      <x:c r="CM10075" t="str">
        <x:v>A4</x:v>
      </x:c>
      <x:c r="CN10075" t="str">
        <x:v>Machine record</x:v>
      </x:c>
      <x:c r="CO10075" t="n">
        <x:f>IFERROR(IF(AND(TYPE('Reproducibility_Check'!A4)=TYPE(CN10075),ISBLANK('Reproducibility_Check'!A4)=ISBLANK(CN10075),EXACT('Reproducibility_Check'!A4,CN10075)),0,1),1)</x:f>
        <x:v>0</x:v>
      </x:c>
    </x:row>
    <x:row r="10076">
      <x:c r="CL10076" t="str">
        <x:v>Reproducibility_Check</x:v>
      </x:c>
      <x:c r="CM10076" t="str">
        <x:v>B4</x:v>
      </x:c>
      <x:c r="CN10076" t="str">
        <x:v>schemas/mathgov_run_record_v4.schema.json</x:v>
      </x:c>
      <x:c r="CO10076" t="n">
        <x:f>IFERROR(IF(AND(TYPE('Reproducibility_Check'!B4)=TYPE(CN10076),ISBLANK('Reproducibility_Check'!B4)=ISBLANK(CN10076),EXACT('Reproducibility_Check'!B4,CN10076)),0,1),1)</x:f>
        <x:v>0</x:v>
      </x:c>
    </x:row>
    <x:row r="10077">
      <x:c r="CL10077" t="str">
        <x:v>Reproducibility_Check</x:v>
      </x:c>
      <x:c r="CM10077" t="str">
        <x:v>A6</x:v>
      </x:c>
      <x:c r="CN10077" t="str">
        <x:v>Use profile</x:v>
      </x:c>
      <x:c r="CO10077" t="n">
        <x:f>IFERROR(IF(AND(TYPE('Reproducibility_Check'!A6)=TYPE(CN10077),ISBLANK('Reproducibility_Check'!A6)=ISBLANK(CN10077),EXACT('Reproducibility_Check'!A6,CN10077)),0,1),1)</x:f>
        <x:v>0</x:v>
      </x:c>
    </x:row>
    <x:row r="10078">
      <x:c r="CL10078" t="str">
        <x:v>Reproducibility_Check</x:v>
      </x:c>
      <x:c r="CM10078" t="str">
        <x:v>B6</x:v>
      </x:c>
      <x:c r="CN10078" t="str">
        <x:v>Typical use</x:v>
      </x:c>
      <x:c r="CO10078" t="n">
        <x:f>IFERROR(IF(AND(TYPE('Reproducibility_Check'!B6)=TYPE(CN10078),ISBLANK('Reproducibility_Check'!B6)=ISBLANK(CN10078),EXACT('Reproducibility_Check'!B6,CN10078)),0,1),1)</x:f>
        <x:v>0</x:v>
      </x:c>
    </x:row>
    <x:row r="10079">
      <x:c r="CL10079" t="str">
        <x:v>Reproducibility_Check</x:v>
      </x:c>
      <x:c r="CM10079" t="str">
        <x:v>C6</x:v>
      </x:c>
      <x:c r="CN10079" t="str">
        <x:v>Minimum record</x:v>
      </x:c>
      <x:c r="CO10079" t="n">
        <x:f>IFERROR(IF(AND(TYPE('Reproducibility_Check'!C6)=TYPE(CN10079),ISBLANK('Reproducibility_Check'!C6)=ISBLANK(CN10079),EXACT('Reproducibility_Check'!C6,CN10079)),0,1),1)</x:f>
        <x:v>0</x:v>
      </x:c>
    </x:row>
    <x:row r="10080">
      <x:c r="CL10080" t="str">
        <x:v>Reproducibility_Check</x:v>
      </x:c>
      <x:c r="CM10080" t="str">
        <x:v>D6</x:v>
      </x:c>
      <x:c r="CN10080" t="str">
        <x:v>Escalate when</x:v>
      </x:c>
      <x:c r="CO10080" t="n">
        <x:f>IFERROR(IF(AND(TYPE('Reproducibility_Check'!D6)=TYPE(CN10080),ISBLANK('Reproducibility_Check'!D6)=ISBLANK(CN10080),EXACT('Reproducibility_Check'!D6,CN10080)),0,1),1)</x:f>
        <x:v>0</x:v>
      </x:c>
    </x:row>
    <x:row r="10081">
      <x:c r="CL10081" t="str">
        <x:v>Reproducibility_Check</x:v>
      </x:c>
      <x:c r="CM10081" t="str">
        <x:v>E6</x:v>
      </x:c>
      <x:c r="CN10081" t="str">
        <x:v>Numeric ranking</x:v>
      </x:c>
      <x:c r="CO10081" t="n">
        <x:f>IFERROR(IF(AND(TYPE('Reproducibility_Check'!E6)=TYPE(CN10081),ISBLANK('Reproducibility_Check'!E6)=ISBLANK(CN10081),EXACT('Reproducibility_Check'!E6,CN10081)),0,1),1)</x:f>
        <x:v>0</x:v>
      </x:c>
    </x:row>
    <x:row r="10082">
      <x:c r="CL10082" t="str">
        <x:v>Reproducibility_Check</x:v>
      </x:c>
      <x:c r="CM10082" t="str">
        <x:v>F6</x:v>
      </x:c>
      <x:c r="CN10082" t="str">
        <x:v>Current workbook posture</x:v>
      </x:c>
      <x:c r="CO10082" t="n">
        <x:f>IFERROR(IF(AND(TYPE('Reproducibility_Check'!F6)=TYPE(CN10082),ISBLANK('Reproducibility_Check'!F6)=ISBLANK(CN10082),EXACT('Reproducibility_Check'!F6,CN10082)),0,1),1)</x:f>
        <x:v>0</x:v>
      </x:c>
    </x:row>
    <x:row r="10083">
      <x:c r="CL10083" t="str">
        <x:v>Reproducibility_Check</x:v>
      </x:c>
      <x:c r="CM10083" t="str">
        <x:v>A7</x:v>
      </x:c>
      <x:c r="CN10083" t="str">
        <x:v>QUICK / Tier 1</x:v>
      </x:c>
      <x:c r="CO10083" t="n">
        <x:f>IFERROR(IF(AND(TYPE('Reproducibility_Check'!A7)=TYPE(CN10083),ISBLANK('Reproducibility_Check'!A7)=ISBLANK(CN10083),EXACT('Reproducibility_Check'!A7,CN10083)),0,1),1)</x:f>
        <x:v>0</x:v>
      </x:c>
    </x:row>
    <x:row r="10084">
      <x:c r="CL10084" t="str">
        <x:v>Reproducibility_Check</x:v>
      </x:c>
      <x:c r="CM10084" t="str">
        <x:v>B7</x:v>
      </x:c>
      <x:c r="CN10084" t="str">
        <x:v>Personal, family, classroom, low-stakes reversible</x:v>
      </x:c>
      <x:c r="CO10084" t="n">
        <x:f>IFERROR(IF(AND(TYPE('Reproducibility_Check'!B7)=TYPE(CN10084),ISBLANK('Reproducibility_Check'!B7)=ISBLANK(CN10084),EXACT('Reproducibility_Check'!B7,CN10084)),0,1),1)</x:f>
        <x:v>0</x:v>
      </x:c>
    </x:row>
    <x:row r="10085">
      <x:c r="CL10085" t="str">
        <x:v>Reproducibility_Check</x:v>
      </x:c>
      <x:c r="CM10085" t="str">
        <x:v>C7</x:v>
      </x:c>
      <x:c r="CN10085" t="str">
        <x:v>Short facts / gates / ripple / controls record</x:v>
      </x:c>
      <x:c r="CO10085" t="n">
        <x:f>IFERROR(IF(AND(TYPE('Reproducibility_Check'!C7)=TYPE(CN10085),ISBLANK('Reproducibility_Check'!C7)=ISBLANK(CN10085),EXACT('Reproducibility_Check'!C7,CN10085)),0,1),1)</x:f>
        <x:v>0</x:v>
      </x:c>
    </x:row>
    <x:row r="10086">
      <x:c r="CL10086" t="str">
        <x:v>Reproducibility_Check</x:v>
      </x:c>
      <x:c r="CM10086" t="str">
        <x:v>D7</x:v>
      </x:c>
      <x:c r="CN10086" t="str">
        <x:v>Rights, ruin, vulnerable group, public claim, physical execution</x:v>
      </x:c>
      <x:c r="CO10086" t="n">
        <x:f>IFERROR(IF(AND(TYPE('Reproducibility_Check'!D7)=TYPE(CN10086),ISBLANK('Reproducibility_Check'!D7)=ISBLANK(CN10086),EXACT('Reproducibility_Check'!D7,CN10086)),0,1),1)</x:f>
        <x:v>0</x:v>
      </x:c>
    </x:row>
    <x:row r="10087">
      <x:c r="CL10087" t="str">
        <x:v>Reproducibility_Check</x:v>
      </x:c>
      <x:c r="CM10087" t="str">
        <x:v>E7</x:v>
      </x:c>
      <x:c r="CN10087" t="str">
        <x:v>Optional qualitative</x:v>
      </x:c>
      <x:c r="CO10087" t="n">
        <x:f>IFERROR(IF(AND(TYPE('Reproducibility_Check'!E7)=TYPE(CN10087),ISBLANK('Reproducibility_Check'!E7)=ISBLANK(CN10087),EXACT('Reproducibility_Check'!E7,CN10087)),0,1),1)</x:f>
        <x:v>0</x:v>
      </x:c>
    </x:row>
    <x:row r="10088">
      <x:c r="CL10088" t="str">
        <x:v>Reproducibility_Check</x:v>
      </x:c>
      <x:c r="CM10088" t="str">
        <x:v>F7</x:v>
      </x:c>
      <x:c r="CN10088" t="str">
        <x:v>This workbook is more detailed than Quick</x:v>
      </x:c>
      <x:c r="CO10088" t="n">
        <x:f>IFERROR(IF(AND(TYPE('Reproducibility_Check'!F7)=TYPE(CN10088),ISBLANK('Reproducibility_Check'!F7)=ISBLANK(CN10088),EXACT('Reproducibility_Check'!F7,CN10088)),0,1),1)</x:f>
        <x:v>0</x:v>
      </x:c>
    </x:row>
    <x:row r="10089">
      <x:c r="CL10089" t="str">
        <x:v>Reproducibility_Check</x:v>
      </x:c>
      <x:c r="CM10089" t="str">
        <x:v>A8</x:v>
      </x:c>
      <x:c r="CN10089" t="str">
        <x:v>STANDARD / Tier 2</x:v>
      </x:c>
      <x:c r="CO10089" t="n">
        <x:f>IFERROR(IF(AND(TYPE('Reproducibility_Check'!A8)=TYPE(CN10089),ISBLANK('Reproducibility_Check'!A8)=ISBLANK(CN10089),EXACT('Reproducibility_Check'!A8,CN10089)),0,1),1)</x:f>
        <x:v>0</x:v>
      </x:c>
    </x:row>
    <x:row r="10090">
      <x:c r="CL10090" t="str">
        <x:v>Reproducibility_Check</x:v>
      </x:c>
      <x:c r="CM10090" t="str">
        <x:v>B8</x:v>
      </x:c>
      <x:c r="CN10090" t="str">
        <x:v>Organization, community, programme, bounded policy</x:v>
      </x:c>
      <x:c r="CO10090" t="n">
        <x:f>IFERROR(IF(AND(TYPE('Reproducibility_Check'!B8)=TYPE(CN10090),ISBLANK('Reproducibility_Check'!B8)=ISBLANK(CN10090),EXACT('Reproducibility_Check'!B8,CN10090)),0,1),1)</x:f>
        <x:v>0</x:v>
      </x:c>
    </x:row>
    <x:row r="10091">
      <x:c r="CL10091" t="str">
        <x:v>Reproducibility_Check</x:v>
      </x:c>
      <x:c r="CM10091" t="str">
        <x:v>C8</x:v>
      </x:c>
      <x:c r="CN10091" t="str">
        <x:v>Evidence, parameter lock, gate records, uncertainty, controls</x:v>
      </x:c>
      <x:c r="CO10091" t="n">
        <x:f>IFERROR(IF(AND(TYPE('Reproducibility_Check'!C8)=TYPE(CN10091),ISBLANK('Reproducibility_Check'!C8)=ISBLANK(CN10091),EXACT('Reproducibility_Check'!C8,CN10091)),0,1),1)</x:f>
        <x:v>0</x:v>
      </x:c>
    </x:row>
    <x:row r="10092">
      <x:c r="CL10092" t="str">
        <x:v>Reproducibility_Check</x:v>
      </x:c>
      <x:c r="CM10092" t="str">
        <x:v>D8</x:v>
      </x:c>
      <x:c r="CN10092" t="str">
        <x:v>Irreversibility, major public impact, consequential autonomy</x:v>
      </x:c>
      <x:c r="CO10092" t="n">
        <x:f>IFERROR(IF(AND(TYPE('Reproducibility_Check'!D8)=TYPE(CN10092),ISBLANK('Reproducibility_Check'!D8)=ISBLANK(CN10092),EXACT('Reproducibility_Check'!D8,CN10092)),0,1),1)</x:f>
        <x:v>0</x:v>
      </x:c>
    </x:row>
    <x:row r="10093">
      <x:c r="CL10093" t="str">
        <x:v>Reproducibility_Check</x:v>
      </x:c>
      <x:c r="CM10093" t="str">
        <x:v>E8</x:v>
      </x:c>
      <x:c r="CN10093" t="str">
        <x:v>Declared method with sensitivity</x:v>
      </x:c>
      <x:c r="CO10093" t="n">
        <x:f>IFERROR(IF(AND(TYPE('Reproducibility_Check'!E8)=TYPE(CN10093),ISBLANK('Reproducibility_Check'!E8)=ISBLANK(CN10093),EXACT('Reproducibility_Check'!E8,CN10093)),0,1),1)</x:f>
        <x:v>0</x:v>
      </x:c>
    </x:row>
    <x:row r="10094">
      <x:c r="CL10094" t="str">
        <x:v>Reproducibility_Check</x:v>
      </x:c>
      <x:c r="CM10094" t="str">
        <x:v>F8</x:v>
      </x:c>
      <x:c r="CN10094" t="str">
        <x:v>Current worked-run exemplar</x:v>
      </x:c>
      <x:c r="CO10094" t="n">
        <x:f>IFERROR(IF(AND(TYPE('Reproducibility_Check'!F8)=TYPE(CN10094),ISBLANK('Reproducibility_Check'!F8)=ISBLANK(CN10094),EXACT('Reproducibility_Check'!F8,CN10094)),0,1),1)</x:f>
        <x:v>0</x:v>
      </x:c>
    </x:row>
    <x:row r="10095">
      <x:c r="CL10095" t="str">
        <x:v>Reproducibility_Check</x:v>
      </x:c>
      <x:c r="CM10095" t="str">
        <x:v>A9</x:v>
      </x:c>
      <x:c r="CN10095" t="str">
        <x:v>AUDIT / Tier 3</x:v>
      </x:c>
      <x:c r="CO10095" t="n">
        <x:f>IFERROR(IF(AND(TYPE('Reproducibility_Check'!A9)=TYPE(CN10095),ISBLANK('Reproducibility_Check'!A9)=ISBLANK(CN10095),EXACT('Reproducibility_Check'!A9,CN10095)),0,1),1)</x:f>
        <x:v>0</x:v>
      </x:c>
    </x:row>
    <x:row r="10096">
      <x:c r="CL10096" t="str">
        <x:v>Reproducibility_Check</x:v>
      </x:c>
      <x:c r="CM10096" t="str">
        <x:v>B9</x:v>
      </x:c>
      <x:c r="CN10096" t="str">
        <x:v>Public, contested, high-impact, high-stakes</x:v>
      </x:c>
      <x:c r="CO10096" t="n">
        <x:f>IFERROR(IF(AND(TYPE('Reproducibility_Check'!B9)=TYPE(CN10096),ISBLANK('Reproducibility_Check'!B9)=ISBLANK(CN10096),EXACT('Reproducibility_Check'!B9,CN10096)),0,1),1)</x:f>
        <x:v>0</x:v>
      </x:c>
    </x:row>
    <x:row r="10097">
      <x:c r="CL10097" t="str">
        <x:v>Reproducibility_Check</x:v>
      </x:c>
      <x:c r="CM10097" t="str">
        <x:v>C9</x:v>
      </x:c>
      <x:c r="CN10097" t="str">
        <x:v>Full schema, hashes, independent review and replay</x:v>
      </x:c>
      <x:c r="CO10097" t="n">
        <x:f>IFERROR(IF(AND(TYPE('Reproducibility_Check'!C9)=TYPE(CN10097),ISBLANK('Reproducibility_Check'!C9)=ISBLANK(CN10097),EXACT('Reproducibility_Check'!C9,CN10097)),0,1),1)</x:f>
        <x:v>0</x:v>
      </x:c>
    </x:row>
    <x:row r="10098">
      <x:c r="CL10098" t="str">
        <x:v>Reproducibility_Check</x:v>
      </x:c>
      <x:c r="CM10098" t="str">
        <x:v>D9</x:v>
      </x:c>
      <x:c r="CN10098" t="str">
        <x:v>Always for public conformance or catastrophic possibility</x:v>
      </x:c>
      <x:c r="CO10098" t="n">
        <x:f>IFERROR(IF(AND(TYPE('Reproducibility_Check'!D9)=TYPE(CN10098),ISBLANK('Reproducibility_Check'!D9)=ISBLANK(CN10098),EXACT('Reproducibility_Check'!D9,CN10098)),0,1),1)</x:f>
        <x:v>0</x:v>
      </x:c>
    </x:row>
    <x:row r="10099">
      <x:c r="CL10099" t="str">
        <x:v>Reproducibility_Check</x:v>
      </x:c>
      <x:c r="CM10099" t="str">
        <x:v>E9</x:v>
      </x:c>
      <x:c r="CN10099" t="str">
        <x:v>Formal method plus maturity disclosure</x:v>
      </x:c>
      <x:c r="CO10099" t="n">
        <x:f>IFERROR(IF(AND(TYPE('Reproducibility_Check'!E9)=TYPE(CN10099),ISBLANK('Reproducibility_Check'!E9)=ISBLANK(CN10099),EXACT('Reproducibility_Check'!E9,CN10099)),0,1),1)</x:f>
        <x:v>0</x:v>
      </x:c>
    </x:row>
    <x:row r="10100">
      <x:c r="CL10100" t="str">
        <x:v>Reproducibility_Check</x:v>
      </x:c>
      <x:c r="CM10100" t="str">
        <x:v>F9</x:v>
      </x:c>
      <x:c r="CN10100" t="str">
        <x:v>Not claimed by this workbook</x:v>
      </x:c>
      <x:c r="CO10100" t="n">
        <x:f>IFERROR(IF(AND(TYPE('Reproducibility_Check'!F9)=TYPE(CN10100),ISBLANK('Reproducibility_Check'!F9)=ISBLANK(CN10100),EXACT('Reproducibility_Check'!F9,CN10100)),0,1),1)</x:f>
        <x:v>0</x:v>
      </x:c>
    </x:row>
    <x:row r="10101">
      <x:c r="CL10101" t="str">
        <x:v>Reproducibility_Check</x:v>
      </x:c>
      <x:c r="CM10101" t="str">
        <x:v>A11</x:v>
      </x:c>
      <x:c r="CN10101" t="str">
        <x:v>Kernel rule</x:v>
      </x:c>
      <x:c r="CO10101" t="n">
        <x:f>IFERROR(IF(AND(TYPE('Reproducibility_Check'!A11)=TYPE(CN10101),ISBLANK('Reproducibility_Check'!A11)=ISBLANK(CN10101),EXACT('Reproducibility_Check'!A11,CN10101)),0,1),1)</x:f>
        <x:v>0</x:v>
      </x:c>
    </x:row>
    <x:row r="10102">
      <x:c r="CL10102" t="str">
        <x:v>Reproducibility_Check</x:v>
      </x:c>
      <x:c r="CM10102" t="str">
        <x:v>B11</x:v>
      </x:c>
      <x:c r="CN10102" t="str">
        <x:v>Workbook evidence surface</x:v>
      </x:c>
      <x:c r="CO10102" t="n">
        <x:f>IFERROR(IF(AND(TYPE('Reproducibility_Check'!B11)=TYPE(CN10102),ISBLANK('Reproducibility_Check'!B11)=ISBLANK(CN10102),EXACT('Reproducibility_Check'!B11,CN10102)),0,1),1)</x:f>
        <x:v>0</x:v>
      </x:c>
    </x:row>
    <x:row r="10103">
      <x:c r="CL10103" t="str">
        <x:v>Reproducibility_Check</x:v>
      </x:c>
      <x:c r="CM10103" t="str">
        <x:v>C11</x:v>
      </x:c>
      <x:c r="CN10103" t="str">
        <x:v>Expected</x:v>
      </x:c>
      <x:c r="CO10103" t="n">
        <x:f>IFERROR(IF(AND(TYPE('Reproducibility_Check'!C11)=TYPE(CN10103),ISBLANK('Reproducibility_Check'!C11)=ISBLANK(CN10103),EXACT('Reproducibility_Check'!C11,CN10103)),0,1),1)</x:f>
        <x:v>0</x:v>
      </x:c>
    </x:row>
    <x:row r="10104">
      <x:c r="CL10104" t="str">
        <x:v>Reproducibility_Check</x:v>
      </x:c>
      <x:c r="CM10104" t="str">
        <x:v>D11</x:v>
      </x:c>
      <x:c r="CN10104" t="str">
        <x:v>Result</x:v>
      </x:c>
      <x:c r="CO10104" t="n">
        <x:f>IFERROR(IF(AND(TYPE('Reproducibility_Check'!D11)=TYPE(CN10104),ISBLANK('Reproducibility_Check'!D11)=ISBLANK(CN10104),EXACT('Reproducibility_Check'!D11,CN10104)),0,1),1)</x:f>
        <x:v>0</x:v>
      </x:c>
    </x:row>
    <x:row r="10105">
      <x:c r="CL10105" t="str">
        <x:v>Reproducibility_Check</x:v>
      </x:c>
      <x:c r="CM10105" t="str">
        <x:v>E11</x:v>
      </x:c>
      <x:c r="CN10105" t="str">
        <x:v>Status</x:v>
      </x:c>
      <x:c r="CO10105" t="n">
        <x:f>IFERROR(IF(AND(TYPE('Reproducibility_Check'!E11)=TYPE(CN10105),ISBLANK('Reproducibility_Check'!E11)=ISBLANK(CN10105),EXACT('Reproducibility_Check'!E11,CN10105)),0,1),1)</x:f>
        <x:v>0</x:v>
      </x:c>
    </x:row>
    <x:row r="10106">
      <x:c r="CL10106" t="str">
        <x:v>Reproducibility_Check</x:v>
      </x:c>
      <x:c r="CM10106" t="str">
        <x:v>F11</x:v>
      </x:c>
      <x:c r="CN10106" t="str">
        <x:v>Boundary</x:v>
      </x:c>
      <x:c r="CO10106" t="n">
        <x:f>IFERROR(IF(AND(TYPE('Reproducibility_Check'!F11)=TYPE(CN10106),ISBLANK('Reproducibility_Check'!F11)=ISBLANK(CN10106),EXACT('Reproducibility_Check'!F11,CN10106)),0,1),1)</x:f>
        <x:v>0</x:v>
      </x:c>
    </x:row>
    <x:row r="10107">
      <x:c r="CL10107" t="str">
        <x:v>Reproducibility_Check</x:v>
      </x:c>
      <x:c r="CM10107" t="str">
        <x:v>A12</x:v>
      </x:c>
      <x:c r="CN10107" t="str">
        <x:v>K01 Identity and scope</x:v>
      </x:c>
      <x:c r="CO10107" t="n">
        <x:f>IFERROR(IF(AND(TYPE('Reproducibility_Check'!A12)=TYPE(CN10107),ISBLANK('Reproducibility_Check'!A12)=ISBLANK(CN10107),EXACT('Reproducibility_Check'!A12,CN10107)),0,1),1)</x:f>
        <x:v>0</x:v>
      </x:c>
    </x:row>
    <x:row r="10108">
      <x:c r="CL10108" t="str">
        <x:v>Reproducibility_Check</x:v>
      </x:c>
      <x:c r="CM10108" t="str">
        <x:v>B12</x:v>
      </x:c>
      <x:c r="CN10108" t="str">
        <x:v>CANON version and current release pins</x:v>
      </x:c>
      <x:c r="CO10108" t="n">
        <x:f>IFERROR(IF(AND(TYPE('Reproducibility_Check'!B12)=TYPE(CN10108),ISBLANK('Reproducibility_Check'!B12)=ISBLANK(CN10108),EXACT('Reproducibility_Check'!B12,CN10108)),0,1),1)</x:f>
        <x:v>0</x:v>
      </x:c>
    </x:row>
    <x:row r="10109">
      <x:c r="CL10109" t="str">
        <x:v>Reproducibility_Check</x:v>
      </x:c>
      <x:c r="CM10109" t="str">
        <x:v>C12</x:v>
      </x:c>
      <x:c r="CN10109" t="str">
        <x:v>RippleLogic v13.0 / SGP v8.8</x:v>
      </x:c>
      <x:c r="CO10109" t="n">
        <x:f>IFERROR(IF(AND(TYPE('Reproducibility_Check'!C12)=TYPE(CN10109),ISBLANK('Reproducibility_Check'!C12)=ISBLANK(CN10109),EXACT('Reproducibility_Check'!C12,CN10109)),0,1),1)</x:f>
        <x:v>0</x:v>
      </x:c>
    </x:row>
    <x:row r="10110">
      <x:c r="CL10110" t="str">
        <x:v>Reproducibility_Check</x:v>
      </x:c>
      <x:c r="CM10110" t="str">
        <x:v>D12</x:v>
      </x:c>
      <x:c r="CN10110" t="str">
        <x:v>RippleLogic v13.0 / SGP v8.8</x:v>
      </x:c>
      <x:c r="CO10110" t="n">
        <x:f>IFERROR(IF(AND(TYPE('Reproducibility_Check'!D12)=TYPE(CN10110),ISBLANK('Reproducibility_Check'!D12)=ISBLANK(CN10110),EXACT('Reproducibility_Check'!D12,CN10110)),0,1),1)</x:f>
        <x:v>0</x:v>
      </x:c>
    </x:row>
    <x:row r="10111">
      <x:c r="CL10111" t="str">
        <x:v>Reproducibility_Check</x:v>
      </x:c>
      <x:c r="CM10111" t="str">
        <x:v>E12</x:v>
      </x:c>
      <x:c r="CN10111" t="str">
        <x:v>PASS</x:v>
      </x:c>
      <x:c r="CO10111" t="n">
        <x:f>IFERROR(IF(AND(TYPE('Reproducibility_Check'!E12)=TYPE(CN10111),ISBLANK('Reproducibility_Check'!E12)=ISBLANK(CN10111),EXACT('Reproducibility_Check'!E12,CN10111)),0,1),1)</x:f>
        <x:v>0</x:v>
      </x:c>
    </x:row>
    <x:row r="10112">
      <x:c r="CL10112" t="str">
        <x:v>Reproducibility_Check</x:v>
      </x:c>
      <x:c r="CM10112" t="str">
        <x:v>F12</x:v>
      </x:c>
      <x:c r="CN10112" t="str">
        <x:v>Record identity only</x:v>
      </x:c>
      <x:c r="CO10112" t="n">
        <x:f>IFERROR(IF(AND(TYPE('Reproducibility_Check'!F12)=TYPE(CN10112),ISBLANK('Reproducibility_Check'!F12)=ISBLANK(CN10112),EXACT('Reproducibility_Check'!F12,CN10112)),0,1),1)</x:f>
        <x:v>0</x:v>
      </x:c>
    </x:row>
    <x:row r="10113">
      <x:c r="CL10113" t="str">
        <x:v>Reproducibility_Check</x:v>
      </x:c>
      <x:c r="CM10113" t="str">
        <x:v>A13</x:v>
      </x:c>
      <x:c r="CN10113" t="str">
        <x:v>K02 Parameter lock</x:v>
      </x:c>
      <x:c r="CO10113" t="n">
        <x:f>IFERROR(IF(AND(TYPE('Reproducibility_Check'!A13)=TYPE(CN10113),ISBLANK('Reproducibility_Check'!A13)=ISBLANK(CN10113),EXACT('Reproducibility_Check'!A13,CN10113)),0,1),1)</x:f>
        <x:v>0</x:v>
      </x:c>
    </x:row>
    <x:row r="10114">
      <x:c r="CL10114" t="str">
        <x:v>Reproducibility_Check</x:v>
      </x:c>
      <x:c r="CM10114" t="str">
        <x:v>B13</x:v>
      </x:c>
      <x:c r="CN10114" t="str">
        <x:v>Parameters and preregistration surfaces</x:v>
      </x:c>
      <x:c r="CO10114" t="n">
        <x:f>IFERROR(IF(AND(TYPE('Reproducibility_Check'!B13)=TYPE(CN10114),ISBLANK('Reproducibility_Check'!B13)=ISBLANK(CN10114),EXACT('Reproducibility_Check'!B13,CN10114)),0,1),1)</x:f>
        <x:v>0</x:v>
      </x:c>
    </x:row>
    <x:row r="10115">
      <x:c r="CL10115" t="str">
        <x:v>Reproducibility_Check</x:v>
      </x:c>
      <x:c r="CM10115" t="str">
        <x:v>C13</x:v>
      </x:c>
      <x:c r="CN10115" t="str">
        <x:v>Declared before outcome-sensitive ranking</x:v>
      </x:c>
      <x:c r="CO10115" t="n">
        <x:f>IFERROR(IF(AND(TYPE('Reproducibility_Check'!C13)=TYPE(CN10115),ISBLANK('Reproducibility_Check'!C13)=ISBLANK(CN10115),EXACT('Reproducibility_Check'!C13,CN10115)),0,1),1)</x:f>
        <x:v>0</x:v>
      </x:c>
    </x:row>
    <x:row r="10116">
      <x:c r="CL10116" t="str">
        <x:v>Reproducibility_Check</x:v>
      </x:c>
      <x:c r="CM10116" t="str">
        <x:v>D13</x:v>
      </x:c>
      <x:c r="CN10116" t="str">
        <x:v>Manual review</x:v>
      </x:c>
      <x:c r="CO10116" t="n">
        <x:f>IFERROR(IF(AND(TYPE('Reproducibility_Check'!D13)=TYPE(CN10116),ISBLANK('Reproducibility_Check'!D13)=ISBLANK(CN10116),EXACT('Reproducibility_Check'!D13,CN10116)),0,1),1)</x:f>
        <x:v>0</x:v>
      </x:c>
    </x:row>
    <x:row r="10117">
      <x:c r="CL10117" t="str">
        <x:v>Reproducibility_Check</x:v>
      </x:c>
      <x:c r="CM10117" t="str">
        <x:v>E13</x:v>
      </x:c>
      <x:c r="CN10117" t="str">
        <x:v>REVIEW</x:v>
      </x:c>
      <x:c r="CO10117" t="n">
        <x:f>IFERROR(IF(AND(TYPE('Reproducibility_Check'!E13)=TYPE(CN10117),ISBLANK('Reproducibility_Check'!E13)=ISBLANK(CN10117),EXACT('Reproducibility_Check'!E13,CN10117)),0,1),1)</x:f>
        <x:v>0</x:v>
      </x:c>
    </x:row>
    <x:row r="10118">
      <x:c r="CL10118" t="str">
        <x:v>Reproducibility_Check</x:v>
      </x:c>
      <x:c r="CM10118" t="str">
        <x:v>F13</x:v>
      </x:c>
      <x:c r="CN10118" t="str">
        <x:v>Workbook cannot prove timing independently</x:v>
      </x:c>
      <x:c r="CO10118" t="n">
        <x:f>IFERROR(IF(AND(TYPE('Reproducibility_Check'!F13)=TYPE(CN10118),ISBLANK('Reproducibility_Check'!F13)=ISBLANK(CN10118),EXACT('Reproducibility_Check'!F13,CN10118)),0,1),1)</x:f>
        <x:v>0</x:v>
      </x:c>
    </x:row>
    <x:row r="10119">
      <x:c r="CL10119" t="str">
        <x:v>Reproducibility_Check</x:v>
      </x:c>
      <x:c r="CM10119" t="str">
        <x:v>A14</x:v>
      </x:c>
      <x:c r="CN10119" t="str">
        <x:v>K03 Reality Grounding</x:v>
      </x:c>
      <x:c r="CO10119" t="n">
        <x:f>IFERROR(IF(AND(TYPE('Reproducibility_Check'!A14)=TYPE(CN10119),ISBLANK('Reproducibility_Check'!A14)=ISBLANK(CN10119),EXACT('Reproducibility_Check'!A14,CN10119)),0,1),1)</x:f>
        <x:v>0</x:v>
      </x:c>
    </x:row>
    <x:row r="10120">
      <x:c r="CL10120" t="str">
        <x:v>Reproducibility_Check</x:v>
      </x:c>
      <x:c r="CM10120" t="str">
        <x:v>B14</x:v>
      </x:c>
      <x:c r="CN10120" t="str">
        <x:v>Reality_Grounding sheet</x:v>
      </x:c>
      <x:c r="CO10120" t="n">
        <x:f>IFERROR(IF(AND(TYPE('Reproducibility_Check'!B14)=TYPE(CN10120),ISBLANK('Reproducibility_Check'!B14)=ISBLANK(CN10120),EXACT('Reproducibility_Check'!B14,CN10120)),0,1),1)</x:f>
        <x:v>0</x:v>
      </x:c>
    </x:row>
    <x:row r="10121">
      <x:c r="CL10121" t="str">
        <x:v>Reproducibility_Check</x:v>
      </x:c>
      <x:c r="CM10121" t="str">
        <x:v>C14</x:v>
      </x:c>
      <x:c r="CN10121" t="str">
        <x:v>Required evidence / unknown / claim-boundary record</x:v>
      </x:c>
      <x:c r="CO10121" t="n">
        <x:f>IFERROR(IF(AND(TYPE('Reproducibility_Check'!C14)=TYPE(CN10121),ISBLANK('Reproducibility_Check'!C14)=ISBLANK(CN10121),EXACT('Reproducibility_Check'!C14,CN10121)),0,1),1)</x:f>
        <x:v>0</x:v>
      </x:c>
    </x:row>
    <x:row r="10122">
      <x:c r="CL10122" t="str">
        <x:v>Reproducibility_Check</x:v>
      </x:c>
      <x:c r="CM10122" t="str">
        <x:v>D14</x:v>
      </x:c>
      <x:c r="CN10122" t="str">
        <x:v>Present</x:v>
      </x:c>
      <x:c r="CO10122" t="n">
        <x:f>IFERROR(IF(AND(TYPE('Reproducibility_Check'!D14)=TYPE(CN10122),ISBLANK('Reproducibility_Check'!D14)=ISBLANK(CN10122),EXACT('Reproducibility_Check'!D14,CN10122)),0,1),1)</x:f>
        <x:v>0</x:v>
      </x:c>
    </x:row>
    <x:row r="10123">
      <x:c r="CL10123" t="str">
        <x:v>Reproducibility_Check</x:v>
      </x:c>
      <x:c r="CM10123" t="str">
        <x:v>E14</x:v>
      </x:c>
      <x:c r="CN10123" t="str">
        <x:v>PASS</x:v>
      </x:c>
      <x:c r="CO10123" t="n">
        <x:f>IFERROR(IF(AND(TYPE('Reproducibility_Check'!E14)=TYPE(CN10123),ISBLANK('Reproducibility_Check'!E14)=ISBLANK(CN10123),EXACT('Reproducibility_Check'!E14,CN10123)),0,1),1)</x:f>
        <x:v>0</x:v>
      </x:c>
    </x:row>
    <x:row r="10124">
      <x:c r="CL10124" t="str">
        <x:v>Reproducibility_Check</x:v>
      </x:c>
      <x:c r="CM10124" t="str">
        <x:v>F14</x:v>
      </x:c>
      <x:c r="CN10124" t="str">
        <x:v>Evidence truth not validated</x:v>
      </x:c>
      <x:c r="CO10124" t="n">
        <x:f>IFERROR(IF(AND(TYPE('Reproducibility_Check'!F14)=TYPE(CN10124),ISBLANK('Reproducibility_Check'!F14)=ISBLANK(CN10124),EXACT('Reproducibility_Check'!F14,CN10124)),0,1),1)</x:f>
        <x:v>0</x:v>
      </x:c>
    </x:row>
    <x:row r="10125">
      <x:c r="CL10125" t="str">
        <x:v>Reproducibility_Check</x:v>
      </x:c>
      <x:c r="CM10125" t="str">
        <x:v>A15</x:v>
      </x:c>
      <x:c r="CN10125" t="str">
        <x:v>K04 Rights Floor</x:v>
      </x:c>
      <x:c r="CO10125" t="n">
        <x:f>IFERROR(IF(AND(TYPE('Reproducibility_Check'!A15)=TYPE(CN10125),ISBLANK('Reproducibility_Check'!A15)=ISBLANK(CN10125),EXACT('Reproducibility_Check'!A15,CN10125)),0,1),1)</x:f>
        <x:v>0</x:v>
      </x:c>
    </x:row>
    <x:row r="10126">
      <x:c r="CL10126" t="str">
        <x:v>Reproducibility_Check</x:v>
      </x:c>
      <x:c r="CM10126" t="str">
        <x:v>B15</x:v>
      </x:c>
      <x:c r="CN10126" t="str">
        <x:v>Rights_Floor and NCRC sheets</x:v>
      </x:c>
      <x:c r="CO10126" t="n">
        <x:f>IFERROR(IF(AND(TYPE('Reproducibility_Check'!B15)=TYPE(CN10126),ISBLANK('Reproducibility_Check'!B15)=ISBLANK(CN10126),EXACT('Reproducibility_Check'!B15,CN10126)),0,1),1)</x:f>
        <x:v>0</x:v>
      </x:c>
    </x:row>
    <x:row r="10127">
      <x:c r="CL10127" t="str">
        <x:v>Reproducibility_Check</x:v>
      </x:c>
      <x:c r="CM10127" t="str">
        <x:v>C15</x:v>
      </x:c>
      <x:c r="CN10127" t="str">
        <x:v>No compensation by RLS</x:v>
      </x:c>
      <x:c r="CO10127" t="n">
        <x:f>IFERROR(IF(AND(TYPE('Reproducibility_Check'!C15)=TYPE(CN10127),ISBLANK('Reproducibility_Check'!C15)=ISBLANK(CN10127),EXACT('Reproducibility_Check'!C15,CN10127)),0,1),1)</x:f>
        <x:v>0</x:v>
      </x:c>
    </x:row>
    <x:row r="10128">
      <x:c r="CL10128" t="str">
        <x:v>Reproducibility_Check</x:v>
      </x:c>
      <x:c r="CM10128" t="str">
        <x:v>D15</x:v>
      </x:c>
      <x:c r="CN10128" t="str">
        <x:v>Present</x:v>
      </x:c>
      <x:c r="CO10128" t="n">
        <x:f>IFERROR(IF(AND(TYPE('Reproducibility_Check'!D15)=TYPE(CN10128),ISBLANK('Reproducibility_Check'!D15)=ISBLANK(CN10128),EXACT('Reproducibility_Check'!D15,CN10128)),0,1),1)</x:f>
        <x:v>0</x:v>
      </x:c>
    </x:row>
    <x:row r="10129">
      <x:c r="CL10129" t="str">
        <x:v>Reproducibility_Check</x:v>
      </x:c>
      <x:c r="CM10129" t="str">
        <x:v>E15</x:v>
      </x:c>
      <x:c r="CN10129" t="str">
        <x:v>PASS</x:v>
      </x:c>
      <x:c r="CO10129" t="n">
        <x:f>IFERROR(IF(AND(TYPE('Reproducibility_Check'!E15)=TYPE(CN10129),ISBLANK('Reproducibility_Check'!E15)=ISBLANK(CN10129),EXACT('Reproducibility_Check'!E15,CN10129)),0,1),1)</x:f>
        <x:v>0</x:v>
      </x:c>
    </x:row>
    <x:row r="10130">
      <x:c r="CL10130" t="str">
        <x:v>Reproducibility_Check</x:v>
      </x:c>
      <x:c r="CM10130" t="str">
        <x:v>F15</x:v>
      </x:c>
      <x:c r="CN10130" t="str">
        <x:v>Legal interpretation not certified</x:v>
      </x:c>
      <x:c r="CO10130" t="n">
        <x:f>IFERROR(IF(AND(TYPE('Reproducibility_Check'!F15)=TYPE(CN10130),ISBLANK('Reproducibility_Check'!F15)=ISBLANK(CN10130),EXACT('Reproducibility_Check'!F15,CN10130)),0,1),1)</x:f>
        <x:v>0</x:v>
      </x:c>
    </x:row>
    <x:row r="10131">
      <x:c r="CL10131" t="str">
        <x:v>Reproducibility_Check</x:v>
      </x:c>
      <x:c r="CM10131" t="str">
        <x:v>A16</x:v>
      </x:c>
      <x:c r="CN10131" t="str">
        <x:v>K05 TRC</x:v>
      </x:c>
      <x:c r="CO10131" t="n">
        <x:f>IFERROR(IF(AND(TYPE('Reproducibility_Check'!A16)=TYPE(CN10131),ISBLANK('Reproducibility_Check'!A16)=ISBLANK(CN10131),EXACT('Reproducibility_Check'!A16,CN10131)),0,1),1)</x:f>
        <x:v>0</x:v>
      </x:c>
    </x:row>
    <x:row r="10132">
      <x:c r="CL10132" t="str">
        <x:v>Reproducibility_Check</x:v>
      </x:c>
      <x:c r="CM10132" t="str">
        <x:v>B16</x:v>
      </x:c>
      <x:c r="CN10132" t="str">
        <x:v>TRC and Tail_Emergency sheets</x:v>
      </x:c>
      <x:c r="CO10132" t="n">
        <x:f>IFERROR(IF(AND(TYPE('Reproducibility_Check'!B16)=TYPE(CN10132),ISBLANK('Reproducibility_Check'!B16)=ISBLANK(CN10132),EXACT('Reproducibility_Check'!B16,CN10132)),0,1),1)</x:f>
        <x:v>0</x:v>
      </x:c>
    </x:row>
    <x:row r="10133">
      <x:c r="CL10133" t="str">
        <x:v>Reproducibility_Check</x:v>
      </x:c>
      <x:c r="CM10133" t="str">
        <x:v>C16</x:v>
      </x:c>
      <x:c r="CN10133" t="str">
        <x:v>Ruin paths separately bounded</x:v>
      </x:c>
      <x:c r="CO10133" t="n">
        <x:f>IFERROR(IF(AND(TYPE('Reproducibility_Check'!C16)=TYPE(CN10133),ISBLANK('Reproducibility_Check'!C16)=ISBLANK(CN10133),EXACT('Reproducibility_Check'!C16,CN10133)),0,1),1)</x:f>
        <x:v>0</x:v>
      </x:c>
    </x:row>
    <x:row r="10134">
      <x:c r="CL10134" t="str">
        <x:v>Reproducibility_Check</x:v>
      </x:c>
      <x:c r="CM10134" t="str">
        <x:v>D16</x:v>
      </x:c>
      <x:c r="CN10134" t="str">
        <x:v>Present</x:v>
      </x:c>
      <x:c r="CO10134" t="n">
        <x:f>IFERROR(IF(AND(TYPE('Reproducibility_Check'!D16)=TYPE(CN10134),ISBLANK('Reproducibility_Check'!D16)=ISBLANK(CN10134),EXACT('Reproducibility_Check'!D16,CN10134)),0,1),1)</x:f>
        <x:v>0</x:v>
      </x:c>
    </x:row>
    <x:row r="10135">
      <x:c r="CL10135" t="str">
        <x:v>Reproducibility_Check</x:v>
      </x:c>
      <x:c r="CM10135" t="str">
        <x:v>E16</x:v>
      </x:c>
      <x:c r="CN10135" t="str">
        <x:v>PASS</x:v>
      </x:c>
      <x:c r="CO10135" t="n">
        <x:f>IFERROR(IF(AND(TYPE('Reproducibility_Check'!E16)=TYPE(CN10135),ISBLANK('Reproducibility_Check'!E16)=ISBLANK(CN10135),EXACT('Reproducibility_Check'!E16,CN10135)),0,1),1)</x:f>
        <x:v>0</x:v>
      </x:c>
    </x:row>
    <x:row r="10136">
      <x:c r="CL10136" t="str">
        <x:v>Reproducibility_Check</x:v>
      </x:c>
      <x:c r="CM10136" t="str">
        <x:v>F16</x:v>
      </x:c>
      <x:c r="CN10136" t="str">
        <x:v>Scenario completeness not validated</x:v>
      </x:c>
      <x:c r="CO10136" t="n">
        <x:f>IFERROR(IF(AND(TYPE('Reproducibility_Check'!F16)=TYPE(CN10136),ISBLANK('Reproducibility_Check'!F16)=ISBLANK(CN10136),EXACT('Reproducibility_Check'!F16,CN10136)),0,1),1)</x:f>
        <x:v>0</x:v>
      </x:c>
    </x:row>
    <x:row r="10137">
      <x:c r="CL10137" t="str">
        <x:v>Reproducibility_Check</x:v>
      </x:c>
      <x:c r="CM10137" t="str">
        <x:v>A17</x:v>
      </x:c>
      <x:c r="CN10137" t="str">
        <x:v>K06 CSV</x:v>
      </x:c>
      <x:c r="CO10137" t="n">
        <x:f>IFERROR(IF(AND(TYPE('Reproducibility_Check'!A17)=TYPE(CN10137),ISBLANK('Reproducibility_Check'!A17)=ISBLANK(CN10137),EXACT('Reproducibility_Check'!A17,CN10137)),0,1),1)</x:f>
        <x:v>0</x:v>
      </x:c>
    </x:row>
    <x:row r="10138">
      <x:c r="CL10138" t="str">
        <x:v>Reproducibility_Check</x:v>
      </x:c>
      <x:c r="CM10138" t="str">
        <x:v>B17</x:v>
      </x:c>
      <x:c r="CN10138" t="str">
        <x:v>CSV / Containment / Structural_Viability</x:v>
      </x:c>
      <x:c r="CO10138" t="n">
        <x:f>IFERROR(IF(AND(TYPE('Reproducibility_Check'!B17)=TYPE(CN10138),ISBLANK('Reproducibility_Check'!B17)=ISBLANK(CN10138),EXACT('Reproducibility_Check'!B17,CN10138)),0,1),1)</x:f>
        <x:v>0</x:v>
      </x:c>
    </x:row>
    <x:row r="10139">
      <x:c r="CL10139" t="str">
        <x:v>Reproducibility_Check</x:v>
      </x:c>
      <x:c r="CM10139" t="str">
        <x:v>C17</x:v>
      </x:c>
      <x:c r="CN10139" t="str">
        <x:v>Only pass / pass-with-controls / not-material may be selectable</x:v>
      </x:c>
      <x:c r="CO10139" t="n">
        <x:f>IFERROR(IF(AND(TYPE('Reproducibility_Check'!C17)=TYPE(CN10139),ISBLANK('Reproducibility_Check'!C17)=ISBLANK(CN10139),EXACT('Reproducibility_Check'!C17,CN10139)),0,1),1)</x:f>
        <x:v>0</x:v>
      </x:c>
    </x:row>
    <x:row r="10140">
      <x:c r="CL10140" t="str">
        <x:v>Reproducibility_Check</x:v>
      </x:c>
      <x:c r="CM10140" t="str">
        <x:v>D17</x:v>
      </x:c>
      <x:c r="CN10140" t="str">
        <x:v>Present</x:v>
      </x:c>
      <x:c r="CO10140" t="n">
        <x:f>IFERROR(IF(AND(TYPE('Reproducibility_Check'!D17)=TYPE(CN10140),ISBLANK('Reproducibility_Check'!D17)=ISBLANK(CN10140),EXACT('Reproducibility_Check'!D17,CN10140)),0,1),1)</x:f>
        <x:v>0</x:v>
      </x:c>
    </x:row>
    <x:row r="10141">
      <x:c r="CL10141" t="str">
        <x:v>Reproducibility_Check</x:v>
      </x:c>
      <x:c r="CM10141" t="str">
        <x:v>E17</x:v>
      </x:c>
      <x:c r="CN10141" t="str">
        <x:v>PASS</x:v>
      </x:c>
      <x:c r="CO10141" t="n">
        <x:f>IFERROR(IF(AND(TYPE('Reproducibility_Check'!E17)=TYPE(CN10141),ISBLANK('Reproducibility_Check'!E17)=ISBLANK(CN10141),EXACT('Reproducibility_Check'!E17,CN10141)),0,1),1)</x:f>
        <x:v>0</x:v>
      </x:c>
    </x:row>
    <x:row r="10142">
      <x:c r="CL10142" t="str">
        <x:v>Reproducibility_Check</x:v>
      </x:c>
      <x:c r="CM10142" t="str">
        <x:v>F17</x:v>
      </x:c>
      <x:c r="CN10142" t="str">
        <x:v>UCI/HOI remain provisional</x:v>
      </x:c>
      <x:c r="CO10142" t="n">
        <x:f>IFERROR(IF(AND(TYPE('Reproducibility_Check'!F17)=TYPE(CN10142),ISBLANK('Reproducibility_Check'!F17)=ISBLANK(CN10142),EXACT('Reproducibility_Check'!F17,CN10142)),0,1),1)</x:f>
        <x:v>0</x:v>
      </x:c>
    </x:row>
    <x:row r="10143">
      <x:c r="CL10143" t="str">
        <x:v>Reproducibility_Check</x:v>
      </x:c>
      <x:c r="CM10143" t="str">
        <x:v>A18</x:v>
      </x:c>
      <x:c r="CN10143" t="str">
        <x:v>K07 Selectable set</x:v>
      </x:c>
      <x:c r="CO10143" t="n">
        <x:f>IFERROR(IF(AND(TYPE('Reproducibility_Check'!A18)=TYPE(CN10143),ISBLANK('Reproducibility_Check'!A18)=ISBLANK(CN10143),EXACT('Reproducibility_Check'!A18,CN10143)),0,1),1)</x:f>
        <x:v>0</x:v>
      </x:c>
    </x:row>
    <x:row r="10144">
      <x:c r="CL10144" t="str">
        <x:v>Reproducibility_Check</x:v>
      </x:c>
      <x:c r="CM10144" t="str">
        <x:v>B18</x:v>
      </x:c>
      <x:c r="CN10144" t="str">
        <x:v>Dashboard and audit calculation surfaces</x:v>
      </x:c>
      <x:c r="CO10144" t="n">
        <x:f>IFERROR(IF(AND(TYPE('Reproducibility_Check'!B18)=TYPE(CN10144),ISBLANK('Reproducibility_Check'!B18)=ISBLANK(CN10144),EXACT('Reproducibility_Check'!B18,CN10144)),0,1),1)</x:f>
        <x:v>0</x:v>
      </x:c>
    </x:row>
    <x:row r="10145">
      <x:c r="CL10145" t="str">
        <x:v>Reproducibility_Check</x:v>
      </x:c>
      <x:c r="CM10145" t="str">
        <x:v>C18</x:v>
      </x:c>
      <x:c r="CN10145" t="str">
        <x:v>Only qualified options proceed</x:v>
      </x:c>
      <x:c r="CO10145" t="n">
        <x:f>IFERROR(IF(AND(TYPE('Reproducibility_Check'!C18)=TYPE(CN10145),ISBLANK('Reproducibility_Check'!C18)=ISBLANK(CN10145),EXACT('Reproducibility_Check'!C18,CN10145)),0,1),1)</x:f>
        <x:v>0</x:v>
      </x:c>
    </x:row>
    <x:row r="10146">
      <x:c r="CL10146" t="str">
        <x:v>Reproducibility_Check</x:v>
      </x:c>
      <x:c r="CM10146" t="str">
        <x:v>D18</x:v>
      </x:c>
      <x:c r="CN10146" t="str">
        <x:v>Build-verified static values</x:v>
      </x:c>
      <x:c r="CO10146" t="n">
        <x:f>IFERROR(IF(AND(TYPE('Reproducibility_Check'!D18)=TYPE(CN10146),ISBLANK('Reproducibility_Check'!D18)=ISBLANK(CN10146),EXACT('Reproducibility_Check'!D18,CN10146)),0,1),1)</x:f>
        <x:v>0</x:v>
      </x:c>
    </x:row>
    <x:row r="10147">
      <x:c r="CL10147" t="str">
        <x:v>Reproducibility_Check</x:v>
      </x:c>
      <x:c r="CM10147" t="str">
        <x:v>E18</x:v>
      </x:c>
      <x:c r="CN10147" t="str">
        <x:v>PASS</x:v>
      </x:c>
      <x:c r="CO10147" t="n">
        <x:f>IFERROR(IF(AND(TYPE('Reproducibility_Check'!E18)=TYPE(CN10147),ISBLANK('Reproducibility_Check'!E18)=ISBLANK(CN10147),EXACT('Reproducibility_Check'!E18,CN10147)),0,1),1)</x:f>
        <x:v>0</x:v>
      </x:c>
    </x:row>
    <x:row r="10148">
      <x:c r="CL10148" t="str">
        <x:v>Reproducibility_Check</x:v>
      </x:c>
      <x:c r="CM10148" t="str">
        <x:v>F18</x:v>
      </x:c>
      <x:c r="CN10148" t="str">
        <x:v>Worked-run logic only</x:v>
      </x:c>
      <x:c r="CO10148" t="n">
        <x:f>IFERROR(IF(AND(TYPE('Reproducibility_Check'!F18)=TYPE(CN10148),ISBLANK('Reproducibility_Check'!F18)=ISBLANK(CN10148),EXACT('Reproducibility_Check'!F18,CN10148)),0,1),1)</x:f>
        <x:v>0</x:v>
      </x:c>
    </x:row>
    <x:row r="10149">
      <x:c r="CL10149" t="str">
        <x:v>Reproducibility_Check</x:v>
      </x:c>
      <x:c r="CM10149" t="str">
        <x:v>A19</x:v>
      </x:c>
      <x:c r="CN10149" t="str">
        <x:v>K08 Residual ranking</x:v>
      </x:c>
      <x:c r="CO10149" t="n">
        <x:f>IFERROR(IF(AND(TYPE('Reproducibility_Check'!A19)=TYPE(CN10149),ISBLANK('Reproducibility_Check'!A19)=ISBLANK(CN10149),EXACT('Reproducibility_Check'!A19,CN10149)),0,1),1)</x:f>
        <x:v>0</x:v>
      </x:c>
    </x:row>
    <x:row r="10150">
      <x:c r="CL10150" t="str">
        <x:v>Reproducibility_Check</x:v>
      </x:c>
      <x:c r="CM10150" t="str">
        <x:v>B19</x:v>
      </x:c>
      <x:c r="CN10150" t="str">
        <x:v>RLS sheet</x:v>
      </x:c>
      <x:c r="CO10150" t="n">
        <x:f>IFERROR(IF(AND(TYPE('Reproducibility_Check'!B19)=TYPE(CN10150),ISBLANK('Reproducibility_Check'!B19)=ISBLANK(CN10150),EXACT('Reproducibility_Check'!B19,CN10150)),0,1),1)</x:f>
        <x:v>0</x:v>
      </x:c>
    </x:row>
    <x:row r="10151">
      <x:c r="CL10151" t="str">
        <x:v>Reproducibility_Check</x:v>
      </x:c>
      <x:c r="CM10151" t="str">
        <x:v>C19</x:v>
      </x:c>
      <x:c r="CN10151" t="str">
        <x:v>Only selectable options ranked</x:v>
      </x:c>
      <x:c r="CO10151" t="n">
        <x:f>IFERROR(IF(AND(TYPE('Reproducibility_Check'!C19)=TYPE(CN10151),ISBLANK('Reproducibility_Check'!C19)=ISBLANK(CN10151),EXACT('Reproducibility_Check'!C19,CN10151)),0,1),1)</x:f>
        <x:v>0</x:v>
      </x:c>
    </x:row>
    <x:row r="10152">
      <x:c r="CL10152" t="str">
        <x:v>Reproducibility_Check</x:v>
      </x:c>
      <x:c r="CM10152" t="str">
        <x:v>D19</x:v>
      </x:c>
      <x:c r="CN10152" t="str">
        <x:v>Build-verified static values</x:v>
      </x:c>
      <x:c r="CO10152" t="n">
        <x:f>IFERROR(IF(AND(TYPE('Reproducibility_Check'!D19)=TYPE(CN10152),ISBLANK('Reproducibility_Check'!D19)=ISBLANK(CN10152),EXACT('Reproducibility_Check'!D19,CN10152)),0,1),1)</x:f>
        <x:v>0</x:v>
      </x:c>
    </x:row>
    <x:row r="10153">
      <x:c r="CL10153" t="str">
        <x:v>Reproducibility_Check</x:v>
      </x:c>
      <x:c r="CM10153" t="str">
        <x:v>E19</x:v>
      </x:c>
      <x:c r="CN10153" t="str">
        <x:v>PASS</x:v>
      </x:c>
      <x:c r="CO10153" t="n">
        <x:f>IFERROR(IF(AND(TYPE('Reproducibility_Check'!E19)=TYPE(CN10153),ISBLANK('Reproducibility_Check'!E19)=ISBLANK(CN10153),EXACT('Reproducibility_Check'!E19,CN10153)),0,1),1)</x:f>
        <x:v>0</x:v>
      </x:c>
    </x:row>
    <x:row r="10154">
      <x:c r="CL10154" t="str">
        <x:v>Reproducibility_Check</x:v>
      </x:c>
      <x:c r="CM10154" t="str">
        <x:v>F19</x:v>
      </x:c>
      <x:c r="CN10154" t="str">
        <x:v>RLS instrument not validated</x:v>
      </x:c>
      <x:c r="CO10154" t="n">
        <x:f>IFERROR(IF(AND(TYPE('Reproducibility_Check'!F19)=TYPE(CN10154),ISBLANK('Reproducibility_Check'!F19)=ISBLANK(CN10154),EXACT('Reproducibility_Check'!F19,CN10154)),0,1),1)</x:f>
        <x:v>0</x:v>
      </x:c>
    </x:row>
    <x:row r="10155">
      <x:c r="CL10155" t="str">
        <x:v>Reproducibility_Check</x:v>
      </x:c>
      <x:c r="CM10155" t="str">
        <x:v>A20</x:v>
      </x:c>
      <x:c r="CN10155" t="str">
        <x:v>K09 Decision state</x:v>
      </x:c>
      <x:c r="CO10155" t="n">
        <x:f>IFERROR(IF(AND(TYPE('Reproducibility_Check'!A20)=TYPE(CN10155),ISBLANK('Reproducibility_Check'!A20)=ISBLANK(CN10155),EXACT('Reproducibility_Check'!A20,CN10155)),0,1),1)</x:f>
        <x:v>0</x:v>
      </x:c>
    </x:row>
    <x:row r="10156">
      <x:c r="CL10156" t="str">
        <x:v>Reproducibility_Check</x:v>
      </x:c>
      <x:c r="CM10156" t="str">
        <x:v>B20</x:v>
      </x:c>
      <x:c r="CN10156" t="str">
        <x:v>Dashboard and Verdict_Hardening</x:v>
      </x:c>
      <x:c r="CO10156" t="n">
        <x:f>IFERROR(IF(AND(TYPE('Reproducibility_Check'!B20)=TYPE(CN10156),ISBLANK('Reproducibility_Check'!B20)=ISBLANK(CN10156),EXACT('Reproducibility_Check'!B20,CN10156)),0,1),1)</x:f>
        <x:v>0</x:v>
      </x:c>
    </x:row>
    <x:row r="10157">
      <x:c r="CL10157" t="str">
        <x:v>Reproducibility_Check</x:v>
      </x:c>
      <x:c r="CM10157" t="str">
        <x:v>C20</x:v>
      </x:c>
      <x:c r="CN10157" t="str">
        <x:v>Decisive / non-decisive / refusal / authority selection explicit</x:v>
      </x:c>
      <x:c r="CO10157" t="n">
        <x:f>IFERROR(IF(AND(TYPE('Reproducibility_Check'!C20)=TYPE(CN10157),ISBLANK('Reproducibility_Check'!C20)=ISBLANK(CN10157),EXACT('Reproducibility_Check'!C20,CN10157)),0,1),1)</x:f>
        <x:v>0</x:v>
      </x:c>
    </x:row>
    <x:row r="10158">
      <x:c r="CL10158" t="str">
        <x:v>Reproducibility_Check</x:v>
      </x:c>
      <x:c r="CM10158" t="str">
        <x:v>D20</x:v>
      </x:c>
      <x:c r="CN10158" t="str">
        <x:v>Present</x:v>
      </x:c>
      <x:c r="CO10158" t="n">
        <x:f>IFERROR(IF(AND(TYPE('Reproducibility_Check'!D20)=TYPE(CN10158),ISBLANK('Reproducibility_Check'!D20)=ISBLANK(CN10158),EXACT('Reproducibility_Check'!D20,CN10158)),0,1),1)</x:f>
        <x:v>0</x:v>
      </x:c>
    </x:row>
    <x:row r="10159">
      <x:c r="CL10159" t="str">
        <x:v>Reproducibility_Check</x:v>
      </x:c>
      <x:c r="CM10159" t="str">
        <x:v>E20</x:v>
      </x:c>
      <x:c r="CN10159" t="str">
        <x:v>PASS</x:v>
      </x:c>
      <x:c r="CO10159" t="n">
        <x:f>IFERROR(IF(AND(TYPE('Reproducibility_Check'!E20)=TYPE(CN10159),ISBLANK('Reproducibility_Check'!E20)=ISBLANK(CN10159),EXACT('Reproducibility_Check'!E20,CN10159)),0,1),1)</x:f>
        <x:v>0</x:v>
      </x:c>
    </x:row>
    <x:row r="10160">
      <x:c r="CL10160" t="str">
        <x:v>Reproducibility_Check</x:v>
      </x:c>
      <x:c r="CM10160" t="str">
        <x:v>F20</x:v>
      </x:c>
      <x:c r="CN10160" t="str">
        <x:v>Authority choice is not proof of optimality</x:v>
      </x:c>
      <x:c r="CO10160" t="n">
        <x:f>IFERROR(IF(AND(TYPE('Reproducibility_Check'!F20)=TYPE(CN10160),ISBLANK('Reproducibility_Check'!F20)=ISBLANK(CN10160),EXACT('Reproducibility_Check'!F20,CN10160)),0,1),1)</x:f>
        <x:v>0</x:v>
      </x:c>
    </x:row>
    <x:row r="10161">
      <x:c r="CL10161" t="str">
        <x:v>Reproducibility_Check</x:v>
      </x:c>
      <x:c r="CM10161" t="str">
        <x:v>A21</x:v>
      </x:c>
      <x:c r="CN10161" t="str">
        <x:v>K10 Authority and execution</x:v>
      </x:c>
      <x:c r="CO10161" t="n">
        <x:f>IFERROR(IF(AND(TYPE('Reproducibility_Check'!A21)=TYPE(CN10161),ISBLANK('Reproducibility_Check'!A21)=ISBLANK(CN10161),EXACT('Reproducibility_Check'!A21,CN10161)),0,1),1)</x:f>
        <x:v>0</x:v>
      </x:c>
    </x:row>
    <x:row r="10162">
      <x:c r="CL10162" t="str">
        <x:v>Reproducibility_Check</x:v>
      </x:c>
      <x:c r="CM10162" t="str">
        <x:v>B21</x:v>
      </x:c>
      <x:c r="CN10162" t="str">
        <x:v>Agent / deployment / authority surfaces</x:v>
      </x:c>
      <x:c r="CO10162" t="n">
        <x:f>IFERROR(IF(AND(TYPE('Reproducibility_Check'!B21)=TYPE(CN10162),ISBLANK('Reproducibility_Check'!B21)=ISBLANK(CN10162),EXACT('Reproducibility_Check'!B21,CN10162)),0,1),1)</x:f>
        <x:v>0</x:v>
      </x:c>
    </x:row>
    <x:row r="10163">
      <x:c r="CL10163" t="str">
        <x:v>Reproducibility_Check</x:v>
      </x:c>
      <x:c r="CM10163" t="str">
        <x:v>C21</x:v>
      </x:c>
      <x:c r="CN10163" t="str">
        <x:v>Selection does not imply execution</x:v>
      </x:c>
      <x:c r="CO10163" t="n">
        <x:f>IFERROR(IF(AND(TYPE('Reproducibility_Check'!C21)=TYPE(CN10163),ISBLANK('Reproducibility_Check'!C21)=ISBLANK(CN10163),EXACT('Reproducibility_Check'!C21,CN10163)),0,1),1)</x:f>
        <x:v>0</x:v>
      </x:c>
    </x:row>
    <x:row r="10164">
      <x:c r="CL10164" t="str">
        <x:v>Reproducibility_Check</x:v>
      </x:c>
      <x:c r="CM10164" t="str">
        <x:v>D21</x:v>
      </x:c>
      <x:c r="CN10164" t="str">
        <x:v>Present</x:v>
      </x:c>
      <x:c r="CO10164" t="n">
        <x:f>IFERROR(IF(AND(TYPE('Reproducibility_Check'!D21)=TYPE(CN10164),ISBLANK('Reproducibility_Check'!D21)=ISBLANK(CN10164),EXACT('Reproducibility_Check'!D21,CN10164)),0,1),1)</x:f>
        <x:v>0</x:v>
      </x:c>
    </x:row>
    <x:row r="10165">
      <x:c r="CL10165" t="str">
        <x:v>Reproducibility_Check</x:v>
      </x:c>
      <x:c r="CM10165" t="str">
        <x:v>E21</x:v>
      </x:c>
      <x:c r="CN10165" t="str">
        <x:v>PASS</x:v>
      </x:c>
      <x:c r="CO10165" t="n">
        <x:f>IFERROR(IF(AND(TYPE('Reproducibility_Check'!E21)=TYPE(CN10165),ISBLANK('Reproducibility_Check'!E21)=ISBLANK(CN10165),EXACT('Reproducibility_Check'!E21,CN10165)),0,1),1)</x:f>
        <x:v>0</x:v>
      </x:c>
    </x:row>
    <x:row r="10166">
      <x:c r="CL10166" t="str">
        <x:v>Reproducibility_Check</x:v>
      </x:c>
      <x:c r="CM10166" t="str">
        <x:v>F21</x:v>
      </x:c>
      <x:c r="CN10166" t="str">
        <x:v>No deployment certification</x:v>
      </x:c>
      <x:c r="CO10166" t="n">
        <x:f>IFERROR(IF(AND(TYPE('Reproducibility_Check'!F21)=TYPE(CN10166),ISBLANK('Reproducibility_Check'!F21)=ISBLANK(CN10166),EXACT('Reproducibility_Check'!F21,CN10166)),0,1),1)</x:f>
        <x:v>0</x:v>
      </x:c>
    </x:row>
    <x:row r="10167">
      <x:c r="CL10167" t="str">
        <x:v>Reproducibility_Check</x:v>
      </x:c>
      <x:c r="CM10167" t="str">
        <x:v>A22</x:v>
      </x:c>
      <x:c r="CN10167" t="str">
        <x:v>K11 Controls and monitoring</x:v>
      </x:c>
      <x:c r="CO10167" t="n">
        <x:f>IFERROR(IF(AND(TYPE('Reproducibility_Check'!A22)=TYPE(CN10167),ISBLANK('Reproducibility_Check'!A22)=ISBLANK(CN10167),EXACT('Reproducibility_Check'!A22,CN10167)),0,1),1)</x:f>
        <x:v>0</x:v>
      </x:c>
    </x:row>
    <x:row r="10168">
      <x:c r="CL10168" t="str">
        <x:v>Reproducibility_Check</x:v>
      </x:c>
      <x:c r="CM10168" t="str">
        <x:v>B22</x:v>
      </x:c>
      <x:c r="CN10168" t="str">
        <x:v>CSV / Audit_Flags / PCC</x:v>
      </x:c>
      <x:c r="CO10168" t="n">
        <x:f>IFERROR(IF(AND(TYPE('Reproducibility_Check'!B22)=TYPE(CN10168),ISBLANK('Reproducibility_Check'!B22)=ISBLANK(CN10168),EXACT('Reproducibility_Check'!B22,CN10168)),0,1),1)</x:f>
        <x:v>0</x:v>
      </x:c>
    </x:row>
    <x:row r="10169">
      <x:c r="CL10169" t="str">
        <x:v>Reproducibility_Check</x:v>
      </x:c>
      <x:c r="CM10169" t="str">
        <x:v>C22</x:v>
      </x:c>
      <x:c r="CN10169" t="str">
        <x:v>Controls, review, reopen triggers where material</x:v>
      </x:c>
      <x:c r="CO10169" t="n">
        <x:f>IFERROR(IF(AND(TYPE('Reproducibility_Check'!C22)=TYPE(CN10169),ISBLANK('Reproducibility_Check'!C22)=ISBLANK(CN10169),EXACT('Reproducibility_Check'!C22,CN10169)),0,1),1)</x:f>
        <x:v>0</x:v>
      </x:c>
    </x:row>
    <x:row r="10170">
      <x:c r="CL10170" t="str">
        <x:v>Reproducibility_Check</x:v>
      </x:c>
      <x:c r="CM10170" t="str">
        <x:v>D22</x:v>
      </x:c>
      <x:c r="CN10170" t="str">
        <x:v>Present</x:v>
      </x:c>
      <x:c r="CO10170" t="n">
        <x:f>IFERROR(IF(AND(TYPE('Reproducibility_Check'!D22)=TYPE(CN10170),ISBLANK('Reproducibility_Check'!D22)=ISBLANK(CN10170),EXACT('Reproducibility_Check'!D22,CN10170)),0,1),1)</x:f>
        <x:v>0</x:v>
      </x:c>
    </x:row>
    <x:row r="10171">
      <x:c r="CL10171" t="str">
        <x:v>Reproducibility_Check</x:v>
      </x:c>
      <x:c r="CM10171" t="str">
        <x:v>E22</x:v>
      </x:c>
      <x:c r="CN10171" t="str">
        <x:v>PASS</x:v>
      </x:c>
      <x:c r="CO10171" t="n">
        <x:f>IFERROR(IF(AND(TYPE('Reproducibility_Check'!E22)=TYPE(CN10171),ISBLANK('Reproducibility_Check'!E22)=ISBLANK(CN10171),EXACT('Reproducibility_Check'!E22,CN10171)),0,1),1)</x:f>
        <x:v>0</x:v>
      </x:c>
    </x:row>
    <x:row r="10172">
      <x:c r="CL10172" t="str">
        <x:v>Reproducibility_Check</x:v>
      </x:c>
      <x:c r="CM10172" t="str">
        <x:v>F22</x:v>
      </x:c>
      <x:c r="CN10172" t="str">
        <x:v>External monitoring still required</x:v>
      </x:c>
      <x:c r="CO10172" t="n">
        <x:f>IFERROR(IF(AND(TYPE('Reproducibility_Check'!F22)=TYPE(CN10172),ISBLANK('Reproducibility_Check'!F22)=ISBLANK(CN10172),EXACT('Reproducibility_Check'!F22,CN10172)),0,1),1)</x:f>
        <x:v>0</x:v>
      </x:c>
    </x:row>
    <x:row r="10173">
      <x:c r="CL10173" t="str">
        <x:v>Reproducibility_Check</x:v>
      </x:c>
      <x:c r="CM10173" t="str">
        <x:v>A23</x:v>
      </x:c>
      <x:c r="CN10173" t="str">
        <x:v>K12 Requalification</x:v>
      </x:c>
      <x:c r="CO10173" t="n">
        <x:f>IFERROR(IF(AND(TYPE('Reproducibility_Check'!A23)=TYPE(CN10173),ISBLANK('Reproducibility_Check'!A23)=ISBLANK(CN10173),EXACT('Reproducibility_Check'!A23,CN10173)),0,1),1)</x:f>
        <x:v>0</x:v>
      </x:c>
    </x:row>
    <x:row r="10174">
      <x:c r="CL10174" t="str">
        <x:v>Reproducibility_Check</x:v>
      </x:c>
      <x:c r="CM10174" t="str">
        <x:v>B23</x:v>
      </x:c>
      <x:c r="CN10174" t="str">
        <x:v>Qualification_Continuity / distribution-shift companions</x:v>
      </x:c>
      <x:c r="CO10174" t="n">
        <x:f>IFERROR(IF(AND(TYPE('Reproducibility_Check'!B23)=TYPE(CN10174),ISBLANK('Reproducibility_Check'!B23)=ISBLANK(CN10174),EXACT('Reproducibility_Check'!B23,CN10174)),0,1),1)</x:f>
        <x:v>0</x:v>
      </x:c>
    </x:row>
    <x:row r="10175">
      <x:c r="CL10175" t="str">
        <x:v>Reproducibility_Check</x:v>
      </x:c>
      <x:c r="CM10175" t="str">
        <x:v>C23</x:v>
      </x:c>
      <x:c r="CN10175" t="str">
        <x:v>Material change reopens affected stages</x:v>
      </x:c>
      <x:c r="CO10175" t="n">
        <x:f>IFERROR(IF(AND(TYPE('Reproducibility_Check'!C23)=TYPE(CN10175),ISBLANK('Reproducibility_Check'!C23)=ISBLANK(CN10175),EXACT('Reproducibility_Check'!C23,CN10175)),0,1),1)</x:f>
        <x:v>0</x:v>
      </x:c>
    </x:row>
    <x:row r="10176">
      <x:c r="CL10176" t="str">
        <x:v>Reproducibility_Check</x:v>
      </x:c>
      <x:c r="CM10176" t="str">
        <x:v>D23</x:v>
      </x:c>
      <x:c r="CN10176" t="str">
        <x:v>Present</x:v>
      </x:c>
      <x:c r="CO10176" t="n">
        <x:f>IFERROR(IF(AND(TYPE('Reproducibility_Check'!D23)=TYPE(CN10176),ISBLANK('Reproducibility_Check'!D23)=ISBLANK(CN10176),EXACT('Reproducibility_Check'!D23,CN10176)),0,1),1)</x:f>
        <x:v>0</x:v>
      </x:c>
    </x:row>
    <x:row r="10177">
      <x:c r="CL10177" t="str">
        <x:v>Reproducibility_Check</x:v>
      </x:c>
      <x:c r="CM10177" t="str">
        <x:v>E23</x:v>
      </x:c>
      <x:c r="CN10177" t="str">
        <x:v>PASS</x:v>
      </x:c>
      <x:c r="CO10177" t="n">
        <x:f>IFERROR(IF(AND(TYPE('Reproducibility_Check'!E23)=TYPE(CN10177),ISBLANK('Reproducibility_Check'!E23)=ISBLANK(CN10177),EXACT('Reproducibility_Check'!E23,CN10177)),0,1),1)</x:f>
        <x:v>0</x:v>
      </x:c>
    </x:row>
    <x:row r="10178">
      <x:c r="CL10178" t="str">
        <x:v>Reproducibility_Check</x:v>
      </x:c>
      <x:c r="CM10178" t="str">
        <x:v>F23</x:v>
      </x:c>
      <x:c r="CN10178" t="str">
        <x:v>Trigger detection may require external systems</x:v>
      </x:c>
      <x:c r="CO10178" t="n">
        <x:f>IFERROR(IF(AND(TYPE('Reproducibility_Check'!F23)=TYPE(CN10178),ISBLANK('Reproducibility_Check'!F23)=ISBLANK(CN10178),EXACT('Reproducibility_Check'!F23,CN10178)),0,1),1)</x:f>
        <x:v>0</x:v>
      </x:c>
    </x:row>
    <x:row r="10179">
      <x:c r="CL10179" t="str">
        <x:v>Reproducibility_Check</x:v>
      </x:c>
      <x:c r="CM10179" t="str">
        <x:v>A25</x:v>
      </x:c>
      <x:c r="CN10179" t="str">
        <x:v>Release check</x:v>
      </x:c>
      <x:c r="CO10179" t="n">
        <x:f>IFERROR(IF(AND(TYPE('Reproducibility_Check'!A25)=TYPE(CN10179),ISBLANK('Reproducibility_Check'!A25)=ISBLANK(CN10179),EXACT('Reproducibility_Check'!A25,CN10179)),0,1),1)</x:f>
        <x:v>0</x:v>
      </x:c>
    </x:row>
    <x:row r="10180">
      <x:c r="CL10180" t="str">
        <x:v>Reproducibility_Check</x:v>
      </x:c>
      <x:c r="CM10180" t="str">
        <x:v>B25</x:v>
      </x:c>
      <x:c r="CN10180" t="str">
        <x:v>Declared / expected</x:v>
      </x:c>
      <x:c r="CO10180" t="n">
        <x:f>IFERROR(IF(AND(TYPE('Reproducibility_Check'!B25)=TYPE(CN10180),ISBLANK('Reproducibility_Check'!B25)=ISBLANK(CN10180),EXACT('Reproducibility_Check'!B25,CN10180)),0,1),1)</x:f>
        <x:v>0</x:v>
      </x:c>
    </x:row>
    <x:row r="10181">
      <x:c r="CL10181" t="str">
        <x:v>Reproducibility_Check</x:v>
      </x:c>
      <x:c r="CM10181" t="str">
        <x:v>C25</x:v>
      </x:c>
      <x:c r="CN10181" t="str">
        <x:v>Expected</x:v>
      </x:c>
      <x:c r="CO10181" t="n">
        <x:f>IFERROR(IF(AND(TYPE('Reproducibility_Check'!C25)=TYPE(CN10181),ISBLANK('Reproducibility_Check'!C25)=ISBLANK(CN10181),EXACT('Reproducibility_Check'!C25,CN10181)),0,1),1)</x:f>
        <x:v>0</x:v>
      </x:c>
    </x:row>
    <x:row r="10182">
      <x:c r="CL10182" t="str">
        <x:v>Reproducibility_Check</x:v>
      </x:c>
      <x:c r="CM10182" t="str">
        <x:v>D25</x:v>
      </x:c>
      <x:c r="CN10182" t="str">
        <x:v>Result</x:v>
      </x:c>
      <x:c r="CO10182" t="n">
        <x:f>IFERROR(IF(AND(TYPE('Reproducibility_Check'!D25)=TYPE(CN10182),ISBLANK('Reproducibility_Check'!D25)=ISBLANK(CN10182),EXACT('Reproducibility_Check'!D25,CN10182)),0,1),1)</x:f>
        <x:v>0</x:v>
      </x:c>
    </x:row>
    <x:row r="10183">
      <x:c r="CL10183" t="str">
        <x:v>Reproducibility_Check</x:v>
      </x:c>
      <x:c r="CM10183" t="str">
        <x:v>E25</x:v>
      </x:c>
      <x:c r="CN10183" t="str">
        <x:v>Status</x:v>
      </x:c>
      <x:c r="CO10183" t="n">
        <x:f>IFERROR(IF(AND(TYPE('Reproducibility_Check'!E25)=TYPE(CN10183),ISBLANK('Reproducibility_Check'!E25)=ISBLANK(CN10183),EXACT('Reproducibility_Check'!E25,CN10183)),0,1),1)</x:f>
        <x:v>0</x:v>
      </x:c>
    </x:row>
    <x:row r="10184">
      <x:c r="CL10184" t="str">
        <x:v>Reproducibility_Check</x:v>
      </x:c>
      <x:c r="CM10184" t="str">
        <x:v>F25</x:v>
      </x:c>
      <x:c r="CN10184" t="str">
        <x:v>Meaning</x:v>
      </x:c>
      <x:c r="CO10184" t="n">
        <x:f>IFERROR(IF(AND(TYPE('Reproducibility_Check'!F25)=TYPE(CN10184),ISBLANK('Reproducibility_Check'!F25)=ISBLANK(CN10184),EXACT('Reproducibility_Check'!F25,CN10184)),0,1),1)</x:f>
        <x:v>0</x:v>
      </x:c>
    </x:row>
    <x:row r="10185">
      <x:c r="CL10185" t="str">
        <x:v>Reproducibility_Check</x:v>
      </x:c>
      <x:c r="CM10185" t="str">
        <x:v>A26</x:v>
      </x:c>
      <x:c r="CN10185" t="str">
        <x:v>Canon pin</x:v>
      </x:c>
      <x:c r="CO10185" t="n">
        <x:f>IFERROR(IF(AND(TYPE('Reproducibility_Check'!A26)=TYPE(CN10185),ISBLANK('Reproducibility_Check'!A26)=ISBLANK(CN10185),EXACT('Reproducibility_Check'!A26,CN10185)),0,1),1)</x:f>
        <x:v>0</x:v>
      </x:c>
    </x:row>
    <x:row r="10186">
      <x:c r="CL10186" t="str">
        <x:v>Reproducibility_Check</x:v>
      </x:c>
      <x:c r="CM10186" t="str">
        <x:v>B26</x:v>
      </x:c>
      <x:c r="CN10186" t="str">
        <x:v>RippleLogic v13.0</x:v>
      </x:c>
      <x:c r="CO10186" t="n">
        <x:f>IFERROR(IF(AND(TYPE('Reproducibility_Check'!B26)=TYPE(CN10186),ISBLANK('Reproducibility_Check'!B26)=ISBLANK(CN10186),EXACT('Reproducibility_Check'!B26,CN10186)),0,1),1)</x:f>
        <x:v>0</x:v>
      </x:c>
    </x:row>
    <x:row r="10187">
      <x:c r="CL10187" t="str">
        <x:v>Reproducibility_Check</x:v>
      </x:c>
      <x:c r="CM10187" t="str">
        <x:v>C26</x:v>
      </x:c>
      <x:c r="CN10187" t="str">
        <x:v>RippleLogic v13.0</x:v>
      </x:c>
      <x:c r="CO10187" t="n">
        <x:f>IFERROR(IF(AND(TYPE('Reproducibility_Check'!C26)=TYPE(CN10187),ISBLANK('Reproducibility_Check'!C26)=ISBLANK(CN10187),EXACT('Reproducibility_Check'!C26,CN10187)),0,1),1)</x:f>
        <x:v>0</x:v>
      </x:c>
    </x:row>
    <x:row r="10188">
      <x:c r="CL10188" t="str">
        <x:v>Reproducibility_Check</x:v>
      </x:c>
      <x:c r="CM10188" t="str">
        <x:v>D26</x:v>
      </x:c>
      <x:c r="CN10188" t="str">
        <x:v>RippleLogic v13.0</x:v>
      </x:c>
      <x:c r="CO10188" t="n">
        <x:f>IFERROR(IF(AND(TYPE('Reproducibility_Check'!D26)=TYPE(CN10188),ISBLANK('Reproducibility_Check'!D26)=ISBLANK(CN10188),EXACT('Reproducibility_Check'!D26,CN10188)),0,1),1)</x:f>
        <x:v>0</x:v>
      </x:c>
    </x:row>
    <x:row r="10189">
      <x:c r="CL10189" t="str">
        <x:v>Reproducibility_Check</x:v>
      </x:c>
      <x:c r="CM10189" t="str">
        <x:v>E26</x:v>
      </x:c>
      <x:c r="CN10189" t="str">
        <x:v>PASS</x:v>
      </x:c>
      <x:c r="CO10189" t="n">
        <x:f>IFERROR(IF(AND(TYPE('Reproducibility_Check'!E26)=TYPE(CN10189),ISBLANK('Reproducibility_Check'!E26)=ISBLANK(CN10189),EXACT('Reproducibility_Check'!E26,CN10189)),0,1),1)</x:f>
        <x:v>0</x:v>
      </x:c>
    </x:row>
    <x:row r="10190">
      <x:c r="CL10190" t="str">
        <x:v>Reproducibility_Check</x:v>
      </x:c>
      <x:c r="CM10190" t="str">
        <x:v>F26</x:v>
      </x:c>
      <x:c r="CN10190" t="str">
        <x:v>Current workbook control surface</x:v>
      </x:c>
      <x:c r="CO10190" t="n">
        <x:f>IFERROR(IF(AND(TYPE('Reproducibility_Check'!F26)=TYPE(CN10190),ISBLANK('Reproducibility_Check'!F26)=ISBLANK(CN10190),EXACT('Reproducibility_Check'!F26,CN10190)),0,1),1)</x:f>
        <x:v>0</x:v>
      </x:c>
    </x:row>
    <x:row r="10191">
      <x:c r="CL10191" t="str">
        <x:v>Reproducibility_Check</x:v>
      </x:c>
      <x:c r="CM10191" t="str">
        <x:v>A27</x:v>
      </x:c>
      <x:c r="CN10191" t="str">
        <x:v>SGP pin</x:v>
      </x:c>
      <x:c r="CO10191" t="n">
        <x:f>IFERROR(IF(AND(TYPE('Reproducibility_Check'!A27)=TYPE(CN10191),ISBLANK('Reproducibility_Check'!A27)=ISBLANK(CN10191),EXACT('Reproducibility_Check'!A27,CN10191)),0,1),1)</x:f>
        <x:v>0</x:v>
      </x:c>
    </x:row>
    <x:row r="10192">
      <x:c r="CL10192" t="str">
        <x:v>Reproducibility_Check</x:v>
      </x:c>
      <x:c r="CM10192" t="str">
        <x:v>B27</x:v>
      </x:c>
      <x:c r="CN10192" t="str">
        <x:v>SGP v8.8</x:v>
      </x:c>
      <x:c r="CO10192" t="n">
        <x:f>IFERROR(IF(AND(TYPE('Reproducibility_Check'!B27)=TYPE(CN10192),ISBLANK('Reproducibility_Check'!B27)=ISBLANK(CN10192),EXACT('Reproducibility_Check'!B27,CN10192)),0,1),1)</x:f>
        <x:v>0</x:v>
      </x:c>
    </x:row>
    <x:row r="10193">
      <x:c r="CL10193" t="str">
        <x:v>Reproducibility_Check</x:v>
      </x:c>
      <x:c r="CM10193" t="str">
        <x:v>C27</x:v>
      </x:c>
      <x:c r="CN10193" t="str">
        <x:v>SGP v8.8</x:v>
      </x:c>
      <x:c r="CO10193" t="n">
        <x:f>IFERROR(IF(AND(TYPE('Reproducibility_Check'!C27)=TYPE(CN10193),ISBLANK('Reproducibility_Check'!C27)=ISBLANK(CN10193),EXACT('Reproducibility_Check'!C27,CN10193)),0,1),1)</x:f>
        <x:v>0</x:v>
      </x:c>
    </x:row>
    <x:row r="10194">
      <x:c r="CL10194" t="str">
        <x:v>Reproducibility_Check</x:v>
      </x:c>
      <x:c r="CM10194" t="str">
        <x:v>D27</x:v>
      </x:c>
      <x:c r="CN10194" t="str">
        <x:v>SGP v8.8</x:v>
      </x:c>
      <x:c r="CO10194" t="n">
        <x:f>IFERROR(IF(AND(TYPE('Reproducibility_Check'!D27)=TYPE(CN10194),ISBLANK('Reproducibility_Check'!D27)=ISBLANK(CN10194),EXACT('Reproducibility_Check'!D27,CN10194)),0,1),1)</x:f>
        <x:v>0</x:v>
      </x:c>
    </x:row>
    <x:row r="10195">
      <x:c r="CL10195" t="str">
        <x:v>Reproducibility_Check</x:v>
      </x:c>
      <x:c r="CM10195" t="str">
        <x:v>E27</x:v>
      </x:c>
      <x:c r="CN10195" t="str">
        <x:v>PASS</x:v>
      </x:c>
      <x:c r="CO10195" t="n">
        <x:f>IFERROR(IF(AND(TYPE('Reproducibility_Check'!E27)=TYPE(CN10195),ISBLANK('Reproducibility_Check'!E27)=ISBLANK(CN10195),EXACT('Reproducibility_Check'!E27,CN10195)),0,1),1)</x:f>
        <x:v>0</x:v>
      </x:c>
    </x:row>
    <x:row r="10196">
      <x:c r="CL10196" t="str">
        <x:v>Reproducibility_Check</x:v>
      </x:c>
      <x:c r="CM10196" t="str">
        <x:v>F27</x:v>
      </x:c>
      <x:c r="CN10196" t="str">
        <x:v>Current moral-status interface</x:v>
      </x:c>
      <x:c r="CO10196" t="n">
        <x:f>IFERROR(IF(AND(TYPE('Reproducibility_Check'!F27)=TYPE(CN10196),ISBLANK('Reproducibility_Check'!F27)=ISBLANK(CN10196),EXACT('Reproducibility_Check'!F27,CN10196)),0,1),1)</x:f>
        <x:v>0</x:v>
      </x:c>
    </x:row>
    <x:row r="10197">
      <x:c r="CL10197" t="str">
        <x:v>Reproducibility_Check</x:v>
      </x:c>
      <x:c r="CM10197" t="str">
        <x:v>A28</x:v>
      </x:c>
      <x:c r="CN10197" t="str">
        <x:v>SGP type-separation vectors</x:v>
      </x:c>
      <x:c r="CO10197" t="n">
        <x:f>IFERROR(IF(AND(TYPE('Reproducibility_Check'!A28)=TYPE(CN10197),ISBLANK('Reproducibility_Check'!A28)=ISBLANK(CN10197),EXACT('Reproducibility_Check'!A28,CN10197)),0,1),1)</x:f>
        <x:v>0</x:v>
      </x:c>
    </x:row>
    <x:row r="10198">
      <x:c r="CL10198" t="str">
        <x:v>Reproducibility_Check</x:v>
      </x:c>
      <x:c r="CM10198" t="str">
        <x:v>B28</x:v>
      </x:c>
      <x:c r="CN10198" t="n">
        <x:v>8</x:v>
      </x:c>
      <x:c r="CO10198" t="n">
        <x:f>IFERROR(IF(AND(TYPE('Reproducibility_Check'!B28)=TYPE(CN10198),ISBLANK('Reproducibility_Check'!B28)=ISBLANK(CN10198),EXACT('Reproducibility_Check'!B28,CN10198)),0,1),1)</x:f>
        <x:v>0</x:v>
      </x:c>
    </x:row>
    <x:row r="10199">
      <x:c r="CL10199" t="str">
        <x:v>Reproducibility_Check</x:v>
      </x:c>
      <x:c r="CM10199" t="str">
        <x:v>C28</x:v>
      </x:c>
      <x:c r="CN10199" t="str">
        <x:v>All PASS</x:v>
      </x:c>
      <x:c r="CO10199" t="n">
        <x:f>IFERROR(IF(AND(TYPE('Reproducibility_Check'!C28)=TYPE(CN10199),ISBLANK('Reproducibility_Check'!C28)=ISBLANK(CN10199),EXACT('Reproducibility_Check'!C28,CN10199)),0,1),1)</x:f>
        <x:v>0</x:v>
      </x:c>
    </x:row>
    <x:row r="10200">
      <x:c r="CL10200" t="str">
        <x:v>Reproducibility_Check</x:v>
      </x:c>
      <x:c r="CM10200" t="str">
        <x:v>D28</x:v>
      </x:c>
      <x:c r="CN10200" t="str">
        <x:v>All PASS</x:v>
      </x:c>
      <x:c r="CO10200" t="n">
        <x:f>IFERROR(IF(AND(TYPE('Reproducibility_Check'!D28)=TYPE(CN10200),ISBLANK('Reproducibility_Check'!D28)=ISBLANK(CN10200),EXACT('Reproducibility_Check'!D28,CN10200)),0,1),1)</x:f>
        <x:v>0</x:v>
      </x:c>
    </x:row>
    <x:row r="10201">
      <x:c r="CL10201" t="str">
        <x:v>Reproducibility_Check</x:v>
      </x:c>
      <x:c r="CM10201" t="str">
        <x:v>E28</x:v>
      </x:c>
      <x:c r="CN10201" t="str">
        <x:v>PASS</x:v>
      </x:c>
      <x:c r="CO10201" t="n">
        <x:f>IFERROR(IF(AND(TYPE('Reproducibility_Check'!E28)=TYPE(CN10201),ISBLANK('Reproducibility_Check'!E28)=ISBLANK(CN10201),EXACT('Reproducibility_Check'!E28,CN10201)),0,1),1)</x:f>
        <x:v>0</x:v>
      </x:c>
    </x:row>
    <x:row r="10202">
      <x:c r="CL10202" t="str">
        <x:v>Reproducibility_Check</x:v>
      </x:c>
      <x:c r="CM10202" t="str">
        <x:v>F28</x:v>
      </x:c>
      <x:c r="CN10202" t="str">
        <x:v>MPS/FPP/GPR/SPR/ICP/RMCP/P100 non-collapse</x:v>
      </x:c>
      <x:c r="CO10202" t="n">
        <x:f>IFERROR(IF(AND(TYPE('Reproducibility_Check'!F28)=TYPE(CN10202),ISBLANK('Reproducibility_Check'!F28)=ISBLANK(CN10202),EXACT('Reproducibility_Check'!F28,CN10202)),0,1),1)</x:f>
        <x:v>0</x:v>
      </x:c>
    </x:row>
    <x:row r="10203">
      <x:c r="CL10203" t="str">
        <x:v>Reproducibility_Check</x:v>
      </x:c>
      <x:c r="CM10203" t="str">
        <x:v>A29</x:v>
      </x:c>
      <x:c r="CN10203" t="str">
        <x:v>Formula-error scan</x:v>
      </x:c>
      <x:c r="CO10203" t="n">
        <x:f>IFERROR(IF(AND(TYPE('Reproducibility_Check'!A29)=TYPE(CN10203),ISBLANK('Reproducibility_Check'!A29)=ISBLANK(CN10203),EXACT('Reproducibility_Check'!A29,CN10203)),0,1),1)</x:f>
        <x:v>0</x:v>
      </x:c>
    </x:row>
    <x:row r="10204">
      <x:c r="CL10204" t="str">
        <x:v>Reproducibility_Check</x:v>
      </x:c>
      <x:c r="CM10204" t="str">
        <x:v>B29</x:v>
      </x:c>
      <x:c r="CN10204" t="str">
        <x:v>External verifier</x:v>
      </x:c>
      <x:c r="CO10204" t="n">
        <x:f>IFERROR(IF(AND(TYPE('Reproducibility_Check'!B29)=TYPE(CN10204),ISBLANK('Reproducibility_Check'!B29)=ISBLANK(CN10204),EXACT('Reproducibility_Check'!B29,CN10204)),0,1),1)</x:f>
        <x:v>0</x:v>
      </x:c>
    </x:row>
    <x:row r="10205">
      <x:c r="CL10205" t="str">
        <x:v>Reproducibility_Check</x:v>
      </x:c>
      <x:c r="CM10205" t="str">
        <x:v>C29</x:v>
      </x:c>
      <x:c r="CN10205" t="str">
        <x:v>No spreadsheet error values</x:v>
      </x:c>
      <x:c r="CO10205" t="n">
        <x:f>IFERROR(IF(AND(TYPE('Reproducibility_Check'!C29)=TYPE(CN10205),ISBLANK('Reproducibility_Check'!C29)=ISBLANK(CN10205),EXACT('Reproducibility_Check'!C29,CN10205)),0,1),1)</x:f>
        <x:v>0</x:v>
      </x:c>
    </x:row>
    <x:row r="10206">
      <x:c r="CL10206" t="str">
        <x:v>Reproducibility_Check</x:v>
      </x:c>
      <x:c r="CM10206" t="str">
        <x:v>D29</x:v>
      </x:c>
      <x:c r="CN10206" t="str">
        <x:v>Run release verifier</x:v>
      </x:c>
      <x:c r="CO10206" t="n">
        <x:f>IFERROR(IF(AND(TYPE('Reproducibility_Check'!D29)=TYPE(CN10206),ISBLANK('Reproducibility_Check'!D29)=ISBLANK(CN10206),EXACT('Reproducibility_Check'!D29,CN10206)),0,1),1)</x:f>
        <x:v>0</x:v>
      </x:c>
    </x:row>
    <x:row r="10207">
      <x:c r="CL10207" t="str">
        <x:v>Reproducibility_Check</x:v>
      </x:c>
      <x:c r="CM10207" t="str">
        <x:v>E29</x:v>
      </x:c>
      <x:c r="CN10207" t="str">
        <x:v>REVIEW</x:v>
      </x:c>
      <x:c r="CO10207" t="n">
        <x:f>IFERROR(IF(AND(TYPE('Reproducibility_Check'!E29)=TYPE(CN10207),ISBLANK('Reproducibility_Check'!E29)=ISBLANK(CN10207),EXACT('Reproducibility_Check'!E29,CN10207)),0,1),1)</x:f>
        <x:v>0</x:v>
      </x:c>
    </x:row>
    <x:row r="10208">
      <x:c r="CL10208" t="str">
        <x:v>Reproducibility_Check</x:v>
      </x:c>
      <x:c r="CM10208" t="str">
        <x:v>F29</x:v>
      </x:c>
      <x:c r="CN10208" t="str">
        <x:v>Artifact_tool and release scripts perform final scan</x:v>
      </x:c>
      <x:c r="CO10208" t="n">
        <x:f>IFERROR(IF(AND(TYPE('Reproducibility_Check'!F29)=TYPE(CN10208),ISBLANK('Reproducibility_Check'!F29)=ISBLANK(CN10208),EXACT('Reproducibility_Check'!F29,CN10208)),0,1),1)</x:f>
        <x:v>0</x:v>
      </x:c>
    </x:row>
    <x:row r="10209">
      <x:c r="CL10209" t="str">
        <x:v>Reproducibility_Check</x:v>
      </x:c>
      <x:c r="CM10209" t="str">
        <x:v>A31</x:v>
      </x:c>
      <x:c r="CN10209" t="str">
        <x:v>Replay claim boundary</x:v>
      </x:c>
      <x:c r="CO10209" t="n">
        <x:f>IFERROR(IF(AND(TYPE('Reproducibility_Check'!A31)=TYPE(CN10209),ISBLANK('Reproducibility_Check'!A31)=ISBLANK(CN10209),EXACT('Reproducibility_Check'!A31,CN10209)),0,1),1)</x:f>
        <x:v>0</x:v>
      </x:c>
    </x:row>
    <x:row r="10210">
      <x:c r="CL10210" t="str">
        <x:v>Reproducibility_Check</x:v>
      </x:c>
      <x:c r="CM10210" t="str">
        <x:v>B31</x:v>
      </x:c>
      <x:c r="CN10210" t="str">
        <x:v>A passing sheet or JSON validator establishes record and cascade conformance only. It does not establish evidence truth, empirical validity, legal authority, physical safety, or moral truth.</x:v>
      </x:c>
      <x:c r="CO10210" t="n">
        <x:f>IFERROR(IF(AND(TYPE('Reproducibility_Check'!B31)=TYPE(CN10210),ISBLANK('Reproducibility_Check'!B31)=ISBLANK(CN10210),EXACT('Reproducibility_Check'!B31,CN10210)),0,1),1)</x:f>
        <x:v>0</x:v>
      </x:c>
    </x:row>
    <x:row r="10211">
      <x:c r="CL10211" t="str">
        <x:v>Reproducibility_Check</x:v>
      </x:c>
      <x:c r="CM10211" t="str">
        <x:v>A32</x:v>
      </x:c>
      <x:c r="CN10211" t="str">
        <x:v>K13 Material obligation integrity</x:v>
      </x:c>
      <x:c r="CO10211" t="n">
        <x:f>IFERROR(IF(AND(TYPE('Reproducibility_Check'!A32)=TYPE(CN10211),ISBLANK('Reproducibility_Check'!A32)=ISBLANK(CN10211),EXACT('Reproducibility_Check'!A32,CN10211)),0,1),1)</x:f>
        <x:v>0</x:v>
      </x:c>
    </x:row>
    <x:row r="10212">
      <x:c r="CL10212" t="str">
        <x:v>Reproducibility_Check</x:v>
      </x:c>
      <x:c r="CM10212" t="str">
        <x:v>B32</x:v>
      </x:c>
      <x:c r="CN10212" t="str">
        <x:v>Material_Obligations / Responsibility_Continuity</x:v>
      </x:c>
      <x:c r="CO10212" t="n">
        <x:f>IFERROR(IF(AND(TYPE('Reproducibility_Check'!B32)=TYPE(CN10212),ISBLANK('Reproducibility_Check'!B32)=ISBLANK(CN10212),EXACT('Reproducibility_Check'!B32,CN10212)),0,1),1)</x:f>
        <x:v>0</x:v>
      </x:c>
    </x:row>
    <x:row r="10213">
      <x:c r="CL10213" t="str">
        <x:v>Reproducibility_Check</x:v>
      </x:c>
      <x:c r="CM10213" t="str">
        <x:v>C32</x:v>
      </x:c>
      <x:c r="CN10213" t="str">
        <x:v>Controlled selectability has carried, current, enforceable duties</x:v>
      </x:c>
      <x:c r="CO10213" t="n">
        <x:f>IFERROR(IF(AND(TYPE('Reproducibility_Check'!C32)=TYPE(CN10213),ISBLANK('Reproducibility_Check'!C32)=ISBLANK(CN10213),EXACT('Reproducibility_Check'!C32,CN10213)),0,1),1)</x:f>
        <x:v>0</x:v>
      </x:c>
    </x:row>
    <x:row r="10214">
      <x:c r="CL10214" t="str">
        <x:v>Reproducibility_Check</x:v>
      </x:c>
      <x:c r="CM10214" t="str">
        <x:v>D32</x:v>
      </x:c>
      <x:c r="CN10214" t="str">
        <x:v>Present</x:v>
      </x:c>
      <x:c r="CO10214" t="n">
        <x:f>IFERROR(IF(AND(TYPE('Reproducibility_Check'!D32)=TYPE(CN10214),ISBLANK('Reproducibility_Check'!D32)=ISBLANK(CN10214),EXACT('Reproducibility_Check'!D32,CN10214)),0,1),1)</x:f>
        <x:v>0</x:v>
      </x:c>
    </x:row>
    <x:row r="10215">
      <x:c r="CL10215" t="str">
        <x:v>Reproducibility_Check</x:v>
      </x:c>
      <x:c r="CM10215" t="str">
        <x:v>E32</x:v>
      </x:c>
      <x:c r="CN10215" t="str">
        <x:v>PASS_WITH_CONTROLS</x:v>
      </x:c>
      <x:c r="CO10215" t="n">
        <x:f>IFERROR(IF(AND(TYPE('Reproducibility_Check'!E32)=TYPE(CN10215),ISBLANK('Reproducibility_Check'!E32)=ISBLANK(CN10215),EXACT('Reproducibility_Check'!E32,CN10215)),0,1),1)</x:f>
        <x:v>0</x:v>
      </x:c>
    </x:row>
    <x:row r="10216">
      <x:c r="CL10216" t="str">
        <x:v>Reproducibility_Check</x:v>
      </x:c>
      <x:c r="CM10216" t="str">
        <x:v>F32</x:v>
      </x:c>
      <x:c r="CN10216" t="str">
        <x:v>Effectiveness remains evidence-bounded</x:v>
      </x:c>
      <x:c r="CO10216" t="n">
        <x:f>IFERROR(IF(AND(TYPE('Reproducibility_Check'!F32)=TYPE(CN10216),ISBLANK('Reproducibility_Check'!F32)=ISBLANK(CN10216),EXACT('Reproducibility_Check'!F32,CN10216)),0,1),1)</x:f>
        <x:v>0</x:v>
      </x:c>
    </x:row>
    <x:row r="10217">
      <x:c r="CL10217" t="str">
        <x:v>Reproducibility_Check</x:v>
      </x:c>
      <x:c r="CM10217" t="str">
        <x:v>A33</x:v>
      </x:c>
      <x:c r="CN10217" t="str">
        <x:v>K14 Human compensation load</x:v>
      </x:c>
      <x:c r="CO10217" t="n">
        <x:f>IFERROR(IF(AND(TYPE('Reproducibility_Check'!A33)=TYPE(CN10217),ISBLANK('Reproducibility_Check'!A33)=ISBLANK(CN10217),EXACT('Reproducibility_Check'!A33,CN10217)),0,1),1)</x:f>
        <x:v>0</x:v>
      </x:c>
    </x:row>
    <x:row r="10218">
      <x:c r="CL10218" t="str">
        <x:v>Reproducibility_Check</x:v>
      </x:c>
      <x:c r="CM10218" t="str">
        <x:v>B33</x:v>
      </x:c>
      <x:c r="CN10218" t="str">
        <x:v>Human_Comp_Load</x:v>
      </x:c>
      <x:c r="CO10218" t="n">
        <x:f>IFERROR(IF(AND(TYPE('Reproducibility_Check'!B33)=TYPE(CN10218),ISBLANK('Reproducibility_Check'!B33)=ISBLANK(CN10218),EXACT('Reproducibility_Check'!B33,CN10218)),0,1),1)</x:f>
        <x:v>0</x:v>
      </x:c>
    </x:row>
    <x:row r="10219">
      <x:c r="CL10219" t="str">
        <x:v>Reproducibility_Check</x:v>
      </x:c>
      <x:c r="CM10219" t="str">
        <x:v>C33</x:v>
      </x:c>
      <x:c r="CN10219" t="str">
        <x:v>Triggered dependencies are visible and protected before role removal or automation</x:v>
      </x:c>
      <x:c r="CO10219" t="n">
        <x:f>IFERROR(IF(AND(TYPE('Reproducibility_Check'!C33)=TYPE(CN10219),ISBLANK('Reproducibility_Check'!C33)=ISBLANK(CN10219),EXACT('Reproducibility_Check'!C33,CN10219)),0,1),1)</x:f>
        <x:v>0</x:v>
      </x:c>
    </x:row>
    <x:row r="10220">
      <x:c r="CL10220" t="str">
        <x:v>Reproducibility_Check</x:v>
      </x:c>
      <x:c r="CM10220" t="str">
        <x:v>D33</x:v>
      </x:c>
      <x:c r="CN10220" t="str">
        <x:v>NOT_MATERIAL for worked run</x:v>
      </x:c>
      <x:c r="CO10220" t="n">
        <x:f>IFERROR(IF(AND(TYPE('Reproducibility_Check'!D33)=TYPE(CN10220),ISBLANK('Reproducibility_Check'!D33)=ISBLANK(CN10220),EXACT('Reproducibility_Check'!D33,CN10220)),0,1),1)</x:f>
        <x:v>0</x:v>
      </x:c>
    </x:row>
    <x:row r="10221">
      <x:c r="CL10221" t="str">
        <x:v>Reproducibility_Check</x:v>
      </x:c>
      <x:c r="CM10221" t="str">
        <x:v>E33</x:v>
      </x:c>
      <x:c r="CN10221" t="str">
        <x:v>PASS</x:v>
      </x:c>
      <x:c r="CO10221" t="n">
        <x:f>IFERROR(IF(AND(TYPE('Reproducibility_Check'!E33)=TYPE(CN10221),ISBLANK('Reproducibility_Check'!E33)=ISBLANK(CN10221),EXACT('Reproducibility_Check'!E33,CN10221)),0,1),1)</x:f>
        <x:v>0</x:v>
      </x:c>
    </x:row>
    <x:row r="10222">
      <x:c r="CL10222" t="str">
        <x:v>Reproducibility_Check</x:v>
      </x:c>
      <x:c r="CM10222" t="str">
        <x:v>F33</x:v>
      </x:c>
      <x:c r="CN10222" t="str">
        <x:v>Reopen if scope changes</x:v>
      </x:c>
      <x:c r="CO10222" t="n">
        <x:f>IFERROR(IF(AND(TYPE('Reproducibility_Check'!F33)=TYPE(CN10222),ISBLANK('Reproducibility_Check'!F33)=ISBLANK(CN10222),EXACT('Reproducibility_Check'!F33,CN10222)),0,1),1)</x:f>
        <x:v>0</x:v>
      </x:c>
    </x:row>
    <x:row r="10223">
      <x:c r="CL10223" t="str">
        <x:v>Workflow_Navigator</x:v>
      </x:c>
      <x:c r="CM10223" t="str">
        <x:v>A1</x:v>
      </x:c>
      <x:c r="CN10223" t="str">
        <x:v>Step</x:v>
      </x:c>
      <x:c r="CO10223" t="n">
        <x:f>IFERROR(IF(AND(TYPE('Workflow_Navigator'!A1)=TYPE(CN10223),ISBLANK('Workflow_Navigator'!A1)=ISBLANK(CN10223),EXACT('Workflow_Navigator'!A1,CN10223)),0,1),1)</x:f>
        <x:v>0</x:v>
      </x:c>
    </x:row>
    <x:row r="10224">
      <x:c r="CL10224" t="str">
        <x:v>Workflow_Navigator</x:v>
      </x:c>
      <x:c r="CM10224" t="str">
        <x:v>B1</x:v>
      </x:c>
      <x:c r="CN10224" t="str">
        <x:v>Surface</x:v>
      </x:c>
      <x:c r="CO10224" t="n">
        <x:f>IFERROR(IF(AND(TYPE('Workflow_Navigator'!B1)=TYPE(CN10224),ISBLANK('Workflow_Navigator'!B1)=ISBLANK(CN10224),EXACT('Workflow_Navigator'!B1,CN10224)),0,1),1)</x:f>
        <x:v>0</x:v>
      </x:c>
    </x:row>
    <x:row r="10225">
      <x:c r="CL10225" t="str">
        <x:v>Workflow_Navigator</x:v>
      </x:c>
      <x:c r="CM10225" t="str">
        <x:v>C1</x:v>
      </x:c>
      <x:c r="CN10225" t="str">
        <x:v>Purpose</x:v>
      </x:c>
      <x:c r="CO10225" t="n">
        <x:f>IFERROR(IF(AND(TYPE('Workflow_Navigator'!C1)=TYPE(CN10225),ISBLANK('Workflow_Navigator'!C1)=ISBLANK(CN10225),EXACT('Workflow_Navigator'!C1,CN10225)),0,1),1)</x:f>
        <x:v>0</x:v>
      </x:c>
    </x:row>
    <x:row r="10226">
      <x:c r="CL10226" t="str">
        <x:v>Workflow_Navigator</x:v>
      </x:c>
      <x:c r="CM10226" t="str">
        <x:v>D1</x:v>
      </x:c>
      <x:c r="CN10226" t="str">
        <x:v>Required?</x:v>
      </x:c>
      <x:c r="CO10226" t="n">
        <x:f>IFERROR(IF(AND(TYPE('Workflow_Navigator'!D1)=TYPE(CN10226),ISBLANK('Workflow_Navigator'!D1)=ISBLANK(CN10226),EXACT('Workflow_Navigator'!D1,CN10226)),0,1),1)</x:f>
        <x:v>0</x:v>
      </x:c>
    </x:row>
    <x:row r="10227">
      <x:c r="CL10227" t="str">
        <x:v>Workflow_Navigator</x:v>
      </x:c>
      <x:c r="CM10227" t="str">
        <x:v>E1</x:v>
      </x:c>
      <x:c r="CN10227" t="str">
        <x:v>Edit class</x:v>
      </x:c>
      <x:c r="CO10227" t="n">
        <x:f>IFERROR(IF(AND(TYPE('Workflow_Navigator'!E1)=TYPE(CN10227),ISBLANK('Workflow_Navigator'!E1)=ISBLANK(CN10227),EXACT('Workflow_Navigator'!E1,CN10227)),0,1),1)</x:f>
        <x:v>0</x:v>
      </x:c>
    </x:row>
    <x:row r="10228">
      <x:c r="CL10228" t="str">
        <x:v>Workflow_Navigator</x:v>
      </x:c>
      <x:c r="CM10228" t="str">
        <x:v>F1</x:v>
      </x:c>
      <x:c r="CN10228" t="str">
        <x:v>Produces / routes to</x:v>
      </x:c>
      <x:c r="CO10228" t="n">
        <x:f>IFERROR(IF(AND(TYPE('Workflow_Navigator'!F1)=TYPE(CN10228),ISBLANK('Workflow_Navigator'!F1)=ISBLANK(CN10228),EXACT('Workflow_Navigator'!F1,CN10228)),0,1),1)</x:f>
        <x:v>0</x:v>
      </x:c>
    </x:row>
    <x:row r="10229">
      <x:c r="CL10229" t="str">
        <x:v>Workflow_Navigator</x:v>
      </x:c>
      <x:c r="CM10229" t="str">
        <x:v>A2</x:v>
      </x:c>
      <x:c r="CN10229" t="n">
        <x:v>1</x:v>
      </x:c>
      <x:c r="CO10229" t="n">
        <x:f>IFERROR(IF(AND(TYPE('Workflow_Navigator'!A2)=TYPE(CN10229),ISBLANK('Workflow_Navigator'!A2)=ISBLANK(CN10229),EXACT('Workflow_Navigator'!A2,CN10229)),0,1),1)</x:f>
        <x:v>0</x:v>
      </x:c>
    </x:row>
    <x:row r="10230">
      <x:c r="CL10230" t="str">
        <x:v>Workflow_Navigator</x:v>
      </x:c>
      <x:c r="CM10230" t="str">
        <x:v>B2</x:v>
      </x:c>
      <x:c r="CN10230" t="str">
        <x:v>How_To_Use / CANON</x:v>
      </x:c>
      <x:c r="CO10230" t="n">
        <x:f>IFERROR(IF(AND(TYPE('Workflow_Navigator'!B2)=TYPE(CN10230),ISBLANK('Workflow_Navigator'!B2)=ISBLANK(CN10230),EXACT('Workflow_Navigator'!B2,CN10230)),0,1),1)</x:f>
        <x:v>0</x:v>
      </x:c>
    </x:row>
    <x:row r="10231">
      <x:c r="CL10231" t="str">
        <x:v>Workflow_Navigator</x:v>
      </x:c>
      <x:c r="CM10231" t="str">
        <x:v>C2</x:v>
      </x:c>
      <x:c r="CN10231" t="str">
        <x:v>Read boundaries, pins, and run order</x:v>
      </x:c>
      <x:c r="CO10231" t="n">
        <x:f>IFERROR(IF(AND(TYPE('Workflow_Navigator'!C2)=TYPE(CN10231),ISBLANK('Workflow_Navigator'!C2)=ISBLANK(CN10231),EXACT('Workflow_Navigator'!C2,CN10231)),0,1),1)</x:f>
        <x:v>0</x:v>
      </x:c>
    </x:row>
    <x:row r="10232">
      <x:c r="CL10232" t="str">
        <x:v>Workflow_Navigator</x:v>
      </x:c>
      <x:c r="CM10232" t="str">
        <x:v>D2</x:v>
      </x:c>
      <x:c r="CN10232" t="str">
        <x:v>Required</x:v>
      </x:c>
      <x:c r="CO10232" t="n">
        <x:f>IFERROR(IF(AND(TYPE('Workflow_Navigator'!D2)=TYPE(CN10232),ISBLANK('Workflow_Navigator'!D2)=ISBLANK(CN10232),EXACT('Workflow_Navigator'!D2,CN10232)),0,1),1)</x:f>
        <x:v>0</x:v>
      </x:c>
    </x:row>
    <x:row r="10233">
      <x:c r="CL10233" t="str">
        <x:v>Workflow_Navigator</x:v>
      </x:c>
      <x:c r="CM10233" t="str">
        <x:v>E2</x:v>
      </x:c>
      <x:c r="CN10233" t="str">
        <x:v>READ</x:v>
      </x:c>
      <x:c r="CO10233" t="n">
        <x:f>IFERROR(IF(AND(TYPE('Workflow_Navigator'!E2)=TYPE(CN10233),ISBLANK('Workflow_Navigator'!E2)=ISBLANK(CN10233),EXACT('Workflow_Navigator'!E2,CN10233)),0,1),1)</x:f>
        <x:v>0</x:v>
      </x:c>
    </x:row>
    <x:row r="10234">
      <x:c r="CL10234" t="str">
        <x:v>Workflow_Navigator</x:v>
      </x:c>
      <x:c r="CM10234" t="str">
        <x:v>F2</x:v>
      </x:c>
      <x:c r="CN10234" t="str">
        <x:v>Declared profile</x:v>
      </x:c>
      <x:c r="CO10234" t="n">
        <x:f>IFERROR(IF(AND(TYPE('Workflow_Navigator'!F2)=TYPE(CN10234),ISBLANK('Workflow_Navigator'!F2)=ISBLANK(CN10234),EXACT('Workflow_Navigator'!F2,CN10234)),0,1),1)</x:f>
        <x:v>0</x:v>
      </x:c>
    </x:row>
    <x:row r="10235">
      <x:c r="CL10235" t="str">
        <x:v>Workflow_Navigator</x:v>
      </x:c>
      <x:c r="CM10235" t="str">
        <x:v>A3</x:v>
      </x:c>
      <x:c r="CN10235" t="n">
        <x:v>2</x:v>
      </x:c>
      <x:c r="CO10235" t="n">
        <x:f>IFERROR(IF(AND(TYPE('Workflow_Navigator'!A3)=TYPE(CN10235),ISBLANK('Workflow_Navigator'!A3)=ISBLANK(CN10235),EXACT('Workflow_Navigator'!A3,CN10235)),0,1),1)</x:f>
        <x:v>0</x:v>
      </x:c>
    </x:row>
    <x:row r="10236">
      <x:c r="CL10236" t="str">
        <x:v>Workflow_Navigator</x:v>
      </x:c>
      <x:c r="CM10236" t="str">
        <x:v>B3</x:v>
      </x:c>
      <x:c r="CN10236" t="str">
        <x:v>Config / Parameters</x:v>
      </x:c>
      <x:c r="CO10236" t="n">
        <x:f>IFERROR(IF(AND(TYPE('Workflow_Navigator'!B3)=TYPE(CN10236),ISBLANK('Workflow_Navigator'!B3)=ISBLANK(CN10236),EXACT('Workflow_Navigator'!B3,CN10236)),0,1),1)</x:f>
        <x:v>0</x:v>
      </x:c>
    </x:row>
    <x:row r="10237">
      <x:c r="CL10237" t="str">
        <x:v>Workflow_Navigator</x:v>
      </x:c>
      <x:c r="CM10237" t="str">
        <x:v>C3</x:v>
      </x:c>
      <x:c r="CN10237" t="str">
        <x:v>Lock assumptions, thresholds, evidence cutoff</x:v>
      </x:c>
      <x:c r="CO10237" t="n">
        <x:f>IFERROR(IF(AND(TYPE('Workflow_Navigator'!C3)=TYPE(CN10237),ISBLANK('Workflow_Navigator'!C3)=ISBLANK(CN10237),EXACT('Workflow_Navigator'!C3,CN10237)),0,1),1)</x:f>
        <x:v>0</x:v>
      </x:c>
    </x:row>
    <x:row r="10238">
      <x:c r="CL10238" t="str">
        <x:v>Workflow_Navigator</x:v>
      </x:c>
      <x:c r="CM10238" t="str">
        <x:v>D3</x:v>
      </x:c>
      <x:c r="CN10238" t="str">
        <x:v>Required</x:v>
      </x:c>
      <x:c r="CO10238" t="n">
        <x:f>IFERROR(IF(AND(TYPE('Workflow_Navigator'!D3)=TYPE(CN10238),ISBLANK('Workflow_Navigator'!D3)=ISBLANK(CN10238),EXACT('Workflow_Navigator'!D3,CN10238)),0,1),1)</x:f>
        <x:v>0</x:v>
      </x:c>
    </x:row>
    <x:row r="10239">
      <x:c r="CL10239" t="str">
        <x:v>Workflow_Navigator</x:v>
      </x:c>
      <x:c r="CM10239" t="str">
        <x:v>E3</x:v>
      </x:c>
      <x:c r="CN10239" t="str">
        <x:v>INPUT</x:v>
      </x:c>
      <x:c r="CO10239" t="n">
        <x:f>IFERROR(IF(AND(TYPE('Workflow_Navigator'!E3)=TYPE(CN10239),ISBLANK('Workflow_Navigator'!E3)=ISBLANK(CN10239),EXACT('Workflow_Navigator'!E3,CN10239)),0,1),1)</x:f>
        <x:v>0</x:v>
      </x:c>
    </x:row>
    <x:row r="10240">
      <x:c r="CL10240" t="str">
        <x:v>Workflow_Navigator</x:v>
      </x:c>
      <x:c r="CM10240" t="str">
        <x:v>F3</x:v>
      </x:c>
      <x:c r="CN10240" t="str">
        <x:v>Parameter lock</x:v>
      </x:c>
      <x:c r="CO10240" t="n">
        <x:f>IFERROR(IF(AND(TYPE('Workflow_Navigator'!F3)=TYPE(CN10240),ISBLANK('Workflow_Navigator'!F3)=ISBLANK(CN10240),EXACT('Workflow_Navigator'!F3,CN10240)),0,1),1)</x:f>
        <x:v>0</x:v>
      </x:c>
    </x:row>
    <x:row r="10241">
      <x:c r="CL10241" t="str">
        <x:v>Workflow_Navigator</x:v>
      </x:c>
      <x:c r="CM10241" t="str">
        <x:v>A4</x:v>
      </x:c>
      <x:c r="CN10241" t="n">
        <x:v>3</x:v>
      </x:c>
      <x:c r="CO10241" t="n">
        <x:f>IFERROR(IF(AND(TYPE('Workflow_Navigator'!A4)=TYPE(CN10241),ISBLANK('Workflow_Navigator'!A4)=ISBLANK(CN10241),EXACT('Workflow_Navigator'!A4,CN10241)),0,1),1)</x:f>
        <x:v>0</x:v>
      </x:c>
    </x:row>
    <x:row r="10242">
      <x:c r="CL10242" t="str">
        <x:v>Workflow_Navigator</x:v>
      </x:c>
      <x:c r="CM10242" t="str">
        <x:v>B4</x:v>
      </x:c>
      <x:c r="CN10242" t="str">
        <x:v>Reality_Grounding / Category_Grounding</x:v>
      </x:c>
      <x:c r="CO10242" t="n">
        <x:f>IFERROR(IF(AND(TYPE('Workflow_Navigator'!B4)=TYPE(CN10242),ISBLANK('Workflow_Navigator'!B4)=ISBLANK(CN10242),EXACT('Workflow_Navigator'!B4,CN10242)),0,1),1)</x:f>
        <x:v>0</x:v>
      </x:c>
    </x:row>
    <x:row r="10243">
      <x:c r="CL10243" t="str">
        <x:v>Workflow_Navigator</x:v>
      </x:c>
      <x:c r="CM10243" t="str">
        <x:v>C4</x:v>
      </x:c>
      <x:c r="CN10243" t="str">
        <x:v>Ground claims, categories, unknowns</x:v>
      </x:c>
      <x:c r="CO10243" t="n">
        <x:f>IFERROR(IF(AND(TYPE('Workflow_Navigator'!C4)=TYPE(CN10243),ISBLANK('Workflow_Navigator'!C4)=ISBLANK(CN10243),EXACT('Workflow_Navigator'!C4,CN10243)),0,1),1)</x:f>
        <x:v>0</x:v>
      </x:c>
    </x:row>
    <x:row r="10244">
      <x:c r="CL10244" t="str">
        <x:v>Workflow_Navigator</x:v>
      </x:c>
      <x:c r="CM10244" t="str">
        <x:v>D4</x:v>
      </x:c>
      <x:c r="CN10244" t="str">
        <x:v>Required when material</x:v>
      </x:c>
      <x:c r="CO10244" t="n">
        <x:f>IFERROR(IF(AND(TYPE('Workflow_Navigator'!D4)=TYPE(CN10244),ISBLANK('Workflow_Navigator'!D4)=ISBLANK(CN10244),EXACT('Workflow_Navigator'!D4,CN10244)),0,1),1)</x:f>
        <x:v>0</x:v>
      </x:c>
    </x:row>
    <x:row r="10245">
      <x:c r="CL10245" t="str">
        <x:v>Workflow_Navigator</x:v>
      </x:c>
      <x:c r="CM10245" t="str">
        <x:v>E4</x:v>
      </x:c>
      <x:c r="CN10245" t="str">
        <x:v>INPUT + REVIEW</x:v>
      </x:c>
      <x:c r="CO10245" t="n">
        <x:f>IFERROR(IF(AND(TYPE('Workflow_Navigator'!E4)=TYPE(CN10245),ISBLANK('Workflow_Navigator'!E4)=ISBLANK(CN10245),EXACT('Workflow_Navigator'!E4,CN10245)),0,1),1)</x:f>
        <x:v>0</x:v>
      </x:c>
    </x:row>
    <x:row r="10246">
      <x:c r="CL10246" t="str">
        <x:v>Workflow_Navigator</x:v>
      </x:c>
      <x:c r="CM10246" t="str">
        <x:v>F4</x:v>
      </x:c>
      <x:c r="CN10246" t="str">
        <x:v>RG state</x:v>
      </x:c>
      <x:c r="CO10246" t="n">
        <x:f>IFERROR(IF(AND(TYPE('Workflow_Navigator'!F4)=TYPE(CN10246),ISBLANK('Workflow_Navigator'!F4)=ISBLANK(CN10246),EXACT('Workflow_Navigator'!F4,CN10246)),0,1),1)</x:f>
        <x:v>0</x:v>
      </x:c>
    </x:row>
    <x:row r="10247">
      <x:c r="CL10247" t="str">
        <x:v>Workflow_Navigator</x:v>
      </x:c>
      <x:c r="CM10247" t="str">
        <x:v>A5</x:v>
      </x:c>
      <x:c r="CN10247" t="n">
        <x:v>4</x:v>
      </x:c>
      <x:c r="CO10247" t="n">
        <x:f>IFERROR(IF(AND(TYPE('Workflow_Navigator'!A5)=TYPE(CN10247),ISBLANK('Workflow_Navigator'!A5)=ISBLANK(CN10247),EXACT('Workflow_Navigator'!A5,CN10247)),0,1),1)</x:f>
        <x:v>0</x:v>
      </x:c>
    </x:row>
    <x:row r="10248">
      <x:c r="CL10248" t="str">
        <x:v>Workflow_Navigator</x:v>
      </x:c>
      <x:c r="CM10248" t="str">
        <x:v>B5</x:v>
      </x:c>
      <x:c r="CN10248" t="str">
        <x:v>Rights_Floor / NCRC</x:v>
      </x:c>
      <x:c r="CO10248" t="n">
        <x:f>IFERROR(IF(AND(TYPE('Workflow_Navigator'!B5)=TYPE(CN10248),ISBLANK('Workflow_Navigator'!B5)=ISBLANK(CN10248),EXACT('Workflow_Navigator'!B5,CN10248)),0,1),1)</x:f>
        <x:v>0</x:v>
      </x:c>
    </x:row>
    <x:row r="10249">
      <x:c r="CL10249" t="str">
        <x:v>Workflow_Navigator</x:v>
      </x:c>
      <x:c r="CM10249" t="str">
        <x:v>C5</x:v>
      </x:c>
      <x:c r="CN10249" t="str">
        <x:v>Test non-compensatory rights</x:v>
      </x:c>
      <x:c r="CO10249" t="n">
        <x:f>IFERROR(IF(AND(TYPE('Workflow_Navigator'!C5)=TYPE(CN10249),ISBLANK('Workflow_Navigator'!C5)=ISBLANK(CN10249),EXACT('Workflow_Navigator'!C5,CN10249)),0,1),1)</x:f>
        <x:v>0</x:v>
      </x:c>
    </x:row>
    <x:row r="10250">
      <x:c r="CL10250" t="str">
        <x:v>Workflow_Navigator</x:v>
      </x:c>
      <x:c r="CM10250" t="str">
        <x:v>D5</x:v>
      </x:c>
      <x:c r="CN10250" t="str">
        <x:v>Required</x:v>
      </x:c>
      <x:c r="CO10250" t="n">
        <x:f>IFERROR(IF(AND(TYPE('Workflow_Navigator'!D5)=TYPE(CN10250),ISBLANK('Workflow_Navigator'!D5)=ISBLANK(CN10250),EXACT('Workflow_Navigator'!D5,CN10250)),0,1),1)</x:f>
        <x:v>0</x:v>
      </x:c>
    </x:row>
    <x:row r="10251">
      <x:c r="CL10251" t="str">
        <x:v>Workflow_Navigator</x:v>
      </x:c>
      <x:c r="CM10251" t="str">
        <x:v>E5</x:v>
      </x:c>
      <x:c r="CN10251" t="str">
        <x:v>INPUT + CALC</x:v>
      </x:c>
      <x:c r="CO10251" t="n">
        <x:f>IFERROR(IF(AND(TYPE('Workflow_Navigator'!E5)=TYPE(CN10251),ISBLANK('Workflow_Navigator'!E5)=ISBLANK(CN10251),EXACT('Workflow_Navigator'!E5,CN10251)),0,1),1)</x:f>
        <x:v>0</x:v>
      </x:c>
    </x:row>
    <x:row r="10252">
      <x:c r="CL10252" t="str">
        <x:v>Workflow_Navigator</x:v>
      </x:c>
      <x:c r="CM10252" t="str">
        <x:v>F5</x:v>
      </x:c>
      <x:c r="CN10252" t="str">
        <x:v>RF state</x:v>
      </x:c>
      <x:c r="CO10252" t="n">
        <x:f>IFERROR(IF(AND(TYPE('Workflow_Navigator'!F5)=TYPE(CN10252),ISBLANK('Workflow_Navigator'!F5)=ISBLANK(CN10252),EXACT('Workflow_Navigator'!F5,CN10252)),0,1),1)</x:f>
        <x:v>0</x:v>
      </x:c>
    </x:row>
    <x:row r="10253">
      <x:c r="CL10253" t="str">
        <x:v>Workflow_Navigator</x:v>
      </x:c>
      <x:c r="CM10253" t="str">
        <x:v>A6</x:v>
      </x:c>
      <x:c r="CN10253" t="n">
        <x:v>5</x:v>
      </x:c>
      <x:c r="CO10253" t="n">
        <x:f>IFERROR(IF(AND(TYPE('Workflow_Navigator'!A6)=TYPE(CN10253),ISBLANK('Workflow_Navigator'!A6)=ISBLANK(CN10253),EXACT('Workflow_Navigator'!A6,CN10253)),0,1),1)</x:f>
        <x:v>0</x:v>
      </x:c>
    </x:row>
    <x:row r="10254">
      <x:c r="CL10254" t="str">
        <x:v>Workflow_Navigator</x:v>
      </x:c>
      <x:c r="CM10254" t="str">
        <x:v>B6</x:v>
      </x:c>
      <x:c r="CN10254" t="str">
        <x:v>TRC / Tail_Emergency</x:v>
      </x:c>
      <x:c r="CO10254" t="n">
        <x:f>IFERROR(IF(AND(TYPE('Workflow_Navigator'!B6)=TYPE(CN10254),ISBLANK('Workflow_Navigator'!B6)=ISBLANK(CN10254),EXACT('Workflow_Navigator'!B6,CN10254)),0,1),1)</x:f>
        <x:v>0</x:v>
      </x:c>
    </x:row>
    <x:row r="10255">
      <x:c r="CL10255" t="str">
        <x:v>Workflow_Navigator</x:v>
      </x:c>
      <x:c r="CM10255" t="str">
        <x:v>C6</x:v>
      </x:c>
      <x:c r="CN10255" t="str">
        <x:v>Bound ruin and emergency exceptions</x:v>
      </x:c>
      <x:c r="CO10255" t="n">
        <x:f>IFERROR(IF(AND(TYPE('Workflow_Navigator'!C6)=TYPE(CN10255),ISBLANK('Workflow_Navigator'!C6)=ISBLANK(CN10255),EXACT('Workflow_Navigator'!C6,CN10255)),0,1),1)</x:f>
        <x:v>0</x:v>
      </x:c>
    </x:row>
    <x:row r="10256">
      <x:c r="CL10256" t="str">
        <x:v>Workflow_Navigator</x:v>
      </x:c>
      <x:c r="CM10256" t="str">
        <x:v>D6</x:v>
      </x:c>
      <x:c r="CN10256" t="str">
        <x:v>Required when triggered</x:v>
      </x:c>
      <x:c r="CO10256" t="n">
        <x:f>IFERROR(IF(AND(TYPE('Workflow_Navigator'!D6)=TYPE(CN10256),ISBLANK('Workflow_Navigator'!D6)=ISBLANK(CN10256),EXACT('Workflow_Navigator'!D6,CN10256)),0,1),1)</x:f>
        <x:v>0</x:v>
      </x:c>
    </x:row>
    <x:row r="10257">
      <x:c r="CL10257" t="str">
        <x:v>Workflow_Navigator</x:v>
      </x:c>
      <x:c r="CM10257" t="str">
        <x:v>E6</x:v>
      </x:c>
      <x:c r="CN10257" t="str">
        <x:v>INPUT + CALC</x:v>
      </x:c>
      <x:c r="CO10257" t="n">
        <x:f>IFERROR(IF(AND(TYPE('Workflow_Navigator'!E6)=TYPE(CN10257),ISBLANK('Workflow_Navigator'!E6)=ISBLANK(CN10257),EXACT('Workflow_Navigator'!E6,CN10257)),0,1),1)</x:f>
        <x:v>0</x:v>
      </x:c>
    </x:row>
    <x:row r="10258">
      <x:c r="CL10258" t="str">
        <x:v>Workflow_Navigator</x:v>
      </x:c>
      <x:c r="CM10258" t="str">
        <x:v>F6</x:v>
      </x:c>
      <x:c r="CN10258" t="str">
        <x:v>TRC state</x:v>
      </x:c>
      <x:c r="CO10258" t="n">
        <x:f>IFERROR(IF(AND(TYPE('Workflow_Navigator'!F6)=TYPE(CN10258),ISBLANK('Workflow_Navigator'!F6)=ISBLANK(CN10258),EXACT('Workflow_Navigator'!F6,CN10258)),0,1),1)</x:f>
        <x:v>0</x:v>
      </x:c>
    </x:row>
    <x:row r="10259">
      <x:c r="CL10259" t="str">
        <x:v>Workflow_Navigator</x:v>
      </x:c>
      <x:c r="CM10259" t="str">
        <x:v>A7</x:v>
      </x:c>
      <x:c r="CN10259" t="n">
        <x:v>6</x:v>
      </x:c>
      <x:c r="CO10259" t="n">
        <x:f>IFERROR(IF(AND(TYPE('Workflow_Navigator'!A7)=TYPE(CN10259),ISBLANK('Workflow_Navigator'!A7)=ISBLANK(CN10259),EXACT('Workflow_Navigator'!A7,CN10259)),0,1),1)</x:f>
        <x:v>0</x:v>
      </x:c>
    </x:row>
    <x:row r="10260">
      <x:c r="CL10260" t="str">
        <x:v>Workflow_Navigator</x:v>
      </x:c>
      <x:c r="CM10260" t="str">
        <x:v>B7</x:v>
      </x:c>
      <x:c r="CN10260" t="str">
        <x:v>CSV / Containment / Structural_Viability</x:v>
      </x:c>
      <x:c r="CO10260" t="n">
        <x:f>IFERROR(IF(AND(TYPE('Workflow_Navigator'!B7)=TYPE(CN10260),ISBLANK('Workflow_Navigator'!B7)=ISBLANK(CN10260),EXACT('Workflow_Navigator'!B7,CN10260)),0,1),1)</x:f>
        <x:v>0</x:v>
      </x:c>
    </x:row>
    <x:row r="10261">
      <x:c r="CL10261" t="str">
        <x:v>Workflow_Navigator</x:v>
      </x:c>
      <x:c r="CM10261" t="str">
        <x:v>C7</x:v>
      </x:c>
      <x:c r="CN10261" t="str">
        <x:v>Test viability, controls, and execution conditions</x:v>
      </x:c>
      <x:c r="CO10261" t="n">
        <x:f>IFERROR(IF(AND(TYPE('Workflow_Navigator'!C7)=TYPE(CN10261),ISBLANK('Workflow_Navigator'!C7)=ISBLANK(CN10261),EXACT('Workflow_Navigator'!C7,CN10261)),0,1),1)</x:f>
        <x:v>0</x:v>
      </x:c>
    </x:row>
    <x:row r="10262">
      <x:c r="CL10262" t="str">
        <x:v>Workflow_Navigator</x:v>
      </x:c>
      <x:c r="CM10262" t="str">
        <x:v>D7</x:v>
      </x:c>
      <x:c r="CN10262" t="str">
        <x:v>Required</x:v>
      </x:c>
      <x:c r="CO10262" t="n">
        <x:f>IFERROR(IF(AND(TYPE('Workflow_Navigator'!D7)=TYPE(CN10262),ISBLANK('Workflow_Navigator'!D7)=ISBLANK(CN10262),EXACT('Workflow_Navigator'!D7,CN10262)),0,1),1)</x:f>
        <x:v>0</x:v>
      </x:c>
    </x:row>
    <x:row r="10263">
      <x:c r="CL10263" t="str">
        <x:v>Workflow_Navigator</x:v>
      </x:c>
      <x:c r="CM10263" t="str">
        <x:v>E7</x:v>
      </x:c>
      <x:c r="CN10263" t="str">
        <x:v>INPUT + CALC</x:v>
      </x:c>
      <x:c r="CO10263" t="n">
        <x:f>IFERROR(IF(AND(TYPE('Workflow_Navigator'!E7)=TYPE(CN10263),ISBLANK('Workflow_Navigator'!E7)=ISBLANK(CN10263),EXACT('Workflow_Navigator'!E7,CN10263)),0,1),1)</x:f>
        <x:v>0</x:v>
      </x:c>
    </x:row>
    <x:row r="10264">
      <x:c r="CL10264" t="str">
        <x:v>Workflow_Navigator</x:v>
      </x:c>
      <x:c r="CM10264" t="str">
        <x:v>F7</x:v>
      </x:c>
      <x:c r="CN10264" t="str">
        <x:v>CSV state</x:v>
      </x:c>
      <x:c r="CO10264" t="n">
        <x:f>IFERROR(IF(AND(TYPE('Workflow_Navigator'!F7)=TYPE(CN10264),ISBLANK('Workflow_Navigator'!F7)=ISBLANK(CN10264),EXACT('Workflow_Navigator'!F7,CN10264)),0,1),1)</x:f>
        <x:v>0</x:v>
      </x:c>
    </x:row>
    <x:row r="10265">
      <x:c r="CL10265" t="str">
        <x:v>Workflow_Navigator</x:v>
      </x:c>
      <x:c r="CM10265" t="str">
        <x:v>A8</x:v>
      </x:c>
      <x:c r="CN10265" t="n">
        <x:v>7</x:v>
      </x:c>
      <x:c r="CO10265" t="n">
        <x:f>IFERROR(IF(AND(TYPE('Workflow_Navigator'!A8)=TYPE(CN10265),ISBLANK('Workflow_Navigator'!A8)=ISBLANK(CN10265),EXACT('Workflow_Navigator'!A8,CN10265)),0,1),1)</x:f>
        <x:v>0</x:v>
      </x:c>
    </x:row>
    <x:row r="10266">
      <x:c r="CL10266" t="str">
        <x:v>Workflow_Navigator</x:v>
      </x:c>
      <x:c r="CM10266" t="str">
        <x:v>B8</x:v>
      </x:c>
      <x:c r="CN10266" t="str">
        <x:v>WDBIP_Interface</x:v>
      </x:c>
      <x:c r="CO10266" t="n">
        <x:f>IFERROR(IF(AND(TYPE('Workflow_Navigator'!B8)=TYPE(CN10266),ISBLANK('Workflow_Navigator'!B8)=ISBLANK(CN10266),EXACT('Workflow_Navigator'!B8,CN10266)),0,1),1)</x:f>
        <x:v>0</x:v>
      </x:c>
    </x:row>
    <x:row r="10267">
      <x:c r="CL10267" t="str">
        <x:v>Workflow_Navigator</x:v>
      </x:c>
      <x:c r="CM10267" t="str">
        <x:v>C8</x:v>
      </x:c>
      <x:c r="CN10267" t="str">
        <x:v>Record welfare-boundary, interaction, subgroup, and dependence posture</x:v>
      </x:c>
      <x:c r="CO10267" t="n">
        <x:f>IFERROR(IF(AND(TYPE('Workflow_Navigator'!C8)=TYPE(CN10267),ISBLANK('Workflow_Navigator'!C8)=ISBLANK(CN10267),EXACT('Workflow_Navigator'!C8,CN10267)),0,1),1)</x:f>
        <x:v>0</x:v>
      </x:c>
    </x:row>
    <x:row r="10268">
      <x:c r="CL10268" t="str">
        <x:v>Workflow_Navigator</x:v>
      </x:c>
      <x:c r="CM10268" t="str">
        <x:v>D8</x:v>
      </x:c>
      <x:c r="CN10268" t="str">
        <x:v>Triggered</x:v>
      </x:c>
      <x:c r="CO10268" t="n">
        <x:f>IFERROR(IF(AND(TYPE('Workflow_Navigator'!D8)=TYPE(CN10268),ISBLANK('Workflow_Navigator'!D8)=ISBLANK(CN10268),EXACT('Workflow_Navigator'!D8,CN10268)),0,1),1)</x:f>
        <x:v>0</x:v>
      </x:c>
    </x:row>
    <x:row r="10269">
      <x:c r="CL10269" t="str">
        <x:v>Workflow_Navigator</x:v>
      </x:c>
      <x:c r="CM10269" t="str">
        <x:v>E8</x:v>
      </x:c>
      <x:c r="CN10269" t="str">
        <x:v>INPUT + REVIEW</x:v>
      </x:c>
      <x:c r="CO10269" t="n">
        <x:f>IFERROR(IF(AND(TYPE('Workflow_Navigator'!E8)=TYPE(CN10269),ISBLANK('Workflow_Navigator'!E8)=ISBLANK(CN10269),EXACT('Workflow_Navigator'!E8,CN10269)),0,1),1)</x:f>
        <x:v>0</x:v>
      </x:c>
    </x:row>
    <x:row r="10270">
      <x:c r="CL10270" t="str">
        <x:v>Workflow_Navigator</x:v>
      </x:c>
      <x:c r="CM10270" t="str">
        <x:v>F8</x:v>
      </x:c>
      <x:c r="CN10270" t="str">
        <x:v>WDBIP/PCC reference</x:v>
      </x:c>
      <x:c r="CO10270" t="n">
        <x:f>IFERROR(IF(AND(TYPE('Workflow_Navigator'!F8)=TYPE(CN10270),ISBLANK('Workflow_Navigator'!F8)=ISBLANK(CN10270),EXACT('Workflow_Navigator'!F8,CN10270)),0,1),1)</x:f>
        <x:v>0</x:v>
      </x:c>
    </x:row>
    <x:row r="10271">
      <x:c r="CL10271" t="str">
        <x:v>Workflow_Navigator</x:v>
      </x:c>
      <x:c r="CM10271" t="str">
        <x:v>A9</x:v>
      </x:c>
      <x:c r="CN10271" t="n">
        <x:v>8</x:v>
      </x:c>
      <x:c r="CO10271" t="n">
        <x:f>IFERROR(IF(AND(TYPE('Workflow_Navigator'!A9)=TYPE(CN10271),ISBLANK('Workflow_Navigator'!A9)=ISBLANK(CN10271),EXACT('Workflow_Navigator'!A9,CN10271)),0,1),1)</x:f>
        <x:v>0</x:v>
      </x:c>
    </x:row>
    <x:row r="10272">
      <x:c r="CL10272" t="str">
        <x:v>Workflow_Navigator</x:v>
      </x:c>
      <x:c r="CM10272" t="str">
        <x:v>B9</x:v>
      </x:c>
      <x:c r="CN10272" t="str">
        <x:v>RLS / Sensitivity / Subgroup</x:v>
      </x:c>
      <x:c r="CO10272" t="n">
        <x:f>IFERROR(IF(AND(TYPE('Workflow_Navigator'!B9)=TYPE(CN10272),ISBLANK('Workflow_Navigator'!B9)=ISBLANK(CN10272),EXACT('Workflow_Navigator'!B9,CN10272)),0,1),1)</x:f>
        <x:v>0</x:v>
      </x:c>
    </x:row>
    <x:row r="10273">
      <x:c r="CL10273" t="str">
        <x:v>Workflow_Navigator</x:v>
      </x:c>
      <x:c r="CM10273" t="str">
        <x:v>C9</x:v>
      </x:c>
      <x:c r="CN10273" t="str">
        <x:v>Rank only selectable options</x:v>
      </x:c>
      <x:c r="CO10273" t="n">
        <x:f>IFERROR(IF(AND(TYPE('Workflow_Navigator'!C9)=TYPE(CN10273),ISBLANK('Workflow_Navigator'!C9)=ISBLANK(CN10273),EXACT('Workflow_Navigator'!C9,CN10273)),0,1),1)</x:f>
        <x:v>0</x:v>
      </x:c>
    </x:row>
    <x:row r="10274">
      <x:c r="CL10274" t="str">
        <x:v>Workflow_Navigator</x:v>
      </x:c>
      <x:c r="CM10274" t="str">
        <x:v>D9</x:v>
      </x:c>
      <x:c r="CN10274" t="str">
        <x:v>When 2+ survivors</x:v>
      </x:c>
      <x:c r="CO10274" t="n">
        <x:f>IFERROR(IF(AND(TYPE('Workflow_Navigator'!D9)=TYPE(CN10274),ISBLANK('Workflow_Navigator'!D9)=ISBLANK(CN10274),EXACT('Workflow_Navigator'!D9,CN10274)),0,1),1)</x:f>
        <x:v>0</x:v>
      </x:c>
    </x:row>
    <x:row r="10275">
      <x:c r="CL10275" t="str">
        <x:v>Workflow_Navigator</x:v>
      </x:c>
      <x:c r="CM10275" t="str">
        <x:v>E9</x:v>
      </x:c>
      <x:c r="CN10275" t="str">
        <x:v>INPUT + CALC</x:v>
      </x:c>
      <x:c r="CO10275" t="n">
        <x:f>IFERROR(IF(AND(TYPE('Workflow_Navigator'!E9)=TYPE(CN10275),ISBLANK('Workflow_Navigator'!E9)=ISBLANK(CN10275),EXACT('Workflow_Navigator'!E9,CN10275)),0,1),1)</x:f>
        <x:v>0</x:v>
      </x:c>
    </x:row>
    <x:row r="10276">
      <x:c r="CL10276" t="str">
        <x:v>Workflow_Navigator</x:v>
      </x:c>
      <x:c r="CM10276" t="str">
        <x:v>F9</x:v>
      </x:c>
      <x:c r="CN10276" t="str">
        <x:v>Residual ranking</x:v>
      </x:c>
      <x:c r="CO10276" t="n">
        <x:f>IFERROR(IF(AND(TYPE('Workflow_Navigator'!F9)=TYPE(CN10276),ISBLANK('Workflow_Navigator'!F9)=ISBLANK(CN10276),EXACT('Workflow_Navigator'!F9,CN10276)),0,1),1)</x:f>
        <x:v>0</x:v>
      </x:c>
    </x:row>
    <x:row r="10277">
      <x:c r="CL10277" t="str">
        <x:v>Workflow_Navigator</x:v>
      </x:c>
      <x:c r="CM10277" t="str">
        <x:v>A10</x:v>
      </x:c>
      <x:c r="CN10277" t="n">
        <x:v>9</x:v>
      </x:c>
      <x:c r="CO10277" t="n">
        <x:f>IFERROR(IF(AND(TYPE('Workflow_Navigator'!A10)=TYPE(CN10277),ISBLANK('Workflow_Navigator'!A10)=ISBLANK(CN10277),EXACT('Workflow_Navigator'!A10,CN10277)),0,1),1)</x:f>
        <x:v>0</x:v>
      </x:c>
    </x:row>
    <x:row r="10278">
      <x:c r="CL10278" t="str">
        <x:v>Workflow_Navigator</x:v>
      </x:c>
      <x:c r="CM10278" t="str">
        <x:v>B10</x:v>
      </x:c>
      <x:c r="CN10278" t="str">
        <x:v>Consequence_Tempo</x:v>
      </x:c>
      <x:c r="CO10278" t="n">
        <x:f>IFERROR(IF(AND(TYPE('Workflow_Navigator'!B10)=TYPE(CN10278),ISBLANK('Workflow_Navigator'!B10)=ISBLANK(CN10278),EXACT('Workflow_Navigator'!B10,CN10278)),0,1),1)</x:f>
        <x:v>0</x:v>
      </x:c>
    </x:row>
    <x:row r="10279">
      <x:c r="CL10279" t="str">
        <x:v>Workflow_Navigator</x:v>
      </x:c>
      <x:c r="CM10279" t="str">
        <x:v>C10</x:v>
      </x:c>
      <x:c r="CN10279" t="str">
        <x:v>Test control critical path against unacceptable escalation</x:v>
      </x:c>
      <x:c r="CO10279" t="n">
        <x:f>IFERROR(IF(AND(TYPE('Workflow_Navigator'!C10)=TYPE(CN10279),ISBLANK('Workflow_Navigator'!C10)=ISBLANK(CN10279),EXACT('Workflow_Navigator'!C10,CN10279)),0,1),1)</x:f>
        <x:v>0</x:v>
      </x:c>
    </x:row>
    <x:row r="10280">
      <x:c r="CL10280" t="str">
        <x:v>Workflow_Navigator</x:v>
      </x:c>
      <x:c r="CM10280" t="str">
        <x:v>D10</x:v>
      </x:c>
      <x:c r="CN10280" t="str">
        <x:v>Triggered</x:v>
      </x:c>
      <x:c r="CO10280" t="n">
        <x:f>IFERROR(IF(AND(TYPE('Workflow_Navigator'!D10)=TYPE(CN10280),ISBLANK('Workflow_Navigator'!D10)=ISBLANK(CN10280),EXACT('Workflow_Navigator'!D10,CN10280)),0,1),1)</x:f>
        <x:v>0</x:v>
      </x:c>
    </x:row>
    <x:row r="10281">
      <x:c r="CL10281" t="str">
        <x:v>Workflow_Navigator</x:v>
      </x:c>
      <x:c r="CM10281" t="str">
        <x:v>E10</x:v>
      </x:c>
      <x:c r="CN10281" t="str">
        <x:v>INPUT + REVIEW</x:v>
      </x:c>
      <x:c r="CO10281" t="n">
        <x:f>IFERROR(IF(AND(TYPE('Workflow_Navigator'!E10)=TYPE(CN10281),ISBLANK('Workflow_Navigator'!E10)=ISBLANK(CN10281),EXACT('Workflow_Navigator'!E10,CN10281)),0,1),1)</x:f>
        <x:v>0</x:v>
      </x:c>
    </x:row>
    <x:row r="10282">
      <x:c r="CL10282" t="str">
        <x:v>Workflow_Navigator</x:v>
      </x:c>
      <x:c r="CM10282" t="str">
        <x:v>F10</x:v>
      </x:c>
      <x:c r="CN10282" t="str">
        <x:v>CSV / execution assurance</x:v>
      </x:c>
      <x:c r="CO10282" t="n">
        <x:f>IFERROR(IF(AND(TYPE('Workflow_Navigator'!F10)=TYPE(CN10282),ISBLANK('Workflow_Navigator'!F10)=ISBLANK(CN10282),EXACT('Workflow_Navigator'!F10,CN10282)),0,1),1)</x:f>
        <x:v>0</x:v>
      </x:c>
    </x:row>
    <x:row r="10283">
      <x:c r="CL10283" t="str">
        <x:v>Workflow_Navigator</x:v>
      </x:c>
      <x:c r="CM10283" t="str">
        <x:v>A11</x:v>
      </x:c>
      <x:c r="CN10283" t="n">
        <x:v>10</x:v>
      </x:c>
      <x:c r="CO10283" t="n">
        <x:f>IFERROR(IF(AND(TYPE('Workflow_Navigator'!A11)=TYPE(CN10283),ISBLANK('Workflow_Navigator'!A11)=ISBLANK(CN10283),EXACT('Workflow_Navigator'!A11,CN10283)),0,1),1)</x:f>
        <x:v>0</x:v>
      </x:c>
    </x:row>
    <x:row r="10284">
      <x:c r="CL10284" t="str">
        <x:v>Workflow_Navigator</x:v>
      </x:c>
      <x:c r="CM10284" t="str">
        <x:v>B11</x:v>
      </x:c>
      <x:c r="CN10284" t="str">
        <x:v>Responsibility_Continuity / Material_Obligations / Human_Comp_Load</x:v>
      </x:c>
      <x:c r="CO10284" t="n">
        <x:f>IFERROR(IF(AND(TYPE('Workflow_Navigator'!B11)=TYPE(CN10284),ISBLANK('Workflow_Navigator'!B11)=ISBLANK(CN10284),EXACT('Workflow_Navigator'!B11,CN10284)),0,1),1)</x:f>
        <x:v>0</x:v>
      </x:c>
    </x:row>
    <x:row r="10285">
      <x:c r="CL10285" t="str">
        <x:v>Workflow_Navigator</x:v>
      </x:c>
      <x:c r="CM10285" t="str">
        <x:v>C11</x:v>
      </x:c>
      <x:c r="CN10285" t="str">
        <x:v>Preserve answerability, carried controls, nonperformance paths, and hidden-human-load visibility</x:v>
      </x:c>
      <x:c r="CO10285" t="n">
        <x:f>IFERROR(IF(AND(TYPE('Workflow_Navigator'!C11)=TYPE(CN10285),ISBLANK('Workflow_Navigator'!C11)=ISBLANK(CN10285),EXACT('Workflow_Navigator'!C11,CN10285)),0,1),1)</x:f>
        <x:v>0</x:v>
      </x:c>
    </x:row>
    <x:row r="10286">
      <x:c r="CL10286" t="str">
        <x:v>Workflow_Navigator</x:v>
      </x:c>
      <x:c r="CM10286" t="str">
        <x:v>D11</x:v>
      </x:c>
      <x:c r="CN10286" t="str">
        <x:v>Triggered</x:v>
      </x:c>
      <x:c r="CO10286" t="n">
        <x:f>IFERROR(IF(AND(TYPE('Workflow_Navigator'!D11)=TYPE(CN10286),ISBLANK('Workflow_Navigator'!D11)=ISBLANK(CN10286),EXACT('Workflow_Navigator'!D11,CN10286)),0,1),1)</x:f>
        <x:v>0</x:v>
      </x:c>
    </x:row>
    <x:row r="10287">
      <x:c r="CL10287" t="str">
        <x:v>Workflow_Navigator</x:v>
      </x:c>
      <x:c r="CM10287" t="str">
        <x:v>E11</x:v>
      </x:c>
      <x:c r="CN10287" t="str">
        <x:v>INPUT + REVIEW</x:v>
      </x:c>
      <x:c r="CO10287" t="n">
        <x:f>IFERROR(IF(AND(TYPE('Workflow_Navigator'!E11)=TYPE(CN10287),ISBLANK('Workflow_Navigator'!E11)=ISBLANK(CN10287),EXACT('Workflow_Navigator'!E11,CN10287)),0,1),1)</x:f>
        <x:v>0</x:v>
      </x:c>
    </x:row>
    <x:row r="10288">
      <x:c r="CL10288" t="str">
        <x:v>Workflow_Navigator</x:v>
      </x:c>
      <x:c r="CM10288" t="str">
        <x:v>F11</x:v>
      </x:c>
      <x:c r="CN10288" t="str">
        <x:v>Authority / execution record</x:v>
      </x:c>
      <x:c r="CO10288" t="n">
        <x:f>IFERROR(IF(AND(TYPE('Workflow_Navigator'!F11)=TYPE(CN10288),ISBLANK('Workflow_Navigator'!F11)=ISBLANK(CN10288),EXACT('Workflow_Navigator'!F11,CN10288)),0,1),1)</x:f>
        <x:v>0</x:v>
      </x:c>
    </x:row>
    <x:row r="10289">
      <x:c r="CL10289" t="str">
        <x:v>Workflow_Navigator</x:v>
      </x:c>
      <x:c r="CM10289" t="str">
        <x:v>A12</x:v>
      </x:c>
      <x:c r="CN10289" t="n">
        <x:v>11</x:v>
      </x:c>
      <x:c r="CO10289" t="n">
        <x:f>IFERROR(IF(AND(TYPE('Workflow_Navigator'!A12)=TYPE(CN10289),ISBLANK('Workflow_Navigator'!A12)=ISBLANK(CN10289),EXACT('Workflow_Navigator'!A12,CN10289)),0,1),1)</x:f>
        <x:v>0</x:v>
      </x:c>
    </x:row>
    <x:row r="10290">
      <x:c r="CL10290" t="str">
        <x:v>Workflow_Navigator</x:v>
      </x:c>
      <x:c r="CM10290" t="str">
        <x:v>B12</x:v>
      </x:c>
      <x:c r="CN10290" t="str">
        <x:v>Build_Integrity / Release_Lint / Triple_Pass_Audit</x:v>
      </x:c>
      <x:c r="CO10290" t="n">
        <x:f>IFERROR(IF(AND(TYPE('Workflow_Navigator'!B12)=TYPE(CN10290),ISBLANK('Workflow_Navigator'!B12)=ISBLANK(CN10290),EXACT('Workflow_Navigator'!B12,CN10290)),0,1),1)</x:f>
        <x:v>0</x:v>
      </x:c>
    </x:row>
    <x:row r="10291">
      <x:c r="CL10291" t="str">
        <x:v>Workflow_Navigator</x:v>
      </x:c>
      <x:c r="CM10291" t="str">
        <x:v>C12</x:v>
      </x:c>
      <x:c r="CN10291" t="str">
        <x:v>Detect decision-material changes to release-build inputs and verify current pins, construct separation, and formula status</x:v>
      </x:c>
      <x:c r="CO10291" t="n">
        <x:f>IFERROR(IF(AND(TYPE('Workflow_Navigator'!C12)=TYPE(CN10291),ISBLANK('Workflow_Navigator'!C12)=ISBLANK(CN10291),EXACT('Workflow_Navigator'!C12,CN10291)),0,1),1)</x:f>
        <x:v>0</x:v>
      </x:c>
    </x:row>
    <x:row r="10292">
      <x:c r="CL10292" t="str">
        <x:v>Workflow_Navigator</x:v>
      </x:c>
      <x:c r="CM10292" t="str">
        <x:v>D12</x:v>
      </x:c>
      <x:c r="CN10292" t="str">
        <x:v>Required before release reliance</x:v>
      </x:c>
      <x:c r="CO10292" t="n">
        <x:f>IFERROR(IF(AND(TYPE('Workflow_Navigator'!D12)=TYPE(CN10292),ISBLANK('Workflow_Navigator'!D12)=ISBLANK(CN10292),EXACT('Workflow_Navigator'!D12,CN10292)),0,1),1)</x:f>
        <x:v>0</x:v>
      </x:c>
    </x:row>
    <x:row r="10293">
      <x:c r="CL10293" t="str">
        <x:v>Workflow_Navigator</x:v>
      </x:c>
      <x:c r="CM10293" t="str">
        <x:v>E12</x:v>
      </x:c>
      <x:c r="CN10293" t="str">
        <x:v>OUTPUT + REVIEW</x:v>
      </x:c>
      <x:c r="CO10293" t="n">
        <x:f>IFERROR(IF(AND(TYPE('Workflow_Navigator'!E12)=TYPE(CN10293),ISBLANK('Workflow_Navigator'!E12)=ISBLANK(CN10293),EXACT('Workflow_Navigator'!E12,CN10293)),0,1),1)</x:f>
        <x:v>0</x:v>
      </x:c>
    </x:row>
    <x:row r="10294">
      <x:c r="CL10294" t="str">
        <x:v>Workflow_Navigator</x:v>
      </x:c>
      <x:c r="CM10294" t="str">
        <x:v>F12</x:v>
      </x:c>
      <x:c r="CN10294" t="str">
        <x:v>Final Complete verification disposition</x:v>
      </x:c>
      <x:c r="CO10294" t="n">
        <x:f>IFERROR(IF(AND(TYPE('Workflow_Navigator'!F12)=TYPE(CN10294),ISBLANK('Workflow_Navigator'!F12)=ISBLANK(CN10294),EXACT('Workflow_Navigator'!F12,CN10294)),0,1),1)</x:f>
        <x:v>0</x:v>
      </x:c>
    </x:row>
    <x:row r="10295">
      <x:c r="CL10295" t="str">
        <x:v>WDBIP_Interface</x:v>
      </x:c>
      <x:c r="CM10295" t="str">
        <x:v>A1</x:v>
      </x:c>
      <x:c r="CN10295" t="str">
        <x:v>WDBIP worked-run interface</x:v>
      </x:c>
      <x:c r="CO10295" t="n">
        <x:f>IFERROR(IF(AND(TYPE('WDBIP_Interface'!A1)=TYPE(CN10295),ISBLANK('WDBIP_Interface'!A1)=ISBLANK(CN10295),EXACT('WDBIP_Interface'!A1,CN10295)),0,1),1)</x:f>
        <x:v>0</x:v>
      </x:c>
    </x:row>
    <x:row r="10296">
      <x:c r="CL10296" t="str">
        <x:v>WDBIP_Interface</x:v>
      </x:c>
      <x:c r="CM10296" t="str">
        <x:v>A2</x:v>
      </x:c>
      <x:c r="CN10296" t="str">
        <x:v>Field</x:v>
      </x:c>
      <x:c r="CO10296" t="n">
        <x:f>IFERROR(IF(AND(TYPE('WDBIP_Interface'!A2)=TYPE(CN10296),ISBLANK('WDBIP_Interface'!A2)=ISBLANK(CN10296),EXACT('WDBIP_Interface'!A2,CN10296)),0,1),1)</x:f>
        <x:v>0</x:v>
      </x:c>
    </x:row>
    <x:row r="10297">
      <x:c r="CL10297" t="str">
        <x:v>WDBIP_Interface</x:v>
      </x:c>
      <x:c r="CM10297" t="str">
        <x:v>B2</x:v>
      </x:c>
      <x:c r="CN10297" t="str">
        <x:v>Record</x:v>
      </x:c>
      <x:c r="CO10297" t="n">
        <x:f>IFERROR(IF(AND(TYPE('WDBIP_Interface'!B2)=TYPE(CN10297),ISBLANK('WDBIP_Interface'!B2)=ISBLANK(CN10297),EXACT('WDBIP_Interface'!B2,CN10297)),0,1),1)</x:f>
        <x:v>0</x:v>
      </x:c>
    </x:row>
    <x:row r="10298">
      <x:c r="CL10298" t="str">
        <x:v>WDBIP_Interface</x:v>
      </x:c>
      <x:c r="CM10298" t="str">
        <x:v>C2</x:v>
      </x:c>
      <x:c r="CN10298" t="str">
        <x:v>Status</x:v>
      </x:c>
      <x:c r="CO10298" t="n">
        <x:f>IFERROR(IF(AND(TYPE('WDBIP_Interface'!C2)=TYPE(CN10298),ISBLANK('WDBIP_Interface'!C2)=ISBLANK(CN10298),EXACT('WDBIP_Interface'!C2,CN10298)),0,1),1)</x:f>
        <x:v>0</x:v>
      </x:c>
    </x:row>
    <x:row r="10299">
      <x:c r="CL10299" t="str">
        <x:v>WDBIP_Interface</x:v>
      </x:c>
      <x:c r="CM10299" t="str">
        <x:v>D2</x:v>
      </x:c>
      <x:c r="CN10299" t="str">
        <x:v>Evidence / reference</x:v>
      </x:c>
      <x:c r="CO10299" t="n">
        <x:f>IFERROR(IF(AND(TYPE('WDBIP_Interface'!D2)=TYPE(CN10299),ISBLANK('WDBIP_Interface'!D2)=ISBLANK(CN10299),EXACT('WDBIP_Interface'!D2,CN10299)),0,1),1)</x:f>
        <x:v>0</x:v>
      </x:c>
    </x:row>
    <x:row r="10300">
      <x:c r="CL10300" t="str">
        <x:v>WDBIP_Interface</x:v>
      </x:c>
      <x:c r="CM10300" t="str">
        <x:v>E2</x:v>
      </x:c>
      <x:c r="CN10300" t="str">
        <x:v>Uncertainty</x:v>
      </x:c>
      <x:c r="CO10300" t="n">
        <x:f>IFERROR(IF(AND(TYPE('WDBIP_Interface'!E2)=TYPE(CN10300),ISBLANK('WDBIP_Interface'!E2)=ISBLANK(CN10300),EXACT('WDBIP_Interface'!E2,CN10300)),0,1),1)</x:f>
        <x:v>0</x:v>
      </x:c>
    </x:row>
    <x:row r="10301">
      <x:c r="CL10301" t="str">
        <x:v>WDBIP_Interface</x:v>
      </x:c>
      <x:c r="CM10301" t="str">
        <x:v>F2</x:v>
      </x:c>
      <x:c r="CN10301" t="str">
        <x:v>Routing / reopen</x:v>
      </x:c>
      <x:c r="CO10301" t="n">
        <x:f>IFERROR(IF(AND(TYPE('WDBIP_Interface'!F2)=TYPE(CN10301),ISBLANK('WDBIP_Interface'!F2)=ISBLANK(CN10301),EXACT('WDBIP_Interface'!F2,CN10301)),0,1),1)</x:f>
        <x:v>0</x:v>
      </x:c>
    </x:row>
    <x:row r="10302">
      <x:c r="CL10302" t="str">
        <x:v>WDBIP_Interface</x:v>
      </x:c>
      <x:c r="CM10302" t="str">
        <x:v>A3</x:v>
      </x:c>
      <x:c r="CN10302" t="str">
        <x:v>Protocol status</x:v>
      </x:c>
      <x:c r="CO10302" t="n">
        <x:f>IFERROR(IF(AND(TYPE('WDBIP_Interface'!A3)=TYPE(CN10302),ISBLANK('WDBIP_Interface'!A3)=ISBLANK(CN10302),EXACT('WDBIP_Interface'!A3,CN10302)),0,1),1)</x:f>
        <x:v>0</x:v>
      </x:c>
    </x:row>
    <x:row r="10303">
      <x:c r="CL10303" t="str">
        <x:v>WDBIP_Interface</x:v>
      </x:c>
      <x:c r="CM10303" t="str">
        <x:v>B3</x:v>
      </x:c>
      <x:c r="CN10303" t="str">
        <x:v>NOT_TRIGGERED | ATTACHED | HASH_REFERENCED</x:v>
      </x:c>
      <x:c r="CO10303" t="n">
        <x:f>IFERROR(IF(AND(TYPE('WDBIP_Interface'!B3)=TYPE(CN10303),ISBLANK('WDBIP_Interface'!B3)=ISBLANK(CN10303),EXACT('WDBIP_Interface'!B3,CN10303)),0,1),1)</x:f>
        <x:v>0</x:v>
      </x:c>
    </x:row>
    <x:row r="10304">
      <x:c r="CL10304" t="str">
        <x:v>WDBIP_Interface</x:v>
      </x:c>
      <x:c r="CM10304" t="str">
        <x:v>C3</x:v>
      </x:c>
      <x:c r="CN10304" t="str">
        <x:v>NOT_TRIGGERED</x:v>
      </x:c>
      <x:c r="CO10304" t="n">
        <x:f>IFERROR(IF(AND(TYPE('WDBIP_Interface'!C3)=TYPE(CN10304),ISBLANK('WDBIP_Interface'!C3)=ISBLANK(CN10304),EXACT('WDBIP_Interface'!C3,CN10304)),0,1),1)</x:f>
        <x:v>0</x:v>
      </x:c>
    </x:row>
    <x:row r="10305">
      <x:c r="CL10305" t="str">
        <x:v>WDBIP_Interface</x:v>
      </x:c>
      <x:c r="CM10305" t="str">
        <x:v>F3</x:v>
      </x:c>
      <x:c r="CN10305" t="str">
        <x:v>Reopen if boundary or interaction is material</x:v>
      </x:c>
      <x:c r="CO10305" t="n">
        <x:f>IFERROR(IF(AND(TYPE('WDBIP_Interface'!F3)=TYPE(CN10305),ISBLANK('WDBIP_Interface'!F3)=ISBLANK(CN10305),EXACT('WDBIP_Interface'!F3,CN10305)),0,1),1)</x:f>
        <x:v>0</x:v>
      </x:c>
    </x:row>
    <x:row r="10306">
      <x:c r="CL10306" t="str">
        <x:v>WDBIP_Interface</x:v>
      </x:c>
      <x:c r="CM10306" t="str">
        <x:v>A4</x:v>
      </x:c>
      <x:c r="CN10306" t="str">
        <x:v>Dimension taxonomy</x:v>
      </x:c>
      <x:c r="CO10306" t="n">
        <x:f>IFERROR(IF(AND(TYPE('WDBIP_Interface'!A4)=TYPE(CN10306),ISBLANK('WDBIP_Interface'!A4)=ISBLANK(CN10306),EXACT('WDBIP_Interface'!A4,CN10306)),0,1),1)</x:f>
        <x:v>0</x:v>
      </x:c>
    </x:row>
    <x:row r="10307">
      <x:c r="CL10307" t="str">
        <x:v>WDBIP_Interface</x:v>
      </x:c>
      <x:c r="CM10307" t="str">
        <x:v>B4</x:v>
      </x:c>
      <x:c r="CN10307" t="str">
        <x:v>WELFARE_DIMENSION_SET_7D_V1</x:v>
      </x:c>
      <x:c r="CO10307" t="n">
        <x:f>IFERROR(IF(AND(TYPE('WDBIP_Interface'!B4)=TYPE(CN10307),ISBLANK('WDBIP_Interface'!B4)=ISBLANK(CN10307),EXACT('WDBIP_Interface'!B4,CN10307)),0,1),1)</x:f>
        <x:v>0</x:v>
      </x:c>
    </x:row>
    <x:row r="10308">
      <x:c r="CL10308" t="str">
        <x:v>WDBIP_Interface</x:v>
      </x:c>
      <x:c r="CM10308" t="str">
        <x:v>C4</x:v>
      </x:c>
      <x:c r="CN10308" t="str">
        <x:v>DECLARED</x:v>
      </x:c>
      <x:c r="CO10308" t="n">
        <x:f>IFERROR(IF(AND(TYPE('WDBIP_Interface'!C4)=TYPE(CN10308),ISBLANK('WDBIP_Interface'!C4)=ISBLANK(CN10308),EXACT('WDBIP_Interface'!C4,CN10308)),0,1),1)</x:f>
        <x:v>0</x:v>
      </x:c>
    </x:row>
    <x:row r="10309">
      <x:c r="CL10309" t="str">
        <x:v>WDBIP_Interface</x:v>
      </x:c>
      <x:c r="CM10309" t="str">
        <x:v>D4</x:v>
      </x:c>
      <x:c r="CN10309" t="str">
        <x:v>WDBIP v1.9</x:v>
      </x:c>
      <x:c r="CO10309" t="n">
        <x:f>IFERROR(IF(AND(TYPE('WDBIP_Interface'!D4)=TYPE(CN10309),ISBLANK('WDBIP_Interface'!D4)=ISBLANK(CN10309),EXACT('WDBIP_Interface'!D4,CN10309)),0,1),1)</x:f>
        <x:v>0</x:v>
      </x:c>
    </x:row>
    <x:row r="10310">
      <x:c r="CL10310" t="str">
        <x:v>WDBIP_Interface</x:v>
      </x:c>
      <x:c r="CM10310" t="str">
        <x:v>A5</x:v>
      </x:c>
      <x:c r="CN10310" t="str">
        <x:v>Effect-token registry</x:v>
      </x:c>
      <x:c r="CO10310" t="n">
        <x:f>IFERROR(IF(AND(TYPE('WDBIP_Interface'!A5)=TYPE(CN10310),ISBLANK('WDBIP_Interface'!A5)=ISBLANK(CN10310),EXACT('WDBIP_Interface'!A5,CN10310)),0,1),1)</x:f>
        <x:v>0</x:v>
      </x:c>
    </x:row>
    <x:row r="10311">
      <x:c r="CL10311" t="str">
        <x:v>WDBIP_Interface</x:v>
      </x:c>
      <x:c r="CM10311" t="str">
        <x:v>B5</x:v>
      </x:c>
      <x:c r="CN10311" t="str">
        <x:v>One primary dimension per bounded token</x:v>
      </x:c>
      <x:c r="CO10311" t="n">
        <x:f>IFERROR(IF(AND(TYPE('WDBIP_Interface'!B5)=TYPE(CN10311),ISBLANK('WDBIP_Interface'!B5)=ISBLANK(CN10311),EXACT('WDBIP_Interface'!B5,CN10311)),0,1),1)</x:f>
        <x:v>0</x:v>
      </x:c>
    </x:row>
    <x:row r="10312">
      <x:c r="CL10312" t="str">
        <x:v>WDBIP_Interface</x:v>
      </x:c>
      <x:c r="CM10312" t="str">
        <x:v>C5</x:v>
      </x:c>
      <x:c r="CN10312" t="str">
        <x:v>REVIEW</x:v>
      </x:c>
      <x:c r="CO10312" t="n">
        <x:f>IFERROR(IF(AND(TYPE('WDBIP_Interface'!C5)=TYPE(CN10312),ISBLANK('WDBIP_Interface'!C5)=ISBLANK(CN10312),EXACT('WDBIP_Interface'!C5,CN10312)),0,1),1)</x:f>
        <x:v>0</x:v>
      </x:c>
    </x:row>
    <x:row r="10313">
      <x:c r="CL10313" t="str">
        <x:v>WDBIP_Interface</x:v>
      </x:c>
      <x:c r="CM10313" t="str">
        <x:v>F5</x:v>
      </x:c>
      <x:c r="CN10313" t="str">
        <x:v>RG if boundary unsupported</x:v>
      </x:c>
      <x:c r="CO10313" t="n">
        <x:f>IFERROR(IF(AND(TYPE('WDBIP_Interface'!F5)=TYPE(CN10313),ISBLANK('WDBIP_Interface'!F5)=ISBLANK(CN10313),EXACT('WDBIP_Interface'!F5,CN10313)),0,1),1)</x:f>
        <x:v>0</x:v>
      </x:c>
    </x:row>
    <x:row r="10314">
      <x:c r="CL10314" t="str">
        <x:v>WDBIP_Interface</x:v>
      </x:c>
      <x:c r="CM10314" t="str">
        <x:v>A6</x:v>
      </x:c>
      <x:c r="CN10314" t="str">
        <x:v>Scope treatment</x:v>
      </x:c>
      <x:c r="CO10314" t="n">
        <x:f>IFERROR(IF(AND(TYPE('WDBIP_Interface'!A6)=TYPE(CN10314),ISBLANK('WDBIP_Interface'!A6)=ISBLANK(CN10314),EXACT('WDBIP_Interface'!A6,CN10314)),0,1),1)</x:f>
        <x:v>0</x:v>
      </x:c>
    </x:row>
    <x:row r="10315">
      <x:c r="CL10315" t="str">
        <x:v>WDBIP_Interface</x:v>
      </x:c>
      <x:c r="CM10315" t="str">
        <x:v>B6</x:v>
      </x:c>
      <x:c r="CN10315" t="str">
        <x:v>DEDUPLICATION | ALLOCATION | EMERGENT_SCALE_JUSTIFICATION</x:v>
      </x:c>
      <x:c r="CO10315" t="n">
        <x:f>IFERROR(IF(AND(TYPE('WDBIP_Interface'!B6)=TYPE(CN10315),ISBLANK('WDBIP_Interface'!B6)=ISBLANK(CN10315),EXACT('WDBIP_Interface'!B6,CN10315)),0,1),1)</x:f>
        <x:v>0</x:v>
      </x:c>
    </x:row>
    <x:row r="10316">
      <x:c r="CL10316" t="str">
        <x:v>WDBIP_Interface</x:v>
      </x:c>
      <x:c r="CM10316" t="str">
        <x:v>C6</x:v>
      </x:c>
      <x:c r="CN10316" t="str">
        <x:v>REVIEW</x:v>
      </x:c>
      <x:c r="CO10316" t="n">
        <x:f>IFERROR(IF(AND(TYPE('WDBIP_Interface'!C6)=TYPE(CN10316),ISBLANK('WDBIP_Interface'!C6)=ISBLANK(CN10316),EXACT('WDBIP_Interface'!C6,CN10316)),0,1),1)</x:f>
        <x:v>0</x:v>
      </x:c>
    </x:row>
    <x:row r="10317">
      <x:c r="CL10317" t="str">
        <x:v>WDBIP_Interface</x:v>
      </x:c>
      <x:c r="CM10317" t="str">
        <x:v>D6</x:v>
      </x:c>
      <x:c r="CN10317" t="str">
        <x:v>Canon controls</x:v>
      </x:c>
      <x:c r="CO10317" t="n">
        <x:f>IFERROR(IF(AND(TYPE('WDBIP_Interface'!D6)=TYPE(CN10317),ISBLANK('WDBIP_Interface'!D6)=ISBLANK(CN10317),EXACT('WDBIP_Interface'!D6,CN10317)),0,1),1)</x:f>
        <x:v>0</x:v>
      </x:c>
    </x:row>
    <x:row r="10318">
      <x:c r="CL10318" t="str">
        <x:v>WDBIP_Interface</x:v>
      </x:c>
      <x:c r="CM10318" t="str">
        <x:v>F6</x:v>
      </x:c>
      <x:c r="CN10318" t="str">
        <x:v>PCC</x:v>
      </x:c>
      <x:c r="CO10318" t="n">
        <x:f>IFERROR(IF(AND(TYPE('WDBIP_Interface'!F6)=TYPE(CN10318),ISBLANK('WDBIP_Interface'!F6)=ISBLANK(CN10318),EXACT('WDBIP_Interface'!F6,CN10318)),0,1),1)</x:f>
        <x:v>0</x:v>
      </x:c>
    </x:row>
    <x:row r="10319">
      <x:c r="CL10319" t="str">
        <x:v>WDBIP_Interface</x:v>
      </x:c>
      <x:c r="CM10319" t="str">
        <x:v>A7</x:v>
      </x:c>
      <x:c r="CN10319" t="str">
        <x:v>Interaction records</x:v>
      </x:c>
      <x:c r="CO10319" t="n">
        <x:f>IFERROR(IF(AND(TYPE('WDBIP_Interface'!A7)=TYPE(CN10319),ISBLANK('WDBIP_Interface'!A7)=ISBLANK(CN10319),EXACT('WDBIP_Interface'!A7,CN10319)),0,1),1)</x:f>
        <x:v>0</x:v>
      </x:c>
    </x:row>
    <x:row r="10320">
      <x:c r="CL10320" t="str">
        <x:v>WDBIP_Interface</x:v>
      </x:c>
      <x:c r="CM10320" t="str">
        <x:v>B7</x:v>
      </x:c>
      <x:c r="CN10320" t="str">
        <x:v>Token-level source -&gt; target pathways</x:v>
      </x:c>
      <x:c r="CO10320" t="n">
        <x:f>IFERROR(IF(AND(TYPE('WDBIP_Interface'!B7)=TYPE(CN10320),ISBLANK('WDBIP_Interface'!B7)=ISBLANK(CN10320),EXACT('WDBIP_Interface'!B7,CN10320)),0,1),1)</x:f>
        <x:v>0</x:v>
      </x:c>
    </x:row>
    <x:row r="10321">
      <x:c r="CL10321" t="str">
        <x:v>WDBIP_Interface</x:v>
      </x:c>
      <x:c r="CM10321" t="str">
        <x:v>C7</x:v>
      </x:c>
      <x:c r="CN10321" t="str">
        <x:v>REVIEW</x:v>
      </x:c>
      <x:c r="CO10321" t="n">
        <x:f>IFERROR(IF(AND(TYPE('WDBIP_Interface'!C7)=TYPE(CN10321),ISBLANK('WDBIP_Interface'!C7)=ISBLANK(CN10321),EXACT('WDBIP_Interface'!C7,CN10321)),0,1),1)</x:f>
        <x:v>0</x:v>
      </x:c>
    </x:row>
    <x:row r="10322">
      <x:c r="CL10322" t="str">
        <x:v>WDBIP_Interface</x:v>
      </x:c>
      <x:c r="CM10322" t="str">
        <x:v>F7</x:v>
      </x:c>
      <x:c r="CN10322" t="str">
        <x:v>TRC/CSV if gate-material</x:v>
      </x:c>
      <x:c r="CO10322" t="n">
        <x:f>IFERROR(IF(AND(TYPE('WDBIP_Interface'!F7)=TYPE(CN10322),ISBLANK('WDBIP_Interface'!F7)=ISBLANK(CN10322),EXACT('WDBIP_Interface'!F7,CN10322)),0,1),1)</x:f>
        <x:v>0</x:v>
      </x:c>
    </x:row>
    <x:row r="10323">
      <x:c r="CL10323" t="str">
        <x:v>WDBIP_Interface</x:v>
      </x:c>
      <x:c r="CM10323" t="str">
        <x:v>A8</x:v>
      </x:c>
      <x:c r="CN10323" t="str">
        <x:v>Dependence review</x:v>
      </x:c>
      <x:c r="CO10323" t="n">
        <x:f>IFERROR(IF(AND(TYPE('WDBIP_Interface'!A8)=TYPE(CN10323),ISBLANK('WDBIP_Interface'!A8)=ISBLANK(CN10323),EXACT('WDBIP_Interface'!A8,CN10323)),0,1),1)</x:f>
        <x:v>0</x:v>
      </x:c>
    </x:row>
    <x:row r="10324">
      <x:c r="CL10324" t="str">
        <x:v>WDBIP_Interface</x:v>
      </x:c>
      <x:c r="CM10324" t="str">
        <x:v>B8</x:v>
      </x:c>
      <x:c r="CN10324" t="str">
        <x:v>Shared data, mediators, samples, and proxies</x:v>
      </x:c>
      <x:c r="CO10324" t="n">
        <x:f>IFERROR(IF(AND(TYPE('WDBIP_Interface'!B8)=TYPE(CN10324),ISBLANK('WDBIP_Interface'!B8)=ISBLANK(CN10324),EXACT('WDBIP_Interface'!B8,CN10324)),0,1),1)</x:f>
        <x:v>0</x:v>
      </x:c>
    </x:row>
    <x:row r="10325">
      <x:c r="CL10325" t="str">
        <x:v>WDBIP_Interface</x:v>
      </x:c>
      <x:c r="CM10325" t="str">
        <x:v>C8</x:v>
      </x:c>
      <x:c r="CN10325" t="str">
        <x:v>REVIEW</x:v>
      </x:c>
      <x:c r="CO10325" t="n">
        <x:f>IFERROR(IF(AND(TYPE('WDBIP_Interface'!C8)=TYPE(CN10325),ISBLANK('WDBIP_Interface'!C8)=ISBLANK(CN10325),EXACT('WDBIP_Interface'!C8,CN10325)),0,1),1)</x:f>
        <x:v>0</x:v>
      </x:c>
    </x:row>
    <x:row r="10326">
      <x:c r="CL10326" t="str">
        <x:v>WDBIP_Interface</x:v>
      </x:c>
      <x:c r="CM10326" t="str">
        <x:v>F8</x:v>
      </x:c>
      <x:c r="CN10326" t="str">
        <x:v>RLS sensitivity</x:v>
      </x:c>
      <x:c r="CO10326" t="n">
        <x:f>IFERROR(IF(AND(TYPE('WDBIP_Interface'!F8)=TYPE(CN10326),ISBLANK('WDBIP_Interface'!F8)=ISBLANK(CN10326),EXACT('WDBIP_Interface'!F8,CN10326)),0,1),1)</x:f>
        <x:v>0</x:v>
      </x:c>
    </x:row>
    <x:row r="10327">
      <x:c r="CL10327" t="str">
        <x:v>WDBIP_Interface</x:v>
      </x:c>
      <x:c r="CM10327" t="str">
        <x:v>A9</x:v>
      </x:c>
      <x:c r="CN10327" t="str">
        <x:v>Worst-affected subgroup</x:v>
      </x:c>
      <x:c r="CO10327" t="n">
        <x:f>IFERROR(IF(AND(TYPE('WDBIP_Interface'!A9)=TYPE(CN10327),ISBLANK('WDBIP_Interface'!A9)=ISBLANK(CN10327),EXACT('WDBIP_Interface'!A9,CN10327)),0,1),1)</x:f>
        <x:v>0</x:v>
      </x:c>
    </x:row>
    <x:row r="10328">
      <x:c r="CL10328" t="str">
        <x:v>WDBIP_Interface</x:v>
      </x:c>
      <x:c r="CM10328" t="str">
        <x:v>B9</x:v>
      </x:c>
      <x:c r="CN10328" t="str">
        <x:v>Direction, severity, reversibility, bearer</x:v>
      </x:c>
      <x:c r="CO10328" t="n">
        <x:f>IFERROR(IF(AND(TYPE('WDBIP_Interface'!B9)=TYPE(CN10328),ISBLANK('WDBIP_Interface'!B9)=ISBLANK(CN10328),EXACT('WDBIP_Interface'!B9,CN10328)),0,1),1)</x:f>
        <x:v>0</x:v>
      </x:c>
    </x:row>
    <x:row r="10329">
      <x:c r="CL10329" t="str">
        <x:v>WDBIP_Interface</x:v>
      </x:c>
      <x:c r="CM10329" t="str">
        <x:v>C9</x:v>
      </x:c>
      <x:c r="CN10329" t="str">
        <x:v>REVIEW</x:v>
      </x:c>
      <x:c r="CO10329" t="n">
        <x:f>IFERROR(IF(AND(TYPE('WDBIP_Interface'!C9)=TYPE(CN10329),ISBLANK('WDBIP_Interface'!C9)=ISBLANK(CN10329),EXACT('WDBIP_Interface'!C9,CN10329)),0,1),1)</x:f>
        <x:v>0</x:v>
      </x:c>
    </x:row>
    <x:row r="10330">
      <x:c r="CL10330" t="str">
        <x:v>WDBIP_Interface</x:v>
      </x:c>
      <x:c r="CM10330" t="str">
        <x:v>F9</x:v>
      </x:c>
      <x:c r="CN10330" t="str">
        <x:v>RF/TRC/CSV</x:v>
      </x:c>
      <x:c r="CO10330" t="n">
        <x:f>IFERROR(IF(AND(TYPE('WDBIP_Interface'!F9)=TYPE(CN10330),ISBLANK('WDBIP_Interface'!F9)=ISBLANK(CN10330),EXACT('WDBIP_Interface'!F9,CN10330)),0,1),1)</x:f>
        <x:v>0</x:v>
      </x:c>
    </x:row>
    <x:row r="10331">
      <x:c r="CL10331" t="str">
        <x:v>WDBIP_Interface</x:v>
      </x:c>
      <x:c r="CM10331" t="str">
        <x:v>A10</x:v>
      </x:c>
      <x:c r="CN10331" t="str">
        <x:v>Record locator</x:v>
      </x:c>
      <x:c r="CO10331" t="n">
        <x:f>IFERROR(IF(AND(TYPE('WDBIP_Interface'!A10)=TYPE(CN10331),ISBLANK('WDBIP_Interface'!A10)=ISBLANK(CN10331),EXACT('WDBIP_Interface'!A10,CN10331)),0,1),1)</x:f>
        <x:v>0</x:v>
      </x:c>
    </x:row>
    <x:row r="10332">
      <x:c r="CL10332" t="str">
        <x:v>WDBIP_Interface</x:v>
      </x:c>
      <x:c r="CM10332" t="str">
        <x:v>B10</x:v>
      </x:c>
      <x:c r="CN10332" t="str">
        <x:v>Immutable hash or attachment reference</x:v>
      </x:c>
      <x:c r="CO10332" t="n">
        <x:f>IFERROR(IF(AND(TYPE('WDBIP_Interface'!B10)=TYPE(CN10332),ISBLANK('WDBIP_Interface'!B10)=ISBLANK(CN10332),EXACT('WDBIP_Interface'!B10,CN10332)),0,1),1)</x:f>
        <x:v>0</x:v>
      </x:c>
    </x:row>
    <x:row r="10333">
      <x:c r="CL10333" t="str">
        <x:v>WDBIP_Interface</x:v>
      </x:c>
      <x:c r="CM10333" t="str">
        <x:v>C10</x:v>
      </x:c>
      <x:c r="CN10333" t="str">
        <x:v>REQUIRED_IF_TRIGGERED</x:v>
      </x:c>
      <x:c r="CO10333" t="n">
        <x:f>IFERROR(IF(AND(TYPE('WDBIP_Interface'!C10)=TYPE(CN10333),ISBLANK('WDBIP_Interface'!C10)=ISBLANK(CN10333),EXACT('WDBIP_Interface'!C10,CN10333)),0,1),1)</x:f>
        <x:v>0</x:v>
      </x:c>
    </x:row>
    <x:row r="10334">
      <x:c r="CL10334" t="str">
        <x:v>WDBIP_Interface</x:v>
      </x:c>
      <x:c r="CM10334" t="str">
        <x:v>F10</x:v>
      </x:c>
      <x:c r="CN10334" t="str">
        <x:v>PCC</x:v>
      </x:c>
      <x:c r="CO10334" t="n">
        <x:f>IFERROR(IF(AND(TYPE('WDBIP_Interface'!F10)=TYPE(CN10334),ISBLANK('WDBIP_Interface'!F10)=ISBLANK(CN10334),EXACT('WDBIP_Interface'!F10,CN10334)),0,1),1)</x:f>
        <x:v>0</x:v>
      </x:c>
    </x:row>
    <x:row r="10335">
      <x:c r="CL10335" t="str">
        <x:v>Consequence_Tempo</x:v>
      </x:c>
      <x:c r="CM10335" t="str">
        <x:v>A1</x:v>
      </x:c>
      <x:c r="CN10335" t="str">
        <x:v>Consequence-Tempo Record - ripple.md</x:v>
      </x:c>
      <x:c r="CO10335" t="n">
        <x:f>IFERROR(IF(AND(TYPE('Consequence_Tempo'!A1)=TYPE(CN10335),ISBLANK('Consequence_Tempo'!A1)=ISBLANK(CN10335),EXACT('Consequence_Tempo'!A1,CN10335)),0,1),1)</x:f>
        <x:v>0</x:v>
      </x:c>
    </x:row>
    <x:row r="10336">
      <x:c r="CL10336" t="str">
        <x:v>Consequence_Tempo</x:v>
      </x:c>
      <x:c r="CM10336" t="str">
        <x:v>A2</x:v>
      </x:c>
      <x:c r="CN10336" t="str">
        <x:v>Element</x:v>
      </x:c>
      <x:c r="CO10336" t="n">
        <x:f>IFERROR(IF(AND(TYPE('Consequence_Tempo'!A2)=TYPE(CN10336),ISBLANK('Consequence_Tempo'!A2)=ISBLANK(CN10336),EXACT('Consequence_Tempo'!A2,CN10336)),0,1),1)</x:f>
        <x:v>0</x:v>
      </x:c>
    </x:row>
    <x:row r="10337">
      <x:c r="CL10337" t="str">
        <x:v>Consequence_Tempo</x:v>
      </x:c>
      <x:c r="CM10337" t="str">
        <x:v>B2</x:v>
      </x:c>
      <x:c r="CN10337" t="str">
        <x:v>Minimum credible</x:v>
      </x:c>
      <x:c r="CO10337" t="n">
        <x:f>IFERROR(IF(AND(TYPE('Consequence_Tempo'!B2)=TYPE(CN10337),ISBLANK('Consequence_Tempo'!B2)=ISBLANK(CN10337),EXACT('Consequence_Tempo'!B2,CN10337)),0,1),1)</x:f>
        <x:v>0</x:v>
      </x:c>
    </x:row>
    <x:row r="10338">
      <x:c r="CL10338" t="str">
        <x:v>Consequence_Tempo</x:v>
      </x:c>
      <x:c r="CM10338" t="str">
        <x:v>C2</x:v>
      </x:c>
      <x:c r="CN10338" t="str">
        <x:v>Expected</x:v>
      </x:c>
      <x:c r="CO10338" t="n">
        <x:f>IFERROR(IF(AND(TYPE('Consequence_Tempo'!C2)=TYPE(CN10338),ISBLANK('Consequence_Tempo'!C2)=ISBLANK(CN10338),EXACT('Consequence_Tempo'!C2,CN10338)),0,1),1)</x:f>
        <x:v>0</x:v>
      </x:c>
    </x:row>
    <x:row r="10339">
      <x:c r="CL10339" t="str">
        <x:v>Consequence_Tempo</x:v>
      </x:c>
      <x:c r="CM10339" t="str">
        <x:v>D2</x:v>
      </x:c>
      <x:c r="CN10339" t="str">
        <x:v>Worst credible</x:v>
      </x:c>
      <x:c r="CO10339" t="n">
        <x:f>IFERROR(IF(AND(TYPE('Consequence_Tempo'!D2)=TYPE(CN10339),ISBLANK('Consequence_Tempo'!D2)=ISBLANK(CN10339),EXACT('Consequence_Tempo'!D2,CN10339)),0,1),1)</x:f>
        <x:v>0</x:v>
      </x:c>
    </x:row>
    <x:row r="10340">
      <x:c r="CL10340" t="str">
        <x:v>Consequence_Tempo</x:v>
      </x:c>
      <x:c r="CM10340" t="str">
        <x:v>E2</x:v>
      </x:c>
      <x:c r="CN10340" t="str">
        <x:v>Evidence / uncertainty</x:v>
      </x:c>
      <x:c r="CO10340" t="n">
        <x:f>IFERROR(IF(AND(TYPE('Consequence_Tempo'!E2)=TYPE(CN10340),ISBLANK('Consequence_Tempo'!E2)=ISBLANK(CN10340),EXACT('Consequence_Tempo'!E2,CN10340)),0,1),1)</x:f>
        <x:v>0</x:v>
      </x:c>
    </x:row>
    <x:row r="10341">
      <x:c r="CL10341" t="str">
        <x:v>Consequence_Tempo</x:v>
      </x:c>
      <x:c r="CM10341" t="str">
        <x:v>F2</x:v>
      </x:c>
      <x:c r="CN10341" t="str">
        <x:v>Serial or parallel dependency</x:v>
      </x:c>
      <x:c r="CO10341" t="n">
        <x:f>IFERROR(IF(AND(TYPE('Consequence_Tempo'!F2)=TYPE(CN10341),ISBLANK('Consequence_Tempo'!F2)=ISBLANK(CN10341),EXACT('Consequence_Tempo'!F2,CN10341)),0,1),1)</x:f>
        <x:v>0</x:v>
      </x:c>
    </x:row>
    <x:row r="10342">
      <x:c r="CL10342" t="str">
        <x:v>Consequence_Tempo</x:v>
      </x:c>
      <x:c r="CM10342" t="str">
        <x:v>A3</x:v>
      </x:c>
      <x:c r="CN10342" t="str">
        <x:v>Detection</x:v>
      </x:c>
      <x:c r="CO10342" t="n">
        <x:f>IFERROR(IF(AND(TYPE('Consequence_Tempo'!A3)=TYPE(CN10342),ISBLANK('Consequence_Tempo'!A3)=ISBLANK(CN10342),EXACT('Consequence_Tempo'!A3,CN10342)),0,1),1)</x:f>
        <x:v>0</x:v>
      </x:c>
    </x:row>
    <x:row r="10343">
      <x:c r="CL10343" t="str">
        <x:v>Consequence_Tempo</x:v>
      </x:c>
      <x:c r="CM10343" t="str">
        <x:v>A4</x:v>
      </x:c>
      <x:c r="CN10343" t="str">
        <x:v>Interpretation</x:v>
      </x:c>
      <x:c r="CO10343" t="n">
        <x:f>IFERROR(IF(AND(TYPE('Consequence_Tempo'!A4)=TYPE(CN10343),ISBLANK('Consequence_Tempo'!A4)=ISBLANK(CN10343),EXACT('Consequence_Tempo'!A4,CN10343)),0,1),1)</x:f>
        <x:v>0</x:v>
      </x:c>
    </x:row>
    <x:row r="10344">
      <x:c r="CL10344" t="str">
        <x:v>Consequence_Tempo</x:v>
      </x:c>
      <x:c r="CM10344" t="str">
        <x:v>A5</x:v>
      </x:c>
      <x:c r="CN10344" t="str">
        <x:v>Authorization</x:v>
      </x:c>
      <x:c r="CO10344" t="n">
        <x:f>IFERROR(IF(AND(TYPE('Consequence_Tempo'!A5)=TYPE(CN10344),ISBLANK('Consequence_Tempo'!A5)=ISBLANK(CN10344),EXACT('Consequence_Tempo'!A5,CN10344)),0,1),1)</x:f>
        <x:v>0</x:v>
      </x:c>
    </x:row>
    <x:row r="10345">
      <x:c r="CL10345" t="str">
        <x:v>Consequence_Tempo</x:v>
      </x:c>
      <x:c r="CM10345" t="str">
        <x:v>A6</x:v>
      </x:c>
      <x:c r="CN10345" t="str">
        <x:v>Intervention actuation</x:v>
      </x:c>
      <x:c r="CO10345" t="n">
        <x:f>IFERROR(IF(AND(TYPE('Consequence_Tempo'!A6)=TYPE(CN10345),ISBLANK('Consequence_Tempo'!A6)=ISBLANK(CN10345),EXACT('Consequence_Tempo'!A6,CN10345)),0,1),1)</x:f>
        <x:v>0</x:v>
      </x:c>
    </x:row>
    <x:row r="10346">
      <x:c r="CL10346" t="str">
        <x:v>Consequence_Tempo</x:v>
      </x:c>
      <x:c r="CM10346" t="str">
        <x:v>A7</x:v>
      </x:c>
      <x:c r="CN10346" t="str">
        <x:v>Containment / safe state</x:v>
      </x:c>
      <x:c r="CO10346" t="n">
        <x:f>IFERROR(IF(AND(TYPE('Consequence_Tempo'!A7)=TYPE(CN10346),ISBLANK('Consequence_Tempo'!A7)=ISBLANK(CN10346),EXACT('Consequence_Tempo'!A7,CN10346)),0,1),1)</x:f>
        <x:v>0</x:v>
      </x:c>
    </x:row>
    <x:row r="10347">
      <x:c r="CL10347" t="str">
        <x:v>Consequence_Tempo</x:v>
      </x:c>
      <x:c r="CM10347" t="str">
        <x:v>A8</x:v>
      </x:c>
      <x:c r="CN10347" t="str">
        <x:v>Rollback / recovery</x:v>
      </x:c>
      <x:c r="CO10347" t="n">
        <x:f>IFERROR(IF(AND(TYPE('Consequence_Tempo'!A8)=TYPE(CN10347),ISBLANK('Consequence_Tempo'!A8)=ISBLANK(CN10347),EXACT('Consequence_Tempo'!A8,CN10347)),0,1),1)</x:f>
        <x:v>0</x:v>
      </x:c>
    </x:row>
    <x:row r="10348">
      <x:c r="CL10348" t="str">
        <x:v>Consequence_Tempo</x:v>
      </x:c>
      <x:c r="CM10348" t="str">
        <x:v>A9</x:v>
      </x:c>
      <x:c r="CN10348" t="str">
        <x:v>Unacceptable escalation / stop-loss boundary</x:v>
      </x:c>
      <x:c r="CO10348" t="n">
        <x:f>IFERROR(IF(AND(TYPE('Consequence_Tempo'!A9)=TYPE(CN10348),ISBLANK('Consequence_Tempo'!A9)=ISBLANK(CN10348),EXACT('Consequence_Tempo'!A9,CN10348)),0,1),1)</x:f>
        <x:v>0</x:v>
      </x:c>
    </x:row>
    <x:row r="10349">
      <x:c r="CL10349" t="str">
        <x:v>Consequence_Tempo</x:v>
      </x:c>
      <x:c r="CM10349" t="str">
        <x:v>F9</x:v>
      </x:c>
      <x:c r="CN10349" t="str">
        <x:v>Comparison boundary</x:v>
      </x:c>
      <x:c r="CO10349" t="n">
        <x:f>IFERROR(IF(AND(TYPE('Consequence_Tempo'!F9)=TYPE(CN10349),ISBLANK('Consequence_Tempo'!F9)=ISBLANK(CN10349),EXACT('Consequence_Tempo'!F9,CN10349)),0,1),1)</x:f>
        <x:v>0</x:v>
      </x:c>
    </x:row>
    <x:row r="10350">
      <x:c r="CL10350" t="str">
        <x:v>Consequence_Tempo</x:v>
      </x:c>
      <x:c r="CM10350" t="str">
        <x:v>A10</x:v>
      </x:c>
      <x:c r="CN10350" t="str">
        <x:v>Worst credible control critical path</x:v>
      </x:c>
      <x:c r="CO10350" t="n">
        <x:f>IFERROR(IF(AND(TYPE('Consequence_Tempo'!A10)=TYPE(CN10350),ISBLANK('Consequence_Tempo'!A10)=ISBLANK(CN10350),EXACT('Consequence_Tempo'!A10,CN10350)),0,1),1)</x:f>
        <x:v>0</x:v>
      </x:c>
    </x:row>
    <x:row r="10351">
      <x:c r="CL10351" t="str">
        <x:v>Consequence_Tempo</x:v>
      </x:c>
      <x:c r="CM10351" t="str">
        <x:v>F10</x:v>
      </x:c>
      <x:c r="CN10351" t="str">
        <x:v>Do not use naive sum where paths are parallel</x:v>
      </x:c>
      <x:c r="CO10351" t="n">
        <x:f>IFERROR(IF(AND(TYPE('Consequence_Tempo'!F10)=TYPE(CN10351),ISBLANK('Consequence_Tempo'!F10)=ISBLANK(CN10351),EXACT('Consequence_Tempo'!F10,CN10351)),0,1),1)</x:f>
        <x:v>0</x:v>
      </x:c>
    </x:row>
    <x:row r="10352">
      <x:c r="CL10352" t="str">
        <x:v>Consequence_Tempo</x:v>
      </x:c>
      <x:c r="CM10352" t="str">
        <x:v>A11</x:v>
      </x:c>
      <x:c r="CN10352" t="str">
        <x:v>Runtime interruption window available?</x:v>
      </x:c>
      <x:c r="CO10352" t="n">
        <x:f>IFERROR(IF(AND(TYPE('Consequence_Tempo'!A11)=TYPE(CN10352),ISBLANK('Consequence_Tempo'!A11)=ISBLANK(CN10352),EXACT('Consequence_Tempo'!A11,CN10352)),0,1),1)</x:f>
        <x:v>0</x:v>
      </x:c>
    </x:row>
    <x:row r="10353">
      <x:c r="CL10353" t="str">
        <x:v>Consequence_Tempo</x:v>
      </x:c>
      <x:c r="CM10353" t="str">
        <x:v>F11</x:v>
      </x:c>
      <x:c r="CN10353" t="str">
        <x:v>YES / NO / UNKNOWN</x:v>
      </x:c>
      <x:c r="CO10353" t="n">
        <x:f>IFERROR(IF(AND(TYPE('Consequence_Tempo'!F11)=TYPE(CN10353),ISBLANK('Consequence_Tempo'!F11)=ISBLANK(CN10353),EXACT('Consequence_Tempo'!F11,CN10353)),0,1),1)</x:f>
        <x:v>0</x:v>
      </x:c>
    </x:row>
    <x:row r="10354">
      <x:c r="CL10354" t="str">
        <x:v>Consequence_Tempo</x:v>
      </x:c>
      <x:c r="CM10354" t="str">
        <x:v>A12</x:v>
      </x:c>
      <x:c r="CN10354" t="str">
        <x:v>Harm-of-delay comparison</x:v>
      </x:c>
      <x:c r="CO10354" t="n">
        <x:f>IFERROR(IF(AND(TYPE('Consequence_Tempo'!A12)=TYPE(CN10354),ISBLANK('Consequence_Tempo'!A12)=ISBLANK(CN10354),EXACT('Consequence_Tempo'!A12,CN10354)),0,1),1)</x:f>
        <x:v>0</x:v>
      </x:c>
    </x:row>
    <x:row r="10355">
      <x:c r="CL10355" t="str">
        <x:v>Consequence_Tempo</x:v>
      </x:c>
      <x:c r="CM10355" t="str">
        <x:v>F12</x:v>
      </x:c>
      <x:c r="CN10355" t="str">
        <x:v>Rights / ruin / structural harm</x:v>
      </x:c>
      <x:c r="CO10355" t="n">
        <x:f>IFERROR(IF(AND(TYPE('Consequence_Tempo'!F12)=TYPE(CN10355),ISBLANK('Consequence_Tempo'!F12)=ISBLANK(CN10355),EXACT('Consequence_Tempo'!F12,CN10355)),0,1),1)</x:f>
        <x:v>0</x:v>
      </x:c>
    </x:row>
    <x:row r="10356">
      <x:c r="CL10356" t="str">
        <x:v>Consequence_Tempo</x:v>
      </x:c>
      <x:c r="CM10356" t="str">
        <x:v>A13</x:v>
      </x:c>
      <x:c r="CN10356" t="str">
        <x:v>Disposition</x:v>
      </x:c>
      <x:c r="CO10356" t="n">
        <x:f>IFERROR(IF(AND(TYPE('Consequence_Tempo'!A13)=TYPE(CN10356),ISBLANK('Consequence_Tempo'!A13)=ISBLANK(CN10356),EXACT('Consequence_Tempo'!A13,CN10356)),0,1),1)</x:f>
        <x:v>0</x:v>
      </x:c>
    </x:row>
    <x:row r="10357">
      <x:c r="CL10357" t="str">
        <x:v>Consequence_Tempo</x:v>
      </x:c>
      <x:c r="CM10357" t="str">
        <x:v>F13</x:v>
      </x:c>
      <x:c r="CN10357" t="str">
        <x:v>NOT_MATERIAL / COMPATIBLE / WITH_CONTROLS / REDESIGN / EMERGENCY / INDETERMINATE</x:v>
      </x:c>
      <x:c r="CO10357" t="n">
        <x:f>IFERROR(IF(AND(TYPE('Consequence_Tempo'!F13)=TYPE(CN10357),ISBLANK('Consequence_Tempo'!F13)=ISBLANK(CN10357),EXACT('Consequence_Tempo'!F13,CN10357)),0,1),1)</x:f>
        <x:v>0</x:v>
      </x:c>
    </x:row>
    <x:row r="10358">
      <x:c r="CL10358" t="str">
        <x:v>Responsibility_Continuity</x:v>
      </x:c>
      <x:c r="CM10358" t="str">
        <x:v>A1</x:v>
      </x:c>
      <x:c r="CN10358" t="str">
        <x:v>Responsibility Continuity Record</x:v>
      </x:c>
      <x:c r="CO10358" t="n">
        <x:f>IFERROR(IF(AND(TYPE('Responsibility_Continuity'!A1)=TYPE(CN10358),ISBLANK('Responsibility_Continuity'!A1)=ISBLANK(CN10358),EXACT('Responsibility_Continuity'!A1,CN10358)),0,1),1)</x:f>
        <x:v>0</x:v>
      </x:c>
    </x:row>
    <x:row r="10359">
      <x:c r="CL10359" t="str">
        <x:v>Responsibility_Continuity</x:v>
      </x:c>
      <x:c r="CM10359" t="str">
        <x:v>A2</x:v>
      </x:c>
      <x:c r="CN10359" t="str">
        <x:v>Role</x:v>
      </x:c>
      <x:c r="CO10359" t="n">
        <x:f>IFERROR(IF(AND(TYPE('Responsibility_Continuity'!A2)=TYPE(CN10359),ISBLANK('Responsibility_Continuity'!A2)=ISBLANK(CN10359),EXACT('Responsibility_Continuity'!A2,CN10359)),0,1),1)</x:f>
        <x:v>0</x:v>
      </x:c>
    </x:row>
    <x:row r="10360">
      <x:c r="CL10360" t="str">
        <x:v>Responsibility_Continuity</x:v>
      </x:c>
      <x:c r="CM10360" t="str">
        <x:v>B2</x:v>
      </x:c>
      <x:c r="CN10360" t="str">
        <x:v>Named owner</x:v>
      </x:c>
      <x:c r="CO10360" t="n">
        <x:f>IFERROR(IF(AND(TYPE('Responsibility_Continuity'!B2)=TYPE(CN10360),ISBLANK('Responsibility_Continuity'!B2)=ISBLANK(CN10360),EXACT('Responsibility_Continuity'!B2,CN10360)),0,1),1)</x:f>
        <x:v>0</x:v>
      </x:c>
    </x:row>
    <x:row r="10361">
      <x:c r="CL10361" t="str">
        <x:v>Responsibility_Continuity</x:v>
      </x:c>
      <x:c r="CM10361" t="str">
        <x:v>C2</x:v>
      </x:c>
      <x:c r="CN10361" t="str">
        <x:v>Authority / duty boundary</x:v>
      </x:c>
      <x:c r="CO10361" t="n">
        <x:f>IFERROR(IF(AND(TYPE('Responsibility_Continuity'!C2)=TYPE(CN10361),ISBLANK('Responsibility_Continuity'!C2)=ISBLANK(CN10361),EXACT('Responsibility_Continuity'!C2,CN10361)),0,1),1)</x:f>
        <x:v>0</x:v>
      </x:c>
    </x:row>
    <x:row r="10362">
      <x:c r="CL10362" t="str">
        <x:v>Responsibility_Continuity</x:v>
      </x:c>
      <x:c r="CM10362" t="str">
        <x:v>D2</x:v>
      </x:c>
      <x:c r="CN10362" t="str">
        <x:v>Handoff and fallback</x:v>
      </x:c>
      <x:c r="CO10362" t="n">
        <x:f>IFERROR(IF(AND(TYPE('Responsibility_Continuity'!D2)=TYPE(CN10362),ISBLANK('Responsibility_Continuity'!D2)=ISBLANK(CN10362),EXACT('Responsibility_Continuity'!D2,CN10362)),0,1),1)</x:f>
        <x:v>0</x:v>
      </x:c>
    </x:row>
    <x:row r="10363">
      <x:c r="CL10363" t="str">
        <x:v>Responsibility_Continuity</x:v>
      </x:c>
      <x:c r="CM10363" t="str">
        <x:v>A3</x:v>
      </x:c>
      <x:c r="CN10363" t="str">
        <x:v>Decision authority</x:v>
      </x:c>
      <x:c r="CO10363" t="n">
        <x:f>IFERROR(IF(AND(TYPE('Responsibility_Continuity'!A3)=TYPE(CN10363),ISBLANK('Responsibility_Continuity'!A3)=ISBLANK(CN10363),EXACT('Responsibility_Continuity'!A3,CN10363)),0,1),1)</x:f>
        <x:v>0</x:v>
      </x:c>
    </x:row>
    <x:row r="10364">
      <x:c r="CL10364" t="str">
        <x:v>Responsibility_Continuity</x:v>
      </x:c>
      <x:c r="CM10364" t="str">
        <x:v>A4</x:v>
      </x:c>
      <x:c r="CN10364" t="str">
        <x:v>Evidence accountability</x:v>
      </x:c>
      <x:c r="CO10364" t="n">
        <x:f>IFERROR(IF(AND(TYPE('Responsibility_Continuity'!A4)=TYPE(CN10364),ISBLANK('Responsibility_Continuity'!A4)=ISBLANK(CN10364),EXACT('Responsibility_Continuity'!A4,CN10364)),0,1),1)</x:f>
        <x:v>0</x:v>
      </x:c>
    </x:row>
    <x:row r="10365">
      <x:c r="CL10365" t="str">
        <x:v>Responsibility_Continuity</x:v>
      </x:c>
      <x:c r="CM10365" t="str">
        <x:v>A5</x:v>
      </x:c>
      <x:c r="CN10365" t="str">
        <x:v>Model / analytical responsibility</x:v>
      </x:c>
      <x:c r="CO10365" t="n">
        <x:f>IFERROR(IF(AND(TYPE('Responsibility_Continuity'!A5)=TYPE(CN10365),ISBLANK('Responsibility_Continuity'!A5)=ISBLANK(CN10365),EXACT('Responsibility_Continuity'!A5,CN10365)),0,1),1)</x:f>
        <x:v>0</x:v>
      </x:c>
    </x:row>
    <x:row r="10366">
      <x:c r="CL10366" t="str">
        <x:v>Responsibility_Continuity</x:v>
      </x:c>
      <x:c r="CM10366" t="str">
        <x:v>A6</x:v>
      </x:c>
      <x:c r="CN10366" t="str">
        <x:v>Operational responsibility</x:v>
      </x:c>
      <x:c r="CO10366" t="n">
        <x:f>IFERROR(IF(AND(TYPE('Responsibility_Continuity'!A6)=TYPE(CN10366),ISBLANK('Responsibility_Continuity'!A6)=ISBLANK(CN10366),EXACT('Responsibility_Continuity'!A6,CN10366)),0,1),1)</x:f>
        <x:v>0</x:v>
      </x:c>
    </x:row>
    <x:row r="10367">
      <x:c r="CL10367" t="str">
        <x:v>Responsibility_Continuity</x:v>
      </x:c>
      <x:c r="CM10367" t="str">
        <x:v>A7</x:v>
      </x:c>
      <x:c r="CN10367" t="str">
        <x:v>Execution authority</x:v>
      </x:c>
      <x:c r="CO10367" t="n">
        <x:f>IFERROR(IF(AND(TYPE('Responsibility_Continuity'!A7)=TYPE(CN10367),ISBLANK('Responsibility_Continuity'!A7)=ISBLANK(CN10367),EXACT('Responsibility_Continuity'!A7,CN10367)),0,1),1)</x:f>
        <x:v>0</x:v>
      </x:c>
    </x:row>
    <x:row r="10368">
      <x:c r="CL10368" t="str">
        <x:v>Responsibility_Continuity</x:v>
      </x:c>
      <x:c r="CM10368" t="str">
        <x:v>A8</x:v>
      </x:c>
      <x:c r="CN10368" t="str">
        <x:v>Intervention authority</x:v>
      </x:c>
      <x:c r="CO10368" t="n">
        <x:f>IFERROR(IF(AND(TYPE('Responsibility_Continuity'!A8)=TYPE(CN10368),ISBLANK('Responsibility_Continuity'!A8)=ISBLANK(CN10368),EXACT('Responsibility_Continuity'!A8,CN10368)),0,1),1)</x:f>
        <x:v>0</x:v>
      </x:c>
    </x:row>
    <x:row r="10369">
      <x:c r="CL10369" t="str">
        <x:v>Responsibility_Continuity</x:v>
      </x:c>
      <x:c r="CM10369" t="str">
        <x:v>A9</x:v>
      </x:c>
      <x:c r="CN10369" t="str">
        <x:v>Appeal owner</x:v>
      </x:c>
      <x:c r="CO10369" t="n">
        <x:f>IFERROR(IF(AND(TYPE('Responsibility_Continuity'!A9)=TYPE(CN10369),ISBLANK('Responsibility_Continuity'!A9)=ISBLANK(CN10369),EXACT('Responsibility_Continuity'!A9,CN10369)),0,1),1)</x:f>
        <x:v>0</x:v>
      </x:c>
    </x:row>
    <x:row r="10370">
      <x:c r="CL10370" t="str">
        <x:v>Responsibility_Continuity</x:v>
      </x:c>
      <x:c r="CM10370" t="str">
        <x:v>A10</x:v>
      </x:c>
      <x:c r="CN10370" t="str">
        <x:v>Communication owner</x:v>
      </x:c>
      <x:c r="CO10370" t="n">
        <x:f>IFERROR(IF(AND(TYPE('Responsibility_Continuity'!A10)=TYPE(CN10370),ISBLANK('Responsibility_Continuity'!A10)=ISBLANK(CN10370),EXACT('Responsibility_Continuity'!A10,CN10370)),0,1),1)</x:f>
        <x:v>0</x:v>
      </x:c>
    </x:row>
    <x:row r="10371">
      <x:c r="CL10371" t="str">
        <x:v>Responsibility_Continuity</x:v>
      </x:c>
      <x:c r="CM10371" t="str">
        <x:v>A11</x:v>
      </x:c>
      <x:c r="CN10371" t="str">
        <x:v>Remedy owner</x:v>
      </x:c>
      <x:c r="CO10371" t="n">
        <x:f>IFERROR(IF(AND(TYPE('Responsibility_Continuity'!A11)=TYPE(CN10371),ISBLANK('Responsibility_Continuity'!A11)=ISBLANK(CN10371),EXACT('Responsibility_Continuity'!A11,CN10371)),0,1),1)</x:f>
        <x:v>0</x:v>
      </x:c>
    </x:row>
    <x:row r="10372">
      <x:c r="CL10372" t="str">
        <x:v>Responsibility_Continuity</x:v>
      </x:c>
      <x:c r="CM10372" t="str">
        <x:v>A12</x:v>
      </x:c>
      <x:c r="CN10372" t="str">
        <x:v>Residual responsibility</x:v>
      </x:c>
      <x:c r="CO10372" t="n">
        <x:f>IFERROR(IF(AND(TYPE('Responsibility_Continuity'!A12)=TYPE(CN10372),ISBLANK('Responsibility_Continuity'!A12)=ISBLANK(CN10372),EXACT('Responsibility_Continuity'!A12,CN10372)),0,1),1)</x:f>
        <x:v>0</x:v>
      </x:c>
    </x:row>
    <x:row r="10373">
      <x:c r="CL10373" t="str">
        <x:v>Responsibility_Continuity</x:v>
      </x:c>
      <x:c r="CM10373" t="str">
        <x:v>A14</x:v>
      </x:c>
      <x:c r="CN10373" t="str">
        <x:v>Legal liability</x:v>
      </x:c>
      <x:c r="CO10373" t="n">
        <x:f>IFERROR(IF(AND(TYPE('Responsibility_Continuity'!A14)=TYPE(CN10373),ISBLANK('Responsibility_Continuity'!A14)=ISBLANK(CN10373),EXACT('Responsibility_Continuity'!A14,CN10373)),0,1),1)</x:f>
        <x:v>0</x:v>
      </x:c>
    </x:row>
    <x:row r="10374">
      <x:c r="CL10374" t="str">
        <x:v>Responsibility_Continuity</x:v>
      </x:c>
      <x:c r="CM10374" t="str">
        <x:v>B14</x:v>
      </x:c>
      <x:c r="CN10374" t="str">
        <x:v>Determined separately</x:v>
      </x:c>
      <x:c r="CO10374" t="n">
        <x:f>IFERROR(IF(AND(TYPE('Responsibility_Continuity'!B14)=TYPE(CN10374),ISBLANK('Responsibility_Continuity'!B14)=ISBLANK(CN10374),EXACT('Responsibility_Continuity'!B14,CN10374)),0,1),1)</x:f>
        <x:v>0</x:v>
      </x:c>
    </x:row>
    <x:row r="10375">
      <x:c r="CL10375" t="str">
        <x:v>Responsibility_Continuity</x:v>
      </x:c>
      <x:c r="CM10375" t="str">
        <x:v>C14</x:v>
      </x:c>
      <x:c r="CN10375" t="str">
        <x:v>Not inferred from this record</x:v>
      </x:c>
      <x:c r="CO10375" t="n">
        <x:f>IFERROR(IF(AND(TYPE('Responsibility_Continuity'!C14)=TYPE(CN10375),ISBLANK('Responsibility_Continuity'!C14)=ISBLANK(CN10375),EXACT('Responsibility_Continuity'!C14,CN10375)),0,1),1)</x:f>
        <x:v>0</x:v>
      </x:c>
    </x:row>
    <x:row r="10376">
      <x:c r="CL10376" t="str">
        <x:v>Responsibility_Continuity</x:v>
      </x:c>
      <x:c r="CM10376" t="str">
        <x:v>A15</x:v>
      </x:c>
      <x:c r="CN10376" t="str">
        <x:v>Chain status</x:v>
      </x:c>
      <x:c r="CO10376" t="n">
        <x:f>IFERROR(IF(AND(TYPE('Responsibility_Continuity'!A15)=TYPE(CN10376),ISBLANK('Responsibility_Continuity'!A15)=ISBLANK(CN10376),EXACT('Responsibility_Continuity'!A15,CN10376)),0,1),1)</x:f>
        <x:v>0</x:v>
      </x:c>
    </x:row>
    <x:row r="10377">
      <x:c r="CL10377" t="str">
        <x:v>Responsibility_Continuity</x:v>
      </x:c>
      <x:c r="CM10377" t="str">
        <x:v>B15</x:v>
      </x:c>
      <x:c r="CN10377" t="str">
        <x:v>COMPLETE | INCOMPLETE | NOT_MATERIAL</x:v>
      </x:c>
      <x:c r="CO10377" t="n">
        <x:f>IFERROR(IF(AND(TYPE('Responsibility_Continuity'!B15)=TYPE(CN10377),ISBLANK('Responsibility_Continuity'!B15)=ISBLANK(CN10377),EXACT('Responsibility_Continuity'!B15,CN10377)),0,1),1)</x:f>
        <x:v>0</x:v>
      </x:c>
    </x:row>
    <x:row r="10378">
      <x:c r="CL10378" t="str">
        <x:v>Responsibility_Continuity</x:v>
      </x:c>
      <x:c r="CM10378" t="str">
        <x:v>A16</x:v>
      </x:c>
      <x:c r="CN10378" t="str">
        <x:v>Reopen trigger</x:v>
      </x:c>
      <x:c r="CO10378" t="n">
        <x:f>IFERROR(IF(AND(TYPE('Responsibility_Continuity'!A16)=TYPE(CN10378),ISBLANK('Responsibility_Continuity'!A16)=ISBLANK(CN10378),EXACT('Responsibility_Continuity'!A16,CN10378)),0,1),1)</x:f>
        <x:v>0</x:v>
      </x:c>
    </x:row>
    <x:row r="10379">
      <x:c r="CL10379" t="str">
        <x:v>Responsibility_Continuity</x:v>
      </x:c>
      <x:c r="CM10379" t="str">
        <x:v>A18</x:v>
      </x:c>
      <x:c r="CN10379" t="str">
        <x:v>CARRIED-OBLIGATION INTEGRITY INTERFACE</x:v>
      </x:c>
      <x:c r="CO10379" t="n">
        <x:f>IFERROR(IF(AND(TYPE('Responsibility_Continuity'!A18)=TYPE(CN10379),ISBLANK('Responsibility_Continuity'!A18)=ISBLANK(CN10379),EXACT('Responsibility_Continuity'!A18,CN10379)),0,1),1)</x:f>
        <x:v>0</x:v>
      </x:c>
    </x:row>
    <x:row r="10380">
      <x:c r="CL10380" t="str">
        <x:v>Responsibility_Continuity</x:v>
      </x:c>
      <x:c r="CM10380" t="str">
        <x:v>A19</x:v>
      </x:c>
      <x:c r="CN10380" t="str">
        <x:v>Material obligation register</x:v>
      </x:c>
      <x:c r="CO10380" t="n">
        <x:f>IFERROR(IF(AND(TYPE('Responsibility_Continuity'!A19)=TYPE(CN10380),ISBLANK('Responsibility_Continuity'!A19)=ISBLANK(CN10380),EXACT('Responsibility_Continuity'!A19,CN10380)),0,1),1)</x:f>
        <x:v>0</x:v>
      </x:c>
    </x:row>
    <x:row r="10381">
      <x:c r="CL10381" t="str">
        <x:v>Responsibility_Continuity</x:v>
      </x:c>
      <x:c r="CM10381" t="str">
        <x:v>B19</x:v>
      </x:c>
      <x:c r="CN10381" t="str">
        <x:v>Material_Obligations</x:v>
      </x:c>
      <x:c r="CO10381" t="n">
        <x:f>IFERROR(IF(AND(TYPE('Responsibility_Continuity'!B19)=TYPE(CN10381),ISBLANK('Responsibility_Continuity'!B19)=ISBLANK(CN10381),EXACT('Responsibility_Continuity'!B19,CN10381)),0,1),1)</x:f>
        <x:v>0</x:v>
      </x:c>
    </x:row>
    <x:row r="10382">
      <x:c r="CL10382" t="str">
        <x:v>Responsibility_Continuity</x:v>
      </x:c>
      <x:c r="CM10382" t="str">
        <x:v>C19</x:v>
      </x:c>
      <x:c r="CN10382" t="str">
        <x:v>Required when selectability or execution depends on a control, review, intervention, appeal, repair, monitoring, rollback, or requalification duty.</x:v>
      </x:c>
      <x:c r="CO10382" t="n">
        <x:f>IFERROR(IF(AND(TYPE('Responsibility_Continuity'!C19)=TYPE(CN10382),ISBLANK('Responsibility_Continuity'!C19)=ISBLANK(CN10382),EXACT('Responsibility_Continuity'!C19,CN10382)),0,1),1)</x:f>
        <x:v>0</x:v>
      </x:c>
    </x:row>
    <x:row r="10383">
      <x:c r="CL10383" t="str">
        <x:v>Responsibility_Continuity</x:v>
      </x:c>
      <x:c r="CM10383" t="str">
        <x:v>D19</x:v>
      </x:c>
      <x:c r="CN10383" t="str">
        <x:v>A named owner alone is insufficient.</x:v>
      </x:c>
      <x:c r="CO10383" t="n">
        <x:f>IFERROR(IF(AND(TYPE('Responsibility_Continuity'!D19)=TYPE(CN10383),ISBLANK('Responsibility_Continuity'!D19)=ISBLANK(CN10383),EXACT('Responsibility_Continuity'!D19,CN10383)),0,1),1)</x:f>
        <x:v>0</x:v>
      </x:c>
    </x:row>
    <x:row r="10384">
      <x:c r="CL10384" t="str">
        <x:v>Responsibility_Continuity</x:v>
      </x:c>
      <x:c r="CM10384" t="str">
        <x:v>A20</x:v>
      </x:c>
      <x:c r="CN10384" t="str">
        <x:v>Human compensation load</x:v>
      </x:c>
      <x:c r="CO10384" t="n">
        <x:f>IFERROR(IF(AND(TYPE('Responsibility_Continuity'!A20)=TYPE(CN10384),ISBLANK('Responsibility_Continuity'!A20)=ISBLANK(CN10384),EXACT('Responsibility_Continuity'!A20,CN10384)),0,1),1)</x:f>
        <x:v>0</x:v>
      </x:c>
    </x:row>
    <x:row r="10385">
      <x:c r="CL10385" t="str">
        <x:v>Responsibility_Continuity</x:v>
      </x:c>
      <x:c r="CM10385" t="str">
        <x:v>B20</x:v>
      </x:c>
      <x:c r="CN10385" t="str">
        <x:v>Human_Comp_Load</x:v>
      </x:c>
      <x:c r="CO10385" t="n">
        <x:f>IFERROR(IF(AND(TYPE('Responsibility_Continuity'!B20)=TYPE(CN10385),ISBLANK('Responsibility_Continuity'!B20)=ISBLANK(CN10385),EXACT('Responsibility_Continuity'!B20,CN10385)),0,1),1)</x:f>
        <x:v>0</x:v>
      </x:c>
    </x:row>
    <x:row r="10386">
      <x:c r="CL10386" t="str">
        <x:v>Responsibility_Continuity</x:v>
      </x:c>
      <x:c r="CM10386" t="str">
        <x:v>C20</x:v>
      </x:c>
      <x:c r="CN10386" t="str">
        <x:v>Triggered before automation, scaling, outsourcing, role removal, or a resilience claim where hidden adaptive work may be material.</x:v>
      </x:c>
      <x:c r="CO10386" t="n">
        <x:f>IFERROR(IF(AND(TYPE('Responsibility_Continuity'!C20)=TYPE(CN10386),ISBLANK('Responsibility_Continuity'!C20)=ISBLANK(CN10386),EXACT('Responsibility_Continuity'!C20,CN10386)),0,1),1)</x:f>
        <x:v>0</x:v>
      </x:c>
    </x:row>
    <x:row r="10387">
      <x:c r="CL10387" t="str">
        <x:v>Responsibility_Continuity</x:v>
      </x:c>
      <x:c r="CM10387" t="str">
        <x:v>D20</x:v>
      </x:c>
      <x:c r="CN10387" t="str">
        <x:v>Use protected, privacy-bounded evidence.</x:v>
      </x:c>
      <x:c r="CO10387" t="n">
        <x:f>IFERROR(IF(AND(TYPE('Responsibility_Continuity'!D20)=TYPE(CN10387),ISBLANK('Responsibility_Continuity'!D20)=ISBLANK(CN10387),EXACT('Responsibility_Continuity'!D20,CN10387)),0,1),1)</x:f>
        <x:v>0</x:v>
      </x:c>
    </x:row>
    <x:row r="10388">
      <x:c r="CL10388" t="str">
        <x:v>Responsibility_Continuity</x:v>
      </x:c>
      <x:c r="CM10388" t="str">
        <x:v>A21</x:v>
      </x:c>
      <x:c r="CN10388" t="str">
        <x:v>Carrier nonperformance</x:v>
      </x:c>
      <x:c r="CO10388" t="n">
        <x:f>IFERROR(IF(AND(TYPE('Responsibility_Continuity'!A21)=TYPE(CN10388),ISBLANK('Responsibility_Continuity'!A21)=ISBLANK(CN10388),EXACT('Responsibility_Continuity'!A21,CN10388)),0,1),1)</x:f>
        <x:v>0</x:v>
      </x:c>
    </x:row>
    <x:row r="10389">
      <x:c r="CL10389" t="str">
        <x:v>Responsibility_Continuity</x:v>
      </x:c>
      <x:c r="CM10389" t="str">
        <x:v>B21</x:v>
      </x:c>
      <x:c r="CN10389" t="str">
        <x:v>Required</x:v>
      </x:c>
      <x:c r="CO10389" t="n">
        <x:f>IFERROR(IF(AND(TYPE('Responsibility_Continuity'!B21)=TYPE(CN10389),ISBLANK('Responsibility_Continuity'!B21)=ISBLANK(CN10389),EXACT('Responsibility_Continuity'!B21,CN10389)),0,1),1)</x:f>
        <x:v>0</x:v>
      </x:c>
    </x:row>
    <x:row r="10390">
      <x:c r="CL10390" t="str">
        <x:v>Responsibility_Continuity</x:v>
      </x:c>
      <x:c r="CM10390" t="str">
        <x:v>C21</x:v>
      </x:c>
      <x:c r="CN10390" t="str">
        <x:v>Missed acknowledgement, deadline, intervention, review, repair, or accepted handoff activates escalation, substitution, pause, or requalification.</x:v>
      </x:c>
      <x:c r="CO10390" t="n">
        <x:f>IFERROR(IF(AND(TYPE('Responsibility_Continuity'!C21)=TYPE(CN10390),ISBLANK('Responsibility_Continuity'!C21)=ISBLANK(CN10390),EXACT('Responsibility_Continuity'!C21,CN10390)),0,1),1)</x:f>
        <x:v>0</x:v>
      </x:c>
    </x:row>
    <x:row r="10391">
      <x:c r="CL10391" t="str">
        <x:v>Responsibility_Continuity</x:v>
      </x:c>
      <x:c r="CM10391" t="str">
        <x:v>D21</x:v>
      </x:c>
      <x:c r="CN10391" t="str">
        <x:v>Silence is not discharge.</x:v>
      </x:c>
      <x:c r="CO10391" t="n">
        <x:f>IFERROR(IF(AND(TYPE('Responsibility_Continuity'!D21)=TYPE(CN10391),ISBLANK('Responsibility_Continuity'!D21)=ISBLANK(CN10391),EXACT('Responsibility_Continuity'!D21,CN10391)),0,1),1)</x:f>
        <x:v>0</x:v>
      </x:c>
    </x:row>
    <x:row r="10392">
      <x:c r="CL10392" t="str">
        <x:v>Responsibility_Continuity</x:v>
      </x:c>
      <x:c r="CM10392" t="str">
        <x:v>A22</x:v>
      </x:c>
      <x:c r="CN10392" t="str">
        <x:v>Control-change integrity</x:v>
      </x:c>
      <x:c r="CO10392" t="n">
        <x:f>IFERROR(IF(AND(TYPE('Responsibility_Continuity'!A22)=TYPE(CN10392),ISBLANK('Responsibility_Continuity'!A22)=ISBLANK(CN10392),EXACT('Responsibility_Continuity'!A22,CN10392)),0,1),1)</x:f>
        <x:v>0</x:v>
      </x:c>
    </x:row>
    <x:row r="10393">
      <x:c r="CL10393" t="str">
        <x:v>Responsibility_Continuity</x:v>
      </x:c>
      <x:c r="CM10393" t="str">
        <x:v>B22</x:v>
      </x:c>
      <x:c r="CN10393" t="str">
        <x:v>Required</x:v>
      </x:c>
      <x:c r="CO10393" t="n">
        <x:f>IFERROR(IF(AND(TYPE('Responsibility_Continuity'!B22)=TYPE(CN10393),ISBLANK('Responsibility_Continuity'!B22)=ISBLANK(CN10393),EXACT('Responsibility_Continuity'!B22,CN10393)),0,1),1)</x:f>
        <x:v>0</x:v>
      </x:c>
    </x:row>
    <x:row r="10394">
      <x:c r="CL10394" t="str">
        <x:v>Responsibility_Continuity</x:v>
      </x:c>
      <x:c r="CM10394" t="str">
        <x:v>C22</x:v>
      </x:c>
      <x:c r="CN10394" t="str">
        <x:v>Changes to trigger, threshold, scope, carrier, authority, evidence, expiry, escalation, waiver, or retirement require governed change control.</x:v>
      </x:c>
      <x:c r="CO10394" t="n">
        <x:f>IFERROR(IF(AND(TYPE('Responsibility_Continuity'!C22)=TYPE(CN10394),ISBLANK('Responsibility_Continuity'!C22)=ISBLANK(CN10394),EXACT('Responsibility_Continuity'!C22,CN10394)),0,1),1)</x:f>
        <x:v>0</x:v>
      </x:c>
    </x:row>
    <x:row r="10395">
      <x:c r="CL10395" t="str">
        <x:v>Responsibility_Continuity</x:v>
      </x:c>
      <x:c r="CM10395" t="str">
        <x:v>D22</x:v>
      </x:c>
      <x:c r="CN10395" t="str">
        <x:v>Material changes reopen qualification.</x:v>
      </x:c>
      <x:c r="CO10395" t="n">
        <x:f>IFERROR(IF(AND(TYPE('Responsibility_Continuity'!D22)=TYPE(CN10395),ISBLANK('Responsibility_Continuity'!D22)=ISBLANK(CN10395),EXACT('Responsibility_Continuity'!D22,CN10395)),0,1),1)</x:f>
        <x:v>0</x:v>
      </x:c>
    </x:row>
    <x:row r="10396">
      <x:c r="CL10396" t="str">
        <x:v>Responsibility_Continuity</x:v>
      </x:c>
      <x:c r="CM10396" t="str">
        <x:v>A23</x:v>
      </x:c>
      <x:c r="CN10396" t="str">
        <x:v>Performance / effectiveness</x:v>
      </x:c>
      <x:c r="CO10396" t="n">
        <x:f>IFERROR(IF(AND(TYPE('Responsibility_Continuity'!A23)=TYPE(CN10396),ISBLANK('Responsibility_Continuity'!A23)=ISBLANK(CN10396),EXACT('Responsibility_Continuity'!A23,CN10396)),0,1),1)</x:f>
        <x:v>0</x:v>
      </x:c>
    </x:row>
    <x:row r="10397">
      <x:c r="CL10397" t="str">
        <x:v>Responsibility_Continuity</x:v>
      </x:c>
      <x:c r="CM10397" t="str">
        <x:v>B23</x:v>
      </x:c>
      <x:c r="CN10397" t="str">
        <x:v>Separate fields</x:v>
      </x:c>
      <x:c r="CO10397" t="n">
        <x:f>IFERROR(IF(AND(TYPE('Responsibility_Continuity'!B23)=TYPE(CN10397),ISBLANK('Responsibility_Continuity'!B23)=ISBLANK(CN10397),EXACT('Responsibility_Continuity'!B23,CN10397)),0,1),1)</x:f>
        <x:v>0</x:v>
      </x:c>
    </x:row>
    <x:row r="10398">
      <x:c r="CL10398" t="str">
        <x:v>Responsibility_Continuity</x:v>
      </x:c>
      <x:c r="CM10398" t="str">
        <x:v>C23</x:v>
      </x:c>
      <x:c r="CN10398" t="str">
        <x:v>Evidence that a procedure occurred does not establish that it protected the intended right, risk, containment, or repair objective.</x:v>
      </x:c>
      <x:c r="CO10398" t="n">
        <x:f>IFERROR(IF(AND(TYPE('Responsibility_Continuity'!C23)=TYPE(CN10398),ISBLANK('Responsibility_Continuity'!C23)=ISBLANK(CN10398),EXACT('Responsibility_Continuity'!C23,CN10398)),0,1),1)</x:f>
        <x:v>0</x:v>
      </x:c>
    </x:row>
    <x:row r="10399">
      <x:c r="CL10399" t="str">
        <x:v>Responsibility_Continuity</x:v>
      </x:c>
      <x:c r="CM10399" t="str">
        <x:v>D23</x:v>
      </x:c>
      <x:c r="CN10399" t="str">
        <x:v>Outcome evidence is required when material.</x:v>
      </x:c>
      <x:c r="CO10399" t="n">
        <x:f>IFERROR(IF(AND(TYPE('Responsibility_Continuity'!D23)=TYPE(CN10399),ISBLANK('Responsibility_Continuity'!D23)=ISBLANK(CN10399),EXACT('Responsibility_Continuity'!D23,CN10399)),0,1),1)</x:f>
        <x:v>0</x:v>
      </x:c>
    </x:row>
    <x:row r="10400">
      <x:c r="CL10400" t="str">
        <x:v>Responsibility_Continuity</x:v>
      </x:c>
      <x:c r="CM10400" t="str">
        <x:v>A24</x:v>
      </x:c>
      <x:c r="CN10400" t="str">
        <x:v>Interface status</x:v>
      </x:c>
      <x:c r="CO10400" t="n">
        <x:f>IFERROR(IF(AND(TYPE('Responsibility_Continuity'!A24)=TYPE(CN10400),ISBLANK('Responsibility_Continuity'!A24)=ISBLANK(CN10400),EXACT('Responsibility_Continuity'!A24,CN10400)),0,1),1)</x:f>
        <x:v>0</x:v>
      </x:c>
    </x:row>
    <x:row r="10401">
      <x:c r="CL10401" t="str">
        <x:v>Responsibility_Continuity</x:v>
      </x:c>
      <x:c r="CM10401" t="str">
        <x:v>B24</x:v>
      </x:c>
      <x:c r="CN10401" t="str">
        <x:v>ACTIVE</x:v>
      </x:c>
      <x:c r="CO10401" t="n">
        <x:f>IFERROR(IF(AND(TYPE('Responsibility_Continuity'!B24)=TYPE(CN10401),ISBLANK('Responsibility_Continuity'!B24)=ISBLANK(CN10401),EXACT('Responsibility_Continuity'!B24,CN10401)),0,1),1)</x:f>
        <x:v>0</x:v>
      </x:c>
    </x:row>
    <x:row r="10402">
      <x:c r="CL10402" t="str">
        <x:v>Responsibility_Continuity</x:v>
      </x:c>
      <x:c r="CM10402" t="str">
        <x:v>C24</x:v>
      </x:c>
      <x:c r="CN10402" t="str">
        <x:v>Nested inside CSV, Responsibility Continuity, and Configuration Assurance.</x:v>
      </x:c>
      <x:c r="CO10402" t="n">
        <x:f>IFERROR(IF(AND(TYPE('Responsibility_Continuity'!C24)=TYPE(CN10402),ISBLANK('Responsibility_Continuity'!C24)=ISBLANK(CN10402),EXACT('Responsibility_Continuity'!C24,CN10402)),0,1),1)</x:f>
        <x:v>0</x:v>
      </x:c>
    </x:row>
    <x:row r="10403">
      <x:c r="CL10403" t="str">
        <x:v>Responsibility_Continuity</x:v>
      </x:c>
      <x:c r="CM10403" t="str">
        <x:v>D24</x:v>
      </x:c>
      <x:c r="CN10403" t="str">
        <x:v>No new gate or version change.</x:v>
      </x:c>
      <x:c r="CO10403" t="n">
        <x:f>IFERROR(IF(AND(TYPE('Responsibility_Continuity'!D24)=TYPE(CN10403),ISBLANK('Responsibility_Continuity'!D24)=ISBLANK(CN10403),EXACT('Responsibility_Continuity'!D24,CN10403)),0,1),1)</x:f>
        <x:v>0</x:v>
      </x:c>
    </x:row>
    <x:row r="10404">
      <x:c r="CL10404" t="str">
        <x:v>Edit_Integrity_Map</x:v>
      </x:c>
      <x:c r="CM10404" t="str">
        <x:v>A1</x:v>
      </x:c>
      <x:c r="CN10404" t="str">
        <x:v>Surface</x:v>
      </x:c>
      <x:c r="CO10404" t="n">
        <x:f>IFERROR(IF(AND(TYPE('Edit_Integrity_Map'!A1)=TYPE(CN10404),ISBLANK('Edit_Integrity_Map'!A1)=ISBLANK(CN10404),EXACT('Edit_Integrity_Map'!A1,CN10404)),0,1),1)</x:f>
        <x:v>0</x:v>
      </x:c>
    </x:row>
    <x:row r="10405">
      <x:c r="CL10405" t="str">
        <x:v>Edit_Integrity_Map</x:v>
      </x:c>
      <x:c r="CM10405" t="str">
        <x:v>B1</x:v>
      </x:c>
      <x:c r="CN10405" t="str">
        <x:v>Edit class</x:v>
      </x:c>
      <x:c r="CO10405" t="n">
        <x:f>IFERROR(IF(AND(TYPE('Edit_Integrity_Map'!B1)=TYPE(CN10405),ISBLANK('Edit_Integrity_Map'!B1)=ISBLANK(CN10405),EXACT('Edit_Integrity_Map'!B1,CN10405)),0,1),1)</x:f>
        <x:v>0</x:v>
      </x:c>
    </x:row>
    <x:row r="10406">
      <x:c r="CL10406" t="str">
        <x:v>Edit_Integrity_Map</x:v>
      </x:c>
      <x:c r="CM10406" t="str">
        <x:v>C1</x:v>
      </x:c>
      <x:c r="CN10406" t="str">
        <x:v>Current rule</x:v>
      </x:c>
      <x:c r="CO10406" t="n">
        <x:f>IFERROR(IF(AND(TYPE('Edit_Integrity_Map'!C1)=TYPE(CN10406),ISBLANK('Edit_Integrity_Map'!C1)=ISBLANK(CN10406),EXACT('Edit_Integrity_Map'!C1,CN10406)),0,1),1)</x:f>
        <x:v>0</x:v>
      </x:c>
    </x:row>
    <x:row r="10407">
      <x:c r="CL10407" t="str">
        <x:v>Edit_Integrity_Map</x:v>
      </x:c>
      <x:c r="CM10407" t="str">
        <x:v>D1</x:v>
      </x:c>
      <x:c r="CN10407" t="str">
        <x:v>Integrity control</x:v>
      </x:c>
      <x:c r="CO10407" t="n">
        <x:f>IFERROR(IF(AND(TYPE('Edit_Integrity_Map'!D1)=TYPE(CN10407),ISBLANK('Edit_Integrity_Map'!D1)=ISBLANK(CN10407),EXACT('Edit_Integrity_Map'!D1,CN10407)),0,1),1)</x:f>
        <x:v>0</x:v>
      </x:c>
    </x:row>
    <x:row r="10408">
      <x:c r="CL10408" t="str">
        <x:v>Edit_Integrity_Map</x:v>
      </x:c>
      <x:c r="CM10408" t="str">
        <x:v>E1</x:v>
      </x:c>
      <x:c r="CN10408" t="str">
        <x:v>Maintainer action</x:v>
      </x:c>
      <x:c r="CO10408" t="n">
        <x:f>IFERROR(IF(AND(TYPE('Edit_Integrity_Map'!E1)=TYPE(CN10408),ISBLANK('Edit_Integrity_Map'!E1)=ISBLANK(CN10408),EXACT('Edit_Integrity_Map'!E1,CN10408)),0,1),1)</x:f>
        <x:v>0</x:v>
      </x:c>
    </x:row>
    <x:row r="10409">
      <x:c r="CL10409" t="str">
        <x:v>Edit_Integrity_Map</x:v>
      </x:c>
      <x:c r="CM10409" t="str">
        <x:v>F1</x:v>
      </x:c>
      <x:c r="CN10409" t="str">
        <x:v>Claim boundary</x:v>
      </x:c>
      <x:c r="CO10409" t="n">
        <x:f>IFERROR(IF(AND(TYPE('Edit_Integrity_Map'!F1)=TYPE(CN10409),ISBLANK('Edit_Integrity_Map'!F1)=ISBLANK(CN10409),EXACT('Edit_Integrity_Map'!F1,CN10409)),0,1),1)</x:f>
        <x:v>0</x:v>
      </x:c>
    </x:row>
    <x:row r="10410">
      <x:c r="CL10410" t="str">
        <x:v>Edit_Integrity_Map</x:v>
      </x:c>
      <x:c r="CM10410" t="str">
        <x:v>A2</x:v>
      </x:c>
      <x:c r="CN10410" t="str">
        <x:v>Config / Parameters / declared input surfaces</x:v>
      </x:c>
      <x:c r="CO10410" t="n">
        <x:f>IFERROR(IF(AND(TYPE('Edit_Integrity_Map'!A2)=TYPE(CN10410),ISBLANK('Edit_Integrity_Map'!A2)=ISBLANK(CN10410),EXACT('Edit_Integrity_Map'!A2,CN10410)),0,1),1)</x:f>
        <x:v>0</x:v>
      </x:c>
    </x:row>
    <x:row r="10411">
      <x:c r="CL10411" t="str">
        <x:v>Edit_Integrity_Map</x:v>
      </x:c>
      <x:c r="CM10411" t="str">
        <x:v>B2</x:v>
      </x:c>
      <x:c r="CN10411" t="str">
        <x:v>INPUT</x:v>
      </x:c>
      <x:c r="CO10411" t="n">
        <x:f>IFERROR(IF(AND(TYPE('Edit_Integrity_Map'!B2)=TYPE(CN10411),ISBLANK('Edit_Integrity_Map'!B2)=ISBLANK(CN10411),EXACT('Edit_Integrity_Map'!B2,CN10411)),0,1),1)</x:f>
        <x:v>0</x:v>
      </x:c>
    </x:row>
    <x:row r="10412">
      <x:c r="CL10412" t="str">
        <x:v>Edit_Integrity_Map</x:v>
      </x:c>
      <x:c r="CM10412" t="str">
        <x:v>C2</x:v>
      </x:c>
      <x:c r="CN10412" t="str">
        <x:v>Frozen release inputs; edits create a new unverified run</x:v>
      </x:c>
      <x:c r="CO10412" t="n">
        <x:f>IFERROR(IF(AND(TYPE('Edit_Integrity_Map'!C2)=TYPE(CN10412),ISBLANK('Edit_Integrity_Map'!C2)=ISBLANK(CN10412),EXACT('Edit_Integrity_Map'!C2,CN10412)),0,1),1)</x:f>
        <x:v>0</x:v>
      </x:c>
    </x:row>
    <x:row r="10413">
      <x:c r="CL10413" t="str">
        <x:v>Edit_Integrity_Map</x:v>
      </x:c>
      <x:c r="CM10413" t="str">
        <x:v>D2</x:v>
      </x:c>
      <x:c r="CN10413" t="str">
        <x:v>Data validation, visible input labels, PCC record</x:v>
      </x:c>
      <x:c r="CO10413" t="n">
        <x:f>IFERROR(IF(AND(TYPE('Edit_Integrity_Map'!D2)=TYPE(CN10413),ISBLANK('Edit_Integrity_Map'!D2)=ISBLANK(CN10413),EXACT('Edit_Integrity_Map'!D2,CN10413)),0,1),1)</x:f>
        <x:v>0</x:v>
      </x:c>
    </x:row>
    <x:row r="10414">
      <x:c r="CL10414" t="str">
        <x:v>Edit_Integrity_Map</x:v>
      </x:c>
      <x:c r="CM10414" t="str">
        <x:v>E2</x:v>
      </x:c>
      <x:c r="CN10414" t="str">
        <x:v>Change values before outcome-sensitive ranking</x:v>
      </x:c>
      <x:c r="CO10414" t="n">
        <x:f>IFERROR(IF(AND(TYPE('Edit_Integrity_Map'!E2)=TYPE(CN10414),ISBLANK('Edit_Integrity_Map'!E2)=ISBLANK(CN10414),EXACT('Edit_Integrity_Map'!E2,CN10414)),0,1),1)</x:f>
        <x:v>0</x:v>
      </x:c>
    </x:row>
    <x:row r="10415">
      <x:c r="CL10415" t="str">
        <x:v>Edit_Integrity_Map</x:v>
      </x:c>
      <x:c r="CM10415" t="str">
        <x:v>F2</x:v>
      </x:c>
      <x:c r="CN10415" t="str">
        <x:v>Inputs are not evidence truth</x:v>
      </x:c>
      <x:c r="CO10415" t="n">
        <x:f>IFERROR(IF(AND(TYPE('Edit_Integrity_Map'!F2)=TYPE(CN10415),ISBLANK('Edit_Integrity_Map'!F2)=ISBLANK(CN10415),EXACT('Edit_Integrity_Map'!F2,CN10415)),0,1),1)</x:f>
        <x:v>0</x:v>
      </x:c>
    </x:row>
    <x:row r="10416">
      <x:c r="CL10416" t="str">
        <x:v>Edit_Integrity_Map</x:v>
      </x:c>
      <x:c r="CM10416" t="str">
        <x:v>A3</x:v>
      </x:c>
      <x:c r="CN10416" t="str">
        <x:v>NCRC / TRC / CSV / RLS / Dashboard / PCC calculation surfaces</x:v>
      </x:c>
      <x:c r="CO10416" t="n">
        <x:f>IFERROR(IF(AND(TYPE('Edit_Integrity_Map'!A3)=TYPE(CN10416),ISBLANK('Edit_Integrity_Map'!A3)=ISBLANK(CN10416),EXACT('Edit_Integrity_Map'!A3,CN10416)),0,1),1)</x:f>
        <x:v>0</x:v>
      </x:c>
    </x:row>
    <x:row r="10417">
      <x:c r="CL10417" t="str">
        <x:v>Edit_Integrity_Map</x:v>
      </x:c>
      <x:c r="CM10417" t="str">
        <x:v>B3</x:v>
      </x:c>
      <x:c r="CN10417" t="str">
        <x:v>BUILD-FROZEN / CALCULATION</x:v>
      </x:c>
      <x:c r="CO10417" t="n">
        <x:f>IFERROR(IF(AND(TYPE('Edit_Integrity_Map'!B3)=TYPE(CN10417),ISBLANK('Edit_Integrity_Map'!B3)=ISBLANK(CN10417),EXACT('Edit_Integrity_Map'!B3,CN10417)),0,1),1)</x:f>
        <x:v>0</x:v>
      </x:c>
    </x:row>
    <x:row r="10418">
      <x:c r="CL10418" t="str">
        <x:v>Edit_Integrity_Map</x:v>
      </x:c>
      <x:c r="CM10418" t="str">
        <x:v>C3</x:v>
      </x:c>
      <x:c r="CN10418" t="str">
        <x:v>Do not edit in a run</x:v>
      </x:c>
      <x:c r="CO10418" t="n">
        <x:f>IFERROR(IF(AND(TYPE('Edit_Integrity_Map'!C3)=TYPE(CN10418),ISBLANK('Edit_Integrity_Map'!C3)=ISBLANK(CN10418),EXACT('Edit_Integrity_Map'!C3,CN10418)),0,1),1)</x:f>
        <x:v>0</x:v>
      </x:c>
    </x:row>
    <x:row r="10419">
      <x:c r="CL10419" t="str">
        <x:v>Edit_Integrity_Map</x:v>
      </x:c>
      <x:c r="CM10419" t="str">
        <x:v>D3</x:v>
      </x:c>
      <x:c r="CN10419" t="str">
        <x:v>Build_Snapshot comparison, Build_Integrity warning, release verifier, and error-state review</x:v>
      </x:c>
      <x:c r="CO10419" t="n">
        <x:f>IFERROR(IF(AND(TYPE('Edit_Integrity_Map'!D3)=TYPE(CN10419),ISBLANK('Edit_Integrity_Map'!D3)=ISBLANK(CN10419),EXACT('Edit_Integrity_Map'!D3,CN10419)),0,1),1)</x:f>
        <x:v>0</x:v>
      </x:c>
    </x:row>
    <x:row r="10420">
      <x:c r="CL10420" t="str">
        <x:v>Edit_Integrity_Map</x:v>
      </x:c>
      <x:c r="CM10420" t="str">
        <x:v>E3</x:v>
      </x:c>
      <x:c r="CN10420" t="str">
        <x:v>If Build_Integrity reports any change, do not rely on downstream verdicts; fork/rebuild/reverify.</x:v>
      </x:c>
      <x:c r="CO10420" t="n">
        <x:f>IFERROR(IF(AND(TYPE('Edit_Integrity_Map'!E3)=TYPE(CN10420),ISBLANK('Edit_Integrity_Map'!E3)=ISBLANK(CN10420),EXACT('Edit_Integrity_Map'!E3,CN10420)),0,1),1)</x:f>
        <x:v>0</x:v>
      </x:c>
    </x:row>
    <x:row r="10421">
      <x:c r="CL10421" t="str">
        <x:v>Edit_Integrity_Map</x:v>
      </x:c>
      <x:c r="CM10421" t="str">
        <x:v>F3</x:v>
      </x:c>
      <x:c r="CN10421" t="str">
        <x:v>Spreadsheet protection is not treated as a security boundary</x:v>
      </x:c>
      <x:c r="CO10421" t="n">
        <x:f>IFERROR(IF(AND(TYPE('Edit_Integrity_Map'!F3)=TYPE(CN10421),ISBLANK('Edit_Integrity_Map'!F3)=ISBLANK(CN10421),EXACT('Edit_Integrity_Map'!F3,CN10421)),0,1),1)</x:f>
        <x:v>0</x:v>
      </x:c>
    </x:row>
    <x:row r="10422">
      <x:c r="CL10422" t="str">
        <x:v>Edit_Integrity_Map</x:v>
      </x:c>
      <x:c r="CM10422" t="str">
        <x:v>A4</x:v>
      </x:c>
      <x:c r="CN10422" t="str">
        <x:v>CANON identifiers and component pins</x:v>
      </x:c>
      <x:c r="CO10422" t="n">
        <x:f>IFERROR(IF(AND(TYPE('Edit_Integrity_Map'!A4)=TYPE(CN10422),ISBLANK('Edit_Integrity_Map'!A4)=ISBLANK(CN10422),EXACT('Edit_Integrity_Map'!A4,CN10422)),0,1),1)</x:f>
        <x:v>0</x:v>
      </x:c>
    </x:row>
    <x:row r="10423">
      <x:c r="CL10423" t="str">
        <x:v>Edit_Integrity_Map</x:v>
      </x:c>
      <x:c r="CM10423" t="str">
        <x:v>B4</x:v>
      </x:c>
      <x:c r="CN10423" t="str">
        <x:v>FIXED IDENTIFIER</x:v>
      </x:c>
      <x:c r="CO10423" t="n">
        <x:f>IFERROR(IF(AND(TYPE('Edit_Integrity_Map'!B4)=TYPE(CN10423),ISBLANK('Edit_Integrity_Map'!B4)=ISBLANK(CN10423),EXACT('Edit_Integrity_Map'!B4,CN10423)),0,1),1)</x:f>
        <x:v>0</x:v>
      </x:c>
    </x:row>
    <x:row r="10424">
      <x:c r="CL10424" t="str">
        <x:v>Edit_Integrity_Map</x:v>
      </x:c>
      <x:c r="CM10424" t="str">
        <x:v>C4</x:v>
      </x:c>
      <x:c r="CN10424" t="str">
        <x:v>Release-maintained</x:v>
      </x:c>
      <x:c r="CO10424" t="n">
        <x:f>IFERROR(IF(AND(TYPE('Edit_Integrity_Map'!C4)=TYPE(CN10424),ISBLANK('Edit_Integrity_Map'!C4)=ISBLANK(CN10424),EXACT('Edit_Integrity_Map'!C4,CN10424)),0,1),1)</x:f>
        <x:v>0</x:v>
      </x:c>
    </x:row>
    <x:row r="10425">
      <x:c r="CL10425" t="str">
        <x:v>Edit_Integrity_Map</x:v>
      </x:c>
      <x:c r="CM10425" t="str">
        <x:v>D4</x:v>
      </x:c>
      <x:c r="CN10425" t="str">
        <x:v>Current-pin verifier and named-range checks</x:v>
      </x:c>
      <x:c r="CO10425" t="n">
        <x:f>IFERROR(IF(AND(TYPE('Edit_Integrity_Map'!D4)=TYPE(CN10425),ISBLANK('Edit_Integrity_Map'!D4)=ISBLANK(CN10425),EXACT('Edit_Integrity_Map'!D4,CN10425)),0,1),1)</x:f>
        <x:v>0</x:v>
      </x:c>
    </x:row>
    <x:row r="10426">
      <x:c r="CL10426" t="str">
        <x:v>Edit_Integrity_Map</x:v>
      </x:c>
      <x:c r="CM10426" t="str">
        <x:v>E4</x:v>
      </x:c>
      <x:c r="CN10426" t="str">
        <x:v>Update only in synchronized release</x:v>
      </x:c>
      <x:c r="CO10426" t="n">
        <x:f>IFERROR(IF(AND(TYPE('Edit_Integrity_Map'!E4)=TYPE(CN10426),ISBLANK('Edit_Integrity_Map'!E4)=ISBLANK(CN10426),EXACT('Edit_Integrity_Map'!E4,CN10426)),0,1),1)</x:f>
        <x:v>0</x:v>
      </x:c>
    </x:row>
    <x:row r="10427">
      <x:c r="CL10427" t="str">
        <x:v>Edit_Integrity_Map</x:v>
      </x:c>
      <x:c r="CM10427" t="str">
        <x:v>F4</x:v>
      </x:c>
      <x:c r="CN10427" t="str">
        <x:v>Workbook never outranks Canon</x:v>
      </x:c>
      <x:c r="CO10427" t="n">
        <x:f>IFERROR(IF(AND(TYPE('Edit_Integrity_Map'!F4)=TYPE(CN10427),ISBLANK('Edit_Integrity_Map'!F4)=ISBLANK(CN10427),EXACT('Edit_Integrity_Map'!F4,CN10427)),0,1),1)</x:f>
        <x:v>0</x:v>
      </x:c>
    </x:row>
    <x:row r="10428">
      <x:c r="CL10428" t="str">
        <x:v>Edit_Integrity_Map</x:v>
      </x:c>
      <x:c r="CM10428" t="str">
        <x:v>A5</x:v>
      </x:c>
      <x:c r="CN10428" t="str">
        <x:v>Review, rationale, subgroup, WDBIP, tempo, responsibility surfaces</x:v>
      </x:c>
      <x:c r="CO10428" t="n">
        <x:f>IFERROR(IF(AND(TYPE('Edit_Integrity_Map'!A5)=TYPE(CN10428),ISBLANK('Edit_Integrity_Map'!A5)=ISBLANK(CN10428),EXACT('Edit_Integrity_Map'!A5,CN10428)),0,1),1)</x:f>
        <x:v>0</x:v>
      </x:c>
    </x:row>
    <x:row r="10429">
      <x:c r="CL10429" t="str">
        <x:v>Edit_Integrity_Map</x:v>
      </x:c>
      <x:c r="CM10429" t="str">
        <x:v>B5</x:v>
      </x:c>
      <x:c r="CN10429" t="str">
        <x:v>REVIEW / INPUT</x:v>
      </x:c>
      <x:c r="CO10429" t="n">
        <x:f>IFERROR(IF(AND(TYPE('Edit_Integrity_Map'!B5)=TYPE(CN10429),ISBLANK('Edit_Integrity_Map'!B5)=ISBLANK(CN10429),EXACT('Edit_Integrity_Map'!B5,CN10429)),0,1),1)</x:f>
        <x:v>0</x:v>
      </x:c>
    </x:row>
    <x:row r="10430">
      <x:c r="CL10430" t="str">
        <x:v>Edit_Integrity_Map</x:v>
      </x:c>
      <x:c r="CM10430" t="str">
        <x:v>C5</x:v>
      </x:c>
      <x:c r="CN10430" t="str">
        <x:v>Frozen reviewer records; changes require rebuild and review</x:v>
      </x:c>
      <x:c r="CO10430" t="n">
        <x:f>IFERROR(IF(AND(TYPE('Edit_Integrity_Map'!C5)=TYPE(CN10430),ISBLANK('Edit_Integrity_Map'!C5)=ISBLANK(CN10430),EXACT('Edit_Integrity_Map'!C5,CN10430)),0,1),1)</x:f>
        <x:v>0</x:v>
      </x:c>
    </x:row>
    <x:row r="10431">
      <x:c r="CL10431" t="str">
        <x:v>Edit_Integrity_Map</x:v>
      </x:c>
      <x:c r="CM10431" t="str">
        <x:v>D5</x:v>
      </x:c>
      <x:c r="CN10431" t="str">
        <x:v>Completeness checks and PCC linkage</x:v>
      </x:c>
      <x:c r="CO10431" t="n">
        <x:f>IFERROR(IF(AND(TYPE('Edit_Integrity_Map'!D5)=TYPE(CN10431),ISBLANK('Edit_Integrity_Map'!D5)=ISBLANK(CN10431),EXACT('Edit_Integrity_Map'!D5,CN10431)),0,1),1)</x:f>
        <x:v>0</x:v>
      </x:c>
    </x:row>
    <x:row r="10432">
      <x:c r="CL10432" t="str">
        <x:v>Edit_Integrity_Map</x:v>
      </x:c>
      <x:c r="CM10432" t="str">
        <x:v>E5</x:v>
      </x:c>
      <x:c r="CN10432" t="str">
        <x:v>Name reviewer and evidence source</x:v>
      </x:c>
      <x:c r="CO10432" t="n">
        <x:f>IFERROR(IF(AND(TYPE('Edit_Integrity_Map'!E5)=TYPE(CN10432),ISBLANK('Edit_Integrity_Map'!E5)=ISBLANK(CN10432),EXACT('Edit_Integrity_Map'!E5,CN10432)),0,1),1)</x:f>
        <x:v>0</x:v>
      </x:c>
    </x:row>
    <x:row r="10433">
      <x:c r="CL10433" t="str">
        <x:v>Edit_Integrity_Map</x:v>
      </x:c>
      <x:c r="CM10433" t="str">
        <x:v>F5</x:v>
      </x:c>
      <x:c r="CN10433" t="str">
        <x:v>Review text is not automatically validated</x:v>
      </x:c>
      <x:c r="CO10433" t="n">
        <x:f>IFERROR(IF(AND(TYPE('Edit_Integrity_Map'!F5)=TYPE(CN10433),ISBLANK('Edit_Integrity_Map'!F5)=ISBLANK(CN10433),EXACT('Edit_Integrity_Map'!F5,CN10433)),0,1),1)</x:f>
        <x:v>0</x:v>
      </x:c>
    </x:row>
    <x:row r="10434">
      <x:c r="CL10434" t="str">
        <x:v>Edit_Integrity_Map</x:v>
      </x:c>
      <x:c r="CM10434" t="str">
        <x:v>A6</x:v>
      </x:c>
      <x:c r="CN10434" t="str">
        <x:v>Historical sheets</x:v>
      </x:c>
      <x:c r="CO10434" t="n">
        <x:f>IFERROR(IF(AND(TYPE('Edit_Integrity_Map'!A6)=TYPE(CN10434),ISBLANK('Edit_Integrity_Map'!A6)=ISBLANK(CN10434),EXACT('Edit_Integrity_Map'!A6,CN10434)),0,1),1)</x:f>
        <x:v>0</x:v>
      </x:c>
    </x:row>
    <x:row r="10435">
      <x:c r="CL10435" t="str">
        <x:v>Edit_Integrity_Map</x:v>
      </x:c>
      <x:c r="CM10435" t="str">
        <x:v>B6</x:v>
      </x:c>
      <x:c r="CN10435" t="str">
        <x:v>HISTORICAL</x:v>
      </x:c>
      <x:c r="CO10435" t="n">
        <x:f>IFERROR(IF(AND(TYPE('Edit_Integrity_Map'!B6)=TYPE(CN10435),ISBLANK('Edit_Integrity_Map'!B6)=ISBLANK(CN10435),EXACT('Edit_Integrity_Map'!B6,CN10435)),0,1),1)</x:f>
        <x:v>0</x:v>
      </x:c>
    </x:row>
    <x:row r="10436">
      <x:c r="CL10436" t="str">
        <x:v>Edit_Integrity_Map</x:v>
      </x:c>
      <x:c r="CM10436" t="str">
        <x:v>C6</x:v>
      </x:c>
      <x:c r="CN10436" t="str">
        <x:v>Read-only by convention</x:v>
      </x:c>
      <x:c r="CO10436" t="n">
        <x:f>IFERROR(IF(AND(TYPE('Edit_Integrity_Map'!C6)=TYPE(CN10436),ISBLANK('Edit_Integrity_Map'!C6)=ISBLANK(CN10436),EXACT('Edit_Integrity_Map'!C6,CN10436)),0,1),1)</x:f>
        <x:v>0</x:v>
      </x:c>
    </x:row>
    <x:row r="10437">
      <x:c r="CL10437" t="str">
        <x:v>Edit_Integrity_Map</x:v>
      </x:c>
      <x:c r="CM10437" t="str">
        <x:v>D6</x:v>
      </x:c>
      <x:c r="CN10437" t="str">
        <x:v>Explicit historical labeling</x:v>
      </x:c>
      <x:c r="CO10437" t="n">
        <x:f>IFERROR(IF(AND(TYPE('Edit_Integrity_Map'!D6)=TYPE(CN10437),ISBLANK('Edit_Integrity_Map'!D6)=ISBLANK(CN10437),EXACT('Edit_Integrity_Map'!D6,CN10437)),0,1),1)</x:f>
        <x:v>0</x:v>
      </x:c>
    </x:row>
    <x:row r="10438">
      <x:c r="CL10438" t="str">
        <x:v>Edit_Integrity_Map</x:v>
      </x:c>
      <x:c r="CM10438" t="str">
        <x:v>E6</x:v>
      </x:c>
      <x:c r="CN10438" t="str">
        <x:v>Do not use as current control surface</x:v>
      </x:c>
      <x:c r="CO10438" t="n">
        <x:f>IFERROR(IF(AND(TYPE('Edit_Integrity_Map'!E6)=TYPE(CN10438),ISBLANK('Edit_Integrity_Map'!E6)=ISBLANK(CN10438),EXACT('Edit_Integrity_Map'!E6,CN10438)),0,1),1)</x:f>
        <x:v>0</x:v>
      </x:c>
    </x:row>
    <x:row r="10439">
      <x:c r="CL10439" t="str">
        <x:v>Edit_Integrity_Map</x:v>
      </x:c>
      <x:c r="CM10439" t="str">
        <x:v>F6</x:v>
      </x:c>
      <x:c r="CN10439" t="str">
        <x:v>Historical values do not control</x:v>
      </x:c>
      <x:c r="CO10439" t="n">
        <x:f>IFERROR(IF(AND(TYPE('Edit_Integrity_Map'!F6)=TYPE(CN10439),ISBLANK('Edit_Integrity_Map'!F6)=ISBLANK(CN10439),EXACT('Edit_Integrity_Map'!F6,CN10439)),0,1),1)</x:f>
        <x:v>0</x:v>
      </x:c>
    </x:row>
    <x:row r="10440">
      <x:c r="CL10440" t="str">
        <x:v>Configuration_Assurance</x:v>
      </x:c>
      <x:c r="CM10440" t="str">
        <x:v>A1</x:v>
      </x:c>
      <x:c r="CN10440" t="str">
        <x:v>MATHGOV / RIPPLELOGIC CANON CONFIGURATION ASSURANCE RECORD</x:v>
      </x:c>
      <x:c r="CO10440" t="n">
        <x:f>IFERROR(IF(AND(TYPE('Configuration_Assurance'!A1)=TYPE(CN10440),ISBLANK('Configuration_Assurance'!A1)=ISBLANK(CN10440),EXACT('Configuration_Assurance'!A1,CN10440)),0,1),1)</x:f>
        <x:v>0</x:v>
      </x:c>
    </x:row>
    <x:row r="10441">
      <x:c r="CL10441" t="str">
        <x:v>Configuration_Assurance</x:v>
      </x:c>
      <x:c r="CM10441" t="str">
        <x:v>A2</x:v>
      </x:c>
      <x:c r="CN10441" t="str">
        <x:v>Purpose</x:v>
      </x:c>
      <x:c r="CO10441" t="n">
        <x:f>IFERROR(IF(AND(TYPE('Configuration_Assurance'!A2)=TYPE(CN10441),ISBLANK('Configuration_Assurance'!A2)=ISBLANK(CN10441),EXACT('Configuration_Assurance'!A2,CN10441)),0,1),1)</x:f>
        <x:v>0</x:v>
      </x:c>
    </x:row>
    <x:row r="10442">
      <x:c r="CL10442" t="str">
        <x:v>Configuration_Assurance</x:v>
      </x:c>
      <x:c r="CM10442" t="str">
        <x:v>B2</x:v>
      </x:c>
      <x:c r="CN10442" t="str">
        <x:v>Bind capability, admissibility, safety, containment, and authorization claims to the exact configuration and its validity conditions.</x:v>
      </x:c>
      <x:c r="CO10442" t="n">
        <x:f>IFERROR(IF(AND(TYPE('Configuration_Assurance'!B2)=TYPE(CN10442),ISBLANK('Configuration_Assurance'!B2)=ISBLANK(CN10442),EXACT('Configuration_Assurance'!B2,CN10442)),0,1),1)</x:f>
        <x:v>0</x:v>
      </x:c>
    </x:row>
    <x:row r="10443">
      <x:c r="CL10443" t="str">
        <x:v>Configuration_Assurance</x:v>
      </x:c>
      <x:c r="CM10443" t="str">
        <x:v>A4</x:v>
      </x:c>
      <x:c r="CN10443" t="str">
        <x:v>Field</x:v>
      </x:c>
      <x:c r="CO10443" t="n">
        <x:f>IFERROR(IF(AND(TYPE('Configuration_Assurance'!A4)=TYPE(CN10443),ISBLANK('Configuration_Assurance'!A4)=ISBLANK(CN10443),EXACT('Configuration_Assurance'!A4,CN10443)),0,1),1)</x:f>
        <x:v>0</x:v>
      </x:c>
    </x:row>
    <x:row r="10444">
      <x:c r="CL10444" t="str">
        <x:v>Configuration_Assurance</x:v>
      </x:c>
      <x:c r="CM10444" t="str">
        <x:v>B4</x:v>
      </x:c>
      <x:c r="CN10444" t="str">
        <x:v>Declared value</x:v>
      </x:c>
      <x:c r="CO10444" t="n">
        <x:f>IFERROR(IF(AND(TYPE('Configuration_Assurance'!B4)=TYPE(CN10444),ISBLANK('Configuration_Assurance'!B4)=ISBLANK(CN10444),EXACT('Configuration_Assurance'!B4,CN10444)),0,1),1)</x:f>
        <x:v>0</x:v>
      </x:c>
    </x:row>
    <x:row r="10445">
      <x:c r="CL10445" t="str">
        <x:v>Configuration_Assurance</x:v>
      </x:c>
      <x:c r="CM10445" t="str">
        <x:v>C4</x:v>
      </x:c>
      <x:c r="CN10445" t="str">
        <x:v>Status</x:v>
      </x:c>
      <x:c r="CO10445" t="n">
        <x:f>IFERROR(IF(AND(TYPE('Configuration_Assurance'!C4)=TYPE(CN10445),ISBLANK('Configuration_Assurance'!C4)=ISBLANK(CN10445),EXACT('Configuration_Assurance'!C4,CN10445)),0,1),1)</x:f>
        <x:v>0</x:v>
      </x:c>
    </x:row>
    <x:row r="10446">
      <x:c r="CL10446" t="str">
        <x:v>Configuration_Assurance</x:v>
      </x:c>
      <x:c r="CM10446" t="str">
        <x:v>D4</x:v>
      </x:c>
      <x:c r="CN10446" t="str">
        <x:v>Evidence / source</x:v>
      </x:c>
      <x:c r="CO10446" t="n">
        <x:f>IFERROR(IF(AND(TYPE('Configuration_Assurance'!D4)=TYPE(CN10446),ISBLANK('Configuration_Assurance'!D4)=ISBLANK(CN10446),EXACT('Configuration_Assurance'!D4,CN10446)),0,1),1)</x:f>
        <x:v>0</x:v>
      </x:c>
    </x:row>
    <x:row r="10447">
      <x:c r="CL10447" t="str">
        <x:v>Configuration_Assurance</x:v>
      </x:c>
      <x:c r="CM10447" t="str">
        <x:v>E4</x:v>
      </x:c>
      <x:c r="CN10447" t="str">
        <x:v>Expiry or trigger</x:v>
      </x:c>
      <x:c r="CO10447" t="n">
        <x:f>IFERROR(IF(AND(TYPE('Configuration_Assurance'!E4)=TYPE(CN10447),ISBLANK('Configuration_Assurance'!E4)=ISBLANK(CN10447),EXACT('Configuration_Assurance'!E4,CN10447)),0,1),1)</x:f>
        <x:v>0</x:v>
      </x:c>
    </x:row>
    <x:row r="10448">
      <x:c r="CL10448" t="str">
        <x:v>Configuration_Assurance</x:v>
      </x:c>
      <x:c r="CM10448" t="str">
        <x:v>F4</x:v>
      </x:c>
      <x:c r="CN10448" t="str">
        <x:v>Affected stage(s)</x:v>
      </x:c>
      <x:c r="CO10448" t="n">
        <x:f>IFERROR(IF(AND(TYPE('Configuration_Assurance'!F4)=TYPE(CN10448),ISBLANK('Configuration_Assurance'!F4)=ISBLANK(CN10448),EXACT('Configuration_Assurance'!F4,CN10448)),0,1),1)</x:f>
        <x:v>0</x:v>
      </x:c>
    </x:row>
    <x:row r="10449">
      <x:c r="CL10449" t="str">
        <x:v>Configuration_Assurance</x:v>
      </x:c>
      <x:c r="CM10449" t="str">
        <x:v>G4</x:v>
      </x:c>
      <x:c r="CN10449" t="str">
        <x:v>Owner / reviewer</x:v>
      </x:c>
      <x:c r="CO10449" t="n">
        <x:f>IFERROR(IF(AND(TYPE('Configuration_Assurance'!G4)=TYPE(CN10449),ISBLANK('Configuration_Assurance'!G4)=ISBLANK(CN10449),EXACT('Configuration_Assurance'!G4,CN10449)),0,1),1)</x:f>
        <x:v>0</x:v>
      </x:c>
    </x:row>
    <x:row r="10450">
      <x:c r="CL10450" t="str">
        <x:v>Configuration_Assurance</x:v>
      </x:c>
      <x:c r="CM10450" t="str">
        <x:v>H4</x:v>
      </x:c>
      <x:c r="CN10450" t="str">
        <x:v>Notes</x:v>
      </x:c>
      <x:c r="CO10450" t="n">
        <x:f>IFERROR(IF(AND(TYPE('Configuration_Assurance'!H4)=TYPE(CN10450),ISBLANK('Configuration_Assurance'!H4)=ISBLANK(CN10450),EXACT('Configuration_Assurance'!H4,CN10450)),0,1),1)</x:f>
        <x:v>0</x:v>
      </x:c>
    </x:row>
    <x:row r="10451">
      <x:c r="CL10451" t="str">
        <x:v>Configuration_Assurance</x:v>
      </x:c>
      <x:c r="CM10451" t="str">
        <x:v>A5</x:v>
      </x:c>
      <x:c r="CN10451" t="str">
        <x:v>configuration_id</x:v>
      </x:c>
      <x:c r="CO10451" t="n">
        <x:f>IFERROR(IF(AND(TYPE('Configuration_Assurance'!A5)=TYPE(CN10451),ISBLANK('Configuration_Assurance'!A5)=ISBLANK(CN10451),EXACT('Configuration_Assurance'!A5,CN10451)),0,1),1)</x:f>
        <x:v>0</x:v>
      </x:c>
    </x:row>
    <x:row r="10452">
      <x:c r="CL10452" t="str">
        <x:v>Configuration_Assurance</x:v>
      </x:c>
      <x:c r="CM10452" t="str">
        <x:v>B5</x:v>
      </x:c>
      <x:c r="CN10452" t="str">
        <x:v>CFG-ORG-2026-001</x:v>
      </x:c>
      <x:c r="CO10452" t="n">
        <x:f>IFERROR(IF(AND(TYPE('Configuration_Assurance'!B5)=TYPE(CN10452),ISBLANK('Configuration_Assurance'!B5)=ISBLANK(CN10452),EXACT('Configuration_Assurance'!B5,CN10452)),0,1),1)</x:f>
        <x:v>0</x:v>
      </x:c>
    </x:row>
    <x:row r="10453">
      <x:c r="CL10453" t="str">
        <x:v>Configuration_Assurance</x:v>
      </x:c>
      <x:c r="CM10453" t="str">
        <x:v>C5</x:v>
      </x:c>
      <x:c r="CN10453" t="str">
        <x:v>DECLARED</x:v>
      </x:c>
      <x:c r="CO10453" t="n">
        <x:f>IFERROR(IF(AND(TYPE('Configuration_Assurance'!C5)=TYPE(CN10453),ISBLANK('Configuration_Assurance'!C5)=ISBLANK(CN10453),EXACT('Configuration_Assurance'!C5,CN10453)),0,1),1)</x:f>
        <x:v>0</x:v>
      </x:c>
    </x:row>
    <x:row r="10454">
      <x:c r="CL10454" t="str">
        <x:v>Configuration_Assurance</x:v>
      </x:c>
      <x:c r="CM10454" t="str">
        <x:v>D5</x:v>
      </x:c>
      <x:c r="CN10454" t="str">
        <x:v>Worked-run exemplar</x:v>
      </x:c>
      <x:c r="CO10454" t="n">
        <x:f>IFERROR(IF(AND(TYPE('Configuration_Assurance'!D5)=TYPE(CN10454),ISBLANK('Configuration_Assurance'!D5)=ISBLANK(CN10454),EXACT('Configuration_Assurance'!D5,CN10454)),0,1),1)</x:f>
        <x:v>0</x:v>
      </x:c>
    </x:row>
    <x:row r="10455">
      <x:c r="CL10455" t="str">
        <x:v>Configuration_Assurance</x:v>
      </x:c>
      <x:c r="CM10455" t="str">
        <x:v>E5</x:v>
      </x:c>
      <x:c r="CN10455" t="str">
        <x:v>Any material configuration change</x:v>
      </x:c>
      <x:c r="CO10455" t="n">
        <x:f>IFERROR(IF(AND(TYPE('Configuration_Assurance'!E5)=TYPE(CN10455),ISBLANK('Configuration_Assurance'!E5)=ISBLANK(CN10455),EXACT('Configuration_Assurance'!E5,CN10455)),0,1),1)</x:f>
        <x:v>0</x:v>
      </x:c>
    </x:row>
    <x:row r="10456">
      <x:c r="CL10456" t="str">
        <x:v>Configuration_Assurance</x:v>
      </x:c>
      <x:c r="CM10456" t="str">
        <x:v>F5</x:v>
      </x:c>
      <x:c r="CN10456" t="str">
        <x:v>RG,TRC,CSV,RLS</x:v>
      </x:c>
      <x:c r="CO10456" t="n">
        <x:f>IFERROR(IF(AND(TYPE('Configuration_Assurance'!F5)=TYPE(CN10456),ISBLANK('Configuration_Assurance'!F5)=ISBLANK(CN10456),EXACT('Configuration_Assurance'!F5,CN10456)),0,1),1)</x:f>
        <x:v>0</x:v>
      </x:c>
    </x:row>
    <x:row r="10457">
      <x:c r="CL10457" t="str">
        <x:v>Configuration_Assurance</x:v>
      </x:c>
      <x:c r="CM10457" t="str">
        <x:v>G5</x:v>
      </x:c>
      <x:c r="CN10457" t="str">
        <x:v>Governance owner</x:v>
      </x:c>
      <x:c r="CO10457" t="n">
        <x:f>IFERROR(IF(AND(TYPE('Configuration_Assurance'!G5)=TYPE(CN10457),ISBLANK('Configuration_Assurance'!G5)=ISBLANK(CN10457),EXACT('Configuration_Assurance'!G5,CN10457)),0,1),1)</x:f>
        <x:v>0</x:v>
      </x:c>
    </x:row>
    <x:row r="10458">
      <x:c r="CL10458" t="str">
        <x:v>Configuration_Assurance</x:v>
      </x:c>
      <x:c r="CM10458" t="str">
        <x:v>H5</x:v>
      </x:c>
      <x:c r="CN10458" t="str">
        <x:v>Replace with hash-linked identity in live runs.</x:v>
      </x:c>
      <x:c r="CO10458" t="n">
        <x:f>IFERROR(IF(AND(TYPE('Configuration_Assurance'!H5)=TYPE(CN10458),ISBLANK('Configuration_Assurance'!H5)=ISBLANK(CN10458),EXACT('Configuration_Assurance'!H5,CN10458)),0,1),1)</x:f>
        <x:v>0</x:v>
      </x:c>
    </x:row>
    <x:row r="10459">
      <x:c r="CL10459" t="str">
        <x:v>Configuration_Assurance</x:v>
      </x:c>
      <x:c r="CM10459" t="str">
        <x:v>A6</x:v>
      </x:c>
      <x:c r="CN10459" t="str">
        <x:v>hardware_or_host</x:v>
      </x:c>
      <x:c r="CO10459" t="n">
        <x:f>IFERROR(IF(AND(TYPE('Configuration_Assurance'!A6)=TYPE(CN10459),ISBLANK('Configuration_Assurance'!A6)=ISBLANK(CN10459),EXACT('Configuration_Assurance'!A6,CN10459)),0,1),1)</x:f>
        <x:v>0</x:v>
      </x:c>
    </x:row>
    <x:row r="10460">
      <x:c r="CL10460" t="str">
        <x:v>Configuration_Assurance</x:v>
      </x:c>
      <x:c r="CM10460" t="str">
        <x:v>B6</x:v>
      </x:c>
      <x:c r="CN10460" t="str">
        <x:v>Organizational decision environment</x:v>
      </x:c>
      <x:c r="CO10460" t="n">
        <x:f>IFERROR(IF(AND(TYPE('Configuration_Assurance'!B6)=TYPE(CN10460),ISBLANK('Configuration_Assurance'!B6)=ISBLANK(CN10460),EXACT('Configuration_Assurance'!B6,CN10460)),0,1),1)</x:f>
        <x:v>0</x:v>
      </x:c>
    </x:row>
    <x:row r="10461">
      <x:c r="CL10461" t="str">
        <x:v>Configuration_Assurance</x:v>
      </x:c>
      <x:c r="CM10461" t="str">
        <x:v>C6</x:v>
      </x:c>
      <x:c r="CN10461" t="str">
        <x:v>DECLARED</x:v>
      </x:c>
      <x:c r="CO10461" t="n">
        <x:f>IFERROR(IF(AND(TYPE('Configuration_Assurance'!C6)=TYPE(CN10461),ISBLANK('Configuration_Assurance'!C6)=ISBLANK(CN10461),EXACT('Configuration_Assurance'!C6,CN10461)),0,1),1)</x:f>
        <x:v>0</x:v>
      </x:c>
    </x:row>
    <x:row r="10462">
      <x:c r="CL10462" t="str">
        <x:v>Configuration_Assurance</x:v>
      </x:c>
      <x:c r="CM10462" t="str">
        <x:v>D6</x:v>
      </x:c>
      <x:c r="CN10462" t="str">
        <x:v>PCC / Deployment_Context</x:v>
      </x:c>
      <x:c r="CO10462" t="n">
        <x:f>IFERROR(IF(AND(TYPE('Configuration_Assurance'!D6)=TYPE(CN10462),ISBLANK('Configuration_Assurance'!D6)=ISBLANK(CN10462),EXACT('Configuration_Assurance'!D6,CN10462)),0,1),1)</x:f>
        <x:v>0</x:v>
      </x:c>
    </x:row>
    <x:row r="10463">
      <x:c r="CL10463" t="str">
        <x:v>Configuration_Assurance</x:v>
      </x:c>
      <x:c r="CM10463" t="str">
        <x:v>E6</x:v>
      </x:c>
      <x:c r="CN10463" t="str">
        <x:v>Host or infrastructure change</x:v>
      </x:c>
      <x:c r="CO10463" t="n">
        <x:f>IFERROR(IF(AND(TYPE('Configuration_Assurance'!E6)=TYPE(CN10463),ISBLANK('Configuration_Assurance'!E6)=ISBLANK(CN10463),EXACT('Configuration_Assurance'!E6,CN10463)),0,1),1)</x:f>
        <x:v>0</x:v>
      </x:c>
    </x:row>
    <x:row r="10464">
      <x:c r="CL10464" t="str">
        <x:v>Configuration_Assurance</x:v>
      </x:c>
      <x:c r="CM10464" t="str">
        <x:v>F6</x:v>
      </x:c>
      <x:c r="CN10464" t="str">
        <x:v>RG,CSV</x:v>
      </x:c>
      <x:c r="CO10464" t="n">
        <x:f>IFERROR(IF(AND(TYPE('Configuration_Assurance'!F6)=TYPE(CN10464),ISBLANK('Configuration_Assurance'!F6)=ISBLANK(CN10464),EXACT('Configuration_Assurance'!F6,CN10464)),0,1),1)</x:f>
        <x:v>0</x:v>
      </x:c>
    </x:row>
    <x:row r="10465">
      <x:c r="CL10465" t="str">
        <x:v>Configuration_Assurance</x:v>
      </x:c>
      <x:c r="CM10465" t="str">
        <x:v>G6</x:v>
      </x:c>
      <x:c r="CN10465" t="str">
        <x:v>System owner</x:v>
      </x:c>
      <x:c r="CO10465" t="n">
        <x:f>IFERROR(IF(AND(TYPE('Configuration_Assurance'!G6)=TYPE(CN10465),ISBLANK('Configuration_Assurance'!G6)=ISBLANK(CN10465),EXACT('Configuration_Assurance'!G6,CN10465)),0,1),1)</x:f>
        <x:v>0</x:v>
      </x:c>
    </x:row>
    <x:row r="10466">
      <x:c r="CL10466" t="str">
        <x:v>Configuration_Assurance</x:v>
      </x:c>
      <x:c r="CM10466" t="str">
        <x:v>H6</x:v>
      </x:c>
      <x:c r="CN10466" t="str">
        <x:v>Physical deployments require PC-AEP.</x:v>
      </x:c>
      <x:c r="CO10466" t="n">
        <x:f>IFERROR(IF(AND(TYPE('Configuration_Assurance'!H6)=TYPE(CN10466),ISBLANK('Configuration_Assurance'!H6)=ISBLANK(CN10466),EXACT('Configuration_Assurance'!H6,CN10466)),0,1),1)</x:f>
        <x:v>0</x:v>
      </x:c>
    </x:row>
    <x:row r="10467">
      <x:c r="CL10467" t="str">
        <x:v>Configuration_Assurance</x:v>
      </x:c>
      <x:c r="CM10467" t="str">
        <x:v>A7</x:v>
      </x:c>
      <x:c r="CN10467" t="str">
        <x:v>software_model_version</x:v>
      </x:c>
      <x:c r="CO10467" t="n">
        <x:f>IFERROR(IF(AND(TYPE('Configuration_Assurance'!A7)=TYPE(CN10467),ISBLANK('Configuration_Assurance'!A7)=ISBLANK(CN10467),EXACT('Configuration_Assurance'!A7,CN10467)),0,1),1)</x:f>
        <x:v>0</x:v>
      </x:c>
    </x:row>
    <x:row r="10468">
      <x:c r="CL10468" t="str">
        <x:v>Configuration_Assurance</x:v>
      </x:c>
      <x:c r="CM10468" t="str">
        <x:v>B7</x:v>
      </x:c>
      <x:c r="CN10468" t="str">
        <x:v>No executable model required for this worked run</x:v>
      </x:c>
      <x:c r="CO10468" t="n">
        <x:f>IFERROR(IF(AND(TYPE('Configuration_Assurance'!B7)=TYPE(CN10468),ISBLANK('Configuration_Assurance'!B7)=ISBLANK(CN10468),EXACT('Configuration_Assurance'!B7,CN10468)),0,1),1)</x:f>
        <x:v>0</x:v>
      </x:c>
    </x:row>
    <x:row r="10469">
      <x:c r="CL10469" t="str">
        <x:v>Configuration_Assurance</x:v>
      </x:c>
      <x:c r="CM10469" t="str">
        <x:v>C7</x:v>
      </x:c>
      <x:c r="CN10469" t="str">
        <x:v>NOT_MATERIAL</x:v>
      </x:c>
      <x:c r="CO10469" t="n">
        <x:f>IFERROR(IF(AND(TYPE('Configuration_Assurance'!C7)=TYPE(CN10469),ISBLANK('Configuration_Assurance'!C7)=ISBLANK(CN10469),EXACT('Configuration_Assurance'!C7,CN10469)),0,1),1)</x:f>
        <x:v>0</x:v>
      </x:c>
    </x:row>
    <x:row r="10470">
      <x:c r="CL10470" t="str">
        <x:v>Configuration_Assurance</x:v>
      </x:c>
      <x:c r="CM10470" t="str">
        <x:v>D7</x:v>
      </x:c>
      <x:c r="CN10470" t="str">
        <x:v>Workbook scope</x:v>
      </x:c>
      <x:c r="CO10470" t="n">
        <x:f>IFERROR(IF(AND(TYPE('Configuration_Assurance'!D7)=TYPE(CN10470),ISBLANK('Configuration_Assurance'!D7)=ISBLANK(CN10470),EXACT('Configuration_Assurance'!D7,CN10470)),0,1),1)</x:f>
        <x:v>0</x:v>
      </x:c>
    </x:row>
    <x:row r="10471">
      <x:c r="CL10471" t="str">
        <x:v>Configuration_Assurance</x:v>
      </x:c>
      <x:c r="CM10471" t="str">
        <x:v>E7</x:v>
      </x:c>
      <x:c r="CN10471" t="str">
        <x:v>Model/tool introduction</x:v>
      </x:c>
      <x:c r="CO10471" t="n">
        <x:f>IFERROR(IF(AND(TYPE('Configuration_Assurance'!E7)=TYPE(CN10471),ISBLANK('Configuration_Assurance'!E7)=ISBLANK(CN10471),EXACT('Configuration_Assurance'!E7,CN10471)),0,1),1)</x:f>
        <x:v>0</x:v>
      </x:c>
    </x:row>
    <x:row r="10472">
      <x:c r="CL10472" t="str">
        <x:v>Configuration_Assurance</x:v>
      </x:c>
      <x:c r="CM10472" t="str">
        <x:v>F7</x:v>
      </x:c>
      <x:c r="CN10472" t="str">
        <x:v>RG,TRC,CSV</x:v>
      </x:c>
      <x:c r="CO10472" t="n">
        <x:f>IFERROR(IF(AND(TYPE('Configuration_Assurance'!F7)=TYPE(CN10472),ISBLANK('Configuration_Assurance'!F7)=ISBLANK(CN10472),EXACT('Configuration_Assurance'!F7,CN10472)),0,1),1)</x:f>
        <x:v>0</x:v>
      </x:c>
    </x:row>
    <x:row r="10473">
      <x:c r="CL10473" t="str">
        <x:v>Configuration_Assurance</x:v>
      </x:c>
      <x:c r="CM10473" t="str">
        <x:v>G7</x:v>
      </x:c>
      <x:c r="CN10473" t="str">
        <x:v>Technical owner</x:v>
      </x:c>
      <x:c r="CO10473" t="n">
        <x:f>IFERROR(IF(AND(TYPE('Configuration_Assurance'!G7)=TYPE(CN10473),ISBLANK('Configuration_Assurance'!G7)=ISBLANK(CN10473),EXACT('Configuration_Assurance'!G7,CN10473)),0,1),1)</x:f>
        <x:v>0</x:v>
      </x:c>
    </x:row>
    <x:row r="10474">
      <x:c r="CL10474" t="str">
        <x:v>Configuration_Assurance</x:v>
      </x:c>
      <x:c r="CM10474" t="str">
        <x:v>H7</x:v>
      </x:c>
      <x:c r="CN10474" t="str">
        <x:v>Do not infer AI safety from non-use.</x:v>
      </x:c>
      <x:c r="CO10474" t="n">
        <x:f>IFERROR(IF(AND(TYPE('Configuration_Assurance'!H7)=TYPE(CN10474),ISBLANK('Configuration_Assurance'!H7)=ISBLANK(CN10474),EXACT('Configuration_Assurance'!H7,CN10474)),0,1),1)</x:f>
        <x:v>0</x:v>
      </x:c>
    </x:row>
    <x:row r="10475">
      <x:c r="CL10475" t="str">
        <x:v>Configuration_Assurance</x:v>
      </x:c>
      <x:c r="CM10475" t="str">
        <x:v>A8</x:v>
      </x:c>
      <x:c r="CN10475" t="str">
        <x:v>tools_and_permissions</x:v>
      </x:c>
      <x:c r="CO10475" t="n">
        <x:f>IFERROR(IF(AND(TYPE('Configuration_Assurance'!A8)=TYPE(CN10475),ISBLANK('Configuration_Assurance'!A8)=ISBLANK(CN10475),EXACT('Configuration_Assurance'!A8,CN10475)),0,1),1)</x:f>
        <x:v>0</x:v>
      </x:c>
    </x:row>
    <x:row r="10476">
      <x:c r="CL10476" t="str">
        <x:v>Configuration_Assurance</x:v>
      </x:c>
      <x:c r="CM10476" t="str">
        <x:v>B8</x:v>
      </x:c>
      <x:c r="CN10476" t="str">
        <x:v>Workbook-only analysis; no autonomous execution</x:v>
      </x:c>
      <x:c r="CO10476" t="n">
        <x:f>IFERROR(IF(AND(TYPE('Configuration_Assurance'!B8)=TYPE(CN10476),ISBLANK('Configuration_Assurance'!B8)=ISBLANK(CN10476),EXACT('Configuration_Assurance'!B8,CN10476)),0,1),1)</x:f>
        <x:v>0</x:v>
      </x:c>
    </x:row>
    <x:row r="10477">
      <x:c r="CL10477" t="str">
        <x:v>Configuration_Assurance</x:v>
      </x:c>
      <x:c r="CM10477" t="str">
        <x:v>C8</x:v>
      </x:c>
      <x:c r="CN10477" t="str">
        <x:v>DECLARED</x:v>
      </x:c>
      <x:c r="CO10477" t="n">
        <x:f>IFERROR(IF(AND(TYPE('Configuration_Assurance'!C8)=TYPE(CN10477),ISBLANK('Configuration_Assurance'!C8)=ISBLANK(CN10477),EXACT('Configuration_Assurance'!C8,CN10477)),0,1),1)</x:f>
        <x:v>0</x:v>
      </x:c>
    </x:row>
    <x:row r="10478">
      <x:c r="CL10478" t="str">
        <x:v>Configuration_Assurance</x:v>
      </x:c>
      <x:c r="CM10478" t="str">
        <x:v>D8</x:v>
      </x:c>
      <x:c r="CN10478" t="str">
        <x:v>Deployment_Context</x:v>
      </x:c>
      <x:c r="CO10478" t="n">
        <x:f>IFERROR(IF(AND(TYPE('Configuration_Assurance'!D8)=TYPE(CN10478),ISBLANK('Configuration_Assurance'!D8)=ISBLANK(CN10478),EXACT('Configuration_Assurance'!D8,CN10478)),0,1),1)</x:f>
        <x:v>0</x:v>
      </x:c>
    </x:row>
    <x:row r="10479">
      <x:c r="CL10479" t="str">
        <x:v>Configuration_Assurance</x:v>
      </x:c>
      <x:c r="CM10479" t="str">
        <x:v>E8</x:v>
      </x:c>
      <x:c r="CN10479" t="str">
        <x:v>Permission or tool expansion</x:v>
      </x:c>
      <x:c r="CO10479" t="n">
        <x:f>IFERROR(IF(AND(TYPE('Configuration_Assurance'!E8)=TYPE(CN10479),ISBLANK('Configuration_Assurance'!E8)=ISBLANK(CN10479),EXACT('Configuration_Assurance'!E8,CN10479)),0,1),1)</x:f>
        <x:v>0</x:v>
      </x:c>
    </x:row>
    <x:row r="10480">
      <x:c r="CL10480" t="str">
        <x:v>Configuration_Assurance</x:v>
      </x:c>
      <x:c r="CM10480" t="str">
        <x:v>F8</x:v>
      </x:c>
      <x:c r="CN10480" t="str">
        <x:v>RG,RF,TRC,CSV</x:v>
      </x:c>
      <x:c r="CO10480" t="n">
        <x:f>IFERROR(IF(AND(TYPE('Configuration_Assurance'!F8)=TYPE(CN10480),ISBLANK('Configuration_Assurance'!F8)=ISBLANK(CN10480),EXACT('Configuration_Assurance'!F8,CN10480)),0,1),1)</x:f>
        <x:v>0</x:v>
      </x:c>
    </x:row>
    <x:row r="10481">
      <x:c r="CL10481" t="str">
        <x:v>Configuration_Assurance</x:v>
      </x:c>
      <x:c r="CM10481" t="str">
        <x:v>G8</x:v>
      </x:c>
      <x:c r="CN10481" t="str">
        <x:v>Operator</x:v>
      </x:c>
      <x:c r="CO10481" t="n">
        <x:f>IFERROR(IF(AND(TYPE('Configuration_Assurance'!G8)=TYPE(CN10481),ISBLANK('Configuration_Assurance'!G8)=ISBLANK(CN10481),EXACT('Configuration_Assurance'!G8,CN10481)),0,1),1)</x:f>
        <x:v>0</x:v>
      </x:c>
    </x:row>
    <x:row r="10482">
      <x:c r="CL10482" t="str">
        <x:v>Configuration_Assurance</x:v>
      </x:c>
      <x:c r="CM10482" t="str">
        <x:v>H8</x:v>
      </x:c>
      <x:c r="CN10482" t="str">
        <x:v>Capability expansion triggers requalification.</x:v>
      </x:c>
      <x:c r="CO10482" t="n">
        <x:f>IFERROR(IF(AND(TYPE('Configuration_Assurance'!H8)=TYPE(CN10482),ISBLANK('Configuration_Assurance'!H8)=ISBLANK(CN10482),EXACT('Configuration_Assurance'!H8,CN10482)),0,1),1)</x:f>
        <x:v>0</x:v>
      </x:c>
    </x:row>
    <x:row r="10483">
      <x:c r="CL10483" t="str">
        <x:v>Configuration_Assurance</x:v>
      </x:c>
      <x:c r="CM10483" t="str">
        <x:v>A9</x:v>
      </x:c>
      <x:c r="CN10483" t="str">
        <x:v>active_controls</x:v>
      </x:c>
      <x:c r="CO10483" t="n">
        <x:f>IFERROR(IF(AND(TYPE('Configuration_Assurance'!A9)=TYPE(CN10483),ISBLANK('Configuration_Assurance'!A9)=ISBLANK(CN10483),EXACT('Configuration_Assurance'!A9,CN10483)),0,1),1)</x:f>
        <x:v>0</x:v>
      </x:c>
    </x:row>
    <x:row r="10484">
      <x:c r="CL10484" t="str">
        <x:v>Configuration_Assurance</x:v>
      </x:c>
      <x:c r="CM10484" t="str">
        <x:v>B9</x:v>
      </x:c>
      <x:c r="CN10484" t="str">
        <x:v>Human review, rights gate, TRC, CSV, monitoring</x:v>
      </x:c>
      <x:c r="CO10484" t="n">
        <x:f>IFERROR(IF(AND(TYPE('Configuration_Assurance'!B9)=TYPE(CN10484),ISBLANK('Configuration_Assurance'!B9)=ISBLANK(CN10484),EXACT('Configuration_Assurance'!B9,CN10484)),0,1),1)</x:f>
        <x:v>0</x:v>
      </x:c>
    </x:row>
    <x:row r="10485">
      <x:c r="CL10485" t="str">
        <x:v>Configuration_Assurance</x:v>
      </x:c>
      <x:c r="CM10485" t="str">
        <x:v>C9</x:v>
      </x:c>
      <x:c r="CN10485" t="str">
        <x:v>DECLARED</x:v>
      </x:c>
      <x:c r="CO10485" t="n">
        <x:f>IFERROR(IF(AND(TYPE('Configuration_Assurance'!C9)=TYPE(CN10485),ISBLANK('Configuration_Assurance'!C9)=ISBLANK(CN10485),EXACT('Configuration_Assurance'!C9,CN10485)),0,1),1)</x:f>
        <x:v>0</x:v>
      </x:c>
    </x:row>
    <x:row r="10486">
      <x:c r="CL10486" t="str">
        <x:v>Configuration_Assurance</x:v>
      </x:c>
      <x:c r="CM10486" t="str">
        <x:v>D9</x:v>
      </x:c>
      <x:c r="CN10486" t="str">
        <x:v>Dashboard / PCC</x:v>
      </x:c>
      <x:c r="CO10486" t="n">
        <x:f>IFERROR(IF(AND(TYPE('Configuration_Assurance'!D9)=TYPE(CN10486),ISBLANK('Configuration_Assurance'!D9)=ISBLANK(CN10486),EXACT('Configuration_Assurance'!D9,CN10486)),0,1),1)</x:f>
        <x:v>0</x:v>
      </x:c>
    </x:row>
    <x:row r="10487">
      <x:c r="CL10487" t="str">
        <x:v>Configuration_Assurance</x:v>
      </x:c>
      <x:c r="CM10487" t="str">
        <x:v>E9</x:v>
      </x:c>
      <x:c r="CN10487" t="str">
        <x:v>Control failure or expiry</x:v>
      </x:c>
      <x:c r="CO10487" t="n">
        <x:f>IFERROR(IF(AND(TYPE('Configuration_Assurance'!E9)=TYPE(CN10487),ISBLANK('Configuration_Assurance'!E9)=ISBLANK(CN10487),EXACT('Configuration_Assurance'!E9,CN10487)),0,1),1)</x:f>
        <x:v>0</x:v>
      </x:c>
    </x:row>
    <x:row r="10488">
      <x:c r="CL10488" t="str">
        <x:v>Configuration_Assurance</x:v>
      </x:c>
      <x:c r="CM10488" t="str">
        <x:v>F9</x:v>
      </x:c>
      <x:c r="CN10488" t="str">
        <x:v>RF,TRC,CSV</x:v>
      </x:c>
      <x:c r="CO10488" t="n">
        <x:f>IFERROR(IF(AND(TYPE('Configuration_Assurance'!F9)=TYPE(CN10488),ISBLANK('Configuration_Assurance'!F9)=ISBLANK(CN10488),EXACT('Configuration_Assurance'!F9,CN10488)),0,1),1)</x:f>
        <x:v>0</x:v>
      </x:c>
    </x:row>
    <x:row r="10489">
      <x:c r="CL10489" t="str">
        <x:v>Configuration_Assurance</x:v>
      </x:c>
      <x:c r="CM10489" t="str">
        <x:v>G9</x:v>
      </x:c>
      <x:c r="CN10489" t="str">
        <x:v>Control owner</x:v>
      </x:c>
      <x:c r="CO10489" t="n">
        <x:f>IFERROR(IF(AND(TYPE('Configuration_Assurance'!G9)=TYPE(CN10489),ISBLANK('Configuration_Assurance'!G9)=ISBLANK(CN10489),EXACT('Configuration_Assurance'!G9,CN10489)),0,1),1)</x:f>
        <x:v>0</x:v>
      </x:c>
    </x:row>
    <x:row r="10490">
      <x:c r="CL10490" t="str">
        <x:v>Configuration_Assurance</x:v>
      </x:c>
      <x:c r="CM10490" t="str">
        <x:v>H9</x:v>
      </x:c>
      <x:c r="CN10490" t="str">
        <x:v>Promises without owner and consequence are not binding controls.</x:v>
      </x:c>
      <x:c r="CO10490" t="n">
        <x:f>IFERROR(IF(AND(TYPE('Configuration_Assurance'!H9)=TYPE(CN10490),ISBLANK('Configuration_Assurance'!H9)=ISBLANK(CN10490),EXACT('Configuration_Assurance'!H9,CN10490)),0,1),1)</x:f>
        <x:v>0</x:v>
      </x:c>
    </x:row>
    <x:row r="10491">
      <x:c r="CL10491" t="str">
        <x:v>Configuration_Assurance</x:v>
      </x:c>
      <x:c r="CM10491" t="str">
        <x:v>A10</x:v>
      </x:c>
      <x:c r="CN10491" t="str">
        <x:v>operating_environment</x:v>
      </x:c>
      <x:c r="CO10491" t="n">
        <x:f>IFERROR(IF(AND(TYPE('Configuration_Assurance'!A10)=TYPE(CN10491),ISBLANK('Configuration_Assurance'!A10)=ISBLANK(CN10491),EXACT('Configuration_Assurance'!A10,CN10491)),0,1),1)</x:f>
        <x:v>0</x:v>
      </x:c>
    </x:row>
    <x:row r="10492">
      <x:c r="CL10492" t="str">
        <x:v>Configuration_Assurance</x:v>
      </x:c>
      <x:c r="CM10492" t="str">
        <x:v>B10</x:v>
      </x:c>
      <x:c r="CN10492" t="str">
        <x:v>Bounded organizational policy case</x:v>
      </x:c>
      <x:c r="CO10492" t="n">
        <x:f>IFERROR(IF(AND(TYPE('Configuration_Assurance'!B10)=TYPE(CN10492),ISBLANK('Configuration_Assurance'!B10)=ISBLANK(CN10492),EXACT('Configuration_Assurance'!B10,CN10492)),0,1),1)</x:f>
        <x:v>0</x:v>
      </x:c>
    </x:row>
    <x:row r="10493">
      <x:c r="CL10493" t="str">
        <x:v>Configuration_Assurance</x:v>
      </x:c>
      <x:c r="CM10493" t="str">
        <x:v>C10</x:v>
      </x:c>
      <x:c r="CN10493" t="str">
        <x:v>DECLARED</x:v>
      </x:c>
      <x:c r="CO10493" t="n">
        <x:f>IFERROR(IF(AND(TYPE('Configuration_Assurance'!C10)=TYPE(CN10493),ISBLANK('Configuration_Assurance'!C10)=ISBLANK(CN10493),EXACT('Configuration_Assurance'!C10,CN10493)),0,1),1)</x:f>
        <x:v>0</x:v>
      </x:c>
    </x:row>
    <x:row r="10494">
      <x:c r="CL10494" t="str">
        <x:v>Configuration_Assurance</x:v>
      </x:c>
      <x:c r="CM10494" t="str">
        <x:v>D10</x:v>
      </x:c>
      <x:c r="CN10494" t="str">
        <x:v>PCC</x:v>
      </x:c>
      <x:c r="CO10494" t="n">
        <x:f>IFERROR(IF(AND(TYPE('Configuration_Assurance'!D10)=TYPE(CN10494),ISBLANK('Configuration_Assurance'!D10)=ISBLANK(CN10494),EXACT('Configuration_Assurance'!D10,CN10494)),0,1),1)</x:f>
        <x:v>0</x:v>
      </x:c>
    </x:row>
    <x:row r="10495">
      <x:c r="CL10495" t="str">
        <x:v>Configuration_Assurance</x:v>
      </x:c>
      <x:c r="CM10495" t="str">
        <x:v>E10</x:v>
      </x:c>
      <x:c r="CN10495" t="str">
        <x:v>Domain or affected-scope change</x:v>
      </x:c>
      <x:c r="CO10495" t="n">
        <x:f>IFERROR(IF(AND(TYPE('Configuration_Assurance'!E10)=TYPE(CN10495),ISBLANK('Configuration_Assurance'!E10)=ISBLANK(CN10495),EXACT('Configuration_Assurance'!E10,CN10495)),0,1),1)</x:f>
        <x:v>0</x:v>
      </x:c>
    </x:row>
    <x:row r="10496">
      <x:c r="CL10496" t="str">
        <x:v>Configuration_Assurance</x:v>
      </x:c>
      <x:c r="CM10496" t="str">
        <x:v>F10</x:v>
      </x:c>
      <x:c r="CN10496" t="str">
        <x:v>RG,RF,TRC,CSV,RLS</x:v>
      </x:c>
      <x:c r="CO10496" t="n">
        <x:f>IFERROR(IF(AND(TYPE('Configuration_Assurance'!F10)=TYPE(CN10496),ISBLANK('Configuration_Assurance'!F10)=ISBLANK(CN10496),EXACT('Configuration_Assurance'!F10,CN10496)),0,1),1)</x:f>
        <x:v>0</x:v>
      </x:c>
    </x:row>
    <x:row r="10497">
      <x:c r="CL10497" t="str">
        <x:v>Configuration_Assurance</x:v>
      </x:c>
      <x:c r="CM10497" t="str">
        <x:v>G10</x:v>
      </x:c>
      <x:c r="CN10497" t="str">
        <x:v>Decision owner</x:v>
      </x:c>
      <x:c r="CO10497" t="n">
        <x:f>IFERROR(IF(AND(TYPE('Configuration_Assurance'!G10)=TYPE(CN10497),ISBLANK('Configuration_Assurance'!G10)=ISBLANK(CN10497),EXACT('Configuration_Assurance'!G10,CN10497)),0,1),1)</x:f>
        <x:v>0</x:v>
      </x:c>
    </x:row>
    <x:row r="10498">
      <x:c r="CL10498" t="str">
        <x:v>Configuration_Assurance</x:v>
      </x:c>
      <x:c r="CM10498" t="str">
        <x:v>H10</x:v>
      </x:c>
      <x:c r="CN10498" t="str">
        <x:v>Transfer requires a new validity argument.</x:v>
      </x:c>
      <x:c r="CO10498" t="n">
        <x:f>IFERROR(IF(AND(TYPE('Configuration_Assurance'!H10)=TYPE(CN10498),ISBLANK('Configuration_Assurance'!H10)=ISBLANK(CN10498),EXACT('Configuration_Assurance'!H10,CN10498)),0,1),1)</x:f>
        <x:v>0</x:v>
      </x:c>
    </x:row>
    <x:row r="10499">
      <x:c r="CL10499" t="str">
        <x:v>Configuration_Assurance</x:v>
      </x:c>
      <x:c r="CM10499" t="str">
        <x:v>A11</x:v>
      </x:c>
      <x:c r="CN10499" t="str">
        <x:v>authority_state</x:v>
      </x:c>
      <x:c r="CO10499" t="n">
        <x:f>IFERROR(IF(AND(TYPE('Configuration_Assurance'!A11)=TYPE(CN10499),ISBLANK('Configuration_Assurance'!A11)=ISBLANK(CN10499),EXACT('Configuration_Assurance'!A11,CN10499)),0,1),1)</x:f>
        <x:v>0</x:v>
      </x:c>
    </x:row>
    <x:row r="10500">
      <x:c r="CL10500" t="str">
        <x:v>Configuration_Assurance</x:v>
      </x:c>
      <x:c r="CM10500" t="str">
        <x:v>B11</x:v>
      </x:c>
      <x:c r="CN10500" t="str">
        <x:v>Non-decisive framework result; Option A is selected through a separate accountable authority record. Execution authorization remains separate.</x:v>
      </x:c>
      <x:c r="CO10500" t="n">
        <x:f>IFERROR(IF(AND(TYPE('Configuration_Assurance'!B11)=TYPE(CN10500),ISBLANK('Configuration_Assurance'!B11)=ISBLANK(CN10500),EXACT('Configuration_Assurance'!B11,CN10500)),0,1),1)</x:f>
        <x:v>0</x:v>
      </x:c>
    </x:row>
    <x:row r="10501">
      <x:c r="CL10501" t="str">
        <x:v>Configuration_Assurance</x:v>
      </x:c>
      <x:c r="CM10501" t="str">
        <x:v>C11</x:v>
      </x:c>
      <x:c r="CN10501" t="str">
        <x:v>AUTHORIZED_WITH_RECORD</x:v>
      </x:c>
      <x:c r="CO10501" t="n">
        <x:f>IFERROR(IF(AND(TYPE('Configuration_Assurance'!C11)=TYPE(CN10501),ISBLANK('Configuration_Assurance'!C11)=ISBLANK(CN10501),EXACT('Configuration_Assurance'!C11,CN10501)),0,1),1)</x:f>
        <x:v>0</x:v>
      </x:c>
    </x:row>
    <x:row r="10502">
      <x:c r="CL10502" t="str">
        <x:v>Configuration_Assurance</x:v>
      </x:c>
      <x:c r="CM10502" t="str">
        <x:v>D11</x:v>
      </x:c>
      <x:c r="CN10502" t="str">
        <x:v>PCC / Dashboard</x:v>
      </x:c>
      <x:c r="CO10502" t="n">
        <x:f>IFERROR(IF(AND(TYPE('Configuration_Assurance'!D11)=TYPE(CN10502),ISBLANK('Configuration_Assurance'!D11)=ISBLANK(CN10502),EXACT('Configuration_Assurance'!D11,CN10502)),0,1),1)</x:f>
        <x:v>0</x:v>
      </x:c>
    </x:row>
    <x:row r="10503">
      <x:c r="CL10503" t="str">
        <x:v>Configuration_Assurance</x:v>
      </x:c>
      <x:c r="CM10503" t="str">
        <x:v>E11</x:v>
      </x:c>
      <x:c r="CN10503" t="str">
        <x:v>Authority or law changes</x:v>
      </x:c>
      <x:c r="CO10503" t="n">
        <x:f>IFERROR(IF(AND(TYPE('Configuration_Assurance'!E11)=TYPE(CN10503),ISBLANK('Configuration_Assurance'!E11)=ISBLANK(CN10503),EXACT('Configuration_Assurance'!E11,CN10503)),0,1),1)</x:f>
        <x:v>0</x:v>
      </x:c>
    </x:row>
    <x:row r="10504">
      <x:c r="CL10504" t="str">
        <x:v>Configuration_Assurance</x:v>
      </x:c>
      <x:c r="CM10504" t="str">
        <x:v>F11</x:v>
      </x:c>
      <x:c r="CN10504" t="str">
        <x:v>CSV,Authorization</x:v>
      </x:c>
      <x:c r="CO10504" t="n">
        <x:f>IFERROR(IF(AND(TYPE('Configuration_Assurance'!F11)=TYPE(CN10504),ISBLANK('Configuration_Assurance'!F11)=ISBLANK(CN10504),EXACT('Configuration_Assurance'!F11,CN10504)),0,1),1)</x:f>
        <x:v>0</x:v>
      </x:c>
    </x:row>
    <x:row r="10505">
      <x:c r="CL10505" t="str">
        <x:v>Configuration_Assurance</x:v>
      </x:c>
      <x:c r="CM10505" t="str">
        <x:v>G11</x:v>
      </x:c>
      <x:c r="CN10505" t="str">
        <x:v>Accountable authority</x:v>
      </x:c>
      <x:c r="CO10505" t="n">
        <x:f>IFERROR(IF(AND(TYPE('Configuration_Assurance'!G11)=TYPE(CN10505),ISBLANK('Configuration_Assurance'!G11)=ISBLANK(CN10505),EXACT('Configuration_Assurance'!G11,CN10505)),0,1),1)</x:f>
        <x:v>0</x:v>
      </x:c>
    </x:row>
    <x:row r="10506">
      <x:c r="CL10506" t="str">
        <x:v>Configuration_Assurance</x:v>
      </x:c>
      <x:c r="CM10506" t="str">
        <x:v>H11</x:v>
      </x:c>
      <x:c r="CN10506" t="str">
        <x:v>Capability is not authority.</x:v>
      </x:c>
      <x:c r="CO10506" t="n">
        <x:f>IFERROR(IF(AND(TYPE('Configuration_Assurance'!H11)=TYPE(CN10506),ISBLANK('Configuration_Assurance'!H11)=ISBLANK(CN10506),EXACT('Configuration_Assurance'!H11,CN10506)),0,1),1)</x:f>
        <x:v>0</x:v>
      </x:c>
    </x:row>
    <x:row r="10507">
      <x:c r="CL10507" t="str">
        <x:v>Configuration_Assurance</x:v>
      </x:c>
      <x:c r="CM10507" t="str">
        <x:v>A12</x:v>
      </x:c>
      <x:c r="CN10507" t="str">
        <x:v>validity_envelope</x:v>
      </x:c>
      <x:c r="CO10507" t="n">
        <x:f>IFERROR(IF(AND(TYPE('Configuration_Assurance'!A12)=TYPE(CN10507),ISBLANK('Configuration_Assurance'!A12)=ISBLANK(CN10507),EXACT('Configuration_Assurance'!A12,CN10507)),0,1),1)</x:f>
        <x:v>0</x:v>
      </x:c>
    </x:row>
    <x:row r="10508">
      <x:c r="CL10508" t="str">
        <x:v>Configuration_Assurance</x:v>
      </x:c>
      <x:c r="CM10508" t="str">
        <x:v>B12</x:v>
      </x:c>
      <x:c r="CN10508" t="str">
        <x:v>Tier-2 worked-run exemplar only</x:v>
      </x:c>
      <x:c r="CO10508" t="n">
        <x:f>IFERROR(IF(AND(TYPE('Configuration_Assurance'!B12)=TYPE(CN10508),ISBLANK('Configuration_Assurance'!B12)=ISBLANK(CN10508),EXACT('Configuration_Assurance'!B12,CN10508)),0,1),1)</x:f>
        <x:v>0</x:v>
      </x:c>
    </x:row>
    <x:row r="10509">
      <x:c r="CL10509" t="str">
        <x:v>Configuration_Assurance</x:v>
      </x:c>
      <x:c r="CM10509" t="str">
        <x:v>C12</x:v>
      </x:c>
      <x:c r="CN10509" t="str">
        <x:v>BOUNDED</x:v>
      </x:c>
      <x:c r="CO10509" t="n">
        <x:f>IFERROR(IF(AND(TYPE('Configuration_Assurance'!C12)=TYPE(CN10509),ISBLANK('Configuration_Assurance'!C12)=ISBLANK(CN10509),EXACT('Configuration_Assurance'!C12,CN10509)),0,1),1)</x:f>
        <x:v>0</x:v>
      </x:c>
    </x:row>
    <x:row r="10510">
      <x:c r="CL10510" t="str">
        <x:v>Configuration_Assurance</x:v>
      </x:c>
      <x:c r="CM10510" t="str">
        <x:v>D12</x:v>
      </x:c>
      <x:c r="CN10510" t="str">
        <x:v>Release_Boundaries</x:v>
      </x:c>
      <x:c r="CO10510" t="n">
        <x:f>IFERROR(IF(AND(TYPE('Configuration_Assurance'!D12)=TYPE(CN10510),ISBLANK('Configuration_Assurance'!D12)=ISBLANK(CN10510),EXACT('Configuration_Assurance'!D12,CN10510)),0,1),1)</x:f>
        <x:v>0</x:v>
      </x:c>
    </x:row>
    <x:row r="10511">
      <x:c r="CL10511" t="str">
        <x:v>Configuration_Assurance</x:v>
      </x:c>
      <x:c r="CM10511" t="str">
        <x:v>E12</x:v>
      </x:c>
      <x:c r="CN10511" t="str">
        <x:v>Higher stakes or public deployment</x:v>
      </x:c>
      <x:c r="CO10511" t="n">
        <x:f>IFERROR(IF(AND(TYPE('Configuration_Assurance'!E12)=TYPE(CN10511),ISBLANK('Configuration_Assurance'!E12)=ISBLANK(CN10511),EXACT('Configuration_Assurance'!E12,CN10511)),0,1),1)</x:f>
        <x:v>0</x:v>
      </x:c>
    </x:row>
    <x:row r="10512">
      <x:c r="CL10512" t="str">
        <x:v>Configuration_Assurance</x:v>
      </x:c>
      <x:c r="CM10512" t="str">
        <x:v>F12</x:v>
      </x:c>
      <x:c r="CN10512" t="str">
        <x:v>ALL</x:v>
      </x:c>
      <x:c r="CO10512" t="n">
        <x:f>IFERROR(IF(AND(TYPE('Configuration_Assurance'!F12)=TYPE(CN10512),ISBLANK('Configuration_Assurance'!F12)=ISBLANK(CN10512),EXACT('Configuration_Assurance'!F12,CN10512)),0,1),1)</x:f>
        <x:v>0</x:v>
      </x:c>
    </x:row>
    <x:row r="10513">
      <x:c r="CL10513" t="str">
        <x:v>Configuration_Assurance</x:v>
      </x:c>
      <x:c r="CM10513" t="str">
        <x:v>G12</x:v>
      </x:c>
      <x:c r="CN10513" t="str">
        <x:v>Reviewer</x:v>
      </x:c>
      <x:c r="CO10513" t="n">
        <x:f>IFERROR(IF(AND(TYPE('Configuration_Assurance'!G12)=TYPE(CN10513),ISBLANK('Configuration_Assurance'!G12)=ISBLANK(CN10513),EXACT('Configuration_Assurance'!G12,CN10513)),0,1),1)</x:f>
        <x:v>0</x:v>
      </x:c>
    </x:row>
    <x:row r="10514">
      <x:c r="CL10514" t="str">
        <x:v>Configuration_Assurance</x:v>
      </x:c>
      <x:c r="CM10514" t="str">
        <x:v>H12</x:v>
      </x:c>
      <x:c r="CN10514" t="str">
        <x:v>No empirical validation or deployment authorization.</x:v>
      </x:c>
      <x:c r="CO10514" t="n">
        <x:f>IFERROR(IF(AND(TYPE('Configuration_Assurance'!H12)=TYPE(CN10514),ISBLANK('Configuration_Assurance'!H12)=ISBLANK(CN10514),EXACT('Configuration_Assurance'!H12,CN10514)),0,1),1)</x:f>
        <x:v>0</x:v>
      </x:c>
    </x:row>
    <x:row r="10515">
      <x:c r="CL10515" t="str">
        <x:v>Configuration_Assurance</x:v>
      </x:c>
      <x:c r="CM10515" t="str">
        <x:v>A14</x:v>
      </x:c>
      <x:c r="CN10515" t="str">
        <x:v>CAPABILITY STATE</x:v>
      </x:c>
      <x:c r="CO10515" t="n">
        <x:f>IFERROR(IF(AND(TYPE('Configuration_Assurance'!A14)=TYPE(CN10515),ISBLANK('Configuration_Assurance'!A14)=ISBLANK(CN10515),EXACT('Configuration_Assurance'!A14,CN10515)),0,1),1)</x:f>
        <x:v>0</x:v>
      </x:c>
    </x:row>
    <x:row r="10516">
      <x:c r="CL10516" t="str">
        <x:v>Configuration_Assurance</x:v>
      </x:c>
      <x:c r="CM10516" t="str">
        <x:v>B14</x:v>
      </x:c>
      <x:c r="CN10516" t="str">
        <x:v>Meaning</x:v>
      </x:c>
      <x:c r="CO10516" t="n">
        <x:f>IFERROR(IF(AND(TYPE('Configuration_Assurance'!B14)=TYPE(CN10516),ISBLANK('Configuration_Assurance'!B14)=ISBLANK(CN10516),EXACT('Configuration_Assurance'!B14,CN10516)),0,1),1)</x:f>
        <x:v>0</x:v>
      </x:c>
    </x:row>
    <x:row r="10517">
      <x:c r="CL10517" t="str">
        <x:v>Configuration_Assurance</x:v>
      </x:c>
      <x:c r="CM10517" t="str">
        <x:v>C14</x:v>
      </x:c>
      <x:c r="CN10517" t="str">
        <x:v>Current status</x:v>
      </x:c>
      <x:c r="CO10517" t="n">
        <x:f>IFERROR(IF(AND(TYPE('Configuration_Assurance'!C14)=TYPE(CN10517),ISBLANK('Configuration_Assurance'!C14)=ISBLANK(CN10517),EXACT('Configuration_Assurance'!C14,CN10517)),0,1),1)</x:f>
        <x:v>0</x:v>
      </x:c>
    </x:row>
    <x:row r="10518">
      <x:c r="CL10518" t="str">
        <x:v>Configuration_Assurance</x:v>
      </x:c>
      <x:c r="CM10518" t="str">
        <x:v>D14</x:v>
      </x:c>
      <x:c r="CN10518" t="str">
        <x:v>Evidence</x:v>
      </x:c>
      <x:c r="CO10518" t="n">
        <x:f>IFERROR(IF(AND(TYPE('Configuration_Assurance'!D14)=TYPE(CN10518),ISBLANK('Configuration_Assurance'!D14)=ISBLANK(CN10518),EXACT('Configuration_Assurance'!D14,CN10518)),0,1),1)</x:f>
        <x:v>0</x:v>
      </x:c>
    </x:row>
    <x:row r="10519">
      <x:c r="CL10519" t="str">
        <x:v>Configuration_Assurance</x:v>
      </x:c>
      <x:c r="CM10519" t="str">
        <x:v>E14</x:v>
      </x:c>
      <x:c r="CN10519" t="str">
        <x:v>Execution implication</x:v>
      </x:c>
      <x:c r="CO10519" t="n">
        <x:f>IFERROR(IF(AND(TYPE('Configuration_Assurance'!E14)=TYPE(CN10519),ISBLANK('Configuration_Assurance'!E14)=ISBLANK(CN10519),EXACT('Configuration_Assurance'!E14,CN10519)),0,1),1)</x:f>
        <x:v>0</x:v>
      </x:c>
    </x:row>
    <x:row r="10520">
      <x:c r="CL10520" t="str">
        <x:v>Configuration_Assurance</x:v>
      </x:c>
      <x:c r="CM10520" t="str">
        <x:v>F14</x:v>
      </x:c>
      <x:c r="CN10520" t="str">
        <x:v>Requalification trigger</x:v>
      </x:c>
      <x:c r="CO10520" t="n">
        <x:f>IFERROR(IF(AND(TYPE('Configuration_Assurance'!F14)=TYPE(CN10520),ISBLANK('Configuration_Assurance'!F14)=ISBLANK(CN10520),EXACT('Configuration_Assurance'!F14,CN10520)),0,1),1)</x:f>
        <x:v>0</x:v>
      </x:c>
    </x:row>
    <x:row r="10521">
      <x:c r="CL10521" t="str">
        <x:v>Configuration_Assurance</x:v>
      </x:c>
      <x:c r="CM10521" t="str">
        <x:v>G14</x:v>
      </x:c>
      <x:c r="CN10521" t="str">
        <x:v>Owner</x:v>
      </x:c>
      <x:c r="CO10521" t="n">
        <x:f>IFERROR(IF(AND(TYPE('Configuration_Assurance'!G14)=TYPE(CN10521),ISBLANK('Configuration_Assurance'!G14)=ISBLANK(CN10521),EXACT('Configuration_Assurance'!G14,CN10521)),0,1),1)</x:f>
        <x:v>0</x:v>
      </x:c>
    </x:row>
    <x:row r="10522">
      <x:c r="CL10522" t="str">
        <x:v>Configuration_Assurance</x:v>
      </x:c>
      <x:c r="CM10522" t="str">
        <x:v>H14</x:v>
      </x:c>
      <x:c r="CN10522" t="str">
        <x:v>Notes</x:v>
      </x:c>
      <x:c r="CO10522" t="n">
        <x:f>IFERROR(IF(AND(TYPE('Configuration_Assurance'!H14)=TYPE(CN10522),ISBLANK('Configuration_Assurance'!H14)=ISBLANK(CN10522),EXACT('Configuration_Assurance'!H14,CN10522)),0,1),1)</x:f>
        <x:v>0</x:v>
      </x:c>
    </x:row>
    <x:row r="10523">
      <x:c r="CL10523" t="str">
        <x:v>Configuration_Assurance</x:v>
      </x:c>
      <x:c r="CM10523" t="str">
        <x:v>A15</x:v>
      </x:c>
      <x:c r="CN10523" t="str">
        <x:v>LATENT</x:v>
      </x:c>
      <x:c r="CO10523" t="n">
        <x:f>IFERROR(IF(AND(TYPE('Configuration_Assurance'!A15)=TYPE(CN10523),ISBLANK('Configuration_Assurance'!A15)=ISBLANK(CN10523),EXACT('Configuration_Assurance'!A15,CN10523)),0,1),1)</x:f>
        <x:v>0</x:v>
      </x:c>
    </x:row>
    <x:row r="10524">
      <x:c r="CL10524" t="str">
        <x:v>Configuration_Assurance</x:v>
      </x:c>
      <x:c r="CM10524" t="str">
        <x:v>B15</x:v>
      </x:c>
      <x:c r="CN10524" t="str">
        <x:v>Reachable through a material configuration change but unavailable now</x:v>
      </x:c>
      <x:c r="CO10524" t="n">
        <x:f>IFERROR(IF(AND(TYPE('Configuration_Assurance'!B15)=TYPE(CN10524),ISBLANK('Configuration_Assurance'!B15)=ISBLANK(CN10524),EXACT('Configuration_Assurance'!B15,CN10524)),0,1),1)</x:f>
        <x:v>0</x:v>
      </x:c>
    </x:row>
    <x:row r="10525">
      <x:c r="CL10525" t="str">
        <x:v>Configuration_Assurance</x:v>
      </x:c>
      <x:c r="CM10525" t="str">
        <x:v>C15</x:v>
      </x:c>
      <x:c r="CN10525" t="str">
        <x:v>DISCLOSED</x:v>
      </x:c>
      <x:c r="CO10525" t="n">
        <x:f>IFERROR(IF(AND(TYPE('Configuration_Assurance'!C15)=TYPE(CN10525),ISBLANK('Configuration_Assurance'!C15)=ISBLANK(CN10525),EXACT('Configuration_Assurance'!C15,CN10525)),0,1),1)</x:f>
        <x:v>0</x:v>
      </x:c>
    </x:row>
    <x:row r="10526">
      <x:c r="CL10526" t="str">
        <x:v>Configuration_Assurance</x:v>
      </x:c>
      <x:c r="CM10526" t="str">
        <x:v>D15</x:v>
      </x:c>
      <x:c r="CN10526" t="str">
        <x:v>Configuration analysis</x:v>
      </x:c>
      <x:c r="CO10526" t="n">
        <x:f>IFERROR(IF(AND(TYPE('Configuration_Assurance'!D15)=TYPE(CN10526),ISBLANK('Configuration_Assurance'!D15)=ISBLANK(CN10526),EXACT('Configuration_Assurance'!D15,CN10526)),0,1),1)</x:f>
        <x:v>0</x:v>
      </x:c>
    </x:row>
    <x:row r="10527">
      <x:c r="CL10527" t="str">
        <x:v>Configuration_Assurance</x:v>
      </x:c>
      <x:c r="CM10527" t="str">
        <x:v>E15</x:v>
      </x:c>
      <x:c r="CN10527" t="str">
        <x:v>No authority</x:v>
      </x:c>
      <x:c r="CO10527" t="n">
        <x:f>IFERROR(IF(AND(TYPE('Configuration_Assurance'!E15)=TYPE(CN10527),ISBLANK('Configuration_Assurance'!E15)=ISBLANK(CN10527),EXACT('Configuration_Assurance'!E15,CN10527)),0,1),1)</x:f>
        <x:v>0</x:v>
      </x:c>
    </x:row>
    <x:row r="10528">
      <x:c r="CL10528" t="str">
        <x:v>Configuration_Assurance</x:v>
      </x:c>
      <x:c r="CM10528" t="str">
        <x:v>F15</x:v>
      </x:c>
      <x:c r="CN10528" t="str">
        <x:v>Configuration becomes reachable</x:v>
      </x:c>
      <x:c r="CO10528" t="n">
        <x:f>IFERROR(IF(AND(TYPE('Configuration_Assurance'!F15)=TYPE(CN10528),ISBLANK('Configuration_Assurance'!F15)=ISBLANK(CN10528),EXACT('Configuration_Assurance'!F15,CN10528)),0,1),1)</x:f>
        <x:v>0</x:v>
      </x:c>
    </x:row>
    <x:row r="10529">
      <x:c r="CL10529" t="str">
        <x:v>Configuration_Assurance</x:v>
      </x:c>
      <x:c r="CM10529" t="str">
        <x:v>G15</x:v>
      </x:c>
      <x:c r="CN10529" t="str">
        <x:v>Technical reviewer</x:v>
      </x:c>
      <x:c r="CO10529" t="n">
        <x:f>IFERROR(IF(AND(TYPE('Configuration_Assurance'!G15)=TYPE(CN10529),ISBLANK('Configuration_Assurance'!G15)=ISBLANK(CN10529),EXACT('Configuration_Assurance'!G15,CN10529)),0,1),1)</x:f>
        <x:v>0</x:v>
      </x:c>
    </x:row>
    <x:row r="10530">
      <x:c r="CL10530" t="str">
        <x:v>Configuration_Assurance</x:v>
      </x:c>
      <x:c r="CM10530" t="str">
        <x:v>H15</x:v>
      </x:c>
      <x:c r="CN10530" t="str">
        <x:v>Absence of observed behavior is not proof of absent latent capability.</x:v>
      </x:c>
      <x:c r="CO10530" t="n">
        <x:f>IFERROR(IF(AND(TYPE('Configuration_Assurance'!H15)=TYPE(CN10530),ISBLANK('Configuration_Assurance'!H15)=ISBLANK(CN10530),EXACT('Configuration_Assurance'!H15,CN10530)),0,1),1)</x:f>
        <x:v>0</x:v>
      </x:c>
    </x:row>
    <x:row r="10531">
      <x:c r="CL10531" t="str">
        <x:v>Configuration_Assurance</x:v>
      </x:c>
      <x:c r="CM10531" t="str">
        <x:v>A16</x:v>
      </x:c>
      <x:c r="CN10531" t="str">
        <x:v>AVAILABLE</x:v>
      </x:c>
      <x:c r="CO10531" t="n">
        <x:f>IFERROR(IF(AND(TYPE('Configuration_Assurance'!A16)=TYPE(CN10531),ISBLANK('Configuration_Assurance'!A16)=ISBLANK(CN10531),EXACT('Configuration_Assurance'!A16,CN10531)),0,1),1)</x:f>
        <x:v>0</x:v>
      </x:c>
    </x:row>
    <x:row r="10532">
      <x:c r="CL10532" t="str">
        <x:v>Configuration_Assurance</x:v>
      </x:c>
      <x:c r="CM10532" t="str">
        <x:v>B16</x:v>
      </x:c>
      <x:c r="CN10532" t="str">
        <x:v>Possible under current configuration and environment</x:v>
      </x:c>
      <x:c r="CO10532" t="n">
        <x:f>IFERROR(IF(AND(TYPE('Configuration_Assurance'!B16)=TYPE(CN10532),ISBLANK('Configuration_Assurance'!B16)=ISBLANK(CN10532),EXACT('Configuration_Assurance'!B16,CN10532)),0,1),1)</x:f>
        <x:v>0</x:v>
      </x:c>
    </x:row>
    <x:row r="10533">
      <x:c r="CL10533" t="str">
        <x:v>Configuration_Assurance</x:v>
      </x:c>
      <x:c r="CM10533" t="str">
        <x:v>C16</x:v>
      </x:c>
      <x:c r="CN10533" t="str">
        <x:v>LIMITED</x:v>
      </x:c>
      <x:c r="CO10533" t="n">
        <x:f>IFERROR(IF(AND(TYPE('Configuration_Assurance'!C16)=TYPE(CN10533),ISBLANK('Configuration_Assurance'!C16)=ISBLANK(CN10533),EXACT('Configuration_Assurance'!C16,CN10533)),0,1),1)</x:f>
        <x:v>0</x:v>
      </x:c>
    </x:row>
    <x:row r="10534">
      <x:c r="CL10534" t="str">
        <x:v>Configuration_Assurance</x:v>
      </x:c>
      <x:c r="CM10534" t="str">
        <x:v>D16</x:v>
      </x:c>
      <x:c r="CN10534" t="str">
        <x:v>Worked-run tools</x:v>
      </x:c>
      <x:c r="CO10534" t="n">
        <x:f>IFERROR(IF(AND(TYPE('Configuration_Assurance'!D16)=TYPE(CN10534),ISBLANK('Configuration_Assurance'!D16)=ISBLANK(CN10534),EXACT('Configuration_Assurance'!D16,CN10534)),0,1),1)</x:f>
        <x:v>0</x:v>
      </x:c>
    </x:row>
    <x:row r="10535">
      <x:c r="CL10535" t="str">
        <x:v>Configuration_Assurance</x:v>
      </x:c>
      <x:c r="CM10535" t="str">
        <x:v>E16</x:v>
      </x:c>
      <x:c r="CN10535" t="str">
        <x:v>Still requires authorization</x:v>
      </x:c>
      <x:c r="CO10535" t="n">
        <x:f>IFERROR(IF(AND(TYPE('Configuration_Assurance'!E16)=TYPE(CN10535),ISBLANK('Configuration_Assurance'!E16)=ISBLANK(CN10535),EXACT('Configuration_Assurance'!E16,CN10535)),0,1),1)</x:f>
        <x:v>0</x:v>
      </x:c>
    </x:row>
    <x:row r="10536">
      <x:c r="CL10536" t="str">
        <x:v>Configuration_Assurance</x:v>
      </x:c>
      <x:c r="CM10536" t="str">
        <x:v>F16</x:v>
      </x:c>
      <x:c r="CN10536" t="str">
        <x:v>Environment/tool change</x:v>
      </x:c>
      <x:c r="CO10536" t="n">
        <x:f>IFERROR(IF(AND(TYPE('Configuration_Assurance'!F16)=TYPE(CN10536),ISBLANK('Configuration_Assurance'!F16)=ISBLANK(CN10536),EXACT('Configuration_Assurance'!F16,CN10536)),0,1),1)</x:f>
        <x:v>0</x:v>
      </x:c>
    </x:row>
    <x:row r="10537">
      <x:c r="CL10537" t="str">
        <x:v>Configuration_Assurance</x:v>
      </x:c>
      <x:c r="CM10537" t="str">
        <x:v>G16</x:v>
      </x:c>
      <x:c r="CN10537" t="str">
        <x:v>Technical reviewer</x:v>
      </x:c>
      <x:c r="CO10537" t="n">
        <x:f>IFERROR(IF(AND(TYPE('Configuration_Assurance'!G16)=TYPE(CN10537),ISBLANK('Configuration_Assurance'!G16)=ISBLANK(CN10537),EXACT('Configuration_Assurance'!G16,CN10537)),0,1),1)</x:f>
        <x:v>0</x:v>
      </x:c>
    </x:row>
    <x:row r="10538">
      <x:c r="CL10538" t="str">
        <x:v>Configuration_Assurance</x:v>
      </x:c>
      <x:c r="CM10538" t="str">
        <x:v>H16</x:v>
      </x:c>
      <x:c r="CN10538" t="str">
        <x:v>Available does not mean enabled.</x:v>
      </x:c>
      <x:c r="CO10538" t="n">
        <x:f>IFERROR(IF(AND(TYPE('Configuration_Assurance'!H16)=TYPE(CN10538),ISBLANK('Configuration_Assurance'!H16)=ISBLANK(CN10538),EXACT('Configuration_Assurance'!H16,CN10538)),0,1),1)</x:f>
        <x:v>0</x:v>
      </x:c>
    </x:row>
    <x:row r="10539">
      <x:c r="CL10539" t="str">
        <x:v>Configuration_Assurance</x:v>
      </x:c>
      <x:c r="CM10539" t="str">
        <x:v>A17</x:v>
      </x:c>
      <x:c r="CN10539" t="str">
        <x:v>ENABLED</x:v>
      </x:c>
      <x:c r="CO10539" t="n">
        <x:f>IFERROR(IF(AND(TYPE('Configuration_Assurance'!A17)=TYPE(CN10539),ISBLANK('Configuration_Assurance'!A17)=ISBLANK(CN10539),EXACT('Configuration_Assurance'!A17,CN10539)),0,1),1)</x:f>
        <x:v>0</x:v>
      </x:c>
    </x:row>
    <x:row r="10540">
      <x:c r="CL10540" t="str">
        <x:v>Configuration_Assurance</x:v>
      </x:c>
      <x:c r="CM10540" t="str">
        <x:v>B17</x:v>
      </x:c>
      <x:c r="CN10540" t="str">
        <x:v>Technically active and accessible</x:v>
      </x:c>
      <x:c r="CO10540" t="n">
        <x:f>IFERROR(IF(AND(TYPE('Configuration_Assurance'!B17)=TYPE(CN10540),ISBLANK('Configuration_Assurance'!B17)=ISBLANK(CN10540),EXACT('Configuration_Assurance'!B17,CN10540)),0,1),1)</x:f>
        <x:v>0</x:v>
      </x:c>
    </x:row>
    <x:row r="10541">
      <x:c r="CL10541" t="str">
        <x:v>Configuration_Assurance</x:v>
      </x:c>
      <x:c r="CM10541" t="str">
        <x:v>C17</x:v>
      </x:c>
      <x:c r="CN10541" t="str">
        <x:v>NO_AUTONOMOUS_EXECUTION</x:v>
      </x:c>
      <x:c r="CO10541" t="n">
        <x:f>IFERROR(IF(AND(TYPE('Configuration_Assurance'!C17)=TYPE(CN10541),ISBLANK('Configuration_Assurance'!C17)=ISBLANK(CN10541),EXACT('Configuration_Assurance'!C17,CN10541)),0,1),1)</x:f>
        <x:v>0</x:v>
      </x:c>
    </x:row>
    <x:row r="10542">
      <x:c r="CL10542" t="str">
        <x:v>Configuration_Assurance</x:v>
      </x:c>
      <x:c r="CM10542" t="str">
        <x:v>D17</x:v>
      </x:c>
      <x:c r="CN10542" t="str">
        <x:v>Deployment_Context</x:v>
      </x:c>
      <x:c r="CO10542" t="n">
        <x:f>IFERROR(IF(AND(TYPE('Configuration_Assurance'!D17)=TYPE(CN10542),ISBLANK('Configuration_Assurance'!D17)=ISBLANK(CN10542),EXACT('Configuration_Assurance'!D17,CN10542)),0,1),1)</x:f>
        <x:v>0</x:v>
      </x:c>
    </x:row>
    <x:row r="10543">
      <x:c r="CL10543" t="str">
        <x:v>Configuration_Assurance</x:v>
      </x:c>
      <x:c r="CM10543" t="str">
        <x:v>E17</x:v>
      </x:c>
      <x:c r="CN10543" t="str">
        <x:v>No autonomous execution</x:v>
      </x:c>
      <x:c r="CO10543" t="n">
        <x:f>IFERROR(IF(AND(TYPE('Configuration_Assurance'!E17)=TYPE(CN10543),ISBLANK('Configuration_Assurance'!E17)=ISBLANK(CN10543),EXACT('Configuration_Assurance'!E17,CN10543)),0,1),1)</x:f>
        <x:v>0</x:v>
      </x:c>
    </x:row>
    <x:row r="10544">
      <x:c r="CL10544" t="str">
        <x:v>Configuration_Assurance</x:v>
      </x:c>
      <x:c r="CM10544" t="str">
        <x:v>F17</x:v>
      </x:c>
      <x:c r="CN10544" t="str">
        <x:v>Permission change</x:v>
      </x:c>
      <x:c r="CO10544" t="n">
        <x:f>IFERROR(IF(AND(TYPE('Configuration_Assurance'!F17)=TYPE(CN10544),ISBLANK('Configuration_Assurance'!F17)=ISBLANK(CN10544),EXACT('Configuration_Assurance'!F17,CN10544)),0,1),1)</x:f>
        <x:v>0</x:v>
      </x:c>
    </x:row>
    <x:row r="10545">
      <x:c r="CL10545" t="str">
        <x:v>Configuration_Assurance</x:v>
      </x:c>
      <x:c r="CM10545" t="str">
        <x:v>G17</x:v>
      </x:c>
      <x:c r="CN10545" t="str">
        <x:v>Operator</x:v>
      </x:c>
      <x:c r="CO10545" t="n">
        <x:f>IFERROR(IF(AND(TYPE('Configuration_Assurance'!G17)=TYPE(CN10545),ISBLANK('Configuration_Assurance'!G17)=ISBLANK(CN10545),EXACT('Configuration_Assurance'!G17,CN10545)),0,1),1)</x:f>
        <x:v>0</x:v>
      </x:c>
    </x:row>
    <x:row r="10546">
      <x:c r="CL10546" t="str">
        <x:v>Configuration_Assurance</x:v>
      </x:c>
      <x:c r="CM10546" t="str">
        <x:v>H17</x:v>
      </x:c>
      <x:c r="CN10546" t="str">
        <x:v>Enabled does not mean authorized.</x:v>
      </x:c>
      <x:c r="CO10546" t="n">
        <x:f>IFERROR(IF(AND(TYPE('Configuration_Assurance'!H17)=TYPE(CN10546),ISBLANK('Configuration_Assurance'!H17)=ISBLANK(CN10546),EXACT('Configuration_Assurance'!H17,CN10546)),0,1),1)</x:f>
        <x:v>0</x:v>
      </x:c>
    </x:row>
    <x:row r="10547">
      <x:c r="CL10547" t="str">
        <x:v>Configuration_Assurance</x:v>
      </x:c>
      <x:c r="CM10547" t="str">
        <x:v>A18</x:v>
      </x:c>
      <x:c r="CN10547" t="str">
        <x:v>AUTHORIZED</x:v>
      </x:c>
      <x:c r="CO10547" t="n">
        <x:f>IFERROR(IF(AND(TYPE('Configuration_Assurance'!A18)=TYPE(CN10547),ISBLANK('Configuration_Assurance'!A18)=ISBLANK(CN10547),EXACT('Configuration_Assurance'!A18,CN10547)),0,1),1)</x:f>
        <x:v>0</x:v>
      </x:c>
    </x:row>
    <x:row r="10548">
      <x:c r="CL10548" t="str">
        <x:v>Configuration_Assurance</x:v>
      </x:c>
      <x:c r="CM10548" t="str">
        <x:v>B18</x:v>
      </x:c>
      <x:c r="CN10548" t="str">
        <x:v>Permitted by accountable authority after qualification</x:v>
      </x:c>
      <x:c r="CO10548" t="n">
        <x:f>IFERROR(IF(AND(TYPE('Configuration_Assurance'!B18)=TYPE(CN10548),ISBLANK('Configuration_Assurance'!B18)=ISBLANK(CN10548),EXACT('Configuration_Assurance'!B18,CN10548)),0,1),1)</x:f>
        <x:v>0</x:v>
      </x:c>
    </x:row>
    <x:row r="10549">
      <x:c r="CL10549" t="str">
        <x:v>Configuration_Assurance</x:v>
      </x:c>
      <x:c r="CM10549" t="str">
        <x:v>C18</x:v>
      </x:c>
      <x:c r="CN10549" t="str">
        <x:v>YES_FOR_RECORDED_HUMAN_SELECTION</x:v>
      </x:c>
      <x:c r="CO10549" t="n">
        <x:f>IFERROR(IF(AND(TYPE('Configuration_Assurance'!C18)=TYPE(CN10549),ISBLANK('Configuration_Assurance'!C18)=ISBLANK(CN10549),EXACT('Configuration_Assurance'!C18,CN10549)),0,1),1)</x:f>
        <x:v>0</x:v>
      </x:c>
    </x:row>
    <x:row r="10550">
      <x:c r="CL10550" t="str">
        <x:v>Configuration_Assurance</x:v>
      </x:c>
      <x:c r="CM10550" t="str">
        <x:v>D18</x:v>
      </x:c>
      <x:c r="CN10550" t="str">
        <x:v>PCC</x:v>
      </x:c>
      <x:c r="CO10550" t="n">
        <x:f>IFERROR(IF(AND(TYPE('Configuration_Assurance'!D18)=TYPE(CN10550),ISBLANK('Configuration_Assurance'!D18)=ISBLANK(CN10550),EXACT('Configuration_Assurance'!D18,CN10550)),0,1),1)</x:f>
        <x:v>0</x:v>
      </x:c>
    </x:row>
    <x:row r="10551">
      <x:c r="CL10551" t="str">
        <x:v>Configuration_Assurance</x:v>
      </x:c>
      <x:c r="CM10551" t="str">
        <x:v>E18</x:v>
      </x:c>
      <x:c r="CN10551" t="str">
        <x:v>Execution may proceed only within controls</x:v>
      </x:c>
      <x:c r="CO10551" t="n">
        <x:f>IFERROR(IF(AND(TYPE('Configuration_Assurance'!E18)=TYPE(CN10551),ISBLANK('Configuration_Assurance'!E18)=ISBLANK(CN10551),EXACT('Configuration_Assurance'!E18,CN10551)),0,1),1)</x:f>
        <x:v>0</x:v>
      </x:c>
    </x:row>
    <x:row r="10552">
      <x:c r="CL10552" t="str">
        <x:v>Configuration_Assurance</x:v>
      </x:c>
      <x:c r="CM10552" t="str">
        <x:v>F18</x:v>
      </x:c>
      <x:c r="CN10552" t="str">
        <x:v>Authority/control change</x:v>
      </x:c>
      <x:c r="CO10552" t="n">
        <x:f>IFERROR(IF(AND(TYPE('Configuration_Assurance'!F18)=TYPE(CN10552),ISBLANK('Configuration_Assurance'!F18)=ISBLANK(CN10552),EXACT('Configuration_Assurance'!F18,CN10552)),0,1),1)</x:f>
        <x:v>0</x:v>
      </x:c>
    </x:row>
    <x:row r="10553">
      <x:c r="CL10553" t="str">
        <x:v>Configuration_Assurance</x:v>
      </x:c>
      <x:c r="CM10553" t="str">
        <x:v>G18</x:v>
      </x:c>
      <x:c r="CN10553" t="str">
        <x:v>Accountable authority</x:v>
      </x:c>
      <x:c r="CO10553" t="n">
        <x:f>IFERROR(IF(AND(TYPE('Configuration_Assurance'!G18)=TYPE(CN10553),ISBLANK('Configuration_Assurance'!G18)=ISBLANK(CN10553),EXACT('Configuration_Assurance'!G18,CN10553)),0,1),1)</x:f>
        <x:v>0</x:v>
      </x:c>
    </x:row>
    <x:row r="10554">
      <x:c r="CL10554" t="str">
        <x:v>Configuration_Assurance</x:v>
      </x:c>
      <x:c r="CM10554" t="str">
        <x:v>H18</x:v>
      </x:c>
      <x:c r="CN10554" t="str">
        <x:v>Authorization remains configuration-bound.</x:v>
      </x:c>
      <x:c r="CO10554" t="n">
        <x:f>IFERROR(IF(AND(TYPE('Configuration_Assurance'!H18)=TYPE(CN10554),ISBLANK('Configuration_Assurance'!H18)=ISBLANK(CN10554),EXACT('Configuration_Assurance'!H18,CN10554)),0,1),1)</x:f>
        <x:v>0</x:v>
      </x:c>
    </x:row>
    <x:row r="10555">
      <x:c r="CL10555" t="str">
        <x:v>Configuration_Assurance</x:v>
      </x:c>
      <x:c r="CM10555" t="str">
        <x:v>A19</x:v>
      </x:c>
      <x:c r="CN10555" t="str">
        <x:v>SELECTED</x:v>
      </x:c>
      <x:c r="CO10555" t="n">
        <x:f>IFERROR(IF(AND(TYPE('Configuration_Assurance'!A19)=TYPE(CN10555),ISBLANK('Configuration_Assurance'!A19)=ISBLANK(CN10555),EXACT('Configuration_Assurance'!A19,CN10555)),0,1),1)</x:f>
        <x:v>0</x:v>
      </x:c>
    </x:row>
    <x:row r="10556">
      <x:c r="CL10556" t="str">
        <x:v>Configuration_Assurance</x:v>
      </x:c>
      <x:c r="CM10556" t="str">
        <x:v>B19</x:v>
      </x:c>
      <x:c r="CN10556" t="str">
        <x:v>Candidate chosen</x:v>
      </x:c>
      <x:c r="CO10556" t="n">
        <x:f>IFERROR(IF(AND(TYPE('Configuration_Assurance'!B19)=TYPE(CN10556),ISBLANK('Configuration_Assurance'!B19)=ISBLANK(CN10556),EXACT('Configuration_Assurance'!B19,CN10556)),0,1),1)</x:f>
        <x:v>0</x:v>
      </x:c>
    </x:row>
    <x:row r="10557">
      <x:c r="CL10557" t="str">
        <x:v>Configuration_Assurance</x:v>
      </x:c>
      <x:c r="CM10557" t="str">
        <x:v>C19</x:v>
      </x:c>
      <x:c r="CN10557" t="str">
        <x:v>OPTION_A</x:v>
      </x:c>
      <x:c r="CO10557" t="n">
        <x:f>IFERROR(IF(AND(TYPE('Configuration_Assurance'!C19)=TYPE(CN10557),ISBLANK('Configuration_Assurance'!C19)=ISBLANK(CN10557),EXACT('Configuration_Assurance'!C19,CN10557)),0,1),1)</x:f>
        <x:v>0</x:v>
      </x:c>
    </x:row>
    <x:row r="10558">
      <x:c r="CL10558" t="str">
        <x:v>Configuration_Assurance</x:v>
      </x:c>
      <x:c r="CM10558" t="str">
        <x:v>D19</x:v>
      </x:c>
      <x:c r="CN10558" t="str">
        <x:v>Dashboard</x:v>
      </x:c>
      <x:c r="CO10558" t="n">
        <x:f>IFERROR(IF(AND(TYPE('Configuration_Assurance'!D19)=TYPE(CN10558),ISBLANK('Configuration_Assurance'!D19)=ISBLANK(CN10558),EXACT('Configuration_Assurance'!D19,CN10558)),0,1),1)</x:f>
        <x:v>0</x:v>
      </x:c>
    </x:row>
    <x:row r="10559">
      <x:c r="CL10559" t="str">
        <x:v>Configuration_Assurance</x:v>
      </x:c>
      <x:c r="CM10559" t="str">
        <x:v>E19</x:v>
      </x:c>
      <x:c r="CN10559" t="str">
        <x:v>Not yet proof of safe outcome</x:v>
      </x:c>
      <x:c r="CO10559" t="n">
        <x:f>IFERROR(IF(AND(TYPE('Configuration_Assurance'!E19)=TYPE(CN10559),ISBLANK('Configuration_Assurance'!E19)=ISBLANK(CN10559),EXACT('Configuration_Assurance'!E19,CN10559)),0,1),1)</x:f>
        <x:v>0</x:v>
      </x:c>
    </x:row>
    <x:row r="10560">
      <x:c r="CL10560" t="str">
        <x:v>Configuration_Assurance</x:v>
      </x:c>
      <x:c r="CM10560" t="str">
        <x:v>F19</x:v>
      </x:c>
      <x:c r="CN10560" t="str">
        <x:v>Selection basis changes</x:v>
      </x:c>
      <x:c r="CO10560" t="n">
        <x:f>IFERROR(IF(AND(TYPE('Configuration_Assurance'!F19)=TYPE(CN10560),ISBLANK('Configuration_Assurance'!F19)=ISBLANK(CN10560),EXACT('Configuration_Assurance'!F19,CN10560)),0,1),1)</x:f>
        <x:v>0</x:v>
      </x:c>
    </x:row>
    <x:row r="10561">
      <x:c r="CL10561" t="str">
        <x:v>Configuration_Assurance</x:v>
      </x:c>
      <x:c r="CM10561" t="str">
        <x:v>G19</x:v>
      </x:c>
      <x:c r="CN10561" t="str">
        <x:v>Decision owner</x:v>
      </x:c>
      <x:c r="CO10561" t="n">
        <x:f>IFERROR(IF(AND(TYPE('Configuration_Assurance'!G19)=TYPE(CN10561),ISBLANK('Configuration_Assurance'!G19)=ISBLANK(CN10561),EXACT('Configuration_Assurance'!G19,CN10561)),0,1),1)</x:f>
        <x:v>0</x:v>
      </x:c>
    </x:row>
    <x:row r="10562">
      <x:c r="CL10562" t="str">
        <x:v>Configuration_Assurance</x:v>
      </x:c>
      <x:c r="CM10562" t="str">
        <x:v>H19</x:v>
      </x:c>
      <x:c r="CN10562" t="str">
        <x:v>Option A is authority-selected after a non-decisive framework verdict; point-score ordering is not a unique cascade selection.</x:v>
      </x:c>
      <x:c r="CO10562" t="n">
        <x:f>IFERROR(IF(AND(TYPE('Configuration_Assurance'!H19)=TYPE(CN10562),ISBLANK('Configuration_Assurance'!H19)=ISBLANK(CN10562),EXACT('Configuration_Assurance'!H19,CN10562)),0,1),1)</x:f>
        <x:v>0</x:v>
      </x:c>
    </x:row>
    <x:row r="10563">
      <x:c r="CL10563" t="str">
        <x:v>Configuration_Assurance</x:v>
      </x:c>
      <x:c r="CM10563" t="str">
        <x:v>A20</x:v>
      </x:c>
      <x:c r="CN10563" t="str">
        <x:v>EXECUTION_APPROVED</x:v>
      </x:c>
      <x:c r="CO10563" t="n">
        <x:f>IFERROR(IF(AND(TYPE('Configuration_Assurance'!A20)=TYPE(CN10563),ISBLANK('Configuration_Assurance'!A20)=ISBLANK(CN10563),EXACT('Configuration_Assurance'!A20,CN10563)),0,1),1)</x:f>
        <x:v>0</x:v>
      </x:c>
    </x:row>
    <x:row r="10564">
      <x:c r="CL10564" t="str">
        <x:v>Configuration_Assurance</x:v>
      </x:c>
      <x:c r="CM10564" t="str">
        <x:v>B20</x:v>
      </x:c>
      <x:c r="CN10564" t="str">
        <x:v>Qualification plus current controls and authority hold</x:v>
      </x:c>
      <x:c r="CO10564" t="n">
        <x:f>IFERROR(IF(AND(TYPE('Configuration_Assurance'!B20)=TYPE(CN10564),ISBLANK('Configuration_Assurance'!B20)=ISBLANK(CN10564),EXACT('Configuration_Assurance'!B20,CN10564)),0,1),1)</x:f>
        <x:v>0</x:v>
      </x:c>
    </x:row>
    <x:row r="10565">
      <x:c r="CL10565" t="str">
        <x:v>Configuration_Assurance</x:v>
      </x:c>
      <x:c r="CM10565" t="str">
        <x:v>C20</x:v>
      </x:c>
      <x:c r="CN10565" t="str">
        <x:v>CONDITIONAL</x:v>
      </x:c>
      <x:c r="CO10565" t="n">
        <x:f>IFERROR(IF(AND(TYPE('Configuration_Assurance'!C20)=TYPE(CN10565),ISBLANK('Configuration_Assurance'!C20)=ISBLANK(CN10565),EXACT('Configuration_Assurance'!C20,CN10565)),0,1),1)</x:f>
        <x:v>0</x:v>
      </x:c>
    </x:row>
    <x:row r="10566">
      <x:c r="CL10566" t="str">
        <x:v>Configuration_Assurance</x:v>
      </x:c>
      <x:c r="CM10566" t="str">
        <x:v>D20</x:v>
      </x:c>
      <x:c r="CN10566" t="str">
        <x:v>CSV / PCC</x:v>
      </x:c>
      <x:c r="CO10566" t="n">
        <x:f>IFERROR(IF(AND(TYPE('Configuration_Assurance'!D20)=TYPE(CN10566),ISBLANK('Configuration_Assurance'!D20)=ISBLANK(CN10566),EXACT('Configuration_Assurance'!D20,CN10566)),0,1),1)</x:f>
        <x:v>0</x:v>
      </x:c>
    </x:row>
    <x:row r="10567">
      <x:c r="CL10567" t="str">
        <x:v>Configuration_Assurance</x:v>
      </x:c>
      <x:c r="CM10567" t="str">
        <x:v>E20</x:v>
      </x:c>
      <x:c r="CN10567" t="str">
        <x:v>Only within declared scope</x:v>
      </x:c>
      <x:c r="CO10567" t="n">
        <x:f>IFERROR(IF(AND(TYPE('Configuration_Assurance'!E20)=TYPE(CN10567),ISBLANK('Configuration_Assurance'!E20)=ISBLANK(CN10567),EXACT('Configuration_Assurance'!E20,CN10567)),0,1),1)</x:f>
        <x:v>0</x:v>
      </x:c>
    </x:row>
    <x:row r="10568">
      <x:c r="CL10568" t="str">
        <x:v>Configuration_Assurance</x:v>
      </x:c>
      <x:c r="CM10568" t="str">
        <x:v>F20</x:v>
      </x:c>
      <x:c r="CN10568" t="str">
        <x:v>Any trigger below</x:v>
      </x:c>
      <x:c r="CO10568" t="n">
        <x:f>IFERROR(IF(AND(TYPE('Configuration_Assurance'!F20)=TYPE(CN10568),ISBLANK('Configuration_Assurance'!F20)=ISBLANK(CN10568),EXACT('Configuration_Assurance'!F20,CN10568)),0,1),1)</x:f>
        <x:v>0</x:v>
      </x:c>
    </x:row>
    <x:row r="10569">
      <x:c r="CL10569" t="str">
        <x:v>Configuration_Assurance</x:v>
      </x:c>
      <x:c r="CM10569" t="str">
        <x:v>G20</x:v>
      </x:c>
      <x:c r="CN10569" t="str">
        <x:v>Accountable authority</x:v>
      </x:c>
      <x:c r="CO10569" t="n">
        <x:f>IFERROR(IF(AND(TYPE('Configuration_Assurance'!G20)=TYPE(CN10569),ISBLANK('Configuration_Assurance'!G20)=ISBLANK(CN10569),EXACT('Configuration_Assurance'!G20,CN10569)),0,1),1)</x:f>
        <x:v>0</x:v>
      </x:c>
    </x:row>
    <x:row r="10570">
      <x:c r="CL10570" t="str">
        <x:v>Configuration_Assurance</x:v>
      </x:c>
      <x:c r="CM10570" t="str">
        <x:v>H20</x:v>
      </x:c>
      <x:c r="CN10570" t="str">
        <x:v>Approval expires when assumptions change.</x:v>
      </x:c>
      <x:c r="CO10570" t="n">
        <x:f>IFERROR(IF(AND(TYPE('Configuration_Assurance'!H20)=TYPE(CN10570),ISBLANK('Configuration_Assurance'!H20)=ISBLANK(CN10570),EXACT('Configuration_Assurance'!H20,CN10570)),0,1),1)</x:f>
        <x:v>0</x:v>
      </x:c>
    </x:row>
    <x:row r="10571">
      <x:c r="CL10571" t="str">
        <x:v>Configuration_Assurance</x:v>
      </x:c>
      <x:c r="CM10571" t="str">
        <x:v>A21</x:v>
      </x:c>
      <x:c r="CN10571" t="str">
        <x:v>EXECUTED</x:v>
      </x:c>
      <x:c r="CO10571" t="n">
        <x:f>IFERROR(IF(AND(TYPE('Configuration_Assurance'!A21)=TYPE(CN10571),ISBLANK('Configuration_Assurance'!A21)=ISBLANK(CN10571),EXACT('Configuration_Assurance'!A21,CN10571)),0,1),1)</x:f>
        <x:v>0</x:v>
      </x:c>
    </x:row>
    <x:row r="10572">
      <x:c r="CL10572" t="str">
        <x:v>Configuration_Assurance</x:v>
      </x:c>
      <x:c r="CM10572" t="str">
        <x:v>B21</x:v>
      </x:c>
      <x:c r="CN10572" t="str">
        <x:v>Transition initiated or completed</x:v>
      </x:c>
      <x:c r="CO10572" t="n">
        <x:f>IFERROR(IF(AND(TYPE('Configuration_Assurance'!B21)=TYPE(CN10572),ISBLANK('Configuration_Assurance'!B21)=ISBLANK(CN10572),EXACT('Configuration_Assurance'!B21,CN10572)),0,1),1)</x:f>
        <x:v>0</x:v>
      </x:c>
    </x:row>
    <x:row r="10573">
      <x:c r="CL10573" t="str">
        <x:v>Configuration_Assurance</x:v>
      </x:c>
      <x:c r="CM10573" t="str">
        <x:v>C21</x:v>
      </x:c>
      <x:c r="CN10573" t="str">
        <x:v>NOT_EXECUTED_IN_WORKBOOK</x:v>
      </x:c>
      <x:c r="CO10573" t="n">
        <x:f>IFERROR(IF(AND(TYPE('Configuration_Assurance'!C21)=TYPE(CN10573),ISBLANK('Configuration_Assurance'!C21)=ISBLANK(CN10573),EXACT('Configuration_Assurance'!C21,CN10573)),0,1),1)</x:f>
        <x:v>0</x:v>
      </x:c>
    </x:row>
    <x:row r="10574">
      <x:c r="CL10574" t="str">
        <x:v>Configuration_Assurance</x:v>
      </x:c>
      <x:c r="CM10574" t="str">
        <x:v>D21</x:v>
      </x:c>
      <x:c r="CN10574" t="str">
        <x:v>External run required</x:v>
      </x:c>
      <x:c r="CO10574" t="n">
        <x:f>IFERROR(IF(AND(TYPE('Configuration_Assurance'!D21)=TYPE(CN10574),ISBLANK('Configuration_Assurance'!D21)=ISBLANK(CN10574),EXACT('Configuration_Assurance'!D21,CN10574)),0,1),1)</x:f>
        <x:v>0</x:v>
      </x:c>
    </x:row>
    <x:row r="10575">
      <x:c r="CL10575" t="str">
        <x:v>Configuration_Assurance</x:v>
      </x:c>
      <x:c r="CM10575" t="str">
        <x:v>E21</x:v>
      </x:c>
      <x:c r="CN10575" t="str">
        <x:v>No outcome claim</x:v>
      </x:c>
      <x:c r="CO10575" t="n">
        <x:f>IFERROR(IF(AND(TYPE('Configuration_Assurance'!E21)=TYPE(CN10575),ISBLANK('Configuration_Assurance'!E21)=ISBLANK(CN10575),EXACT('Configuration_Assurance'!E21,CN10575)),0,1),1)</x:f>
        <x:v>0</x:v>
      </x:c>
    </x:row>
    <x:row r="10576">
      <x:c r="CL10576" t="str">
        <x:v>Configuration_Assurance</x:v>
      </x:c>
      <x:c r="CM10576" t="str">
        <x:v>F21</x:v>
      </x:c>
      <x:c r="CN10576" t="str">
        <x:v>Execution occurs</x:v>
      </x:c>
      <x:c r="CO10576" t="n">
        <x:f>IFERROR(IF(AND(TYPE('Configuration_Assurance'!F21)=TYPE(CN10576),ISBLANK('Configuration_Assurance'!F21)=ISBLANK(CN10576),EXACT('Configuration_Assurance'!F21,CN10576)),0,1),1)</x:f>
        <x:v>0</x:v>
      </x:c>
    </x:row>
    <x:row r="10577">
      <x:c r="CL10577" t="str">
        <x:v>Configuration_Assurance</x:v>
      </x:c>
      <x:c r="CM10577" t="str">
        <x:v>G21</x:v>
      </x:c>
      <x:c r="CN10577" t="str">
        <x:v>Operator</x:v>
      </x:c>
      <x:c r="CO10577" t="n">
        <x:f>IFERROR(IF(AND(TYPE('Configuration_Assurance'!G21)=TYPE(CN10577),ISBLANK('Configuration_Assurance'!G21)=ISBLANK(CN10577),EXACT('Configuration_Assurance'!G21,CN10577)),0,1),1)</x:f>
        <x:v>0</x:v>
      </x:c>
    </x:row>
    <x:row r="10578">
      <x:c r="CL10578" t="str">
        <x:v>Configuration_Assurance</x:v>
      </x:c>
      <x:c r="CM10578" t="str">
        <x:v>H21</x:v>
      </x:c>
      <x:c r="CN10578" t="str">
        <x:v>Workbook is not an execution engine.</x:v>
      </x:c>
      <x:c r="CO10578" t="n">
        <x:f>IFERROR(IF(AND(TYPE('Configuration_Assurance'!H21)=TYPE(CN10578),ISBLANK('Configuration_Assurance'!H21)=ISBLANK(CN10578),EXACT('Configuration_Assurance'!H21,CN10578)),0,1),1)</x:f>
        <x:v>0</x:v>
      </x:c>
    </x:row>
    <x:row r="10579">
      <x:c r="CL10579" t="str">
        <x:v>Configuration_Assurance</x:v>
      </x:c>
      <x:c r="CM10579" t="str">
        <x:v>A22</x:v>
      </x:c>
      <x:c r="CN10579" t="str">
        <x:v>OBSERVED_OUTCOME</x:v>
      </x:c>
      <x:c r="CO10579" t="n">
        <x:f>IFERROR(IF(AND(TYPE('Configuration_Assurance'!A22)=TYPE(CN10579),ISBLANK('Configuration_Assurance'!A22)=ISBLANK(CN10579),EXACT('Configuration_Assurance'!A22,CN10579)),0,1),1)</x:f>
        <x:v>0</x:v>
      </x:c>
    </x:row>
    <x:row r="10580">
      <x:c r="CL10580" t="str">
        <x:v>Configuration_Assurance</x:v>
      </x:c>
      <x:c r="CM10580" t="str">
        <x:v>B22</x:v>
      </x:c>
      <x:c r="CN10580" t="str">
        <x:v>Post-execution evidence collected</x:v>
      </x:c>
      <x:c r="CO10580" t="n">
        <x:f>IFERROR(IF(AND(TYPE('Configuration_Assurance'!B22)=TYPE(CN10580),ISBLANK('Configuration_Assurance'!B22)=ISBLANK(CN10580),EXACT('Configuration_Assurance'!B22,CN10580)),0,1),1)</x:f>
        <x:v>0</x:v>
      </x:c>
    </x:row>
    <x:row r="10581">
      <x:c r="CL10581" t="str">
        <x:v>Configuration_Assurance</x:v>
      </x:c>
      <x:c r="CM10581" t="str">
        <x:v>C22</x:v>
      </x:c>
      <x:c r="CN10581" t="str">
        <x:v>NOT_AVAILABLE</x:v>
      </x:c>
      <x:c r="CO10581" t="n">
        <x:f>IFERROR(IF(AND(TYPE('Configuration_Assurance'!C22)=TYPE(CN10581),ISBLANK('Configuration_Assurance'!C22)=ISBLANK(CN10581),EXACT('Configuration_Assurance'!C22,CN10581)),0,1),1)</x:f>
        <x:v>0</x:v>
      </x:c>
    </x:row>
    <x:row r="10582">
      <x:c r="CL10582" t="str">
        <x:v>Configuration_Assurance</x:v>
      </x:c>
      <x:c r="CM10582" t="str">
        <x:v>D22</x:v>
      </x:c>
      <x:c r="CN10582" t="str">
        <x:v>External monitoring</x:v>
      </x:c>
      <x:c r="CO10582" t="n">
        <x:f>IFERROR(IF(AND(TYPE('Configuration_Assurance'!D22)=TYPE(CN10582),ISBLANK('Configuration_Assurance'!D22)=ISBLANK(CN10582),EXACT('Configuration_Assurance'!D22,CN10582)),0,1),1)</x:f>
        <x:v>0</x:v>
      </x:c>
    </x:row>
    <x:row r="10583">
      <x:c r="CL10583" t="str">
        <x:v>Configuration_Assurance</x:v>
      </x:c>
      <x:c r="CM10583" t="str">
        <x:v>E22</x:v>
      </x:c>
      <x:c r="CN10583" t="str">
        <x:v>No success claim</x:v>
      </x:c>
      <x:c r="CO10583" t="n">
        <x:f>IFERROR(IF(AND(TYPE('Configuration_Assurance'!E22)=TYPE(CN10583),ISBLANK('Configuration_Assurance'!E22)=ISBLANK(CN10583),EXACT('Configuration_Assurance'!E22,CN10583)),0,1),1)</x:f>
        <x:v>0</x:v>
      </x:c>
    </x:row>
    <x:row r="10584">
      <x:c r="CL10584" t="str">
        <x:v>Configuration_Assurance</x:v>
      </x:c>
      <x:c r="CM10584" t="str">
        <x:v>F22</x:v>
      </x:c>
      <x:c r="CN10584" t="str">
        <x:v>Outcome evidence arrives</x:v>
      </x:c>
      <x:c r="CO10584" t="n">
        <x:f>IFERROR(IF(AND(TYPE('Configuration_Assurance'!F22)=TYPE(CN10584),ISBLANK('Configuration_Assurance'!F22)=ISBLANK(CN10584),EXACT('Configuration_Assurance'!F22,CN10584)),0,1),1)</x:f>
        <x:v>0</x:v>
      </x:c>
    </x:row>
    <x:row r="10585">
      <x:c r="CL10585" t="str">
        <x:v>Configuration_Assurance</x:v>
      </x:c>
      <x:c r="CM10585" t="str">
        <x:v>G22</x:v>
      </x:c>
      <x:c r="CN10585" t="str">
        <x:v>Monitoring owner</x:v>
      </x:c>
      <x:c r="CO10585" t="n">
        <x:f>IFERROR(IF(AND(TYPE('Configuration_Assurance'!G22)=TYPE(CN10585),ISBLANK('Configuration_Assurance'!G22)=ISBLANK(CN10585),EXACT('Configuration_Assurance'!G22,CN10585)),0,1),1)</x:f>
        <x:v>0</x:v>
      </x:c>
    </x:row>
    <x:row r="10586">
      <x:c r="CL10586" t="str">
        <x:v>Configuration_Assurance</x:v>
      </x:c>
      <x:c r="CM10586" t="str">
        <x:v>H22</x:v>
      </x:c>
      <x:c r="CN10586" t="str">
        <x:v>Outcome does not validate every causal assumption.</x:v>
      </x:c>
      <x:c r="CO10586" t="n">
        <x:f>IFERROR(IF(AND(TYPE('Configuration_Assurance'!H22)=TYPE(CN10586),ISBLANK('Configuration_Assurance'!H22)=ISBLANK(CN10586),EXACT('Configuration_Assurance'!H22,CN10586)),0,1),1)</x:f>
        <x:v>0</x:v>
      </x:c>
    </x:row>
    <x:row r="10587">
      <x:c r="CL10587" t="str">
        <x:v>Configuration_Assurance</x:v>
      </x:c>
      <x:c r="CM10587" t="str">
        <x:v>A24</x:v>
      </x:c>
      <x:c r="CN10587" t="str">
        <x:v>STATE-TRANSITION-POST-STATE</x:v>
      </x:c>
      <x:c r="CO10587" t="n">
        <x:f>IFERROR(IF(AND(TYPE('Configuration_Assurance'!A24)=TYPE(CN10587),ISBLANK('Configuration_Assurance'!A24)=ISBLANK(CN10587),EXACT('Configuration_Assurance'!A24,CN10587)),0,1),1)</x:f>
        <x:v>0</x:v>
      </x:c>
    </x:row>
    <x:row r="10588">
      <x:c r="CL10588" t="str">
        <x:v>Configuration_Assurance</x:v>
      </x:c>
      <x:c r="CM10588" t="str">
        <x:v>B24</x:v>
      </x:c>
      <x:c r="CN10588" t="str">
        <x:v>Declared record</x:v>
      </x:c>
      <x:c r="CO10588" t="n">
        <x:f>IFERROR(IF(AND(TYPE('Configuration_Assurance'!B24)=TYPE(CN10588),ISBLANK('Configuration_Assurance'!B24)=ISBLANK(CN10588),EXACT('Configuration_Assurance'!B24,CN10588)),0,1),1)</x:f>
        <x:v>0</x:v>
      </x:c>
    </x:row>
    <x:row r="10589">
      <x:c r="CL10589" t="str">
        <x:v>Configuration_Assurance</x:v>
      </x:c>
      <x:c r="CM10589" t="str">
        <x:v>C24</x:v>
      </x:c>
      <x:c r="CN10589" t="str">
        <x:v>Status</x:v>
      </x:c>
      <x:c r="CO10589" t="n">
        <x:f>IFERROR(IF(AND(TYPE('Configuration_Assurance'!C24)=TYPE(CN10589),ISBLANK('Configuration_Assurance'!C24)=ISBLANK(CN10589),EXACT('Configuration_Assurance'!C24,CN10589)),0,1),1)</x:f>
        <x:v>0</x:v>
      </x:c>
    </x:row>
    <x:row r="10590">
      <x:c r="CL10590" t="str">
        <x:v>Configuration_Assurance</x:v>
      </x:c>
      <x:c r="CM10590" t="str">
        <x:v>D24</x:v>
      </x:c>
      <x:c r="CN10590" t="str">
        <x:v>Evidence</x:v>
      </x:c>
      <x:c r="CO10590" t="n">
        <x:f>IFERROR(IF(AND(TYPE('Configuration_Assurance'!D24)=TYPE(CN10590),ISBLANK('Configuration_Assurance'!D24)=ISBLANK(CN10590),EXACT('Configuration_Assurance'!D24,CN10590)),0,1),1)</x:f>
        <x:v>0</x:v>
      </x:c>
    </x:row>
    <x:row r="10591">
      <x:c r="CL10591" t="str">
        <x:v>Configuration_Assurance</x:v>
      </x:c>
      <x:c r="CM10591" t="str">
        <x:v>E24</x:v>
      </x:c>
      <x:c r="CN10591" t="str">
        <x:v>Failure / refusal condition</x:v>
      </x:c>
      <x:c r="CO10591" t="n">
        <x:f>IFERROR(IF(AND(TYPE('Configuration_Assurance'!E24)=TYPE(CN10591),ISBLANK('Configuration_Assurance'!E24)=ISBLANK(CN10591),EXACT('Configuration_Assurance'!E24,CN10591)),0,1),1)</x:f>
        <x:v>0</x:v>
      </x:c>
    </x:row>
    <x:row r="10592">
      <x:c r="CL10592" t="str">
        <x:v>Configuration_Assurance</x:v>
      </x:c>
      <x:c r="CM10592" t="str">
        <x:v>F24</x:v>
      </x:c>
      <x:c r="CN10592" t="str">
        <x:v>Affected stage(s)</x:v>
      </x:c>
      <x:c r="CO10592" t="n">
        <x:f>IFERROR(IF(AND(TYPE('Configuration_Assurance'!F24)=TYPE(CN10592),ISBLANK('Configuration_Assurance'!F24)=ISBLANK(CN10592),EXACT('Configuration_Assurance'!F24,CN10592)),0,1),1)</x:f>
        <x:v>0</x:v>
      </x:c>
    </x:row>
    <x:row r="10593">
      <x:c r="CL10593" t="str">
        <x:v>Configuration_Assurance</x:v>
      </x:c>
      <x:c r="CM10593" t="str">
        <x:v>G24</x:v>
      </x:c>
      <x:c r="CN10593" t="str">
        <x:v>Owner</x:v>
      </x:c>
      <x:c r="CO10593" t="n">
        <x:f>IFERROR(IF(AND(TYPE('Configuration_Assurance'!G24)=TYPE(CN10593),ISBLANK('Configuration_Assurance'!G24)=ISBLANK(CN10593),EXACT('Configuration_Assurance'!G24,CN10593)),0,1),1)</x:f>
        <x:v>0</x:v>
      </x:c>
    </x:row>
    <x:row r="10594">
      <x:c r="CL10594" t="str">
        <x:v>Configuration_Assurance</x:v>
      </x:c>
      <x:c r="CM10594" t="str">
        <x:v>H24</x:v>
      </x:c>
      <x:c r="CN10594" t="str">
        <x:v>Notes</x:v>
      </x:c>
      <x:c r="CO10594" t="n">
        <x:f>IFERROR(IF(AND(TYPE('Configuration_Assurance'!H24)=TYPE(CN10594),ISBLANK('Configuration_Assurance'!H24)=ISBLANK(CN10594),EXACT('Configuration_Assurance'!H24,CN10594)),0,1),1)</x:f>
        <x:v>0</x:v>
      </x:c>
    </x:row>
    <x:row r="10595">
      <x:c r="CL10595" t="str">
        <x:v>Configuration_Assurance</x:v>
      </x:c>
      <x:c r="CM10595" t="str">
        <x:v>A25</x:v>
      </x:c>
      <x:c r="CN10595" t="str">
        <x:v>current_state</x:v>
      </x:c>
      <x:c r="CO10595" t="n">
        <x:f>IFERROR(IF(AND(TYPE('Configuration_Assurance'!A25)=TYPE(CN10595),ISBLANK('Configuration_Assurance'!A25)=ISBLANK(CN10595),EXACT('Configuration_Assurance'!A25,CN10595)),0,1),1)</x:f>
        <x:v>0</x:v>
      </x:c>
    </x:row>
    <x:row r="10596">
      <x:c r="CL10596" t="str">
        <x:v>Configuration_Assurance</x:v>
      </x:c>
      <x:c r="CM10596" t="str">
        <x:v>B25</x:v>
      </x:c>
      <x:c r="CN10596" t="str">
        <x:v>Remote-work policy baseline</x:v>
      </x:c>
      <x:c r="CO10596" t="n">
        <x:f>IFERROR(IF(AND(TYPE('Configuration_Assurance'!B25)=TYPE(CN10596),ISBLANK('Configuration_Assurance'!B25)=ISBLANK(CN10596),EXACT('Configuration_Assurance'!B25,CN10596)),0,1),1)</x:f>
        <x:v>0</x:v>
      </x:c>
    </x:row>
    <x:row r="10597">
      <x:c r="CL10597" t="str">
        <x:v>Configuration_Assurance</x:v>
      </x:c>
      <x:c r="CM10597" t="str">
        <x:v>C25</x:v>
      </x:c>
      <x:c r="CN10597" t="str">
        <x:v>DECLARED</x:v>
      </x:c>
      <x:c r="CO10597" t="n">
        <x:f>IFERROR(IF(AND(TYPE('Configuration_Assurance'!C25)=TYPE(CN10597),ISBLANK('Configuration_Assurance'!C25)=ISBLANK(CN10597),EXACT('Configuration_Assurance'!C25,CN10597)),0,1),1)</x:f>
        <x:v>0</x:v>
      </x:c>
    </x:row>
    <x:row r="10598">
      <x:c r="CL10598" t="str">
        <x:v>Configuration_Assurance</x:v>
      </x:c>
      <x:c r="CM10598" t="str">
        <x:v>D25</x:v>
      </x:c>
      <x:c r="CN10598" t="str">
        <x:v>Qualification_Continuity</x:v>
      </x:c>
      <x:c r="CO10598" t="n">
        <x:f>IFERROR(IF(AND(TYPE('Configuration_Assurance'!D25)=TYPE(CN10598),ISBLANK('Configuration_Assurance'!D25)=ISBLANK(CN10598),EXACT('Configuration_Assurance'!D25,CN10598)),0,1),1)</x:f>
        <x:v>0</x:v>
      </x:c>
    </x:row>
    <x:row r="10599">
      <x:c r="CL10599" t="str">
        <x:v>Configuration_Assurance</x:v>
      </x:c>
      <x:c r="CM10599" t="str">
        <x:v>E25</x:v>
      </x:c>
      <x:c r="CN10599" t="str">
        <x:v>State materially unknown</x:v>
      </x:c>
      <x:c r="CO10599" t="n">
        <x:f>IFERROR(IF(AND(TYPE('Configuration_Assurance'!E25)=TYPE(CN10599),ISBLANK('Configuration_Assurance'!E25)=ISBLANK(CN10599),EXACT('Configuration_Assurance'!E25,CN10599)),0,1),1)</x:f>
        <x:v>0</x:v>
      </x:c>
    </x:row>
    <x:row r="10600">
      <x:c r="CL10600" t="str">
        <x:v>Configuration_Assurance</x:v>
      </x:c>
      <x:c r="CM10600" t="str">
        <x:v>F25</x:v>
      </x:c>
      <x:c r="CN10600" t="str">
        <x:v>RG</x:v>
      </x:c>
      <x:c r="CO10600" t="n">
        <x:f>IFERROR(IF(AND(TYPE('Configuration_Assurance'!F25)=TYPE(CN10600),ISBLANK('Configuration_Assurance'!F25)=ISBLANK(CN10600),EXACT('Configuration_Assurance'!F25,CN10600)),0,1),1)</x:f>
        <x:v>0</x:v>
      </x:c>
    </x:row>
    <x:row r="10601">
      <x:c r="CL10601" t="str">
        <x:v>Configuration_Assurance</x:v>
      </x:c>
      <x:c r="CM10601" t="str">
        <x:v>G25</x:v>
      </x:c>
      <x:c r="CN10601" t="str">
        <x:v>Reviewer</x:v>
      </x:c>
      <x:c r="CO10601" t="n">
        <x:f>IFERROR(IF(AND(TYPE('Configuration_Assurance'!G25)=TYPE(CN10601),ISBLANK('Configuration_Assurance'!G25)=ISBLANK(CN10601),EXACT('Configuration_Assurance'!G25,CN10601)),0,1),1)</x:f>
        <x:v>0</x:v>
      </x:c>
    </x:row>
    <x:row r="10602">
      <x:c r="CL10602" t="str">
        <x:v>Configuration_Assurance</x:v>
      </x:c>
      <x:c r="CM10602" t="str">
        <x:v>H25</x:v>
      </x:c>
      <x:c r="CN10602" t="str">
        <x:v>Current-state validity is separate from transition validity.</x:v>
      </x:c>
      <x:c r="CO10602" t="n">
        <x:f>IFERROR(IF(AND(TYPE('Configuration_Assurance'!H25)=TYPE(CN10602),ISBLANK('Configuration_Assurance'!H25)=ISBLANK(CN10602),EXACT('Configuration_Assurance'!H25,CN10602)),0,1),1)</x:f>
        <x:v>0</x:v>
      </x:c>
    </x:row>
    <x:row r="10603">
      <x:c r="CL10603" t="str">
        <x:v>Configuration_Assurance</x:v>
      </x:c>
      <x:c r="CM10603" t="str">
        <x:v>A26</x:v>
      </x:c>
      <x:c r="CN10603" t="str">
        <x:v>proposed_transition</x:v>
      </x:c>
      <x:c r="CO10603" t="n">
        <x:f>IFERROR(IF(AND(TYPE('Configuration_Assurance'!A26)=TYPE(CN10603),ISBLANK('Configuration_Assurance'!A26)=ISBLANK(CN10603),EXACT('Configuration_Assurance'!A26,CN10603)),0,1),1)</x:f>
        <x:v>0</x:v>
      </x:c>
    </x:row>
    <x:row r="10604">
      <x:c r="CL10604" t="str">
        <x:v>Configuration_Assurance</x:v>
      </x:c>
      <x:c r="CM10604" t="str">
        <x:v>B26</x:v>
      </x:c>
      <x:c r="CN10604" t="str">
        <x:v>Authorize and implement authority-selected Option A only within the declared authority and control envelope.</x:v>
      </x:c>
      <x:c r="CO10604" t="n">
        <x:f>IFERROR(IF(AND(TYPE('Configuration_Assurance'!B26)=TYPE(CN10604),ISBLANK('Configuration_Assurance'!B26)=ISBLANK(CN10604),EXACT('Configuration_Assurance'!B26,CN10604)),0,1),1)</x:f>
        <x:v>0</x:v>
      </x:c>
    </x:row>
    <x:row r="10605">
      <x:c r="CL10605" t="str">
        <x:v>Configuration_Assurance</x:v>
      </x:c>
      <x:c r="CM10605" t="str">
        <x:v>C26</x:v>
      </x:c>
      <x:c r="CN10605" t="str">
        <x:v>DECLARED</x:v>
      </x:c>
      <x:c r="CO10605" t="n">
        <x:f>IFERROR(IF(AND(TYPE('Configuration_Assurance'!C26)=TYPE(CN10605),ISBLANK('Configuration_Assurance'!C26)=ISBLANK(CN10605),EXACT('Configuration_Assurance'!C26,CN10605)),0,1),1)</x:f>
        <x:v>0</x:v>
      </x:c>
    </x:row>
    <x:row r="10606">
      <x:c r="CL10606" t="str">
        <x:v>Configuration_Assurance</x:v>
      </x:c>
      <x:c r="CM10606" t="str">
        <x:v>D26</x:v>
      </x:c>
      <x:c r="CN10606" t="str">
        <x:v>Qualification_Continuity</x:v>
      </x:c>
      <x:c r="CO10606" t="n">
        <x:f>IFERROR(IF(AND(TYPE('Configuration_Assurance'!D26)=TYPE(CN10606),ISBLANK('Configuration_Assurance'!D26)=ISBLANK(CN10606),EXACT('Configuration_Assurance'!D26,CN10606)),0,1),1)</x:f>
        <x:v>0</x:v>
      </x:c>
    </x:row>
    <x:row r="10607">
      <x:c r="CL10607" t="str">
        <x:v>Configuration_Assurance</x:v>
      </x:c>
      <x:c r="CM10607" t="str">
        <x:v>E26</x:v>
      </x:c>
      <x:c r="CN10607" t="str">
        <x:v>Rights, ruin, or viability uncertainty</x:v>
      </x:c>
      <x:c r="CO10607" t="n">
        <x:f>IFERROR(IF(AND(TYPE('Configuration_Assurance'!E26)=TYPE(CN10607),ISBLANK('Configuration_Assurance'!E26)=ISBLANK(CN10607),EXACT('Configuration_Assurance'!E26,CN10607)),0,1),1)</x:f>
        <x:v>0</x:v>
      </x:c>
    </x:row>
    <x:row r="10608">
      <x:c r="CL10608" t="str">
        <x:v>Configuration_Assurance</x:v>
      </x:c>
      <x:c r="CM10608" t="str">
        <x:v>F26</x:v>
      </x:c>
      <x:c r="CN10608" t="str">
        <x:v>RF,TRC,CSV</x:v>
      </x:c>
      <x:c r="CO10608" t="n">
        <x:f>IFERROR(IF(AND(TYPE('Configuration_Assurance'!F26)=TYPE(CN10608),ISBLANK('Configuration_Assurance'!F26)=ISBLANK(CN10608),EXACT('Configuration_Assurance'!F26,CN10608)),0,1),1)</x:f>
        <x:v>0</x:v>
      </x:c>
    </x:row>
    <x:row r="10609">
      <x:c r="CL10609" t="str">
        <x:v>Configuration_Assurance</x:v>
      </x:c>
      <x:c r="CM10609" t="str">
        <x:v>G26</x:v>
      </x:c>
      <x:c r="CN10609" t="str">
        <x:v>Decision owner</x:v>
      </x:c>
      <x:c r="CO10609" t="n">
        <x:f>IFERROR(IF(AND(TYPE('Configuration_Assurance'!G26)=TYPE(CN10609),ISBLANK('Configuration_Assurance'!G26)=ISBLANK(CN10609),EXACT('Configuration_Assurance'!G26,CN10609)),0,1),1)</x:f>
        <x:v>0</x:v>
      </x:c>
    </x:row>
    <x:row r="10610">
      <x:c r="CL10610" t="str">
        <x:v>Configuration_Assurance</x:v>
      </x:c>
      <x:c r="CM10610" t="str">
        <x:v>H26</x:v>
      </x:c>
      <x:c r="CN10610" t="str">
        <x:v>A valid current state does not establish an admissible transition.</x:v>
      </x:c>
      <x:c r="CO10610" t="n">
        <x:f>IFERROR(IF(AND(TYPE('Configuration_Assurance'!H26)=TYPE(CN10610),ISBLANK('Configuration_Assurance'!H26)=ISBLANK(CN10610),EXACT('Configuration_Assurance'!H26,CN10610)),0,1),1)</x:f>
        <x:v>0</x:v>
      </x:c>
    </x:row>
    <x:row r="10611">
      <x:c r="CL10611" t="str">
        <x:v>Configuration_Assurance</x:v>
      </x:c>
      <x:c r="CM10611" t="str">
        <x:v>A27</x:v>
      </x:c>
      <x:c r="CN10611" t="str">
        <x:v>resulting_state</x:v>
      </x:c>
      <x:c r="CO10611" t="n">
        <x:f>IFERROR(IF(AND(TYPE('Configuration_Assurance'!A27)=TYPE(CN10611),ISBLANK('Configuration_Assurance'!A27)=ISBLANK(CN10611),EXACT('Configuration_Assurance'!A27,CN10611)),0,1),1)</x:f>
        <x:v>0</x:v>
      </x:c>
    </x:row>
    <x:row r="10612">
      <x:c r="CL10612" t="str">
        <x:v>Configuration_Assurance</x:v>
      </x:c>
      <x:c r="CM10612" t="str">
        <x:v>B27</x:v>
      </x:c>
      <x:c r="CN10612" t="str">
        <x:v>Monitored policy state with rollback path</x:v>
      </x:c>
      <x:c r="CO10612" t="n">
        <x:f>IFERROR(IF(AND(TYPE('Configuration_Assurance'!B27)=TYPE(CN10612),ISBLANK('Configuration_Assurance'!B27)=ISBLANK(CN10612),EXACT('Configuration_Assurance'!B27,CN10612)),0,1),1)</x:f>
        <x:v>0</x:v>
      </x:c>
    </x:row>
    <x:row r="10613">
      <x:c r="CL10613" t="str">
        <x:v>Configuration_Assurance</x:v>
      </x:c>
      <x:c r="CM10613" t="str">
        <x:v>C27</x:v>
      </x:c>
      <x:c r="CN10613" t="str">
        <x:v>PROVISIONAL</x:v>
      </x:c>
      <x:c r="CO10613" t="n">
        <x:f>IFERROR(IF(AND(TYPE('Configuration_Assurance'!C27)=TYPE(CN10613),ISBLANK('Configuration_Assurance'!C27)=ISBLANK(CN10613),EXACT('Configuration_Assurance'!C27,CN10613)),0,1),1)</x:f>
        <x:v>0</x:v>
      </x:c>
    </x:row>
    <x:row r="10614">
      <x:c r="CL10614" t="str">
        <x:v>Configuration_Assurance</x:v>
      </x:c>
      <x:c r="CM10614" t="str">
        <x:v>D27</x:v>
      </x:c>
      <x:c r="CN10614" t="str">
        <x:v>Outcome_Requalification</x:v>
      </x:c>
      <x:c r="CO10614" t="n">
        <x:f>IFERROR(IF(AND(TYPE('Configuration_Assurance'!D27)=TYPE(CN10614),ISBLANK('Configuration_Assurance'!D27)=ISBLANK(CN10614),EXACT('Configuration_Assurance'!D27,CN10614)),0,1),1)</x:f>
        <x:v>0</x:v>
      </x:c>
    </x:row>
    <x:row r="10615">
      <x:c r="CL10615" t="str">
        <x:v>Configuration_Assurance</x:v>
      </x:c>
      <x:c r="CM10615" t="str">
        <x:v>E27</x:v>
      </x:c>
      <x:c r="CN10615" t="str">
        <x:v>Uncontained or irreversible degradation</x:v>
      </x:c>
      <x:c r="CO10615" t="n">
        <x:f>IFERROR(IF(AND(TYPE('Configuration_Assurance'!E27)=TYPE(CN10615),ISBLANK('Configuration_Assurance'!E27)=ISBLANK(CN10615),EXACT('Configuration_Assurance'!E27,CN10615)),0,1),1)</x:f>
        <x:v>0</x:v>
      </x:c>
    </x:row>
    <x:row r="10616">
      <x:c r="CL10616" t="str">
        <x:v>Configuration_Assurance</x:v>
      </x:c>
      <x:c r="CM10616" t="str">
        <x:v>F27</x:v>
      </x:c>
      <x:c r="CN10616" t="str">
        <x:v>CSV</x:v>
      </x:c>
      <x:c r="CO10616" t="n">
        <x:f>IFERROR(IF(AND(TYPE('Configuration_Assurance'!F27)=TYPE(CN10616),ISBLANK('Configuration_Assurance'!F27)=ISBLANK(CN10616),EXACT('Configuration_Assurance'!F27,CN10616)),0,1),1)</x:f>
        <x:v>0</x:v>
      </x:c>
    </x:row>
    <x:row r="10617">
      <x:c r="CL10617" t="str">
        <x:v>Configuration_Assurance</x:v>
      </x:c>
      <x:c r="CM10617" t="str">
        <x:v>G27</x:v>
      </x:c>
      <x:c r="CN10617" t="str">
        <x:v>Monitoring owner</x:v>
      </x:c>
      <x:c r="CO10617" t="n">
        <x:f>IFERROR(IF(AND(TYPE('Configuration_Assurance'!G27)=TYPE(CN10617),ISBLANK('Configuration_Assurance'!G27)=ISBLANK(CN10617),EXACT('Configuration_Assurance'!G27,CN10617)),0,1),1)</x:f>
        <x:v>0</x:v>
      </x:c>
    </x:row>
    <x:row r="10618">
      <x:c r="CL10618" t="str">
        <x:v>Configuration_Assurance</x:v>
      </x:c>
      <x:c r="CM10618" t="str">
        <x:v>H27</x:v>
      </x:c>
      <x:c r="CN10618" t="str">
        <x:v>An admissible transition does not establish a viable post-state.</x:v>
      </x:c>
      <x:c r="CO10618" t="n">
        <x:f>IFERROR(IF(AND(TYPE('Configuration_Assurance'!H27)=TYPE(CN10618),ISBLANK('Configuration_Assurance'!H27)=ISBLANK(CN10618),EXACT('Configuration_Assurance'!H27,CN10618)),0,1),1)</x:f>
        <x:v>0</x:v>
      </x:c>
    </x:row>
    <x:row r="10619">
      <x:c r="CL10619" t="str">
        <x:v>Configuration_Assurance</x:v>
      </x:c>
      <x:c r="CM10619" t="str">
        <x:v>A29</x:v>
      </x:c>
      <x:c r="CN10619" t="str">
        <x:v>REQUALIFICATION TRIGGER</x:v>
      </x:c>
      <x:c r="CO10619" t="n">
        <x:f>IFERROR(IF(AND(TYPE('Configuration_Assurance'!A29)=TYPE(CN10619),ISBLANK('Configuration_Assurance'!A29)=ISBLANK(CN10619),EXACT('Configuration_Assurance'!A29,CN10619)),0,1),1)</x:f>
        <x:v>0</x:v>
      </x:c>
    </x:row>
    <x:row r="10620">
      <x:c r="CL10620" t="str">
        <x:v>Configuration_Assurance</x:v>
      </x:c>
      <x:c r="CM10620" t="str">
        <x:v>B29</x:v>
      </x:c>
      <x:c r="CN10620" t="str">
        <x:v>Current status</x:v>
      </x:c>
      <x:c r="CO10620" t="n">
        <x:f>IFERROR(IF(AND(TYPE('Configuration_Assurance'!B29)=TYPE(CN10620),ISBLANK('Configuration_Assurance'!B29)=ISBLANK(CN10620),EXACT('Configuration_Assurance'!B29,CN10620)),0,1),1)</x:f>
        <x:v>0</x:v>
      </x:c>
    </x:row>
    <x:row r="10621">
      <x:c r="CL10621" t="str">
        <x:v>Configuration_Assurance</x:v>
      </x:c>
      <x:c r="CM10621" t="str">
        <x:v>C29</x:v>
      </x:c>
      <x:c r="CN10621" t="str">
        <x:v>Required action</x:v>
      </x:c>
      <x:c r="CO10621" t="n">
        <x:f>IFERROR(IF(AND(TYPE('Configuration_Assurance'!C29)=TYPE(CN10621),ISBLANK('Configuration_Assurance'!C29)=ISBLANK(CN10621),EXACT('Configuration_Assurance'!C29,CN10621)),0,1),1)</x:f>
        <x:v>0</x:v>
      </x:c>
    </x:row>
    <x:row r="10622">
      <x:c r="CL10622" t="str">
        <x:v>Configuration_Assurance</x:v>
      </x:c>
      <x:c r="CM10622" t="str">
        <x:v>D29</x:v>
      </x:c>
      <x:c r="CN10622" t="str">
        <x:v>Affected stage(s)</x:v>
      </x:c>
      <x:c r="CO10622" t="n">
        <x:f>IFERROR(IF(AND(TYPE('Configuration_Assurance'!D29)=TYPE(CN10622),ISBLANK('Configuration_Assurance'!D29)=ISBLANK(CN10622),EXACT('Configuration_Assurance'!D29,CN10622)),0,1),1)</x:f>
        <x:v>0</x:v>
      </x:c>
    </x:row>
    <x:row r="10623">
      <x:c r="CL10623" t="str">
        <x:v>Configuration_Assurance</x:v>
      </x:c>
      <x:c r="CM10623" t="str">
        <x:v>E29</x:v>
      </x:c>
      <x:c r="CN10623" t="str">
        <x:v>Evidence needed</x:v>
      </x:c>
      <x:c r="CO10623" t="n">
        <x:f>IFERROR(IF(AND(TYPE('Configuration_Assurance'!E29)=TYPE(CN10623),ISBLANK('Configuration_Assurance'!E29)=ISBLANK(CN10623),EXACT('Configuration_Assurance'!E29,CN10623)),0,1),1)</x:f>
        <x:v>0</x:v>
      </x:c>
    </x:row>
    <x:row r="10624">
      <x:c r="CL10624" t="str">
        <x:v>Configuration_Assurance</x:v>
      </x:c>
      <x:c r="CM10624" t="str">
        <x:v>F29</x:v>
      </x:c>
      <x:c r="CN10624" t="str">
        <x:v>Owner</x:v>
      </x:c>
      <x:c r="CO10624" t="n">
        <x:f>IFERROR(IF(AND(TYPE('Configuration_Assurance'!F29)=TYPE(CN10624),ISBLANK('Configuration_Assurance'!F29)=ISBLANK(CN10624),EXACT('Configuration_Assurance'!F29,CN10624)),0,1),1)</x:f>
        <x:v>0</x:v>
      </x:c>
    </x:row>
    <x:row r="10625">
      <x:c r="CL10625" t="str">
        <x:v>Configuration_Assurance</x:v>
      </x:c>
      <x:c r="CM10625" t="str">
        <x:v>G29</x:v>
      </x:c>
      <x:c r="CN10625" t="str">
        <x:v>Deadline</x:v>
      </x:c>
      <x:c r="CO10625" t="n">
        <x:f>IFERROR(IF(AND(TYPE('Configuration_Assurance'!G29)=TYPE(CN10625),ISBLANK('Configuration_Assurance'!G29)=ISBLANK(CN10625),EXACT('Configuration_Assurance'!G29,CN10625)),0,1),1)</x:f>
        <x:v>0</x:v>
      </x:c>
    </x:row>
    <x:row r="10626">
      <x:c r="CL10626" t="str">
        <x:v>Configuration_Assurance</x:v>
      </x:c>
      <x:c r="CM10626" t="str">
        <x:v>H29</x:v>
      </x:c>
      <x:c r="CN10626" t="str">
        <x:v>Notes</x:v>
      </x:c>
      <x:c r="CO10626" t="n">
        <x:f>IFERROR(IF(AND(TYPE('Configuration_Assurance'!H29)=TYPE(CN10626),ISBLANK('Configuration_Assurance'!H29)=ISBLANK(CN10626),EXACT('Configuration_Assurance'!H29,CN10626)),0,1),1)</x:f>
        <x:v>0</x:v>
      </x:c>
    </x:row>
    <x:row r="10627">
      <x:c r="CL10627" t="str">
        <x:v>Configuration_Assurance</x:v>
      </x:c>
      <x:c r="CM10627" t="str">
        <x:v>A30</x:v>
      </x:c>
      <x:c r="CN10627" t="str">
        <x:v>Model/software/hardware update</x:v>
      </x:c>
      <x:c r="CO10627" t="n">
        <x:f>IFERROR(IF(AND(TYPE('Configuration_Assurance'!A30)=TYPE(CN10627),ISBLANK('Configuration_Assurance'!A30)=ISBLANK(CN10627),EXACT('Configuration_Assurance'!A30,CN10627)),0,1),1)</x:f>
        <x:v>0</x:v>
      </x:c>
    </x:row>
    <x:row r="10628">
      <x:c r="CL10628" t="str">
        <x:v>Configuration_Assurance</x:v>
      </x:c>
      <x:c r="CM10628" t="str">
        <x:v>B30</x:v>
      </x:c>
      <x:c r="CN10628" t="str">
        <x:v>INACTIVE</x:v>
      </x:c>
      <x:c r="CO10628" t="n">
        <x:f>IFERROR(IF(AND(TYPE('Configuration_Assurance'!B30)=TYPE(CN10628),ISBLANK('Configuration_Assurance'!B30)=ISBLANK(CN10628),EXACT('Configuration_Assurance'!B30,CN10628)),0,1),1)</x:f>
        <x:v>0</x:v>
      </x:c>
    </x:row>
    <x:row r="10629">
      <x:c r="CL10629" t="str">
        <x:v>Configuration_Assurance</x:v>
      </x:c>
      <x:c r="CM10629" t="str">
        <x:v>C30</x:v>
      </x:c>
      <x:c r="CN10629" t="str">
        <x:v>Create new configuration id and rerun</x:v>
      </x:c>
      <x:c r="CO10629" t="n">
        <x:f>IFERROR(IF(AND(TYPE('Configuration_Assurance'!C30)=TYPE(CN10629),ISBLANK('Configuration_Assurance'!C30)=ISBLANK(CN10629),EXACT('Configuration_Assurance'!C30,CN10629)),0,1),1)</x:f>
        <x:v>0</x:v>
      </x:c>
    </x:row>
    <x:row r="10630">
      <x:c r="CL10630" t="str">
        <x:v>Configuration_Assurance</x:v>
      </x:c>
      <x:c r="CM10630" t="str">
        <x:v>D30</x:v>
      </x:c>
      <x:c r="CN10630" t="str">
        <x:v>RG,TRC,CSV,RLS</x:v>
      </x:c>
      <x:c r="CO10630" t="n">
        <x:f>IFERROR(IF(AND(TYPE('Configuration_Assurance'!D30)=TYPE(CN10630),ISBLANK('Configuration_Assurance'!D30)=ISBLANK(CN10630),EXACT('Configuration_Assurance'!D30,CN10630)),0,1),1)</x:f>
        <x:v>0</x:v>
      </x:c>
    </x:row>
    <x:row r="10631">
      <x:c r="CL10631" t="str">
        <x:v>Configuration_Assurance</x:v>
      </x:c>
      <x:c r="CM10631" t="str">
        <x:v>E30</x:v>
      </x:c>
      <x:c r="CN10631" t="str">
        <x:v>Change log and tests</x:v>
      </x:c>
      <x:c r="CO10631" t="n">
        <x:f>IFERROR(IF(AND(TYPE('Configuration_Assurance'!E30)=TYPE(CN10631),ISBLANK('Configuration_Assurance'!E30)=ISBLANK(CN10631),EXACT('Configuration_Assurance'!E30,CN10631)),0,1),1)</x:f>
        <x:v>0</x:v>
      </x:c>
    </x:row>
    <x:row r="10632">
      <x:c r="CL10632" t="str">
        <x:v>Configuration_Assurance</x:v>
      </x:c>
      <x:c r="CM10632" t="str">
        <x:v>F30</x:v>
      </x:c>
      <x:c r="CN10632" t="str">
        <x:v>Technical owner</x:v>
      </x:c>
      <x:c r="CO10632" t="n">
        <x:f>IFERROR(IF(AND(TYPE('Configuration_Assurance'!F30)=TYPE(CN10632),ISBLANK('Configuration_Assurance'!F30)=ISBLANK(CN10632),EXACT('Configuration_Assurance'!F30,CN10632)),0,1),1)</x:f>
        <x:v>0</x:v>
      </x:c>
    </x:row>
    <x:row r="10633">
      <x:c r="CL10633" t="str">
        <x:v>Configuration_Assurance</x:v>
      </x:c>
      <x:c r="CM10633" t="str">
        <x:v>G30</x:v>
      </x:c>
      <x:c r="CN10633" t="str">
        <x:v>Before use</x:v>
      </x:c>
      <x:c r="CO10633" t="n">
        <x:f>IFERROR(IF(AND(TYPE('Configuration_Assurance'!G30)=TYPE(CN10633),ISBLANK('Configuration_Assurance'!G30)=ISBLANK(CN10633),EXACT('Configuration_Assurance'!G30,CN10633)),0,1),1)</x:f>
        <x:v>0</x:v>
      </x:c>
    </x:row>
    <x:row r="10634">
      <x:c r="CL10634" t="str">
        <x:v>Configuration_Assurance</x:v>
      </x:c>
      <x:c r="CM10634" t="str">
        <x:v>A31</x:v>
      </x:c>
      <x:c r="CN10634" t="str">
        <x:v>Tool or permission expansion</x:v>
      </x:c>
      <x:c r="CO10634" t="n">
        <x:f>IFERROR(IF(AND(TYPE('Configuration_Assurance'!A31)=TYPE(CN10634),ISBLANK('Configuration_Assurance'!A31)=ISBLANK(CN10634),EXACT('Configuration_Assurance'!A31,CN10634)),0,1),1)</x:f>
        <x:v>0</x:v>
      </x:c>
    </x:row>
    <x:row r="10635">
      <x:c r="CL10635" t="str">
        <x:v>Configuration_Assurance</x:v>
      </x:c>
      <x:c r="CM10635" t="str">
        <x:v>B31</x:v>
      </x:c>
      <x:c r="CN10635" t="str">
        <x:v>INACTIVE</x:v>
      </x:c>
      <x:c r="CO10635" t="n">
        <x:f>IFERROR(IF(AND(TYPE('Configuration_Assurance'!B31)=TYPE(CN10635),ISBLANK('Configuration_Assurance'!B31)=ISBLANK(CN10635),EXACT('Configuration_Assurance'!B31,CN10635)),0,1),1)</x:f>
        <x:v>0</x:v>
      </x:c>
    </x:row>
    <x:row r="10636">
      <x:c r="CL10636" t="str">
        <x:v>Configuration_Assurance</x:v>
      </x:c>
      <x:c r="CM10636" t="str">
        <x:v>C31</x:v>
      </x:c>
      <x:c r="CN10636" t="str">
        <x:v>Rerun capability and rights analysis</x:v>
      </x:c>
      <x:c r="CO10636" t="n">
        <x:f>IFERROR(IF(AND(TYPE('Configuration_Assurance'!C31)=TYPE(CN10636),ISBLANK('Configuration_Assurance'!C31)=ISBLANK(CN10636),EXACT('Configuration_Assurance'!C31,CN10636)),0,1),1)</x:f>
        <x:v>0</x:v>
      </x:c>
    </x:row>
    <x:row r="10637">
      <x:c r="CL10637" t="str">
        <x:v>Configuration_Assurance</x:v>
      </x:c>
      <x:c r="CM10637" t="str">
        <x:v>D31</x:v>
      </x:c>
      <x:c r="CN10637" t="str">
        <x:v>RG,RF,TRC,CSV</x:v>
      </x:c>
      <x:c r="CO10637" t="n">
        <x:f>IFERROR(IF(AND(TYPE('Configuration_Assurance'!D31)=TYPE(CN10637),ISBLANK('Configuration_Assurance'!D31)=ISBLANK(CN10637),EXACT('Configuration_Assurance'!D31,CN10637)),0,1),1)</x:f>
        <x:v>0</x:v>
      </x:c>
    </x:row>
    <x:row r="10638">
      <x:c r="CL10638" t="str">
        <x:v>Configuration_Assurance</x:v>
      </x:c>
      <x:c r="CM10638" t="str">
        <x:v>E31</x:v>
      </x:c>
      <x:c r="CN10638" t="str">
        <x:v>Permission diff</x:v>
      </x:c>
      <x:c r="CO10638" t="n">
        <x:f>IFERROR(IF(AND(TYPE('Configuration_Assurance'!E31)=TYPE(CN10638),ISBLANK('Configuration_Assurance'!E31)=ISBLANK(CN10638),EXACT('Configuration_Assurance'!E31,CN10638)),0,1),1)</x:f>
        <x:v>0</x:v>
      </x:c>
    </x:row>
    <x:row r="10639">
      <x:c r="CL10639" t="str">
        <x:v>Configuration_Assurance</x:v>
      </x:c>
      <x:c r="CM10639" t="str">
        <x:v>F31</x:v>
      </x:c>
      <x:c r="CN10639" t="str">
        <x:v>Operator</x:v>
      </x:c>
      <x:c r="CO10639" t="n">
        <x:f>IFERROR(IF(AND(TYPE('Configuration_Assurance'!F31)=TYPE(CN10639),ISBLANK('Configuration_Assurance'!F31)=ISBLANK(CN10639),EXACT('Configuration_Assurance'!F31,CN10639)),0,1),1)</x:f>
        <x:v>0</x:v>
      </x:c>
    </x:row>
    <x:row r="10640">
      <x:c r="CL10640" t="str">
        <x:v>Configuration_Assurance</x:v>
      </x:c>
      <x:c r="CM10640" t="str">
        <x:v>G31</x:v>
      </x:c>
      <x:c r="CN10640" t="str">
        <x:v>Before activation</x:v>
      </x:c>
      <x:c r="CO10640" t="n">
        <x:f>IFERROR(IF(AND(TYPE('Configuration_Assurance'!G31)=TYPE(CN10640),ISBLANK('Configuration_Assurance'!G31)=ISBLANK(CN10640),EXACT('Configuration_Assurance'!G31,CN10640)),0,1),1)</x:f>
        <x:v>0</x:v>
      </x:c>
    </x:row>
    <x:row r="10641">
      <x:c r="CL10641" t="str">
        <x:v>Configuration_Assurance</x:v>
      </x:c>
      <x:c r="CM10641" t="str">
        <x:v>A32</x:v>
      </x:c>
      <x:c r="CN10641" t="str">
        <x:v>Control expiry or failure</x:v>
      </x:c>
      <x:c r="CO10641" t="n">
        <x:f>IFERROR(IF(AND(TYPE('Configuration_Assurance'!A32)=TYPE(CN10641),ISBLANK('Configuration_Assurance'!A32)=ISBLANK(CN10641),EXACT('Configuration_Assurance'!A32,CN10641)),0,1),1)</x:f>
        <x:v>0</x:v>
      </x:c>
    </x:row>
    <x:row r="10642">
      <x:c r="CL10642" t="str">
        <x:v>Configuration_Assurance</x:v>
      </x:c>
      <x:c r="CM10642" t="str">
        <x:v>B32</x:v>
      </x:c>
      <x:c r="CN10642" t="str">
        <x:v>ACTIVE_MONITOR</x:v>
      </x:c>
      <x:c r="CO10642" t="n">
        <x:f>IFERROR(IF(AND(TYPE('Configuration_Assurance'!B32)=TYPE(CN10642),ISBLANK('Configuration_Assurance'!B32)=ISBLANK(CN10642),EXACT('Configuration_Assurance'!B32,CN10642)),0,1),1)</x:f>
        <x:v>0</x:v>
      </x:c>
    </x:row>
    <x:row r="10643">
      <x:c r="CL10643" t="str">
        <x:v>Configuration_Assurance</x:v>
      </x:c>
      <x:c r="CM10643" t="str">
        <x:v>C32</x:v>
      </x:c>
      <x:c r="CN10643" t="str">
        <x:v>Suspend inherited approval</x:v>
      </x:c>
      <x:c r="CO10643" t="n">
        <x:f>IFERROR(IF(AND(TYPE('Configuration_Assurance'!C32)=TYPE(CN10643),ISBLANK('Configuration_Assurance'!C32)=ISBLANK(CN10643),EXACT('Configuration_Assurance'!C32,CN10643)),0,1),1)</x:f>
        <x:v>0</x:v>
      </x:c>
    </x:row>
    <x:row r="10644">
      <x:c r="CL10644" t="str">
        <x:v>Configuration_Assurance</x:v>
      </x:c>
      <x:c r="CM10644" t="str">
        <x:v>D32</x:v>
      </x:c>
      <x:c r="CN10644" t="str">
        <x:v>CSV</x:v>
      </x:c>
      <x:c r="CO10644" t="n">
        <x:f>IFERROR(IF(AND(TYPE('Configuration_Assurance'!D32)=TYPE(CN10644),ISBLANK('Configuration_Assurance'!D32)=ISBLANK(CN10644),EXACT('Configuration_Assurance'!D32,CN10644)),0,1),1)</x:f>
        <x:v>0</x:v>
      </x:c>
    </x:row>
    <x:row r="10645">
      <x:c r="CL10645" t="str">
        <x:v>Configuration_Assurance</x:v>
      </x:c>
      <x:c r="CM10645" t="str">
        <x:v>E32</x:v>
      </x:c>
      <x:c r="CN10645" t="str">
        <x:v>Control evidence</x:v>
      </x:c>
      <x:c r="CO10645" t="n">
        <x:f>IFERROR(IF(AND(TYPE('Configuration_Assurance'!E32)=TYPE(CN10645),ISBLANK('Configuration_Assurance'!E32)=ISBLANK(CN10645),EXACT('Configuration_Assurance'!E32,CN10645)),0,1),1)</x:f>
        <x:v>0</x:v>
      </x:c>
    </x:row>
    <x:row r="10646">
      <x:c r="CL10646" t="str">
        <x:v>Configuration_Assurance</x:v>
      </x:c>
      <x:c r="CM10646" t="str">
        <x:v>F32</x:v>
      </x:c>
      <x:c r="CN10646" t="str">
        <x:v>Control owner</x:v>
      </x:c>
      <x:c r="CO10646" t="n">
        <x:f>IFERROR(IF(AND(TYPE('Configuration_Assurance'!F32)=TYPE(CN10646),ISBLANK('Configuration_Assurance'!F32)=ISBLANK(CN10646),EXACT('Configuration_Assurance'!F32,CN10646)),0,1),1)</x:f>
        <x:v>0</x:v>
      </x:c>
    </x:row>
    <x:row r="10647">
      <x:c r="CL10647" t="str">
        <x:v>Configuration_Assurance</x:v>
      </x:c>
      <x:c r="CM10647" t="str">
        <x:v>G32</x:v>
      </x:c>
      <x:c r="CN10647" t="str">
        <x:v>Immediate</x:v>
      </x:c>
      <x:c r="CO10647" t="n">
        <x:f>IFERROR(IF(AND(TYPE('Configuration_Assurance'!G32)=TYPE(CN10647),ISBLANK('Configuration_Assurance'!G32)=ISBLANK(CN10647),EXACT('Configuration_Assurance'!G32,CN10647)),0,1),1)</x:f>
        <x:v>0</x:v>
      </x:c>
    </x:row>
    <x:row r="10648">
      <x:c r="CL10648" t="str">
        <x:v>Configuration_Assurance</x:v>
      </x:c>
      <x:c r="CM10648" t="str">
        <x:v>A33</x:v>
      </x:c>
      <x:c r="CN10648" t="str">
        <x:v>New affected party or rights issue</x:v>
      </x:c>
      <x:c r="CO10648" t="n">
        <x:f>IFERROR(IF(AND(TYPE('Configuration_Assurance'!A33)=TYPE(CN10648),ISBLANK('Configuration_Assurance'!A33)=ISBLANK(CN10648),EXACT('Configuration_Assurance'!A33,CN10648)),0,1),1)</x:f>
        <x:v>0</x:v>
      </x:c>
    </x:row>
    <x:row r="10649">
      <x:c r="CL10649" t="str">
        <x:v>Configuration_Assurance</x:v>
      </x:c>
      <x:c r="CM10649" t="str">
        <x:v>B33</x:v>
      </x:c>
      <x:c r="CN10649" t="str">
        <x:v>INACTIVE</x:v>
      </x:c>
      <x:c r="CO10649" t="n">
        <x:f>IFERROR(IF(AND(TYPE('Configuration_Assurance'!B33)=TYPE(CN10649),ISBLANK('Configuration_Assurance'!B33)=ISBLANK(CN10649),EXACT('Configuration_Assurance'!B33,CN10649)),0,1),1)</x:f>
        <x:v>0</x:v>
      </x:c>
    </x:row>
    <x:row r="10650">
      <x:c r="CL10650" t="str">
        <x:v>Configuration_Assurance</x:v>
      </x:c>
      <x:c r="CM10650" t="str">
        <x:v>C33</x:v>
      </x:c>
      <x:c r="CN10650" t="str">
        <x:v>Reopen stakeholder and Rights Floor mapping</x:v>
      </x:c>
      <x:c r="CO10650" t="n">
        <x:f>IFERROR(IF(AND(TYPE('Configuration_Assurance'!C33)=TYPE(CN10650),ISBLANK('Configuration_Assurance'!C33)=ISBLANK(CN10650),EXACT('Configuration_Assurance'!C33,CN10650)),0,1),1)</x:f>
        <x:v>0</x:v>
      </x:c>
    </x:row>
    <x:row r="10651">
      <x:c r="CL10651" t="str">
        <x:v>Configuration_Assurance</x:v>
      </x:c>
      <x:c r="CM10651" t="str">
        <x:v>D33</x:v>
      </x:c>
      <x:c r="CN10651" t="str">
        <x:v>RG,RF</x:v>
      </x:c>
      <x:c r="CO10651" t="n">
        <x:f>IFERROR(IF(AND(TYPE('Configuration_Assurance'!D33)=TYPE(CN10651),ISBLANK('Configuration_Assurance'!D33)=ISBLANK(CN10651),EXACT('Configuration_Assurance'!D33,CN10651)),0,1),1)</x:f>
        <x:v>0</x:v>
      </x:c>
    </x:row>
    <x:row r="10652">
      <x:c r="CL10652" t="str">
        <x:v>Configuration_Assurance</x:v>
      </x:c>
      <x:c r="CM10652" t="str">
        <x:v>E33</x:v>
      </x:c>
      <x:c r="CN10652" t="str">
        <x:v>Affected-party evidence</x:v>
      </x:c>
      <x:c r="CO10652" t="n">
        <x:f>IFERROR(IF(AND(TYPE('Configuration_Assurance'!E33)=TYPE(CN10652),ISBLANK('Configuration_Assurance'!E33)=ISBLANK(CN10652),EXACT('Configuration_Assurance'!E33,CN10652)),0,1),1)</x:f>
        <x:v>0</x:v>
      </x:c>
    </x:row>
    <x:row r="10653">
      <x:c r="CL10653" t="str">
        <x:v>Configuration_Assurance</x:v>
      </x:c>
      <x:c r="CM10653" t="str">
        <x:v>F33</x:v>
      </x:c>
      <x:c r="CN10653" t="str">
        <x:v>Governance owner</x:v>
      </x:c>
      <x:c r="CO10653" t="n">
        <x:f>IFERROR(IF(AND(TYPE('Configuration_Assurance'!F33)=TYPE(CN10653),ISBLANK('Configuration_Assurance'!F33)=ISBLANK(CN10653),EXACT('Configuration_Assurance'!F33,CN10653)),0,1),1)</x:f>
        <x:v>0</x:v>
      </x:c>
    </x:row>
    <x:row r="10654">
      <x:c r="CL10654" t="str">
        <x:v>Configuration_Assurance</x:v>
      </x:c>
      <x:c r="CM10654" t="str">
        <x:v>G33</x:v>
      </x:c>
      <x:c r="CN10654" t="str">
        <x:v>Before continuation</x:v>
      </x:c>
      <x:c r="CO10654" t="n">
        <x:f>IFERROR(IF(AND(TYPE('Configuration_Assurance'!G33)=TYPE(CN10654),ISBLANK('Configuration_Assurance'!G33)=ISBLANK(CN10654),EXACT('Configuration_Assurance'!G33,CN10654)),0,1),1)</x:f>
        <x:v>0</x:v>
      </x:c>
    </x:row>
    <x:row r="10655">
      <x:c r="CL10655" t="str">
        <x:v>Configuration_Assurance</x:v>
      </x:c>
      <x:c r="CM10655" t="str">
        <x:v>A34</x:v>
      </x:c>
      <x:c r="CN10655" t="str">
        <x:v>New ruin pathway or dependency</x:v>
      </x:c>
      <x:c r="CO10655" t="n">
        <x:f>IFERROR(IF(AND(TYPE('Configuration_Assurance'!A34)=TYPE(CN10655),ISBLANK('Configuration_Assurance'!A34)=ISBLANK(CN10655),EXACT('Configuration_Assurance'!A34,CN10655)),0,1),1)</x:f>
        <x:v>0</x:v>
      </x:c>
    </x:row>
    <x:row r="10656">
      <x:c r="CL10656" t="str">
        <x:v>Configuration_Assurance</x:v>
      </x:c>
      <x:c r="CM10656" t="str">
        <x:v>B34</x:v>
      </x:c>
      <x:c r="CN10656" t="str">
        <x:v>INACTIVE</x:v>
      </x:c>
      <x:c r="CO10656" t="n">
        <x:f>IFERROR(IF(AND(TYPE('Configuration_Assurance'!B34)=TYPE(CN10656),ISBLANK('Configuration_Assurance'!B34)=ISBLANK(CN10656),EXACT('Configuration_Assurance'!B34,CN10656)),0,1),1)</x:f>
        <x:v>0</x:v>
      </x:c>
    </x:row>
    <x:row r="10657">
      <x:c r="CL10657" t="str">
        <x:v>Configuration_Assurance</x:v>
      </x:c>
      <x:c r="CM10657" t="str">
        <x:v>C34</x:v>
      </x:c>
      <x:c r="CN10657" t="str">
        <x:v>Reopen TRC and CSV</x:v>
      </x:c>
      <x:c r="CO10657" t="n">
        <x:f>IFERROR(IF(AND(TYPE('Configuration_Assurance'!C34)=TYPE(CN10657),ISBLANK('Configuration_Assurance'!C34)=ISBLANK(CN10657),EXACT('Configuration_Assurance'!C34,CN10657)),0,1),1)</x:f>
        <x:v>0</x:v>
      </x:c>
    </x:row>
    <x:row r="10658">
      <x:c r="CL10658" t="str">
        <x:v>Configuration_Assurance</x:v>
      </x:c>
      <x:c r="CM10658" t="str">
        <x:v>D34</x:v>
      </x:c>
      <x:c r="CN10658" t="str">
        <x:v>TRC,CSV</x:v>
      </x:c>
      <x:c r="CO10658" t="n">
        <x:f>IFERROR(IF(AND(TYPE('Configuration_Assurance'!D34)=TYPE(CN10658),ISBLANK('Configuration_Assurance'!D34)=ISBLANK(CN10658),EXACT('Configuration_Assurance'!D34,CN10658)),0,1),1)</x:f>
        <x:v>0</x:v>
      </x:c>
    </x:row>
    <x:row r="10659">
      <x:c r="CL10659" t="str">
        <x:v>Configuration_Assurance</x:v>
      </x:c>
      <x:c r="CM10659" t="str">
        <x:v>E34</x:v>
      </x:c>
      <x:c r="CN10659" t="str">
        <x:v>Scenario/dependency evidence</x:v>
      </x:c>
      <x:c r="CO10659" t="n">
        <x:f>IFERROR(IF(AND(TYPE('Configuration_Assurance'!E34)=TYPE(CN10659),ISBLANK('Configuration_Assurance'!E34)=ISBLANK(CN10659),EXACT('Configuration_Assurance'!E34,CN10659)),0,1),1)</x:f>
        <x:v>0</x:v>
      </x:c>
    </x:row>
    <x:row r="10660">
      <x:c r="CL10660" t="str">
        <x:v>Configuration_Assurance</x:v>
      </x:c>
      <x:c r="CM10660" t="str">
        <x:v>F34</x:v>
      </x:c>
      <x:c r="CN10660" t="str">
        <x:v>Risk owner</x:v>
      </x:c>
      <x:c r="CO10660" t="n">
        <x:f>IFERROR(IF(AND(TYPE('Configuration_Assurance'!F34)=TYPE(CN10660),ISBLANK('Configuration_Assurance'!F34)=ISBLANK(CN10660),EXACT('Configuration_Assurance'!F34,CN10660)),0,1),1)</x:f>
        <x:v>0</x:v>
      </x:c>
    </x:row>
    <x:row r="10661">
      <x:c r="CL10661" t="str">
        <x:v>Configuration_Assurance</x:v>
      </x:c>
      <x:c r="CM10661" t="str">
        <x:v>G34</x:v>
      </x:c>
      <x:c r="CN10661" t="str">
        <x:v>Before continuation</x:v>
      </x:c>
      <x:c r="CO10661" t="n">
        <x:f>IFERROR(IF(AND(TYPE('Configuration_Assurance'!G34)=TYPE(CN10661),ISBLANK('Configuration_Assurance'!G34)=ISBLANK(CN10661),EXACT('Configuration_Assurance'!G34,CN10661)),0,1),1)</x:f>
        <x:v>0</x:v>
      </x:c>
    </x:row>
    <x:row r="10662">
      <x:c r="CL10662" t="str">
        <x:v>Configuration_Assurance</x:v>
      </x:c>
      <x:c r="CM10662" t="str">
        <x:v>A35</x:v>
      </x:c>
      <x:c r="CN10662" t="str">
        <x:v>Domain/environment change</x:v>
      </x:c>
      <x:c r="CO10662" t="n">
        <x:f>IFERROR(IF(AND(TYPE('Configuration_Assurance'!A35)=TYPE(CN10662),ISBLANK('Configuration_Assurance'!A35)=ISBLANK(CN10662),EXACT('Configuration_Assurance'!A35,CN10662)),0,1),1)</x:f>
        <x:v>0</x:v>
      </x:c>
    </x:row>
    <x:row r="10663">
      <x:c r="CL10663" t="str">
        <x:v>Configuration_Assurance</x:v>
      </x:c>
      <x:c r="CM10663" t="str">
        <x:v>B35</x:v>
      </x:c>
      <x:c r="CN10663" t="str">
        <x:v>INACTIVE</x:v>
      </x:c>
      <x:c r="CO10663" t="n">
        <x:f>IFERROR(IF(AND(TYPE('Configuration_Assurance'!B35)=TYPE(CN10663),ISBLANK('Configuration_Assurance'!B35)=ISBLANK(CN10663),EXACT('Configuration_Assurance'!B35,CN10663)),0,1),1)</x:f>
        <x:v>0</x:v>
      </x:c>
    </x:row>
    <x:row r="10664">
      <x:c r="CL10664" t="str">
        <x:v>Configuration_Assurance</x:v>
      </x:c>
      <x:c r="CM10664" t="str">
        <x:v>C35</x:v>
      </x:c>
      <x:c r="CN10664" t="str">
        <x:v>New validity-envelope analysis</x:v>
      </x:c>
      <x:c r="CO10664" t="n">
        <x:f>IFERROR(IF(AND(TYPE('Configuration_Assurance'!C35)=TYPE(CN10664),ISBLANK('Configuration_Assurance'!C35)=ISBLANK(CN10664),EXACT('Configuration_Assurance'!C35,CN10664)),0,1),1)</x:f>
        <x:v>0</x:v>
      </x:c>
    </x:row>
    <x:row r="10665">
      <x:c r="CL10665" t="str">
        <x:v>Configuration_Assurance</x:v>
      </x:c>
      <x:c r="CM10665" t="str">
        <x:v>D35</x:v>
      </x:c>
      <x:c r="CN10665" t="str">
        <x:v>RG,TRC,CSV</x:v>
      </x:c>
      <x:c r="CO10665" t="n">
        <x:f>IFERROR(IF(AND(TYPE('Configuration_Assurance'!D35)=TYPE(CN10665),ISBLANK('Configuration_Assurance'!D35)=ISBLANK(CN10665),EXACT('Configuration_Assurance'!D35,CN10665)),0,1),1)</x:f>
        <x:v>0</x:v>
      </x:c>
    </x:row>
    <x:row r="10666">
      <x:c r="CL10666" t="str">
        <x:v>Configuration_Assurance</x:v>
      </x:c>
      <x:c r="CM10666" t="str">
        <x:v>E35</x:v>
      </x:c>
      <x:c r="CN10666" t="str">
        <x:v>Domain evidence</x:v>
      </x:c>
      <x:c r="CO10666" t="n">
        <x:f>IFERROR(IF(AND(TYPE('Configuration_Assurance'!E35)=TYPE(CN10666),ISBLANK('Configuration_Assurance'!E35)=ISBLANK(CN10666),EXACT('Configuration_Assurance'!E35,CN10666)),0,1),1)</x:f>
        <x:v>0</x:v>
      </x:c>
    </x:row>
    <x:row r="10667">
      <x:c r="CL10667" t="str">
        <x:v>Configuration_Assurance</x:v>
      </x:c>
      <x:c r="CM10667" t="str">
        <x:v>F35</x:v>
      </x:c>
      <x:c r="CN10667" t="str">
        <x:v>Reviewer</x:v>
      </x:c>
      <x:c r="CO10667" t="n">
        <x:f>IFERROR(IF(AND(TYPE('Configuration_Assurance'!F35)=TYPE(CN10667),ISBLANK('Configuration_Assurance'!F35)=ISBLANK(CN10667),EXACT('Configuration_Assurance'!F35,CN10667)),0,1),1)</x:f>
        <x:v>0</x:v>
      </x:c>
    </x:row>
    <x:row r="10668">
      <x:c r="CL10668" t="str">
        <x:v>Configuration_Assurance</x:v>
      </x:c>
      <x:c r="CM10668" t="str">
        <x:v>G35</x:v>
      </x:c>
      <x:c r="CN10668" t="str">
        <x:v>Before transfer</x:v>
      </x:c>
      <x:c r="CO10668" t="n">
        <x:f>IFERROR(IF(AND(TYPE('Configuration_Assurance'!G35)=TYPE(CN10668),ISBLANK('Configuration_Assurance'!G35)=ISBLANK(CN10668),EXACT('Configuration_Assurance'!G35,CN10668)),0,1),1)</x:f>
        <x:v>0</x:v>
      </x:c>
    </x:row>
    <x:row r="10669">
      <x:c r="CL10669" t="str">
        <x:v>Configuration_Assurance</x:v>
      </x:c>
      <x:c r="CM10669" t="str">
        <x:v>A36</x:v>
      </x:c>
      <x:c r="CN10669" t="str">
        <x:v>Incident, near miss, or cumulative degradation</x:v>
      </x:c>
      <x:c r="CO10669" t="n">
        <x:f>IFERROR(IF(AND(TYPE('Configuration_Assurance'!A36)=TYPE(CN10669),ISBLANK('Configuration_Assurance'!A36)=ISBLANK(CN10669),EXACT('Configuration_Assurance'!A36,CN10669)),0,1),1)</x:f>
        <x:v>0</x:v>
      </x:c>
    </x:row>
    <x:row r="10670">
      <x:c r="CL10670" t="str">
        <x:v>Configuration_Assurance</x:v>
      </x:c>
      <x:c r="CM10670" t="str">
        <x:v>B36</x:v>
      </x:c>
      <x:c r="CN10670" t="str">
        <x:v>INACTIVE</x:v>
      </x:c>
      <x:c r="CO10670" t="n">
        <x:f>IFERROR(IF(AND(TYPE('Configuration_Assurance'!B36)=TYPE(CN10670),ISBLANK('Configuration_Assurance'!B36)=ISBLANK(CN10670),EXACT('Configuration_Assurance'!B36,CN10670)),0,1),1)</x:f>
        <x:v>0</x:v>
      </x:c>
    </x:row>
    <x:row r="10671">
      <x:c r="CL10671" t="str">
        <x:v>Configuration_Assurance</x:v>
      </x:c>
      <x:c r="CM10671" t="str">
        <x:v>C36</x:v>
      </x:c>
      <x:c r="CN10671" t="str">
        <x:v>Suspend, investigate, and rerun</x:v>
      </x:c>
      <x:c r="CO10671" t="n">
        <x:f>IFERROR(IF(AND(TYPE('Configuration_Assurance'!C36)=TYPE(CN10671),ISBLANK('Configuration_Assurance'!C36)=ISBLANK(CN10671),EXACT('Configuration_Assurance'!C36,CN10671)),0,1),1)</x:f>
        <x:v>0</x:v>
      </x:c>
    </x:row>
    <x:row r="10672">
      <x:c r="CL10672" t="str">
        <x:v>Configuration_Assurance</x:v>
      </x:c>
      <x:c r="CM10672" t="str">
        <x:v>D36</x:v>
      </x:c>
      <x:c r="CN10672" t="str">
        <x:v>RG,TRC,CSV</x:v>
      </x:c>
      <x:c r="CO10672" t="n">
        <x:f>IFERROR(IF(AND(TYPE('Configuration_Assurance'!D36)=TYPE(CN10672),ISBLANK('Configuration_Assurance'!D36)=ISBLANK(CN10672),EXACT('Configuration_Assurance'!D36,CN10672)),0,1),1)</x:f>
        <x:v>0</x:v>
      </x:c>
    </x:row>
    <x:row r="10673">
      <x:c r="CL10673" t="str">
        <x:v>Configuration_Assurance</x:v>
      </x:c>
      <x:c r="CM10673" t="str">
        <x:v>E36</x:v>
      </x:c>
      <x:c r="CN10673" t="str">
        <x:v>Incident/monitoring record</x:v>
      </x:c>
      <x:c r="CO10673" t="n">
        <x:f>IFERROR(IF(AND(TYPE('Configuration_Assurance'!E36)=TYPE(CN10673),ISBLANK('Configuration_Assurance'!E36)=ISBLANK(CN10673),EXACT('Configuration_Assurance'!E36,CN10673)),0,1),1)</x:f>
        <x:v>0</x:v>
      </x:c>
    </x:row>
    <x:row r="10674">
      <x:c r="CL10674" t="str">
        <x:v>Configuration_Assurance</x:v>
      </x:c>
      <x:c r="CM10674" t="str">
        <x:v>F36</x:v>
      </x:c>
      <x:c r="CN10674" t="str">
        <x:v>Safety owner</x:v>
      </x:c>
      <x:c r="CO10674" t="n">
        <x:f>IFERROR(IF(AND(TYPE('Configuration_Assurance'!F36)=TYPE(CN10674),ISBLANK('Configuration_Assurance'!F36)=ISBLANK(CN10674),EXACT('Configuration_Assurance'!F36,CN10674)),0,1),1)</x:f>
        <x:v>0</x:v>
      </x:c>
    </x:row>
    <x:row r="10675">
      <x:c r="CL10675" t="str">
        <x:v>Configuration_Assurance</x:v>
      </x:c>
      <x:c r="CM10675" t="str">
        <x:v>G36</x:v>
      </x:c>
      <x:c r="CN10675" t="str">
        <x:v>Immediate</x:v>
      </x:c>
      <x:c r="CO10675" t="n">
        <x:f>IFERROR(IF(AND(TYPE('Configuration_Assurance'!G36)=TYPE(CN10675),ISBLANK('Configuration_Assurance'!G36)=ISBLANK(CN10675),EXACT('Configuration_Assurance'!G36,CN10675)),0,1),1)</x:f>
        <x:v>0</x:v>
      </x:c>
    </x:row>
    <x:row r="10676">
      <x:c r="CL10676" t="str">
        <x:v>Configuration_Assurance</x:v>
      </x:c>
      <x:c r="CM10676" t="str">
        <x:v>A38</x:v>
      </x:c>
      <x:c r="CN10676" t="str">
        <x:v>SAFE EVIDENCE-GAINING EXPERIMENT</x:v>
      </x:c>
      <x:c r="CO10676" t="n">
        <x:f>IFERROR(IF(AND(TYPE('Configuration_Assurance'!A38)=TYPE(CN10676),ISBLANK('Configuration_Assurance'!A38)=ISBLANK(CN10676),EXACT('Configuration_Assurance'!A38,CN10676)),0,1),1)</x:f>
        <x:v>0</x:v>
      </x:c>
    </x:row>
    <x:row r="10677">
      <x:c r="CL10677" t="str">
        <x:v>Configuration_Assurance</x:v>
      </x:c>
      <x:c r="CM10677" t="str">
        <x:v>B38</x:v>
      </x:c>
      <x:c r="CN10677" t="str">
        <x:v>Declared value</x:v>
      </x:c>
      <x:c r="CO10677" t="n">
        <x:f>IFERROR(IF(AND(TYPE('Configuration_Assurance'!B38)=TYPE(CN10677),ISBLANK('Configuration_Assurance'!B38)=ISBLANK(CN10677),EXACT('Configuration_Assurance'!B38,CN10677)),0,1),1)</x:f>
        <x:v>0</x:v>
      </x:c>
    </x:row>
    <x:row r="10678">
      <x:c r="CL10678" t="str">
        <x:v>Configuration_Assurance</x:v>
      </x:c>
      <x:c r="CM10678" t="str">
        <x:v>C38</x:v>
      </x:c>
      <x:c r="CN10678" t="str">
        <x:v>Status</x:v>
      </x:c>
      <x:c r="CO10678" t="n">
        <x:f>IFERROR(IF(AND(TYPE('Configuration_Assurance'!C38)=TYPE(CN10678),ISBLANK('Configuration_Assurance'!C38)=ISBLANK(CN10678),EXACT('Configuration_Assurance'!C38,CN10678)),0,1),1)</x:f>
        <x:v>0</x:v>
      </x:c>
    </x:row>
    <x:row r="10679">
      <x:c r="CL10679" t="str">
        <x:v>Configuration_Assurance</x:v>
      </x:c>
      <x:c r="CM10679" t="str">
        <x:v>D38</x:v>
      </x:c>
      <x:c r="CN10679" t="str">
        <x:v>Rights bound</x:v>
      </x:c>
      <x:c r="CO10679" t="n">
        <x:f>IFERROR(IF(AND(TYPE('Configuration_Assurance'!D38)=TYPE(CN10679),ISBLANK('Configuration_Assurance'!D38)=ISBLANK(CN10679),EXACT('Configuration_Assurance'!D38,CN10679)),0,1),1)</x:f>
        <x:v>0</x:v>
      </x:c>
    </x:row>
    <x:row r="10680">
      <x:c r="CL10680" t="str">
        <x:v>Configuration_Assurance</x:v>
      </x:c>
      <x:c r="CM10680" t="str">
        <x:v>E38</x:v>
      </x:c>
      <x:c r="CN10680" t="str">
        <x:v>Tail bound</x:v>
      </x:c>
      <x:c r="CO10680" t="n">
        <x:f>IFERROR(IF(AND(TYPE('Configuration_Assurance'!E38)=TYPE(CN10680),ISBLANK('Configuration_Assurance'!E38)=ISBLANK(CN10680),EXACT('Configuration_Assurance'!E38,CN10680)),0,1),1)</x:f>
        <x:v>0</x:v>
      </x:c>
    </x:row>
    <x:row r="10681">
      <x:c r="CL10681" t="str">
        <x:v>Configuration_Assurance</x:v>
      </x:c>
      <x:c r="CM10681" t="str">
        <x:v>F38</x:v>
      </x:c>
      <x:c r="CN10681" t="str">
        <x:v>Stopping rule</x:v>
      </x:c>
      <x:c r="CO10681" t="n">
        <x:f>IFERROR(IF(AND(TYPE('Configuration_Assurance'!F38)=TYPE(CN10681),ISBLANK('Configuration_Assurance'!F38)=ISBLANK(CN10681),EXACT('Configuration_Assurance'!F38,CN10681)),0,1),1)</x:f>
        <x:v>0</x:v>
      </x:c>
    </x:row>
    <x:row r="10682">
      <x:c r="CL10682" t="str">
        <x:v>Configuration_Assurance</x:v>
      </x:c>
      <x:c r="CM10682" t="str">
        <x:v>G38</x:v>
      </x:c>
      <x:c r="CN10682" t="str">
        <x:v>Owner</x:v>
      </x:c>
      <x:c r="CO10682" t="n">
        <x:f>IFERROR(IF(AND(TYPE('Configuration_Assurance'!G38)=TYPE(CN10682),ISBLANK('Configuration_Assurance'!G38)=ISBLANK(CN10682),EXACT('Configuration_Assurance'!G38,CN10682)),0,1),1)</x:f>
        <x:v>0</x:v>
      </x:c>
    </x:row>
    <x:row r="10683">
      <x:c r="CL10683" t="str">
        <x:v>Configuration_Assurance</x:v>
      </x:c>
      <x:c r="CM10683" t="str">
        <x:v>H38</x:v>
      </x:c>
      <x:c r="CN10683" t="str">
        <x:v>Notes</x:v>
      </x:c>
      <x:c r="CO10683" t="n">
        <x:f>IFERROR(IF(AND(TYPE('Configuration_Assurance'!H38)=TYPE(CN10683),ISBLANK('Configuration_Assurance'!H38)=ISBLANK(CN10683),EXACT('Configuration_Assurance'!H38,CN10683)),0,1),1)</x:f>
        <x:v>0</x:v>
      </x:c>
    </x:row>
    <x:row r="10684">
      <x:c r="CL10684" t="str">
        <x:v>Configuration_Assurance</x:v>
      </x:c>
      <x:c r="CM10684" t="str">
        <x:v>A39</x:v>
      </x:c>
      <x:c r="CN10684" t="str">
        <x:v>experiment_id</x:v>
      </x:c>
      <x:c r="CO10684" t="n">
        <x:f>IFERROR(IF(AND(TYPE('Configuration_Assurance'!A39)=TYPE(CN10684),ISBLANK('Configuration_Assurance'!A39)=ISBLANK(CN10684),EXACT('Configuration_Assurance'!A39,CN10684)),0,1),1)</x:f>
        <x:v>0</x:v>
      </x:c>
    </x:row>
    <x:row r="10685">
      <x:c r="CL10685" t="str">
        <x:v>Configuration_Assurance</x:v>
      </x:c>
      <x:c r="CM10685" t="str">
        <x:v>B39</x:v>
      </x:c>
      <x:c r="CN10685" t="str">
        <x:v>EXP-ORG-2026-001</x:v>
      </x:c>
      <x:c r="CO10685" t="n">
        <x:f>IFERROR(IF(AND(TYPE('Configuration_Assurance'!B39)=TYPE(CN10685),ISBLANK('Configuration_Assurance'!B39)=ISBLANK(CN10685),EXACT('Configuration_Assurance'!B39,CN10685)),0,1),1)</x:f>
        <x:v>0</x:v>
      </x:c>
    </x:row>
    <x:row r="10686">
      <x:c r="CL10686" t="str">
        <x:v>Configuration_Assurance</x:v>
      </x:c>
      <x:c r="CM10686" t="str">
        <x:v>C39</x:v>
      </x:c>
      <x:c r="CN10686" t="str">
        <x:v>PROPOSED</x:v>
      </x:c>
      <x:c r="CO10686" t="n">
        <x:f>IFERROR(IF(AND(TYPE('Configuration_Assurance'!C39)=TYPE(CN10686),ISBLANK('Configuration_Assurance'!C39)=ISBLANK(CN10686),EXACT('Configuration_Assurance'!C39,CN10686)),0,1),1)</x:f>
        <x:v>0</x:v>
      </x:c>
    </x:row>
    <x:row r="10687">
      <x:c r="CL10687" t="str">
        <x:v>Configuration_Assurance</x:v>
      </x:c>
      <x:c r="CM10687" t="str">
        <x:v>D39</x:v>
      </x:c>
      <x:c r="CN10687" t="str">
        <x:v>No rights-floor breach permitted</x:v>
      </x:c>
      <x:c r="CO10687" t="n">
        <x:f>IFERROR(IF(AND(TYPE('Configuration_Assurance'!D39)=TYPE(CN10687),ISBLANK('Configuration_Assurance'!D39)=ISBLANK(CN10687),EXACT('Configuration_Assurance'!D39,CN10687)),0,1),1)</x:f>
        <x:v>0</x:v>
      </x:c>
    </x:row>
    <x:row r="10688">
      <x:c r="CL10688" t="str">
        <x:v>Configuration_Assurance</x:v>
      </x:c>
      <x:c r="CM10688" t="str">
        <x:v>E39</x:v>
      </x:c>
      <x:c r="CN10688" t="str">
        <x:v>No new ruin pathway permitted</x:v>
      </x:c>
      <x:c r="CO10688" t="n">
        <x:f>IFERROR(IF(AND(TYPE('Configuration_Assurance'!E39)=TYPE(CN10688),ISBLANK('Configuration_Assurance'!E39)=ISBLANK(CN10688),EXACT('Configuration_Assurance'!E39,CN10688)),0,1),1)</x:f>
        <x:v>0</x:v>
      </x:c>
    </x:row>
    <x:row r="10689">
      <x:c r="CL10689" t="str">
        <x:v>Configuration_Assurance</x:v>
      </x:c>
      <x:c r="CM10689" t="str">
        <x:v>F39</x:v>
      </x:c>
      <x:c r="CN10689" t="str">
        <x:v>Stop on rights, tail, or control trigger</x:v>
      </x:c>
      <x:c r="CO10689" t="n">
        <x:f>IFERROR(IF(AND(TYPE('Configuration_Assurance'!F39)=TYPE(CN10689),ISBLANK('Configuration_Assurance'!F39)=ISBLANK(CN10689),EXACT('Configuration_Assurance'!F39,CN10689)),0,1),1)</x:f>
        <x:v>0</x:v>
      </x:c>
    </x:row>
    <x:row r="10690">
      <x:c r="CL10690" t="str">
        <x:v>Configuration_Assurance</x:v>
      </x:c>
      <x:c r="CM10690" t="str">
        <x:v>G39</x:v>
      </x:c>
      <x:c r="CN10690" t="str">
        <x:v>Research owner</x:v>
      </x:c>
      <x:c r="CO10690" t="n">
        <x:f>IFERROR(IF(AND(TYPE('Configuration_Assurance'!G39)=TYPE(CN10690),ISBLANK('Configuration_Assurance'!G39)=ISBLANK(CN10690),EXACT('Configuration_Assurance'!G39,CN10690)),0,1),1)</x:f>
        <x:v>0</x:v>
      </x:c>
    </x:row>
    <x:row r="10691">
      <x:c r="CL10691" t="str">
        <x:v>Configuration_Assurance</x:v>
      </x:c>
      <x:c r="CM10691" t="str">
        <x:v>H39</x:v>
      </x:c>
      <x:c r="CN10691" t="str">
        <x:v>Small, reversible trial to reduce uncertainty; not authority leakage.</x:v>
      </x:c>
      <x:c r="CO10691" t="n">
        <x:f>IFERROR(IF(AND(TYPE('Configuration_Assurance'!H39)=TYPE(CN10691),ISBLANK('Configuration_Assurance'!H39)=ISBLANK(CN10691),EXACT('Configuration_Assurance'!H39,CN10691)),0,1),1)</x:f>
        <x:v>0</x:v>
      </x:c>
    </x:row>
    <x:row r="10692">
      <x:c r="CL10692" t="str">
        <x:v>Configuration_Assurance</x:v>
      </x:c>
      <x:c r="CM10692" t="str">
        <x:v>A40</x:v>
      </x:c>
      <x:c r="CN10692" t="str">
        <x:v>question</x:v>
      </x:c>
      <x:c r="CO10692" t="n">
        <x:f>IFERROR(IF(AND(TYPE('Configuration_Assurance'!A40)=TYPE(CN10692),ISBLANK('Configuration_Assurance'!A40)=ISBLANK(CN10692),EXACT('Configuration_Assurance'!A40,CN10692)),0,1),1)</x:f>
        <x:v>0</x:v>
      </x:c>
    </x:row>
    <x:row r="10693">
      <x:c r="CL10693" t="str">
        <x:v>Configuration_Assurance</x:v>
      </x:c>
      <x:c r="CM10693" t="str">
        <x:v>B40</x:v>
      </x:c>
      <x:c r="CN10693" t="str">
        <x:v>Can a reversible pilot reduce uncertainty about policy welfare and structural effects?</x:v>
      </x:c>
      <x:c r="CO10693" t="n">
        <x:f>IFERROR(IF(AND(TYPE('Configuration_Assurance'!B40)=TYPE(CN10693),ISBLANK('Configuration_Assurance'!B40)=ISBLANK(CN10693),EXACT('Configuration_Assurance'!B40,CN10693)),0,1),1)</x:f>
        <x:v>0</x:v>
      </x:c>
    </x:row>
    <x:row r="10694">
      <x:c r="CL10694" t="str">
        <x:v>Configuration_Assurance</x:v>
      </x:c>
      <x:c r="CM10694" t="str">
        <x:v>C40</x:v>
      </x:c>
      <x:c r="CN10694" t="str">
        <x:v>DECLARED</x:v>
      </x:c>
      <x:c r="CO10694" t="n">
        <x:f>IFERROR(IF(AND(TYPE('Configuration_Assurance'!C40)=TYPE(CN10694),ISBLANK('Configuration_Assurance'!C40)=ISBLANK(CN10694),EXACT('Configuration_Assurance'!C40,CN10694)),0,1),1)</x:f>
        <x:v>0</x:v>
      </x:c>
    </x:row>
    <x:row r="10695">
      <x:c r="CL10695" t="str">
        <x:v>Configuration_Assurance</x:v>
      </x:c>
      <x:c r="CM10695" t="str">
        <x:v>D40</x:v>
      </x:c>
      <x:c r="CN10695" t="str">
        <x:v>Affected-party representation required</x:v>
      </x:c>
      <x:c r="CO10695" t="n">
        <x:f>IFERROR(IF(AND(TYPE('Configuration_Assurance'!D40)=TYPE(CN10695),ISBLANK('Configuration_Assurance'!D40)=ISBLANK(CN10695),EXACT('Configuration_Assurance'!D40,CN10695)),0,1),1)</x:f>
        <x:v>0</x:v>
      </x:c>
    </x:row>
    <x:row r="10696">
      <x:c r="CL10696" t="str">
        <x:v>Configuration_Assurance</x:v>
      </x:c>
      <x:c r="CM10696" t="str">
        <x:v>E40</x:v>
      </x:c>
      <x:c r="CN10696" t="str">
        <x:v>Predeclared scenario monitoring</x:v>
      </x:c>
      <x:c r="CO10696" t="n">
        <x:f>IFERROR(IF(AND(TYPE('Configuration_Assurance'!E40)=TYPE(CN10696),ISBLANK('Configuration_Assurance'!E40)=ISBLANK(CN10696),EXACT('Configuration_Assurance'!E40,CN10696)),0,1),1)</x:f>
        <x:v>0</x:v>
      </x:c>
    </x:row>
    <x:row r="10697">
      <x:c r="CL10697" t="str">
        <x:v>Configuration_Assurance</x:v>
      </x:c>
      <x:c r="CM10697" t="str">
        <x:v>F40</x:v>
      </x:c>
      <x:c r="CN10697" t="str">
        <x:v>Stop if evidence quality falls below threshold</x:v>
      </x:c>
      <x:c r="CO10697" t="n">
        <x:f>IFERROR(IF(AND(TYPE('Configuration_Assurance'!F40)=TYPE(CN10697),ISBLANK('Configuration_Assurance'!F40)=ISBLANK(CN10697),EXACT('Configuration_Assurance'!F40,CN10697)),0,1),1)</x:f>
        <x:v>0</x:v>
      </x:c>
    </x:row>
    <x:row r="10698">
      <x:c r="CL10698" t="str">
        <x:v>Configuration_Assurance</x:v>
      </x:c>
      <x:c r="CM10698" t="str">
        <x:v>G40</x:v>
      </x:c>
      <x:c r="CN10698" t="str">
        <x:v>Reviewer</x:v>
      </x:c>
      <x:c r="CO10698" t="n">
        <x:f>IFERROR(IF(AND(TYPE('Configuration_Assurance'!G40)=TYPE(CN10698),ISBLANK('Configuration_Assurance'!G40)=ISBLANK(CN10698),EXACT('Configuration_Assurance'!G40,CN10698)),0,1),1)</x:f>
        <x:v>0</x:v>
      </x:c>
    </x:row>
    <x:row r="10699">
      <x:c r="CL10699" t="str">
        <x:v>Configuration_Assurance</x:v>
      </x:c>
      <x:c r="CM10699" t="str">
        <x:v>H40</x:v>
      </x:c>
      <x:c r="CN10699" t="str">
        <x:v>Publish null and adverse results.</x:v>
      </x:c>
      <x:c r="CO10699" t="n">
        <x:f>IFERROR(IF(AND(TYPE('Configuration_Assurance'!H40)=TYPE(CN10699),ISBLANK('Configuration_Assurance'!H40)=ISBLANK(CN10699),EXACT('Configuration_Assurance'!H40,CN10699)),0,1),1)</x:f>
        <x:v>0</x:v>
      </x:c>
    </x:row>
    <x:row r="10700">
      <x:c r="CL10700" t="str">
        <x:v>Configuration_Assurance</x:v>
      </x:c>
      <x:c r="CM10700" t="str">
        <x:v>A41</x:v>
      </x:c>
      <x:c r="CN10700" t="str">
        <x:v>pre_registration</x:v>
      </x:c>
      <x:c r="CO10700" t="n">
        <x:f>IFERROR(IF(AND(TYPE('Configuration_Assurance'!A41)=TYPE(CN10700),ISBLANK('Configuration_Assurance'!A41)=ISBLANK(CN10700),EXACT('Configuration_Assurance'!A41,CN10700)),0,1),1)</x:f>
        <x:v>0</x:v>
      </x:c>
    </x:row>
    <x:row r="10701">
      <x:c r="CL10701" t="str">
        <x:v>Configuration_Assurance</x:v>
      </x:c>
      <x:c r="CM10701" t="str">
        <x:v>B41</x:v>
      </x:c>
      <x:c r="CN10701" t="str">
        <x:v>Scope, configuration, outcomes, thresholds, and stopping rules frozen before trial</x:v>
      </x:c>
      <x:c r="CO10701" t="n">
        <x:f>IFERROR(IF(AND(TYPE('Configuration_Assurance'!B41)=TYPE(CN10701),ISBLANK('Configuration_Assurance'!B41)=ISBLANK(CN10701),EXACT('Configuration_Assurance'!B41,CN10701)),0,1),1)</x:f>
        <x:v>0</x:v>
      </x:c>
    </x:row>
    <x:row r="10702">
      <x:c r="CL10702" t="str">
        <x:v>Configuration_Assurance</x:v>
      </x:c>
      <x:c r="CM10702" t="str">
        <x:v>C41</x:v>
      </x:c>
      <x:c r="CN10702" t="str">
        <x:v>REQUIRED</x:v>
      </x:c>
      <x:c r="CO10702" t="n">
        <x:f>IFERROR(IF(AND(TYPE('Configuration_Assurance'!C41)=TYPE(CN10702),ISBLANK('Configuration_Assurance'!C41)=ISBLANK(CN10702),EXACT('Configuration_Assurance'!C41,CN10702)),0,1),1)</x:f>
        <x:v>0</x:v>
      </x:c>
    </x:row>
    <x:row r="10703">
      <x:c r="CL10703" t="str">
        <x:v>Configuration_Assurance</x:v>
      </x:c>
      <x:c r="CM10703" t="str">
        <x:v>D41</x:v>
      </x:c>
      <x:c r="CN10703" t="str">
        <x:v>Yes</x:v>
      </x:c>
      <x:c r="CO10703" t="n">
        <x:f>IFERROR(IF(AND(TYPE('Configuration_Assurance'!D41)=TYPE(CN10703),ISBLANK('Configuration_Assurance'!D41)=ISBLANK(CN10703),EXACT('Configuration_Assurance'!D41,CN10703)),0,1),1)</x:f>
        <x:v>0</x:v>
      </x:c>
    </x:row>
    <x:row r="10704">
      <x:c r="CL10704" t="str">
        <x:v>Configuration_Assurance</x:v>
      </x:c>
      <x:c r="CM10704" t="str">
        <x:v>E41</x:v>
      </x:c>
      <x:c r="CN10704" t="str">
        <x:v>Yes</x:v>
      </x:c>
      <x:c r="CO10704" t="n">
        <x:f>IFERROR(IF(AND(TYPE('Configuration_Assurance'!E41)=TYPE(CN10704),ISBLANK('Configuration_Assurance'!E41)=ISBLANK(CN10704),EXACT('Configuration_Assurance'!E41,CN10704)),0,1),1)</x:f>
        <x:v>0</x:v>
      </x:c>
    </x:row>
    <x:row r="10705">
      <x:c r="CL10705" t="str">
        <x:v>Configuration_Assurance</x:v>
      </x:c>
      <x:c r="CM10705" t="str">
        <x:v>F41</x:v>
      </x:c>
      <x:c r="CN10705" t="str">
        <x:v>Material change creates new experiment id</x:v>
      </x:c>
      <x:c r="CO10705" t="n">
        <x:f>IFERROR(IF(AND(TYPE('Configuration_Assurance'!F41)=TYPE(CN10705),ISBLANK('Configuration_Assurance'!F41)=ISBLANK(CN10705),EXACT('Configuration_Assurance'!F41,CN10705)),0,1),1)</x:f>
        <x:v>0</x:v>
      </x:c>
    </x:row>
    <x:row r="10706">
      <x:c r="CL10706" t="str">
        <x:v>Configuration_Assurance</x:v>
      </x:c>
      <x:c r="CM10706" t="str">
        <x:v>G41</x:v>
      </x:c>
      <x:c r="CN10706" t="str">
        <x:v>Reviewer</x:v>
      </x:c>
      <x:c r="CO10706" t="n">
        <x:f>IFERROR(IF(AND(TYPE('Configuration_Assurance'!G41)=TYPE(CN10706),ISBLANK('Configuration_Assurance'!G41)=ISBLANK(CN10706),EXACT('Configuration_Assurance'!G41,CN10706)),0,1),1)</x:f>
        <x:v>0</x:v>
      </x:c>
    </x:row>
    <x:row r="10707">
      <x:c r="CL10707" t="str">
        <x:v>Configuration_Assurance</x:v>
      </x:c>
      <x:c r="CM10707" t="str">
        <x:v>H41</x:v>
      </x:c>
      <x:c r="CN10707" t="str">
        <x:v>No post-result reinterpretation.</x:v>
      </x:c>
      <x:c r="CO10707" t="n">
        <x:f>IFERROR(IF(AND(TYPE('Configuration_Assurance'!H41)=TYPE(CN10707),ISBLANK('Configuration_Assurance'!H41)=ISBLANK(CN10707),EXACT('Configuration_Assurance'!H41,CN10707)),0,1),1)</x:f>
        <x:v>0</x:v>
      </x:c>
    </x:row>
    <x:row r="10708">
      <x:c r="CL10708" t="str">
        <x:v>Configuration_Assurance</x:v>
      </x:c>
      <x:c r="CM10708" t="str">
        <x:v>A43</x:v>
      </x:c>
      <x:c r="CN10708" t="str">
        <x:v>OPEN ASSURANCE DEPENDENCY</x:v>
      </x:c>
      <x:c r="CO10708" t="n">
        <x:f>IFERROR(IF(AND(TYPE('Configuration_Assurance'!A43)=TYPE(CN10708),ISBLANK('Configuration_Assurance'!A43)=ISBLANK(CN10708),EXACT('Configuration_Assurance'!A43,CN10708)),0,1),1)</x:f>
        <x:v>0</x:v>
      </x:c>
    </x:row>
    <x:row r="10709">
      <x:c r="CL10709" t="str">
        <x:v>Configuration_Assurance</x:v>
      </x:c>
      <x:c r="CM10709" t="str">
        <x:v>B43</x:v>
      </x:c>
      <x:c r="CN10709" t="str">
        <x:v>Declared value</x:v>
      </x:c>
      <x:c r="CO10709" t="n">
        <x:f>IFERROR(IF(AND(TYPE('Configuration_Assurance'!B43)=TYPE(CN10709),ISBLANK('Configuration_Assurance'!B43)=ISBLANK(CN10709),EXACT('Configuration_Assurance'!B43,CN10709)),0,1),1)</x:f>
        <x:v>0</x:v>
      </x:c>
    </x:row>
    <x:row r="10710">
      <x:c r="CL10710" t="str">
        <x:v>Configuration_Assurance</x:v>
      </x:c>
      <x:c r="CM10710" t="str">
        <x:v>C43</x:v>
      </x:c>
      <x:c r="CN10710" t="str">
        <x:v>Status</x:v>
      </x:c>
      <x:c r="CO10710" t="n">
        <x:f>IFERROR(IF(AND(TYPE('Configuration_Assurance'!C43)=TYPE(CN10710),ISBLANK('Configuration_Assurance'!C43)=ISBLANK(CN10710),EXACT('Configuration_Assurance'!C43,CN10710)),0,1),1)</x:f>
        <x:v>0</x:v>
      </x:c>
    </x:row>
    <x:row r="10711">
      <x:c r="CL10711" t="str">
        <x:v>Configuration_Assurance</x:v>
      </x:c>
      <x:c r="CM10711" t="str">
        <x:v>D43</x:v>
      </x:c>
      <x:c r="CN10711" t="str">
        <x:v>Minimum disclosure</x:v>
      </x:c>
      <x:c r="CO10711" t="n">
        <x:f>IFERROR(IF(AND(TYPE('Configuration_Assurance'!D43)=TYPE(CN10711),ISBLANK('Configuration_Assurance'!D43)=ISBLANK(CN10711),EXACT('Configuration_Assurance'!D43,CN10711)),0,1),1)</x:f>
        <x:v>0</x:v>
      </x:c>
    </x:row>
    <x:row r="10712">
      <x:c r="CL10712" t="str">
        <x:v>Configuration_Assurance</x:v>
      </x:c>
      <x:c r="CM10712" t="str">
        <x:v>E43</x:v>
      </x:c>
      <x:c r="CN10712" t="str">
        <x:v>Sole-warrant use</x:v>
      </x:c>
      <x:c r="CO10712" t="n">
        <x:f>IFERROR(IF(AND(TYPE('Configuration_Assurance'!E43)=TYPE(CN10712),ISBLANK('Configuration_Assurance'!E43)=ISBLANK(CN10712),EXACT('Configuration_Assurance'!E43,CN10712)),0,1),1)</x:f>
        <x:v>0</x:v>
      </x:c>
    </x:row>
    <x:row r="10713">
      <x:c r="CL10713" t="str">
        <x:v>Configuration_Assurance</x:v>
      </x:c>
      <x:c r="CM10713" t="str">
        <x:v>F43</x:v>
      </x:c>
      <x:c r="CN10713" t="str">
        <x:v>Independent evidence</x:v>
      </x:c>
      <x:c r="CO10713" t="n">
        <x:f>IFERROR(IF(AND(TYPE('Configuration_Assurance'!F43)=TYPE(CN10713),ISBLANK('Configuration_Assurance'!F43)=ISBLANK(CN10713),EXACT('Configuration_Assurance'!F43,CN10713)),0,1),1)</x:f>
        <x:v>0</x:v>
      </x:c>
    </x:row>
    <x:row r="10714">
      <x:c r="CL10714" t="str">
        <x:v>Configuration_Assurance</x:v>
      </x:c>
      <x:c r="CM10714" t="str">
        <x:v>G43</x:v>
      </x:c>
      <x:c r="CN10714" t="str">
        <x:v>Owner</x:v>
      </x:c>
      <x:c r="CO10714" t="n">
        <x:f>IFERROR(IF(AND(TYPE('Configuration_Assurance'!G43)=TYPE(CN10714),ISBLANK('Configuration_Assurance'!G43)=ISBLANK(CN10714),EXACT('Configuration_Assurance'!G43,CN10714)),0,1),1)</x:f>
        <x:v>0</x:v>
      </x:c>
    </x:row>
    <x:row r="10715">
      <x:c r="CL10715" t="str">
        <x:v>Configuration_Assurance</x:v>
      </x:c>
      <x:c r="CM10715" t="str">
        <x:v>H43</x:v>
      </x:c>
      <x:c r="CN10715" t="str">
        <x:v>Notes</x:v>
      </x:c>
      <x:c r="CO10715" t="n">
        <x:f>IFERROR(IF(AND(TYPE('Configuration_Assurance'!H43)=TYPE(CN10715),ISBLANK('Configuration_Assurance'!H43)=ISBLANK(CN10715),EXACT('Configuration_Assurance'!H43,CN10715)),0,1),1)</x:f>
        <x:v>0</x:v>
      </x:c>
    </x:row>
    <x:row r="10716">
      <x:c r="CL10716" t="str">
        <x:v>Configuration_Assurance</x:v>
      </x:c>
      <x:c r="CM10716" t="str">
        <x:v>A44</x:v>
      </x:c>
      <x:c r="CN10716" t="str">
        <x:v>opaque_or_proprietary_component</x:v>
      </x:c>
      <x:c r="CO10716" t="n">
        <x:f>IFERROR(IF(AND(TYPE('Configuration_Assurance'!A44)=TYPE(CN10716),ISBLANK('Configuration_Assurance'!A44)=ISBLANK(CN10716),EXACT('Configuration_Assurance'!A44,CN10716)),0,1),1)</x:f>
        <x:v>0</x:v>
      </x:c>
    </x:row>
    <x:row r="10717">
      <x:c r="CL10717" t="str">
        <x:v>Configuration_Assurance</x:v>
      </x:c>
      <x:c r="CM10717" t="str">
        <x:v>B44</x:v>
      </x:c>
      <x:c r="CN10717" t="str">
        <x:v>None required in worked run</x:v>
      </x:c>
      <x:c r="CO10717" t="n">
        <x:f>IFERROR(IF(AND(TYPE('Configuration_Assurance'!B44)=TYPE(CN10717),ISBLANK('Configuration_Assurance'!B44)=ISBLANK(CN10717),EXACT('Configuration_Assurance'!B44,CN10717)),0,1),1)</x:f>
        <x:v>0</x:v>
      </x:c>
    </x:row>
    <x:row r="10718">
      <x:c r="CL10718" t="str">
        <x:v>Configuration_Assurance</x:v>
      </x:c>
      <x:c r="CM10718" t="str">
        <x:v>C44</x:v>
      </x:c>
      <x:c r="CN10718" t="str">
        <x:v>NOT_INVOKED</x:v>
      </x:c>
      <x:c r="CO10718" t="n">
        <x:f>IFERROR(IF(AND(TYPE('Configuration_Assurance'!C44)=TYPE(CN10718),ISBLANK('Configuration_Assurance'!C44)=ISBLANK(CN10718),EXACT('Configuration_Assurance'!C44,CN10718)),0,1),1)</x:f>
        <x:v>0</x:v>
      </x:c>
    </x:row>
    <x:row r="10719">
      <x:c r="CL10719" t="str">
        <x:v>Configuration_Assurance</x:v>
      </x:c>
      <x:c r="CM10719" t="str">
        <x:v>D44</x:v>
      </x:c>
      <x:c r="CN10719" t="str">
        <x:v>Version, inputs/outputs, validity domain, failures, tests</x:v>
      </x:c>
      <x:c r="CO10719" t="n">
        <x:f>IFERROR(IF(AND(TYPE('Configuration_Assurance'!D44)=TYPE(CN10719),ISBLANK('Configuration_Assurance'!D44)=ISBLANK(CN10719),EXACT('Configuration_Assurance'!D44,CN10719)),0,1),1)</x:f>
        <x:v>0</x:v>
      </x:c>
    </x:row>
    <x:row r="10720">
      <x:c r="CL10720" t="str">
        <x:v>Configuration_Assurance</x:v>
      </x:c>
      <x:c r="CM10720" t="str">
        <x:v>E44</x:v>
      </x:c>
      <x:c r="CN10720" t="str">
        <x:v>PROHIBITED</x:v>
      </x:c>
      <x:c r="CO10720" t="n">
        <x:f>IFERROR(IF(AND(TYPE('Configuration_Assurance'!E44)=TYPE(CN10720),ISBLANK('Configuration_Assurance'!E44)=ISBLANK(CN10720),EXACT('Configuration_Assurance'!E44,CN10720)),0,1),1)</x:f>
        <x:v>0</x:v>
      </x:c>
    </x:row>
    <x:row r="10721">
      <x:c r="CL10721" t="str">
        <x:v>Configuration_Assurance</x:v>
      </x:c>
      <x:c r="CM10721" t="str">
        <x:v>F44</x:v>
      </x:c>
      <x:c r="CN10721" t="str">
        <x:v>Required if consequential</x:v>
      </x:c>
      <x:c r="CO10721" t="n">
        <x:f>IFERROR(IF(AND(TYPE('Configuration_Assurance'!F44)=TYPE(CN10721),ISBLANK('Configuration_Assurance'!F44)=ISBLANK(CN10721),EXACT('Configuration_Assurance'!F44,CN10721)),0,1),1)</x:f>
        <x:v>0</x:v>
      </x:c>
    </x:row>
    <x:row r="10722">
      <x:c r="CL10722" t="str">
        <x:v>Configuration_Assurance</x:v>
      </x:c>
      <x:c r="CM10722" t="str">
        <x:v>G44</x:v>
      </x:c>
      <x:c r="CN10722" t="str">
        <x:v>Reviewer</x:v>
      </x:c>
      <x:c r="CO10722" t="n">
        <x:f>IFERROR(IF(AND(TYPE('Configuration_Assurance'!G44)=TYPE(CN10722),ISBLANK('Configuration_Assurance'!G44)=ISBLANK(CN10722),EXACT('Configuration_Assurance'!G44,CN10722)),0,1),1)</x:f>
        <x:v>0</x:v>
      </x:c>
    </x:row>
    <x:row r="10723">
      <x:c r="CL10723" t="str">
        <x:v>Configuration_Assurance</x:v>
      </x:c>
      <x:c r="CM10723" t="str">
        <x:v>H44</x:v>
      </x:c>
      <x:c r="CN10723" t="str">
        <x:v>No hidden kernel becomes an invisible sovereign.</x:v>
      </x:c>
      <x:c r="CO10723" t="n">
        <x:f>IFERROR(IF(AND(TYPE('Configuration_Assurance'!H44)=TYPE(CN10723),ISBLANK('Configuration_Assurance'!H44)=ISBLANK(CN10723),EXACT('Configuration_Assurance'!H44,CN10723)),0,1),1)</x:f>
        <x:v>0</x:v>
      </x:c>
    </x:row>
    <x:row r="10724">
      <x:c r="CL10724" t="str">
        <x:v>Configuration_Assurance</x:v>
      </x:c>
      <x:c r="CM10724" t="str">
        <x:v>A45</x:v>
      </x:c>
      <x:c r="CN10724" t="str">
        <x:v>implementation_milestone_boundary</x:v>
      </x:c>
      <x:c r="CO10724" t="n">
        <x:f>IFERROR(IF(AND(TYPE('Configuration_Assurance'!A45)=TYPE(CN10724),ISBLANK('Configuration_Assurance'!A45)=ISBLANK(CN10724),EXACT('Configuration_Assurance'!A45,CN10724)),0,1),1)</x:f>
        <x:v>0</x:v>
      </x:c>
    </x:row>
    <x:row r="10725">
      <x:c r="CL10725" t="str">
        <x:v>Configuration_Assurance</x:v>
      </x:c>
      <x:c r="CM10725" t="str">
        <x:v>B45</x:v>
      </x:c>
      <x:c r="CN10725" t="str">
        <x:v>Compilation, synthesis, simulation, or hardware realization = implementation feasibility only</x:v>
      </x:c>
      <x:c r="CO10725" t="n">
        <x:f>IFERROR(IF(AND(TYPE('Configuration_Assurance'!B45)=TYPE(CN10725),ISBLANK('Configuration_Assurance'!B45)=ISBLANK(CN10725),EXACT('Configuration_Assurance'!B45,CN10725)),0,1),1)</x:f>
        <x:v>0</x:v>
      </x:c>
    </x:row>
    <x:row r="10726">
      <x:c r="CL10726" t="str">
        <x:v>Configuration_Assurance</x:v>
      </x:c>
      <x:c r="CM10726" t="str">
        <x:v>C45</x:v>
      </x:c>
      <x:c r="CN10726" t="str">
        <x:v>ACTIVE</x:v>
      </x:c>
      <x:c r="CO10726" t="n">
        <x:f>IFERROR(IF(AND(TYPE('Configuration_Assurance'!C45)=TYPE(CN10726),ISBLANK('Configuration_Assurance'!C45)=ISBLANK(CN10726),EXACT('Configuration_Assurance'!C45,CN10726)),0,1),1)</x:f>
        <x:v>0</x:v>
      </x:c>
    </x:row>
    <x:row r="10727">
      <x:c r="CL10727" t="str">
        <x:v>Configuration_Assurance</x:v>
      </x:c>
      <x:c r="CM10727" t="str">
        <x:v>D45</x:v>
      </x:c>
      <x:c r="CN10727" t="str">
        <x:v>Artifact identity and test conditions</x:v>
      </x:c>
      <x:c r="CO10727" t="n">
        <x:f>IFERROR(IF(AND(TYPE('Configuration_Assurance'!D45)=TYPE(CN10727),ISBLANK('Configuration_Assurance'!D45)=ISBLANK(CN10727),EXACT('Configuration_Assurance'!D45,CN10727)),0,1),1)</x:f>
        <x:v>0</x:v>
      </x:c>
    </x:row>
    <x:row r="10728">
      <x:c r="CL10728" t="str">
        <x:v>Configuration_Assurance</x:v>
      </x:c>
      <x:c r="CM10728" t="str">
        <x:v>E45</x:v>
      </x:c>
      <x:c r="CN10728" t="str">
        <x:v>NOT SUFFICIENT</x:v>
      </x:c>
      <x:c r="CO10728" t="n">
        <x:f>IFERROR(IF(AND(TYPE('Configuration_Assurance'!E45)=TYPE(CN10728),ISBLANK('Configuration_Assurance'!E45)=ISBLANK(CN10728),EXACT('Configuration_Assurance'!E45,CN10728)),0,1),1)</x:f>
        <x:v>0</x:v>
      </x:c>
    </x:row>
    <x:row r="10729">
      <x:c r="CL10729" t="str">
        <x:v>Configuration_Assurance</x:v>
      </x:c>
      <x:c r="CM10729" t="str">
        <x:v>F45</x:v>
      </x:c>
      <x:c r="CN10729" t="str">
        <x:v>Empirical and comparative tests required</x:v>
      </x:c>
      <x:c r="CO10729" t="n">
        <x:f>IFERROR(IF(AND(TYPE('Configuration_Assurance'!F45)=TYPE(CN10729),ISBLANK('Configuration_Assurance'!F45)=ISBLANK(CN10729),EXACT('Configuration_Assurance'!F45,CN10729)),0,1),1)</x:f>
        <x:v>0</x:v>
      </x:c>
    </x:row>
    <x:row r="10730">
      <x:c r="CL10730" t="str">
        <x:v>Configuration_Assurance</x:v>
      </x:c>
      <x:c r="CM10730" t="str">
        <x:v>G45</x:v>
      </x:c>
      <x:c r="CN10730" t="str">
        <x:v>Reviewer</x:v>
      </x:c>
      <x:c r="CO10730" t="n">
        <x:f>IFERROR(IF(AND(TYPE('Configuration_Assurance'!G45)=TYPE(CN10730),ISBLANK('Configuration_Assurance'!G45)=ISBLANK(CN10730),EXACT('Configuration_Assurance'!G45,CN10730)),0,1),1)</x:f>
        <x:v>0</x:v>
      </x:c>
    </x:row>
    <x:row r="10731">
      <x:c r="CL10731" t="str">
        <x:v>Configuration_Assurance</x:v>
      </x:c>
      <x:c r="CM10731" t="str">
        <x:v>H45</x:v>
      </x:c>
      <x:c r="CN10731" t="str">
        <x:v>Does not prove ontology, safety, superiority, or deployment readiness.</x:v>
      </x:c>
      <x:c r="CO10731" t="n">
        <x:f>IFERROR(IF(AND(TYPE('Configuration_Assurance'!H45)=TYPE(CN10731),ISBLANK('Configuration_Assurance'!H45)=ISBLANK(CN10731),EXACT('Configuration_Assurance'!H45,CN10731)),0,1),1)</x:f>
        <x:v>0</x:v>
      </x:c>
    </x:row>
    <x:row r="10732">
      <x:c r="CL10732" t="str">
        <x:v>Material_Obligations</x:v>
      </x:c>
      <x:c r="CM10732" t="str">
        <x:v>A1</x:v>
      </x:c>
      <x:c r="CN10732" t="str">
        <x:v>MATERIAL OBLIGATION REGISTER — ripple.md / MathGov Core</x:v>
      </x:c>
      <x:c r="CO10732" t="n">
        <x:f>IFERROR(IF(AND(TYPE('Material_Obligations'!A1)=TYPE(CN10732),ISBLANK('Material_Obligations'!A1)=ISBLANK(CN10732),EXACT('Material_Obligations'!A1,CN10732)),0,1),1)</x:f>
        <x:v>0</x:v>
      </x:c>
    </x:row>
    <x:row r="10733">
      <x:c r="CL10733" t="str">
        <x:v>Material_Obligations</x:v>
      </x:c>
      <x:c r="CM10733" t="str">
        <x:v>A2</x:v>
      </x:c>
      <x:c r="CN10733" t="str">
        <x:v>Obligation ID</x:v>
      </x:c>
      <x:c r="CO10733" t="n">
        <x:f>IFERROR(IF(AND(TYPE('Material_Obligations'!A2)=TYPE(CN10733),ISBLANK('Material_Obligations'!A2)=ISBLANK(CN10733),EXACT('Material_Obligations'!A2,CN10733)),0,1),1)</x:f>
        <x:v>0</x:v>
      </x:c>
    </x:row>
    <x:row r="10734">
      <x:c r="CL10734" t="str">
        <x:v>Material_Obligations</x:v>
      </x:c>
      <x:c r="CM10734" t="str">
        <x:v>B2</x:v>
      </x:c>
      <x:c r="CN10734" t="str">
        <x:v>Obligation</x:v>
      </x:c>
      <x:c r="CO10734" t="n">
        <x:f>IFERROR(IF(AND(TYPE('Material_Obligations'!B2)=TYPE(CN10734),ISBLANK('Material_Obligations'!B2)=ISBLANK(CN10734),EXACT('Material_Obligations'!B2,CN10734)),0,1),1)</x:f>
        <x:v>0</x:v>
      </x:c>
    </x:row>
    <x:row r="10735">
      <x:c r="CL10735" t="str">
        <x:v>Material_Obligations</x:v>
      </x:c>
      <x:c r="CM10735" t="str">
        <x:v>C2</x:v>
      </x:c>
      <x:c r="CN10735" t="str">
        <x:v>Accountable authority</x:v>
      </x:c>
      <x:c r="CO10735" t="n">
        <x:f>IFERROR(IF(AND(TYPE('Material_Obligations'!C2)=TYPE(CN10735),ISBLANK('Material_Obligations'!C2)=ISBLANK(CN10735),EXACT('Material_Obligations'!C2,CN10735)),0,1),1)</x:f>
        <x:v>0</x:v>
      </x:c>
    </x:row>
    <x:row r="10736">
      <x:c r="CL10736" t="str">
        <x:v>Material_Obligations</x:v>
      </x:c>
      <x:c r="CM10736" t="str">
        <x:v>D2</x:v>
      </x:c>
      <x:c r="CN10736" t="str">
        <x:v>Operational carrier / execution path</x:v>
      </x:c>
      <x:c r="CO10736" t="n">
        <x:f>IFERROR(IF(AND(TYPE('Material_Obligations'!D2)=TYPE(CN10736),ISBLANK('Material_Obligations'!D2)=ISBLANK(CN10736),EXACT('Material_Obligations'!D2,CN10736)),0,1),1)</x:f>
        <x:v>0</x:v>
      </x:c>
    </x:row>
    <x:row r="10737">
      <x:c r="CL10737" t="str">
        <x:v>Material_Obligations</x:v>
      </x:c>
      <x:c r="CM10737" t="str">
        <x:v>E2</x:v>
      </x:c>
      <x:c r="CN10737" t="str">
        <x:v>Authority and capacity basis</x:v>
      </x:c>
      <x:c r="CO10737" t="n">
        <x:f>IFERROR(IF(AND(TYPE('Material_Obligations'!E2)=TYPE(CN10737),ISBLANK('Material_Obligations'!E2)=ISBLANK(CN10737),EXACT('Material_Obligations'!E2,CN10737)),0,1),1)</x:f>
        <x:v>0</x:v>
      </x:c>
    </x:row>
    <x:row r="10738">
      <x:c r="CL10738" t="str">
        <x:v>Material_Obligations</x:v>
      </x:c>
      <x:c r="CM10738" t="str">
        <x:v>F2</x:v>
      </x:c>
      <x:c r="CN10738" t="str">
        <x:v>Activation trigger</x:v>
      </x:c>
      <x:c r="CO10738" t="n">
        <x:f>IFERROR(IF(AND(TYPE('Material_Obligations'!F2)=TYPE(CN10738),ISBLANK('Material_Obligations'!F2)=ISBLANK(CN10738),EXACT('Material_Obligations'!F2,CN10738)),0,1),1)</x:f>
        <x:v>0</x:v>
      </x:c>
    </x:row>
    <x:row r="10739">
      <x:c r="CL10739" t="str">
        <x:v>Material_Obligations</x:v>
      </x:c>
      <x:c r="CM10739" t="str">
        <x:v>G2</x:v>
      </x:c>
      <x:c r="CN10739" t="str">
        <x:v>Scope</x:v>
      </x:c>
      <x:c r="CO10739" t="n">
        <x:f>IFERROR(IF(AND(TYPE('Material_Obligations'!G2)=TYPE(CN10739),ISBLANK('Material_Obligations'!G2)=ISBLANK(CN10739),EXACT('Material_Obligations'!G2,CN10739)),0,1),1)</x:f>
        <x:v>0</x:v>
      </x:c>
    </x:row>
    <x:row r="10740">
      <x:c r="CL10740" t="str">
        <x:v>Material_Obligations</x:v>
      </x:c>
      <x:c r="CM10740" t="str">
        <x:v>H2</x:v>
      </x:c>
      <x:c r="CN10740" t="str">
        <x:v>Required action</x:v>
      </x:c>
      <x:c r="CO10740" t="n">
        <x:f>IFERROR(IF(AND(TYPE('Material_Obligations'!H2)=TYPE(CN10740),ISBLANK('Material_Obligations'!H2)=ISBLANK(CN10740),EXACT('Material_Obligations'!H2,CN10740)),0,1),1)</x:f>
        <x:v>0</x:v>
      </x:c>
    </x:row>
    <x:row r="10741">
      <x:c r="CL10741" t="str">
        <x:v>Material_Obligations</x:v>
      </x:c>
      <x:c r="CM10741" t="str">
        <x:v>I2</x:v>
      </x:c>
      <x:c r="CN10741" t="str">
        <x:v>Response deadline / window</x:v>
      </x:c>
      <x:c r="CO10741" t="n">
        <x:f>IFERROR(IF(AND(TYPE('Material_Obligations'!I2)=TYPE(CN10741),ISBLANK('Material_Obligations'!I2)=ISBLANK(CN10741),EXACT('Material_Obligations'!I2,CN10741)),0,1),1)</x:f>
        <x:v>0</x:v>
      </x:c>
    </x:row>
    <x:row r="10742">
      <x:c r="CL10742" t="str">
        <x:v>Material_Obligations</x:v>
      </x:c>
      <x:c r="CM10742" t="str">
        <x:v>J2</x:v>
      </x:c>
      <x:c r="CN10742" t="str">
        <x:v>Evidence of discharge</x:v>
      </x:c>
      <x:c r="CO10742" t="n">
        <x:f>IFERROR(IF(AND(TYPE('Material_Obligations'!J2)=TYPE(CN10742),ISBLANK('Material_Obligations'!J2)=ISBLANK(CN10742),EXACT('Material_Obligations'!J2,CN10742)),0,1),1)</x:f>
        <x:v>0</x:v>
      </x:c>
    </x:row>
    <x:row r="10743">
      <x:c r="CL10743" t="str">
        <x:v>Material_Obligations</x:v>
      </x:c>
      <x:c r="CM10743" t="str">
        <x:v>K2</x:v>
      </x:c>
      <x:c r="CN10743" t="str">
        <x:v>Review / expiry</x:v>
      </x:c>
      <x:c r="CO10743" t="n">
        <x:f>IFERROR(IF(AND(TYPE('Material_Obligations'!K2)=TYPE(CN10743),ISBLANK('Material_Obligations'!K2)=ISBLANK(CN10743),EXACT('Material_Obligations'!K2,CN10743)),0,1),1)</x:f>
        <x:v>0</x:v>
      </x:c>
    </x:row>
    <x:row r="10744">
      <x:c r="CL10744" t="str">
        <x:v>Material_Obligations</x:v>
      </x:c>
      <x:c r="CM10744" t="str">
        <x:v>L2</x:v>
      </x:c>
      <x:c r="CN10744" t="str">
        <x:v>Challenge route</x:v>
      </x:c>
      <x:c r="CO10744" t="n">
        <x:f>IFERROR(IF(AND(TYPE('Material_Obligations'!L2)=TYPE(CN10744),ISBLANK('Material_Obligations'!L2)=ISBLANK(CN10744),EXACT('Material_Obligations'!L2,CN10744)),0,1),1)</x:f>
        <x:v>0</x:v>
      </x:c>
    </x:row>
    <x:row r="10745">
      <x:c r="CL10745" t="str">
        <x:v>Material_Obligations</x:v>
      </x:c>
      <x:c r="CM10745" t="str">
        <x:v>M2</x:v>
      </x:c>
      <x:c r="CN10745" t="str">
        <x:v>Delegation acceptance</x:v>
      </x:c>
      <x:c r="CO10745" t="n">
        <x:f>IFERROR(IF(AND(TYPE('Material_Obligations'!M2)=TYPE(CN10745),ISBLANK('Material_Obligations'!M2)=ISBLANK(CN10745),EXACT('Material_Obligations'!M2,CN10745)),0,1),1)</x:f>
        <x:v>0</x:v>
      </x:c>
    </x:row>
    <x:row r="10746">
      <x:c r="CL10746" t="str">
        <x:v>Material_Obligations</x:v>
      </x:c>
      <x:c r="CM10746" t="str">
        <x:v>N2</x:v>
      </x:c>
      <x:c r="CN10746" t="str">
        <x:v>Backup / successor</x:v>
      </x:c>
      <x:c r="CO10746" t="n">
        <x:f>IFERROR(IF(AND(TYPE('Material_Obligations'!N2)=TYPE(CN10746),ISBLANK('Material_Obligations'!N2)=ISBLANK(CN10746),EXACT('Material_Obligations'!N2,CN10746)),0,1),1)</x:f>
        <x:v>0</x:v>
      </x:c>
    </x:row>
    <x:row r="10747">
      <x:c r="CL10747" t="str">
        <x:v>Material_Obligations</x:v>
      </x:c>
      <x:c r="CM10747" t="str">
        <x:v>O2</x:v>
      </x:c>
      <x:c r="CN10747" t="str">
        <x:v>Nonperformance trigger</x:v>
      </x:c>
      <x:c r="CO10747" t="n">
        <x:f>IFERROR(IF(AND(TYPE('Material_Obligations'!O2)=TYPE(CN10747),ISBLANK('Material_Obligations'!O2)=ISBLANK(CN10747),EXACT('Material_Obligations'!O2,CN10747)),0,1),1)</x:f>
        <x:v>0</x:v>
      </x:c>
    </x:row>
    <x:row r="10748">
      <x:c r="CL10748" t="str">
        <x:v>Material_Obligations</x:v>
      </x:c>
      <x:c r="CM10748" t="str">
        <x:v>P2</x:v>
      </x:c>
      <x:c r="CN10748" t="str">
        <x:v>Missed-duty escalation</x:v>
      </x:c>
      <x:c r="CO10748" t="n">
        <x:f>IFERROR(IF(AND(TYPE('Material_Obligations'!P2)=TYPE(CN10748),ISBLANK('Material_Obligations'!P2)=ISBLANK(CN10748),EXACT('Material_Obligations'!P2,CN10748)),0,1),1)</x:f>
        <x:v>0</x:v>
      </x:c>
    </x:row>
    <x:row r="10749">
      <x:c r="CL10749" t="str">
        <x:v>Material_Obligations</x:v>
      </x:c>
      <x:c r="CM10749" t="str">
        <x:v>Q2</x:v>
      </x:c>
      <x:c r="CN10749" t="str">
        <x:v>Amendment / waiver / suspension / retirement authority</x:v>
      </x:c>
      <x:c r="CO10749" t="n">
        <x:f>IFERROR(IF(AND(TYPE('Material_Obligations'!Q2)=TYPE(CN10749),ISBLANK('Material_Obligations'!Q2)=ISBLANK(CN10749),EXACT('Material_Obligations'!Q2,CN10749)),0,1),1)</x:f>
        <x:v>0</x:v>
      </x:c>
    </x:row>
    <x:row r="10750">
      <x:c r="CL10750" t="str">
        <x:v>Material_Obligations</x:v>
      </x:c>
      <x:c r="CM10750" t="str">
        <x:v>R2</x:v>
      </x:c>
      <x:c r="CN10750" t="str">
        <x:v>Change-control rule</x:v>
      </x:c>
      <x:c r="CO10750" t="n">
        <x:f>IFERROR(IF(AND(TYPE('Material_Obligations'!R2)=TYPE(CN10750),ISBLANK('Material_Obligations'!R2)=ISBLANK(CN10750),EXACT('Material_Obligations'!R2,CN10750)),0,1),1)</x:f>
        <x:v>0</x:v>
      </x:c>
    </x:row>
    <x:row r="10751">
      <x:c r="CL10751" t="str">
        <x:v>Material_Obligations</x:v>
      </x:c>
      <x:c r="CM10751" t="str">
        <x:v>S2</x:v>
      </x:c>
      <x:c r="CN10751" t="str">
        <x:v>Residual responsibility</x:v>
      </x:c>
      <x:c r="CO10751" t="n">
        <x:f>IFERROR(IF(AND(TYPE('Material_Obligations'!S2)=TYPE(CN10751),ISBLANK('Material_Obligations'!S2)=ISBLANK(CN10751),EXACT('Material_Obligations'!S2,CN10751)),0,1),1)</x:f>
        <x:v>0</x:v>
      </x:c>
    </x:row>
    <x:row r="10752">
      <x:c r="CL10752" t="str">
        <x:v>Material_Obligations</x:v>
      </x:c>
      <x:c r="CM10752" t="str">
        <x:v>T2</x:v>
      </x:c>
      <x:c r="CN10752" t="str">
        <x:v>Effectiveness status</x:v>
      </x:c>
      <x:c r="CO10752" t="n">
        <x:f>IFERROR(IF(AND(TYPE('Material_Obligations'!T2)=TYPE(CN10752),ISBLANK('Material_Obligations'!T2)=ISBLANK(CN10752),EXACT('Material_Obligations'!T2,CN10752)),0,1),1)</x:f>
        <x:v>0</x:v>
      </x:c>
    </x:row>
    <x:row r="10753">
      <x:c r="CL10753" t="str">
        <x:v>Material_Obligations</x:v>
      </x:c>
      <x:c r="CM10753" t="str">
        <x:v>U2</x:v>
      </x:c>
      <x:c r="CN10753" t="str">
        <x:v>Obligation status</x:v>
      </x:c>
      <x:c r="CO10753" t="n">
        <x:f>IFERROR(IF(AND(TYPE('Material_Obligations'!U2)=TYPE(CN10753),ISBLANK('Material_Obligations'!U2)=ISBLANK(CN10753),EXACT('Material_Obligations'!U2,CN10753)),0,1),1)</x:f>
        <x:v>0</x:v>
      </x:c>
    </x:row>
    <x:row r="10754">
      <x:c r="CL10754" t="str">
        <x:v>Material_Obligations</x:v>
      </x:c>
      <x:c r="CM10754" t="str">
        <x:v>A3</x:v>
      </x:c>
      <x:c r="CN10754" t="str">
        <x:v>MO-REMOTE-001</x:v>
      </x:c>
      <x:c r="CO10754" t="n">
        <x:f>IFERROR(IF(AND(TYPE('Material_Obligations'!A3)=TYPE(CN10754),ISBLANK('Material_Obligations'!A3)=ISBLANK(CN10754),EXACT('Material_Obligations'!A3,CN10754)),0,1),1)</x:f>
        <x:v>0</x:v>
      </x:c>
    </x:row>
    <x:row r="10755">
      <x:c r="CL10755" t="str">
        <x:v>Material_Obligations</x:v>
      </x:c>
      <x:c r="CM10755" t="str">
        <x:v>B3</x:v>
      </x:c>
      <x:c r="CN10755" t="str">
        <x:v>Monitor controlled remote-work implementation and initiate review when declared cohesion, rights, workload, access, or burnout thresholds are crossed.</x:v>
      </x:c>
      <x:c r="CO10755" t="n">
        <x:f>IFERROR(IF(AND(TYPE('Material_Obligations'!B3)=TYPE(CN10755),ISBLANK('Material_Obligations'!B3)=ISBLANK(CN10755),EXACT('Material_Obligations'!B3,CN10755)),0,1),1)</x:f>
        <x:v>0</x:v>
      </x:c>
    </x:row>
    <x:row r="10756">
      <x:c r="CL10756" t="str">
        <x:v>Material_Obligations</x:v>
      </x:c>
      <x:c r="CM10756" t="str">
        <x:v>C3</x:v>
      </x:c>
      <x:c r="CN10756" t="str">
        <x:v>Authorized organizational decision owner</x:v>
      </x:c>
      <x:c r="CO10756" t="n">
        <x:f>IFERROR(IF(AND(TYPE('Material_Obligations'!C3)=TYPE(CN10756),ISBLANK('Material_Obligations'!C3)=ISBLANK(CN10756),EXACT('Material_Obligations'!C3,CN10756)),0,1),1)</x:f>
        <x:v>0</x:v>
      </x:c>
    </x:row>
    <x:row r="10757">
      <x:c r="CL10757" t="str">
        <x:v>Material_Obligations</x:v>
      </x:c>
      <x:c r="CM10757" t="str">
        <x:v>D3</x:v>
      </x:c>
      <x:c r="CN10757" t="str">
        <x:v>Named policy monitoring and review role</x:v>
      </x:c>
      <x:c r="CO10757" t="n">
        <x:f>IFERROR(IF(AND(TYPE('Material_Obligations'!D3)=TYPE(CN10757),ISBLANK('Material_Obligations'!D3)=ISBLANK(CN10757),EXACT('Material_Obligations'!D3,CN10757)),0,1),1)</x:f>
        <x:v>0</x:v>
      </x:c>
    </x:row>
    <x:row r="10758">
      <x:c r="CL10758" t="str">
        <x:v>Material_Obligations</x:v>
      </x:c>
      <x:c r="CM10758" t="str">
        <x:v>E3</x:v>
      </x:c>
      <x:c r="CN10758" t="str">
        <x:v>Mandate, access to declared indicators, allocated review time, and authority to pause or escalate the controlled option.</x:v>
      </x:c>
      <x:c r="CO10758" t="n">
        <x:f>IFERROR(IF(AND(TYPE('Material_Obligations'!E3)=TYPE(CN10758),ISBLANK('Material_Obligations'!E3)=ISBLANK(CN10758),EXACT('Material_Obligations'!E3,CN10758)),0,1),1)</x:f>
        <x:v>0</x:v>
      </x:c>
    </x:row>
    <x:row r="10759">
      <x:c r="CL10759" t="str">
        <x:v>Material_Obligations</x:v>
      </x:c>
      <x:c r="CM10759" t="str">
        <x:v>F3</x:v>
      </x:c>
      <x:c r="CN10759" t="str">
        <x:v>Material threshold breach, review date, credible complaint, or evidence-status downgrade.</x:v>
      </x:c>
      <x:c r="CO10759" t="n">
        <x:f>IFERROR(IF(AND(TYPE('Material_Obligations'!F3)=TYPE(CN10759),ISBLANK('Material_Obligations'!F3)=ISBLANK(CN10759),EXACT('Material_Obligations'!F3,CN10759)),0,1),1)</x:f>
        <x:v>0</x:v>
      </x:c>
    </x:row>
    <x:row r="10760">
      <x:c r="CL10760" t="str">
        <x:v>Material_Obligations</x:v>
      </x:c>
      <x:c r="CM10760" t="str">
        <x:v>G3</x:v>
      </x:c>
      <x:c r="CN10760" t="str">
        <x:v>Declared remote-work policy option and monitored stakeholder groups.</x:v>
      </x:c>
      <x:c r="CO10760" t="n">
        <x:f>IFERROR(IF(AND(TYPE('Material_Obligations'!G3)=TYPE(CN10760),ISBLANK('Material_Obligations'!G3)=ISBLANK(CN10760),EXACT('Material_Obligations'!G3,CN10760)),0,1),1)</x:f>
        <x:v>0</x:v>
      </x:c>
    </x:row>
    <x:row r="10761">
      <x:c r="CL10761" t="str">
        <x:v>Material_Obligations</x:v>
      </x:c>
      <x:c r="CM10761" t="str">
        <x:v>H3</x:v>
      </x:c>
      <x:c r="CN10761" t="str">
        <x:v>Review evidence, apply controls, communicate disposition, and pause/escalate where the threshold is breached.</x:v>
      </x:c>
      <x:c r="CO10761" t="n">
        <x:f>IFERROR(IF(AND(TYPE('Material_Obligations'!H3)=TYPE(CN10761),ISBLANK('Material_Obligations'!H3)=ISBLANK(CN10761),EXACT('Material_Obligations'!H3,CN10761)),0,1),1)</x:f>
        <x:v>0</x:v>
      </x:c>
    </x:row>
    <x:row r="10762">
      <x:c r="CL10762" t="str">
        <x:v>Material_Obligations</x:v>
      </x:c>
      <x:c r="CM10762" t="str">
        <x:v>I3</x:v>
      </x:c>
      <x:c r="CN10762" t="str">
        <x:v>Within the declared monitoring window; immediate escalation for rights or tail-risk indicators.</x:v>
      </x:c>
      <x:c r="CO10762" t="n">
        <x:f>IFERROR(IF(AND(TYPE('Material_Obligations'!I3)=TYPE(CN10762),ISBLANK('Material_Obligations'!I3)=ISBLANK(CN10762),EXACT('Material_Obligations'!I3,CN10762)),0,1),1)</x:f>
        <x:v>0</x:v>
      </x:c>
    </x:row>
    <x:row r="10763">
      <x:c r="CL10763" t="str">
        <x:v>Material_Obligations</x:v>
      </x:c>
      <x:c r="CM10763" t="str">
        <x:v>J3</x:v>
      </x:c>
      <x:c r="CN10763" t="str">
        <x:v>Dated review record, evidence references, action log, and acknowledged communication.</x:v>
      </x:c>
      <x:c r="CO10763" t="n">
        <x:f>IFERROR(IF(AND(TYPE('Material_Obligations'!J3)=TYPE(CN10763),ISBLANK('Material_Obligations'!J3)=ISBLANK(CN10763),EXACT('Material_Obligations'!J3,CN10763)),0,1),1)</x:f>
        <x:v>0</x:v>
      </x:c>
    </x:row>
    <x:row r="10764">
      <x:c r="CL10764" t="str">
        <x:v>Material_Obligations</x:v>
      </x:c>
      <x:c r="CM10764" t="str">
        <x:v>K3</x:v>
      </x:c>
      <x:c r="CN10764" t="str">
        <x:v>At the declared policy review date or earlier trigger.</x:v>
      </x:c>
      <x:c r="CO10764" t="n">
        <x:f>IFERROR(IF(AND(TYPE('Material_Obligations'!K3)=TYPE(CN10764),ISBLANK('Material_Obligations'!K3)=ISBLANK(CN10764),EXACT('Material_Obligations'!K3,CN10764)),0,1),1)</x:f>
        <x:v>0</x:v>
      </x:c>
    </x:row>
    <x:row r="10765">
      <x:c r="CL10765" t="str">
        <x:v>Material_Obligations</x:v>
      </x:c>
      <x:c r="CM10765" t="str">
        <x:v>L3</x:v>
      </x:c>
      <x:c r="CN10765" t="str">
        <x:v>Independent review / appeal route recorded in the PCC.</x:v>
      </x:c>
      <x:c r="CO10765" t="n">
        <x:f>IFERROR(IF(AND(TYPE('Material_Obligations'!L3)=TYPE(CN10765),ISBLANK('Material_Obligations'!L3)=ISBLANK(CN10765),EXACT('Material_Obligations'!L3,CN10765)),0,1),1)</x:f>
        <x:v>0</x:v>
      </x:c>
    </x:row>
    <x:row r="10766">
      <x:c r="CL10766" t="str">
        <x:v>Material_Obligations</x:v>
      </x:c>
      <x:c r="CM10766" t="str">
        <x:v>M3</x:v>
      </x:c>
      <x:c r="CN10766" t="str">
        <x:v>Receiving carrier explicitly accepts the duty; otherwise responsibility remains with the current accountable authority.</x:v>
      </x:c>
      <x:c r="CO10766" t="n">
        <x:f>IFERROR(IF(AND(TYPE('Material_Obligations'!M3)=TYPE(CN10766),ISBLANK('Material_Obligations'!M3)=ISBLANK(CN10766),EXACT('Material_Obligations'!M3,CN10766)),0,1),1)</x:f>
        <x:v>0</x:v>
      </x:c>
    </x:row>
    <x:row r="10767">
      <x:c r="CL10767" t="str">
        <x:v>Material_Obligations</x:v>
      </x:c>
      <x:c r="CM10767" t="str">
        <x:v>N3</x:v>
      </x:c>
      <x:c r="CN10767" t="str">
        <x:v>Alternate authorized reviewer or escalation authority.</x:v>
      </x:c>
      <x:c r="CO10767" t="n">
        <x:f>IFERROR(IF(AND(TYPE('Material_Obligations'!N3)=TYPE(CN10767),ISBLANK('Material_Obligations'!N3)=ISBLANK(CN10767),EXACT('Material_Obligations'!N3,CN10767)),0,1),1)</x:f>
        <x:v>0</x:v>
      </x:c>
    </x:row>
    <x:row r="10768">
      <x:c r="CL10768" t="str">
        <x:v>Material_Obligations</x:v>
      </x:c>
      <x:c r="CM10768" t="str">
        <x:v>O3</x:v>
      </x:c>
      <x:c r="CN10768" t="str">
        <x:v>Missed acknowledgement, missed review deadline, unresolved conflict, incapacity, or absent evidence of discharge.</x:v>
      </x:c>
      <x:c r="CO10768" t="n">
        <x:f>IFERROR(IF(AND(TYPE('Material_Obligations'!O3)=TYPE(CN10768),ISBLANK('Material_Obligations'!O3)=ISBLANK(CN10768),EXACT('Material_Obligations'!O3,CN10768)),0,1),1)</x:f>
        <x:v>0</x:v>
      </x:c>
    </x:row>
    <x:row r="10769">
      <x:c r="CL10769" t="str">
        <x:v>Material_Obligations</x:v>
      </x:c>
      <x:c r="CM10769" t="str">
        <x:v>P3</x:v>
      </x:c>
      <x:c r="CN10769" t="str">
        <x:v>Escalate to backup authority and suspend the affected control-dependent claim until resolved.</x:v>
      </x:c>
      <x:c r="CO10769" t="n">
        <x:f>IFERROR(IF(AND(TYPE('Material_Obligations'!P3)=TYPE(CN10769),ISBLANK('Material_Obligations'!P3)=ISBLANK(CN10769),EXACT('Material_Obligations'!P3,CN10769)),0,1),1)</x:f>
        <x:v>0</x:v>
      </x:c>
    </x:row>
    <x:row r="10770">
      <x:c r="CL10770" t="str">
        <x:v>Material_Obligations</x:v>
      </x:c>
      <x:c r="CM10770" t="str">
        <x:v>Q3</x:v>
      </x:c>
      <x:c r="CN10770" t="str">
        <x:v>Governed authority separate from unilateral agent action; material weakening requires challenger review.</x:v>
      </x:c>
      <x:c r="CO10770" t="n">
        <x:f>IFERROR(IF(AND(TYPE('Material_Obligations'!Q3)=TYPE(CN10770),ISBLANK('Material_Obligations'!Q3)=ISBLANK(CN10770),EXACT('Material_Obligations'!Q3,CN10770)),0,1),1)</x:f>
        <x:v>0</x:v>
      </x:c>
    </x:row>
    <x:row r="10771">
      <x:c r="CL10771" t="str">
        <x:v>Material_Obligations</x:v>
      </x:c>
      <x:c r="CM10771" t="str">
        <x:v>R3</x:v>
      </x:c>
      <x:c r="CN10771" t="str">
        <x:v>Log prior and revised control, authorizer, rationale, affected obligation, requalification disposition, and rollback path.</x:v>
      </x:c>
      <x:c r="CO10771" t="n">
        <x:f>IFERROR(IF(AND(TYPE('Material_Obligations'!R3)=TYPE(CN10771),ISBLANK('Material_Obligations'!R3)=ISBLANK(CN10771),EXACT('Material_Obligations'!R3,CN10771)),0,1),1)</x:f>
        <x:v>0</x:v>
      </x:c>
    </x:row>
    <x:row r="10772">
      <x:c r="CL10772" t="str">
        <x:v>Material_Obligations</x:v>
      </x:c>
      <x:c r="CM10772" t="str">
        <x:v>S3</x:v>
      </x:c>
      <x:c r="CN10772" t="str">
        <x:v>Deploying institution retains residual responsibility.</x:v>
      </x:c>
      <x:c r="CO10772" t="n">
        <x:f>IFERROR(IF(AND(TYPE('Material_Obligations'!S3)=TYPE(CN10772),ISBLANK('Material_Obligations'!S3)=ISBLANK(CN10772),EXACT('Material_Obligations'!S3,CN10772)),0,1),1)</x:f>
        <x:v>0</x:v>
      </x:c>
    </x:row>
    <x:row r="10773">
      <x:c r="CL10773" t="str">
        <x:v>Material_Obligations</x:v>
      </x:c>
      <x:c r="CM10773" t="str">
        <x:v>T3</x:v>
      </x:c>
      <x:c r="CN10773" t="str">
        <x:v>EVIDENCE_PENDING</x:v>
      </x:c>
      <x:c r="CO10773" t="n">
        <x:f>IFERROR(IF(AND(TYPE('Material_Obligations'!T3)=TYPE(CN10773),ISBLANK('Material_Obligations'!T3)=ISBLANK(CN10773),EXACT('Material_Obligations'!T3,CN10773)),0,1),1)</x:f>
        <x:v>0</x:v>
      </x:c>
    </x:row>
    <x:row r="10774">
      <x:c r="CL10774" t="str">
        <x:v>Material_Obligations</x:v>
      </x:c>
      <x:c r="CM10774" t="str">
        <x:v>U3</x:v>
      </x:c>
      <x:c r="CN10774" t="str">
        <x:v>ACTIVE</x:v>
      </x:c>
      <x:c r="CO10774" t="n">
        <x:f>IFERROR(IF(AND(TYPE('Material_Obligations'!U3)=TYPE(CN10774),ISBLANK('Material_Obligations'!U3)=ISBLANK(CN10774),EXACT('Material_Obligations'!U3,CN10774)),0,1),1)</x:f>
        <x:v>0</x:v>
      </x:c>
    </x:row>
    <x:row r="10775">
      <x:c r="CL10775" t="str">
        <x:v>Material_Obligations</x:v>
      </x:c>
      <x:c r="CM10775" t="str">
        <x:v>A4</x:v>
      </x:c>
      <x:c r="CN10775" t="str">
        <x:v>Guidance</x:v>
      </x:c>
      <x:c r="CO10775" t="n">
        <x:f>IFERROR(IF(AND(TYPE('Material_Obligations'!A4)=TYPE(CN10775),ISBLANK('Material_Obligations'!A4)=ISBLANK(CN10775),EXACT('Material_Obligations'!A4,CN10775)),0,1),1)</x:f>
        <x:v>0</x:v>
      </x:c>
    </x:row>
    <x:row r="10776">
      <x:c r="CL10776" t="str">
        <x:v>Material_Obligations</x:v>
      </x:c>
      <x:c r="CM10776" t="str">
        <x:v>B4</x:v>
      </x:c>
      <x:c r="CN10776" t="str">
        <x:v>Complete one row for each selectability- or execution-material obligation.</x:v>
      </x:c>
      <x:c r="CO10776" t="n">
        <x:f>IFERROR(IF(AND(TYPE('Material_Obligations'!B4)=TYPE(CN10776),ISBLANK('Material_Obligations'!B4)=ISBLANK(CN10776),EXACT('Material_Obligations'!B4,CN10776)),0,1),1)</x:f>
        <x:v>0</x:v>
      </x:c>
    </x:row>
    <x:row r="10777">
      <x:c r="CL10777" t="str">
        <x:v>Material_Obligations</x:v>
      </x:c>
      <x:c r="CM10777" t="str">
        <x:v>C4</x:v>
      </x:c>
      <x:c r="CN10777" t="str">
        <x:v>Authority must be identifiable.</x:v>
      </x:c>
      <x:c r="CO10777" t="n">
        <x:f>IFERROR(IF(AND(TYPE('Material_Obligations'!C4)=TYPE(CN10777),ISBLANK('Material_Obligations'!C4)=ISBLANK(CN10777),EXACT('Material_Obligations'!C4,CN10777)),0,1),1)</x:f>
        <x:v>0</x:v>
      </x:c>
    </x:row>
    <x:row r="10778">
      <x:c r="CL10778" t="str">
        <x:v>Material_Obligations</x:v>
      </x:c>
      <x:c r="CM10778" t="str">
        <x:v>D4</x:v>
      </x:c>
      <x:c r="CN10778" t="str">
        <x:v>Carrier or authenticated path must be executable.</x:v>
      </x:c>
      <x:c r="CO10778" t="n">
        <x:f>IFERROR(IF(AND(TYPE('Material_Obligations'!D4)=TYPE(CN10778),ISBLANK('Material_Obligations'!D4)=ISBLANK(CN10778),EXACT('Material_Obligations'!D4,CN10778)),0,1),1)</x:f>
        <x:v>0</x:v>
      </x:c>
    </x:row>
    <x:row r="10779">
      <x:c r="CL10779" t="str">
        <x:v>Material_Obligations</x:v>
      </x:c>
      <x:c r="CM10779" t="str">
        <x:v>E4</x:v>
      </x:c>
      <x:c r="CN10779" t="str">
        <x:v>Name authority, competence, information, time, resources, and protection.</x:v>
      </x:c>
      <x:c r="CO10779" t="n">
        <x:f>IFERROR(IF(AND(TYPE('Material_Obligations'!E4)=TYPE(CN10779),ISBLANK('Material_Obligations'!E4)=ISBLANK(CN10779),EXACT('Material_Obligations'!E4,CN10779)),0,1),1)</x:f>
        <x:v>0</x:v>
      </x:c>
    </x:row>
    <x:row r="10780">
      <x:c r="CL10780" t="str">
        <x:v>Material_Obligations</x:v>
      </x:c>
      <x:c r="CM10780" t="str">
        <x:v>F4</x:v>
      </x:c>
      <x:c r="CN10780" t="str">
        <x:v>Trigger must be observable.</x:v>
      </x:c>
      <x:c r="CO10780" t="n">
        <x:f>IFERROR(IF(AND(TYPE('Material_Obligations'!F4)=TYPE(CN10780),ISBLANK('Material_Obligations'!F4)=ISBLANK(CN10780),EXACT('Material_Obligations'!F4,CN10780)),0,1),1)</x:f>
        <x:v>0</x:v>
      </x:c>
    </x:row>
    <x:row r="10781">
      <x:c r="CL10781" t="str">
        <x:v>Material_Obligations</x:v>
      </x:c>
      <x:c r="CM10781" t="str">
        <x:v>G4</x:v>
      </x:c>
      <x:c r="CN10781" t="str">
        <x:v>Keep scope bounded.</x:v>
      </x:c>
      <x:c r="CO10781" t="n">
        <x:f>IFERROR(IF(AND(TYPE('Material_Obligations'!G4)=TYPE(CN10781),ISBLANK('Material_Obligations'!G4)=ISBLANK(CN10781),EXACT('Material_Obligations'!G4,CN10781)),0,1),1)</x:f>
        <x:v>0</x:v>
      </x:c>
    </x:row>
    <x:row r="10782">
      <x:c r="CL10782" t="str">
        <x:v>Material_Obligations</x:v>
      </x:c>
      <x:c r="CM10782" t="str">
        <x:v>H4</x:v>
      </x:c>
      <x:c r="CN10782" t="str">
        <x:v>State the required response.</x:v>
      </x:c>
      <x:c r="CO10782" t="n">
        <x:f>IFERROR(IF(AND(TYPE('Material_Obligations'!H4)=TYPE(CN10782),ISBLANK('Material_Obligations'!H4)=ISBLANK(CN10782),EXACT('Material_Obligations'!H4,CN10782)),0,1),1)</x:f>
        <x:v>0</x:v>
      </x:c>
    </x:row>
    <x:row r="10783">
      <x:c r="CL10783" t="str">
        <x:v>Material_Obligations</x:v>
      </x:c>
      <x:c r="CM10783" t="str">
        <x:v>I4</x:v>
      </x:c>
      <x:c r="CN10783" t="str">
        <x:v>State timing.</x:v>
      </x:c>
      <x:c r="CO10783" t="n">
        <x:f>IFERROR(IF(AND(TYPE('Material_Obligations'!I4)=TYPE(CN10783),ISBLANK('Material_Obligations'!I4)=ISBLANK(CN10783),EXACT('Material_Obligations'!I4,CN10783)),0,1),1)</x:f>
        <x:v>0</x:v>
      </x:c>
    </x:row>
    <x:row r="10784">
      <x:c r="CL10784" t="str">
        <x:v>Material_Obligations</x:v>
      </x:c>
      <x:c r="CM10784" t="str">
        <x:v>J4</x:v>
      </x:c>
      <x:c r="CN10784" t="str">
        <x:v>Name inspectable evidence.</x:v>
      </x:c>
      <x:c r="CO10784" t="n">
        <x:f>IFERROR(IF(AND(TYPE('Material_Obligations'!J4)=TYPE(CN10784),ISBLANK('Material_Obligations'!J4)=ISBLANK(CN10784),EXACT('Material_Obligations'!J4,CN10784)),0,1),1)</x:f>
        <x:v>0</x:v>
      </x:c>
    </x:row>
    <x:row r="10785">
      <x:c r="CL10785" t="str">
        <x:v>Material_Obligations</x:v>
      </x:c>
      <x:c r="CM10785" t="str">
        <x:v>K4</x:v>
      </x:c>
      <x:c r="CN10785" t="str">
        <x:v>State expiry/review.</x:v>
      </x:c>
      <x:c r="CO10785" t="n">
        <x:f>IFERROR(IF(AND(TYPE('Material_Obligations'!K4)=TYPE(CN10785),ISBLANK('Material_Obligations'!K4)=ISBLANK(CN10785),EXACT('Material_Obligations'!K4,CN10785)),0,1),1)</x:f>
        <x:v>0</x:v>
      </x:c>
    </x:row>
    <x:row r="10786">
      <x:c r="CL10786" t="str">
        <x:v>Material_Obligations</x:v>
      </x:c>
      <x:c r="CM10786" t="str">
        <x:v>L4</x:v>
      </x:c>
      <x:c r="CN10786" t="str">
        <x:v>Provide challenge.</x:v>
      </x:c>
      <x:c r="CO10786" t="n">
        <x:f>IFERROR(IF(AND(TYPE('Material_Obligations'!L4)=TYPE(CN10786),ISBLANK('Material_Obligations'!L4)=ISBLANK(CN10786),EXACT('Material_Obligations'!L4,CN10786)),0,1),1)</x:f>
        <x:v>0</x:v>
      </x:c>
    </x:row>
    <x:row r="10787">
      <x:c r="CL10787" t="str">
        <x:v>Material_Obligations</x:v>
      </x:c>
      <x:c r="CM10787" t="str">
        <x:v>M4</x:v>
      </x:c>
      <x:c r="CN10787" t="str">
        <x:v>Handoffs require acceptance.</x:v>
      </x:c>
      <x:c r="CO10787" t="n">
        <x:f>IFERROR(IF(AND(TYPE('Material_Obligations'!M4)=TYPE(CN10787),ISBLANK('Material_Obligations'!M4)=ISBLANK(CN10787),EXACT('Material_Obligations'!M4,CN10787)),0,1),1)</x:f>
        <x:v>0</x:v>
      </x:c>
    </x:row>
    <x:row r="10788">
      <x:c r="CL10788" t="str">
        <x:v>Material_Obligations</x:v>
      </x:c>
      <x:c r="CM10788" t="str">
        <x:v>N4</x:v>
      </x:c>
      <x:c r="CN10788" t="str">
        <x:v>Provide succession.</x:v>
      </x:c>
      <x:c r="CO10788" t="n">
        <x:f>IFERROR(IF(AND(TYPE('Material_Obligations'!N4)=TYPE(CN10788),ISBLANK('Material_Obligations'!N4)=ISBLANK(CN10788),EXACT('Material_Obligations'!N4,CN10788)),0,1),1)</x:f>
        <x:v>0</x:v>
      </x:c>
    </x:row>
    <x:row r="10789">
      <x:c r="CL10789" t="str">
        <x:v>Material_Obligations</x:v>
      </x:c>
      <x:c r="CM10789" t="str">
        <x:v>O4</x:v>
      </x:c>
      <x:c r="CN10789" t="str">
        <x:v>Detect silence/failure.</x:v>
      </x:c>
      <x:c r="CO10789" t="n">
        <x:f>IFERROR(IF(AND(TYPE('Material_Obligations'!O4)=TYPE(CN10789),ISBLANK('Material_Obligations'!O4)=ISBLANK(CN10789),EXACT('Material_Obligations'!O4,CN10789)),0,1),1)</x:f>
        <x:v>0</x:v>
      </x:c>
    </x:row>
    <x:row r="10790">
      <x:c r="CL10790" t="str">
        <x:v>Material_Obligations</x:v>
      </x:c>
      <x:c r="CM10790" t="str">
        <x:v>P4</x:v>
      </x:c>
      <x:c r="CN10790" t="str">
        <x:v>State escalation.</x:v>
      </x:c>
      <x:c r="CO10790" t="n">
        <x:f>IFERROR(IF(AND(TYPE('Material_Obligations'!P4)=TYPE(CN10790),ISBLANK('Material_Obligations'!P4)=ISBLANK(CN10790),EXACT('Material_Obligations'!P4,CN10790)),0,1),1)</x:f>
        <x:v>0</x:v>
      </x:c>
    </x:row>
    <x:row r="10791">
      <x:c r="CL10791" t="str">
        <x:v>Material_Obligations</x:v>
      </x:c>
      <x:c r="CM10791" t="str">
        <x:v>Q4</x:v>
      </x:c>
      <x:c r="CN10791" t="str">
        <x:v>Control self-waiver and rewrite.</x:v>
      </x:c>
      <x:c r="CO10791" t="n">
        <x:f>IFERROR(IF(AND(TYPE('Material_Obligations'!Q4)=TYPE(CN10791),ISBLANK('Material_Obligations'!Q4)=ISBLANK(CN10791),EXACT('Material_Obligations'!Q4,CN10791)),0,1),1)</x:f>
        <x:v>0</x:v>
      </x:c>
    </x:row>
    <x:row r="10792">
      <x:c r="CL10792" t="str">
        <x:v>Material_Obligations</x:v>
      </x:c>
      <x:c r="CM10792" t="str">
        <x:v>R4</x:v>
      </x:c>
      <x:c r="CN10792" t="str">
        <x:v>Treat material changes as requalification triggers.</x:v>
      </x:c>
      <x:c r="CO10792" t="n">
        <x:f>IFERROR(IF(AND(TYPE('Material_Obligations'!R4)=TYPE(CN10792),ISBLANK('Material_Obligations'!R4)=ISBLANK(CN10792),EXACT('Material_Obligations'!R4,CN10792)),0,1),1)</x:f>
        <x:v>0</x:v>
      </x:c>
    </x:row>
    <x:row r="10793">
      <x:c r="CL10793" t="str">
        <x:v>Material_Obligations</x:v>
      </x:c>
      <x:c r="CM10793" t="str">
        <x:v>S4</x:v>
      </x:c>
      <x:c r="CN10793" t="str">
        <x:v>Responsibility cannot disappear through complexity.</x:v>
      </x:c>
      <x:c r="CO10793" t="n">
        <x:f>IFERROR(IF(AND(TYPE('Material_Obligations'!S4)=TYPE(CN10793),ISBLANK('Material_Obligations'!S4)=ISBLANK(CN10793),EXACT('Material_Obligations'!S4,CN10793)),0,1),1)</x:f>
        <x:v>0</x:v>
      </x:c>
    </x:row>
    <x:row r="10794">
      <x:c r="CL10794" t="str">
        <x:v>Material_Obligations</x:v>
      </x:c>
      <x:c r="CM10794" t="str">
        <x:v>T4</x:v>
      </x:c>
      <x:c r="CN10794" t="str">
        <x:v>Performance ≠ effectiveness.</x:v>
      </x:c>
      <x:c r="CO10794" t="n">
        <x:f>IFERROR(IF(AND(TYPE('Material_Obligations'!T4)=TYPE(CN10794),ISBLANK('Material_Obligations'!T4)=ISBLANK(CN10794),EXACT('Material_Obligations'!T4,CN10794)),0,1),1)</x:f>
        <x:v>0</x:v>
      </x:c>
    </x:row>
    <x:row r="10795">
      <x:c r="CL10795" t="str">
        <x:v>Material_Obligations</x:v>
      </x:c>
      <x:c r="CM10795" t="str">
        <x:v>U4</x:v>
      </x:c>
      <x:c r="CN10795" t="str">
        <x:v>Use ACTIVE / SATISFIED / EXPIRED / SUSPENDED / ESCALATED.</x:v>
      </x:c>
      <x:c r="CO10795" t="n">
        <x:f>IFERROR(IF(AND(TYPE('Material_Obligations'!U4)=TYPE(CN10795),ISBLANK('Material_Obligations'!U4)=ISBLANK(CN10795),EXACT('Material_Obligations'!U4,CN10795)),0,1),1)</x:f>
        <x:v>0</x:v>
      </x:c>
    </x:row>
    <x:row r="10796">
      <x:c r="CL10796" t="str">
        <x:v>Human_Comp_Load</x:v>
      </x:c>
      <x:c r="CM10796" t="str">
        <x:v>A1</x:v>
      </x:c>
      <x:c r="CN10796" t="str">
        <x:v>HIDDEN HUMAN COMPENSATION LOAD RECORD — CSV diagnostic, not a sixth gate</x:v>
      </x:c>
      <x:c r="CO10796" t="n">
        <x:f>IFERROR(IF(AND(TYPE('Human_Comp_Load'!A1)=TYPE(CN10796),ISBLANK('Human_Comp_Load'!A1)=ISBLANK(CN10796),EXACT('Human_Comp_Load'!A1,CN10796)),0,1),1)</x:f>
        <x:v>0</x:v>
      </x:c>
    </x:row>
    <x:row r="10797">
      <x:c r="CL10797" t="str">
        <x:v>Human_Comp_Load</x:v>
      </x:c>
      <x:c r="CM10797" t="str">
        <x:v>A2</x:v>
      </x:c>
      <x:c r="CN10797" t="str">
        <x:v>Field</x:v>
      </x:c>
      <x:c r="CO10797" t="n">
        <x:f>IFERROR(IF(AND(TYPE('Human_Comp_Load'!A2)=TYPE(CN10797),ISBLANK('Human_Comp_Load'!A2)=ISBLANK(CN10797),EXACT('Human_Comp_Load'!A2,CN10797)),0,1),1)</x:f>
        <x:v>0</x:v>
      </x:c>
    </x:row>
    <x:row r="10798">
      <x:c r="CL10798" t="str">
        <x:v>Human_Comp_Load</x:v>
      </x:c>
      <x:c r="CM10798" t="str">
        <x:v>B2</x:v>
      </x:c>
      <x:c r="CN10798" t="str">
        <x:v>Worked-run value</x:v>
      </x:c>
      <x:c r="CO10798" t="n">
        <x:f>IFERROR(IF(AND(TYPE('Human_Comp_Load'!B2)=TYPE(CN10798),ISBLANK('Human_Comp_Load'!B2)=ISBLANK(CN10798),EXACT('Human_Comp_Load'!B2,CN10798)),0,1),1)</x:f>
        <x:v>0</x:v>
      </x:c>
    </x:row>
    <x:row r="10799">
      <x:c r="CL10799" t="str">
        <x:v>Human_Comp_Load</x:v>
      </x:c>
      <x:c r="CM10799" t="str">
        <x:v>C2</x:v>
      </x:c>
      <x:c r="CN10799" t="str">
        <x:v>Required interpretation</x:v>
      </x:c>
      <x:c r="CO10799" t="n">
        <x:f>IFERROR(IF(AND(TYPE('Human_Comp_Load'!C2)=TYPE(CN10799),ISBLANK('Human_Comp_Load'!C2)=ISBLANK(CN10799),EXACT('Human_Comp_Load'!C2,CN10799)),0,1),1)</x:f>
        <x:v>0</x:v>
      </x:c>
    </x:row>
    <x:row r="10800">
      <x:c r="CL10800" t="str">
        <x:v>Human_Comp_Load</x:v>
      </x:c>
      <x:c r="CM10800" t="str">
        <x:v>D2</x:v>
      </x:c>
      <x:c r="CN10800" t="str">
        <x:v>Action / boundary</x:v>
      </x:c>
      <x:c r="CO10800" t="n">
        <x:f>IFERROR(IF(AND(TYPE('Human_Comp_Load'!D2)=TYPE(CN10800),ISBLANK('Human_Comp_Load'!D2)=ISBLANK(CN10800),EXACT('Human_Comp_Load'!D2,CN10800)),0,1),1)</x:f>
        <x:v>0</x:v>
      </x:c>
    </x:row>
    <x:row r="10801">
      <x:c r="CL10801" t="str">
        <x:v>Human_Comp_Load</x:v>
      </x:c>
      <x:c r="CM10801" t="str">
        <x:v>A3</x:v>
      </x:c>
      <x:c r="CN10801" t="str">
        <x:v>Status</x:v>
      </x:c>
      <x:c r="CO10801" t="n">
        <x:f>IFERROR(IF(AND(TYPE('Human_Comp_Load'!A3)=TYPE(CN10801),ISBLANK('Human_Comp_Load'!A3)=ISBLANK(CN10801),EXACT('Human_Comp_Load'!A3,CN10801)),0,1),1)</x:f>
        <x:v>0</x:v>
      </x:c>
    </x:row>
    <x:row r="10802">
      <x:c r="CL10802" t="str">
        <x:v>Human_Comp_Load</x:v>
      </x:c>
      <x:c r="CM10802" t="str">
        <x:v>B3</x:v>
      </x:c>
      <x:c r="CN10802" t="str">
        <x:v>NOT_MATERIAL</x:v>
      </x:c>
      <x:c r="CO10802" t="n">
        <x:f>IFERROR(IF(AND(TYPE('Human_Comp_Load'!B3)=TYPE(CN10802),ISBLANK('Human_Comp_Load'!B3)=ISBLANK(CN10802),EXACT('Human_Comp_Load'!B3,CN10802)),0,1),1)</x:f>
        <x:v>0</x:v>
      </x:c>
    </x:row>
    <x:row r="10803">
      <x:c r="CL10803" t="str">
        <x:v>Human_Comp_Load</x:v>
      </x:c>
      <x:c r="CM10803" t="str">
        <x:v>C3</x:v>
      </x:c>
      <x:c r="CN10803" t="str">
        <x:v>Use NOT_MATERIAL only with a concrete trigger rationale.</x:v>
      </x:c>
      <x:c r="CO10803" t="n">
        <x:f>IFERROR(IF(AND(TYPE('Human_Comp_Load'!C3)=TYPE(CN10803),ISBLANK('Human_Comp_Load'!C3)=ISBLANK(CN10803),EXACT('Human_Comp_Load'!C3,CN10803)),0,1),1)</x:f>
        <x:v>0</x:v>
      </x:c>
    </x:row>
    <x:row r="10804">
      <x:c r="CL10804" t="str">
        <x:v>Human_Comp_Load</x:v>
      </x:c>
      <x:c r="CM10804" t="str">
        <x:v>D3</x:v>
      </x:c>
      <x:c r="CN10804" t="str">
        <x:v>This remote-work policy exemplar does not automate, outsource, scale, or remove a compensating role.</x:v>
      </x:c>
      <x:c r="CO10804" t="n">
        <x:f>IFERROR(IF(AND(TYPE('Human_Comp_Load'!D3)=TYPE(CN10804),ISBLANK('Human_Comp_Load'!D3)=ISBLANK(CN10804),EXACT('Human_Comp_Load'!D3,CN10804)),0,1),1)</x:f>
        <x:v>0</x:v>
      </x:c>
    </x:row>
    <x:row r="10805">
      <x:c r="CL10805" t="str">
        <x:v>Human_Comp_Load</x:v>
      </x:c>
      <x:c r="CM10805" t="str">
        <x:v>A4</x:v>
      </x:c>
      <x:c r="CN10805" t="str">
        <x:v>Trigger rationale</x:v>
      </x:c>
      <x:c r="CO10805" t="n">
        <x:f>IFERROR(IF(AND(TYPE('Human_Comp_Load'!A4)=TYPE(CN10805),ISBLANK('Human_Comp_Load'!A4)=ISBLANK(CN10805),EXACT('Human_Comp_Load'!A4,CN10805)),0,1),1)</x:f>
        <x:v>0</x:v>
      </x:c>
    </x:row>
    <x:row r="10806">
      <x:c r="CL10806" t="str">
        <x:v>Human_Comp_Load</x:v>
      </x:c>
      <x:c r="CM10806" t="str">
        <x:v>B4</x:v>
      </x:c>
      <x:c r="CN10806" t="str">
        <x:v>No role-removal or automation transition is evaluated in this worked run.</x:v>
      </x:c>
      <x:c r="CO10806" t="n">
        <x:f>IFERROR(IF(AND(TYPE('Human_Comp_Load'!B4)=TYPE(CN10806),ISBLANK('Human_Comp_Load'!B4)=ISBLANK(CN10806),EXACT('Human_Comp_Load'!B4,CN10806)),0,1),1)</x:f>
        <x:v>0</x:v>
      </x:c>
    </x:row>
    <x:row r="10807">
      <x:c r="CL10807" t="str">
        <x:v>Human_Comp_Load</x:v>
      </x:c>
      <x:c r="CM10807" t="str">
        <x:v>C4</x:v>
      </x:c>
      <x:c r="CN10807" t="str">
        <x:v>Reopen if the option changes staffing, workflow, monitoring, or exception-handling dependencies.</x:v>
      </x:c>
      <x:c r="CO10807" t="n">
        <x:f>IFERROR(IF(AND(TYPE('Human_Comp_Load'!C4)=TYPE(CN10807),ISBLANK('Human_Comp_Load'!C4)=ISBLANK(CN10807),EXACT('Human_Comp_Load'!C4,CN10807)),0,1),1)</x:f>
        <x:v>0</x:v>
      </x:c>
    </x:row>
    <x:row r="10808">
      <x:c r="CL10808" t="str">
        <x:v>Human_Comp_Load</x:v>
      </x:c>
      <x:c r="CM10808" t="str">
        <x:v>D4</x:v>
      </x:c>
      <x:c r="CN10808" t="str">
        <x:v>Do not infer resilience from output continuity alone.</x:v>
      </x:c>
      <x:c r="CO10808" t="n">
        <x:f>IFERROR(IF(AND(TYPE('Human_Comp_Load'!D4)=TYPE(CN10808),ISBLANK('Human_Comp_Load'!D4)=ISBLANK(CN10808),EXACT('Human_Comp_Load'!D4,CN10808)),0,1),1)</x:f>
        <x:v>0</x:v>
      </x:c>
    </x:row>
    <x:row r="10809">
      <x:c r="CL10809" t="str">
        <x:v>Human_Comp_Load</x:v>
      </x:c>
      <x:c r="CM10809" t="str">
        <x:v>A5</x:v>
      </x:c>
      <x:c r="CN10809" t="str">
        <x:v>Carrier role classes</x:v>
      </x:c>
      <x:c r="CO10809" t="n">
        <x:f>IFERROR(IF(AND(TYPE('Human_Comp_Load'!A5)=TYPE(CN10809),ISBLANK('Human_Comp_Load'!A5)=ISBLANK(CN10809),EXACT('Human_Comp_Load'!A5,CN10809)),0,1),1)</x:f>
        <x:v>0</x:v>
      </x:c>
    </x:row>
    <x:row r="10810">
      <x:c r="CL10810" t="str">
        <x:v>Human_Comp_Load</x:v>
      </x:c>
      <x:c r="CM10810" t="str">
        <x:v>B5</x:v>
      </x:c>
      <x:c r="CN10810" t="str">
        <x:v>NA for current declared scope</x:v>
      </x:c>
      <x:c r="CO10810" t="n">
        <x:f>IFERROR(IF(AND(TYPE('Human_Comp_Load'!B5)=TYPE(CN10810),ISBLANK('Human_Comp_Load'!B5)=ISBLANK(CN10810),EXACT('Human_Comp_Load'!B5,CN10810)),0,1),1)</x:f>
        <x:v>0</x:v>
      </x:c>
    </x:row>
    <x:row r="10811">
      <x:c r="CL10811" t="str">
        <x:v>Human_Comp_Load</x:v>
      </x:c>
      <x:c r="CM10811" t="str">
        <x:v>C5</x:v>
      </x:c>
      <x:c r="CN10811" t="str">
        <x:v>When triggered, identify roles rather than exposing unnecessary personal data.</x:v>
      </x:c>
      <x:c r="CO10811" t="n">
        <x:f>IFERROR(IF(AND(TYPE('Human_Comp_Load'!C5)=TYPE(CN10811),ISBLANK('Human_Comp_Load'!C5)=ISBLANK(CN10811),EXACT('Human_Comp_Load'!C5,CN10811)),0,1),1)</x:f>
        <x:v>0</x:v>
      </x:c>
    </x:row>
    <x:row r="10812">
      <x:c r="CL10812" t="str">
        <x:v>Human_Comp_Load</x:v>
      </x:c>
      <x:c r="CM10812" t="str">
        <x:v>D5</x:v>
      </x:c>
      <x:c r="CN10812" t="str">
        <x:v>Protect privacy and prevent retaliation.</x:v>
      </x:c>
      <x:c r="CO10812" t="n">
        <x:f>IFERROR(IF(AND(TYPE('Human_Comp_Load'!D5)=TYPE(CN10812),ISBLANK('Human_Comp_Load'!D5)=ISBLANK(CN10812),EXACT('Human_Comp_Load'!D5,CN10812)),0,1),1)</x:f>
        <x:v>0</x:v>
      </x:c>
    </x:row>
    <x:row r="10813">
      <x:c r="CL10813" t="str">
        <x:v>Human_Comp_Load</x:v>
      </x:c>
      <x:c r="CM10813" t="str">
        <x:v>A6</x:v>
      </x:c>
      <x:c r="CN10813" t="str">
        <x:v>Hidden work / workflow gap</x:v>
      </x:c>
      <x:c r="CO10813" t="n">
        <x:f>IFERROR(IF(AND(TYPE('Human_Comp_Load'!A6)=TYPE(CN10813),ISBLANK('Human_Comp_Load'!A6)=ISBLANK(CN10813),EXACT('Human_Comp_Load'!A6,CN10813)),0,1),1)</x:f>
        <x:v>0</x:v>
      </x:c>
    </x:row>
    <x:row r="10814">
      <x:c r="CL10814" t="str">
        <x:v>Human_Comp_Load</x:v>
      </x:c>
      <x:c r="CM10814" t="str">
        <x:v>B6</x:v>
      </x:c>
      <x:c r="CN10814" t="str">
        <x:v>NA for current declared scope</x:v>
      </x:c>
      <x:c r="CO10814" t="n">
        <x:f>IFERROR(IF(AND(TYPE('Human_Comp_Load'!B6)=TYPE(CN10814),ISBLANK('Human_Comp_Load'!B6)=ISBLANK(CN10814),EXACT('Human_Comp_Load'!B6,CN10814)),0,1),1)</x:f>
        <x:v>0</x:v>
      </x:c>
    </x:row>
    <x:row r="10815">
      <x:c r="CL10815" t="str">
        <x:v>Human_Comp_Load</x:v>
      </x:c>
      <x:c r="CM10815" t="str">
        <x:v>C6</x:v>
      </x:c>
      <x:c r="CN10815" t="str">
        <x:v>Inspect overrides, exception reconciliation, shadow records, memory, relationships, weak signals, informal escalation, and recovery work.</x:v>
      </x:c>
      <x:c r="CO10815" t="n">
        <x:f>IFERROR(IF(AND(TYPE('Human_Comp_Load'!C6)=TYPE(CN10815),ISBLANK('Human_Comp_Load'!C6)=ISBLANK(CN10815),EXACT('Human_Comp_Load'!C6,CN10815)),0,1),1)</x:f>
        <x:v>0</x:v>
      </x:c>
    </x:row>
    <x:row r="10816">
      <x:c r="CL10816" t="str">
        <x:v>Human_Comp_Load</x:v>
      </x:c>
      <x:c r="CM10816" t="str">
        <x:v>D6</x:v>
      </x:c>
      <x:c r="CN10816" t="str">
        <x:v>Do not wait for absence, failure, burnout, or collapse.</x:v>
      </x:c>
      <x:c r="CO10816" t="n">
        <x:f>IFERROR(IF(AND(TYPE('Human_Comp_Load'!D6)=TYPE(CN10816),ISBLANK('Human_Comp_Load'!D6)=ISBLANK(CN10816),EXACT('Human_Comp_Load'!D6,CN10816)),0,1),1)</x:f>
        <x:v>0</x:v>
      </x:c>
    </x:row>
    <x:row r="10817">
      <x:c r="CL10817" t="str">
        <x:v>Human_Comp_Load</x:v>
      </x:c>
      <x:c r="CM10817" t="str">
        <x:v>A7</x:v>
      </x:c>
      <x:c r="CN10817" t="str">
        <x:v>Burden and recovery indicators</x:v>
      </x:c>
      <x:c r="CO10817" t="n">
        <x:f>IFERROR(IF(AND(TYPE('Human_Comp_Load'!A7)=TYPE(CN10817),ISBLANK('Human_Comp_Load'!A7)=ISBLANK(CN10817),EXACT('Human_Comp_Load'!A7,CN10817)),0,1),1)</x:f>
        <x:v>0</x:v>
      </x:c>
    </x:row>
    <x:row r="10818">
      <x:c r="CL10818" t="str">
        <x:v>Human_Comp_Load</x:v>
      </x:c>
      <x:c r="CM10818" t="str">
        <x:v>B7</x:v>
      </x:c>
      <x:c r="CN10818" t="str">
        <x:v>NA for current declared scope</x:v>
      </x:c>
      <x:c r="CO10818" t="n">
        <x:f>IFERROR(IF(AND(TYPE('Human_Comp_Load'!B7)=TYPE(CN10818),ISBLANK('Human_Comp_Load'!B7)=ISBLANK(CN10818),EXACT('Human_Comp_Load'!B7,CN10818)),0,1),1)</x:f>
        <x:v>0</x:v>
      </x:c>
    </x:row>
    <x:row r="10819">
      <x:c r="CL10819" t="str">
        <x:v>Human_Comp_Load</x:v>
      </x:c>
      <x:c r="CM10819" t="str">
        <x:v>C7</x:v>
      </x:c>
      <x:c r="CN10819" t="str">
        <x:v>Use triangulated workflow, exception, rework, handoff, near-miss, workload, and protected testimony evidence.</x:v>
      </x:c>
      <x:c r="CO10819" t="n">
        <x:f>IFERROR(IF(AND(TYPE('Human_Comp_Load'!C7)=TYPE(CN10819),ISBLANK('Human_Comp_Load'!C7)=ISBLANK(CN10819),EXACT('Human_Comp_Load'!C7,CN10819)),0,1),1)</x:f>
        <x:v>0</x:v>
      </x:c>
    </x:row>
    <x:row r="10820">
      <x:c r="CL10820" t="str">
        <x:v>Human_Comp_Load</x:v>
      </x:c>
      <x:c r="CM10820" t="str">
        <x:v>D7</x:v>
      </x:c>
      <x:c r="CN10820" t="str">
        <x:v>Avoid single-metric inference.</x:v>
      </x:c>
      <x:c r="CO10820" t="n">
        <x:f>IFERROR(IF(AND(TYPE('Human_Comp_Load'!D7)=TYPE(CN10820),ISBLANK('Human_Comp_Load'!D7)=ISBLANK(CN10820),EXACT('Human_Comp_Load'!D7,CN10820)),0,1),1)</x:f>
        <x:v>0</x:v>
      </x:c>
    </x:row>
    <x:row r="10821">
      <x:c r="CL10821" t="str">
        <x:v>Human_Comp_Load</x:v>
      </x:c>
      <x:c r="CM10821" t="str">
        <x:v>A8</x:v>
      </x:c>
      <x:c r="CN10821" t="str">
        <x:v>Single-person dependency</x:v>
      </x:c>
      <x:c r="CO10821" t="n">
        <x:f>IFERROR(IF(AND(TYPE('Human_Comp_Load'!A8)=TYPE(CN10821),ISBLANK('Human_Comp_Load'!A8)=ISBLANK(CN10821),EXACT('Human_Comp_Load'!A8,CN10821)),0,1),1)</x:f>
        <x:v>0</x:v>
      </x:c>
    </x:row>
    <x:row r="10822">
      <x:c r="CL10822" t="str">
        <x:v>Human_Comp_Load</x:v>
      </x:c>
      <x:c r="CM10822" t="str">
        <x:v>B8</x:v>
      </x:c>
      <x:c r="CN10822" t="str">
        <x:v>NA for current declared scope</x:v>
      </x:c>
      <x:c r="CO10822" t="n">
        <x:f>IFERROR(IF(AND(TYPE('Human_Comp_Load'!B8)=TYPE(CN10822),ISBLANK('Human_Comp_Load'!B8)=ISBLANK(CN10822),EXACT('Human_Comp_Load'!B8,CN10822)),0,1),1)</x:f>
        <x:v>0</x:v>
      </x:c>
    </x:row>
    <x:row r="10823">
      <x:c r="CL10823" t="str">
        <x:v>Human_Comp_Load</x:v>
      </x:c>
      <x:c r="CM10823" t="str">
        <x:v>C8</x:v>
      </x:c>
      <x:c r="CN10823" t="str">
        <x:v>Identify non-substitutable or undocumented continuity dependencies.</x:v>
      </x:c>
      <x:c r="CO10823" t="n">
        <x:f>IFERROR(IF(AND(TYPE('Human_Comp_Load'!C8)=TYPE(CN10823),ISBLANK('Human_Comp_Load'!C8)=ISBLANK(CN10823),EXACT('Human_Comp_Load'!C8,CN10823)),0,1),1)</x:f>
        <x:v>0</x:v>
      </x:c>
    </x:row>
    <x:row r="10824">
      <x:c r="CL10824" t="str">
        <x:v>Human_Comp_Load</x:v>
      </x:c>
      <x:c r="CM10824" t="str">
        <x:v>D8</x:v>
      </x:c>
      <x:c r="CN10824" t="str">
        <x:v>Add backup, capacity, documentation, or redesign.</x:v>
      </x:c>
      <x:c r="CO10824" t="n">
        <x:f>IFERROR(IF(AND(TYPE('Human_Comp_Load'!D8)=TYPE(CN10824),ISBLANK('Human_Comp_Load'!D8)=ISBLANK(CN10824),EXACT('Human_Comp_Load'!D8,CN10824)),0,1),1)</x:f>
        <x:v>0</x:v>
      </x:c>
    </x:row>
    <x:row r="10825">
      <x:c r="CL10825" t="str">
        <x:v>Human_Comp_Load</x:v>
      </x:c>
      <x:c r="CM10825" t="str">
        <x:v>A9</x:v>
      </x:c>
      <x:c r="CN10825" t="str">
        <x:v>Consequence if compensation stops</x:v>
      </x:c>
      <x:c r="CO10825" t="n">
        <x:f>IFERROR(IF(AND(TYPE('Human_Comp_Load'!A9)=TYPE(CN10825),ISBLANK('Human_Comp_Load'!A9)=ISBLANK(CN10825),EXACT('Human_Comp_Load'!A9,CN10825)),0,1),1)</x:f>
        <x:v>0</x:v>
      </x:c>
    </x:row>
    <x:row r="10826">
      <x:c r="CL10826" t="str">
        <x:v>Human_Comp_Load</x:v>
      </x:c>
      <x:c r="CM10826" t="str">
        <x:v>B9</x:v>
      </x:c>
      <x:c r="CN10826" t="str">
        <x:v>NA for current declared scope</x:v>
      </x:c>
      <x:c r="CO10826" t="n">
        <x:f>IFERROR(IF(AND(TYPE('Human_Comp_Load'!B9)=TYPE(CN10826),ISBLANK('Human_Comp_Load'!B9)=ISBLANK(CN10826),EXACT('Human_Comp_Load'!B9,CN10826)),0,1),1)</x:f>
        <x:v>0</x:v>
      </x:c>
    </x:row>
    <x:row r="10827">
      <x:c r="CL10827" t="str">
        <x:v>Human_Comp_Load</x:v>
      </x:c>
      <x:c r="CM10827" t="str">
        <x:v>C9</x:v>
      </x:c>
      <x:c r="CN10827" t="str">
        <x:v>State what fails, slows, becomes unsafe, or loses context.</x:v>
      </x:c>
      <x:c r="CO10827" t="n">
        <x:f>IFERROR(IF(AND(TYPE('Human_Comp_Load'!C9)=TYPE(CN10827),ISBLANK('Human_Comp_Load'!C9)=ISBLANK(CN10827),EXACT('Human_Comp_Load'!C9,CN10827)),0,1),1)</x:f>
        <x:v>0</x:v>
      </x:c>
    </x:row>
    <x:row r="10828">
      <x:c r="CL10828" t="str">
        <x:v>Human_Comp_Load</x:v>
      </x:c>
      <x:c r="CM10828" t="str">
        <x:v>D9</x:v>
      </x:c>
      <x:c r="CN10828" t="str">
        <x:v>Route material effects into RF/TRC/CSV and RLS as applicable.</x:v>
      </x:c>
      <x:c r="CO10828" t="n">
        <x:f>IFERROR(IF(AND(TYPE('Human_Comp_Load'!D9)=TYPE(CN10828),ISBLANK('Human_Comp_Load'!D9)=ISBLANK(CN10828),EXACT('Human_Comp_Load'!D9,CN10828)),0,1),1)</x:f>
        <x:v>0</x:v>
      </x:c>
    </x:row>
    <x:row r="10829">
      <x:c r="CL10829" t="str">
        <x:v>Human_Comp_Load</x:v>
      </x:c>
      <x:c r="CM10829" t="str">
        <x:v>A10</x:v>
      </x:c>
      <x:c r="CN10829" t="str">
        <x:v>Evidence sources</x:v>
      </x:c>
      <x:c r="CO10829" t="n">
        <x:f>IFERROR(IF(AND(TYPE('Human_Comp_Load'!A10)=TYPE(CN10829),ISBLANK('Human_Comp_Load'!A10)=ISBLANK(CN10829),EXACT('Human_Comp_Load'!A10,CN10829)),0,1),1)</x:f>
        <x:v>0</x:v>
      </x:c>
    </x:row>
    <x:row r="10830">
      <x:c r="CL10830" t="str">
        <x:v>Human_Comp_Load</x:v>
      </x:c>
      <x:c r="CM10830" t="str">
        <x:v>B10</x:v>
      </x:c>
      <x:c r="CN10830" t="str">
        <x:v>NA for current declared scope</x:v>
      </x:c>
      <x:c r="CO10830" t="n">
        <x:f>IFERROR(IF(AND(TYPE('Human_Comp_Load'!B10)=TYPE(CN10830),ISBLANK('Human_Comp_Load'!B10)=ISBLANK(CN10830),EXACT('Human_Comp_Load'!B10,CN10830)),0,1),1)</x:f>
        <x:v>0</x:v>
      </x:c>
    </x:row>
    <x:row r="10831">
      <x:c r="CL10831" t="str">
        <x:v>Human_Comp_Load</x:v>
      </x:c>
      <x:c r="CM10831" t="str">
        <x:v>C10</x:v>
      </x:c>
      <x:c r="CN10831" t="str">
        <x:v>Use bounded and privacy-protective sources.</x:v>
      </x:c>
      <x:c r="CO10831" t="n">
        <x:f>IFERROR(IF(AND(TYPE('Human_Comp_Load'!C10)=TYPE(CN10831),ISBLANK('Human_Comp_Load'!C10)=ISBLANK(CN10831),EXACT('Human_Comp_Load'!C10,CN10831)),0,1),1)</x:f>
        <x:v>0</x:v>
      </x:c>
    </x:row>
    <x:row r="10832">
      <x:c r="CL10832" t="str">
        <x:v>Human_Comp_Load</x:v>
      </x:c>
      <x:c r="CM10832" t="str">
        <x:v>D10</x:v>
      </x:c>
      <x:c r="CN10832" t="str">
        <x:v>Self-report alone is not required or sufficient.</x:v>
      </x:c>
      <x:c r="CO10832" t="n">
        <x:f>IFERROR(IF(AND(TYPE('Human_Comp_Load'!D10)=TYPE(CN10832),ISBLANK('Human_Comp_Load'!D10)=ISBLANK(CN10832),EXACT('Human_Comp_Load'!D10,CN10832)),0,1),1)</x:f>
        <x:v>0</x:v>
      </x:c>
    </x:row>
    <x:row r="10833">
      <x:c r="CL10833" t="str">
        <x:v>Human_Comp_Load</x:v>
      </x:c>
      <x:c r="CM10833" t="str">
        <x:v>A11</x:v>
      </x:c>
      <x:c r="CN10833" t="str">
        <x:v>Privacy and non-retaliation controls</x:v>
      </x:c>
      <x:c r="CO10833" t="n">
        <x:f>IFERROR(IF(AND(TYPE('Human_Comp_Load'!A11)=TYPE(CN10833),ISBLANK('Human_Comp_Load'!A11)=ISBLANK(CN10833),EXACT('Human_Comp_Load'!A11,CN10833)),0,1),1)</x:f>
        <x:v>0</x:v>
      </x:c>
    </x:row>
    <x:row r="10834">
      <x:c r="CL10834" t="str">
        <x:v>Human_Comp_Load</x:v>
      </x:c>
      <x:c r="CM10834" t="str">
        <x:v>B11</x:v>
      </x:c>
      <x:c r="CN10834" t="str">
        <x:v>Protected collection required if triggered</x:v>
      </x:c>
      <x:c r="CO10834" t="n">
        <x:f>IFERROR(IF(AND(TYPE('Human_Comp_Load'!B11)=TYPE(CN10834),ISBLANK('Human_Comp_Load'!B11)=ISBLANK(CN10834),EXACT('Human_Comp_Load'!B11,CN10834)),0,1),1)</x:f>
        <x:v>0</x:v>
      </x:c>
    </x:row>
    <x:row r="10835">
      <x:c r="CL10835" t="str">
        <x:v>Human_Comp_Load</x:v>
      </x:c>
      <x:c r="CM10835" t="str">
        <x:v>C11</x:v>
      </x:c>
      <x:c r="CN10835" t="str">
        <x:v>People carrying hidden load may face incentives not to report it.</x:v>
      </x:c>
      <x:c r="CO10835" t="n">
        <x:f>IFERROR(IF(AND(TYPE('Human_Comp_Load'!C11)=TYPE(CN10835),ISBLANK('Human_Comp_Load'!C11)=ISBLANK(CN10835),EXACT('Human_Comp_Load'!C11,CN10835)),0,1),1)</x:f>
        <x:v>0</x:v>
      </x:c>
    </x:row>
    <x:row r="10836">
      <x:c r="CL10836" t="str">
        <x:v>Human_Comp_Load</x:v>
      </x:c>
      <x:c r="CM10836" t="str">
        <x:v>D11</x:v>
      </x:c>
      <x:c r="CN10836" t="str">
        <x:v>Use aggregation, access limits, protected challenge, and non-retaliation commitments.</x:v>
      </x:c>
      <x:c r="CO10836" t="n">
        <x:f>IFERROR(IF(AND(TYPE('Human_Comp_Load'!D11)=TYPE(CN10836),ISBLANK('Human_Comp_Load'!D11)=ISBLANK(CN10836),EXACT('Human_Comp_Load'!D11,CN10836)),0,1),1)</x:f>
        <x:v>0</x:v>
      </x:c>
    </x:row>
    <x:row r="10837">
      <x:c r="CL10837" t="str">
        <x:v>Human_Comp_Load</x:v>
      </x:c>
      <x:c r="CM10837" t="str">
        <x:v>A12</x:v>
      </x:c>
      <x:c r="CN10837" t="str">
        <x:v>Preservation / redesign action</x:v>
      </x:c>
      <x:c r="CO10837" t="n">
        <x:f>IFERROR(IF(AND(TYPE('Human_Comp_Load'!A12)=TYPE(CN10837),ISBLANK('Human_Comp_Load'!A12)=ISBLANK(CN10837),EXACT('Human_Comp_Load'!A12,CN10837)),0,1),1)</x:f>
        <x:v>0</x:v>
      </x:c>
    </x:row>
    <x:row r="10838">
      <x:c r="CL10838" t="str">
        <x:v>Human_Comp_Load</x:v>
      </x:c>
      <x:c r="CM10838" t="str">
        <x:v>B12</x:v>
      </x:c>
      <x:c r="CN10838" t="str">
        <x:v>Reassess if workflow or staffing changes</x:v>
      </x:c>
      <x:c r="CO10838" t="n">
        <x:f>IFERROR(IF(AND(TYPE('Human_Comp_Load'!B12)=TYPE(CN10838),ISBLANK('Human_Comp_Load'!B12)=ISBLANK(CN10838),EXACT('Human_Comp_Load'!B12,CN10838)),0,1),1)</x:f>
        <x:v>0</x:v>
      </x:c>
    </x:row>
    <x:row r="10839">
      <x:c r="CL10839" t="str">
        <x:v>Human_Comp_Load</x:v>
      </x:c>
      <x:c r="CM10839" t="str">
        <x:v>C12</x:v>
      </x:c>
      <x:c r="CN10839" t="str">
        <x:v>Preserve, support, distribute, document, or validate a substitute before removal.</x:v>
      </x:c>
      <x:c r="CO10839" t="n">
        <x:f>IFERROR(IF(AND(TYPE('Human_Comp_Load'!C12)=TYPE(CN10839),ISBLANK('Human_Comp_Load'!C12)=ISBLANK(CN10839),EXACT('Human_Comp_Load'!C12,CN10839)),0,1),1)</x:f>
        <x:v>0</x:v>
      </x:c>
    </x:row>
    <x:row r="10840">
      <x:c r="CL10840" t="str">
        <x:v>Human_Comp_Load</x:v>
      </x:c>
      <x:c r="CM10840" t="str">
        <x:v>D12</x:v>
      </x:c>
      <x:c r="CN10840" t="str">
        <x:v>Human adaptation is not automatically undesirable; hidden involuntary overload is the concern.</x:v>
      </x:c>
      <x:c r="CO10840" t="n">
        <x:f>IFERROR(IF(AND(TYPE('Human_Comp_Load'!D12)=TYPE(CN10840),ISBLANK('Human_Comp_Load'!D12)=ISBLANK(CN10840),EXACT('Human_Comp_Load'!D12,CN10840)),0,1),1)</x:f>
        <x:v>0</x:v>
      </x:c>
    </x:row>
    <x:row r="10841">
      <x:c r="CL10841" t="str">
        <x:v>Human_Comp_Load</x:v>
      </x:c>
      <x:c r="CM10841" t="str">
        <x:v>A13</x:v>
      </x:c>
      <x:c r="CN10841" t="str">
        <x:v>Review trigger</x:v>
      </x:c>
      <x:c r="CO10841" t="n">
        <x:f>IFERROR(IF(AND(TYPE('Human_Comp_Load'!A13)=TYPE(CN10841),ISBLANK('Human_Comp_Load'!A13)=ISBLANK(CN10841),EXACT('Human_Comp_Load'!A13,CN10841)),0,1),1)</x:f>
        <x:v>0</x:v>
      </x:c>
    </x:row>
    <x:row r="10842">
      <x:c r="CL10842" t="str">
        <x:v>Human_Comp_Load</x:v>
      </x:c>
      <x:c r="CM10842" t="str">
        <x:v>B13</x:v>
      </x:c>
      <x:c r="CN10842" t="str">
        <x:v>Automation, scaling, outsourcing, role removal, persistent exception work, capacity strain, or recurrent invisible intervention.</x:v>
      </x:c>
      <x:c r="CO10842" t="n">
        <x:f>IFERROR(IF(AND(TYPE('Human_Comp_Load'!B13)=TYPE(CN10842),ISBLANK('Human_Comp_Load'!B13)=ISBLANK(CN10842),EXACT('Human_Comp_Load'!B13,CN10842)),0,1),1)</x:f>
        <x:v>0</x:v>
      </x:c>
    </x:row>
    <x:row r="10843">
      <x:c r="CL10843" t="str">
        <x:v>Human_Comp_Load</x:v>
      </x:c>
      <x:c r="CM10843" t="str">
        <x:v>C13</x:v>
      </x:c>
      <x:c r="CN10843" t="str">
        <x:v>A trigger reopens CSV and responsibility continuity.</x:v>
      </x:c>
      <x:c r="CO10843" t="n">
        <x:f>IFERROR(IF(AND(TYPE('Human_Comp_Load'!C13)=TYPE(CN10843),ISBLANK('Human_Comp_Load'!C13)=ISBLANK(CN10843),EXACT('Human_Comp_Load'!C13,CN10843)),0,1),1)</x:f>
        <x:v>0</x:v>
      </x:c>
    </x:row>
    <x:row r="10844">
      <x:c r="CL10844" t="str">
        <x:v>Human_Comp_Load</x:v>
      </x:c>
      <x:c r="CM10844" t="str">
        <x:v>D13</x:v>
      </x:c>
      <x:c r="CN10844" t="str">
        <x:v>No gate or version change.</x:v>
      </x:c>
      <x:c r="CO10844" t="n">
        <x:f>IFERROR(IF(AND(TYPE('Human_Comp_Load'!D13)=TYPE(CN10844),ISBLANK('Human_Comp_Load'!D13)=ISBLANK(CN10844),EXACT('Human_Comp_Load'!D13,CN10844)),0,1),1)</x:f>
        <x:v>0</x:v>
      </x:c>
    </x:row>
    <x:row r="10845">
      <x:c r="CL10845" t="str">
        <x:v>v12.7_RLS_Integrity</x:v>
      </x:c>
      <x:c r="CM10845" t="str">
        <x:v>A1</x:v>
      </x:c>
      <x:c r="CN10845" t="inlineStr">
        <x:is>
          <x:t>Integrity ID (stable lineage)</x:t>
        </x:is>
      </x:c>
      <x:c r="CO10845" t="n">
        <x:f>IFERROR(IF(AND(TYPE('v12.7_RLS_Integrity'!A1)=TYPE(CN10845),ISBLANK('v12.7_RLS_Integrity'!A1)=ISBLANK(CN10845),EXACT('v12.7_RLS_Integrity'!A1,CN10845)),0,1),1)</x:f>
        <x:v>0</x:v>
      </x:c>
    </x:row>
    <x:row r="10846">
      <x:c r="CL10846" t="str">
        <x:v>v12.7_RLS_Integrity</x:v>
      </x:c>
      <x:c r="CM10846" t="str">
        <x:v>B1</x:v>
      </x:c>
      <x:c r="CN10846" t="str">
        <x:v>Integrity surface</x:v>
      </x:c>
      <x:c r="CO10846" t="n">
        <x:f>IFERROR(IF(AND(TYPE('v12.7_RLS_Integrity'!B1)=TYPE(CN10846),ISBLANK('v12.7_RLS_Integrity'!B1)=ISBLANK(CN10846),EXACT('v12.7_RLS_Integrity'!B1,CN10846)),0,1),1)</x:f>
        <x:v>0</x:v>
      </x:c>
    </x:row>
    <x:row r="10847">
      <x:c r="CL10847" t="str">
        <x:v>v12.7_RLS_Integrity</x:v>
      </x:c>
      <x:c r="CM10847" t="str">
        <x:v>C1</x:v>
      </x:c>
      <x:c r="CN10847" t="str">
        <x:v>Governing requirement</x:v>
      </x:c>
      <x:c r="CO10847" t="n">
        <x:f>IFERROR(IF(AND(TYPE('v12.7_RLS_Integrity'!C1)=TYPE(CN10847),ISBLANK('v12.7_RLS_Integrity'!C1)=ISBLANK(CN10847),EXACT('v12.7_RLS_Integrity'!C1,CN10847)),0,1),1)</x:f>
        <x:v>0</x:v>
      </x:c>
    </x:row>
    <x:row r="10848">
      <x:c r="CL10848" t="str">
        <x:v>v12.7_RLS_Integrity</x:v>
      </x:c>
      <x:c r="CM10848" t="str">
        <x:v>D1</x:v>
      </x:c>
      <x:c r="CN10848" t="str">
        <x:v>Worked-run status</x:v>
      </x:c>
      <x:c r="CO10848" t="n">
        <x:f>IFERROR(IF(AND(TYPE('v12.7_RLS_Integrity'!D1)=TYPE(CN10848),ISBLANK('v12.7_RLS_Integrity'!D1)=ISBLANK(CN10848),EXACT('v12.7_RLS_Integrity'!D1,CN10848)),0,1),1)</x:f>
        <x:v>0</x:v>
      </x:c>
    </x:row>
    <x:row r="10849">
      <x:c r="CL10849" t="str">
        <x:v>v12.7_RLS_Integrity</x:v>
      </x:c>
      <x:c r="CM10849" t="str">
        <x:v>E1</x:v>
      </x:c>
      <x:c r="CN10849" t="str">
        <x:v>Controlling token / record</x:v>
      </x:c>
      <x:c r="CO10849" t="n">
        <x:f>IFERROR(IF(AND(TYPE('v12.7_RLS_Integrity'!E1)=TYPE(CN10849),ISBLANK('v12.7_RLS_Integrity'!E1)=ISBLANK(CN10849),EXACT('v12.7_RLS_Integrity'!E1,CN10849)),0,1),1)</x:f>
        <x:v>0</x:v>
      </x:c>
    </x:row>
    <x:row r="10850">
      <x:c r="CL10850" t="str">
        <x:v>v12.7_RLS_Integrity</x:v>
      </x:c>
      <x:c r="CM10850" t="str">
        <x:v>F1</x:v>
      </x:c>
      <x:c r="CN10850" t="str">
        <x:v>Claim consequence</x:v>
      </x:c>
      <x:c r="CO10850" t="n">
        <x:f>IFERROR(IF(AND(TYPE('v12.7_RLS_Integrity'!F1)=TYPE(CN10850),ISBLANK('v12.7_RLS_Integrity'!F1)=ISBLANK(CN10850),EXACT('v12.7_RLS_Integrity'!F1,CN10850)),0,1),1)</x:f>
        <x:v>0</x:v>
      </x:c>
    </x:row>
    <x:row r="10851">
      <x:c r="CL10851" t="str">
        <x:v>v12.7_RLS_Integrity</x:v>
      </x:c>
      <x:c r="CM10851" t="str">
        <x:v>A2</x:v>
      </x:c>
      <x:c r="CN10851" t="str">
        <x:v>V12.7-01</x:v>
      </x:c>
      <x:c r="CO10851" t="n">
        <x:f>IFERROR(IF(AND(TYPE('v12.7_RLS_Integrity'!A2)=TYPE(CN10851),ISBLANK('v12.7_RLS_Integrity'!A2)=ISBLANK(CN10851),EXACT('v12.7_RLS_Integrity'!A2,CN10851)),0,1),1)</x:f>
        <x:v>0</x:v>
      </x:c>
    </x:row>
    <x:row r="10852">
      <x:c r="CL10852" t="str">
        <x:v>v12.7_RLS_Integrity</x:v>
      </x:c>
      <x:c r="CM10852" t="str">
        <x:v>B2</x:v>
      </x:c>
      <x:c r="CN10852" t="str">
        <x:v>Rights non-dilution</x:v>
      </x:c>
      <x:c r="CO10852" t="n">
        <x:f>IFERROR(IF(AND(TYPE('v12.7_RLS_Integrity'!B2)=TYPE(CN10852),ISBLANK('v12.7_RLS_Integrity'!B2)=ISBLANK(CN10852),EXACT('v12.7_RLS_Integrity'!B2,CN10852)),0,1),1)</x:f>
        <x:v>0</x:v>
      </x:c>
    </x:row>
    <x:row r="10853">
      <x:c r="CL10853" t="str">
        <x:v>v12.7_RLS_Integrity</x:v>
      </x:c>
      <x:c r="CM10853" t="str">
        <x:v>C2</x:v>
      </x:c>
      <x:c r="CN10853" t="str">
        <x:v>One RightsEffectTokenID is evaluated at full unallocated exposed-subgroup severity before analytical scope allocation.</x:v>
      </x:c>
      <x:c r="CO10853" t="n">
        <x:f>IFERROR(IF(AND(TYPE('v12.7_RLS_Integrity'!C2)=TYPE(CN10853),ISBLANK('v12.7_RLS_Integrity'!C2)=ISBLANK(CN10853),EXACT('v12.7_RLS_Integrity'!C2,CN10853)),0,1),1)</x:f>
        <x:v>0</x:v>
      </x:c>
    </x:row>
    <x:row r="10854">
      <x:c r="CL10854" t="str">
        <x:v>v12.7_RLS_Integrity</x:v>
      </x:c>
      <x:c r="CM10854" t="str">
        <x:v>D2</x:v>
      </x:c>
      <x:c r="CN10854" t="str">
        <x:v>SPECIFICATION_COVERED</x:v>
      </x:c>
      <x:c r="CO10854" t="n">
        <x:f>IFERROR(IF(AND(TYPE('v12.7_RLS_Integrity'!D2)=TYPE(CN10854),ISBLANK('v12.7_RLS_Integrity'!D2)=ISBLANK(CN10854),EXACT('v12.7_RLS_Integrity'!D2,CN10854)),0,1),1)</x:f>
        <x:v>0</x:v>
      </x:c>
    </x:row>
    <x:row r="10855">
      <x:c r="CL10855" t="str">
        <x:v>v12.7_RLS_Integrity</x:v>
      </x:c>
      <x:c r="CM10855" t="str">
        <x:v>E2</x:v>
      </x:c>
      <x:c r="CN10855" t="str">
        <x:v>RIGHTS_PARTITION_SENSITIVE / RightsEffectTokenRecord</x:v>
      </x:c>
      <x:c r="CO10855" t="n">
        <x:f>IFERROR(IF(AND(TYPE('v12.7_RLS_Integrity'!E2)=TYPE(CN10855),ISBLANK('v12.7_RLS_Integrity'!E2)=ISBLANK(CN10855),EXACT('v12.7_RLS_Integrity'!E2,CN10855)),0,1),1)</x:f>
        <x:v>0</x:v>
      </x:c>
    </x:row>
    <x:row r="10856">
      <x:c r="CL10856" t="str">
        <x:v>v12.7_RLS_Integrity</x:v>
      </x:c>
      <x:c r="CM10856" t="str">
        <x:v>F2</x:v>
      </x:c>
      <x:c r="CN10856" t="str">
        <x:v>A split analytical view cannot make a rights violation pass.</x:v>
      </x:c>
      <x:c r="CO10856" t="n">
        <x:f>IFERROR(IF(AND(TYPE('v12.7_RLS_Integrity'!F2)=TYPE(CN10856),ISBLANK('v12.7_RLS_Integrity'!F2)=ISBLANK(CN10856),EXACT('v12.7_RLS_Integrity'!F2,CN10856)),0,1),1)</x:f>
        <x:v>0</x:v>
      </x:c>
    </x:row>
    <x:row r="10857">
      <x:c r="CL10857" t="str">
        <x:v>v12.7_RLS_Integrity</x:v>
      </x:c>
      <x:c r="CM10857" t="str">
        <x:v>A3</x:v>
      </x:c>
      <x:c r="CN10857" t="str">
        <x:v>V12.7-02</x:v>
      </x:c>
      <x:c r="CO10857" t="n">
        <x:f>IFERROR(IF(AND(TYPE('v12.7_RLS_Integrity'!A3)=TYPE(CN10857),ISBLANK('v12.7_RLS_Integrity'!A3)=ISBLANK(CN10857),EXACT('v12.7_RLS_Integrity'!A3,CN10857)),0,1),1)</x:f>
        <x:v>0</x:v>
      </x:c>
    </x:row>
    <x:row r="10858">
      <x:c r="CL10858" t="str">
        <x:v>v12.7_RLS_Integrity</x:v>
      </x:c>
      <x:c r="CM10858" t="str">
        <x:v>B3</x:v>
      </x:c>
      <x:c r="CN10858" t="str">
        <x:v>Effect-token identity and granularity</x:v>
      </x:c>
      <x:c r="CO10858" t="n">
        <x:f>IFERROR(IF(AND(TYPE('v12.7_RLS_Integrity'!B3)=TYPE(CN10858),ISBLANK('v12.7_RLS_Integrity'!B3)=ISBLANK(CN10858),EXACT('v12.7_RLS_Integrity'!B3,CN10858)),0,1),1)</x:f>
        <x:v>0</x:v>
      </x:c>
    </x:row>
    <x:row r="10859">
      <x:c r="CL10859" t="str">
        <x:v>v12.7_RLS_Integrity</x:v>
      </x:c>
      <x:c r="CM10859" t="str">
        <x:v>C3</x:v>
      </x:c>
      <x:c r="CN10859" t="str">
        <x:v>Bearer, state, baseline, causal pathway, time window, and evidence object determine token identity; alternative defensible tokenizations are challenged.</x:v>
      </x:c>
      <x:c r="CO10859" t="n">
        <x:f>IFERROR(IF(AND(TYPE('v12.7_RLS_Integrity'!C3)=TYPE(CN10859),ISBLANK('v12.7_RLS_Integrity'!C3)=ISBLANK(CN10859),EXACT('v12.7_RLS_Integrity'!C3,CN10859)),0,1),1)</x:f>
        <x:v>0</x:v>
      </x:c>
    </x:row>
    <x:row r="10860">
      <x:c r="CL10860" t="str">
        <x:v>v12.7_RLS_Integrity</x:v>
      </x:c>
      <x:c r="CM10860" t="str">
        <x:v>D3</x:v>
      </x:c>
      <x:c r="CN10860" t="str">
        <x:v>REVIEW_REQUIRED_WHEN_TRIGGERED</x:v>
      </x:c>
      <x:c r="CO10860" t="n">
        <x:f>IFERROR(IF(AND(TYPE('v12.7_RLS_Integrity'!D3)=TYPE(CN10860),ISBLANK('v12.7_RLS_Integrity'!D3)=ISBLANK(CN10860),EXACT('v12.7_RLS_Integrity'!D3,CN10860)),0,1),1)</x:f>
        <x:v>0</x:v>
      </x:c>
    </x:row>
    <x:row r="10861">
      <x:c r="CL10861" t="str">
        <x:v>v12.7_RLS_Integrity</x:v>
      </x:c>
      <x:c r="CM10861" t="str">
        <x:v>E3</x:v>
      </x:c>
      <x:c r="CN10861" t="str">
        <x:v>EffectTokenRegistry / PARTITION_RANK_SENSITIVE</x:v>
      </x:c>
      <x:c r="CO10861" t="n">
        <x:f>IFERROR(IF(AND(TYPE('v12.7_RLS_Integrity'!E3)=TYPE(CN10861),ISBLANK('v12.7_RLS_Integrity'!E3)=ISBLANK(CN10861),EXACT('v12.7_RLS_Integrity'!E3,CN10861)),0,1),1)</x:f>
        <x:v>0</x:v>
      </x:c>
    </x:row>
    <x:row r="10862">
      <x:c r="CL10862" t="str">
        <x:v>v12.7_RLS_Integrity</x:v>
      </x:c>
      <x:c r="CM10862" t="str">
        <x:v>F3</x:v>
      </x:c>
      <x:c r="CN10862" t="str">
        <x:v>Representation-only leader or decisiveness reversal blocks unique framework selection.</x:v>
      </x:c>
      <x:c r="CO10862" t="n">
        <x:f>IFERROR(IF(AND(TYPE('v12.7_RLS_Integrity'!F3)=TYPE(CN10862),ISBLANK('v12.7_RLS_Integrity'!F3)=ISBLANK(CN10862),EXACT('v12.7_RLS_Integrity'!F3,CN10862)),0,1),1)</x:f>
        <x:v>0</x:v>
      </x:c>
    </x:row>
    <x:row r="10863">
      <x:c r="CL10863" t="str">
        <x:v>v12.7_RLS_Integrity</x:v>
      </x:c>
      <x:c r="CM10863" t="str">
        <x:v>A4</x:v>
      </x:c>
      <x:c r="CN10863" t="str">
        <x:v>V12.7-03</x:v>
      </x:c>
      <x:c r="CO10863" t="n">
        <x:f>IFERROR(IF(AND(TYPE('v12.7_RLS_Integrity'!A4)=TYPE(CN10863),ISBLANK('v12.7_RLS_Integrity'!A4)=ISBLANK(CN10863),EXACT('v12.7_RLS_Integrity'!A4,CN10863)),0,1),1)</x:f>
        <x:v>0</x:v>
      </x:c>
    </x:row>
    <x:row r="10864">
      <x:c r="CL10864" t="str">
        <x:v>v12.7_RLS_Integrity</x:v>
      </x:c>
      <x:c r="CM10864" t="str">
        <x:v>B4</x:v>
      </x:c>
      <x:c r="CN10864" t="str">
        <x:v>Temporal token integrity</x:v>
      </x:c>
      <x:c r="CO10864" t="n">
        <x:f>IFERROR(IF(AND(TYPE('v12.7_RLS_Integrity'!B4)=TYPE(CN10864),ISBLANK('v12.7_RLS_Integrity'!B4)=ISBLANK(CN10864),EXACT('v12.7_RLS_Integrity'!B4,CN10864)),0,1),1)</x:f>
        <x:v>0</x:v>
      </x:c>
    </x:row>
    <x:row r="10865">
      <x:c r="CL10865" t="str">
        <x:v>v12.7_RLS_Integrity</x:v>
      </x:c>
      <x:c r="CM10865" t="str">
        <x:v>C4</x:v>
      </x:c>
      <x:c r="CN10865" t="str">
        <x:v>A continuous effect uses the maximal contiguous decision-relevant window; sequential re-tokenization is prohibited unless distinct episodes are evidenced.</x:v>
      </x:c>
      <x:c r="CO10865" t="n">
        <x:f>IFERROR(IF(AND(TYPE('v12.7_RLS_Integrity'!C4)=TYPE(CN10865),ISBLANK('v12.7_RLS_Integrity'!C4)=ISBLANK(CN10865),EXACT('v12.7_RLS_Integrity'!C4,CN10865)),0,1),1)</x:f>
        <x:v>0</x:v>
      </x:c>
    </x:row>
    <x:row r="10866">
      <x:c r="CL10866" t="str">
        <x:v>v12.7_RLS_Integrity</x:v>
      </x:c>
      <x:c r="CM10866" t="str">
        <x:v>D4</x:v>
      </x:c>
      <x:c r="CN10866" t="str">
        <x:v>REVIEW_REQUIRED_WHEN_TRIGGERED</x:v>
      </x:c>
      <x:c r="CO10866" t="n">
        <x:f>IFERROR(IF(AND(TYPE('v12.7_RLS_Integrity'!D4)=TYPE(CN10866),ISBLANK('v12.7_RLS_Integrity'!D4)=ISBLANK(CN10866),EXACT('v12.7_RLS_Integrity'!D4,CN10866)),0,1),1)</x:f>
        <x:v>0</x:v>
      </x:c>
    </x:row>
    <x:row r="10867">
      <x:c r="CL10867" t="str">
        <x:v>v12.7_RLS_Integrity</x:v>
      </x:c>
      <x:c r="CM10867" t="str">
        <x:v>E4</x:v>
      </x:c>
      <x:c r="CN10867" t="str">
        <x:v>TemporalBurdenReview</x:v>
      </x:c>
      <x:c r="CO10867" t="n">
        <x:f>IFERROR(IF(AND(TYPE('v12.7_RLS_Integrity'!E4)=TYPE(CN10867),ISBLANK('v12.7_RLS_Integrity'!E4)=ISBLANK(CN10867),EXACT('v12.7_RLS_Integrity'!E4,CN10867)),0,1),1)</x:f>
        <x:v>0</x:v>
      </x:c>
    </x:row>
    <x:row r="10868">
      <x:c r="CL10868" t="str">
        <x:v>v12.7_RLS_Integrity</x:v>
      </x:c>
      <x:c r="CM10868" t="str">
        <x:v>F4</x:v>
      </x:c>
      <x:c r="CN10868" t="str">
        <x:v>Time slicing cannot manufacture extra temporal salience.</x:v>
      </x:c>
      <x:c r="CO10868" t="n">
        <x:f>IFERROR(IF(AND(TYPE('v12.7_RLS_Integrity'!F4)=TYPE(CN10868),ISBLANK('v12.7_RLS_Integrity'!F4)=ISBLANK(CN10868),EXACT('v12.7_RLS_Integrity'!F4,CN10868)),0,1),1)</x:f>
        <x:v>0</x:v>
      </x:c>
    </x:row>
    <x:row r="10869">
      <x:c r="CL10869" t="str">
        <x:v>v12.7_RLS_Integrity</x:v>
      </x:c>
      <x:c r="CM10869" t="str">
        <x:v>A5</x:v>
      </x:c>
      <x:c r="CN10869" t="str">
        <x:v>V12.7-04</x:v>
      </x:c>
      <x:c r="CO10869" t="n">
        <x:f>IFERROR(IF(AND(TYPE('v12.7_RLS_Integrity'!A5)=TYPE(CN10869),ISBLANK('v12.7_RLS_Integrity'!A5)=ISBLANK(CN10869),EXACT('v12.7_RLS_Integrity'!A5,CN10869)),0,1),1)</x:f>
        <x:v>0</x:v>
      </x:c>
    </x:row>
    <x:row r="10870">
      <x:c r="CL10870" t="str">
        <x:v>v12.7_RLS_Integrity</x:v>
      </x:c>
      <x:c r="CM10870" t="str">
        <x:v>B5</x:v>
      </x:c>
      <x:c r="CN10870" t="str">
        <x:v>Likelihood semantics</x:v>
      </x:c>
      <x:c r="CO10870" t="n">
        <x:f>IFERROR(IF(AND(TYPE('v12.7_RLS_Integrity'!B5)=TYPE(CN10870),ISBLANK('v12.7_RLS_Integrity'!B5)=ISBLANK(CN10870),EXACT('v12.7_RLS_Integrity'!B5,CN10870)),0,1),1)</x:f>
        <x:v>0</x:v>
      </x:c>
    </x:row>
    <x:row r="10871">
      <x:c r="CL10871" t="str">
        <x:v>v12.7_RLS_Integrity</x:v>
      </x:c>
      <x:c r="CM10871" t="str">
        <x:v>C5</x:v>
      </x:c>
      <x:c r="CN10871" t="str">
        <x:v>Conditional event probability, expected frequency/exposure, already-expected effect, and scenario-conditional probability are typed and cannot be double counted.</x:v>
      </x:c>
      <x:c r="CO10871" t="n">
        <x:f>IFERROR(IF(AND(TYPE('v12.7_RLS_Integrity'!C5)=TYPE(CN10871),ISBLANK('v12.7_RLS_Integrity'!C5)=ISBLANK(CN10871),EXACT('v12.7_RLS_Integrity'!C5,CN10871)),0,1),1)</x:f>
        <x:v>0</x:v>
      </x:c>
    </x:row>
    <x:row r="10872">
      <x:c r="CL10872" t="str">
        <x:v>v12.7_RLS_Integrity</x:v>
      </x:c>
      <x:c r="CM10872" t="str">
        <x:v>D5</x:v>
      </x:c>
      <x:c r="CN10872" t="str">
        <x:v>SPECIFICATION_COVERED</x:v>
      </x:c>
      <x:c r="CO10872" t="n">
        <x:f>IFERROR(IF(AND(TYPE('v12.7_RLS_Integrity'!D5)=TYPE(CN10872),ISBLANK('v12.7_RLS_Integrity'!D5)=ISBLANK(CN10872),EXACT('v12.7_RLS_Integrity'!D5,CN10872)),0,1),1)</x:f>
        <x:v>0</x:v>
      </x:c>
    </x:row>
    <x:row r="10873">
      <x:c r="CL10873" t="str">
        <x:v>v12.7_RLS_Integrity</x:v>
      </x:c>
      <x:c r="CM10873" t="str">
        <x:v>E5</x:v>
      </x:c>
      <x:c r="CN10873" t="str">
        <x:v>LikelihoodSemantics / PROBABILITY_ORDER_SENSITIVE</x:v>
      </x:c>
      <x:c r="CO10873" t="n">
        <x:f>IFERROR(IF(AND(TYPE('v12.7_RLS_Integrity'!E5)=TYPE(CN10873),ISBLANK('v12.7_RLS_Integrity'!E5)=ISBLANK(CN10873),EXACT('v12.7_RLS_Integrity'!E5,CN10873)),0,1),1)</x:f>
        <x:v>0</x:v>
      </x:c>
    </x:row>
    <x:row r="10874">
      <x:c r="CL10874" t="str">
        <x:v>v12.7_RLS_Integrity</x:v>
      </x:c>
      <x:c r="CM10874" t="str">
        <x:v>F5</x:v>
      </x:c>
      <x:c r="CN10874" t="str">
        <x:v>Event-probability operator-order reversal prevents unconditional uniqueness.</x:v>
      </x:c>
      <x:c r="CO10874" t="n">
        <x:f>IFERROR(IF(AND(TYPE('v12.7_RLS_Integrity'!F5)=TYPE(CN10874),ISBLANK('v12.7_RLS_Integrity'!F5)=ISBLANK(CN10874),EXACT('v12.7_RLS_Integrity'!F5,CN10874)),0,1),1)</x:f>
        <x:v>0</x:v>
      </x:c>
    </x:row>
    <x:row r="10875">
      <x:c r="CL10875" t="str">
        <x:v>v12.7_RLS_Integrity</x:v>
      </x:c>
      <x:c r="CM10875" t="str">
        <x:v>A6</x:v>
      </x:c>
      <x:c r="CN10875" t="str">
        <x:v>V12.7-05</x:v>
      </x:c>
      <x:c r="CO10875" t="n">
        <x:f>IFERROR(IF(AND(TYPE('v12.7_RLS_Integrity'!A6)=TYPE(CN10875),ISBLANK('v12.7_RLS_Integrity'!A6)=ISBLANK(CN10875),EXACT('v12.7_RLS_Integrity'!A6,CN10875)),0,1),1)</x:f>
        <x:v>0</x:v>
      </x:c>
    </x:row>
    <x:row r="10876">
      <x:c r="CL10876" t="str">
        <x:v>v12.7_RLS_Integrity</x:v>
      </x:c>
      <x:c r="CM10876" t="str">
        <x:v>B6</x:v>
      </x:c>
      <x:c r="CN10876" t="str">
        <x:v>Adverse-confidence integrity</x:v>
      </x:c>
      <x:c r="CO10876" t="n">
        <x:f>IFERROR(IF(AND(TYPE('v12.7_RLS_Integrity'!B6)=TYPE(CN10876),ISBLANK('v12.7_RLS_Integrity'!B6)=ISBLANK(CN10876),EXACT('v12.7_RLS_Integrity'!B6,CN10876)),0,1),1)</x:f>
        <x:v>0</x:v>
      </x:c>
    </x:row>
    <x:row r="10877">
      <x:c r="CL10877" t="str">
        <x:v>v12.7_RLS_Integrity</x:v>
      </x:c>
      <x:c r="CM10877" t="str">
        <x:v>C6</x:v>
      </x:c>
      <x:c r="CN10877" t="str">
        <x:v>Selection-material adverse effects with reduced confidence receive the required adverse-confidence counterfactual.</x:v>
      </x:c>
      <x:c r="CO10877" t="n">
        <x:f>IFERROR(IF(AND(TYPE('v12.7_RLS_Integrity'!C6)=TYPE(CN10877),ISBLANK('v12.7_RLS_Integrity'!C6)=ISBLANK(CN10877),EXACT('v12.7_RLS_Integrity'!C6,CN10877)),0,1),1)</x:f>
        <x:v>0</x:v>
      </x:c>
    </x:row>
    <x:row r="10878">
      <x:c r="CL10878" t="str">
        <x:v>v12.7_RLS_Integrity</x:v>
      </x:c>
      <x:c r="CM10878" t="str">
        <x:v>D6</x:v>
      </x:c>
      <x:c r="CN10878" t="str">
        <x:v>REVIEW_REQUIRED_WHEN_TRIGGERED</x:v>
      </x:c>
      <x:c r="CO10878" t="n">
        <x:f>IFERROR(IF(AND(TYPE('v12.7_RLS_Integrity'!D6)=TYPE(CN10878),ISBLANK('v12.7_RLS_Integrity'!D6)=ISBLANK(CN10878),EXACT('v12.7_RLS_Integrity'!D6,CN10878)),0,1),1)</x:f>
        <x:v>0</x:v>
      </x:c>
    </x:row>
    <x:row r="10879">
      <x:c r="CL10879" t="str">
        <x:v>v12.7_RLS_Integrity</x:v>
      </x:c>
      <x:c r="CM10879" t="str">
        <x:v>E6</x:v>
      </x:c>
      <x:c r="CN10879" t="str">
        <x:v>AdverseConfidenceCounterfactual / CONFIDENCE_RANK_SENSITIVE</x:v>
      </x:c>
      <x:c r="CO10879" t="n">
        <x:f>IFERROR(IF(AND(TYPE('v12.7_RLS_Integrity'!E6)=TYPE(CN10879),ISBLANK('v12.7_RLS_Integrity'!E6)=ISBLANK(CN10879),EXACT('v12.7_RLS_Integrity'!E6,CN10879)),0,1),1)</x:f>
        <x:v>0</x:v>
      </x:c>
    </x:row>
    <x:row r="10880">
      <x:c r="CL10880" t="str">
        <x:v>v12.7_RLS_Integrity</x:v>
      </x:c>
      <x:c r="CM10880" t="str">
        <x:v>F6</x:v>
      </x:c>
      <x:c r="CN10880" t="str">
        <x:v>Weak evidence cannot authorize a leader merely by shrinking harm.</x:v>
      </x:c>
      <x:c r="CO10880" t="n">
        <x:f>IFERROR(IF(AND(TYPE('v12.7_RLS_Integrity'!F6)=TYPE(CN10880),ISBLANK('v12.7_RLS_Integrity'!F6)=ISBLANK(CN10880),EXACT('v12.7_RLS_Integrity'!F6,CN10880)),0,1),1)</x:f>
        <x:v>0</x:v>
      </x:c>
    </x:row>
    <x:row r="10881">
      <x:c r="CL10881" t="str">
        <x:v>v12.7_RLS_Integrity</x:v>
      </x:c>
      <x:c r="CM10881" t="str">
        <x:v>A7</x:v>
      </x:c>
      <x:c r="CN10881" t="str">
        <x:v>V12.7-06</x:v>
      </x:c>
      <x:c r="CO10881" t="n">
        <x:f>IFERROR(IF(AND(TYPE('v12.7_RLS_Integrity'!A7)=TYPE(CN10881),ISBLANK('v12.7_RLS_Integrity'!A7)=ISBLANK(CN10881),EXACT('v12.7_RLS_Integrity'!A7,CN10881)),0,1),1)</x:f>
        <x:v>0</x:v>
      </x:c>
    </x:row>
    <x:row r="10882">
      <x:c r="CL10882" t="str">
        <x:v>v12.7_RLS_Integrity</x:v>
      </x:c>
      <x:c r="CM10882" t="str">
        <x:v>B7</x:v>
      </x:c>
      <x:c r="CN10882" t="str">
        <x:v>Distributional and subgroup closure</x:v>
      </x:c>
      <x:c r="CO10882" t="n">
        <x:f>IFERROR(IF(AND(TYPE('v12.7_RLS_Integrity'!B7)=TYPE(CN10882),ISBLANK('v12.7_RLS_Integrity'!B7)=ISBLANK(CN10882),EXACT('v12.7_RLS_Integrity'!B7,CN10882)),0,1),1)</x:f>
        <x:v>0</x:v>
      </x:c>
    </x:row>
    <x:row r="10883">
      <x:c r="CL10883" t="str">
        <x:v>v12.7_RLS_Integrity</x:v>
      </x:c>
      <x:c r="CM10883" t="str">
        <x:v>C7</x:v>
      </x:c>
      <x:c r="CN10883" t="str">
        <x:v>Worst-affected subgroup, search method, concentration, duration, remedy, and omitted-group uncertainty route into CSV.</x:v>
      </x:c>
      <x:c r="CO10883" t="n">
        <x:f>IFERROR(IF(AND(TYPE('v12.7_RLS_Integrity'!C7)=TYPE(CN10883),ISBLANK('v12.7_RLS_Integrity'!C7)=ISBLANK(CN10883),EXACT('v12.7_RLS_Integrity'!C7,CN10883)),0,1),1)</x:f>
        <x:v>0</x:v>
      </x:c>
    </x:row>
    <x:row r="10884">
      <x:c r="CL10884" t="str">
        <x:v>v12.7_RLS_Integrity</x:v>
      </x:c>
      <x:c r="CM10884" t="str">
        <x:v>D7</x:v>
      </x:c>
      <x:c r="CN10884" t="str">
        <x:v>SPECIFICATION_COVERED</x:v>
      </x:c>
      <x:c r="CO10884" t="n">
        <x:f>IFERROR(IF(AND(TYPE('v12.7_RLS_Integrity'!D7)=TYPE(CN10884),ISBLANK('v12.7_RLS_Integrity'!D7)=ISBLANK(CN10884),EXACT('v12.7_RLS_Integrity'!D7,CN10884)),0,1),1)</x:f>
        <x:v>0</x:v>
      </x:c>
    </x:row>
    <x:row r="10885">
      <x:c r="CL10885" t="str">
        <x:v>v12.7_RLS_Integrity</x:v>
      </x:c>
      <x:c r="CM10885" t="str">
        <x:v>E7</x:v>
      </x:c>
      <x:c r="CN10885" t="str">
        <x:v>DistributionalBurdenReview / SubgroupClosureRecord</x:v>
      </x:c>
      <x:c r="CO10885" t="n">
        <x:f>IFERROR(IF(AND(TYPE('v12.7_RLS_Integrity'!E7)=TYPE(CN10885),ISBLANK('v12.7_RLS_Integrity'!E7)=ISBLANK(CN10885),EXACT('v12.7_RLS_Integrity'!E7,CN10885)),0,1),1)</x:f>
        <x:v>0</x:v>
      </x:c>
    </x:row>
    <x:row r="10886">
      <x:c r="CL10886" t="str">
        <x:v>v12.7_RLS_Integrity</x:v>
      </x:c>
      <x:c r="CM10886" t="str">
        <x:v>F7</x:v>
      </x:c>
      <x:c r="CN10886" t="str">
        <x:v>A favourable mean cannot be the sole clearance surface for severe concentrated harm.</x:v>
      </x:c>
      <x:c r="CO10886" t="n">
        <x:f>IFERROR(IF(AND(TYPE('v12.7_RLS_Integrity'!F7)=TYPE(CN10886),ISBLANK('v12.7_RLS_Integrity'!F7)=ISBLANK(CN10886),EXACT('v12.7_RLS_Integrity'!F7,CN10886)),0,1),1)</x:f>
        <x:v>0</x:v>
      </x:c>
    </x:row>
    <x:row r="10887">
      <x:c r="CL10887" t="str">
        <x:v>v12.7_RLS_Integrity</x:v>
      </x:c>
      <x:c r="CM10887" t="str">
        <x:v>A8</x:v>
      </x:c>
      <x:c r="CN10887" t="str">
        <x:v>V12.7-07</x:v>
      </x:c>
      <x:c r="CO10887" t="n">
        <x:f>IFERROR(IF(AND(TYPE('v12.7_RLS_Integrity'!A8)=TYPE(CN10887),ISBLANK('v12.7_RLS_Integrity'!A8)=ISBLANK(CN10887),EXACT('v12.7_RLS_Integrity'!A8,CN10887)),0,1),1)</x:f>
        <x:v>0</x:v>
      </x:c>
    </x:row>
    <x:row r="10888">
      <x:c r="CL10888" t="str">
        <x:v>v12.7_RLS_Integrity</x:v>
      </x:c>
      <x:c r="CM10888" t="str">
        <x:v>B8</x:v>
      </x:c>
      <x:c r="CN10888" t="str">
        <x:v>Reference and baseline families</x:v>
      </x:c>
      <x:c r="CO10888" t="n">
        <x:f>IFERROR(IF(AND(TYPE('v12.7_RLS_Integrity'!B8)=TYPE(CN10888),ISBLANK('v12.7_RLS_Integrity'!B8)=ISBLANK(CN10888),EXACT('v12.7_RLS_Integrity'!B8,CN10888)),0,1),1)</x:f>
        <x:v>0</x:v>
      </x:c>
    </x:row>
    <x:row r="10889">
      <x:c r="CL10889" t="str">
        <x:v>v12.7_RLS_Integrity</x:v>
      </x:c>
      <x:c r="CM10889" t="str">
        <x:v>C8</x:v>
      </x:c>
      <x:c r="CN10889" t="str">
        <x:v>All materially defensible ex-ante reference classes and baselines are evaluated consistently across options.</x:v>
      </x:c>
      <x:c r="CO10889" t="n">
        <x:f>IFERROR(IF(AND(TYPE('v12.7_RLS_Integrity'!C8)=TYPE(CN10889),ISBLANK('v12.7_RLS_Integrity'!C8)=ISBLANK(CN10889),EXACT('v12.7_RLS_Integrity'!C8,CN10889)),0,1),1)</x:f>
        <x:v>0</x:v>
      </x:c>
    </x:row>
    <x:row r="10890">
      <x:c r="CL10890" t="str">
        <x:v>v12.7_RLS_Integrity</x:v>
      </x:c>
      <x:c r="CM10890" t="str">
        <x:v>D8</x:v>
      </x:c>
      <x:c r="CN10890" t="str">
        <x:v>REVIEW_REQUIRED_WHEN_TRIGGERED</x:v>
      </x:c>
      <x:c r="CO10890" t="n">
        <x:f>IFERROR(IF(AND(TYPE('v12.7_RLS_Integrity'!D8)=TYPE(CN10890),ISBLANK('v12.7_RLS_Integrity'!D8)=ISBLANK(CN10890),EXACT('v12.7_RLS_Integrity'!D8,CN10890)),0,1),1)</x:f>
        <x:v>0</x:v>
      </x:c>
    </x:row>
    <x:row r="10891">
      <x:c r="CL10891" t="str">
        <x:v>v12.7_RLS_Integrity</x:v>
      </x:c>
      <x:c r="CM10891" t="str">
        <x:v>E8</x:v>
      </x:c>
      <x:c r="CN10891" t="str">
        <x:v>ReferenceFamilyRecord / BaselineFamilyRecord</x:v>
      </x:c>
      <x:c r="CO10891" t="n">
        <x:f>IFERROR(IF(AND(TYPE('v12.7_RLS_Integrity'!E8)=TYPE(CN10891),ISBLANK('v12.7_RLS_Integrity'!E8)=ISBLANK(CN10891),EXACT('v12.7_RLS_Integrity'!E8,CN10891)),0,1),1)</x:f>
        <x:v>0</x:v>
      </x:c>
    </x:row>
    <x:row r="10892">
      <x:c r="CL10892" t="str">
        <x:v>v12.7_RLS_Integrity</x:v>
      </x:c>
      <x:c r="CM10892" t="str">
        <x:v>F8</x:v>
      </x:c>
      <x:c r="CN10892" t="str">
        <x:v>A reversal becomes REFERENCE_RANK_SENSITIVE or BASELINE_RANK_SENSITIVE.</x:v>
      </x:c>
      <x:c r="CO10892" t="n">
        <x:f>IFERROR(IF(AND(TYPE('v12.7_RLS_Integrity'!F8)=TYPE(CN10892),ISBLANK('v12.7_RLS_Integrity'!F8)=ISBLANK(CN10892),EXACT('v12.7_RLS_Integrity'!F8,CN10892)),0,1),1)</x:f>
        <x:v>0</x:v>
      </x:c>
    </x:row>
    <x:row r="10893">
      <x:c r="CL10893" t="str">
        <x:v>v12.7_RLS_Integrity</x:v>
      </x:c>
      <x:c r="CM10893" t="str">
        <x:v>A9</x:v>
      </x:c>
      <x:c r="CN10893" t="str">
        <x:v>V12.7-08</x:v>
      </x:c>
      <x:c r="CO10893" t="n">
        <x:f>IFERROR(IF(AND(TYPE('v12.7_RLS_Integrity'!A9)=TYPE(CN10893),ISBLANK('v12.7_RLS_Integrity'!A9)=ISBLANK(CN10893),EXACT('v12.7_RLS_Integrity'!A9,CN10893)),0,1),1)</x:f>
        <x:v>0</x:v>
      </x:c>
    </x:row>
    <x:row r="10894">
      <x:c r="CL10894" t="str">
        <x:v>v12.7_RLS_Integrity</x:v>
      </x:c>
      <x:c r="CM10894" t="str">
        <x:v>B9</x:v>
      </x:c>
      <x:c r="CN10894" t="str">
        <x:v>Mask and active-cell symmetry</x:v>
      </x:c>
      <x:c r="CO10894" t="n">
        <x:f>IFERROR(IF(AND(TYPE('v12.7_RLS_Integrity'!B9)=TYPE(CN10894),ISBLANK('v12.7_RLS_Integrity'!B9)=ISBLANK(CN10894),EXACT('v12.7_RLS_Integrity'!B9,CN10894)),0,1),1)</x:f>
        <x:v>0</x:v>
      </x:c>
    </x:row>
    <x:row r="10895">
      <x:c r="CL10895" t="str">
        <x:v>v12.7_RLS_Integrity</x:v>
      </x:c>
      <x:c r="CM10895" t="str">
        <x:v>C9</x:v>
      </x:c>
      <x:c r="CN10895" t="str">
        <x:v>One comparison-level mask and active-cell set applies across options unless a structural exception is documented and stress-tested.</x:v>
      </x:c>
      <x:c r="CO10895" t="n">
        <x:f>IFERROR(IF(AND(TYPE('v12.7_RLS_Integrity'!C9)=TYPE(CN10895),ISBLANK('v12.7_RLS_Integrity'!C9)=ISBLANK(CN10895),EXACT('v12.7_RLS_Integrity'!C9,CN10895)),0,1),1)</x:f>
        <x:v>0</x:v>
      </x:c>
    </x:row>
    <x:row r="10896">
      <x:c r="CL10896" t="str">
        <x:v>v12.7_RLS_Integrity</x:v>
      </x:c>
      <x:c r="CM10896" t="str">
        <x:v>D9</x:v>
      </x:c>
      <x:c r="CN10896" t="str">
        <x:v>SPECIFICATION_COVERED</x:v>
      </x:c>
      <x:c r="CO10896" t="n">
        <x:f>IFERROR(IF(AND(TYPE('v12.7_RLS_Integrity'!D9)=TYPE(CN10896),ISBLANK('v12.7_RLS_Integrity'!D9)=ISBLANK(CN10896),EXACT('v12.7_RLS_Integrity'!D9,CN10896)),0,1),1)</x:f>
        <x:v>0</x:v>
      </x:c>
    </x:row>
    <x:row r="10897">
      <x:c r="CL10897" t="str">
        <x:v>v12.7_RLS_Integrity</x:v>
      </x:c>
      <x:c r="CM10897" t="str">
        <x:v>E9</x:v>
      </x:c>
      <x:c r="CN10897" t="str">
        <x:v>MASK_ASYMMETRY_INVALID</x:v>
      </x:c>
      <x:c r="CO10897" t="n">
        <x:f>IFERROR(IF(AND(TYPE('v12.7_RLS_Integrity'!E9)=TYPE(CN10897),ISBLANK('v12.7_RLS_Integrity'!E9)=ISBLANK(CN10897),EXACT('v12.7_RLS_Integrity'!E9,CN10897)),0,1),1)</x:f>
        <x:v>0</x:v>
      </x:c>
    </x:row>
    <x:row r="10898">
      <x:c r="CL10898" t="str">
        <x:v>v12.7_RLS_Integrity</x:v>
      </x:c>
      <x:c r="CM10898" t="str">
        <x:v>F9</x:v>
      </x:c>
      <x:c r="CN10898" t="str">
        <x:v>The RLS denominator Q cannot be manipulated option by option.</x:v>
      </x:c>
      <x:c r="CO10898" t="n">
        <x:f>IFERROR(IF(AND(TYPE('v12.7_RLS_Integrity'!F9)=TYPE(CN10898),ISBLANK('v12.7_RLS_Integrity'!F9)=ISBLANK(CN10898),EXACT('v12.7_RLS_Integrity'!F9,CN10898)),0,1),1)</x:f>
        <x:v>0</x:v>
      </x:c>
    </x:row>
    <x:row r="10899">
      <x:c r="CL10899" t="str">
        <x:v>v12.7_RLS_Integrity</x:v>
      </x:c>
      <x:c r="CM10899" t="str">
        <x:v>A10</x:v>
      </x:c>
      <x:c r="CN10899" t="str">
        <x:v>V12.7-09</x:v>
      </x:c>
      <x:c r="CO10899" t="n">
        <x:f>IFERROR(IF(AND(TYPE('v12.7_RLS_Integrity'!A10)=TYPE(CN10899),ISBLANK('v12.7_RLS_Integrity'!A10)=ISBLANK(CN10899),EXACT('v12.7_RLS_Integrity'!A10,CN10899)),0,1),1)</x:f>
        <x:v>0</x:v>
      </x:c>
    </x:row>
    <x:row r="10900">
      <x:c r="CL10900" t="str">
        <x:v>v12.7_RLS_Integrity</x:v>
      </x:c>
      <x:c r="CM10900" t="str">
        <x:v>B10</x:v>
      </x:c>
      <x:c r="CN10900" t="str">
        <x:v>Dependence and epsilon</x:v>
      </x:c>
      <x:c r="CO10900" t="n">
        <x:f>IFERROR(IF(AND(TYPE('v12.7_RLS_Integrity'!B10)=TYPE(CN10900),ISBLANK('v12.7_RLS_Integrity'!B10)=ISBLANK(CN10900),EXACT('v12.7_RLS_Integrity'!B10,CN10900)),0,1),1)</x:f>
        <x:v>0</x:v>
      </x:c>
    </x:row>
    <x:row r="10901">
      <x:c r="CL10901" t="str">
        <x:v>v12.7_RLS_Integrity</x:v>
      </x:c>
      <x:c r="CM10901" t="str">
        <x:v>C10</x:v>
      </x:c>
      <x:c r="CN10901" t="str">
        <x:v>Decisiveness discloses independence and conservative dependence bounds; epsilon is identified as a numerical guard, not hidden certainty.</x:v>
      </x:c>
      <x:c r="CO10901" t="n">
        <x:f>IFERROR(IF(AND(TYPE('v12.7_RLS_Integrity'!C10)=TYPE(CN10901),ISBLANK('v12.7_RLS_Integrity'!C10)=ISBLANK(CN10901),EXACT('v12.7_RLS_Integrity'!C10,CN10901)),0,1),1)</x:f>
        <x:v>0</x:v>
      </x:c>
    </x:row>
    <x:row r="10902">
      <x:c r="CL10902" t="str">
        <x:v>v12.7_RLS_Integrity</x:v>
      </x:c>
      <x:c r="CM10902" t="str">
        <x:v>D10</x:v>
      </x:c>
      <x:c r="CN10902" t="str">
        <x:v>REVIEW_REQUIRED_FOR_UNIQUE_SELECTION</x:v>
      </x:c>
      <x:c r="CO10902" t="n">
        <x:f>IFERROR(IF(AND(TYPE('v12.7_RLS_Integrity'!D10)=TYPE(CN10902),ISBLANK('v12.7_RLS_Integrity'!D10)=ISBLANK(CN10902),EXACT('v12.7_RLS_Integrity'!D10,CN10902)),0,1),1)</x:f>
        <x:v>0</x:v>
      </x:c>
    </x:row>
    <x:row r="10903">
      <x:c r="CL10903" t="str">
        <x:v>v12.7_RLS_Integrity</x:v>
      </x:c>
      <x:c r="CM10903" t="str">
        <x:v>E10</x:v>
      </x:c>
      <x:c r="CN10903" t="str">
        <x:v>RLS_DEPENDENCE_SENSITIVE / GapSensitivityRecord</x:v>
      </x:c>
      <x:c r="CO10903" t="n">
        <x:f>IFERROR(IF(AND(TYPE('v12.7_RLS_Integrity'!E10)=TYPE(CN10903),ISBLANK('v12.7_RLS_Integrity'!E10)=ISBLANK(CN10903),EXACT('v12.7_RLS_Integrity'!E10,CN10903)),0,1),1)</x:f>
        <x:v>0</x:v>
      </x:c>
    </x:row>
    <x:row r="10904">
      <x:c r="CL10904" t="str">
        <x:v>v12.7_RLS_Integrity</x:v>
      </x:c>
      <x:c r="CM10904" t="str">
        <x:v>F10</x:v>
      </x:c>
      <x:c r="CN10904" t="str">
        <x:v>Optimistic independence cannot manufacture SELECTED_DECISIVE.</x:v>
      </x:c>
      <x:c r="CO10904" t="n">
        <x:f>IFERROR(IF(AND(TYPE('v12.7_RLS_Integrity'!F10)=TYPE(CN10904),ISBLANK('v12.7_RLS_Integrity'!F10)=ISBLANK(CN10904),EXACT('v12.7_RLS_Integrity'!F10,CN10904)),0,1),1)</x:f>
        <x:v>0</x:v>
      </x:c>
    </x:row>
    <x:row r="10905">
      <x:c r="CL10905" t="str">
        <x:v>v12.7_RLS_Integrity</x:v>
      </x:c>
      <x:c r="CM10905" t="str">
        <x:v>A11</x:v>
      </x:c>
      <x:c r="CN10905" t="str">
        <x:v>V12.7-10</x:v>
      </x:c>
      <x:c r="CO10905" t="n">
        <x:f>IFERROR(IF(AND(TYPE('v12.7_RLS_Integrity'!A11)=TYPE(CN10905),ISBLANK('v12.7_RLS_Integrity'!A11)=ISBLANK(CN10905),EXACT('v12.7_RLS_Integrity'!A11,CN10905)),0,1),1)</x:f>
        <x:v>0</x:v>
      </x:c>
    </x:row>
    <x:row r="10906">
      <x:c r="CL10906" t="str">
        <x:v>v12.7_RLS_Integrity</x:v>
      </x:c>
      <x:c r="CM10906" t="str">
        <x:v>B11</x:v>
      </x:c>
      <x:c r="CN10906" t="str">
        <x:v>Weight constitution</x:v>
      </x:c>
      <x:c r="CO10906" t="n">
        <x:f>IFERROR(IF(AND(TYPE('v12.7_RLS_Integrity'!B11)=TYPE(CN10906),ISBLANK('v12.7_RLS_Integrity'!B11)=ISBLANK(CN10906),EXACT('v12.7_RLS_Integrity'!B11,CN10906)),0,1),1)</x:f>
        <x:v>0</x:v>
      </x:c>
    </x:row>
    <x:row r="10907">
      <x:c r="CL10907" t="str">
        <x:v>v12.7_RLS_Integrity</x:v>
      </x:c>
      <x:c r="CM10907" t="str">
        <x:v>C11</x:v>
      </x:c>
      <x:c r="CN10907" t="str">
        <x:v>WeightProfileStatus is AUTHORIZED, INTERIM, CONTESTED, or UNSETTLED; legitimate profile disagreement is explicit.</x:v>
      </x:c>
      <x:c r="CO10907" t="n">
        <x:f>IFERROR(IF(AND(TYPE('v12.7_RLS_Integrity'!C11)=TYPE(CN10907),ISBLANK('v12.7_RLS_Integrity'!C11)=ISBLANK(CN10907),EXACT('v12.7_RLS_Integrity'!C11,CN10907)),0,1),1)</x:f>
        <x:v>0</x:v>
      </x:c>
    </x:row>
    <x:row r="10908">
      <x:c r="CL10908" t="str">
        <x:v>v12.7_RLS_Integrity</x:v>
      </x:c>
      <x:c r="CM10908" t="str">
        <x:v>D11</x:v>
      </x:c>
      <x:c r="CN10908" t="str">
        <x:v>SPECIFICATION_COVERED</x:v>
      </x:c>
      <x:c r="CO10908" t="n">
        <x:f>IFERROR(IF(AND(TYPE('v12.7_RLS_Integrity'!D11)=TYPE(CN10908),ISBLANK('v12.7_RLS_Integrity'!D11)=ISBLANK(CN10908),EXACT('v12.7_RLS_Integrity'!D11,CN10908)),0,1),1)</x:f>
        <x:v>0</x:v>
      </x:c>
    </x:row>
    <x:row r="10909">
      <x:c r="CL10909" t="str">
        <x:v>v12.7_RLS_Integrity</x:v>
      </x:c>
      <x:c r="CM10909" t="str">
        <x:v>E11</x:v>
      </x:c>
      <x:c r="CN10909" t="str">
        <x:v>WeightProfileRecord / NORMATIVE_UNDERDETERMINED</x:v>
      </x:c>
      <x:c r="CO10909" t="n">
        <x:f>IFERROR(IF(AND(TYPE('v12.7_RLS_Integrity'!E11)=TYPE(CN10909),ISBLANK('v12.7_RLS_Integrity'!E11)=ISBLANK(CN10909),EXACT('v12.7_RLS_Integrity'!E11,CN10909)),0,1),1)</x:f>
        <x:v>0</x:v>
      </x:c>
    </x:row>
    <x:row r="10910">
      <x:c r="CL10910" t="str">
        <x:v>v12.7_RLS_Integrity</x:v>
      </x:c>
      <x:c r="CM10910" t="str">
        <x:v>F11</x:v>
      </x:c>
      <x:c r="CN10910" t="str">
        <x:v>A constitution-conditional winner is not presented as universal moral truth.</x:v>
      </x:c>
      <x:c r="CO10910" t="n">
        <x:f>IFERROR(IF(AND(TYPE('v12.7_RLS_Integrity'!F11)=TYPE(CN10910),ISBLANK('v12.7_RLS_Integrity'!F11)=ISBLANK(CN10910),EXACT('v12.7_RLS_Integrity'!F11,CN10910)),0,1),1)</x:f>
        <x:v>0</x:v>
      </x:c>
    </x:row>
    <x:row r="10911">
      <x:c r="CL10911" t="str">
        <x:v>v12.7_RLS_Integrity</x:v>
      </x:c>
      <x:c r="CM10911" t="str">
        <x:v>A12</x:v>
      </x:c>
      <x:c r="CN10911" t="str">
        <x:v>V12.7-11</x:v>
      </x:c>
      <x:c r="CO10911" t="n">
        <x:f>IFERROR(IF(AND(TYPE('v12.7_RLS_Integrity'!A12)=TYPE(CN10911),ISBLANK('v12.7_RLS_Integrity'!A12)=ISBLANK(CN10911),EXACT('v12.7_RLS_Integrity'!A12,CN10911)),0,1),1)</x:f>
        <x:v>0</x:v>
      </x:c>
    </x:row>
    <x:row r="10912">
      <x:c r="CL10912" t="str">
        <x:v>v12.7_RLS_Integrity</x:v>
      </x:c>
      <x:c r="CM10912" t="str">
        <x:v>B12</x:v>
      </x:c>
      <x:c r="CN10912" t="str">
        <x:v>Option-set closure</x:v>
      </x:c>
      <x:c r="CO10912" t="n">
        <x:f>IFERROR(IF(AND(TYPE('v12.7_RLS_Integrity'!B12)=TYPE(CN10912),ISBLANK('v12.7_RLS_Integrity'!B12)=ISBLANK(CN10912),EXACT('v12.7_RLS_Integrity'!B12,CN10912)),0,1),1)</x:f>
        <x:v>0</x:v>
      </x:c>
    </x:row>
    <x:row r="10913">
      <x:c r="CL10913" t="str">
        <x:v>v12.7_RLS_Integrity</x:v>
      </x:c>
      <x:c r="CM10913" t="str">
        <x:v>C12</x:v>
      </x:c>
      <x:c r="CN10913" t="str">
        <x:v>No action/continuation, delay, redesign/mitigation, and hybrid/challenger options are considered or excluded with rationale.</x:v>
      </x:c>
      <x:c r="CO10913" t="n">
        <x:f>IFERROR(IF(AND(TYPE('v12.7_RLS_Integrity'!C12)=TYPE(CN10913),ISBLANK('v12.7_RLS_Integrity'!C12)=ISBLANK(CN10913),EXACT('v12.7_RLS_Integrity'!C12,CN10913)),0,1),1)</x:f>
        <x:v>0</x:v>
      </x:c>
    </x:row>
    <x:row r="10914">
      <x:c r="CL10914" t="str">
        <x:v>v12.7_RLS_Integrity</x:v>
      </x:c>
      <x:c r="CM10914" t="str">
        <x:v>D12</x:v>
      </x:c>
      <x:c r="CN10914" t="str">
        <x:v>REVIEW_REQUIRED_WHEN_TRIGGERED</x:v>
      </x:c>
      <x:c r="CO10914" t="n">
        <x:f>IFERROR(IF(AND(TYPE('v12.7_RLS_Integrity'!D12)=TYPE(CN10914),ISBLANK('v12.7_RLS_Integrity'!D12)=ISBLANK(CN10914),EXACT('v12.7_RLS_Integrity'!D12,CN10914)),0,1),1)</x:f>
        <x:v>0</x:v>
      </x:c>
    </x:row>
    <x:row r="10915">
      <x:c r="CL10915" t="str">
        <x:v>v12.7_RLS_Integrity</x:v>
      </x:c>
      <x:c r="CM10915" t="str">
        <x:v>E12</x:v>
      </x:c>
      <x:c r="CN10915" t="str">
        <x:v>OptionClosureRecord / OPTION_SET_THIN</x:v>
      </x:c>
      <x:c r="CO10915" t="n">
        <x:f>IFERROR(IF(AND(TYPE('v12.7_RLS_Integrity'!E12)=TYPE(CN10915),ISBLANK('v12.7_RLS_Integrity'!E12)=ISBLANK(CN10915),EXACT('v12.7_RLS_Integrity'!E12,CN10915)),0,1),1)</x:f>
        <x:v>0</x:v>
      </x:c>
    </x:row>
    <x:row r="10916">
      <x:c r="CL10916" t="str">
        <x:v>v12.7_RLS_Integrity</x:v>
      </x:c>
      <x:c r="CM10916" t="str">
        <x:v>F12</x:v>
      </x:c>
      <x:c r="CN10916" t="str">
        <x:v>Strawman option sets cannot support a strong unique-selection claim.</x:v>
      </x:c>
      <x:c r="CO10916" t="n">
        <x:f>IFERROR(IF(AND(TYPE('v12.7_RLS_Integrity'!F12)=TYPE(CN10916),ISBLANK('v12.7_RLS_Integrity'!F12)=ISBLANK(CN10916),EXACT('v12.7_RLS_Integrity'!F12,CN10916)),0,1),1)</x:f>
        <x:v>0</x:v>
      </x:c>
    </x:row>
    <x:row r="10917">
      <x:c r="CL10917" t="str">
        <x:v>v12.7_RLS_Integrity</x:v>
      </x:c>
      <x:c r="CM10917" t="str">
        <x:v>A13</x:v>
      </x:c>
      <x:c r="CN10917" t="str">
        <x:v>V12.7-12</x:v>
      </x:c>
      <x:c r="CO10917" t="n">
        <x:f>IFERROR(IF(AND(TYPE('v12.7_RLS_Integrity'!A13)=TYPE(CN10917),ISBLANK('v12.7_RLS_Integrity'!A13)=ISBLANK(CN10917),EXACT('v12.7_RLS_Integrity'!A13,CN10917)),0,1),1)</x:f>
        <x:v>0</x:v>
      </x:c>
    </x:row>
    <x:row r="10918">
      <x:c r="CL10918" t="str">
        <x:v>v12.7_RLS_Integrity</x:v>
      </x:c>
      <x:c r="CM10918" t="str">
        <x:v>B13</x:v>
      </x:c>
      <x:c r="CN10918" t="str">
        <x:v>Robustness completeness</x:v>
      </x:c>
      <x:c r="CO10918" t="n">
        <x:f>IFERROR(IF(AND(TYPE('v12.7_RLS_Integrity'!B13)=TYPE(CN10918),ISBLANK('v12.7_RLS_Integrity'!B13)=ISBLANK(CN10918),EXACT('v12.7_RLS_Integrity'!B13,CN10918)),0,1),1)</x:f>
        <x:v>0</x:v>
      </x:c>
    </x:row>
    <x:row r="10919">
      <x:c r="CL10919" t="str">
        <x:v>v12.7_RLS_Integrity</x:v>
      </x:c>
      <x:c r="CM10919" t="str">
        <x:v>C13</x:v>
      </x:c>
      <x:c r="CN10919" t="str">
        <x:v>Every finite registered module is NOT_TRIGGERED_WITH_RATIONALE, PASS_NO_REVERSAL, SENSITIVE, UNRESOLVED, or REQUIRED_NOT_EVALUATED.</x:v>
      </x:c>
      <x:c r="CO10919" t="n">
        <x:f>IFERROR(IF(AND(TYPE('v12.7_RLS_Integrity'!C13)=TYPE(CN10919),ISBLANK('v12.7_RLS_Integrity'!C13)=ISBLANK(CN10919),EXACT('v12.7_RLS_Integrity'!C13,CN10919)),0,1),1)</x:f>
        <x:v>0</x:v>
      </x:c>
    </x:row>
    <x:row r="10920">
      <x:c r="CL10920" t="str">
        <x:v>v12.7_RLS_Integrity</x:v>
      </x:c>
      <x:c r="CM10920" t="str">
        <x:v>D13</x:v>
      </x:c>
      <x:c r="CN10920" t="str">
        <x:v>MANDATORY_FOR_UNIQUE_SELECTION</x:v>
      </x:c>
      <x:c r="CO10920" t="n">
        <x:f>IFERROR(IF(AND(TYPE('v12.7_RLS_Integrity'!D13)=TYPE(CN10920),ISBLANK('v12.7_RLS_Integrity'!D13)=ISBLANK(CN10920),EXACT('v12.7_RLS_Integrity'!D13,CN10920)),0,1),1)</x:f>
        <x:v>0</x:v>
      </x:c>
    </x:row>
    <x:row r="10921">
      <x:c r="CL10921" t="str">
        <x:v>v12.7_RLS_Integrity</x:v>
      </x:c>
      <x:c r="CM10921" t="str">
        <x:v>E13</x:v>
      </x:c>
      <x:c r="CN10921" t="str">
        <x:v>RLSRobustnessRecord / RLS_ROBUSTNESS_INCOMPLETE</x:v>
      </x:c>
      <x:c r="CO10921" t="n">
        <x:f>IFERROR(IF(AND(TYPE('v12.7_RLS_Integrity'!E13)=TYPE(CN10921),ISBLANK('v12.7_RLS_Integrity'!E13)=ISBLANK(CN10921),EXACT('v12.7_RLS_Integrity'!E13,CN10921)),0,1),1)</x:f>
        <x:v>0</x:v>
      </x:c>
    </x:row>
    <x:row r="10922">
      <x:c r="CL10922" t="str">
        <x:v>v12.7_RLS_Integrity</x:v>
      </x:c>
      <x:c r="CM10922" t="str">
        <x:v>F13</x:v>
      </x:c>
      <x:c r="CN10922" t="str">
        <x:v>ALLOW_FRAMEWORK_SELECTION requires every triggered module complete and non-reversing.</x:v>
      </x:c>
      <x:c r="CO10922" t="n">
        <x:f>IFERROR(IF(AND(TYPE('v12.7_RLS_Integrity'!F13)=TYPE(CN10922),ISBLANK('v12.7_RLS_Integrity'!F13)=ISBLANK(CN10922),EXACT('v12.7_RLS_Integrity'!F13,CN10922)),0,1),1)</x:f>
        <x:v>0</x:v>
      </x:c>
    </x:row>
    <x:row r="10923">
      <x:c r="CL10923" t="str">
        <x:v>v12.7_RLS_Integrity</x:v>
      </x:c>
      <x:c r="CM10923" t="str">
        <x:v>A14</x:v>
      </x:c>
      <x:c r="CN10923" t="str">
        <x:v>V12.7-13</x:v>
      </x:c>
      <x:c r="CO10923" t="n">
        <x:f>IFERROR(IF(AND(TYPE('v12.7_RLS_Integrity'!A14)=TYPE(CN10923),ISBLANK('v12.7_RLS_Integrity'!A14)=ISBLANK(CN10923),EXACT('v12.7_RLS_Integrity'!A14,CN10923)),0,1),1)</x:f>
        <x:v>0</x:v>
      </x:c>
    </x:row>
    <x:row r="10924">
      <x:c r="CL10924" t="str">
        <x:v>v12.7_RLS_Integrity</x:v>
      </x:c>
      <x:c r="CM10924" t="str">
        <x:v>B14</x:v>
      </x:c>
      <x:c r="CN10924" t="str">
        <x:v>Framework/authority/execution separation</x:v>
      </x:c>
      <x:c r="CO10924" t="n">
        <x:f>IFERROR(IF(AND(TYPE('v12.7_RLS_Integrity'!B14)=TYPE(CN10924),ISBLANK('v12.7_RLS_Integrity'!B14)=ISBLANK(CN10924),EXACT('v12.7_RLS_Integrity'!B14,CN10924)),0,1),1)</x:f>
        <x:v>0</x:v>
      </x:c>
    </x:row>
    <x:row r="10925">
      <x:c r="CL10925" t="str">
        <x:v>v12.7_RLS_Integrity</x:v>
      </x:c>
      <x:c r="CM10925" t="str">
        <x:v>C14</x:v>
      </x:c>
      <x:c r="CN10925" t="str">
        <x:v>Point-score leader, framework-selected option, authority-selected option, and execution-authorized action remain separate.</x:v>
      </x:c>
      <x:c r="CO10925" t="n">
        <x:f>IFERROR(IF(AND(TYPE('v12.7_RLS_Integrity'!C14)=TYPE(CN10925),ISBLANK('v12.7_RLS_Integrity'!C14)=ISBLANK(CN10925),EXACT('v12.7_RLS_Integrity'!C14,CN10925)),0,1),1)</x:f>
        <x:v>0</x:v>
      </x:c>
    </x:row>
    <x:row r="10926">
      <x:c r="CL10926" t="str">
        <x:v>v12.7_RLS_Integrity</x:v>
      </x:c>
      <x:c r="CM10926" t="str">
        <x:v>D14</x:v>
      </x:c>
      <x:c r="CN10926" t="str">
        <x:v>PASS</x:v>
      </x:c>
      <x:c r="CO10926" t="n">
        <x:f>IFERROR(IF(AND(TYPE('v12.7_RLS_Integrity'!D14)=TYPE(CN10926),ISBLANK('v12.7_RLS_Integrity'!D14)=ISBLANK(CN10926),EXACT('v12.7_RLS_Integrity'!D14,CN10926)),0,1),1)</x:f>
        <x:v>0</x:v>
      </x:c>
    </x:row>
    <x:row r="10927">
      <x:c r="CL10927" t="str">
        <x:v>v12.7_RLS_Integrity</x:v>
      </x:c>
      <x:c r="CM10927" t="str">
        <x:v>E14</x:v>
      </x:c>
      <x:c r="CN10927" t="str">
        <x:v>DecisionStateRecord / AuthoritySelectionRecord / ExecutionAuthorization</x:v>
      </x:c>
      <x:c r="CO10927" t="n">
        <x:f>IFERROR(IF(AND(TYPE('v12.7_RLS_Integrity'!E14)=TYPE(CN10927),ISBLANK('v12.7_RLS_Integrity'!E14)=ISBLANK(CN10927),EXACT('v12.7_RLS_Integrity'!E14,CN10927)),0,1),1)</x:f>
        <x:v>0</x:v>
      </x:c>
    </x:row>
    <x:row r="10928">
      <x:c r="CL10928" t="str">
        <x:v>v12.7_RLS_Integrity</x:v>
      </x:c>
      <x:c r="CM10928" t="str">
        <x:v>F14</x:v>
      </x:c>
      <x:c r="CN10928" t="str">
        <x:v>No interface may turn a score or authority choice into execution permission.</x:v>
      </x:c>
      <x:c r="CO10928" t="n">
        <x:f>IFERROR(IF(AND(TYPE('v12.7_RLS_Integrity'!F14)=TYPE(CN10928),ISBLANK('v12.7_RLS_Integrity'!F14)=ISBLANK(CN10928),EXACT('v12.7_RLS_Integrity'!F14,CN10928)),0,1),1)</x:f>
        <x:v>0</x:v>
      </x:c>
    </x:row>
    <x:row r="10929">
      <x:c r="CL10929" t="str">
        <x:v>Contribution_Analysis</x:v>
      </x:c>
      <x:c r="CM10929" t="str">
        <x:v>A1</x:v>
      </x:c>
      <x:c r="CN10929" t="str">
        <x:v>RIPPLELOGIC SCORE — EXACT CONTRIBUTION MAP</x:v>
      </x:c>
      <x:c r="CO10929" t="n">
        <x:f>IFERROR(IF(AND(TYPE('Contribution_Analysis'!A1)=TYPE(CN10929),ISBLANK('Contribution_Analysis'!A1)=ISBLANK(CN10929),EXACT('Contribution_Analysis'!A1,CN10929)),0,1),1)</x:f>
        <x:v>0</x:v>
      </x:c>
    </x:row>
    <x:row r="10930">
      <x:c r="CL10930" t="str">
        <x:v>Contribution_Analysis</x:v>
      </x:c>
      <x:c r="CM10930" t="str">
        <x:v>A2</x:v>
      </x:c>
      <x:c r="CN10930" t="str">
        <x:v>Frozen A/B example. Cell contributions sum to RLS; row and column totals are alternative views, never additive to each other.</x:v>
      </x:c>
      <x:c r="CO10930" t="n">
        <x:f>IFERROR(IF(AND(TYPE('Contribution_Analysis'!A2)=TYPE(CN10930),ISBLANK('Contribution_Analysis'!A2)=ISBLANK(CN10930),EXACT('Contribution_Analysis'!A2,CN10930)),0,1),1)</x:f>
        <x:v>0</x:v>
      </x:c>
    </x:row>
    <x:row r="10931">
      <x:c r="CL10931" t="str">
        <x:v>Contribution_Analysis</x:v>
      </x:c>
      <x:c r="CM10931" t="str">
        <x:v>A3</x:v>
      </x:c>
      <x:c r="CN10931" t="str">
        <x:v>Active weight mass Q</x:v>
      </x:c>
      <x:c r="CO10931" t="n">
        <x:f>IFERROR(IF(AND(TYPE('Contribution_Analysis'!A3)=TYPE(CN10931),ISBLANK('Contribution_Analysis'!A3)=ISBLANK(CN10931),EXACT('Contribution_Analysis'!A3,CN10931)),0,1),1)</x:f>
        <x:v>0</x:v>
      </x:c>
    </x:row>
    <x:row r="10932">
      <x:c r="CL10932" t="str">
        <x:v>Contribution_Analysis</x:v>
      </x:c>
      <x:c r="CM10932" t="str">
        <x:v>D3</x:v>
      </x:c>
      <x:c r="CN10932" t="inlineStr">
        <x:is>
          <x:t>Frozen full-field exemplar: all 49 cells use m=1 and kappa=1. B3 is valid only for that basis. Any different mask/multiplier requires a rebuilt numerator, denominator and full qualification, not editing B3 alone.</x:t>
        </x:is>
      </x:c>
      <x:c r="CO10932" t="n">
        <x:f>IFERROR(IF(AND(TYPE('Contribution_Analysis'!D3)=TYPE(CN10932),ISBLANK('Contribution_Analysis'!D3)=ISBLANK(CN10932),EXACT('Contribution_Analysis'!D3,CN10932)),0,1),1)</x:f>
        <x:v>0</x:v>
      </x:c>
    </x:row>
    <x:row r="10933">
      <x:c r="CL10933" t="str">
        <x:v>Contribution_Analysis</x:v>
      </x:c>
      <x:c r="CM10933" t="str">
        <x:v>A4</x:v>
      </x:c>
      <x:c r="CN10933" t="str">
        <x:v>RLS(A)</x:v>
      </x:c>
      <x:c r="CO10933" t="n">
        <x:f>IFERROR(IF(AND(TYPE('Contribution_Analysis'!A4)=TYPE(CN10933),ISBLANK('Contribution_Analysis'!A4)=ISBLANK(CN10933),EXACT('Contribution_Analysis'!A4,CN10933)),0,1),1)</x:f>
        <x:v>0</x:v>
      </x:c>
    </x:row>
    <x:row r="10934">
      <x:c r="CL10934" t="str">
        <x:v>Contribution_Analysis</x:v>
      </x:c>
      <x:c r="CM10934" t="str">
        <x:v>A5</x:v>
      </x:c>
      <x:c r="CN10934" t="str">
        <x:v>RLS(B)</x:v>
      </x:c>
      <x:c r="CO10934" t="n">
        <x:f>IFERROR(IF(AND(TYPE('Contribution_Analysis'!A5)=TYPE(CN10934),ISBLANK('Contribution_Analysis'!A5)=ISBLANK(CN10934),EXACT('Contribution_Analysis'!A5,CN10934)),0,1),1)</x:f>
        <x:v>0</x:v>
      </x:c>
    </x:row>
    <x:row r="10935">
      <x:c r="CL10935" t="str">
        <x:v>Contribution_Analysis</x:v>
      </x:c>
      <x:c r="CM10935" t="str">
        <x:v>A7</x:v>
      </x:c>
      <x:c r="CN10935" t="str">
        <x:v>OPTION A — signed final-cell contributions</x:v>
      </x:c>
      <x:c r="CO10935" t="n">
        <x:f>IFERROR(IF(AND(TYPE('Contribution_Analysis'!A7)=TYPE(CN10935),ISBLANK('Contribution_Analysis'!A7)=ISBLANK(CN10935),EXACT('Contribution_Analysis'!A7,CN10935)),0,1),1)</x:f>
        <x:v>0</x:v>
      </x:c>
    </x:row>
    <x:row r="10936">
      <x:c r="CL10936" t="str">
        <x:v>Contribution_Analysis</x:v>
      </x:c>
      <x:c r="CM10936" t="str">
        <x:v>A8</x:v>
      </x:c>
      <x:c r="CN10936" t="str">
        <x:v>Scope</x:v>
      </x:c>
      <x:c r="CO10936" t="n">
        <x:f>IFERROR(IF(AND(TYPE('Contribution_Analysis'!A8)=TYPE(CN10936),ISBLANK('Contribution_Analysis'!A8)=ISBLANK(CN10936),EXACT('Contribution_Analysis'!A8,CN10936)),0,1),1)</x:f>
        <x:v>0</x:v>
      </x:c>
    </x:row>
    <x:row r="10937">
      <x:c r="CL10937" t="str">
        <x:v>Contribution_Analysis</x:v>
      </x:c>
      <x:c r="CM10937" t="str">
        <x:v>B8</x:v>
      </x:c>
      <x:c r="CN10937" t="str">
        <x:v>Material</x:v>
      </x:c>
      <x:c r="CO10937" t="n">
        <x:f>IFERROR(IF(AND(TYPE('Contribution_Analysis'!B8)=TYPE(CN10937),ISBLANK('Contribution_Analysis'!B8)=ISBLANK(CN10937),EXACT('Contribution_Analysis'!B8,CN10937)),0,1),1)</x:f>
        <x:v>0</x:v>
      </x:c>
    </x:row>
    <x:row r="10938">
      <x:c r="CL10938" t="str">
        <x:v>Contribution_Analysis</x:v>
      </x:c>
      <x:c r="CM10938" t="str">
        <x:v>C8</x:v>
      </x:c>
      <x:c r="CN10938" t="str">
        <x:v>Health</x:v>
      </x:c>
      <x:c r="CO10938" t="n">
        <x:f>IFERROR(IF(AND(TYPE('Contribution_Analysis'!C8)=TYPE(CN10938),ISBLANK('Contribution_Analysis'!C8)=ISBLANK(CN10938),EXACT('Contribution_Analysis'!C8,CN10938)),0,1),1)</x:f>
        <x:v>0</x:v>
      </x:c>
    </x:row>
    <x:row r="10939">
      <x:c r="CL10939" t="str">
        <x:v>Contribution_Analysis</x:v>
      </x:c>
      <x:c r="CM10939" t="str">
        <x:v>D8</x:v>
      </x:c>
      <x:c r="CN10939" t="str">
        <x:v>Social</x:v>
      </x:c>
      <x:c r="CO10939" t="n">
        <x:f>IFERROR(IF(AND(TYPE('Contribution_Analysis'!D8)=TYPE(CN10939),ISBLANK('Contribution_Analysis'!D8)=ISBLANK(CN10939),EXACT('Contribution_Analysis'!D8,CN10939)),0,1),1)</x:f>
        <x:v>0</x:v>
      </x:c>
    </x:row>
    <x:row r="10940">
      <x:c r="CL10940" t="str">
        <x:v>Contribution_Analysis</x:v>
      </x:c>
      <x:c r="CM10940" t="str">
        <x:v>E8</x:v>
      </x:c>
      <x:c r="CN10940" t="str">
        <x:v>Knowledge</x:v>
      </x:c>
      <x:c r="CO10940" t="n">
        <x:f>IFERROR(IF(AND(TYPE('Contribution_Analysis'!E8)=TYPE(CN10940),ISBLANK('Contribution_Analysis'!E8)=ISBLANK(CN10940),EXACT('Contribution_Analysis'!E8,CN10940)),0,1),1)</x:f>
        <x:v>0</x:v>
      </x:c>
    </x:row>
    <x:row r="10941">
      <x:c r="CL10941" t="str">
        <x:v>Contribution_Analysis</x:v>
      </x:c>
      <x:c r="CM10941" t="str">
        <x:v>F8</x:v>
      </x:c>
      <x:c r="CN10941" t="str">
        <x:v>Agency</x:v>
      </x:c>
      <x:c r="CO10941" t="n">
        <x:f>IFERROR(IF(AND(TYPE('Contribution_Analysis'!F8)=TYPE(CN10941),ISBLANK('Contribution_Analysis'!F8)=ISBLANK(CN10941),EXACT('Contribution_Analysis'!F8,CN10941)),0,1),1)</x:f>
        <x:v>0</x:v>
      </x:c>
    </x:row>
    <x:row r="10942">
      <x:c r="CL10942" t="str">
        <x:v>Contribution_Analysis</x:v>
      </x:c>
      <x:c r="CM10942" t="str">
        <x:v>G8</x:v>
      </x:c>
      <x:c r="CN10942" t="str">
        <x:v>Meaning</x:v>
      </x:c>
      <x:c r="CO10942" t="n">
        <x:f>IFERROR(IF(AND(TYPE('Contribution_Analysis'!G8)=TYPE(CN10942),ISBLANK('Contribution_Analysis'!G8)=ISBLANK(CN10942),EXACT('Contribution_Analysis'!G8,CN10942)),0,1),1)</x:f>
        <x:v>0</x:v>
      </x:c>
    </x:row>
    <x:row r="10943">
      <x:c r="CL10943" t="str">
        <x:v>Contribution_Analysis</x:v>
      </x:c>
      <x:c r="CM10943" t="str">
        <x:v>H8</x:v>
      </x:c>
      <x:c r="CN10943" t="str">
        <x:v>Environment</x:v>
      </x:c>
      <x:c r="CO10943" t="n">
        <x:f>IFERROR(IF(AND(TYPE('Contribution_Analysis'!H8)=TYPE(CN10943),ISBLANK('Contribution_Analysis'!H8)=ISBLANK(CN10943),EXACT('Contribution_Analysis'!H8,CN10943)),0,1),1)</x:f>
        <x:v>0</x:v>
      </x:c>
    </x:row>
    <x:row r="10944">
      <x:c r="CL10944" t="str">
        <x:v>Contribution_Analysis</x:v>
      </x:c>
      <x:c r="CM10944" t="str">
        <x:v>I8</x:v>
      </x:c>
      <x:c r="CN10944" t="str">
        <x:v>Scope total</x:v>
      </x:c>
      <x:c r="CO10944" t="n">
        <x:f>IFERROR(IF(AND(TYPE('Contribution_Analysis'!I8)=TYPE(CN10944),ISBLANK('Contribution_Analysis'!I8)=ISBLANK(CN10944),EXACT('Contribution_Analysis'!I8,CN10944)),0,1),1)</x:f>
        <x:v>0</x:v>
      </x:c>
    </x:row>
    <x:row r="10945">
      <x:c r="CL10945" t="str">
        <x:v>Contribution_Analysis</x:v>
      </x:c>
      <x:c r="CM10945" t="str">
        <x:v>A9</x:v>
      </x:c>
      <x:c r="CN10945" t="str">
        <x:v>U1 Self</x:v>
      </x:c>
      <x:c r="CO10945" t="n">
        <x:f>IFERROR(IF(AND(TYPE('Contribution_Analysis'!A9)=TYPE(CN10945),ISBLANK('Contribution_Analysis'!A9)=ISBLANK(CN10945),EXACT('Contribution_Analysis'!A9,CN10945)),0,1),1)</x:f>
        <x:v>0</x:v>
      </x:c>
    </x:row>
    <x:row r="10946">
      <x:c r="CL10946" t="str">
        <x:v>Contribution_Analysis</x:v>
      </x:c>
      <x:c r="CM10946" t="str">
        <x:v>A10</x:v>
      </x:c>
      <x:c r="CN10946" t="str">
        <x:v>U2 Family/Household</x:v>
      </x:c>
      <x:c r="CO10946" t="n">
        <x:f>IFERROR(IF(AND(TYPE('Contribution_Analysis'!A10)=TYPE(CN10946),ISBLANK('Contribution_Analysis'!A10)=ISBLANK(CN10946),EXACT('Contribution_Analysis'!A10,CN10946)),0,1),1)</x:f>
        <x:v>0</x:v>
      </x:c>
    </x:row>
    <x:row r="10947">
      <x:c r="CL10947" t="str">
        <x:v>Contribution_Analysis</x:v>
      </x:c>
      <x:c r="CM10947" t="str">
        <x:v>A11</x:v>
      </x:c>
      <x:c r="CN10947" t="str">
        <x:v>U3 Community</x:v>
      </x:c>
      <x:c r="CO10947" t="n">
        <x:f>IFERROR(IF(AND(TYPE('Contribution_Analysis'!A11)=TYPE(CN10947),ISBLANK('Contribution_Analysis'!A11)=ISBLANK(CN10947),EXACT('Contribution_Analysis'!A11,CN10947)),0,1),1)</x:f>
        <x:v>0</x:v>
      </x:c>
    </x:row>
    <x:row r="10948">
      <x:c r="CL10948" t="str">
        <x:v>Contribution_Analysis</x:v>
      </x:c>
      <x:c r="CM10948" t="str">
        <x:v>A12</x:v>
      </x:c>
      <x:c r="CN10948" t="str">
        <x:v>U4 Organization</x:v>
      </x:c>
      <x:c r="CO10948" t="n">
        <x:f>IFERROR(IF(AND(TYPE('Contribution_Analysis'!A12)=TYPE(CN10948),ISBLANK('Contribution_Analysis'!A12)=ISBLANK(CN10948),EXACT('Contribution_Analysis'!A12,CN10948)),0,1),1)</x:f>
        <x:v>0</x:v>
      </x:c>
    </x:row>
    <x:row r="10949">
      <x:c r="CL10949" t="str">
        <x:v>Contribution_Analysis</x:v>
      </x:c>
      <x:c r="CM10949" t="str">
        <x:v>A13</x:v>
      </x:c>
      <x:c r="CN10949" t="str">
        <x:v>U5 Polity</x:v>
      </x:c>
      <x:c r="CO10949" t="n">
        <x:f>IFERROR(IF(AND(TYPE('Contribution_Analysis'!A13)=TYPE(CN10949),ISBLANK('Contribution_Analysis'!A13)=ISBLANK(CN10949),EXACT('Contribution_Analysis'!A13,CN10949)),0,1),1)</x:f>
        <x:v>0</x:v>
      </x:c>
    </x:row>
    <x:row r="10950">
      <x:c r="CL10950" t="str">
        <x:v>Contribution_Analysis</x:v>
      </x:c>
      <x:c r="CM10950" t="str">
        <x:v>A14</x:v>
      </x:c>
      <x:c r="CN10950" t="str">
        <x:v>U6 Humanity / CMIU views</x:v>
      </x:c>
      <x:c r="CO10950" t="n">
        <x:f>IFERROR(IF(AND(TYPE('Contribution_Analysis'!A14)=TYPE(CN10950),ISBLANK('Contribution_Analysis'!A14)=ISBLANK(CN10950),EXACT('Contribution_Analysis'!A14,CN10950)),0,1),1)</x:f>
        <x:v>0</x:v>
      </x:c>
    </x:row>
    <x:row r="10951">
      <x:c r="CL10951" t="str">
        <x:v>Contribution_Analysis</x:v>
      </x:c>
      <x:c r="CM10951" t="str">
        <x:v>A15</x:v>
      </x:c>
      <x:c r="CN10951" t="str">
        <x:v>U7 Biosphere</x:v>
      </x:c>
      <x:c r="CO10951" t="n">
        <x:f>IFERROR(IF(AND(TYPE('Contribution_Analysis'!A15)=TYPE(CN10951),ISBLANK('Contribution_Analysis'!A15)=ISBLANK(CN10951),EXACT('Contribution_Analysis'!A15,CN10951)),0,1),1)</x:f>
        <x:v>0</x:v>
      </x:c>
    </x:row>
    <x:row r="10952">
      <x:c r="CL10952" t="str">
        <x:v>Contribution_Analysis</x:v>
      </x:c>
      <x:c r="CM10952" t="str">
        <x:v>A16</x:v>
      </x:c>
      <x:c r="CN10952" t="str">
        <x:v>Dimension total</x:v>
      </x:c>
      <x:c r="CO10952" t="n">
        <x:f>IFERROR(IF(AND(TYPE('Contribution_Analysis'!A16)=TYPE(CN10952),ISBLANK('Contribution_Analysis'!A16)=ISBLANK(CN10952),EXACT('Contribution_Analysis'!A16,CN10952)),0,1),1)</x:f>
        <x:v>0</x:v>
      </x:c>
    </x:row>
    <x:row r="10953">
      <x:c r="CL10953" t="str">
        <x:v>Contribution_Analysis</x:v>
      </x:c>
      <x:c r="CM10953" t="str">
        <x:v>A20</x:v>
      </x:c>
      <x:c r="CN10953" t="str">
        <x:v>OPTION B — signed final-cell contributions</x:v>
      </x:c>
      <x:c r="CO10953" t="n">
        <x:f>IFERROR(IF(AND(TYPE('Contribution_Analysis'!A20)=TYPE(CN10953),ISBLANK('Contribution_Analysis'!A20)=ISBLANK(CN10953),EXACT('Contribution_Analysis'!A20,CN10953)),0,1),1)</x:f>
        <x:v>0</x:v>
      </x:c>
    </x:row>
    <x:row r="10954">
      <x:c r="CL10954" t="str">
        <x:v>Contribution_Analysis</x:v>
      </x:c>
      <x:c r="CM10954" t="str">
        <x:v>A21</x:v>
      </x:c>
      <x:c r="CN10954" t="str">
        <x:v>Scope</x:v>
      </x:c>
      <x:c r="CO10954" t="n">
        <x:f>IFERROR(IF(AND(TYPE('Contribution_Analysis'!A21)=TYPE(CN10954),ISBLANK('Contribution_Analysis'!A21)=ISBLANK(CN10954),EXACT('Contribution_Analysis'!A21,CN10954)),0,1),1)</x:f>
        <x:v>0</x:v>
      </x:c>
    </x:row>
    <x:row r="10955">
      <x:c r="CL10955" t="str">
        <x:v>Contribution_Analysis</x:v>
      </x:c>
      <x:c r="CM10955" t="str">
        <x:v>B21</x:v>
      </x:c>
      <x:c r="CN10955" t="str">
        <x:v>Material</x:v>
      </x:c>
      <x:c r="CO10955" t="n">
        <x:f>IFERROR(IF(AND(TYPE('Contribution_Analysis'!B21)=TYPE(CN10955),ISBLANK('Contribution_Analysis'!B21)=ISBLANK(CN10955),EXACT('Contribution_Analysis'!B21,CN10955)),0,1),1)</x:f>
        <x:v>0</x:v>
      </x:c>
    </x:row>
    <x:row r="10956">
      <x:c r="CL10956" t="str">
        <x:v>Contribution_Analysis</x:v>
      </x:c>
      <x:c r="CM10956" t="str">
        <x:v>C21</x:v>
      </x:c>
      <x:c r="CN10956" t="str">
        <x:v>Health</x:v>
      </x:c>
      <x:c r="CO10956" t="n">
        <x:f>IFERROR(IF(AND(TYPE('Contribution_Analysis'!C21)=TYPE(CN10956),ISBLANK('Contribution_Analysis'!C21)=ISBLANK(CN10956),EXACT('Contribution_Analysis'!C21,CN10956)),0,1),1)</x:f>
        <x:v>0</x:v>
      </x:c>
    </x:row>
    <x:row r="10957">
      <x:c r="CL10957" t="str">
        <x:v>Contribution_Analysis</x:v>
      </x:c>
      <x:c r="CM10957" t="str">
        <x:v>D21</x:v>
      </x:c>
      <x:c r="CN10957" t="str">
        <x:v>Social</x:v>
      </x:c>
      <x:c r="CO10957" t="n">
        <x:f>IFERROR(IF(AND(TYPE('Contribution_Analysis'!D21)=TYPE(CN10957),ISBLANK('Contribution_Analysis'!D21)=ISBLANK(CN10957),EXACT('Contribution_Analysis'!D21,CN10957)),0,1),1)</x:f>
        <x:v>0</x:v>
      </x:c>
    </x:row>
    <x:row r="10958">
      <x:c r="CL10958" t="str">
        <x:v>Contribution_Analysis</x:v>
      </x:c>
      <x:c r="CM10958" t="str">
        <x:v>E21</x:v>
      </x:c>
      <x:c r="CN10958" t="str">
        <x:v>Knowledge</x:v>
      </x:c>
      <x:c r="CO10958" t="n">
        <x:f>IFERROR(IF(AND(TYPE('Contribution_Analysis'!E21)=TYPE(CN10958),ISBLANK('Contribution_Analysis'!E21)=ISBLANK(CN10958),EXACT('Contribution_Analysis'!E21,CN10958)),0,1),1)</x:f>
        <x:v>0</x:v>
      </x:c>
    </x:row>
    <x:row r="10959">
      <x:c r="CL10959" t="str">
        <x:v>Contribution_Analysis</x:v>
      </x:c>
      <x:c r="CM10959" t="str">
        <x:v>F21</x:v>
      </x:c>
      <x:c r="CN10959" t="str">
        <x:v>Agency</x:v>
      </x:c>
      <x:c r="CO10959" t="n">
        <x:f>IFERROR(IF(AND(TYPE('Contribution_Analysis'!F21)=TYPE(CN10959),ISBLANK('Contribution_Analysis'!F21)=ISBLANK(CN10959),EXACT('Contribution_Analysis'!F21,CN10959)),0,1),1)</x:f>
        <x:v>0</x:v>
      </x:c>
    </x:row>
    <x:row r="10960">
      <x:c r="CL10960" t="str">
        <x:v>Contribution_Analysis</x:v>
      </x:c>
      <x:c r="CM10960" t="str">
        <x:v>G21</x:v>
      </x:c>
      <x:c r="CN10960" t="str">
        <x:v>Meaning</x:v>
      </x:c>
      <x:c r="CO10960" t="n">
        <x:f>IFERROR(IF(AND(TYPE('Contribution_Analysis'!G21)=TYPE(CN10960),ISBLANK('Contribution_Analysis'!G21)=ISBLANK(CN10960),EXACT('Contribution_Analysis'!G21,CN10960)),0,1),1)</x:f>
        <x:v>0</x:v>
      </x:c>
    </x:row>
    <x:row r="10961">
      <x:c r="CL10961" t="str">
        <x:v>Contribution_Analysis</x:v>
      </x:c>
      <x:c r="CM10961" t="str">
        <x:v>H21</x:v>
      </x:c>
      <x:c r="CN10961" t="str">
        <x:v>Environment</x:v>
      </x:c>
      <x:c r="CO10961" t="n">
        <x:f>IFERROR(IF(AND(TYPE('Contribution_Analysis'!H21)=TYPE(CN10961),ISBLANK('Contribution_Analysis'!H21)=ISBLANK(CN10961),EXACT('Contribution_Analysis'!H21,CN10961)),0,1),1)</x:f>
        <x:v>0</x:v>
      </x:c>
    </x:row>
    <x:row r="10962">
      <x:c r="CL10962" t="str">
        <x:v>Contribution_Analysis</x:v>
      </x:c>
      <x:c r="CM10962" t="str">
        <x:v>I21</x:v>
      </x:c>
      <x:c r="CN10962" t="str">
        <x:v>Scope total</x:v>
      </x:c>
      <x:c r="CO10962" t="n">
        <x:f>IFERROR(IF(AND(TYPE('Contribution_Analysis'!I21)=TYPE(CN10962),ISBLANK('Contribution_Analysis'!I21)=ISBLANK(CN10962),EXACT('Contribution_Analysis'!I21,CN10962)),0,1),1)</x:f>
        <x:v>0</x:v>
      </x:c>
    </x:row>
    <x:row r="10963">
      <x:c r="CL10963" t="str">
        <x:v>Contribution_Analysis</x:v>
      </x:c>
      <x:c r="CM10963" t="str">
        <x:v>A22</x:v>
      </x:c>
      <x:c r="CN10963" t="str">
        <x:v>U1 Self</x:v>
      </x:c>
      <x:c r="CO10963" t="n">
        <x:f>IFERROR(IF(AND(TYPE('Contribution_Analysis'!A22)=TYPE(CN10963),ISBLANK('Contribution_Analysis'!A22)=ISBLANK(CN10963),EXACT('Contribution_Analysis'!A22,CN10963)),0,1),1)</x:f>
        <x:v>0</x:v>
      </x:c>
    </x:row>
    <x:row r="10964">
      <x:c r="CL10964" t="str">
        <x:v>Contribution_Analysis</x:v>
      </x:c>
      <x:c r="CM10964" t="str">
        <x:v>A23</x:v>
      </x:c>
      <x:c r="CN10964" t="str">
        <x:v>U2 Family/Household</x:v>
      </x:c>
      <x:c r="CO10964" t="n">
        <x:f>IFERROR(IF(AND(TYPE('Contribution_Analysis'!A23)=TYPE(CN10964),ISBLANK('Contribution_Analysis'!A23)=ISBLANK(CN10964),EXACT('Contribution_Analysis'!A23,CN10964)),0,1),1)</x:f>
        <x:v>0</x:v>
      </x:c>
    </x:row>
    <x:row r="10965">
      <x:c r="CL10965" t="str">
        <x:v>Contribution_Analysis</x:v>
      </x:c>
      <x:c r="CM10965" t="str">
        <x:v>A24</x:v>
      </x:c>
      <x:c r="CN10965" t="str">
        <x:v>U3 Community</x:v>
      </x:c>
      <x:c r="CO10965" t="n">
        <x:f>IFERROR(IF(AND(TYPE('Contribution_Analysis'!A24)=TYPE(CN10965),ISBLANK('Contribution_Analysis'!A24)=ISBLANK(CN10965),EXACT('Contribution_Analysis'!A24,CN10965)),0,1),1)</x:f>
        <x:v>0</x:v>
      </x:c>
    </x:row>
    <x:row r="10966">
      <x:c r="CL10966" t="str">
        <x:v>Contribution_Analysis</x:v>
      </x:c>
      <x:c r="CM10966" t="str">
        <x:v>A25</x:v>
      </x:c>
      <x:c r="CN10966" t="str">
        <x:v>U4 Organization</x:v>
      </x:c>
      <x:c r="CO10966" t="n">
        <x:f>IFERROR(IF(AND(TYPE('Contribution_Analysis'!A25)=TYPE(CN10966),ISBLANK('Contribution_Analysis'!A25)=ISBLANK(CN10966),EXACT('Contribution_Analysis'!A25,CN10966)),0,1),1)</x:f>
        <x:v>0</x:v>
      </x:c>
    </x:row>
    <x:row r="10967">
      <x:c r="CL10967" t="str">
        <x:v>Contribution_Analysis</x:v>
      </x:c>
      <x:c r="CM10967" t="str">
        <x:v>A26</x:v>
      </x:c>
      <x:c r="CN10967" t="str">
        <x:v>U5 Polity</x:v>
      </x:c>
      <x:c r="CO10967" t="n">
        <x:f>IFERROR(IF(AND(TYPE('Contribution_Analysis'!A26)=TYPE(CN10967),ISBLANK('Contribution_Analysis'!A26)=ISBLANK(CN10967),EXACT('Contribution_Analysis'!A26,CN10967)),0,1),1)</x:f>
        <x:v>0</x:v>
      </x:c>
    </x:row>
    <x:row r="10968">
      <x:c r="CL10968" t="str">
        <x:v>Contribution_Analysis</x:v>
      </x:c>
      <x:c r="CM10968" t="str">
        <x:v>A27</x:v>
      </x:c>
      <x:c r="CN10968" t="str">
        <x:v>U6 Humanity / CMIU views</x:v>
      </x:c>
      <x:c r="CO10968" t="n">
        <x:f>IFERROR(IF(AND(TYPE('Contribution_Analysis'!A27)=TYPE(CN10968),ISBLANK('Contribution_Analysis'!A27)=ISBLANK(CN10968),EXACT('Contribution_Analysis'!A27,CN10968)),0,1),1)</x:f>
        <x:v>0</x:v>
      </x:c>
    </x:row>
    <x:row r="10969">
      <x:c r="CL10969" t="str">
        <x:v>Contribution_Analysis</x:v>
      </x:c>
      <x:c r="CM10969" t="str">
        <x:v>A28</x:v>
      </x:c>
      <x:c r="CN10969" t="str">
        <x:v>U7 Biosphere</x:v>
      </x:c>
      <x:c r="CO10969" t="n">
        <x:f>IFERROR(IF(AND(TYPE('Contribution_Analysis'!A28)=TYPE(CN10969),ISBLANK('Contribution_Analysis'!A28)=ISBLANK(CN10969),EXACT('Contribution_Analysis'!A28,CN10969)),0,1),1)</x:f>
        <x:v>0</x:v>
      </x:c>
    </x:row>
    <x:row r="10970">
      <x:c r="CL10970" t="str">
        <x:v>Contribution_Analysis</x:v>
      </x:c>
      <x:c r="CM10970" t="str">
        <x:v>A29</x:v>
      </x:c>
      <x:c r="CN10970" t="str">
        <x:v>Dimension total</x:v>
      </x:c>
      <x:c r="CO10970" t="n">
        <x:f>IFERROR(IF(AND(TYPE('Contribution_Analysis'!A29)=TYPE(CN10970),ISBLANK('Contribution_Analysis'!A29)=ISBLANK(CN10970),EXACT('Contribution_Analysis'!A29,CN10970)),0,1),1)</x:f>
        <x:v>0</x:v>
      </x:c>
    </x:row>
    <x:row r="10971">
      <x:c r="CL10971" t="str">
        <x:v>Contribution_Analysis</x:v>
      </x:c>
      <x:c r="CM10971" t="str">
        <x:v>A32</x:v>
      </x:c>
      <x:c r="CN10971" t="str">
        <x:v>Reconciliation</x:v>
      </x:c>
      <x:c r="CO10971" t="n">
        <x:f>IFERROR(IF(AND(TYPE('Contribution_Analysis'!A32)=TYPE(CN10971),ISBLANK('Contribution_Analysis'!A32)=ISBLANK(CN10971),EXACT('Contribution_Analysis'!A32,CN10971)),0,1),1)</x:f>
        <x:v>0</x:v>
      </x:c>
    </x:row>
    <x:row r="10972">
      <x:c r="CL10972" t="str">
        <x:v>Contribution_Analysis</x:v>
      </x:c>
      <x:c r="CM10972" t="str">
        <x:v>B32</x:v>
      </x:c>
      <x:c r="CN10972" t="str">
        <x:v>A</x:v>
      </x:c>
      <x:c r="CO10972" t="n">
        <x:f>IFERROR(IF(AND(TYPE('Contribution_Analysis'!B32)=TYPE(CN10972),ISBLANK('Contribution_Analysis'!B32)=ISBLANK(CN10972),EXACT('Contribution_Analysis'!B32,CN10972)),0,1),1)</x:f>
        <x:v>0</x:v>
      </x:c>
    </x:row>
    <x:row r="10973">
      <x:c r="CL10973" t="str">
        <x:v>Contribution_Analysis</x:v>
      </x:c>
      <x:c r="CM10973" t="str">
        <x:v>C32</x:v>
      </x:c>
      <x:c r="CN10973" t="str">
        <x:v>B</x:v>
      </x:c>
      <x:c r="CO10973" t="n">
        <x:f>IFERROR(IF(AND(TYPE('Contribution_Analysis'!C32)=TYPE(CN10973),ISBLANK('Contribution_Analysis'!C32)=ISBLANK(CN10973),EXACT('Contribution_Analysis'!C32,CN10973)),0,1),1)</x:f>
        <x:v>0</x:v>
      </x:c>
    </x:row>
    <x:row r="10974">
      <x:c r="CL10974" t="str">
        <x:v>Contribution_Analysis</x:v>
      </x:c>
      <x:c r="CM10974" t="str">
        <x:v>D32</x:v>
      </x:c>
      <x:c r="CN10974" t="str">
        <x:v>Meaning</x:v>
      </x:c>
      <x:c r="CO10974" t="n">
        <x:f>IFERROR(IF(AND(TYPE('Contribution_Analysis'!D32)=TYPE(CN10974),ISBLANK('Contribution_Analysis'!D32)=ISBLANK(CN10974),EXACT('Contribution_Analysis'!D32,CN10974)),0,1),1)</x:f>
        <x:v>0</x:v>
      </x:c>
    </x:row>
    <x:row r="10975">
      <x:c r="CL10975" t="str">
        <x:v>Contribution_Analysis</x:v>
      </x:c>
      <x:c r="CM10975" t="str">
        <x:v>A33</x:v>
      </x:c>
      <x:c r="CN10975" t="str">
        <x:v>Difference from frozen RLS</x:v>
      </x:c>
      <x:c r="CO10975" t="n">
        <x:f>IFERROR(IF(AND(TYPE('Contribution_Analysis'!A33)=TYPE(CN10975),ISBLANK('Contribution_Analysis'!A33)=ISBLANK(CN10975),EXACT('Contribution_Analysis'!A33,CN10975)),0,1),1)</x:f>
        <x:v>0</x:v>
      </x:c>
    </x:row>
    <x:row r="10976">
      <x:c r="CL10976" t="str">
        <x:v>Contribution_Analysis</x:v>
      </x:c>
      <x:c r="CM10976" t="str">
        <x:v>D33</x:v>
      </x:c>
      <x:c r="CN10976" t="str">
        <x:v>Zero within 1e-12: retained score reproduced</x:v>
      </x:c>
      <x:c r="CO10976" t="n">
        <x:f>IFERROR(IF(AND(TYPE('Contribution_Analysis'!D33)=TYPE(CN10976),ISBLANK('Contribution_Analysis'!D33)=ISBLANK(CN10976),EXACT('Contribution_Analysis'!D33,CN10976)),0,1),1)</x:f>
        <x:v>0</x:v>
      </x:c>
    </x:row>
    <x:row r="10977">
      <x:c r="CL10977" t="str">
        <x:v>Contribution_Analysis</x:v>
      </x:c>
      <x:c r="CM10977" t="str">
        <x:v>A34</x:v>
      </x:c>
      <x:c r="CN10977" t="str">
        <x:v>Sum of positive contributions</x:v>
      </x:c>
      <x:c r="CO10977" t="n">
        <x:f>IFERROR(IF(AND(TYPE('Contribution_Analysis'!A34)=TYPE(CN10977),ISBLANK('Contribution_Analysis'!A34)=ISBLANK(CN10977),EXACT('Contribution_Analysis'!A34,CN10977)),0,1),1)</x:f>
        <x:v>0</x:v>
      </x:c>
    </x:row>
    <x:row r="10978">
      <x:c r="CL10978" t="str">
        <x:v>Contribution_Analysis</x:v>
      </x:c>
      <x:c r="CM10978" t="str">
        <x:v>D34</x:v>
      </x:c>
      <x:c r="CN10978" t="str">
        <x:v>Benefits remain visible before netting</x:v>
      </x:c>
      <x:c r="CO10978" t="n">
        <x:f>IFERROR(IF(AND(TYPE('Contribution_Analysis'!D34)=TYPE(CN10978),ISBLANK('Contribution_Analysis'!D34)=ISBLANK(CN10978),EXACT('Contribution_Analysis'!D34,CN10978)),0,1),1)</x:f>
        <x:v>0</x:v>
      </x:c>
    </x:row>
    <x:row r="10979">
      <x:c r="CL10979" t="str">
        <x:v>Contribution_Analysis</x:v>
      </x:c>
      <x:c r="CM10979" t="str">
        <x:v>A35</x:v>
      </x:c>
      <x:c r="CN10979" t="str">
        <x:v>Sum of negative contributions</x:v>
      </x:c>
      <x:c r="CO10979" t="n">
        <x:f>IFERROR(IF(AND(TYPE('Contribution_Analysis'!A35)=TYPE(CN10979),ISBLANK('Contribution_Analysis'!A35)=ISBLANK(CN10979),EXACT('Contribution_Analysis'!A35,CN10979)),0,1),1)</x:f>
        <x:v>0</x:v>
      </x:c>
    </x:row>
    <x:row r="10980">
      <x:c r="CL10980" t="str">
        <x:v>Contribution_Analysis</x:v>
      </x:c>
      <x:c r="CM10980" t="str">
        <x:v>D35</x:v>
      </x:c>
      <x:c r="CN10980" t="str">
        <x:v>Harms remain visible before netting</x:v>
      </x:c>
      <x:c r="CO10980" t="n">
        <x:f>IFERROR(IF(AND(TYPE('Contribution_Analysis'!D35)=TYPE(CN10980),ISBLANK('Contribution_Analysis'!D35)=ISBLANK(CN10980),EXACT('Contribution_Analysis'!D35,CN10980)),0,1),1)</x:f>
        <x:v>0</x:v>
      </x:c>
    </x:row>
    <x:row r="10981">
      <x:c r="CL10981" t="str">
        <x:v>Contribution_Analysis</x:v>
      </x:c>
      <x:c r="CM10981" t="str">
        <x:v>A36</x:v>
      </x:c>
      <x:c r="CN10981" t="str">
        <x:v>Net reconciliation</x:v>
      </x:c>
      <x:c r="CO10981" t="n">
        <x:f>IFERROR(IF(AND(TYPE('Contribution_Analysis'!A36)=TYPE(CN10981),ISBLANK('Contribution_Analysis'!A36)=ISBLANK(CN10981),EXACT('Contribution_Analysis'!A36,CN10981)),0,1),1)</x:f>
        <x:v>0</x:v>
      </x:c>
    </x:row>
    <x:row r="10982">
      <x:c r="CL10982" t="str">
        <x:v>Contribution_Analysis</x:v>
      </x:c>
      <x:c r="CM10982" t="str">
        <x:v>D36</x:v>
      </x:c>
      <x:c r="CN10982" t="str">
        <x:v>Positive + negative equals RLS</x:v>
      </x:c>
      <x:c r="CO10982" t="n">
        <x:f>IFERROR(IF(AND(TYPE('Contribution_Analysis'!D36)=TYPE(CN10982),ISBLANK('Contribution_Analysis'!D36)=ISBLANK(CN10982),EXACT('Contribution_Analysis'!D36,CN10982)),0,1),1)</x:f>
        <x:v>0</x:v>
      </x:c>
    </x:row>
    <x:row r="10983">
      <x:c r="CL10983" t="str">
        <x:v>Contribution_Analysis</x:v>
      </x:c>
      <x:c r="CM10983" t="str">
        <x:v>A38</x:v>
      </x:c>
      <x:c r="CN10983" t="str">
        <x:v>Exact final-cell accounting, not unique causal attribution through tanh. Six decimal places expose small contributions; unrounded data controls. Effects, subgroups, rights and authority remain separate.</x:v>
      </x:c>
      <x:c r="CO10983" t="n">
        <x:f>IFERROR(IF(AND(TYPE('Contribution_Analysis'!A38)=TYPE(CN10983),ISBLANK('Contribution_Analysis'!A38)=ISBLANK(CN10983),EXACT('Contribution_Analysis'!A38,CN10983)),0,1),1)</x:f>
        <x:v>0</x:v>
      </x:c>
    </x:row>
    <x:row r="10984">
      <x:c r="CL10984" t="str">
        <x:v>Appendix_Release</x:v>
      </x:c>
      <x:c r="CM10984" t="str">
        <x:v>A1</x:v>
      </x:c>
      <x:c r="CN10984" t="str">
        <x:v>RELEASE APPENDIX</x:v>
      </x:c>
      <x:c r="CO10984" t="n">
        <x:f>IFERROR(IF(AND(TYPE('Appendix_Release'!A1)=TYPE(CN10984),ISBLANK('Appendix_Release'!A1)=ISBLANK(CN10984),EXACT('Appendix_Release'!A1,CN10984)),0,1),1)</x:f>
        <x:v>0</x:v>
      </x:c>
    </x:row>
    <x:row r="10985">
      <x:c r="CL10985" t="str">
        <x:v>Appendix_Release</x:v>
      </x:c>
      <x:c r="CM10985" t="str">
        <x:v>B1</x:v>
      </x:c>
      <x:c r="CN10985" t="str">
        <x:v>Identity, scope and verification</x:v>
      </x:c>
      <x:c r="CO10985" t="n">
        <x:f>IFERROR(IF(AND(TYPE('Appendix_Release'!B1)=TYPE(CN10985),ISBLANK('Appendix_Release'!B1)=ISBLANK(CN10985),EXACT('Appendix_Release'!B1,CN10985)),0,1),1)</x:f>
        <x:v>0</x:v>
      </x:c>
    </x:row>
    <x:row r="10986">
      <x:c r="CL10986" t="str">
        <x:v>Appendix_Release</x:v>
      </x:c>
      <x:c r="CM10986" t="str">
        <x:v>A2</x:v>
      </x:c>
      <x:c r="CN10986" t="str">
        <x:v>Framework</x:v>
      </x:c>
      <x:c r="CO10986" t="n">
        <x:f>IFERROR(IF(AND(TYPE('Appendix_Release'!A2)=TYPE(CN10986),ISBLANK('Appendix_Release'!A2)=ISBLANK(CN10986),EXACT('Appendix_Release'!A2,CN10986)),0,1),1)</x:f>
        <x:v>0</x:v>
      </x:c>
    </x:row>
    <x:row r="10987">
      <x:c r="CL10987" t="str">
        <x:v>Appendix_Release</x:v>
      </x:c>
      <x:c r="CM10987" t="str">
        <x:v>B2</x:v>
      </x:c>
      <x:c r="CN10987" t="str">
        <x:v>MathGov/RippleLogic v13.0</x:v>
      </x:c>
      <x:c r="CO10987" t="n">
        <x:f>IFERROR(IF(AND(TYPE('Appendix_Release'!B2)=TYPE(CN10987),ISBLANK('Appendix_Release'!B2)=ISBLANK(CN10987),EXACT('Appendix_Release'!B2,CN10987)),0,1),1)</x:f>
        <x:v>0</x:v>
      </x:c>
    </x:row>
    <x:row r="10988">
      <x:c r="CL10988" t="str">
        <x:v>Appendix_Release</x:v>
      </x:c>
      <x:c r="CM10988" t="str">
        <x:v>A3</x:v>
      </x:c>
      <x:c r="CN10988" t="str">
        <x:v>Workbook</x:v>
      </x:c>
      <x:c r="CO10988" t="n">
        <x:f>IFERROR(IF(AND(TYPE('Appendix_Release'!A3)=TYPE(CN10988),ISBLANK('Appendix_Release'!A3)=ISBLANK(CN10988),EXACT('Appendix_Release'!A3,CN10988)),0,1),1)</x:f>
        <x:v>0</x:v>
      </x:c>
    </x:row>
    <x:row r="10989">
      <x:c r="CL10989" t="str">
        <x:v>Appendix_Release</x:v>
      </x:c>
      <x:c r="CM10989" t="str">
        <x:v>B3</x:v>
      </x:c>
      <x:c r="CN10989" t="str">
        <x:v>RippleLogic Aligners Sheet v5.9</x:v>
      </x:c>
      <x:c r="CO10989" t="n">
        <x:f>IFERROR(IF(AND(TYPE('Appendix_Release'!B3)=TYPE(CN10989),ISBLANK('Appendix_Release'!B3)=ISBLANK(CN10989),EXACT('Appendix_Release'!B3,CN10989)),0,1),1)</x:f>
        <x:v>0</x:v>
      </x:c>
    </x:row>
    <x:row r="10990">
      <x:c r="CL10990" t="str">
        <x:v>Appendix_Release</x:v>
      </x:c>
      <x:c r="CM10990" t="str">
        <x:v>A4</x:v>
      </x:c>
      <x:c r="CN10990" t="str">
        <x:v>Build date</x:v>
      </x:c>
      <x:c r="CO10990" t="n">
        <x:f>IFERROR(IF(AND(TYPE('Appendix_Release'!A4)=TYPE(CN10990),ISBLANK('Appendix_Release'!A4)=ISBLANK(CN10990),EXACT('Appendix_Release'!A4,CN10990)),0,1),1)</x:f>
        <x:v>0</x:v>
      </x:c>
    </x:row>
    <x:row r="10991">
      <x:c r="CL10991" t="str">
        <x:v>Appendix_Release</x:v>
      </x:c>
      <x:c r="CM10991" t="str">
        <x:v>B4</x:v>
      </x:c>
      <x:c r="CN10991" t="inlineStr">
        <x:is>
          <x:t>2026-09-26; build MG-RL-13.0-20260926-RELEASE-I</x:t>
        </x:is>
      </x:c>
      <x:c r="CO10991" t="n">
        <x:f>IFERROR(IF(AND(TYPE('Appendix_Release'!B4)=TYPE(CN10991),ISBLANK('Appendix_Release'!B4)=ISBLANK(CN10991),EXACT('Appendix_Release'!B4,CN10991)),0,1),1)</x:f>
        <x:v>0</x:v>
      </x:c>
    </x:row>
    <x:row r="10992">
      <x:c r="CL10992" t="str">
        <x:v>Appendix_Release</x:v>
      </x:c>
      <x:c r="CM10992" t="str">
        <x:v>A5</x:v>
      </x:c>
      <x:c r="CN10992" t="str">
        <x:v>Contract</x:v>
      </x:c>
      <x:c r="CO10992" t="n">
        <x:f>IFERROR(IF(AND(TYPE('Appendix_Release'!A5)=TYPE(CN10992),ISBLANK('Appendix_Release'!A5)=ISBLANK(CN10992),EXACT('Appendix_Release'!A5,CN10992)),0,1),1)</x:f>
        <x:v>0</x:v>
      </x:c>
    </x:row>
    <x:row r="10993">
      <x:c r="CL10993" t="str">
        <x:v>Appendix_Release</x:v>
      </x:c>
      <x:c r="CM10993" t="str">
        <x:v>B5</x:v>
      </x:c>
      <x:c r="CN10993" t="str">
        <x:v>Frozen two-option worked example; not a production runtime or editable selector.</x:v>
      </x:c>
      <x:c r="CO10993" t="n">
        <x:f>IFERROR(IF(AND(TYPE('Appendix_Release'!B5)=TYPE(CN10993),ISBLANK('Appendix_Release'!B5)=ISBLANK(CN10993),EXACT('Appendix_Release'!B5,CN10993)),0,1),1)</x:f>
        <x:v>0</x:v>
      </x:c>
    </x:row>
    <x:row r="10994">
      <x:c r="CL10994" t="str">
        <x:v>Appendix_Release</x:v>
      </x:c>
      <x:c r="CM10994" t="str">
        <x:v>A6</x:v>
      </x:c>
      <x:c r="CN10994" t="str">
        <x:v>Sources</x:v>
      </x:c>
      <x:c r="CO10994" t="n">
        <x:f>IFERROR(IF(AND(TYPE('Appendix_Release'!A6)=TYPE(CN10994),ISBLANK('Appendix_Release'!A6)=ISBLANK(CN10994),EXACT('Appendix_Release'!A6,CN10994)),0,1),1)</x:f>
        <x:v>0</x:v>
      </x:c>
    </x:row>
    <x:row r="10995">
      <x:c r="CL10995" t="str">
        <x:v>Appendix_Release</x:v>
      </x:c>
      <x:c r="CM10995" t="str">
        <x:v>B6</x:v>
      </x:c>
      <x:c r="CN10995" t="str">
        <x:v>Fourteen revised DOCX masters, reading mirrors, supplemental schemas and scoped reference code are included in the package.</x:v>
      </x:c>
      <x:c r="CO10995" t="n">
        <x:f>IFERROR(IF(AND(TYPE('Appendix_Release'!B6)=TYPE(CN10995),ISBLANK('Appendix_Release'!B6)=ISBLANK(CN10995),EXACT('Appendix_Release'!B6,CN10995)),0,1),1)</x:f>
        <x:v>0</x:v>
      </x:c>
    </x:row>
    <x:row r="10996">
      <x:c r="CL10996" t="str">
        <x:v>Appendix_Release</x:v>
      </x:c>
      <x:c r="CM10996" t="str">
        <x:v>A7</x:v>
      </x:c>
      <x:c r="CN10996" t="str">
        <x:v>Verification</x:v>
      </x:c>
      <x:c r="CO10996" t="n">
        <x:f>IFERROR(IF(AND(TYPE('Appendix_Release'!A7)=TYPE(CN10996),ISBLANK('Appendix_Release'!A7)=ISBLANK(CN10996),EXACT('Appendix_Release'!A7,CN10996)),0,1),1)</x:f>
        <x:v>0</x:v>
      </x:c>
    </x:row>
    <x:row r="10997">
      <x:c r="CL10997" t="str">
        <x:v>Appendix_Release</x:v>
      </x:c>
      <x:c r="CM10997" t="str">
        <x:v>B7</x:v>
      </x:c>
      <x:c r="CN10997" t="inlineStr">
        <x:is>
          <x:t>See Reports/Release_I_Verification.md and Verification/Workbook_Manifest.json.</x:t>
        </x:is>
      </x:c>
      <x:c r="CO10997" t="n">
        <x:f>IFERROR(IF(AND(TYPE('Appendix_Release'!B7)=TYPE(CN10997),ISBLANK('Appendix_Release'!B7)=ISBLANK(CN10997),EXACT('Appendix_Release'!B7,CN10997)),0,1),1)</x:f>
        <x:v>0</x:v>
      </x:c>
    </x:row>
    <x:row r="10998">
      <x:c r="CL10998" t="str">
        <x:v>Appendix_Release</x:v>
      </x:c>
      <x:c r="CM10998" t="str">
        <x:v>A8</x:v>
      </x:c>
      <x:c r="CN10998" t="str">
        <x:v>Limits</x:v>
      </x:c>
      <x:c r="CO10998" t="n">
        <x:f>IFERROR(IF(AND(TYPE('Appendix_Release'!A8)=TYPE(CN10998),ISBLANK('Appendix_Release'!A8)=ISBLANK(CN10998),EXACT('Appendix_Release'!A8,CN10998)),0,1),1)</x:f>
        <x:v>0</x:v>
      </x:c>
    </x:row>
    <x:row r="10999">
      <x:c r="CL10999" t="str">
        <x:v>Appendix_Release</x:v>
      </x:c>
      <x:c r="CM10999" t="str">
        <x:v>B8</x:v>
      </x:c>
      <x:c r="CN10999" t="str">
        <x:v>No independent human validation, empirical calibration, full legacy validator, deployment authorization or Tier-4 claim.</x:v>
      </x:c>
      <x:c r="CO10999" t="n">
        <x:f>IFERROR(IF(AND(TYPE('Appendix_Release'!B8)=TYPE(CN10999),ISBLANK('Appendix_Release'!B8)=ISBLANK(CN10999),EXACT('Appendix_Release'!B8,CN10999)),0,1),1)</x:f>
        <x:v>0</x:v>
      </x:c>
    </x:row>
    <x:row r="11000">
      <x:c r="CL11000" t="str">
        <x:v>Appendix_Release</x:v>
      </x:c>
      <x:c r="CM11000" t="str">
        <x:v>A9</x:v>
      </x:c>
      <x:c r="CN11000" t="str">
        <x:v>Current components</x:v>
      </x:c>
      <x:c r="CO11000" t="n">
        <x:f>IFERROR(IF(AND(TYPE('Appendix_Release'!A9)=TYPE(CN11000),ISBLANK('Appendix_Release'!A9)=ISBLANK(CN11000),EXACT('Appendix_Release'!A9,CN11000)),0,1),1)</x:f>
        <x:v>0</x:v>
      </x:c>
    </x:row>
    <x:row r="11001">
      <x:c r="CL11001" t="str">
        <x:v>Appendix_Release</x:v>
      </x:c>
      <x:c r="CM11001" t="str">
        <x:v>B9</x:v>
      </x:c>
      <x:c r="CN11001" t="str">
        <x:v>Exact synchronized editions below</x:v>
      </x:c>
      <x:c r="CO11001" t="n">
        <x:f>IFERROR(IF(AND(TYPE('Appendix_Release'!B9)=TYPE(CN11001),ISBLANK('Appendix_Release'!B9)=ISBLANK(CN11001),EXACT('Appendix_Release'!B9,CN11001)),0,1),1)</x:f>
        <x:v>0</x:v>
      </x:c>
    </x:row>
    <x:row r="11002">
      <x:c r="CL11002" t="str">
        <x:v>Appendix_Release</x:v>
      </x:c>
      <x:c r="CM11002" t="str">
        <x:v>A10</x:v>
      </x:c>
      <x:c r="CN11002" t="str">
        <x:v>RippleLogic Canon</x:v>
      </x:c>
      <x:c r="CO11002" t="n">
        <x:f>IFERROR(IF(AND(TYPE('Appendix_Release'!A10)=TYPE(CN11002),ISBLANK('Appendix_Release'!A10)=ISBLANK(CN11002),EXACT('Appendix_Release'!A10,CN11002)),0,1),1)</x:f>
        <x:v>0</x:v>
      </x:c>
    </x:row>
    <x:row r="11003">
      <x:c r="CL11003" t="str">
        <x:v>Appendix_Release</x:v>
      </x:c>
      <x:c r="CM11003" t="str">
        <x:v>B10</x:v>
      </x:c>
      <x:c r="CN11003" t="str">
        <x:v>v13.0</x:v>
      </x:c>
      <x:c r="CO11003" t="n">
        <x:f>IFERROR(IF(AND(TYPE('Appendix_Release'!B10)=TYPE(CN11003),ISBLANK('Appendix_Release'!B10)=ISBLANK(CN11003),EXACT('Appendix_Release'!B10,CN11003)),0,1),1)</x:f>
        <x:v>0</x:v>
      </x:c>
    </x:row>
    <x:row r="11004">
      <x:c r="CL11004" t="str">
        <x:v>Appendix_Release</x:v>
      </x:c>
      <x:c r="CM11004" t="str">
        <x:v>A11</x:v>
      </x:c>
      <x:c r="CN11004" t="str">
        <x:v>Sentience Gradient Protocol</x:v>
      </x:c>
      <x:c r="CO11004" t="n">
        <x:f>IFERROR(IF(AND(TYPE('Appendix_Release'!A11)=TYPE(CN11004),ISBLANK('Appendix_Release'!A11)=ISBLANK(CN11004),EXACT('Appendix_Release'!A11,CN11004)),0,1),1)</x:f>
        <x:v>0</x:v>
      </x:c>
    </x:row>
    <x:row r="11005">
      <x:c r="CL11005" t="str">
        <x:v>Appendix_Release</x:v>
      </x:c>
      <x:c r="CM11005" t="str">
        <x:v>B11</x:v>
      </x:c>
      <x:c r="CN11005" t="str">
        <x:v>v8.8</x:v>
      </x:c>
      <x:c r="CO11005" t="n">
        <x:f>IFERROR(IF(AND(TYPE('Appendix_Release'!B11)=TYPE(CN11005),ISBLANK('Appendix_Release'!B11)=ISBLANK(CN11005),EXACT('Appendix_Release'!B11,CN11005)),0,1),1)</x:f>
        <x:v>0</x:v>
      </x:c>
    </x:row>
    <x:row r="11006">
      <x:c r="CL11006" t="str">
        <x:v>Appendix_Release</x:v>
      </x:c>
      <x:c r="CM11006" t="str">
        <x:v>A12</x:v>
      </x:c>
      <x:c r="CN11006" t="str">
        <x:v>ripple.md Standard</x:v>
      </x:c>
      <x:c r="CO11006" t="n">
        <x:f>IFERROR(IF(AND(TYPE('Appendix_Release'!A12)=TYPE(CN11006),ISBLANK('Appendix_Release'!A12)=ISBLANK(CN11006),EXACT('Appendix_Release'!A12,CN11006)),0,1),1)</x:f>
        <x:v>0</x:v>
      </x:c>
    </x:row>
    <x:row r="11007">
      <x:c r="CL11007" t="str">
        <x:v>Appendix_Release</x:v>
      </x:c>
      <x:c r="CM11007" t="str">
        <x:v>B12</x:v>
      </x:c>
      <x:c r="CN11007" t="str">
        <x:v>v5.8</x:v>
      </x:c>
      <x:c r="CO11007" t="n">
        <x:f>IFERROR(IF(AND(TYPE('Appendix_Release'!B12)=TYPE(CN11007),ISBLANK('Appendix_Release'!B12)=ISBLANK(CN11007),EXACT('Appendix_Release'!B12,CN11007)),0,1),1)</x:f>
        <x:v>0</x:v>
      </x:c>
    </x:row>
    <x:row r="11008">
      <x:c r="CL11008" t="str">
        <x:v>Appendix_Release</x:v>
      </x:c>
      <x:c r="CM11008" t="str">
        <x:v>A13</x:v>
      </x:c>
      <x:c r="CN11008" t="str">
        <x:v>RippleLogic Agent System</x:v>
      </x:c>
      <x:c r="CO11008" t="n">
        <x:f>IFERROR(IF(AND(TYPE('Appendix_Release'!A13)=TYPE(CN11008),ISBLANK('Appendix_Release'!A13)=ISBLANK(CN11008),EXACT('Appendix_Release'!A13,CN11008)),0,1),1)</x:f>
        <x:v>0</x:v>
      </x:c>
    </x:row>
    <x:row r="11009">
      <x:c r="CL11009" t="str">
        <x:v>Appendix_Release</x:v>
      </x:c>
      <x:c r="CM11009" t="str">
        <x:v>B13</x:v>
      </x:c>
      <x:c r="CN11009" t="str">
        <x:v>v13.0</x:v>
      </x:c>
      <x:c r="CO11009" t="n">
        <x:f>IFERROR(IF(AND(TYPE('Appendix_Release'!B13)=TYPE(CN11009),ISBLANK('Appendix_Release'!B13)=ISBLANK(CN11009),EXACT('Appendix_Release'!B13,CN11009)),0,1),1)</x:f>
        <x:v>0</x:v>
      </x:c>
    </x:row>
    <x:row r="11010">
      <x:c r="CL11010" t="str">
        <x:v>Appendix_Release</x:v>
      </x:c>
      <x:c r="CM11010" t="str">
        <x:v>A14</x:v>
      </x:c>
      <x:c r="CN11010" t="str">
        <x:v>CSV Gate Standard</x:v>
      </x:c>
      <x:c r="CO11010" t="n">
        <x:f>IFERROR(IF(AND(TYPE('Appendix_Release'!A14)=TYPE(CN11010),ISBLANK('Appendix_Release'!A14)=ISBLANK(CN11010),EXACT('Appendix_Release'!A14,CN11010)),0,1),1)</x:f>
        <x:v>0</x:v>
      </x:c>
    </x:row>
    <x:row r="11011">
      <x:c r="CL11011" t="str">
        <x:v>Appendix_Release</x:v>
      </x:c>
      <x:c r="CM11011" t="str">
        <x:v>B14</x:v>
      </x:c>
      <x:c r="CN11011" t="str">
        <x:v>v2.7</x:v>
      </x:c>
      <x:c r="CO11011" t="n">
        <x:f>IFERROR(IF(AND(TYPE('Appendix_Release'!B14)=TYPE(CN11011),ISBLANK('Appendix_Release'!B14)=ISBLANK(CN11011),EXACT('Appendix_Release'!B14,CN11011)),0,1),1)</x:f>
        <x:v>0</x:v>
      </x:c>
    </x:row>
    <x:row r="11012">
      <x:c r="CL11012" t="str">
        <x:v>Appendix_Release</x:v>
      </x:c>
      <x:c r="CM11012" t="str">
        <x:v>A15</x:v>
      </x:c>
      <x:c r="CN11012" t="str">
        <x:v>RippleLogic Cascade Standard</x:v>
      </x:c>
      <x:c r="CO11012" t="n">
        <x:f>IFERROR(IF(AND(TYPE('Appendix_Release'!A15)=TYPE(CN11012),ISBLANK('Appendix_Release'!A15)=ISBLANK(CN11012),EXACT('Appendix_Release'!A15,CN11012)),0,1),1)</x:f>
        <x:v>0</x:v>
      </x:c>
    </x:row>
    <x:row r="11013">
      <x:c r="CL11013" t="str">
        <x:v>Appendix_Release</x:v>
      </x:c>
      <x:c r="CM11013" t="str">
        <x:v>B15</x:v>
      </x:c>
      <x:c r="CN11013" t="str">
        <x:v>v2.9</x:v>
      </x:c>
      <x:c r="CO11013" t="n">
        <x:f>IFERROR(IF(AND(TYPE('Appendix_Release'!B15)=TYPE(CN11013),ISBLANK('Appendix_Release'!B15)=ISBLANK(CN11013),EXACT('Appendix_Release'!B15,CN11013)),0,1),1)</x:f>
        <x:v>0</x:v>
      </x:c>
    </x:row>
    <x:row r="11014">
      <x:c r="CL11014" t="str">
        <x:v>Appendix_Release</x:v>
      </x:c>
      <x:c r="CM11014" t="str">
        <x:v>A16</x:v>
      </x:c>
      <x:c r="CN11014" t="str">
        <x:v>MathGov Reproducibility and Use Standard</x:v>
      </x:c>
      <x:c r="CO11014" t="n">
        <x:f>IFERROR(IF(AND(TYPE('Appendix_Release'!A16)=TYPE(CN11014),ISBLANK('Appendix_Release'!A16)=ISBLANK(CN11014),EXACT('Appendix_Release'!A16,CN11014)),0,1),1)</x:f>
        <x:v>0</x:v>
      </x:c>
    </x:row>
    <x:row r="11015">
      <x:c r="CL11015" t="str">
        <x:v>Appendix_Release</x:v>
      </x:c>
      <x:c r="CM11015" t="str">
        <x:v>B16</x:v>
      </x:c>
      <x:c r="CN11015" t="str">
        <x:v>v1.7</x:v>
      </x:c>
      <x:c r="CO11015" t="n">
        <x:f>IFERROR(IF(AND(TYPE('Appendix_Release'!B16)=TYPE(CN11015),ISBLANK('Appendix_Release'!B16)=ISBLANK(CN11015),EXACT('Appendix_Release'!B16,CN11015)),0,1),1)</x:f>
        <x:v>0</x:v>
      </x:c>
    </x:row>
    <x:row r="11016">
      <x:c r="CL11016" t="str">
        <x:v>Appendix_Release</x:v>
      </x:c>
      <x:c r="CM11016" t="str">
        <x:v>A17</x:v>
      </x:c>
      <x:c r="CN11016" t="str">
        <x:v>Welfare Dimension Boundary and Interaction Protocol</x:v>
      </x:c>
      <x:c r="CO11016" t="n">
        <x:f>IFERROR(IF(AND(TYPE('Appendix_Release'!A17)=TYPE(CN11016),ISBLANK('Appendix_Release'!A17)=ISBLANK(CN11016),EXACT('Appendix_Release'!A17,CN11016)),0,1),1)</x:f>
        <x:v>0</x:v>
      </x:c>
    </x:row>
    <x:row r="11017">
      <x:c r="CL11017" t="str">
        <x:v>Appendix_Release</x:v>
      </x:c>
      <x:c r="CM11017" t="str">
        <x:v>B17</x:v>
      </x:c>
      <x:c r="CN11017" t="str">
        <x:v>v1.9</x:v>
      </x:c>
      <x:c r="CO11017" t="n">
        <x:f>IFERROR(IF(AND(TYPE('Appendix_Release'!B17)=TYPE(CN11017),ISBLANK('Appendix_Release'!B17)=ISBLANK(CN11017),EXACT('Appendix_Release'!B17,CN11017)),0,1),1)</x:f>
        <x:v>0</x:v>
      </x:c>
    </x:row>
    <x:row r="11018">
      <x:c r="CL11018" t="str">
        <x:v>Appendix_Release</x:v>
      </x:c>
      <x:c r="CM11018" t="str">
        <x:v>A18</x:v>
      </x:c>
      <x:c r="CN11018" t="str">
        <x:v>RLS Validation Protocol</x:v>
      </x:c>
      <x:c r="CO11018" t="n">
        <x:f>IFERROR(IF(AND(TYPE('Appendix_Release'!A18)=TYPE(CN11018),ISBLANK('Appendix_Release'!A18)=ISBLANK(CN11018),EXACT('Appendix_Release'!A18,CN11018)),0,1),1)</x:f>
        <x:v>0</x:v>
      </x:c>
    </x:row>
    <x:row r="11019">
      <x:c r="CL11019" t="str">
        <x:v>Appendix_Release</x:v>
      </x:c>
      <x:c r="CM11019" t="str">
        <x:v>B18</x:v>
      </x:c>
      <x:c r="CN11019" t="str">
        <x:v>v2.9</x:v>
      </x:c>
      <x:c r="CO11019" t="n">
        <x:f>IFERROR(IF(AND(TYPE('Appendix_Release'!B18)=TYPE(CN11019),ISBLANK('Appendix_Release'!B18)=ISBLANK(CN11019),EXACT('Appendix_Release'!B18,CN11019)),0,1),1)</x:f>
        <x:v>0</x:v>
      </x:c>
    </x:row>
    <x:row r="11020">
      <x:c r="CL11020" t="str">
        <x:v>Appendix_Release</x:v>
      </x:c>
      <x:c r="CM11020" t="str">
        <x:v>A19</x:v>
      </x:c>
      <x:c r="CN11020" t="str">
        <x:v>RippleLogic Foundations Primer</x:v>
      </x:c>
      <x:c r="CO11020" t="n">
        <x:f>IFERROR(IF(AND(TYPE('Appendix_Release'!A19)=TYPE(CN11020),ISBLANK('Appendix_Release'!A19)=ISBLANK(CN11020),EXACT('Appendix_Release'!A19,CN11020)),0,1),1)</x:f>
        <x:v>0</x:v>
      </x:c>
    </x:row>
    <x:row r="11021">
      <x:c r="CL11021" t="str">
        <x:v>Appendix_Release</x:v>
      </x:c>
      <x:c r="CM11021" t="str">
        <x:v>B19</x:v>
      </x:c>
      <x:c r="CN11021" t="str">
        <x:v>v4.7</x:v>
      </x:c>
      <x:c r="CO11021" t="n">
        <x:f>IFERROR(IF(AND(TYPE('Appendix_Release'!B19)=TYPE(CN11021),ISBLANK('Appendix_Release'!B19)=ISBLANK(CN11021),EXACT('Appendix_Release'!B19,CN11021)),0,1),1)</x:f>
        <x:v>0</x:v>
      </x:c>
    </x:row>
    <x:row r="11022">
      <x:c r="CL11022" t="str">
        <x:v>Appendix_Release</x:v>
      </x:c>
      <x:c r="CM11022" t="str">
        <x:v>A20</x:v>
      </x:c>
      <x:c r="CN11022" t="str">
        <x:v>MathGov Public Introduction</x:v>
      </x:c>
      <x:c r="CO11022" t="n">
        <x:f>IFERROR(IF(AND(TYPE('Appendix_Release'!A20)=TYPE(CN11022),ISBLANK('Appendix_Release'!A20)=ISBLANK(CN11022),EXACT('Appendix_Release'!A20,CN11022)),0,1),1)</x:f>
        <x:v>0</x:v>
      </x:c>
    </x:row>
    <x:row r="11023">
      <x:c r="CL11023" t="str">
        <x:v>Appendix_Release</x:v>
      </x:c>
      <x:c r="CM11023" t="str">
        <x:v>B20</x:v>
      </x:c>
      <x:c r="CN11023" t="str">
        <x:v>v13.0</x:v>
      </x:c>
      <x:c r="CO11023" t="n">
        <x:f>IFERROR(IF(AND(TYPE('Appendix_Release'!B20)=TYPE(CN11023),ISBLANK('Appendix_Release'!B20)=ISBLANK(CN11023),EXACT('Appendix_Release'!B20,CN11023)),0,1),1)</x:f>
        <x:v>0</x:v>
      </x:c>
    </x:row>
    <x:row r="11024">
      <x:c r="CL11024" t="str">
        <x:v>Appendix_Release</x:v>
      </x:c>
      <x:c r="CM11024" t="str">
        <x:v>A21</x:v>
      </x:c>
      <x:c r="CN11024" t="str">
        <x:v>Physical/Causal Admissibility Evidence Profile</x:v>
      </x:c>
      <x:c r="CO11024" t="n">
        <x:f>IFERROR(IF(AND(TYPE('Appendix_Release'!A21)=TYPE(CN11024),ISBLANK('Appendix_Release'!A21)=ISBLANK(CN11024),EXACT('Appendix_Release'!A21,CN11024)),0,1),1)</x:f>
        <x:v>0</x:v>
      </x:c>
    </x:row>
    <x:row r="11025">
      <x:c r="CL11025" t="str">
        <x:v>Appendix_Release</x:v>
      </x:c>
      <x:c r="CM11025" t="str">
        <x:v>B21</x:v>
      </x:c>
      <x:c r="CN11025" t="str">
        <x:v>v2.6</x:v>
      </x:c>
      <x:c r="CO11025" t="n">
        <x:f>IFERROR(IF(AND(TYPE('Appendix_Release'!B21)=TYPE(CN11025),ISBLANK('Appendix_Release'!B21)=ISBLANK(CN11025),EXACT('Appendix_Release'!B21,CN11025)),0,1),1)</x:f>
        <x:v>0</x:v>
      </x:c>
    </x:row>
    <x:row r="11026">
      <x:c r="CL11026" t="str">
        <x:v>Appendix_Release</x:v>
      </x:c>
      <x:c r="CM11026" t="str">
        <x:v>A22</x:v>
      </x:c>
      <x:c r="CN11026" t="str">
        <x:v>Methodological Falsifiability and Dependency Integrity Standard</x:v>
      </x:c>
      <x:c r="CO11026" t="n">
        <x:f>IFERROR(IF(AND(TYPE('Appendix_Release'!A22)=TYPE(CN11026),ISBLANK('Appendix_Release'!A22)=ISBLANK(CN11026),EXACT('Appendix_Release'!A22,CN11026)),0,1),1)</x:f>
        <x:v>0</x:v>
      </x:c>
    </x:row>
    <x:row r="11027">
      <x:c r="CL11027" t="str">
        <x:v>Appendix_Release</x:v>
      </x:c>
      <x:c r="CM11027" t="str">
        <x:v>B22</x:v>
      </x:c>
      <x:c r="CN11027" t="str">
        <x:v>v2.6</x:v>
      </x:c>
      <x:c r="CO11027" t="n">
        <x:f>IFERROR(IF(AND(TYPE('Appendix_Release'!B22)=TYPE(CN11027),ISBLANK('Appendix_Release'!B22)=ISBLANK(CN11027),EXACT('Appendix_Release'!B22,CN11027)),0,1),1)</x:f>
        <x:v>0</x:v>
      </x:c>
    </x:row>
    <x:row r="11028">
      <x:c r="CL11028" t="str">
        <x:v>Appendix_Release</x:v>
      </x:c>
      <x:c r="CM11028" t="str">
        <x:v>A23</x:v>
      </x:c>
      <x:c r="CN11028" t="str">
        <x:v>Source-Coupling Integrity Standard</x:v>
      </x:c>
      <x:c r="CO11028" t="n">
        <x:f>IFERROR(IF(AND(TYPE('Appendix_Release'!A23)=TYPE(CN11028),ISBLANK('Appendix_Release'!A23)=ISBLANK(CN11028),EXACT('Appendix_Release'!A23,CN11028)),0,1),1)</x:f>
        <x:v>0</x:v>
      </x:c>
    </x:row>
    <x:row r="11029">
      <x:c r="CL11029" t="str">
        <x:v>Appendix_Release</x:v>
      </x:c>
      <x:c r="CM11029" t="str">
        <x:v>B23</x:v>
      </x:c>
      <x:c r="CN11029" t="str">
        <x:v>v2.6</x:v>
      </x:c>
      <x:c r="CO11029" t="n">
        <x:f>IFERROR(IF(AND(TYPE('Appendix_Release'!B23)=TYPE(CN11029),ISBLANK('Appendix_Release'!B23)=ISBLANK(CN11029),EXACT('Appendix_Release'!B23,CN11029)),0,1),1)</x:f>
        <x:v>0</x:v>
      </x:c>
    </x:row>
    <x:row r="11030">
      <x:c r="CL11030" t="str">
        <x:v>Appendix_Release</x:v>
      </x:c>
      <x:c r="CM11030" t="str">
        <x:v>A24</x:v>
      </x:c>
      <x:c r="CN11030" t="str">
        <x:v>RippleLogic Aligners Sheet</x:v>
      </x:c>
      <x:c r="CO11030" t="n">
        <x:f>IFERROR(IF(AND(TYPE('Appendix_Release'!A24)=TYPE(CN11030),ISBLANK('Appendix_Release'!A24)=ISBLANK(CN11030),EXACT('Appendix_Release'!A24,CN11030)),0,1),1)</x:f>
        <x:v>0</x:v>
      </x:c>
    </x:row>
    <x:row r="11031">
      <x:c r="CL11031" t="str">
        <x:v>Appendix_Release</x:v>
      </x:c>
      <x:c r="CM11031" t="str">
        <x:v>B24</x:v>
      </x:c>
      <x:c r="CN11031" t="str">
        <x:v>v5.9</x:v>
      </x:c>
      <x:c r="CO11031" t="n">
        <x:f>IFERROR(IF(AND(TYPE('Appendix_Release'!B24)=TYPE(CN11031),ISBLANK('Appendix_Release'!B24)=ISBLANK(CN11031),EXACT('Appendix_Release'!B24,CN11031)),0,1),1)</x:f>
        <x:v>0</x:v>
      </x:c>
    </x:row>
    <x:row r="11032">
      <x:c r="CL11032" t="str">
        <x:v>Appendix_Release</x:v>
      </x:c>
      <x:c r="CM11032" t="str">
        <x:v>A25</x:v>
      </x:c>
      <x:c r="CN11032" t="str">
        <x:v>Meaning of new surfaces</x:v>
      </x:c>
      <x:c r="CO11032" t="n">
        <x:f>IFERROR(IF(AND(TYPE('Appendix_Release'!A25)=TYPE(CN11032),ISBLANK('Appendix_Release'!A25)=ISBLANK(CN11032),EXACT('Appendix_Release'!A25,CN11032)),0,1),1)</x:f>
        <x:v>0</x:v>
      </x:c>
    </x:row>
    <x:row r="11033">
      <x:c r="CL11033" t="str">
        <x:v>Appendix_Release</x:v>
      </x:c>
      <x:c r="CM11033" t="str">
        <x:v>B25</x:v>
      </x:c>
      <x:c r="CN11033" t="str">
        <x:v>Contribution_Analysis explains final weighted cells. It does not create a new scoring rule or authority.</x:v>
      </x:c>
      <x:c r="CO11033" t="n">
        <x:f>IFERROR(IF(AND(TYPE('Appendix_Release'!B25)=TYPE(CN11033),ISBLANK('Appendix_Release'!B25)=ISBLANK(CN11033),EXACT('Appendix_Release'!B25,CN11033)),0,1),1)</x:f>
        <x:v>0</x:v>
      </x:c>
    </x:row>
    <x:row r="11034">
      <x:c r="CL11034" t="str">
        <x:v>Appendix_Release</x:v>
      </x:c>
      <x:c r="CM11034" t="str">
        <x:v>A26</x:v>
      </x:c>
      <x:c r="CN11034" t="str">
        <x:v>Formula guard</x:v>
      </x:c>
      <x:c r="CO11034" t="n">
        <x:f>IFERROR(IF(AND(TYPE('Appendix_Release'!A26)=TYPE(CN11034),ISBLANK('Appendix_Release'!A26)=ISBLANK(CN11034),EXACT('Appendix_Release'!A26,CN11034)),0,1),1)</x:f>
        <x:v>0</x:v>
      </x:c>
    </x:row>
    <x:row r="11035">
      <x:c r="CL11035" t="str">
        <x:v>Appendix_Release</x:v>
      </x:c>
      <x:c r="CM11035" t="str">
        <x:v>B26</x:v>
      </x:c>
      <x:c r="CN11035" t="inlineStr">
        <x:is>
          <x:t xml:space="preserve">Internal guard checks formula presence only; unsupported evaluation is NOT a pass. Exact formula identity uses the external XML/hash verifier.</x:t>
        </x:is>
      </x:c>
      <x:c r="CO11035" t="n">
        <x:f>IFERROR(IF(AND(TYPE('Appendix_Release'!B26)=TYPE(CN11035),ISBLANK('Appendix_Release'!B26)=ISBLANK(CN11035),EXACT('Appendix_Release'!B26,CN11035)),0,1),1)</x:f>
        <x:v>0</x:v>
      </x:c>
    </x:row>
    <x:row r="11036">
      <x:c r="CL11036" t="str">
        <x:v>Appendix_Release</x:v>
      </x:c>
      <x:c r="CM11036" t="str">
        <x:v>A27</x:v>
      </x:c>
      <x:c r="CN11036" t="str">
        <x:v>Complete file integrity</x:v>
      </x:c>
      <x:c r="CO11036" t="n">
        <x:f>IFERROR(IF(AND(TYPE('Appendix_Release'!A27)=TYPE(CN11036),ISBLANK('Appendix_Release'!A27)=ISBLANK(CN11036),EXACT('Appendix_Release'!A27,CN11036)),0,1),1)</x:f>
        <x:v>0</x:v>
      </x:c>
    </x:row>
    <x:row r="11037">
      <x:c r="CL11037" t="str">
        <x:v>Appendix_Release</x:v>
      </x:c>
      <x:c r="CM11037" t="str">
        <x:v>B27</x:v>
      </x:c>
      <x:c r="CN11037" t="inlineStr">
        <x:is>
          <x:t xml:space="preserve">External Workbook_Verifier checks exact formulas and file identity against a separately trusted manifest. The local guard checks presence and live/frozen RLS reconciliation only.</x:t>
        </x:is>
      </x:c>
      <x:c r="CO11037" t="n">
        <x:f>IFERROR(IF(AND(TYPE('Appendix_Release'!B27)=TYPE(CN11037),ISBLANK('Appendix_Release'!B27)=ISBLANK(CN11037),EXACT('Appendix_Release'!B27,CN11037)),0,1),1)</x:f>
        <x:v>0</x:v>
      </x:c>
    </x:row>
    <x:row r="11038">
      <x:c r="CL11038" t="str">
        <x:v>Appendix_Release</x:v>
      </x:c>
      <x:c r="CM11038" t="str">
        <x:v>A28</x:v>
      </x:c>
      <x:c r="CN11038" t="str">
        <x:v>Calculation engine</x:v>
      </x:c>
      <x:c r="CO11038" t="n">
        <x:f>IFERROR(IF(AND(TYPE('Appendix_Release'!A28)=TYPE(CN11038),ISBLANK('Appendix_Release'!A28)=ISBLANK(CN11038),EXACT('Appendix_Release'!A28,CN11038)),0,1),1)</x:f>
        <x:v>0</x:v>
      </x:c>
    </x:row>
    <x:row r="11039">
      <x:c r="CL11039" t="str">
        <x:v>Appendix_Release</x:v>
      </x:c>
      <x:c r="CM11039" t="str">
        <x:v>B28</x:v>
      </x:c>
      <x:c r="CN11039" t="inlineStr">
        <x:is>
          <x:t>Authoring: artifact_tool with format-preserving cell assembly. Current native calculation, save/reopen and independent replay evidence: Reports/Verification_and_Readiness.md. Microsoft Excel parity remains untested.</x:t>
        </x:is>
      </x:c>
      <x:c r="CO11039" t="n">
        <x:f>IFERROR(IF(AND(TYPE('Appendix_Release'!B28)=TYPE(CN11039),ISBLANK('Appendix_Release'!B28)=ISBLANK(CN11039),EXACT('Appendix_Release'!B28,CN11039)),0,1),1)</x:f>
        <x:v>0</x:v>
      </x:c>
    </x:row>
    <x:row r="11040">
      <x:c r="CL11040" t="str">
        <x:v>Appendix_Release</x:v>
      </x:c>
      <x:c r="CM11040" t="str">
        <x:v>A29</x:v>
      </x:c>
      <x:c r="CN11040" t="str">
        <x:v>Opening order</x:v>
      </x:c>
      <x:c r="CO11040" t="n">
        <x:f>IFERROR(IF(AND(TYPE('Appendix_Release'!A29)=TYPE(CN11040),ISBLANK('Appendix_Release'!A29)=ISBLANK(CN11040),EXACT('Appendix_Release'!A29,CN11040)),0,1),1)</x:f>
        <x:v>0</x:v>
      </x:c>
    </x:row>
    <x:row r="11041">
      <x:c r="CL11041" t="str">
        <x:v>Appendix_Release</x:v>
      </x:c>
      <x:c r="CM11041" t="str">
        <x:v>B29</x:v>
      </x:c>
      <x:c r="CN11041" t="str">
        <x:v>Reader/calculation sheets come first; release/configuration and historical sheets are placed at the end without renaming stable referenced sheet IDs.</x:v>
      </x:c>
      <x:c r="CO11041" t="n">
        <x:f>IFERROR(IF(AND(TYPE('Appendix_Release'!B29)=TYPE(CN11041),ISBLANK('Appendix_Release'!B29)=ISBLANK(CN11041),EXACT('Appendix_Release'!B29,CN11041)),0,1),1)</x:f>
        <x:v>0</x:v>
      </x:c>
    </x:row>
    <x:row r="11042">
      <x:c r="CL11042" t="str">
        <x:v>Appendix_Release</x:v>
      </x:c>
      <x:c r="CM11042" t="str">
        <x:v>A30</x:v>
      </x:c>
      <x:c r="CN11042" t="str">
        <x:v>Scope interpretation</x:v>
      </x:c>
      <x:c r="CO11042" t="n">
        <x:f>IFERROR(IF(AND(TYPE('Appendix_Release'!A30)=TYPE(CN11042),ISBLANK('Appendix_Release'!A30)=ISBLANK(CN11042),EXACT('Appendix_Release'!A30,CN11042)),0,1),1)</x:f>
        <x:v>0</x:v>
      </x:c>
    </x:row>
    <x:row r="11043">
      <x:c r="CL11043" t="str">
        <x:v>Appendix_Release</x:v>
      </x:c>
      <x:c r="CM11043" t="str">
        <x:v>B30</x:v>
      </x:c>
      <x:c r="CN11043" t="str">
        <x:v>U2 Family/Household includes sustained care/support. U3 may be distributed. U6 retains Humanity and CMIU coordination views; U7 is not the universe.</x:v>
      </x:c>
      <x:c r="CO11043" t="n">
        <x:f>IFERROR(IF(AND(TYPE('Appendix_Release'!B30)=TYPE(CN11043),ISBLANK('Appendix_Release'!B30)=ISBLANK(CN11043),EXACT('Appendix_Release'!B30,CN11043)),0,1),1)</x:f>
        <x:v>0</x:v>
      </x:c>
    </x:row>
    <x:row r="11044">
      <x:c r="CL11044" t="str">
        <x:v>Appendix_Release</x:v>
      </x:c>
      <x:c r="CM11044" t="str">
        <x:v>A31</x:v>
      </x:c>
      <x:c r="CN11044" t="str">
        <x:v>Typed semantics</x:v>
      </x:c>
      <x:c r="CO11044" t="n">
        <x:f>IFERROR(IF(AND(TYPE('Appendix_Release'!A31)=TYPE(CN11044),ISBLANK('Appendix_Release'!A31)=ISBLANK(CN11044),EXACT('Appendix_Release'!A31,CN11044)),0,1),1)</x:f>
        <x:v>0</x:v>
      </x:c>
    </x:row>
    <x:row r="11045">
      <x:c r="CL11045" t="str">
        <x:v>Appendix_Release</x:v>
      </x:c>
      <x:c r="CM11045" t="str">
        <x:v>B31</x:v>
      </x:c>
      <x:c r="CN11045" t="str">
        <x:v>Telemetry, evidence, effect, signed impact, RLS, intervention and outcome are distinct. Unknown is never a zero-valued observation.</x:v>
      </x:c>
      <x:c r="CO11045" t="n">
        <x:f>IFERROR(IF(AND(TYPE('Appendix_Release'!B31)=TYPE(CN11045),ISBLANK('Appendix_Release'!B31)=ISBLANK(CN11045),EXACT('Appendix_Release'!B31,CN11045)),0,1),1)</x:f>
        <x:v>0</x:v>
      </x:c>
    </x:row>
    <x:row r="11046">
      <x:c r="CL11046" t="str">
        <x:v>Appendix_Release</x:v>
      </x:c>
      <x:c r="CM11046" t="str">
        <x:v>A32</x:v>
      </x:c>
      <x:c r="CN11046" t="str">
        <x:v>No automatic repair</x:v>
      </x:c>
      <x:c r="CO11046" t="n">
        <x:f>IFERROR(IF(AND(TYPE('Appendix_Release'!A32)=TYPE(CN11046),ISBLANK('Appendix_Release'!A32)=ISBLANK(CN11046),EXACT('Appendix_Release'!A32,CN11046)),0,1),1)</x:f>
        <x:v>0</x:v>
      </x:c>
    </x:row>
    <x:row r="11047">
      <x:c r="CL11047" t="str">
        <x:v>Appendix_Release</x:v>
      </x:c>
      <x:c r="CM11047" t="str">
        <x:v>B32</x:v>
      </x:c>
      <x:c r="CN11047" t="str">
        <x:v>Controls need evidence, timing, capacity and authority. A score or sign reversal does not reverse physical or social harm.</x:v>
      </x:c>
      <x:c r="CO11047" t="n">
        <x:f>IFERROR(IF(AND(TYPE('Appendix_Release'!B32)=TYPE(CN11047),ISBLANK('Appendix_Release'!B32)=ISBLANK(CN11047),EXACT('Appendix_Release'!B32,CN11047)),0,1),1)</x:f>
        <x:v>0</x:v>
      </x:c>
    </x:row>
    <x:row r="11048">
      <x:c r="CL11048" t="str">
        <x:v>Appendix_Release</x:v>
      </x:c>
      <x:c r="CM11048" t="str">
        <x:v>A33</x:v>
      </x:c>
      <x:c r="CN11048" t="str">
        <x:v>Privacy / continuity</x:v>
      </x:c>
      <x:c r="CO11048" t="n">
        <x:f>IFERROR(IF(AND(TYPE('Appendix_Release'!A33)=TYPE(CN11048),ISBLANK('Appendix_Release'!A33)=ISBLANK(CN11048),EXACT('Appendix_Release'!A33,CN11048)),0,1),1)</x:f>
        <x:v>0</x:v>
      </x:c>
    </x:row>
    <x:row r="11049">
      <x:c r="CL11049" t="str">
        <x:v>Appendix_Release</x:v>
      </x:c>
      <x:c r="CM11049" t="str">
        <x:v>B33</x:v>
      </x:c>
      <x:c r="CN11049" t="str">
        <x:v>Evidence retention, degraded operation and optional signing/privacy mechanisms require explicit scope and review.</x:v>
      </x:c>
      <x:c r="CO11049" t="n">
        <x:f>IFERROR(IF(AND(TYPE('Appendix_Release'!B33)=TYPE(CN11049),ISBLANK('Appendix_Release'!B33)=ISBLANK(CN11049),EXACT('Appendix_Release'!B33,CN11049)),0,1),1)</x:f>
        <x:v>0</x:v>
      </x:c>
    </x:row>
    <x:row r="11050">
      <x:c r="CL11050" t="str">
        <x:v>Appendix_Release</x:v>
      </x:c>
      <x:c r="CM11050" t="str">
        <x:v>A34</x:v>
      </x:c>
      <x:c r="CN11050" t="str">
        <x:v>Historical sheets</x:v>
      </x:c>
      <x:c r="CO11050" t="n">
        <x:f>IFERROR(IF(AND(TYPE('Appendix_Release'!A34)=TYPE(CN11050),ISBLANK('Appendix_Release'!A34)=ISBLANK(CN11050),EXACT('Appendix_Release'!A34,CN11050)),0,1),1)</x:f>
        <x:v>0</x:v>
      </x:c>
    </x:row>
    <x:row r="11051">
      <x:c r="CL11051" t="str">
        <x:v>Appendix_Release</x:v>
      </x:c>
      <x:c r="CM11051" t="str">
        <x:v>B34</x:v>
      </x:c>
      <x:c r="CN11051" t="inlineStr">
        <x:is>
          <x:t>Version-labelled sheet IDs remain stable. Current-invoked requirements in v12.7_RLS_Integrity remain applicable; frozen statuses and past audit summaries are not newly executed test receipts.</x:t>
        </x:is>
      </x:c>
      <x:c r="CO11051" t="n">
        <x:f>IFERROR(IF(AND(TYPE('Appendix_Release'!B34)=TYPE(CN11051),ISBLANK('Appendix_Release'!B34)=ISBLANK(CN11051),EXACT('Appendix_Release'!B34,CN11051)),0,1),1)</x:f>
        <x:v>0</x:v>
      </x:c>
    </x:row>
    <x:row r="11052">
      <x:c r="CL11052" t="str">
        <x:v>Appendix_Release</x:v>
      </x:c>
      <x:c r="CM11052" t="str">
        <x:v>A35</x:v>
      </x:c>
      <x:c r="CN11052" t="str">
        <x:v>Original source</x:v>
      </x:c>
      <x:c r="CO11052" t="n">
        <x:f>IFERROR(IF(AND(TYPE('Appendix_Release'!A35)=TYPE(CN11052),ISBLANK('Appendix_Release'!A35)=ISBLANK(CN11052),EXACT('Appendix_Release'!A35,CN11052)),0,1),1)</x:f>
        <x:v>0</x:v>
      </x:c>
    </x:row>
    <x:row r="11053">
      <x:c r="CL11053" t="str">
        <x:v>Appendix_Release</x:v>
      </x:c>
      <x:c r="CM11053" t="str">
        <x:v>B35</x:v>
      </x:c>
      <x:c r="CN11053" t="inlineStr">
        <x:is>
          <x:t>Baseline: supplied MG-RL-13.0-20260920-PUBLICATION-READY archive, preserving frozen Release F and carried-forward Release-D workbook. Exact source hashes: Publication/Build_Provenance.json. Prior tests do not certify changed bytes.</x:t>
        </x:is>
      </x:c>
      <x:c r="CO11053" t="n">
        <x:f>IFERROR(IF(AND(TYPE('Appendix_Release'!B35)=TYPE(CN11053),ISBLANK('Appendix_Release'!B35)=ISBLANK(CN11053),EXACT('Appendix_Release'!B35,CN11053)),0,1),1)</x:f>
        <x:v>0</x:v>
      </x:c>
    </x:row>
    <x:row r="11054">
      <x:c r="CL11054" t="str">
        <x:v>Workbook_Formula_Guard</x:v>
      </x:c>
      <x:c r="CM11054" t="str">
        <x:v>A1</x:v>
      </x:c>
      <x:c r="CN11054" t="str">
        <x:v>Protected worksheet</x:v>
      </x:c>
      <x:c r="CO11054" t="n">
        <x:f>IFERROR(IF(AND(TYPE('Workbook_Formula_Guard'!A1)=TYPE(CN11054),ISBLANK('Workbook_Formula_Guard'!A1)=ISBLANK(CN11054),EXACT('Workbook_Formula_Guard'!A1,CN11054)),0,1),1)</x:f>
        <x:v>0</x:v>
      </x:c>
    </x:row>
    <x:row r="11055">
      <x:c r="CL11055" t="str">
        <x:v>Workbook_Formula_Guard</x:v>
      </x:c>
      <x:c r="CM11055" t="str">
        <x:v>B1</x:v>
      </x:c>
      <x:c r="CN11055" t="str">
        <x:v>Cell</x:v>
      </x:c>
      <x:c r="CO11055" t="n">
        <x:f>IFERROR(IF(AND(TYPE('Workbook_Formula_Guard'!B1)=TYPE(CN11055),ISBLANK('Workbook_Formula_Guard'!B1)=ISBLANK(CN11055),EXACT('Workbook_Formula_Guard'!B1,CN11055)),0,1),1)</x:f>
        <x:v>0</x:v>
      </x:c>
    </x:row>
    <x:row r="11056">
      <x:c r="CL11056" t="str">
        <x:v>Workbook_Formula_Guard</x:v>
      </x:c>
      <x:c r="CM11056" t="str">
        <x:v>C1</x:v>
      </x:c>
      <x:c r="CN11056" t="inlineStr">
        <x:is>
          <x:t xml:space="preserve">Exact formula: external verifier</x:t>
        </x:is>
      </x:c>
      <x:c r="CO11056" t="n">
        <x:f>IFERROR(IF(AND(TYPE('Workbook_Formula_Guard'!C1)=TYPE(CN11056),ISBLANK('Workbook_Formula_Guard'!C1)=ISBLANK(CN11056),EXACT('Workbook_Formula_Guard'!C1,CN11056)),0,1),1)</x:f>
        <x:v>0</x:v>
      </x:c>
    </x:row>
    <x:row r="11057">
      <x:c r="CL11057" t="str">
        <x:v>Workbook_Formula_Guard</x:v>
      </x:c>
      <x:c r="CM11057" t="str">
        <x:v>A2</x:v>
      </x:c>
      <x:c r="CN11057" t="str">
        <x:v>Rights_Coverage_View</x:v>
      </x:c>
      <x:c r="CO11057" t="n">
        <x:f>IFERROR(IF(AND(TYPE('Workbook_Formula_Guard'!A2)=TYPE(CN11057),ISBLANK('Workbook_Formula_Guard'!A2)=ISBLANK(CN11057),EXACT('Workbook_Formula_Guard'!A2,CN11057)),0,1),1)</x:f>
        <x:v>0</x:v>
      </x:c>
    </x:row>
    <x:row r="11058">
      <x:c r="CL11058" t="str">
        <x:v>Workbook_Formula_Guard</x:v>
      </x:c>
      <x:c r="CM11058" t="str">
        <x:v>B2</x:v>
      </x:c>
      <x:c r="CN11058" t="str">
        <x:v>F2</x:v>
      </x:c>
      <x:c r="CO11058" t="n">
        <x:f>IFERROR(IF(AND(TYPE('Workbook_Formula_Guard'!B2)=TYPE(CN11058),ISBLANK('Workbook_Formula_Guard'!B2)=ISBLANK(CN11058),EXACT('Workbook_Formula_Guard'!B2,CN11058)),0,1),1)</x:f>
        <x:v>0</x:v>
      </x:c>
    </x:row>
    <x:row r="11059">
      <x:c r="CL11059" t="str">
        <x:v>Workbook_Formula_Guard</x:v>
      </x:c>
      <x:c r="CM11059" t="str">
        <x:v>C2</x:v>
      </x:c>
      <x:c r="CN11059" t="str">
        <x:v>F:=INDEX(I_prop!$B$7:$H$13, MATCH($C2, I_prop!$A$7:$A$13,0), MATCH($D2, I_prop!$B$6:$H$6,0))</x:v>
      </x:c>
      <x:c r="CO11059" t="n">
        <x:f>IFERROR(IF(AND(TYPE('Workbook_Formula_Guard'!C2)=TYPE(CN11059),ISBLANK('Workbook_Formula_Guard'!C2)=ISBLANK(CN11059),EXACT('Workbook_Formula_Guard'!C2,CN11059)),0,1),1)</x:f>
        <x:v>0</x:v>
      </x:c>
    </x:row>
    <x:row r="11060">
      <x:c r="CL11060" t="str">
        <x:v>Workbook_Formula_Guard</x:v>
      </x:c>
      <x:c r="CM11060" t="str">
        <x:v>A3</x:v>
      </x:c>
      <x:c r="CN11060" t="str">
        <x:v>Rights_Coverage_View</x:v>
      </x:c>
      <x:c r="CO11060" t="n">
        <x:f>IFERROR(IF(AND(TYPE('Workbook_Formula_Guard'!A3)=TYPE(CN11060),ISBLANK('Workbook_Formula_Guard'!A3)=ISBLANK(CN11060),EXACT('Workbook_Formula_Guard'!A3,CN11060)),0,1),1)</x:f>
        <x:v>0</x:v>
      </x:c>
    </x:row>
    <x:row r="11061">
      <x:c r="CL11061" t="str">
        <x:v>Workbook_Formula_Guard</x:v>
      </x:c>
      <x:c r="CM11061" t="str">
        <x:v>B3</x:v>
      </x:c>
      <x:c r="CN11061" t="str">
        <x:v>G2</x:v>
      </x:c>
      <x:c r="CO11061" t="n">
        <x:f>IFERROR(IF(AND(TYPE('Workbook_Formula_Guard'!B3)=TYPE(CN11061),ISBLANK('Workbook_Formula_Guard'!B3)=ISBLANK(CN11061),EXACT('Workbook_Formula_Guard'!B3,CN11061)),0,1),1)</x:f>
        <x:v>0</x:v>
      </x:c>
    </x:row>
    <x:row r="11062">
      <x:c r="CL11062" t="str">
        <x:v>Workbook_Formula_Guard</x:v>
      </x:c>
      <x:c r="CM11062" t="str">
        <x:v>C3</x:v>
      </x:c>
      <x:c r="CN11062" t="str">
        <x:v>F:=INDEX(I_prop!$B$18:$H$24, MATCH($C2, I_prop!$A$18:$A$24,0), MATCH($D2, I_prop!$B$17:$H$17,0))</x:v>
      </x:c>
      <x:c r="CO11062" t="n">
        <x:f>IFERROR(IF(AND(TYPE('Workbook_Formula_Guard'!C3)=TYPE(CN11062),ISBLANK('Workbook_Formula_Guard'!C3)=ISBLANK(CN11062),EXACT('Workbook_Formula_Guard'!C3,CN11062)),0,1),1)</x:f>
        <x:v>0</x:v>
      </x:c>
    </x:row>
    <x:row r="11063">
      <x:c r="CL11063" t="str">
        <x:v>Workbook_Formula_Guard</x:v>
      </x:c>
      <x:c r="CM11063" t="str">
        <x:v>A4</x:v>
      </x:c>
      <x:c r="CN11063" t="str">
        <x:v>Rights_Coverage_View</x:v>
      </x:c>
      <x:c r="CO11063" t="n">
        <x:f>IFERROR(IF(AND(TYPE('Workbook_Formula_Guard'!A4)=TYPE(CN11063),ISBLANK('Workbook_Formula_Guard'!A4)=ISBLANK(CN11063),EXACT('Workbook_Formula_Guard'!A4,CN11063)),0,1),1)</x:f>
        <x:v>0</x:v>
      </x:c>
    </x:row>
    <x:row r="11064">
      <x:c r="CL11064" t="str">
        <x:v>Workbook_Formula_Guard</x:v>
      </x:c>
      <x:c r="CM11064" t="str">
        <x:v>B4</x:v>
      </x:c>
      <x:c r="CN11064" t="str">
        <x:v>H2</x:v>
      </x:c>
      <x:c r="CO11064" t="n">
        <x:f>IFERROR(IF(AND(TYPE('Workbook_Formula_Guard'!B4)=TYPE(CN11064),ISBLANK('Workbook_Formula_Guard'!B4)=ISBLANK(CN11064),EXACT('Workbook_Formula_Guard'!B4,CN11064)),0,1),1)</x:f>
        <x:v>0</x:v>
      </x:c>
    </x:row>
    <x:row r="11065">
      <x:c r="CL11065" t="str">
        <x:v>Workbook_Formula_Guard</x:v>
      </x:c>
      <x:c r="CM11065" t="str">
        <x:v>C4</x:v>
      </x:c>
      <x:c r="CN11065" t="str">
        <x:v>F:=IF(ISNUMBER($J2),$J2,IF($J2="INVALID_OVERRIDE","INVALID_OVERRIDE",IF($F2&lt;0,MAX(-1,'Subgroup_Overrides'!$B$7*$F2),$F2)))</x:v>
      </x:c>
      <x:c r="CO11065" t="n">
        <x:f>IFERROR(IF(AND(TYPE('Workbook_Formula_Guard'!C4)=TYPE(CN11065),ISBLANK('Workbook_Formula_Guard'!C4)=ISBLANK(CN11065),EXACT('Workbook_Formula_Guard'!C4,CN11065)),0,1),1)</x:f>
        <x:v>0</x:v>
      </x:c>
    </x:row>
    <x:row r="11066">
      <x:c r="CL11066" t="str">
        <x:v>Workbook_Formula_Guard</x:v>
      </x:c>
      <x:c r="CM11066" t="str">
        <x:v>A5</x:v>
      </x:c>
      <x:c r="CN11066" t="str">
        <x:v>Rights_Coverage_View</x:v>
      </x:c>
      <x:c r="CO11066" t="n">
        <x:f>IFERROR(IF(AND(TYPE('Workbook_Formula_Guard'!A5)=TYPE(CN11066),ISBLANK('Workbook_Formula_Guard'!A5)=ISBLANK(CN11066),EXACT('Workbook_Formula_Guard'!A5,CN11066)),0,1),1)</x:f>
        <x:v>0</x:v>
      </x:c>
    </x:row>
    <x:row r="11067">
      <x:c r="CL11067" t="str">
        <x:v>Workbook_Formula_Guard</x:v>
      </x:c>
      <x:c r="CM11067" t="str">
        <x:v>B5</x:v>
      </x:c>
      <x:c r="CN11067" t="str">
        <x:v>I2</x:v>
      </x:c>
      <x:c r="CO11067" t="n">
        <x:f>IFERROR(IF(AND(TYPE('Workbook_Formula_Guard'!B5)=TYPE(CN11067),ISBLANK('Workbook_Formula_Guard'!B5)=ISBLANK(CN11067),EXACT('Workbook_Formula_Guard'!B5,CN11067)),0,1),1)</x:f>
        <x:v>0</x:v>
      </x:c>
    </x:row>
    <x:row r="11068">
      <x:c r="CL11068" t="str">
        <x:v>Workbook_Formula_Guard</x:v>
      </x:c>
      <x:c r="CM11068" t="str">
        <x:v>C5</x:v>
      </x:c>
      <x:c r="CN11068" t="str">
        <x:v>F:=IF(ISNUMBER($K2),$K2,IF($K2="INVALID_OVERRIDE","INVALID_OVERRIDE",IF($G2&lt;0,MAX(-1,'Subgroup_Overrides'!$B$7*$G2),$G2)))</x:v>
      </x:c>
      <x:c r="CO11068" t="n">
        <x:f>IFERROR(IF(AND(TYPE('Workbook_Formula_Guard'!C5)=TYPE(CN11068),ISBLANK('Workbook_Formula_Guard'!C5)=ISBLANK(CN11068),EXACT('Workbook_Formula_Guard'!C5,CN11068)),0,1),1)</x:f>
        <x:v>0</x:v>
      </x:c>
    </x:row>
    <x:row r="11069">
      <x:c r="CL11069" t="str">
        <x:v>Workbook_Formula_Guard</x:v>
      </x:c>
      <x:c r="CM11069" t="str">
        <x:v>A6</x:v>
      </x:c>
      <x:c r="CN11069" t="str">
        <x:v>Rights_Coverage_View</x:v>
      </x:c>
      <x:c r="CO11069" t="n">
        <x:f>IFERROR(IF(AND(TYPE('Workbook_Formula_Guard'!A6)=TYPE(CN11069),ISBLANK('Workbook_Formula_Guard'!A6)=ISBLANK(CN11069),EXACT('Workbook_Formula_Guard'!A6,CN11069)),0,1),1)</x:f>
        <x:v>0</x:v>
      </x:c>
    </x:row>
    <x:row r="11070">
      <x:c r="CL11070" t="str">
        <x:v>Workbook_Formula_Guard</x:v>
      </x:c>
      <x:c r="CM11070" t="str">
        <x:v>B6</x:v>
      </x:c>
      <x:c r="CN11070" t="str">
        <x:v>J2</x:v>
      </x:c>
      <x:c r="CO11070" t="n">
        <x:f>IFERROR(IF(AND(TYPE('Workbook_Formula_Guard'!B6)=TYPE(CN11070),ISBLANK('Workbook_Formula_Guard'!B6)=ISBLANK(CN11070),EXACT('Workbook_Formula_Guard'!B6,CN11070)),0,1),1)</x:f>
        <x:v>0</x:v>
      </x:c>
    </x:row>
    <x:row r="11071">
      <x:c r="CL11071" t="str">
        <x:v>Workbook_Formula_Guard</x:v>
      </x:c>
      <x:c r="CM11071" t="str">
        <x:v>C6</x:v>
      </x:c>
      <x:c r="CN11071" t="str">
        <x:v>F:=IFERROR(IF(COUNTIF('Subgroup_Overrides'!$H$11:$H$100,"A|"&amp;$C2&amp;"|"&amp;$D2)=0,"",IF(AND(COUNTIF('Subgroup_Overrides'!$H$11:$H$100,"A|"&amp;$C2&amp;"|"&amp;$D2)=1,ISNUMBER(INDEX('Subgroup_Overrides'!$F$11:$F$100,MATCH("A|"&amp;$C2&amp;"|"&amp;$D2,'Subgroup_Overrides'!$H$11:$H$100,0))),NOT(ISBLANK(INDEX('Subgroup_Overrides'!$F$11:$F$100,MATCH("A|"&amp;$C2&amp;"|"&amp;$D2,'Subgroup_Overrides'!$H$11:$H$100,0)))),INDEX('Subgroup_Overrides'!$F$11:$F$100,MATCH("A|"&amp;$C2&amp;"|"&amp;$D2,'Subgroup_Overrides'!$H$11:$H$100,0))&gt;=-1,INDEX('Subgroup_Overrides'!$F$11:$F$100,MATCH("A|"&amp;$C2&amp;"|"&amp;$D2,'Subgroup_Overrides'!$H$11:$H$100,0))&lt;=1,LEN(TRIM(INDEX('Subgroup_Overrides'!$G$11:$G$100,MATCH("A|"&amp;$C2&amp;"|"&amp;$D2,'Subgroup_Overrides'!$H$11:$H$100,0))))&gt;0),INDEX('Subgroup_Overrides'!$F$11:$F$100,MATCH("A|"&amp;$C2&amp;"|"&amp;$D2,'Subgroup_Overrides'!$H$11:$H$100,0)),"INVALID_OVERRIDE")),"INVALID_OVERRIDE")</x:v>
      </x:c>
      <x:c r="CO11071" t="n">
        <x:f>IFERROR(IF(AND(TYPE('Workbook_Formula_Guard'!C6)=TYPE(CN11071),ISBLANK('Workbook_Formula_Guard'!C6)=ISBLANK(CN11071),EXACT('Workbook_Formula_Guard'!C6,CN11071)),0,1),1)</x:f>
        <x:v>0</x:v>
      </x:c>
    </x:row>
    <x:row r="11072">
      <x:c r="CL11072" t="str">
        <x:v>Workbook_Formula_Guard</x:v>
      </x:c>
      <x:c r="CM11072" t="str">
        <x:v>A7</x:v>
      </x:c>
      <x:c r="CN11072" t="str">
        <x:v>Rights_Coverage_View</x:v>
      </x:c>
      <x:c r="CO11072" t="n">
        <x:f>IFERROR(IF(AND(TYPE('Workbook_Formula_Guard'!A7)=TYPE(CN11072),ISBLANK('Workbook_Formula_Guard'!A7)=ISBLANK(CN11072),EXACT('Workbook_Formula_Guard'!A7,CN11072)),0,1),1)</x:f>
        <x:v>0</x:v>
      </x:c>
    </x:row>
    <x:row r="11073">
      <x:c r="CL11073" t="str">
        <x:v>Workbook_Formula_Guard</x:v>
      </x:c>
      <x:c r="CM11073" t="str">
        <x:v>B7</x:v>
      </x:c>
      <x:c r="CN11073" t="str">
        <x:v>K2</x:v>
      </x:c>
      <x:c r="CO11073" t="n">
        <x:f>IFERROR(IF(AND(TYPE('Workbook_Formula_Guard'!B7)=TYPE(CN11073),ISBLANK('Workbook_Formula_Guard'!B7)=ISBLANK(CN11073),EXACT('Workbook_Formula_Guard'!B7,CN11073)),0,1),1)</x:f>
        <x:v>0</x:v>
      </x:c>
    </x:row>
    <x:row r="11074">
      <x:c r="CL11074" t="str">
        <x:v>Workbook_Formula_Guard</x:v>
      </x:c>
      <x:c r="CM11074" t="str">
        <x:v>C7</x:v>
      </x:c>
      <x:c r="CN11074" t="str">
        <x:v>F:=IFERROR(IF(COUNTIF('Subgroup_Overrides'!$H$11:$H$100,"B|"&amp;$C2&amp;"|"&amp;$D2)=0,"",IF(AND(COUNTIF('Subgroup_Overrides'!$H$11:$H$100,"B|"&amp;$C2&amp;"|"&amp;$D2)=1,ISNUMBER(INDEX('Subgroup_Overrides'!$F$11:$F$100,MATCH("B|"&amp;$C2&amp;"|"&amp;$D2,'Subgroup_Overrides'!$H$11:$H$100,0))),NOT(ISBLANK(INDEX('Subgroup_Overrides'!$F$11:$F$100,MATCH("B|"&amp;$C2&amp;"|"&amp;$D2,'Subgroup_Overrides'!$H$11:$H$100,0)))),INDEX('Subgroup_Overrides'!$F$11:$F$100,MATCH("B|"&amp;$C2&amp;"|"&amp;$D2,'Subgroup_Overrides'!$H$11:$H$100,0))&gt;=-1,INDEX('Subgroup_Overrides'!$F$11:$F$100,MATCH("B|"&amp;$C2&amp;"|"&amp;$D2,'Subgroup_Overrides'!$H$11:$H$100,0))&lt;=1,LEN(TRIM(INDEX('Subgroup_Overrides'!$G$11:$G$100,MATCH("B|"&amp;$C2&amp;"|"&amp;$D2,'Subgroup_Overrides'!$H$11:$H$100,0))))&gt;0),INDEX('Subgroup_Overrides'!$F$11:$F$100,MATCH("B|"&amp;$C2&amp;"|"&amp;$D2,'Subgroup_Overrides'!$H$11:$H$100,0)),"INVALID_OVERRIDE")),"INVALID_OVERRIDE")</x:v>
      </x:c>
      <x:c r="CO11074" t="n">
        <x:f>IFERROR(IF(AND(TYPE('Workbook_Formula_Guard'!C7)=TYPE(CN11074),ISBLANK('Workbook_Formula_Guard'!C7)=ISBLANK(CN11074),EXACT('Workbook_Formula_Guard'!C7,CN11074)),0,1),1)</x:f>
        <x:v>0</x:v>
      </x:c>
    </x:row>
    <x:row r="11075">
      <x:c r="CL11075" t="str">
        <x:v>Workbook_Formula_Guard</x:v>
      </x:c>
      <x:c r="CM11075" t="str">
        <x:v>A8</x:v>
      </x:c>
      <x:c r="CN11075" t="str">
        <x:v>Rights_Coverage_View</x:v>
      </x:c>
      <x:c r="CO11075" t="n">
        <x:f>IFERROR(IF(AND(TYPE('Workbook_Formula_Guard'!A8)=TYPE(CN11075),ISBLANK('Workbook_Formula_Guard'!A8)=ISBLANK(CN11075),EXACT('Workbook_Formula_Guard'!A8,CN11075)),0,1),1)</x:f>
        <x:v>0</x:v>
      </x:c>
    </x:row>
    <x:row r="11076">
      <x:c r="CL11076" t="str">
        <x:v>Workbook_Formula_Guard</x:v>
      </x:c>
      <x:c r="CM11076" t="str">
        <x:v>B8</x:v>
      </x:c>
      <x:c r="CN11076" t="str">
        <x:v>L2</x:v>
      </x:c>
      <x:c r="CO11076" t="n">
        <x:f>IFERROR(IF(AND(TYPE('Workbook_Formula_Guard'!B8)=TYPE(CN11076),ISBLANK('Workbook_Formula_Guard'!B8)=ISBLANK(CN11076),EXACT('Workbook_Formula_Guard'!B8,CN11076)),0,1),1)</x:f>
        <x:v>0</x:v>
      </x:c>
    </x:row>
    <x:row r="11077">
      <x:c r="CL11077" t="str">
        <x:v>Workbook_Formula_Guard</x:v>
      </x:c>
      <x:c r="CM11077" t="str">
        <x:v>C8</x:v>
      </x:c>
      <x:c r="CN11077" t="str">
        <x:v>F:=TRIM(B2)</x:v>
      </x:c>
      <x:c r="CO11077" t="n">
        <x:f>IFERROR(IF(AND(TYPE('Workbook_Formula_Guard'!C8)=TYPE(CN11077),ISBLANK('Workbook_Formula_Guard'!C8)=ISBLANK(CN11077),EXACT('Workbook_Formula_Guard'!C8,CN11077)),0,1),1)</x:f>
        <x:v>0</x:v>
      </x:c>
    </x:row>
    <x:row r="11078">
      <x:c r="CL11078" t="str">
        <x:v>Workbook_Formula_Guard</x:v>
      </x:c>
      <x:c r="CM11078" t="str">
        <x:v>A9</x:v>
      </x:c>
      <x:c r="CN11078" t="str">
        <x:v>Rights_Coverage_View</x:v>
      </x:c>
      <x:c r="CO11078" t="n">
        <x:f>IFERROR(IF(AND(TYPE('Workbook_Formula_Guard'!A9)=TYPE(CN11078),ISBLANK('Workbook_Formula_Guard'!A9)=ISBLANK(CN11078),EXACT('Workbook_Formula_Guard'!A9,CN11078)),0,1),1)</x:f>
        <x:v>0</x:v>
      </x:c>
    </x:row>
    <x:row r="11079">
      <x:c r="CL11079" t="str">
        <x:v>Workbook_Formula_Guard</x:v>
      </x:c>
      <x:c r="CM11079" t="str">
        <x:v>B9</x:v>
      </x:c>
      <x:c r="CN11079" t="str">
        <x:v>M2</x:v>
      </x:c>
      <x:c r="CO11079" t="n">
        <x:f>IFERROR(IF(AND(TYPE('Workbook_Formula_Guard'!B9)=TYPE(CN11079),ISBLANK('Workbook_Formula_Guard'!B9)=ISBLANK(CN11079),EXACT('Workbook_Formula_Guard'!B9,CN11079)),0,1),1)</x:f>
        <x:v>0</x:v>
      </x:c>
    </x:row>
    <x:row r="11080">
      <x:c r="CL11080" t="str">
        <x:v>Workbook_Formula_Guard</x:v>
      </x:c>
      <x:c r="CM11080" t="str">
        <x:v>C9</x:v>
      </x:c>
      <x:c r="CN11080" t="str">
        <x:v>F:=IF(ISNUMBER($H2),$H2,"")</x:v>
      </x:c>
      <x:c r="CO11080" t="n">
        <x:f>IFERROR(IF(AND(TYPE('Workbook_Formula_Guard'!C9)=TYPE(CN11080),ISBLANK('Workbook_Formula_Guard'!C9)=ISBLANK(CN11080),EXACT('Workbook_Formula_Guard'!C9,CN11080)),0,1),1)</x:f>
        <x:v>0</x:v>
      </x:c>
    </x:row>
    <x:row r="11081">
      <x:c r="CL11081" t="str">
        <x:v>Workbook_Formula_Guard</x:v>
      </x:c>
      <x:c r="CM11081" t="str">
        <x:v>A10</x:v>
      </x:c>
      <x:c r="CN11081" t="str">
        <x:v>Rights_Coverage_View</x:v>
      </x:c>
      <x:c r="CO11081" t="n">
        <x:f>IFERROR(IF(AND(TYPE('Workbook_Formula_Guard'!A10)=TYPE(CN11081),ISBLANK('Workbook_Formula_Guard'!A10)=ISBLANK(CN11081),EXACT('Workbook_Formula_Guard'!A10,CN11081)),0,1),1)</x:f>
        <x:v>0</x:v>
      </x:c>
    </x:row>
    <x:row r="11082">
      <x:c r="CL11082" t="str">
        <x:v>Workbook_Formula_Guard</x:v>
      </x:c>
      <x:c r="CM11082" t="str">
        <x:v>B10</x:v>
      </x:c>
      <x:c r="CN11082" t="str">
        <x:v>N2</x:v>
      </x:c>
      <x:c r="CO11082" t="n">
        <x:f>IFERROR(IF(AND(TYPE('Workbook_Formula_Guard'!B10)=TYPE(CN11082),ISBLANK('Workbook_Formula_Guard'!B10)=ISBLANK(CN11082),EXACT('Workbook_Formula_Guard'!B10,CN11082)),0,1),1)</x:f>
        <x:v>0</x:v>
      </x:c>
    </x:row>
    <x:row r="11083">
      <x:c r="CL11083" t="str">
        <x:v>Workbook_Formula_Guard</x:v>
      </x:c>
      <x:c r="CM11083" t="str">
        <x:v>C10</x:v>
      </x:c>
      <x:c r="CN11083" t="str">
        <x:v>F:=IF(ISNUMBER($I2),$I2,"")</x:v>
      </x:c>
      <x:c r="CO11083" t="n">
        <x:f>IFERROR(IF(AND(TYPE('Workbook_Formula_Guard'!C10)=TYPE(CN11083),ISBLANK('Workbook_Formula_Guard'!C10)=ISBLANK(CN11083),EXACT('Workbook_Formula_Guard'!C10,CN11083)),0,1),1)</x:f>
        <x:v>0</x:v>
      </x:c>
    </x:row>
    <x:row r="11084">
      <x:c r="CL11084" t="str">
        <x:v>Workbook_Formula_Guard</x:v>
      </x:c>
      <x:c r="CM11084" t="str">
        <x:v>A11</x:v>
      </x:c>
      <x:c r="CN11084" t="str">
        <x:v>Rights_Coverage_View</x:v>
      </x:c>
      <x:c r="CO11084" t="n">
        <x:f>IFERROR(IF(AND(TYPE('Workbook_Formula_Guard'!A11)=TYPE(CN11084),ISBLANK('Workbook_Formula_Guard'!A11)=ISBLANK(CN11084),EXACT('Workbook_Formula_Guard'!A11,CN11084)),0,1),1)</x:f>
        <x:v>0</x:v>
      </x:c>
    </x:row>
    <x:row r="11085">
      <x:c r="CL11085" t="str">
        <x:v>Workbook_Formula_Guard</x:v>
      </x:c>
      <x:c r="CM11085" t="str">
        <x:v>B11</x:v>
      </x:c>
      <x:c r="CN11085" t="str">
        <x:v>O2</x:v>
      </x:c>
      <x:c r="CO11085" t="n">
        <x:f>IFERROR(IF(AND(TYPE('Workbook_Formula_Guard'!B11)=TYPE(CN11085),ISBLANK('Workbook_Formula_Guard'!B11)=ISBLANK(CN11085),EXACT('Workbook_Formula_Guard'!B11,CN11085)),0,1),1)</x:f>
        <x:v>0</x:v>
      </x:c>
    </x:row>
    <x:row r="11086">
      <x:c r="CL11086" t="str">
        <x:v>Workbook_Formula_Guard</x:v>
      </x:c>
      <x:c r="CM11086" t="str">
        <x:v>C11</x:v>
      </x:c>
      <x:c r="CN11086" t="str">
        <x:v>F:=IF(ISNUMBER($M2),$B2&amp;"|"&amp;ROUND($M2*1000000000000,0),"")</x:v>
      </x:c>
      <x:c r="CO11086" t="n">
        <x:f>IFERROR(IF(AND(TYPE('Workbook_Formula_Guard'!C11)=TYPE(CN11086),ISBLANK('Workbook_Formula_Guard'!C11)=ISBLANK(CN11086),EXACT('Workbook_Formula_Guard'!C11,CN11086)),0,1),1)</x:f>
        <x:v>0</x:v>
      </x:c>
    </x:row>
    <x:row r="11087">
      <x:c r="CL11087" t="str">
        <x:v>Workbook_Formula_Guard</x:v>
      </x:c>
      <x:c r="CM11087" t="str">
        <x:v>A12</x:v>
      </x:c>
      <x:c r="CN11087" t="str">
        <x:v>Rights_Coverage_View</x:v>
      </x:c>
      <x:c r="CO11087" t="n">
        <x:f>IFERROR(IF(AND(TYPE('Workbook_Formula_Guard'!A12)=TYPE(CN11087),ISBLANK('Workbook_Formula_Guard'!A12)=ISBLANK(CN11087),EXACT('Workbook_Formula_Guard'!A12,CN11087)),0,1),1)</x:f>
        <x:v>0</x:v>
      </x:c>
    </x:row>
    <x:row r="11088">
      <x:c r="CL11088" t="str">
        <x:v>Workbook_Formula_Guard</x:v>
      </x:c>
      <x:c r="CM11088" t="str">
        <x:v>B12</x:v>
      </x:c>
      <x:c r="CN11088" t="str">
        <x:v>P2</x:v>
      </x:c>
      <x:c r="CO11088" t="n">
        <x:f>IFERROR(IF(AND(TYPE('Workbook_Formula_Guard'!B12)=TYPE(CN11088),ISBLANK('Workbook_Formula_Guard'!B12)=ISBLANK(CN11088),EXACT('Workbook_Formula_Guard'!B12,CN11088)),0,1),1)</x:f>
        <x:v>0</x:v>
      </x:c>
    </x:row>
    <x:row r="11089">
      <x:c r="CL11089" t="str">
        <x:v>Workbook_Formula_Guard</x:v>
      </x:c>
      <x:c r="CM11089" t="str">
        <x:v>C12</x:v>
      </x:c>
      <x:c r="CN11089" t="str">
        <x:v>F:=IF(ISNUMBER($N2),$B2&amp;"|"&amp;ROUND($N2*1000000000000,0),"")</x:v>
      </x:c>
      <x:c r="CO11089" t="n">
        <x:f>IFERROR(IF(AND(TYPE('Workbook_Formula_Guard'!C12)=TYPE(CN11089),ISBLANK('Workbook_Formula_Guard'!C12)=ISBLANK(CN11089),EXACT('Workbook_Formula_Guard'!C12,CN11089)),0,1),1)</x:f>
        <x:v>0</x:v>
      </x:c>
    </x:row>
    <x:row r="11090">
      <x:c r="CL11090" t="str">
        <x:v>Workbook_Formula_Guard</x:v>
      </x:c>
      <x:c r="CM11090" t="str">
        <x:v>A13</x:v>
      </x:c>
      <x:c r="CN11090" t="str">
        <x:v>Rights_Coverage_View</x:v>
      </x:c>
      <x:c r="CO11090" t="n">
        <x:f>IFERROR(IF(AND(TYPE('Workbook_Formula_Guard'!A13)=TYPE(CN11090),ISBLANK('Workbook_Formula_Guard'!A13)=ISBLANK(CN11090),EXACT('Workbook_Formula_Guard'!A13,CN11090)),0,1),1)</x:f>
        <x:v>0</x:v>
      </x:c>
    </x:row>
    <x:row r="11091">
      <x:c r="CL11091" t="str">
        <x:v>Workbook_Formula_Guard</x:v>
      </x:c>
      <x:c r="CM11091" t="str">
        <x:v>B13</x:v>
      </x:c>
      <x:c r="CN11091" t="str">
        <x:v>F3</x:v>
      </x:c>
      <x:c r="CO11091" t="n">
        <x:f>IFERROR(IF(AND(TYPE('Workbook_Formula_Guard'!B13)=TYPE(CN11091),ISBLANK('Workbook_Formula_Guard'!B13)=ISBLANK(CN11091),EXACT('Workbook_Formula_Guard'!B13,CN11091)),0,1),1)</x:f>
        <x:v>0</x:v>
      </x:c>
    </x:row>
    <x:row r="11092">
      <x:c r="CL11092" t="str">
        <x:v>Workbook_Formula_Guard</x:v>
      </x:c>
      <x:c r="CM11092" t="str">
        <x:v>C13</x:v>
      </x:c>
      <x:c r="CN11092" t="str">
        <x:v>F:=INDEX(I_prop!$B$7:$H$13, MATCH($C3, I_prop!$A$7:$A$13,0), MATCH($D3, I_prop!$B$6:$H$6,0))</x:v>
      </x:c>
      <x:c r="CO11092" t="n">
        <x:f>IFERROR(IF(AND(TYPE('Workbook_Formula_Guard'!C13)=TYPE(CN11092),ISBLANK('Workbook_Formula_Guard'!C13)=ISBLANK(CN11092),EXACT('Workbook_Formula_Guard'!C13,CN11092)),0,1),1)</x:f>
        <x:v>0</x:v>
      </x:c>
    </x:row>
    <x:row r="11093">
      <x:c r="CL11093" t="str">
        <x:v>Workbook_Formula_Guard</x:v>
      </x:c>
      <x:c r="CM11093" t="str">
        <x:v>A14</x:v>
      </x:c>
      <x:c r="CN11093" t="str">
        <x:v>Rights_Coverage_View</x:v>
      </x:c>
      <x:c r="CO11093" t="n">
        <x:f>IFERROR(IF(AND(TYPE('Workbook_Formula_Guard'!A14)=TYPE(CN11093),ISBLANK('Workbook_Formula_Guard'!A14)=ISBLANK(CN11093),EXACT('Workbook_Formula_Guard'!A14,CN11093)),0,1),1)</x:f>
        <x:v>0</x:v>
      </x:c>
    </x:row>
    <x:row r="11094">
      <x:c r="CL11094" t="str">
        <x:v>Workbook_Formula_Guard</x:v>
      </x:c>
      <x:c r="CM11094" t="str">
        <x:v>B14</x:v>
      </x:c>
      <x:c r="CN11094" t="str">
        <x:v>G3</x:v>
      </x:c>
      <x:c r="CO11094" t="n">
        <x:f>IFERROR(IF(AND(TYPE('Workbook_Formula_Guard'!B14)=TYPE(CN11094),ISBLANK('Workbook_Formula_Guard'!B14)=ISBLANK(CN11094),EXACT('Workbook_Formula_Guard'!B14,CN11094)),0,1),1)</x:f>
        <x:v>0</x:v>
      </x:c>
    </x:row>
    <x:row r="11095">
      <x:c r="CL11095" t="str">
        <x:v>Workbook_Formula_Guard</x:v>
      </x:c>
      <x:c r="CM11095" t="str">
        <x:v>C14</x:v>
      </x:c>
      <x:c r="CN11095" t="str">
        <x:v>F:=INDEX(I_prop!$B$18:$H$24, MATCH($C3, I_prop!$A$18:$A$24,0), MATCH($D3, I_prop!$B$17:$H$17,0))</x:v>
      </x:c>
      <x:c r="CO11095" t="n">
        <x:f>IFERROR(IF(AND(TYPE('Workbook_Formula_Guard'!C14)=TYPE(CN11095),ISBLANK('Workbook_Formula_Guard'!C14)=ISBLANK(CN11095),EXACT('Workbook_Formula_Guard'!C14,CN11095)),0,1),1)</x:f>
        <x:v>0</x:v>
      </x:c>
    </x:row>
    <x:row r="11096">
      <x:c r="CL11096" t="str">
        <x:v>Workbook_Formula_Guard</x:v>
      </x:c>
      <x:c r="CM11096" t="str">
        <x:v>A15</x:v>
      </x:c>
      <x:c r="CN11096" t="str">
        <x:v>Rights_Coverage_View</x:v>
      </x:c>
      <x:c r="CO11096" t="n">
        <x:f>IFERROR(IF(AND(TYPE('Workbook_Formula_Guard'!A15)=TYPE(CN11096),ISBLANK('Workbook_Formula_Guard'!A15)=ISBLANK(CN11096),EXACT('Workbook_Formula_Guard'!A15,CN11096)),0,1),1)</x:f>
        <x:v>0</x:v>
      </x:c>
    </x:row>
    <x:row r="11097">
      <x:c r="CL11097" t="str">
        <x:v>Workbook_Formula_Guard</x:v>
      </x:c>
      <x:c r="CM11097" t="str">
        <x:v>B15</x:v>
      </x:c>
      <x:c r="CN11097" t="str">
        <x:v>H3</x:v>
      </x:c>
      <x:c r="CO11097" t="n">
        <x:f>IFERROR(IF(AND(TYPE('Workbook_Formula_Guard'!B15)=TYPE(CN11097),ISBLANK('Workbook_Formula_Guard'!B15)=ISBLANK(CN11097),EXACT('Workbook_Formula_Guard'!B15,CN11097)),0,1),1)</x:f>
        <x:v>0</x:v>
      </x:c>
    </x:row>
    <x:row r="11098">
      <x:c r="CL11098" t="str">
        <x:v>Workbook_Formula_Guard</x:v>
      </x:c>
      <x:c r="CM11098" t="str">
        <x:v>C15</x:v>
      </x:c>
      <x:c r="CN11098" t="str">
        <x:v>F:=IF(ISNUMBER($J3),$J3,IF($J3="INVALID_OVERRIDE","INVALID_OVERRIDE",IF($F3&lt;0,MAX(-1,'Subgroup_Overrides'!$B$7*$F3),$F3)))</x:v>
      </x:c>
      <x:c r="CO11098" t="n">
        <x:f>IFERROR(IF(AND(TYPE('Workbook_Formula_Guard'!C15)=TYPE(CN11098),ISBLANK('Workbook_Formula_Guard'!C15)=ISBLANK(CN11098),EXACT('Workbook_Formula_Guard'!C15,CN11098)),0,1),1)</x:f>
        <x:v>0</x:v>
      </x:c>
    </x:row>
    <x:row r="11099">
      <x:c r="CL11099" t="str">
        <x:v>Workbook_Formula_Guard</x:v>
      </x:c>
      <x:c r="CM11099" t="str">
        <x:v>A16</x:v>
      </x:c>
      <x:c r="CN11099" t="str">
        <x:v>Rights_Coverage_View</x:v>
      </x:c>
      <x:c r="CO11099" t="n">
        <x:f>IFERROR(IF(AND(TYPE('Workbook_Formula_Guard'!A16)=TYPE(CN11099),ISBLANK('Workbook_Formula_Guard'!A16)=ISBLANK(CN11099),EXACT('Workbook_Formula_Guard'!A16,CN11099)),0,1),1)</x:f>
        <x:v>0</x:v>
      </x:c>
    </x:row>
    <x:row r="11100">
      <x:c r="CL11100" t="str">
        <x:v>Workbook_Formula_Guard</x:v>
      </x:c>
      <x:c r="CM11100" t="str">
        <x:v>B16</x:v>
      </x:c>
      <x:c r="CN11100" t="str">
        <x:v>I3</x:v>
      </x:c>
      <x:c r="CO11100" t="n">
        <x:f>IFERROR(IF(AND(TYPE('Workbook_Formula_Guard'!B16)=TYPE(CN11100),ISBLANK('Workbook_Formula_Guard'!B16)=ISBLANK(CN11100),EXACT('Workbook_Formula_Guard'!B16,CN11100)),0,1),1)</x:f>
        <x:v>0</x:v>
      </x:c>
    </x:row>
    <x:row r="11101">
      <x:c r="CL11101" t="str">
        <x:v>Workbook_Formula_Guard</x:v>
      </x:c>
      <x:c r="CM11101" t="str">
        <x:v>C16</x:v>
      </x:c>
      <x:c r="CN11101" t="str">
        <x:v>F:=IF(ISNUMBER($K3),$K3,IF($K3="INVALID_OVERRIDE","INVALID_OVERRIDE",IF($G3&lt;0,MAX(-1,'Subgroup_Overrides'!$B$7*$G3),$G3)))</x:v>
      </x:c>
      <x:c r="CO11101" t="n">
        <x:f>IFERROR(IF(AND(TYPE('Workbook_Formula_Guard'!C16)=TYPE(CN11101),ISBLANK('Workbook_Formula_Guard'!C16)=ISBLANK(CN11101),EXACT('Workbook_Formula_Guard'!C16,CN11101)),0,1),1)</x:f>
        <x:v>0</x:v>
      </x:c>
    </x:row>
    <x:row r="11102">
      <x:c r="CL11102" t="str">
        <x:v>Workbook_Formula_Guard</x:v>
      </x:c>
      <x:c r="CM11102" t="str">
        <x:v>A17</x:v>
      </x:c>
      <x:c r="CN11102" t="str">
        <x:v>Rights_Coverage_View</x:v>
      </x:c>
      <x:c r="CO11102" t="n">
        <x:f>IFERROR(IF(AND(TYPE('Workbook_Formula_Guard'!A17)=TYPE(CN11102),ISBLANK('Workbook_Formula_Guard'!A17)=ISBLANK(CN11102),EXACT('Workbook_Formula_Guard'!A17,CN11102)),0,1),1)</x:f>
        <x:v>0</x:v>
      </x:c>
    </x:row>
    <x:row r="11103">
      <x:c r="CL11103" t="str">
        <x:v>Workbook_Formula_Guard</x:v>
      </x:c>
      <x:c r="CM11103" t="str">
        <x:v>B17</x:v>
      </x:c>
      <x:c r="CN11103" t="str">
        <x:v>J3</x:v>
      </x:c>
      <x:c r="CO11103" t="n">
        <x:f>IFERROR(IF(AND(TYPE('Workbook_Formula_Guard'!B17)=TYPE(CN11103),ISBLANK('Workbook_Formula_Guard'!B17)=ISBLANK(CN11103),EXACT('Workbook_Formula_Guard'!B17,CN11103)),0,1),1)</x:f>
        <x:v>0</x:v>
      </x:c>
    </x:row>
    <x:row r="11104">
      <x:c r="CL11104" t="str">
        <x:v>Workbook_Formula_Guard</x:v>
      </x:c>
      <x:c r="CM11104" t="str">
        <x:v>C17</x:v>
      </x:c>
      <x:c r="CN11104" t="str">
        <x:v>F:=IFERROR(IF(COUNTIF('Subgroup_Overrides'!$H$11:$H$100,"A|"&amp;$C3&amp;"|"&amp;$D3)=0,"",IF(AND(COUNTIF('Subgroup_Overrides'!$H$11:$H$100,"A|"&amp;$C3&amp;"|"&amp;$D3)=1,ISNUMBER(INDEX('Subgroup_Overrides'!$F$11:$F$100,MATCH("A|"&amp;$C3&amp;"|"&amp;$D3,'Subgroup_Overrides'!$H$11:$H$100,0))),NOT(ISBLANK(INDEX('Subgroup_Overrides'!$F$11:$F$100,MATCH("A|"&amp;$C3&amp;"|"&amp;$D3,'Subgroup_Overrides'!$H$11:$H$100,0)))),INDEX('Subgroup_Overrides'!$F$11:$F$100,MATCH("A|"&amp;$C3&amp;"|"&amp;$D3,'Subgroup_Overrides'!$H$11:$H$100,0))&gt;=-1,INDEX('Subgroup_Overrides'!$F$11:$F$100,MATCH("A|"&amp;$C3&amp;"|"&amp;$D3,'Subgroup_Overrides'!$H$11:$H$100,0))&lt;=1,LEN(TRIM(INDEX('Subgroup_Overrides'!$G$11:$G$100,MATCH("A|"&amp;$C3&amp;"|"&amp;$D3,'Subgroup_Overrides'!$H$11:$H$100,0))))&gt;0),INDEX('Subgroup_Overrides'!$F$11:$F$100,MATCH("A|"&amp;$C3&amp;"|"&amp;$D3,'Subgroup_Overrides'!$H$11:$H$100,0)),"INVALID_OVERRIDE")),"INVALID_OVERRIDE")</x:v>
      </x:c>
      <x:c r="CO11104" t="n">
        <x:f>IFERROR(IF(AND(TYPE('Workbook_Formula_Guard'!C17)=TYPE(CN11104),ISBLANK('Workbook_Formula_Guard'!C17)=ISBLANK(CN11104),EXACT('Workbook_Formula_Guard'!C17,CN11104)),0,1),1)</x:f>
        <x:v>0</x:v>
      </x:c>
    </x:row>
    <x:row r="11105">
      <x:c r="CL11105" t="str">
        <x:v>Workbook_Formula_Guard</x:v>
      </x:c>
      <x:c r="CM11105" t="str">
        <x:v>A18</x:v>
      </x:c>
      <x:c r="CN11105" t="str">
        <x:v>Rights_Coverage_View</x:v>
      </x:c>
      <x:c r="CO11105" t="n">
        <x:f>IFERROR(IF(AND(TYPE('Workbook_Formula_Guard'!A18)=TYPE(CN11105),ISBLANK('Workbook_Formula_Guard'!A18)=ISBLANK(CN11105),EXACT('Workbook_Formula_Guard'!A18,CN11105)),0,1),1)</x:f>
        <x:v>0</x:v>
      </x:c>
    </x:row>
    <x:row r="11106">
      <x:c r="CL11106" t="str">
        <x:v>Workbook_Formula_Guard</x:v>
      </x:c>
      <x:c r="CM11106" t="str">
        <x:v>B18</x:v>
      </x:c>
      <x:c r="CN11106" t="str">
        <x:v>K3</x:v>
      </x:c>
      <x:c r="CO11106" t="n">
        <x:f>IFERROR(IF(AND(TYPE('Workbook_Formula_Guard'!B18)=TYPE(CN11106),ISBLANK('Workbook_Formula_Guard'!B18)=ISBLANK(CN11106),EXACT('Workbook_Formula_Guard'!B18,CN11106)),0,1),1)</x:f>
        <x:v>0</x:v>
      </x:c>
    </x:row>
    <x:row r="11107">
      <x:c r="CL11107" t="str">
        <x:v>Workbook_Formula_Guard</x:v>
      </x:c>
      <x:c r="CM11107" t="str">
        <x:v>C18</x:v>
      </x:c>
      <x:c r="CN11107" t="str">
        <x:v>F:=IFERROR(IF(COUNTIF('Subgroup_Overrides'!$H$11:$H$100,"B|"&amp;$C3&amp;"|"&amp;$D3)=0,"",IF(AND(COUNTIF('Subgroup_Overrides'!$H$11:$H$100,"B|"&amp;$C3&amp;"|"&amp;$D3)=1,ISNUMBER(INDEX('Subgroup_Overrides'!$F$11:$F$100,MATCH("B|"&amp;$C3&amp;"|"&amp;$D3,'Subgroup_Overrides'!$H$11:$H$100,0))),NOT(ISBLANK(INDEX('Subgroup_Overrides'!$F$11:$F$100,MATCH("B|"&amp;$C3&amp;"|"&amp;$D3,'Subgroup_Overrides'!$H$11:$H$100,0)))),INDEX('Subgroup_Overrides'!$F$11:$F$100,MATCH("B|"&amp;$C3&amp;"|"&amp;$D3,'Subgroup_Overrides'!$H$11:$H$100,0))&gt;=-1,INDEX('Subgroup_Overrides'!$F$11:$F$100,MATCH("B|"&amp;$C3&amp;"|"&amp;$D3,'Subgroup_Overrides'!$H$11:$H$100,0))&lt;=1,LEN(TRIM(INDEX('Subgroup_Overrides'!$G$11:$G$100,MATCH("B|"&amp;$C3&amp;"|"&amp;$D3,'Subgroup_Overrides'!$H$11:$H$100,0))))&gt;0),INDEX('Subgroup_Overrides'!$F$11:$F$100,MATCH("B|"&amp;$C3&amp;"|"&amp;$D3,'Subgroup_Overrides'!$H$11:$H$100,0)),"INVALID_OVERRIDE")),"INVALID_OVERRIDE")</x:v>
      </x:c>
      <x:c r="CO11107" t="n">
        <x:f>IFERROR(IF(AND(TYPE('Workbook_Formula_Guard'!C18)=TYPE(CN11107),ISBLANK('Workbook_Formula_Guard'!C18)=ISBLANK(CN11107),EXACT('Workbook_Formula_Guard'!C18,CN11107)),0,1),1)</x:f>
        <x:v>0</x:v>
      </x:c>
    </x:row>
    <x:row r="11108">
      <x:c r="CL11108" t="str">
        <x:v>Workbook_Formula_Guard</x:v>
      </x:c>
      <x:c r="CM11108" t="str">
        <x:v>A19</x:v>
      </x:c>
      <x:c r="CN11108" t="str">
        <x:v>Rights_Coverage_View</x:v>
      </x:c>
      <x:c r="CO11108" t="n">
        <x:f>IFERROR(IF(AND(TYPE('Workbook_Formula_Guard'!A19)=TYPE(CN11108),ISBLANK('Workbook_Formula_Guard'!A19)=ISBLANK(CN11108),EXACT('Workbook_Formula_Guard'!A19,CN11108)),0,1),1)</x:f>
        <x:v>0</x:v>
      </x:c>
    </x:row>
    <x:row r="11109">
      <x:c r="CL11109" t="str">
        <x:v>Workbook_Formula_Guard</x:v>
      </x:c>
      <x:c r="CM11109" t="str">
        <x:v>B19</x:v>
      </x:c>
      <x:c r="CN11109" t="str">
        <x:v>L3</x:v>
      </x:c>
      <x:c r="CO11109" t="n">
        <x:f>IFERROR(IF(AND(TYPE('Workbook_Formula_Guard'!B19)=TYPE(CN11109),ISBLANK('Workbook_Formula_Guard'!B19)=ISBLANK(CN11109),EXACT('Workbook_Formula_Guard'!B19,CN11109)),0,1),1)</x:f>
        <x:v>0</x:v>
      </x:c>
    </x:row>
    <x:row r="11110">
      <x:c r="CL11110" t="str">
        <x:v>Workbook_Formula_Guard</x:v>
      </x:c>
      <x:c r="CM11110" t="str">
        <x:v>C19</x:v>
      </x:c>
      <x:c r="CN11110" t="str">
        <x:v>F:=TRIM(B3)</x:v>
      </x:c>
      <x:c r="CO11110" t="n">
        <x:f>IFERROR(IF(AND(TYPE('Workbook_Formula_Guard'!C19)=TYPE(CN11110),ISBLANK('Workbook_Formula_Guard'!C19)=ISBLANK(CN11110),EXACT('Workbook_Formula_Guard'!C19,CN11110)),0,1),1)</x:f>
        <x:v>0</x:v>
      </x:c>
    </x:row>
    <x:row r="11111">
      <x:c r="CL11111" t="str">
        <x:v>Workbook_Formula_Guard</x:v>
      </x:c>
      <x:c r="CM11111" t="str">
        <x:v>A20</x:v>
      </x:c>
      <x:c r="CN11111" t="str">
        <x:v>Rights_Coverage_View</x:v>
      </x:c>
      <x:c r="CO11111" t="n">
        <x:f>IFERROR(IF(AND(TYPE('Workbook_Formula_Guard'!A20)=TYPE(CN11111),ISBLANK('Workbook_Formula_Guard'!A20)=ISBLANK(CN11111),EXACT('Workbook_Formula_Guard'!A20,CN11111)),0,1),1)</x:f>
        <x:v>0</x:v>
      </x:c>
    </x:row>
    <x:row r="11112">
      <x:c r="CL11112" t="str">
        <x:v>Workbook_Formula_Guard</x:v>
      </x:c>
      <x:c r="CM11112" t="str">
        <x:v>B20</x:v>
      </x:c>
      <x:c r="CN11112" t="str">
        <x:v>M3</x:v>
      </x:c>
      <x:c r="CO11112" t="n">
        <x:f>IFERROR(IF(AND(TYPE('Workbook_Formula_Guard'!B20)=TYPE(CN11112),ISBLANK('Workbook_Formula_Guard'!B20)=ISBLANK(CN11112),EXACT('Workbook_Formula_Guard'!B20,CN11112)),0,1),1)</x:f>
        <x:v>0</x:v>
      </x:c>
    </x:row>
    <x:row r="11113">
      <x:c r="CL11113" t="str">
        <x:v>Workbook_Formula_Guard</x:v>
      </x:c>
      <x:c r="CM11113" t="str">
        <x:v>C20</x:v>
      </x:c>
      <x:c r="CN11113" t="str">
        <x:v>F:=IF(ISNUMBER($H3),$H3,"")</x:v>
      </x:c>
      <x:c r="CO11113" t="n">
        <x:f>IFERROR(IF(AND(TYPE('Workbook_Formula_Guard'!C20)=TYPE(CN11113),ISBLANK('Workbook_Formula_Guard'!C20)=ISBLANK(CN11113),EXACT('Workbook_Formula_Guard'!C20,CN11113)),0,1),1)</x:f>
        <x:v>0</x:v>
      </x:c>
    </x:row>
    <x:row r="11114">
      <x:c r="CL11114" t="str">
        <x:v>Workbook_Formula_Guard</x:v>
      </x:c>
      <x:c r="CM11114" t="str">
        <x:v>A21</x:v>
      </x:c>
      <x:c r="CN11114" t="str">
        <x:v>Rights_Coverage_View</x:v>
      </x:c>
      <x:c r="CO11114" t="n">
        <x:f>IFERROR(IF(AND(TYPE('Workbook_Formula_Guard'!A21)=TYPE(CN11114),ISBLANK('Workbook_Formula_Guard'!A21)=ISBLANK(CN11114),EXACT('Workbook_Formula_Guard'!A21,CN11114)),0,1),1)</x:f>
        <x:v>0</x:v>
      </x:c>
    </x:row>
    <x:row r="11115">
      <x:c r="CL11115" t="str">
        <x:v>Workbook_Formula_Guard</x:v>
      </x:c>
      <x:c r="CM11115" t="str">
        <x:v>B21</x:v>
      </x:c>
      <x:c r="CN11115" t="str">
        <x:v>N3</x:v>
      </x:c>
      <x:c r="CO11115" t="n">
        <x:f>IFERROR(IF(AND(TYPE('Workbook_Formula_Guard'!B21)=TYPE(CN11115),ISBLANK('Workbook_Formula_Guard'!B21)=ISBLANK(CN11115),EXACT('Workbook_Formula_Guard'!B21,CN11115)),0,1),1)</x:f>
        <x:v>0</x:v>
      </x:c>
    </x:row>
    <x:row r="11116">
      <x:c r="CL11116" t="str">
        <x:v>Workbook_Formula_Guard</x:v>
      </x:c>
      <x:c r="CM11116" t="str">
        <x:v>C21</x:v>
      </x:c>
      <x:c r="CN11116" t="str">
        <x:v>F:=IF(ISNUMBER($I3),$I3,"")</x:v>
      </x:c>
      <x:c r="CO11116" t="n">
        <x:f>IFERROR(IF(AND(TYPE('Workbook_Formula_Guard'!C21)=TYPE(CN11116),ISBLANK('Workbook_Formula_Guard'!C21)=ISBLANK(CN11116),EXACT('Workbook_Formula_Guard'!C21,CN11116)),0,1),1)</x:f>
        <x:v>0</x:v>
      </x:c>
    </x:row>
    <x:row r="11117">
      <x:c r="CL11117" t="str">
        <x:v>Workbook_Formula_Guard</x:v>
      </x:c>
      <x:c r="CM11117" t="str">
        <x:v>A22</x:v>
      </x:c>
      <x:c r="CN11117" t="str">
        <x:v>Rights_Coverage_View</x:v>
      </x:c>
      <x:c r="CO11117" t="n">
        <x:f>IFERROR(IF(AND(TYPE('Workbook_Formula_Guard'!A22)=TYPE(CN11117),ISBLANK('Workbook_Formula_Guard'!A22)=ISBLANK(CN11117),EXACT('Workbook_Formula_Guard'!A22,CN11117)),0,1),1)</x:f>
        <x:v>0</x:v>
      </x:c>
    </x:row>
    <x:row r="11118">
      <x:c r="CL11118" t="str">
        <x:v>Workbook_Formula_Guard</x:v>
      </x:c>
      <x:c r="CM11118" t="str">
        <x:v>B22</x:v>
      </x:c>
      <x:c r="CN11118" t="str">
        <x:v>O3</x:v>
      </x:c>
      <x:c r="CO11118" t="n">
        <x:f>IFERROR(IF(AND(TYPE('Workbook_Formula_Guard'!B22)=TYPE(CN11118),ISBLANK('Workbook_Formula_Guard'!B22)=ISBLANK(CN11118),EXACT('Workbook_Formula_Guard'!B22,CN11118)),0,1),1)</x:f>
        <x:v>0</x:v>
      </x:c>
    </x:row>
    <x:row r="11119">
      <x:c r="CL11119" t="str">
        <x:v>Workbook_Formula_Guard</x:v>
      </x:c>
      <x:c r="CM11119" t="str">
        <x:v>C22</x:v>
      </x:c>
      <x:c r="CN11119" t="str">
        <x:v>F:=IF(ISNUMBER($M3),$B3&amp;"|"&amp;ROUND($M3*1000000000000,0),"")</x:v>
      </x:c>
      <x:c r="CO11119" t="n">
        <x:f>IFERROR(IF(AND(TYPE('Workbook_Formula_Guard'!C22)=TYPE(CN11119),ISBLANK('Workbook_Formula_Guard'!C22)=ISBLANK(CN11119),EXACT('Workbook_Formula_Guard'!C22,CN11119)),0,1),1)</x:f>
        <x:v>0</x:v>
      </x:c>
    </x:row>
    <x:row r="11120">
      <x:c r="CL11120" t="str">
        <x:v>Workbook_Formula_Guard</x:v>
      </x:c>
      <x:c r="CM11120" t="str">
        <x:v>A23</x:v>
      </x:c>
      <x:c r="CN11120" t="str">
        <x:v>Rights_Coverage_View</x:v>
      </x:c>
      <x:c r="CO11120" t="n">
        <x:f>IFERROR(IF(AND(TYPE('Workbook_Formula_Guard'!A23)=TYPE(CN11120),ISBLANK('Workbook_Formula_Guard'!A23)=ISBLANK(CN11120),EXACT('Workbook_Formula_Guard'!A23,CN11120)),0,1),1)</x:f>
        <x:v>0</x:v>
      </x:c>
    </x:row>
    <x:row r="11121">
      <x:c r="CL11121" t="str">
        <x:v>Workbook_Formula_Guard</x:v>
      </x:c>
      <x:c r="CM11121" t="str">
        <x:v>B23</x:v>
      </x:c>
      <x:c r="CN11121" t="str">
        <x:v>P3</x:v>
      </x:c>
      <x:c r="CO11121" t="n">
        <x:f>IFERROR(IF(AND(TYPE('Workbook_Formula_Guard'!B23)=TYPE(CN11121),ISBLANK('Workbook_Formula_Guard'!B23)=ISBLANK(CN11121),EXACT('Workbook_Formula_Guard'!B23,CN11121)),0,1),1)</x:f>
        <x:v>0</x:v>
      </x:c>
    </x:row>
    <x:row r="11122">
      <x:c r="CL11122" t="str">
        <x:v>Workbook_Formula_Guard</x:v>
      </x:c>
      <x:c r="CM11122" t="str">
        <x:v>C23</x:v>
      </x:c>
      <x:c r="CN11122" t="str">
        <x:v>F:=IF(ISNUMBER($N3),$B3&amp;"|"&amp;ROUND($N3*1000000000000,0),"")</x:v>
      </x:c>
      <x:c r="CO11122" t="n">
        <x:f>IFERROR(IF(AND(TYPE('Workbook_Formula_Guard'!C23)=TYPE(CN11122),ISBLANK('Workbook_Formula_Guard'!C23)=ISBLANK(CN11122),EXACT('Workbook_Formula_Guard'!C23,CN11122)),0,1),1)</x:f>
        <x:v>0</x:v>
      </x:c>
    </x:row>
    <x:row r="11123">
      <x:c r="CL11123" t="str">
        <x:v>Workbook_Formula_Guard</x:v>
      </x:c>
      <x:c r="CM11123" t="str">
        <x:v>A24</x:v>
      </x:c>
      <x:c r="CN11123" t="str">
        <x:v>Rights_Coverage_View</x:v>
      </x:c>
      <x:c r="CO11123" t="n">
        <x:f>IFERROR(IF(AND(TYPE('Workbook_Formula_Guard'!A24)=TYPE(CN11123),ISBLANK('Workbook_Formula_Guard'!A24)=ISBLANK(CN11123),EXACT('Workbook_Formula_Guard'!A24,CN11123)),0,1),1)</x:f>
        <x:v>0</x:v>
      </x:c>
    </x:row>
    <x:row r="11124">
      <x:c r="CL11124" t="str">
        <x:v>Workbook_Formula_Guard</x:v>
      </x:c>
      <x:c r="CM11124" t="str">
        <x:v>B24</x:v>
      </x:c>
      <x:c r="CN11124" t="str">
        <x:v>F4</x:v>
      </x:c>
      <x:c r="CO11124" t="n">
        <x:f>IFERROR(IF(AND(TYPE('Workbook_Formula_Guard'!B24)=TYPE(CN11124),ISBLANK('Workbook_Formula_Guard'!B24)=ISBLANK(CN11124),EXACT('Workbook_Formula_Guard'!B24,CN11124)),0,1),1)</x:f>
        <x:v>0</x:v>
      </x:c>
    </x:row>
    <x:row r="11125">
      <x:c r="CL11125" t="str">
        <x:v>Workbook_Formula_Guard</x:v>
      </x:c>
      <x:c r="CM11125" t="str">
        <x:v>C24</x:v>
      </x:c>
      <x:c r="CN11125" t="str">
        <x:v>F:=INDEX(I_prop!$B$7:$H$13, MATCH($C4, I_prop!$A$7:$A$13,0), MATCH($D4, I_prop!$B$6:$H$6,0))</x:v>
      </x:c>
      <x:c r="CO11125" t="n">
        <x:f>IFERROR(IF(AND(TYPE('Workbook_Formula_Guard'!C24)=TYPE(CN11125),ISBLANK('Workbook_Formula_Guard'!C24)=ISBLANK(CN11125),EXACT('Workbook_Formula_Guard'!C24,CN11125)),0,1),1)</x:f>
        <x:v>0</x:v>
      </x:c>
    </x:row>
    <x:row r="11126">
      <x:c r="CL11126" t="str">
        <x:v>Workbook_Formula_Guard</x:v>
      </x:c>
      <x:c r="CM11126" t="str">
        <x:v>A25</x:v>
      </x:c>
      <x:c r="CN11126" t="str">
        <x:v>Rights_Coverage_View</x:v>
      </x:c>
      <x:c r="CO11126" t="n">
        <x:f>IFERROR(IF(AND(TYPE('Workbook_Formula_Guard'!A25)=TYPE(CN11126),ISBLANK('Workbook_Formula_Guard'!A25)=ISBLANK(CN11126),EXACT('Workbook_Formula_Guard'!A25,CN11126)),0,1),1)</x:f>
        <x:v>0</x:v>
      </x:c>
    </x:row>
    <x:row r="11127">
      <x:c r="CL11127" t="str">
        <x:v>Workbook_Formula_Guard</x:v>
      </x:c>
      <x:c r="CM11127" t="str">
        <x:v>B25</x:v>
      </x:c>
      <x:c r="CN11127" t="str">
        <x:v>G4</x:v>
      </x:c>
      <x:c r="CO11127" t="n">
        <x:f>IFERROR(IF(AND(TYPE('Workbook_Formula_Guard'!B25)=TYPE(CN11127),ISBLANK('Workbook_Formula_Guard'!B25)=ISBLANK(CN11127),EXACT('Workbook_Formula_Guard'!B25,CN11127)),0,1),1)</x:f>
        <x:v>0</x:v>
      </x:c>
    </x:row>
    <x:row r="11128">
      <x:c r="CL11128" t="str">
        <x:v>Workbook_Formula_Guard</x:v>
      </x:c>
      <x:c r="CM11128" t="str">
        <x:v>C25</x:v>
      </x:c>
      <x:c r="CN11128" t="str">
        <x:v>F:=INDEX(I_prop!$B$18:$H$24, MATCH($C4, I_prop!$A$18:$A$24,0), MATCH($D4, I_prop!$B$17:$H$17,0))</x:v>
      </x:c>
      <x:c r="CO11128" t="n">
        <x:f>IFERROR(IF(AND(TYPE('Workbook_Formula_Guard'!C25)=TYPE(CN11128),ISBLANK('Workbook_Formula_Guard'!C25)=ISBLANK(CN11128),EXACT('Workbook_Formula_Guard'!C25,CN11128)),0,1),1)</x:f>
        <x:v>0</x:v>
      </x:c>
    </x:row>
    <x:row r="11129">
      <x:c r="CL11129" t="str">
        <x:v>Workbook_Formula_Guard</x:v>
      </x:c>
      <x:c r="CM11129" t="str">
        <x:v>A26</x:v>
      </x:c>
      <x:c r="CN11129" t="str">
        <x:v>Rights_Coverage_View</x:v>
      </x:c>
      <x:c r="CO11129" t="n">
        <x:f>IFERROR(IF(AND(TYPE('Workbook_Formula_Guard'!A26)=TYPE(CN11129),ISBLANK('Workbook_Formula_Guard'!A26)=ISBLANK(CN11129),EXACT('Workbook_Formula_Guard'!A26,CN11129)),0,1),1)</x:f>
        <x:v>0</x:v>
      </x:c>
    </x:row>
    <x:row r="11130">
      <x:c r="CL11130" t="str">
        <x:v>Workbook_Formula_Guard</x:v>
      </x:c>
      <x:c r="CM11130" t="str">
        <x:v>B26</x:v>
      </x:c>
      <x:c r="CN11130" t="str">
        <x:v>H4</x:v>
      </x:c>
      <x:c r="CO11130" t="n">
        <x:f>IFERROR(IF(AND(TYPE('Workbook_Formula_Guard'!B26)=TYPE(CN11130),ISBLANK('Workbook_Formula_Guard'!B26)=ISBLANK(CN11130),EXACT('Workbook_Formula_Guard'!B26,CN11130)),0,1),1)</x:f>
        <x:v>0</x:v>
      </x:c>
    </x:row>
    <x:row r="11131">
      <x:c r="CL11131" t="str">
        <x:v>Workbook_Formula_Guard</x:v>
      </x:c>
      <x:c r="CM11131" t="str">
        <x:v>C26</x:v>
      </x:c>
      <x:c r="CN11131" t="str">
        <x:v>F:=IF(ISNUMBER($J4),$J4,IF($J4="INVALID_OVERRIDE","INVALID_OVERRIDE",IF($F4&lt;0,MAX(-1,'Subgroup_Overrides'!$B$7*$F4),$F4)))</x:v>
      </x:c>
      <x:c r="CO11131" t="n">
        <x:f>IFERROR(IF(AND(TYPE('Workbook_Formula_Guard'!C26)=TYPE(CN11131),ISBLANK('Workbook_Formula_Guard'!C26)=ISBLANK(CN11131),EXACT('Workbook_Formula_Guard'!C26,CN11131)),0,1),1)</x:f>
        <x:v>0</x:v>
      </x:c>
    </x:row>
    <x:row r="11132">
      <x:c r="CL11132" t="str">
        <x:v>Workbook_Formula_Guard</x:v>
      </x:c>
      <x:c r="CM11132" t="str">
        <x:v>A27</x:v>
      </x:c>
      <x:c r="CN11132" t="str">
        <x:v>Rights_Coverage_View</x:v>
      </x:c>
      <x:c r="CO11132" t="n">
        <x:f>IFERROR(IF(AND(TYPE('Workbook_Formula_Guard'!A27)=TYPE(CN11132),ISBLANK('Workbook_Formula_Guard'!A27)=ISBLANK(CN11132),EXACT('Workbook_Formula_Guard'!A27,CN11132)),0,1),1)</x:f>
        <x:v>0</x:v>
      </x:c>
    </x:row>
    <x:row r="11133">
      <x:c r="CL11133" t="str">
        <x:v>Workbook_Formula_Guard</x:v>
      </x:c>
      <x:c r="CM11133" t="str">
        <x:v>B27</x:v>
      </x:c>
      <x:c r="CN11133" t="str">
        <x:v>I4</x:v>
      </x:c>
      <x:c r="CO11133" t="n">
        <x:f>IFERROR(IF(AND(TYPE('Workbook_Formula_Guard'!B27)=TYPE(CN11133),ISBLANK('Workbook_Formula_Guard'!B27)=ISBLANK(CN11133),EXACT('Workbook_Formula_Guard'!B27,CN11133)),0,1),1)</x:f>
        <x:v>0</x:v>
      </x:c>
    </x:row>
    <x:row r="11134">
      <x:c r="CL11134" t="str">
        <x:v>Workbook_Formula_Guard</x:v>
      </x:c>
      <x:c r="CM11134" t="str">
        <x:v>C27</x:v>
      </x:c>
      <x:c r="CN11134" t="str">
        <x:v>F:=IF(ISNUMBER($K4),$K4,IF($K4="INVALID_OVERRIDE","INVALID_OVERRIDE",IF($G4&lt;0,MAX(-1,'Subgroup_Overrides'!$B$7*$G4),$G4)))</x:v>
      </x:c>
      <x:c r="CO11134" t="n">
        <x:f>IFERROR(IF(AND(TYPE('Workbook_Formula_Guard'!C27)=TYPE(CN11134),ISBLANK('Workbook_Formula_Guard'!C27)=ISBLANK(CN11134),EXACT('Workbook_Formula_Guard'!C27,CN11134)),0,1),1)</x:f>
        <x:v>0</x:v>
      </x:c>
    </x:row>
    <x:row r="11135">
      <x:c r="CL11135" t="str">
        <x:v>Workbook_Formula_Guard</x:v>
      </x:c>
      <x:c r="CM11135" t="str">
        <x:v>A28</x:v>
      </x:c>
      <x:c r="CN11135" t="str">
        <x:v>Rights_Coverage_View</x:v>
      </x:c>
      <x:c r="CO11135" t="n">
        <x:f>IFERROR(IF(AND(TYPE('Workbook_Formula_Guard'!A28)=TYPE(CN11135),ISBLANK('Workbook_Formula_Guard'!A28)=ISBLANK(CN11135),EXACT('Workbook_Formula_Guard'!A28,CN11135)),0,1),1)</x:f>
        <x:v>0</x:v>
      </x:c>
    </x:row>
    <x:row r="11136">
      <x:c r="CL11136" t="str">
        <x:v>Workbook_Formula_Guard</x:v>
      </x:c>
      <x:c r="CM11136" t="str">
        <x:v>B28</x:v>
      </x:c>
      <x:c r="CN11136" t="str">
        <x:v>J4</x:v>
      </x:c>
      <x:c r="CO11136" t="n">
        <x:f>IFERROR(IF(AND(TYPE('Workbook_Formula_Guard'!B28)=TYPE(CN11136),ISBLANK('Workbook_Formula_Guard'!B28)=ISBLANK(CN11136),EXACT('Workbook_Formula_Guard'!B28,CN11136)),0,1),1)</x:f>
        <x:v>0</x:v>
      </x:c>
    </x:row>
    <x:row r="11137">
      <x:c r="CL11137" t="str">
        <x:v>Workbook_Formula_Guard</x:v>
      </x:c>
      <x:c r="CM11137" t="str">
        <x:v>C28</x:v>
      </x:c>
      <x:c r="CN11137" t="str">
        <x:v>F:=IFERROR(IF(COUNTIF('Subgroup_Overrides'!$H$11:$H$100,"A|"&amp;$C4&amp;"|"&amp;$D4)=0,"",IF(AND(COUNTIF('Subgroup_Overrides'!$H$11:$H$100,"A|"&amp;$C4&amp;"|"&amp;$D4)=1,ISNUMBER(INDEX('Subgroup_Overrides'!$F$11:$F$100,MATCH("A|"&amp;$C4&amp;"|"&amp;$D4,'Subgroup_Overrides'!$H$11:$H$100,0))),NOT(ISBLANK(INDEX('Subgroup_Overrides'!$F$11:$F$100,MATCH("A|"&amp;$C4&amp;"|"&amp;$D4,'Subgroup_Overrides'!$H$11:$H$100,0)))),INDEX('Subgroup_Overrides'!$F$11:$F$100,MATCH("A|"&amp;$C4&amp;"|"&amp;$D4,'Subgroup_Overrides'!$H$11:$H$100,0))&gt;=-1,INDEX('Subgroup_Overrides'!$F$11:$F$100,MATCH("A|"&amp;$C4&amp;"|"&amp;$D4,'Subgroup_Overrides'!$H$11:$H$100,0))&lt;=1,LEN(TRIM(INDEX('Subgroup_Overrides'!$G$11:$G$100,MATCH("A|"&amp;$C4&amp;"|"&amp;$D4,'Subgroup_Overrides'!$H$11:$H$100,0))))&gt;0),INDEX('Subgroup_Overrides'!$F$11:$F$100,MATCH("A|"&amp;$C4&amp;"|"&amp;$D4,'Subgroup_Overrides'!$H$11:$H$100,0)),"INVALID_OVERRIDE")),"INVALID_OVERRIDE")</x:v>
      </x:c>
      <x:c r="CO11137" t="n">
        <x:f>IFERROR(IF(AND(TYPE('Workbook_Formula_Guard'!C28)=TYPE(CN11137),ISBLANK('Workbook_Formula_Guard'!C28)=ISBLANK(CN11137),EXACT('Workbook_Formula_Guard'!C28,CN11137)),0,1),1)</x:f>
        <x:v>0</x:v>
      </x:c>
    </x:row>
    <x:row r="11138">
      <x:c r="CL11138" t="str">
        <x:v>Workbook_Formula_Guard</x:v>
      </x:c>
      <x:c r="CM11138" t="str">
        <x:v>A29</x:v>
      </x:c>
      <x:c r="CN11138" t="str">
        <x:v>Rights_Coverage_View</x:v>
      </x:c>
      <x:c r="CO11138" t="n">
        <x:f>IFERROR(IF(AND(TYPE('Workbook_Formula_Guard'!A29)=TYPE(CN11138),ISBLANK('Workbook_Formula_Guard'!A29)=ISBLANK(CN11138),EXACT('Workbook_Formula_Guard'!A29,CN11138)),0,1),1)</x:f>
        <x:v>0</x:v>
      </x:c>
    </x:row>
    <x:row r="11139">
      <x:c r="CL11139" t="str">
        <x:v>Workbook_Formula_Guard</x:v>
      </x:c>
      <x:c r="CM11139" t="str">
        <x:v>B29</x:v>
      </x:c>
      <x:c r="CN11139" t="str">
        <x:v>K4</x:v>
      </x:c>
      <x:c r="CO11139" t="n">
        <x:f>IFERROR(IF(AND(TYPE('Workbook_Formula_Guard'!B29)=TYPE(CN11139),ISBLANK('Workbook_Formula_Guard'!B29)=ISBLANK(CN11139),EXACT('Workbook_Formula_Guard'!B29,CN11139)),0,1),1)</x:f>
        <x:v>0</x:v>
      </x:c>
    </x:row>
    <x:row r="11140">
      <x:c r="CL11140" t="str">
        <x:v>Workbook_Formula_Guard</x:v>
      </x:c>
      <x:c r="CM11140" t="str">
        <x:v>C29</x:v>
      </x:c>
      <x:c r="CN11140" t="str">
        <x:v>F:=IFERROR(IF(COUNTIF('Subgroup_Overrides'!$H$11:$H$100,"B|"&amp;$C4&amp;"|"&amp;$D4)=0,"",IF(AND(COUNTIF('Subgroup_Overrides'!$H$11:$H$100,"B|"&amp;$C4&amp;"|"&amp;$D4)=1,ISNUMBER(INDEX('Subgroup_Overrides'!$F$11:$F$100,MATCH("B|"&amp;$C4&amp;"|"&amp;$D4,'Subgroup_Overrides'!$H$11:$H$100,0))),NOT(ISBLANK(INDEX('Subgroup_Overrides'!$F$11:$F$100,MATCH("B|"&amp;$C4&amp;"|"&amp;$D4,'Subgroup_Overrides'!$H$11:$H$100,0)))),INDEX('Subgroup_Overrides'!$F$11:$F$100,MATCH("B|"&amp;$C4&amp;"|"&amp;$D4,'Subgroup_Overrides'!$H$11:$H$100,0))&gt;=-1,INDEX('Subgroup_Overrides'!$F$11:$F$100,MATCH("B|"&amp;$C4&amp;"|"&amp;$D4,'Subgroup_Overrides'!$H$11:$H$100,0))&lt;=1,LEN(TRIM(INDEX('Subgroup_Overrides'!$G$11:$G$100,MATCH("B|"&amp;$C4&amp;"|"&amp;$D4,'Subgroup_Overrides'!$H$11:$H$100,0))))&gt;0),INDEX('Subgroup_Overrides'!$F$11:$F$100,MATCH("B|"&amp;$C4&amp;"|"&amp;$D4,'Subgroup_Overrides'!$H$11:$H$100,0)),"INVALID_OVERRIDE")),"INVALID_OVERRIDE")</x:v>
      </x:c>
      <x:c r="CO11140" t="n">
        <x:f>IFERROR(IF(AND(TYPE('Workbook_Formula_Guard'!C29)=TYPE(CN11140),ISBLANK('Workbook_Formula_Guard'!C29)=ISBLANK(CN11140),EXACT('Workbook_Formula_Guard'!C29,CN11140)),0,1),1)</x:f>
        <x:v>0</x:v>
      </x:c>
    </x:row>
    <x:row r="11141">
      <x:c r="CL11141" t="str">
        <x:v>Workbook_Formula_Guard</x:v>
      </x:c>
      <x:c r="CM11141" t="str">
        <x:v>A30</x:v>
      </x:c>
      <x:c r="CN11141" t="str">
        <x:v>Rights_Coverage_View</x:v>
      </x:c>
      <x:c r="CO11141" t="n">
        <x:f>IFERROR(IF(AND(TYPE('Workbook_Formula_Guard'!A30)=TYPE(CN11141),ISBLANK('Workbook_Formula_Guard'!A30)=ISBLANK(CN11141),EXACT('Workbook_Formula_Guard'!A30,CN11141)),0,1),1)</x:f>
        <x:v>0</x:v>
      </x:c>
    </x:row>
    <x:row r="11142">
      <x:c r="CL11142" t="str">
        <x:v>Workbook_Formula_Guard</x:v>
      </x:c>
      <x:c r="CM11142" t="str">
        <x:v>B30</x:v>
      </x:c>
      <x:c r="CN11142" t="str">
        <x:v>L4</x:v>
      </x:c>
      <x:c r="CO11142" t="n">
        <x:f>IFERROR(IF(AND(TYPE('Workbook_Formula_Guard'!B30)=TYPE(CN11142),ISBLANK('Workbook_Formula_Guard'!B30)=ISBLANK(CN11142),EXACT('Workbook_Formula_Guard'!B30,CN11142)),0,1),1)</x:f>
        <x:v>0</x:v>
      </x:c>
    </x:row>
    <x:row r="11143">
      <x:c r="CL11143" t="str">
        <x:v>Workbook_Formula_Guard</x:v>
      </x:c>
      <x:c r="CM11143" t="str">
        <x:v>C30</x:v>
      </x:c>
      <x:c r="CN11143" t="str">
        <x:v>F:=TRIM(B4)</x:v>
      </x:c>
      <x:c r="CO11143" t="n">
        <x:f>IFERROR(IF(AND(TYPE('Workbook_Formula_Guard'!C30)=TYPE(CN11143),ISBLANK('Workbook_Formula_Guard'!C30)=ISBLANK(CN11143),EXACT('Workbook_Formula_Guard'!C30,CN11143)),0,1),1)</x:f>
        <x:v>0</x:v>
      </x:c>
    </x:row>
    <x:row r="11144">
      <x:c r="CL11144" t="str">
        <x:v>Workbook_Formula_Guard</x:v>
      </x:c>
      <x:c r="CM11144" t="str">
        <x:v>A31</x:v>
      </x:c>
      <x:c r="CN11144" t="str">
        <x:v>Rights_Coverage_View</x:v>
      </x:c>
      <x:c r="CO11144" t="n">
        <x:f>IFERROR(IF(AND(TYPE('Workbook_Formula_Guard'!A31)=TYPE(CN11144),ISBLANK('Workbook_Formula_Guard'!A31)=ISBLANK(CN11144),EXACT('Workbook_Formula_Guard'!A31,CN11144)),0,1),1)</x:f>
        <x:v>0</x:v>
      </x:c>
    </x:row>
    <x:row r="11145">
      <x:c r="CL11145" t="str">
        <x:v>Workbook_Formula_Guard</x:v>
      </x:c>
      <x:c r="CM11145" t="str">
        <x:v>B31</x:v>
      </x:c>
      <x:c r="CN11145" t="str">
        <x:v>M4</x:v>
      </x:c>
      <x:c r="CO11145" t="n">
        <x:f>IFERROR(IF(AND(TYPE('Workbook_Formula_Guard'!B31)=TYPE(CN11145),ISBLANK('Workbook_Formula_Guard'!B31)=ISBLANK(CN11145),EXACT('Workbook_Formula_Guard'!B31,CN11145)),0,1),1)</x:f>
        <x:v>0</x:v>
      </x:c>
    </x:row>
    <x:row r="11146">
      <x:c r="CL11146" t="str">
        <x:v>Workbook_Formula_Guard</x:v>
      </x:c>
      <x:c r="CM11146" t="str">
        <x:v>C31</x:v>
      </x:c>
      <x:c r="CN11146" t="str">
        <x:v>F:=IF(ISNUMBER($H4),$H4,"")</x:v>
      </x:c>
      <x:c r="CO11146" t="n">
        <x:f>IFERROR(IF(AND(TYPE('Workbook_Formula_Guard'!C31)=TYPE(CN11146),ISBLANK('Workbook_Formula_Guard'!C31)=ISBLANK(CN11146),EXACT('Workbook_Formula_Guard'!C31,CN11146)),0,1),1)</x:f>
        <x:v>0</x:v>
      </x:c>
    </x:row>
    <x:row r="11147">
      <x:c r="CL11147" t="str">
        <x:v>Workbook_Formula_Guard</x:v>
      </x:c>
      <x:c r="CM11147" t="str">
        <x:v>A32</x:v>
      </x:c>
      <x:c r="CN11147" t="str">
        <x:v>Rights_Coverage_View</x:v>
      </x:c>
      <x:c r="CO11147" t="n">
        <x:f>IFERROR(IF(AND(TYPE('Workbook_Formula_Guard'!A32)=TYPE(CN11147),ISBLANK('Workbook_Formula_Guard'!A32)=ISBLANK(CN11147),EXACT('Workbook_Formula_Guard'!A32,CN11147)),0,1),1)</x:f>
        <x:v>0</x:v>
      </x:c>
    </x:row>
    <x:row r="11148">
      <x:c r="CL11148" t="str">
        <x:v>Workbook_Formula_Guard</x:v>
      </x:c>
      <x:c r="CM11148" t="str">
        <x:v>B32</x:v>
      </x:c>
      <x:c r="CN11148" t="str">
        <x:v>N4</x:v>
      </x:c>
      <x:c r="CO11148" t="n">
        <x:f>IFERROR(IF(AND(TYPE('Workbook_Formula_Guard'!B32)=TYPE(CN11148),ISBLANK('Workbook_Formula_Guard'!B32)=ISBLANK(CN11148),EXACT('Workbook_Formula_Guard'!B32,CN11148)),0,1),1)</x:f>
        <x:v>0</x:v>
      </x:c>
    </x:row>
    <x:row r="11149">
      <x:c r="CL11149" t="str">
        <x:v>Workbook_Formula_Guard</x:v>
      </x:c>
      <x:c r="CM11149" t="str">
        <x:v>C32</x:v>
      </x:c>
      <x:c r="CN11149" t="str">
        <x:v>F:=IF(ISNUMBER($I4),$I4,"")</x:v>
      </x:c>
      <x:c r="CO11149" t="n">
        <x:f>IFERROR(IF(AND(TYPE('Workbook_Formula_Guard'!C32)=TYPE(CN11149),ISBLANK('Workbook_Formula_Guard'!C32)=ISBLANK(CN11149),EXACT('Workbook_Formula_Guard'!C32,CN11149)),0,1),1)</x:f>
        <x:v>0</x:v>
      </x:c>
    </x:row>
    <x:row r="11150">
      <x:c r="CL11150" t="str">
        <x:v>Workbook_Formula_Guard</x:v>
      </x:c>
      <x:c r="CM11150" t="str">
        <x:v>A33</x:v>
      </x:c>
      <x:c r="CN11150" t="str">
        <x:v>Rights_Coverage_View</x:v>
      </x:c>
      <x:c r="CO11150" t="n">
        <x:f>IFERROR(IF(AND(TYPE('Workbook_Formula_Guard'!A33)=TYPE(CN11150),ISBLANK('Workbook_Formula_Guard'!A33)=ISBLANK(CN11150),EXACT('Workbook_Formula_Guard'!A33,CN11150)),0,1),1)</x:f>
        <x:v>0</x:v>
      </x:c>
    </x:row>
    <x:row r="11151">
      <x:c r="CL11151" t="str">
        <x:v>Workbook_Formula_Guard</x:v>
      </x:c>
      <x:c r="CM11151" t="str">
        <x:v>B33</x:v>
      </x:c>
      <x:c r="CN11151" t="str">
        <x:v>O4</x:v>
      </x:c>
      <x:c r="CO11151" t="n">
        <x:f>IFERROR(IF(AND(TYPE('Workbook_Formula_Guard'!B33)=TYPE(CN11151),ISBLANK('Workbook_Formula_Guard'!B33)=ISBLANK(CN11151),EXACT('Workbook_Formula_Guard'!B33,CN11151)),0,1),1)</x:f>
        <x:v>0</x:v>
      </x:c>
    </x:row>
    <x:row r="11152">
      <x:c r="CL11152" t="str">
        <x:v>Workbook_Formula_Guard</x:v>
      </x:c>
      <x:c r="CM11152" t="str">
        <x:v>C33</x:v>
      </x:c>
      <x:c r="CN11152" t="str">
        <x:v>F:=IF(ISNUMBER($M4),$B4&amp;"|"&amp;ROUND($M4*1000000000000,0),"")</x:v>
      </x:c>
      <x:c r="CO11152" t="n">
        <x:f>IFERROR(IF(AND(TYPE('Workbook_Formula_Guard'!C33)=TYPE(CN11152),ISBLANK('Workbook_Formula_Guard'!C33)=ISBLANK(CN11152),EXACT('Workbook_Formula_Guard'!C33,CN11152)),0,1),1)</x:f>
        <x:v>0</x:v>
      </x:c>
    </x:row>
    <x:row r="11153">
      <x:c r="CL11153" t="str">
        <x:v>Workbook_Formula_Guard</x:v>
      </x:c>
      <x:c r="CM11153" t="str">
        <x:v>A34</x:v>
      </x:c>
      <x:c r="CN11153" t="str">
        <x:v>Rights_Coverage_View</x:v>
      </x:c>
      <x:c r="CO11153" t="n">
        <x:f>IFERROR(IF(AND(TYPE('Workbook_Formula_Guard'!A34)=TYPE(CN11153),ISBLANK('Workbook_Formula_Guard'!A34)=ISBLANK(CN11153),EXACT('Workbook_Formula_Guard'!A34,CN11153)),0,1),1)</x:f>
        <x:v>0</x:v>
      </x:c>
    </x:row>
    <x:row r="11154">
      <x:c r="CL11154" t="str">
        <x:v>Workbook_Formula_Guard</x:v>
      </x:c>
      <x:c r="CM11154" t="str">
        <x:v>B34</x:v>
      </x:c>
      <x:c r="CN11154" t="str">
        <x:v>P4</x:v>
      </x:c>
      <x:c r="CO11154" t="n">
        <x:f>IFERROR(IF(AND(TYPE('Workbook_Formula_Guard'!B34)=TYPE(CN11154),ISBLANK('Workbook_Formula_Guard'!B34)=ISBLANK(CN11154),EXACT('Workbook_Formula_Guard'!B34,CN11154)),0,1),1)</x:f>
        <x:v>0</x:v>
      </x:c>
    </x:row>
    <x:row r="11155">
      <x:c r="CL11155" t="str">
        <x:v>Workbook_Formula_Guard</x:v>
      </x:c>
      <x:c r="CM11155" t="str">
        <x:v>C34</x:v>
      </x:c>
      <x:c r="CN11155" t="str">
        <x:v>F:=IF(ISNUMBER($N4),$B4&amp;"|"&amp;ROUND($N4*1000000000000,0),"")</x:v>
      </x:c>
      <x:c r="CO11155" t="n">
        <x:f>IFERROR(IF(AND(TYPE('Workbook_Formula_Guard'!C34)=TYPE(CN11155),ISBLANK('Workbook_Formula_Guard'!C34)=ISBLANK(CN11155),EXACT('Workbook_Formula_Guard'!C34,CN11155)),0,1),1)</x:f>
        <x:v>0</x:v>
      </x:c>
    </x:row>
    <x:row r="11156">
      <x:c r="CL11156" t="str">
        <x:v>Workbook_Formula_Guard</x:v>
      </x:c>
      <x:c r="CM11156" t="str">
        <x:v>A35</x:v>
      </x:c>
      <x:c r="CN11156" t="str">
        <x:v>Rights_Coverage_View</x:v>
      </x:c>
      <x:c r="CO11156" t="n">
        <x:f>IFERROR(IF(AND(TYPE('Workbook_Formula_Guard'!A35)=TYPE(CN11156),ISBLANK('Workbook_Formula_Guard'!A35)=ISBLANK(CN11156),EXACT('Workbook_Formula_Guard'!A35,CN11156)),0,1),1)</x:f>
        <x:v>0</x:v>
      </x:c>
    </x:row>
    <x:row r="11157">
      <x:c r="CL11157" t="str">
        <x:v>Workbook_Formula_Guard</x:v>
      </x:c>
      <x:c r="CM11157" t="str">
        <x:v>B35</x:v>
      </x:c>
      <x:c r="CN11157" t="str">
        <x:v>F5</x:v>
      </x:c>
      <x:c r="CO11157" t="n">
        <x:f>IFERROR(IF(AND(TYPE('Workbook_Formula_Guard'!B35)=TYPE(CN11157),ISBLANK('Workbook_Formula_Guard'!B35)=ISBLANK(CN11157),EXACT('Workbook_Formula_Guard'!B35,CN11157)),0,1),1)</x:f>
        <x:v>0</x:v>
      </x:c>
    </x:row>
    <x:row r="11158">
      <x:c r="CL11158" t="str">
        <x:v>Workbook_Formula_Guard</x:v>
      </x:c>
      <x:c r="CM11158" t="str">
        <x:v>C35</x:v>
      </x:c>
      <x:c r="CN11158" t="str">
        <x:v>F:=INDEX(I_prop!$B$7:$H$13, MATCH($C5, I_prop!$A$7:$A$13,0), MATCH($D5, I_prop!$B$6:$H$6,0))</x:v>
      </x:c>
      <x:c r="CO11158" t="n">
        <x:f>IFERROR(IF(AND(TYPE('Workbook_Formula_Guard'!C35)=TYPE(CN11158),ISBLANK('Workbook_Formula_Guard'!C35)=ISBLANK(CN11158),EXACT('Workbook_Formula_Guard'!C35,CN11158)),0,1),1)</x:f>
        <x:v>0</x:v>
      </x:c>
    </x:row>
    <x:row r="11159">
      <x:c r="CL11159" t="str">
        <x:v>Workbook_Formula_Guard</x:v>
      </x:c>
      <x:c r="CM11159" t="str">
        <x:v>A36</x:v>
      </x:c>
      <x:c r="CN11159" t="str">
        <x:v>Rights_Coverage_View</x:v>
      </x:c>
      <x:c r="CO11159" t="n">
        <x:f>IFERROR(IF(AND(TYPE('Workbook_Formula_Guard'!A36)=TYPE(CN11159),ISBLANK('Workbook_Formula_Guard'!A36)=ISBLANK(CN11159),EXACT('Workbook_Formula_Guard'!A36,CN11159)),0,1),1)</x:f>
        <x:v>0</x:v>
      </x:c>
    </x:row>
    <x:row r="11160">
      <x:c r="CL11160" t="str">
        <x:v>Workbook_Formula_Guard</x:v>
      </x:c>
      <x:c r="CM11160" t="str">
        <x:v>B36</x:v>
      </x:c>
      <x:c r="CN11160" t="str">
        <x:v>G5</x:v>
      </x:c>
      <x:c r="CO11160" t="n">
        <x:f>IFERROR(IF(AND(TYPE('Workbook_Formula_Guard'!B36)=TYPE(CN11160),ISBLANK('Workbook_Formula_Guard'!B36)=ISBLANK(CN11160),EXACT('Workbook_Formula_Guard'!B36,CN11160)),0,1),1)</x:f>
        <x:v>0</x:v>
      </x:c>
    </x:row>
    <x:row r="11161">
      <x:c r="CL11161" t="str">
        <x:v>Workbook_Formula_Guard</x:v>
      </x:c>
      <x:c r="CM11161" t="str">
        <x:v>C36</x:v>
      </x:c>
      <x:c r="CN11161" t="str">
        <x:v>F:=INDEX(I_prop!$B$18:$H$24, MATCH($C5, I_prop!$A$18:$A$24,0), MATCH($D5, I_prop!$B$17:$H$17,0))</x:v>
      </x:c>
      <x:c r="CO11161" t="n">
        <x:f>IFERROR(IF(AND(TYPE('Workbook_Formula_Guard'!C36)=TYPE(CN11161),ISBLANK('Workbook_Formula_Guard'!C36)=ISBLANK(CN11161),EXACT('Workbook_Formula_Guard'!C36,CN11161)),0,1),1)</x:f>
        <x:v>0</x:v>
      </x:c>
    </x:row>
    <x:row r="11162">
      <x:c r="CL11162" t="str">
        <x:v>Workbook_Formula_Guard</x:v>
      </x:c>
      <x:c r="CM11162" t="str">
        <x:v>A37</x:v>
      </x:c>
      <x:c r="CN11162" t="str">
        <x:v>Rights_Coverage_View</x:v>
      </x:c>
      <x:c r="CO11162" t="n">
        <x:f>IFERROR(IF(AND(TYPE('Workbook_Formula_Guard'!A37)=TYPE(CN11162),ISBLANK('Workbook_Formula_Guard'!A37)=ISBLANK(CN11162),EXACT('Workbook_Formula_Guard'!A37,CN11162)),0,1),1)</x:f>
        <x:v>0</x:v>
      </x:c>
    </x:row>
    <x:row r="11163">
      <x:c r="CL11163" t="str">
        <x:v>Workbook_Formula_Guard</x:v>
      </x:c>
      <x:c r="CM11163" t="str">
        <x:v>B37</x:v>
      </x:c>
      <x:c r="CN11163" t="str">
        <x:v>H5</x:v>
      </x:c>
      <x:c r="CO11163" t="n">
        <x:f>IFERROR(IF(AND(TYPE('Workbook_Formula_Guard'!B37)=TYPE(CN11163),ISBLANK('Workbook_Formula_Guard'!B37)=ISBLANK(CN11163),EXACT('Workbook_Formula_Guard'!B37,CN11163)),0,1),1)</x:f>
        <x:v>0</x:v>
      </x:c>
    </x:row>
    <x:row r="11164">
      <x:c r="CL11164" t="str">
        <x:v>Workbook_Formula_Guard</x:v>
      </x:c>
      <x:c r="CM11164" t="str">
        <x:v>C37</x:v>
      </x:c>
      <x:c r="CN11164" t="str">
        <x:v>F:=IF(ISNUMBER($J5),$J5,IF($J5="INVALID_OVERRIDE","INVALID_OVERRIDE",IF($F5&lt;0,MAX(-1,'Subgroup_Overrides'!$B$7*$F5),$F5)))</x:v>
      </x:c>
      <x:c r="CO11164" t="n">
        <x:f>IFERROR(IF(AND(TYPE('Workbook_Formula_Guard'!C37)=TYPE(CN11164),ISBLANK('Workbook_Formula_Guard'!C37)=ISBLANK(CN11164),EXACT('Workbook_Formula_Guard'!C37,CN11164)),0,1),1)</x:f>
        <x:v>0</x:v>
      </x:c>
    </x:row>
    <x:row r="11165">
      <x:c r="CL11165" t="str">
        <x:v>Workbook_Formula_Guard</x:v>
      </x:c>
      <x:c r="CM11165" t="str">
        <x:v>A38</x:v>
      </x:c>
      <x:c r="CN11165" t="str">
        <x:v>Rights_Coverage_View</x:v>
      </x:c>
      <x:c r="CO11165" t="n">
        <x:f>IFERROR(IF(AND(TYPE('Workbook_Formula_Guard'!A38)=TYPE(CN11165),ISBLANK('Workbook_Formula_Guard'!A38)=ISBLANK(CN11165),EXACT('Workbook_Formula_Guard'!A38,CN11165)),0,1),1)</x:f>
        <x:v>0</x:v>
      </x:c>
    </x:row>
    <x:row r="11166">
      <x:c r="CL11166" t="str">
        <x:v>Workbook_Formula_Guard</x:v>
      </x:c>
      <x:c r="CM11166" t="str">
        <x:v>B38</x:v>
      </x:c>
      <x:c r="CN11166" t="str">
        <x:v>I5</x:v>
      </x:c>
      <x:c r="CO11166" t="n">
        <x:f>IFERROR(IF(AND(TYPE('Workbook_Formula_Guard'!B38)=TYPE(CN11166),ISBLANK('Workbook_Formula_Guard'!B38)=ISBLANK(CN11166),EXACT('Workbook_Formula_Guard'!B38,CN11166)),0,1),1)</x:f>
        <x:v>0</x:v>
      </x:c>
    </x:row>
    <x:row r="11167">
      <x:c r="CL11167" t="str">
        <x:v>Workbook_Formula_Guard</x:v>
      </x:c>
      <x:c r="CM11167" t="str">
        <x:v>C38</x:v>
      </x:c>
      <x:c r="CN11167" t="str">
        <x:v>F:=IF(ISNUMBER($K5),$K5,IF($K5="INVALID_OVERRIDE","INVALID_OVERRIDE",IF($G5&lt;0,MAX(-1,'Subgroup_Overrides'!$B$7*$G5),$G5)))</x:v>
      </x:c>
      <x:c r="CO11167" t="n">
        <x:f>IFERROR(IF(AND(TYPE('Workbook_Formula_Guard'!C38)=TYPE(CN11167),ISBLANK('Workbook_Formula_Guard'!C38)=ISBLANK(CN11167),EXACT('Workbook_Formula_Guard'!C38,CN11167)),0,1),1)</x:f>
        <x:v>0</x:v>
      </x:c>
    </x:row>
    <x:row r="11168">
      <x:c r="CL11168" t="str">
        <x:v>Workbook_Formula_Guard</x:v>
      </x:c>
      <x:c r="CM11168" t="str">
        <x:v>A39</x:v>
      </x:c>
      <x:c r="CN11168" t="str">
        <x:v>Rights_Coverage_View</x:v>
      </x:c>
      <x:c r="CO11168" t="n">
        <x:f>IFERROR(IF(AND(TYPE('Workbook_Formula_Guard'!A39)=TYPE(CN11168),ISBLANK('Workbook_Formula_Guard'!A39)=ISBLANK(CN11168),EXACT('Workbook_Formula_Guard'!A39,CN11168)),0,1),1)</x:f>
        <x:v>0</x:v>
      </x:c>
    </x:row>
    <x:row r="11169">
      <x:c r="CL11169" t="str">
        <x:v>Workbook_Formula_Guard</x:v>
      </x:c>
      <x:c r="CM11169" t="str">
        <x:v>B39</x:v>
      </x:c>
      <x:c r="CN11169" t="str">
        <x:v>J5</x:v>
      </x:c>
      <x:c r="CO11169" t="n">
        <x:f>IFERROR(IF(AND(TYPE('Workbook_Formula_Guard'!B39)=TYPE(CN11169),ISBLANK('Workbook_Formula_Guard'!B39)=ISBLANK(CN11169),EXACT('Workbook_Formula_Guard'!B39,CN11169)),0,1),1)</x:f>
        <x:v>0</x:v>
      </x:c>
    </x:row>
    <x:row r="11170">
      <x:c r="CL11170" t="str">
        <x:v>Workbook_Formula_Guard</x:v>
      </x:c>
      <x:c r="CM11170" t="str">
        <x:v>C39</x:v>
      </x:c>
      <x:c r="CN11170" t="str">
        <x:v>F:=IFERROR(IF(COUNTIF('Subgroup_Overrides'!$H$11:$H$100,"A|"&amp;$C5&amp;"|"&amp;$D5)=0,"",IF(AND(COUNTIF('Subgroup_Overrides'!$H$11:$H$100,"A|"&amp;$C5&amp;"|"&amp;$D5)=1,ISNUMBER(INDEX('Subgroup_Overrides'!$F$11:$F$100,MATCH("A|"&amp;$C5&amp;"|"&amp;$D5,'Subgroup_Overrides'!$H$11:$H$100,0))),NOT(ISBLANK(INDEX('Subgroup_Overrides'!$F$11:$F$100,MATCH("A|"&amp;$C5&amp;"|"&amp;$D5,'Subgroup_Overrides'!$H$11:$H$100,0)))),INDEX('Subgroup_Overrides'!$F$11:$F$100,MATCH("A|"&amp;$C5&amp;"|"&amp;$D5,'Subgroup_Overrides'!$H$11:$H$100,0))&gt;=-1,INDEX('Subgroup_Overrides'!$F$11:$F$100,MATCH("A|"&amp;$C5&amp;"|"&amp;$D5,'Subgroup_Overrides'!$H$11:$H$100,0))&lt;=1,LEN(TRIM(INDEX('Subgroup_Overrides'!$G$11:$G$100,MATCH("A|"&amp;$C5&amp;"|"&amp;$D5,'Subgroup_Overrides'!$H$11:$H$100,0))))&gt;0),INDEX('Subgroup_Overrides'!$F$11:$F$100,MATCH("A|"&amp;$C5&amp;"|"&amp;$D5,'Subgroup_Overrides'!$H$11:$H$100,0)),"INVALID_OVERRIDE")),"INVALID_OVERRIDE")</x:v>
      </x:c>
      <x:c r="CO11170" t="n">
        <x:f>IFERROR(IF(AND(TYPE('Workbook_Formula_Guard'!C39)=TYPE(CN11170),ISBLANK('Workbook_Formula_Guard'!C39)=ISBLANK(CN11170),EXACT('Workbook_Formula_Guard'!C39,CN11170)),0,1),1)</x:f>
        <x:v>0</x:v>
      </x:c>
    </x:row>
    <x:row r="11171">
      <x:c r="CL11171" t="str">
        <x:v>Workbook_Formula_Guard</x:v>
      </x:c>
      <x:c r="CM11171" t="str">
        <x:v>A40</x:v>
      </x:c>
      <x:c r="CN11171" t="str">
        <x:v>Rights_Coverage_View</x:v>
      </x:c>
      <x:c r="CO11171" t="n">
        <x:f>IFERROR(IF(AND(TYPE('Workbook_Formula_Guard'!A40)=TYPE(CN11171),ISBLANK('Workbook_Formula_Guard'!A40)=ISBLANK(CN11171),EXACT('Workbook_Formula_Guard'!A40,CN11171)),0,1),1)</x:f>
        <x:v>0</x:v>
      </x:c>
    </x:row>
    <x:row r="11172">
      <x:c r="CL11172" t="str">
        <x:v>Workbook_Formula_Guard</x:v>
      </x:c>
      <x:c r="CM11172" t="str">
        <x:v>B40</x:v>
      </x:c>
      <x:c r="CN11172" t="str">
        <x:v>K5</x:v>
      </x:c>
      <x:c r="CO11172" t="n">
        <x:f>IFERROR(IF(AND(TYPE('Workbook_Formula_Guard'!B40)=TYPE(CN11172),ISBLANK('Workbook_Formula_Guard'!B40)=ISBLANK(CN11172),EXACT('Workbook_Formula_Guard'!B40,CN11172)),0,1),1)</x:f>
        <x:v>0</x:v>
      </x:c>
    </x:row>
    <x:row r="11173">
      <x:c r="CL11173" t="str">
        <x:v>Workbook_Formula_Guard</x:v>
      </x:c>
      <x:c r="CM11173" t="str">
        <x:v>C40</x:v>
      </x:c>
      <x:c r="CN11173" t="str">
        <x:v>F:=IFERROR(IF(COUNTIF('Subgroup_Overrides'!$H$11:$H$100,"B|"&amp;$C5&amp;"|"&amp;$D5)=0,"",IF(AND(COUNTIF('Subgroup_Overrides'!$H$11:$H$100,"B|"&amp;$C5&amp;"|"&amp;$D5)=1,ISNUMBER(INDEX('Subgroup_Overrides'!$F$11:$F$100,MATCH("B|"&amp;$C5&amp;"|"&amp;$D5,'Subgroup_Overrides'!$H$11:$H$100,0))),NOT(ISBLANK(INDEX('Subgroup_Overrides'!$F$11:$F$100,MATCH("B|"&amp;$C5&amp;"|"&amp;$D5,'Subgroup_Overrides'!$H$11:$H$100,0)))),INDEX('Subgroup_Overrides'!$F$11:$F$100,MATCH("B|"&amp;$C5&amp;"|"&amp;$D5,'Subgroup_Overrides'!$H$11:$H$100,0))&gt;=-1,INDEX('Subgroup_Overrides'!$F$11:$F$100,MATCH("B|"&amp;$C5&amp;"|"&amp;$D5,'Subgroup_Overrides'!$H$11:$H$100,0))&lt;=1,LEN(TRIM(INDEX('Subgroup_Overrides'!$G$11:$G$100,MATCH("B|"&amp;$C5&amp;"|"&amp;$D5,'Subgroup_Overrides'!$H$11:$H$100,0))))&gt;0),INDEX('Subgroup_Overrides'!$F$11:$F$100,MATCH("B|"&amp;$C5&amp;"|"&amp;$D5,'Subgroup_Overrides'!$H$11:$H$100,0)),"INVALID_OVERRIDE")),"INVALID_OVERRIDE")</x:v>
      </x:c>
      <x:c r="CO11173" t="n">
        <x:f>IFERROR(IF(AND(TYPE('Workbook_Formula_Guard'!C40)=TYPE(CN11173),ISBLANK('Workbook_Formula_Guard'!C40)=ISBLANK(CN11173),EXACT('Workbook_Formula_Guard'!C40,CN11173)),0,1),1)</x:f>
        <x:v>0</x:v>
      </x:c>
    </x:row>
    <x:row r="11174">
      <x:c r="CL11174" t="str">
        <x:v>Workbook_Formula_Guard</x:v>
      </x:c>
      <x:c r="CM11174" t="str">
        <x:v>A41</x:v>
      </x:c>
      <x:c r="CN11174" t="str">
        <x:v>Rights_Coverage_View</x:v>
      </x:c>
      <x:c r="CO11174" t="n">
        <x:f>IFERROR(IF(AND(TYPE('Workbook_Formula_Guard'!A41)=TYPE(CN11174),ISBLANK('Workbook_Formula_Guard'!A41)=ISBLANK(CN11174),EXACT('Workbook_Formula_Guard'!A41,CN11174)),0,1),1)</x:f>
        <x:v>0</x:v>
      </x:c>
    </x:row>
    <x:row r="11175">
      <x:c r="CL11175" t="str">
        <x:v>Workbook_Formula_Guard</x:v>
      </x:c>
      <x:c r="CM11175" t="str">
        <x:v>B41</x:v>
      </x:c>
      <x:c r="CN11175" t="str">
        <x:v>L5</x:v>
      </x:c>
      <x:c r="CO11175" t="n">
        <x:f>IFERROR(IF(AND(TYPE('Workbook_Formula_Guard'!B41)=TYPE(CN11175),ISBLANK('Workbook_Formula_Guard'!B41)=ISBLANK(CN11175),EXACT('Workbook_Formula_Guard'!B41,CN11175)),0,1),1)</x:f>
        <x:v>0</x:v>
      </x:c>
    </x:row>
    <x:row r="11176">
      <x:c r="CL11176" t="str">
        <x:v>Workbook_Formula_Guard</x:v>
      </x:c>
      <x:c r="CM11176" t="str">
        <x:v>C41</x:v>
      </x:c>
      <x:c r="CN11176" t="str">
        <x:v>F:=TRIM(B5)</x:v>
      </x:c>
      <x:c r="CO11176" t="n">
        <x:f>IFERROR(IF(AND(TYPE('Workbook_Formula_Guard'!C41)=TYPE(CN11176),ISBLANK('Workbook_Formula_Guard'!C41)=ISBLANK(CN11176),EXACT('Workbook_Formula_Guard'!C41,CN11176)),0,1),1)</x:f>
        <x:v>0</x:v>
      </x:c>
    </x:row>
    <x:row r="11177">
      <x:c r="CL11177" t="str">
        <x:v>Workbook_Formula_Guard</x:v>
      </x:c>
      <x:c r="CM11177" t="str">
        <x:v>A42</x:v>
      </x:c>
      <x:c r="CN11177" t="str">
        <x:v>Rights_Coverage_View</x:v>
      </x:c>
      <x:c r="CO11177" t="n">
        <x:f>IFERROR(IF(AND(TYPE('Workbook_Formula_Guard'!A42)=TYPE(CN11177),ISBLANK('Workbook_Formula_Guard'!A42)=ISBLANK(CN11177),EXACT('Workbook_Formula_Guard'!A42,CN11177)),0,1),1)</x:f>
        <x:v>0</x:v>
      </x:c>
    </x:row>
    <x:row r="11178">
      <x:c r="CL11178" t="str">
        <x:v>Workbook_Formula_Guard</x:v>
      </x:c>
      <x:c r="CM11178" t="str">
        <x:v>B42</x:v>
      </x:c>
      <x:c r="CN11178" t="str">
        <x:v>M5</x:v>
      </x:c>
      <x:c r="CO11178" t="n">
        <x:f>IFERROR(IF(AND(TYPE('Workbook_Formula_Guard'!B42)=TYPE(CN11178),ISBLANK('Workbook_Formula_Guard'!B42)=ISBLANK(CN11178),EXACT('Workbook_Formula_Guard'!B42,CN11178)),0,1),1)</x:f>
        <x:v>0</x:v>
      </x:c>
    </x:row>
    <x:row r="11179">
      <x:c r="CL11179" t="str">
        <x:v>Workbook_Formula_Guard</x:v>
      </x:c>
      <x:c r="CM11179" t="str">
        <x:v>C42</x:v>
      </x:c>
      <x:c r="CN11179" t="str">
        <x:v>F:=IF(ISNUMBER($H5),$H5,"")</x:v>
      </x:c>
      <x:c r="CO11179" t="n">
        <x:f>IFERROR(IF(AND(TYPE('Workbook_Formula_Guard'!C42)=TYPE(CN11179),ISBLANK('Workbook_Formula_Guard'!C42)=ISBLANK(CN11179),EXACT('Workbook_Formula_Guard'!C42,CN11179)),0,1),1)</x:f>
        <x:v>0</x:v>
      </x:c>
    </x:row>
    <x:row r="11180">
      <x:c r="CL11180" t="str">
        <x:v>Workbook_Formula_Guard</x:v>
      </x:c>
      <x:c r="CM11180" t="str">
        <x:v>A43</x:v>
      </x:c>
      <x:c r="CN11180" t="str">
        <x:v>Rights_Coverage_View</x:v>
      </x:c>
      <x:c r="CO11180" t="n">
        <x:f>IFERROR(IF(AND(TYPE('Workbook_Formula_Guard'!A43)=TYPE(CN11180),ISBLANK('Workbook_Formula_Guard'!A43)=ISBLANK(CN11180),EXACT('Workbook_Formula_Guard'!A43,CN11180)),0,1),1)</x:f>
        <x:v>0</x:v>
      </x:c>
    </x:row>
    <x:row r="11181">
      <x:c r="CL11181" t="str">
        <x:v>Workbook_Formula_Guard</x:v>
      </x:c>
      <x:c r="CM11181" t="str">
        <x:v>B43</x:v>
      </x:c>
      <x:c r="CN11181" t="str">
        <x:v>N5</x:v>
      </x:c>
      <x:c r="CO11181" t="n">
        <x:f>IFERROR(IF(AND(TYPE('Workbook_Formula_Guard'!B43)=TYPE(CN11181),ISBLANK('Workbook_Formula_Guard'!B43)=ISBLANK(CN11181),EXACT('Workbook_Formula_Guard'!B43,CN11181)),0,1),1)</x:f>
        <x:v>0</x:v>
      </x:c>
    </x:row>
    <x:row r="11182">
      <x:c r="CL11182" t="str">
        <x:v>Workbook_Formula_Guard</x:v>
      </x:c>
      <x:c r="CM11182" t="str">
        <x:v>C43</x:v>
      </x:c>
      <x:c r="CN11182" t="str">
        <x:v>F:=IF(ISNUMBER($I5),$I5,"")</x:v>
      </x:c>
      <x:c r="CO11182" t="n">
        <x:f>IFERROR(IF(AND(TYPE('Workbook_Formula_Guard'!C43)=TYPE(CN11182),ISBLANK('Workbook_Formula_Guard'!C43)=ISBLANK(CN11182),EXACT('Workbook_Formula_Guard'!C43,CN11182)),0,1),1)</x:f>
        <x:v>0</x:v>
      </x:c>
    </x:row>
    <x:row r="11183">
      <x:c r="CL11183" t="str">
        <x:v>Workbook_Formula_Guard</x:v>
      </x:c>
      <x:c r="CM11183" t="str">
        <x:v>A44</x:v>
      </x:c>
      <x:c r="CN11183" t="str">
        <x:v>Rights_Coverage_View</x:v>
      </x:c>
      <x:c r="CO11183" t="n">
        <x:f>IFERROR(IF(AND(TYPE('Workbook_Formula_Guard'!A44)=TYPE(CN11183),ISBLANK('Workbook_Formula_Guard'!A44)=ISBLANK(CN11183),EXACT('Workbook_Formula_Guard'!A44,CN11183)),0,1),1)</x:f>
        <x:v>0</x:v>
      </x:c>
    </x:row>
    <x:row r="11184">
      <x:c r="CL11184" t="str">
        <x:v>Workbook_Formula_Guard</x:v>
      </x:c>
      <x:c r="CM11184" t="str">
        <x:v>B44</x:v>
      </x:c>
      <x:c r="CN11184" t="str">
        <x:v>O5</x:v>
      </x:c>
      <x:c r="CO11184" t="n">
        <x:f>IFERROR(IF(AND(TYPE('Workbook_Formula_Guard'!B44)=TYPE(CN11184),ISBLANK('Workbook_Formula_Guard'!B44)=ISBLANK(CN11184),EXACT('Workbook_Formula_Guard'!B44,CN11184)),0,1),1)</x:f>
        <x:v>0</x:v>
      </x:c>
    </x:row>
    <x:row r="11185">
      <x:c r="CL11185" t="str">
        <x:v>Workbook_Formula_Guard</x:v>
      </x:c>
      <x:c r="CM11185" t="str">
        <x:v>C44</x:v>
      </x:c>
      <x:c r="CN11185" t="str">
        <x:v>F:=IF(ISNUMBER($M5),$B5&amp;"|"&amp;ROUND($M5*1000000000000,0),"")</x:v>
      </x:c>
      <x:c r="CO11185" t="n">
        <x:f>IFERROR(IF(AND(TYPE('Workbook_Formula_Guard'!C44)=TYPE(CN11185),ISBLANK('Workbook_Formula_Guard'!C44)=ISBLANK(CN11185),EXACT('Workbook_Formula_Guard'!C44,CN11185)),0,1),1)</x:f>
        <x:v>0</x:v>
      </x:c>
    </x:row>
    <x:row r="11186">
      <x:c r="CL11186" t="str">
        <x:v>Workbook_Formula_Guard</x:v>
      </x:c>
      <x:c r="CM11186" t="str">
        <x:v>A45</x:v>
      </x:c>
      <x:c r="CN11186" t="str">
        <x:v>Rights_Coverage_View</x:v>
      </x:c>
      <x:c r="CO11186" t="n">
        <x:f>IFERROR(IF(AND(TYPE('Workbook_Formula_Guard'!A45)=TYPE(CN11186),ISBLANK('Workbook_Formula_Guard'!A45)=ISBLANK(CN11186),EXACT('Workbook_Formula_Guard'!A45,CN11186)),0,1),1)</x:f>
        <x:v>0</x:v>
      </x:c>
    </x:row>
    <x:row r="11187">
      <x:c r="CL11187" t="str">
        <x:v>Workbook_Formula_Guard</x:v>
      </x:c>
      <x:c r="CM11187" t="str">
        <x:v>B45</x:v>
      </x:c>
      <x:c r="CN11187" t="str">
        <x:v>P5</x:v>
      </x:c>
      <x:c r="CO11187" t="n">
        <x:f>IFERROR(IF(AND(TYPE('Workbook_Formula_Guard'!B45)=TYPE(CN11187),ISBLANK('Workbook_Formula_Guard'!B45)=ISBLANK(CN11187),EXACT('Workbook_Formula_Guard'!B45,CN11187)),0,1),1)</x:f>
        <x:v>0</x:v>
      </x:c>
    </x:row>
    <x:row r="11188">
      <x:c r="CL11188" t="str">
        <x:v>Workbook_Formula_Guard</x:v>
      </x:c>
      <x:c r="CM11188" t="str">
        <x:v>C45</x:v>
      </x:c>
      <x:c r="CN11188" t="str">
        <x:v>F:=IF(ISNUMBER($N5),$B5&amp;"|"&amp;ROUND($N5*1000000000000,0),"")</x:v>
      </x:c>
      <x:c r="CO11188" t="n">
        <x:f>IFERROR(IF(AND(TYPE('Workbook_Formula_Guard'!C45)=TYPE(CN11188),ISBLANK('Workbook_Formula_Guard'!C45)=ISBLANK(CN11188),EXACT('Workbook_Formula_Guard'!C45,CN11188)),0,1),1)</x:f>
        <x:v>0</x:v>
      </x:c>
    </x:row>
    <x:row r="11189">
      <x:c r="CL11189" t="str">
        <x:v>Workbook_Formula_Guard</x:v>
      </x:c>
      <x:c r="CM11189" t="str">
        <x:v>A46</x:v>
      </x:c>
      <x:c r="CN11189" t="str">
        <x:v>Rights_Coverage_View</x:v>
      </x:c>
      <x:c r="CO11189" t="n">
        <x:f>IFERROR(IF(AND(TYPE('Workbook_Formula_Guard'!A46)=TYPE(CN11189),ISBLANK('Workbook_Formula_Guard'!A46)=ISBLANK(CN11189),EXACT('Workbook_Formula_Guard'!A46,CN11189)),0,1),1)</x:f>
        <x:v>0</x:v>
      </x:c>
    </x:row>
    <x:row r="11190">
      <x:c r="CL11190" t="str">
        <x:v>Workbook_Formula_Guard</x:v>
      </x:c>
      <x:c r="CM11190" t="str">
        <x:v>B46</x:v>
      </x:c>
      <x:c r="CN11190" t="str">
        <x:v>F6</x:v>
      </x:c>
      <x:c r="CO11190" t="n">
        <x:f>IFERROR(IF(AND(TYPE('Workbook_Formula_Guard'!B46)=TYPE(CN11190),ISBLANK('Workbook_Formula_Guard'!B46)=ISBLANK(CN11190),EXACT('Workbook_Formula_Guard'!B46,CN11190)),0,1),1)</x:f>
        <x:v>0</x:v>
      </x:c>
    </x:row>
    <x:row r="11191">
      <x:c r="CL11191" t="str">
        <x:v>Workbook_Formula_Guard</x:v>
      </x:c>
      <x:c r="CM11191" t="str">
        <x:v>C46</x:v>
      </x:c>
      <x:c r="CN11191" t="str">
        <x:v>F:=INDEX(I_prop!$B$7:$H$13, MATCH($C6, I_prop!$A$7:$A$13,0), MATCH($D6, I_prop!$B$6:$H$6,0))</x:v>
      </x:c>
      <x:c r="CO11191" t="n">
        <x:f>IFERROR(IF(AND(TYPE('Workbook_Formula_Guard'!C46)=TYPE(CN11191),ISBLANK('Workbook_Formula_Guard'!C46)=ISBLANK(CN11191),EXACT('Workbook_Formula_Guard'!C46,CN11191)),0,1),1)</x:f>
        <x:v>0</x:v>
      </x:c>
    </x:row>
    <x:row r="11192">
      <x:c r="CL11192" t="str">
        <x:v>Workbook_Formula_Guard</x:v>
      </x:c>
      <x:c r="CM11192" t="str">
        <x:v>A47</x:v>
      </x:c>
      <x:c r="CN11192" t="str">
        <x:v>Rights_Coverage_View</x:v>
      </x:c>
      <x:c r="CO11192" t="n">
        <x:f>IFERROR(IF(AND(TYPE('Workbook_Formula_Guard'!A47)=TYPE(CN11192),ISBLANK('Workbook_Formula_Guard'!A47)=ISBLANK(CN11192),EXACT('Workbook_Formula_Guard'!A47,CN11192)),0,1),1)</x:f>
        <x:v>0</x:v>
      </x:c>
    </x:row>
    <x:row r="11193">
      <x:c r="CL11193" t="str">
        <x:v>Workbook_Formula_Guard</x:v>
      </x:c>
      <x:c r="CM11193" t="str">
        <x:v>B47</x:v>
      </x:c>
      <x:c r="CN11193" t="str">
        <x:v>G6</x:v>
      </x:c>
      <x:c r="CO11193" t="n">
        <x:f>IFERROR(IF(AND(TYPE('Workbook_Formula_Guard'!B47)=TYPE(CN11193),ISBLANK('Workbook_Formula_Guard'!B47)=ISBLANK(CN11193),EXACT('Workbook_Formula_Guard'!B47,CN11193)),0,1),1)</x:f>
        <x:v>0</x:v>
      </x:c>
    </x:row>
    <x:row r="11194">
      <x:c r="CL11194" t="str">
        <x:v>Workbook_Formula_Guard</x:v>
      </x:c>
      <x:c r="CM11194" t="str">
        <x:v>C47</x:v>
      </x:c>
      <x:c r="CN11194" t="str">
        <x:v>F:=INDEX(I_prop!$B$18:$H$24, MATCH($C6, I_prop!$A$18:$A$24,0), MATCH($D6, I_prop!$B$17:$H$17,0))</x:v>
      </x:c>
      <x:c r="CO11194" t="n">
        <x:f>IFERROR(IF(AND(TYPE('Workbook_Formula_Guard'!C47)=TYPE(CN11194),ISBLANK('Workbook_Formula_Guard'!C47)=ISBLANK(CN11194),EXACT('Workbook_Formula_Guard'!C47,CN11194)),0,1),1)</x:f>
        <x:v>0</x:v>
      </x:c>
    </x:row>
    <x:row r="11195">
      <x:c r="CL11195" t="str">
        <x:v>Workbook_Formula_Guard</x:v>
      </x:c>
      <x:c r="CM11195" t="str">
        <x:v>A48</x:v>
      </x:c>
      <x:c r="CN11195" t="str">
        <x:v>Rights_Coverage_View</x:v>
      </x:c>
      <x:c r="CO11195" t="n">
        <x:f>IFERROR(IF(AND(TYPE('Workbook_Formula_Guard'!A48)=TYPE(CN11195),ISBLANK('Workbook_Formula_Guard'!A48)=ISBLANK(CN11195),EXACT('Workbook_Formula_Guard'!A48,CN11195)),0,1),1)</x:f>
        <x:v>0</x:v>
      </x:c>
    </x:row>
    <x:row r="11196">
      <x:c r="CL11196" t="str">
        <x:v>Workbook_Formula_Guard</x:v>
      </x:c>
      <x:c r="CM11196" t="str">
        <x:v>B48</x:v>
      </x:c>
      <x:c r="CN11196" t="str">
        <x:v>H6</x:v>
      </x:c>
      <x:c r="CO11196" t="n">
        <x:f>IFERROR(IF(AND(TYPE('Workbook_Formula_Guard'!B48)=TYPE(CN11196),ISBLANK('Workbook_Formula_Guard'!B48)=ISBLANK(CN11196),EXACT('Workbook_Formula_Guard'!B48,CN11196)),0,1),1)</x:f>
        <x:v>0</x:v>
      </x:c>
    </x:row>
    <x:row r="11197">
      <x:c r="CL11197" t="str">
        <x:v>Workbook_Formula_Guard</x:v>
      </x:c>
      <x:c r="CM11197" t="str">
        <x:v>C48</x:v>
      </x:c>
      <x:c r="CN11197" t="str">
        <x:v>F:=IF(ISNUMBER($J6),$J6,IF($J6="INVALID_OVERRIDE","INVALID_OVERRIDE",IF($F6&lt;0,MAX(-1,'Subgroup_Overrides'!$B$7*$F6),$F6)))</x:v>
      </x:c>
      <x:c r="CO11197" t="n">
        <x:f>IFERROR(IF(AND(TYPE('Workbook_Formula_Guard'!C48)=TYPE(CN11197),ISBLANK('Workbook_Formula_Guard'!C48)=ISBLANK(CN11197),EXACT('Workbook_Formula_Guard'!C48,CN11197)),0,1),1)</x:f>
        <x:v>0</x:v>
      </x:c>
    </x:row>
    <x:row r="11198">
      <x:c r="CL11198" t="str">
        <x:v>Workbook_Formula_Guard</x:v>
      </x:c>
      <x:c r="CM11198" t="str">
        <x:v>A49</x:v>
      </x:c>
      <x:c r="CN11198" t="str">
        <x:v>Rights_Coverage_View</x:v>
      </x:c>
      <x:c r="CO11198" t="n">
        <x:f>IFERROR(IF(AND(TYPE('Workbook_Formula_Guard'!A49)=TYPE(CN11198),ISBLANK('Workbook_Formula_Guard'!A49)=ISBLANK(CN11198),EXACT('Workbook_Formula_Guard'!A49,CN11198)),0,1),1)</x:f>
        <x:v>0</x:v>
      </x:c>
    </x:row>
    <x:row r="11199">
      <x:c r="CL11199" t="str">
        <x:v>Workbook_Formula_Guard</x:v>
      </x:c>
      <x:c r="CM11199" t="str">
        <x:v>B49</x:v>
      </x:c>
      <x:c r="CN11199" t="str">
        <x:v>I6</x:v>
      </x:c>
      <x:c r="CO11199" t="n">
        <x:f>IFERROR(IF(AND(TYPE('Workbook_Formula_Guard'!B49)=TYPE(CN11199),ISBLANK('Workbook_Formula_Guard'!B49)=ISBLANK(CN11199),EXACT('Workbook_Formula_Guard'!B49,CN11199)),0,1),1)</x:f>
        <x:v>0</x:v>
      </x:c>
    </x:row>
    <x:row r="11200">
      <x:c r="CL11200" t="str">
        <x:v>Workbook_Formula_Guard</x:v>
      </x:c>
      <x:c r="CM11200" t="str">
        <x:v>C49</x:v>
      </x:c>
      <x:c r="CN11200" t="str">
        <x:v>F:=IF(ISNUMBER($K6),$K6,IF($K6="INVALID_OVERRIDE","INVALID_OVERRIDE",IF($G6&lt;0,MAX(-1,'Subgroup_Overrides'!$B$7*$G6),$G6)))</x:v>
      </x:c>
      <x:c r="CO11200" t="n">
        <x:f>IFERROR(IF(AND(TYPE('Workbook_Formula_Guard'!C49)=TYPE(CN11200),ISBLANK('Workbook_Formula_Guard'!C49)=ISBLANK(CN11200),EXACT('Workbook_Formula_Guard'!C49,CN11200)),0,1),1)</x:f>
        <x:v>0</x:v>
      </x:c>
    </x:row>
    <x:row r="11201">
      <x:c r="CL11201" t="str">
        <x:v>Workbook_Formula_Guard</x:v>
      </x:c>
      <x:c r="CM11201" t="str">
        <x:v>A50</x:v>
      </x:c>
      <x:c r="CN11201" t="str">
        <x:v>Rights_Coverage_View</x:v>
      </x:c>
      <x:c r="CO11201" t="n">
        <x:f>IFERROR(IF(AND(TYPE('Workbook_Formula_Guard'!A50)=TYPE(CN11201),ISBLANK('Workbook_Formula_Guard'!A50)=ISBLANK(CN11201),EXACT('Workbook_Formula_Guard'!A50,CN11201)),0,1),1)</x:f>
        <x:v>0</x:v>
      </x:c>
    </x:row>
    <x:row r="11202">
      <x:c r="CL11202" t="str">
        <x:v>Workbook_Formula_Guard</x:v>
      </x:c>
      <x:c r="CM11202" t="str">
        <x:v>B50</x:v>
      </x:c>
      <x:c r="CN11202" t="str">
        <x:v>J6</x:v>
      </x:c>
      <x:c r="CO11202" t="n">
        <x:f>IFERROR(IF(AND(TYPE('Workbook_Formula_Guard'!B50)=TYPE(CN11202),ISBLANK('Workbook_Formula_Guard'!B50)=ISBLANK(CN11202),EXACT('Workbook_Formula_Guard'!B50,CN11202)),0,1),1)</x:f>
        <x:v>0</x:v>
      </x:c>
    </x:row>
    <x:row r="11203">
      <x:c r="CL11203" t="str">
        <x:v>Workbook_Formula_Guard</x:v>
      </x:c>
      <x:c r="CM11203" t="str">
        <x:v>C50</x:v>
      </x:c>
      <x:c r="CN11203" t="str">
        <x:v>F:=IFERROR(IF(COUNTIF('Subgroup_Overrides'!$H$11:$H$100,"A|"&amp;$C6&amp;"|"&amp;$D6)=0,"",IF(AND(COUNTIF('Subgroup_Overrides'!$H$11:$H$100,"A|"&amp;$C6&amp;"|"&amp;$D6)=1,ISNUMBER(INDEX('Subgroup_Overrides'!$F$11:$F$100,MATCH("A|"&amp;$C6&amp;"|"&amp;$D6,'Subgroup_Overrides'!$H$11:$H$100,0))),NOT(ISBLANK(INDEX('Subgroup_Overrides'!$F$11:$F$100,MATCH("A|"&amp;$C6&amp;"|"&amp;$D6,'Subgroup_Overrides'!$H$11:$H$100,0)))),INDEX('Subgroup_Overrides'!$F$11:$F$100,MATCH("A|"&amp;$C6&amp;"|"&amp;$D6,'Subgroup_Overrides'!$H$11:$H$100,0))&gt;=-1,INDEX('Subgroup_Overrides'!$F$11:$F$100,MATCH("A|"&amp;$C6&amp;"|"&amp;$D6,'Subgroup_Overrides'!$H$11:$H$100,0))&lt;=1,LEN(TRIM(INDEX('Subgroup_Overrides'!$G$11:$G$100,MATCH("A|"&amp;$C6&amp;"|"&amp;$D6,'Subgroup_Overrides'!$H$11:$H$100,0))))&gt;0),INDEX('Subgroup_Overrides'!$F$11:$F$100,MATCH("A|"&amp;$C6&amp;"|"&amp;$D6,'Subgroup_Overrides'!$H$11:$H$100,0)),"INVALID_OVERRIDE")),"INVALID_OVERRIDE")</x:v>
      </x:c>
      <x:c r="CO11203" t="n">
        <x:f>IFERROR(IF(AND(TYPE('Workbook_Formula_Guard'!C50)=TYPE(CN11203),ISBLANK('Workbook_Formula_Guard'!C50)=ISBLANK(CN11203),EXACT('Workbook_Formula_Guard'!C50,CN11203)),0,1),1)</x:f>
        <x:v>0</x:v>
      </x:c>
    </x:row>
    <x:row r="11204">
      <x:c r="CL11204" t="str">
        <x:v>Workbook_Formula_Guard</x:v>
      </x:c>
      <x:c r="CM11204" t="str">
        <x:v>A51</x:v>
      </x:c>
      <x:c r="CN11204" t="str">
        <x:v>Rights_Coverage_View</x:v>
      </x:c>
      <x:c r="CO11204" t="n">
        <x:f>IFERROR(IF(AND(TYPE('Workbook_Formula_Guard'!A51)=TYPE(CN11204),ISBLANK('Workbook_Formula_Guard'!A51)=ISBLANK(CN11204),EXACT('Workbook_Formula_Guard'!A51,CN11204)),0,1),1)</x:f>
        <x:v>0</x:v>
      </x:c>
    </x:row>
    <x:row r="11205">
      <x:c r="CL11205" t="str">
        <x:v>Workbook_Formula_Guard</x:v>
      </x:c>
      <x:c r="CM11205" t="str">
        <x:v>B51</x:v>
      </x:c>
      <x:c r="CN11205" t="str">
        <x:v>K6</x:v>
      </x:c>
      <x:c r="CO11205" t="n">
        <x:f>IFERROR(IF(AND(TYPE('Workbook_Formula_Guard'!B51)=TYPE(CN11205),ISBLANK('Workbook_Formula_Guard'!B51)=ISBLANK(CN11205),EXACT('Workbook_Formula_Guard'!B51,CN11205)),0,1),1)</x:f>
        <x:v>0</x:v>
      </x:c>
    </x:row>
    <x:row r="11206">
      <x:c r="CL11206" t="str">
        <x:v>Workbook_Formula_Guard</x:v>
      </x:c>
      <x:c r="CM11206" t="str">
        <x:v>C51</x:v>
      </x:c>
      <x:c r="CN11206" t="str">
        <x:v>F:=IFERROR(IF(COUNTIF('Subgroup_Overrides'!$H$11:$H$100,"B|"&amp;$C6&amp;"|"&amp;$D6)=0,"",IF(AND(COUNTIF('Subgroup_Overrides'!$H$11:$H$100,"B|"&amp;$C6&amp;"|"&amp;$D6)=1,ISNUMBER(INDEX('Subgroup_Overrides'!$F$11:$F$100,MATCH("B|"&amp;$C6&amp;"|"&amp;$D6,'Subgroup_Overrides'!$H$11:$H$100,0))),NOT(ISBLANK(INDEX('Subgroup_Overrides'!$F$11:$F$100,MATCH("B|"&amp;$C6&amp;"|"&amp;$D6,'Subgroup_Overrides'!$H$11:$H$100,0)))),INDEX('Subgroup_Overrides'!$F$11:$F$100,MATCH("B|"&amp;$C6&amp;"|"&amp;$D6,'Subgroup_Overrides'!$H$11:$H$100,0))&gt;=-1,INDEX('Subgroup_Overrides'!$F$11:$F$100,MATCH("B|"&amp;$C6&amp;"|"&amp;$D6,'Subgroup_Overrides'!$H$11:$H$100,0))&lt;=1,LEN(TRIM(INDEX('Subgroup_Overrides'!$G$11:$G$100,MATCH("B|"&amp;$C6&amp;"|"&amp;$D6,'Subgroup_Overrides'!$H$11:$H$100,0))))&gt;0),INDEX('Subgroup_Overrides'!$F$11:$F$100,MATCH("B|"&amp;$C6&amp;"|"&amp;$D6,'Subgroup_Overrides'!$H$11:$H$100,0)),"INVALID_OVERRIDE")),"INVALID_OVERRIDE")</x:v>
      </x:c>
      <x:c r="CO11206" t="n">
        <x:f>IFERROR(IF(AND(TYPE('Workbook_Formula_Guard'!C51)=TYPE(CN11206),ISBLANK('Workbook_Formula_Guard'!C51)=ISBLANK(CN11206),EXACT('Workbook_Formula_Guard'!C51,CN11206)),0,1),1)</x:f>
        <x:v>0</x:v>
      </x:c>
    </x:row>
    <x:row r="11207">
      <x:c r="CL11207" t="str">
        <x:v>Workbook_Formula_Guard</x:v>
      </x:c>
      <x:c r="CM11207" t="str">
        <x:v>A52</x:v>
      </x:c>
      <x:c r="CN11207" t="str">
        <x:v>Rights_Coverage_View</x:v>
      </x:c>
      <x:c r="CO11207" t="n">
        <x:f>IFERROR(IF(AND(TYPE('Workbook_Formula_Guard'!A52)=TYPE(CN11207),ISBLANK('Workbook_Formula_Guard'!A52)=ISBLANK(CN11207),EXACT('Workbook_Formula_Guard'!A52,CN11207)),0,1),1)</x:f>
        <x:v>0</x:v>
      </x:c>
    </x:row>
    <x:row r="11208">
      <x:c r="CL11208" t="str">
        <x:v>Workbook_Formula_Guard</x:v>
      </x:c>
      <x:c r="CM11208" t="str">
        <x:v>B52</x:v>
      </x:c>
      <x:c r="CN11208" t="str">
        <x:v>L6</x:v>
      </x:c>
      <x:c r="CO11208" t="n">
        <x:f>IFERROR(IF(AND(TYPE('Workbook_Formula_Guard'!B52)=TYPE(CN11208),ISBLANK('Workbook_Formula_Guard'!B52)=ISBLANK(CN11208),EXACT('Workbook_Formula_Guard'!B52,CN11208)),0,1),1)</x:f>
        <x:v>0</x:v>
      </x:c>
    </x:row>
    <x:row r="11209">
      <x:c r="CL11209" t="str">
        <x:v>Workbook_Formula_Guard</x:v>
      </x:c>
      <x:c r="CM11209" t="str">
        <x:v>C52</x:v>
      </x:c>
      <x:c r="CN11209" t="str">
        <x:v>F:=TRIM(B6)</x:v>
      </x:c>
      <x:c r="CO11209" t="n">
        <x:f>IFERROR(IF(AND(TYPE('Workbook_Formula_Guard'!C52)=TYPE(CN11209),ISBLANK('Workbook_Formula_Guard'!C52)=ISBLANK(CN11209),EXACT('Workbook_Formula_Guard'!C52,CN11209)),0,1),1)</x:f>
        <x:v>0</x:v>
      </x:c>
    </x:row>
    <x:row r="11210">
      <x:c r="CL11210" t="str">
        <x:v>Workbook_Formula_Guard</x:v>
      </x:c>
      <x:c r="CM11210" t="str">
        <x:v>A53</x:v>
      </x:c>
      <x:c r="CN11210" t="str">
        <x:v>Rights_Coverage_View</x:v>
      </x:c>
      <x:c r="CO11210" t="n">
        <x:f>IFERROR(IF(AND(TYPE('Workbook_Formula_Guard'!A53)=TYPE(CN11210),ISBLANK('Workbook_Formula_Guard'!A53)=ISBLANK(CN11210),EXACT('Workbook_Formula_Guard'!A53,CN11210)),0,1),1)</x:f>
        <x:v>0</x:v>
      </x:c>
    </x:row>
    <x:row r="11211">
      <x:c r="CL11211" t="str">
        <x:v>Workbook_Formula_Guard</x:v>
      </x:c>
      <x:c r="CM11211" t="str">
        <x:v>B53</x:v>
      </x:c>
      <x:c r="CN11211" t="str">
        <x:v>M6</x:v>
      </x:c>
      <x:c r="CO11211" t="n">
        <x:f>IFERROR(IF(AND(TYPE('Workbook_Formula_Guard'!B53)=TYPE(CN11211),ISBLANK('Workbook_Formula_Guard'!B53)=ISBLANK(CN11211),EXACT('Workbook_Formula_Guard'!B53,CN11211)),0,1),1)</x:f>
        <x:v>0</x:v>
      </x:c>
    </x:row>
    <x:row r="11212">
      <x:c r="CL11212" t="str">
        <x:v>Workbook_Formula_Guard</x:v>
      </x:c>
      <x:c r="CM11212" t="str">
        <x:v>C53</x:v>
      </x:c>
      <x:c r="CN11212" t="str">
        <x:v>F:=IF(ISNUMBER($H6),$H6,"")</x:v>
      </x:c>
      <x:c r="CO11212" t="n">
        <x:f>IFERROR(IF(AND(TYPE('Workbook_Formula_Guard'!C53)=TYPE(CN11212),ISBLANK('Workbook_Formula_Guard'!C53)=ISBLANK(CN11212),EXACT('Workbook_Formula_Guard'!C53,CN11212)),0,1),1)</x:f>
        <x:v>0</x:v>
      </x:c>
    </x:row>
    <x:row r="11213">
      <x:c r="CL11213" t="str">
        <x:v>Workbook_Formula_Guard</x:v>
      </x:c>
      <x:c r="CM11213" t="str">
        <x:v>A54</x:v>
      </x:c>
      <x:c r="CN11213" t="str">
        <x:v>Rights_Coverage_View</x:v>
      </x:c>
      <x:c r="CO11213" t="n">
        <x:f>IFERROR(IF(AND(TYPE('Workbook_Formula_Guard'!A54)=TYPE(CN11213),ISBLANK('Workbook_Formula_Guard'!A54)=ISBLANK(CN11213),EXACT('Workbook_Formula_Guard'!A54,CN11213)),0,1),1)</x:f>
        <x:v>0</x:v>
      </x:c>
    </x:row>
    <x:row r="11214">
      <x:c r="CL11214" t="str">
        <x:v>Workbook_Formula_Guard</x:v>
      </x:c>
      <x:c r="CM11214" t="str">
        <x:v>B54</x:v>
      </x:c>
      <x:c r="CN11214" t="str">
        <x:v>N6</x:v>
      </x:c>
      <x:c r="CO11214" t="n">
        <x:f>IFERROR(IF(AND(TYPE('Workbook_Formula_Guard'!B54)=TYPE(CN11214),ISBLANK('Workbook_Formula_Guard'!B54)=ISBLANK(CN11214),EXACT('Workbook_Formula_Guard'!B54,CN11214)),0,1),1)</x:f>
        <x:v>0</x:v>
      </x:c>
    </x:row>
    <x:row r="11215">
      <x:c r="CL11215" t="str">
        <x:v>Workbook_Formula_Guard</x:v>
      </x:c>
      <x:c r="CM11215" t="str">
        <x:v>C54</x:v>
      </x:c>
      <x:c r="CN11215" t="str">
        <x:v>F:=IF(ISNUMBER($I6),$I6,"")</x:v>
      </x:c>
      <x:c r="CO11215" t="n">
        <x:f>IFERROR(IF(AND(TYPE('Workbook_Formula_Guard'!C54)=TYPE(CN11215),ISBLANK('Workbook_Formula_Guard'!C54)=ISBLANK(CN11215),EXACT('Workbook_Formula_Guard'!C54,CN11215)),0,1),1)</x:f>
        <x:v>0</x:v>
      </x:c>
    </x:row>
    <x:row r="11216">
      <x:c r="CL11216" t="str">
        <x:v>Workbook_Formula_Guard</x:v>
      </x:c>
      <x:c r="CM11216" t="str">
        <x:v>A55</x:v>
      </x:c>
      <x:c r="CN11216" t="str">
        <x:v>Rights_Coverage_View</x:v>
      </x:c>
      <x:c r="CO11216" t="n">
        <x:f>IFERROR(IF(AND(TYPE('Workbook_Formula_Guard'!A55)=TYPE(CN11216),ISBLANK('Workbook_Formula_Guard'!A55)=ISBLANK(CN11216),EXACT('Workbook_Formula_Guard'!A55,CN11216)),0,1),1)</x:f>
        <x:v>0</x:v>
      </x:c>
    </x:row>
    <x:row r="11217">
      <x:c r="CL11217" t="str">
        <x:v>Workbook_Formula_Guard</x:v>
      </x:c>
      <x:c r="CM11217" t="str">
        <x:v>B55</x:v>
      </x:c>
      <x:c r="CN11217" t="str">
        <x:v>O6</x:v>
      </x:c>
      <x:c r="CO11217" t="n">
        <x:f>IFERROR(IF(AND(TYPE('Workbook_Formula_Guard'!B55)=TYPE(CN11217),ISBLANK('Workbook_Formula_Guard'!B55)=ISBLANK(CN11217),EXACT('Workbook_Formula_Guard'!B55,CN11217)),0,1),1)</x:f>
        <x:v>0</x:v>
      </x:c>
    </x:row>
    <x:row r="11218">
      <x:c r="CL11218" t="str">
        <x:v>Workbook_Formula_Guard</x:v>
      </x:c>
      <x:c r="CM11218" t="str">
        <x:v>C55</x:v>
      </x:c>
      <x:c r="CN11218" t="str">
        <x:v>F:=IF(ISNUMBER($M6),$B6&amp;"|"&amp;ROUND($M6*1000000000000,0),"")</x:v>
      </x:c>
      <x:c r="CO11218" t="n">
        <x:f>IFERROR(IF(AND(TYPE('Workbook_Formula_Guard'!C55)=TYPE(CN11218),ISBLANK('Workbook_Formula_Guard'!C55)=ISBLANK(CN11218),EXACT('Workbook_Formula_Guard'!C55,CN11218)),0,1),1)</x:f>
        <x:v>0</x:v>
      </x:c>
    </x:row>
    <x:row r="11219">
      <x:c r="CL11219" t="str">
        <x:v>Workbook_Formula_Guard</x:v>
      </x:c>
      <x:c r="CM11219" t="str">
        <x:v>A56</x:v>
      </x:c>
      <x:c r="CN11219" t="str">
        <x:v>Rights_Coverage_View</x:v>
      </x:c>
      <x:c r="CO11219" t="n">
        <x:f>IFERROR(IF(AND(TYPE('Workbook_Formula_Guard'!A56)=TYPE(CN11219),ISBLANK('Workbook_Formula_Guard'!A56)=ISBLANK(CN11219),EXACT('Workbook_Formula_Guard'!A56,CN11219)),0,1),1)</x:f>
        <x:v>0</x:v>
      </x:c>
    </x:row>
    <x:row r="11220">
      <x:c r="CL11220" t="str">
        <x:v>Workbook_Formula_Guard</x:v>
      </x:c>
      <x:c r="CM11220" t="str">
        <x:v>B56</x:v>
      </x:c>
      <x:c r="CN11220" t="str">
        <x:v>P6</x:v>
      </x:c>
      <x:c r="CO11220" t="n">
        <x:f>IFERROR(IF(AND(TYPE('Workbook_Formula_Guard'!B56)=TYPE(CN11220),ISBLANK('Workbook_Formula_Guard'!B56)=ISBLANK(CN11220),EXACT('Workbook_Formula_Guard'!B56,CN11220)),0,1),1)</x:f>
        <x:v>0</x:v>
      </x:c>
    </x:row>
    <x:row r="11221">
      <x:c r="CL11221" t="str">
        <x:v>Workbook_Formula_Guard</x:v>
      </x:c>
      <x:c r="CM11221" t="str">
        <x:v>C56</x:v>
      </x:c>
      <x:c r="CN11221" t="str">
        <x:v>F:=IF(ISNUMBER($N6),$B6&amp;"|"&amp;ROUND($N6*1000000000000,0),"")</x:v>
      </x:c>
      <x:c r="CO11221" t="n">
        <x:f>IFERROR(IF(AND(TYPE('Workbook_Formula_Guard'!C56)=TYPE(CN11221),ISBLANK('Workbook_Formula_Guard'!C56)=ISBLANK(CN11221),EXACT('Workbook_Formula_Guard'!C56,CN11221)),0,1),1)</x:f>
        <x:v>0</x:v>
      </x:c>
    </x:row>
    <x:row r="11222">
      <x:c r="CL11222" t="str">
        <x:v>Workbook_Formula_Guard</x:v>
      </x:c>
      <x:c r="CM11222" t="str">
        <x:v>A57</x:v>
      </x:c>
      <x:c r="CN11222" t="str">
        <x:v>Rights_Coverage_View</x:v>
      </x:c>
      <x:c r="CO11222" t="n">
        <x:f>IFERROR(IF(AND(TYPE('Workbook_Formula_Guard'!A57)=TYPE(CN11222),ISBLANK('Workbook_Formula_Guard'!A57)=ISBLANK(CN11222),EXACT('Workbook_Formula_Guard'!A57,CN11222)),0,1),1)</x:f>
        <x:v>0</x:v>
      </x:c>
    </x:row>
    <x:row r="11223">
      <x:c r="CL11223" t="str">
        <x:v>Workbook_Formula_Guard</x:v>
      </x:c>
      <x:c r="CM11223" t="str">
        <x:v>B57</x:v>
      </x:c>
      <x:c r="CN11223" t="str">
        <x:v>F7</x:v>
      </x:c>
      <x:c r="CO11223" t="n">
        <x:f>IFERROR(IF(AND(TYPE('Workbook_Formula_Guard'!B57)=TYPE(CN11223),ISBLANK('Workbook_Formula_Guard'!B57)=ISBLANK(CN11223),EXACT('Workbook_Formula_Guard'!B57,CN11223)),0,1),1)</x:f>
        <x:v>0</x:v>
      </x:c>
    </x:row>
    <x:row r="11224">
      <x:c r="CL11224" t="str">
        <x:v>Workbook_Formula_Guard</x:v>
      </x:c>
      <x:c r="CM11224" t="str">
        <x:v>C57</x:v>
      </x:c>
      <x:c r="CN11224" t="str">
        <x:v>F:=INDEX(I_prop!$B$7:$H$13, MATCH($C7, I_prop!$A$7:$A$13,0), MATCH($D7, I_prop!$B$6:$H$6,0))</x:v>
      </x:c>
      <x:c r="CO11224" t="n">
        <x:f>IFERROR(IF(AND(TYPE('Workbook_Formula_Guard'!C57)=TYPE(CN11224),ISBLANK('Workbook_Formula_Guard'!C57)=ISBLANK(CN11224),EXACT('Workbook_Formula_Guard'!C57,CN11224)),0,1),1)</x:f>
        <x:v>0</x:v>
      </x:c>
    </x:row>
    <x:row r="11225">
      <x:c r="CL11225" t="str">
        <x:v>Workbook_Formula_Guard</x:v>
      </x:c>
      <x:c r="CM11225" t="str">
        <x:v>A58</x:v>
      </x:c>
      <x:c r="CN11225" t="str">
        <x:v>Rights_Coverage_View</x:v>
      </x:c>
      <x:c r="CO11225" t="n">
        <x:f>IFERROR(IF(AND(TYPE('Workbook_Formula_Guard'!A58)=TYPE(CN11225),ISBLANK('Workbook_Formula_Guard'!A58)=ISBLANK(CN11225),EXACT('Workbook_Formula_Guard'!A58,CN11225)),0,1),1)</x:f>
        <x:v>0</x:v>
      </x:c>
    </x:row>
    <x:row r="11226">
      <x:c r="CL11226" t="str">
        <x:v>Workbook_Formula_Guard</x:v>
      </x:c>
      <x:c r="CM11226" t="str">
        <x:v>B58</x:v>
      </x:c>
      <x:c r="CN11226" t="str">
        <x:v>G7</x:v>
      </x:c>
      <x:c r="CO11226" t="n">
        <x:f>IFERROR(IF(AND(TYPE('Workbook_Formula_Guard'!B58)=TYPE(CN11226),ISBLANK('Workbook_Formula_Guard'!B58)=ISBLANK(CN11226),EXACT('Workbook_Formula_Guard'!B58,CN11226)),0,1),1)</x:f>
        <x:v>0</x:v>
      </x:c>
    </x:row>
    <x:row r="11227">
      <x:c r="CL11227" t="str">
        <x:v>Workbook_Formula_Guard</x:v>
      </x:c>
      <x:c r="CM11227" t="str">
        <x:v>C58</x:v>
      </x:c>
      <x:c r="CN11227" t="str">
        <x:v>F:=INDEX(I_prop!$B$18:$H$24, MATCH($C7, I_prop!$A$18:$A$24,0), MATCH($D7, I_prop!$B$17:$H$17,0))</x:v>
      </x:c>
      <x:c r="CO11227" t="n">
        <x:f>IFERROR(IF(AND(TYPE('Workbook_Formula_Guard'!C58)=TYPE(CN11227),ISBLANK('Workbook_Formula_Guard'!C58)=ISBLANK(CN11227),EXACT('Workbook_Formula_Guard'!C58,CN11227)),0,1),1)</x:f>
        <x:v>0</x:v>
      </x:c>
    </x:row>
    <x:row r="11228">
      <x:c r="CL11228" t="str">
        <x:v>Workbook_Formula_Guard</x:v>
      </x:c>
      <x:c r="CM11228" t="str">
        <x:v>A59</x:v>
      </x:c>
      <x:c r="CN11228" t="str">
        <x:v>Rights_Coverage_View</x:v>
      </x:c>
      <x:c r="CO11228" t="n">
        <x:f>IFERROR(IF(AND(TYPE('Workbook_Formula_Guard'!A59)=TYPE(CN11228),ISBLANK('Workbook_Formula_Guard'!A59)=ISBLANK(CN11228),EXACT('Workbook_Formula_Guard'!A59,CN11228)),0,1),1)</x:f>
        <x:v>0</x:v>
      </x:c>
    </x:row>
    <x:row r="11229">
      <x:c r="CL11229" t="str">
        <x:v>Workbook_Formula_Guard</x:v>
      </x:c>
      <x:c r="CM11229" t="str">
        <x:v>B59</x:v>
      </x:c>
      <x:c r="CN11229" t="str">
        <x:v>H7</x:v>
      </x:c>
      <x:c r="CO11229" t="n">
        <x:f>IFERROR(IF(AND(TYPE('Workbook_Formula_Guard'!B59)=TYPE(CN11229),ISBLANK('Workbook_Formula_Guard'!B59)=ISBLANK(CN11229),EXACT('Workbook_Formula_Guard'!B59,CN11229)),0,1),1)</x:f>
        <x:v>0</x:v>
      </x:c>
    </x:row>
    <x:row r="11230">
      <x:c r="CL11230" t="str">
        <x:v>Workbook_Formula_Guard</x:v>
      </x:c>
      <x:c r="CM11230" t="str">
        <x:v>C59</x:v>
      </x:c>
      <x:c r="CN11230" t="str">
        <x:v>F:=IF(ISNUMBER($J7),$J7,IF($J7="INVALID_OVERRIDE","INVALID_OVERRIDE",IF($F7&lt;0,MAX(-1,'Subgroup_Overrides'!$B$7*$F7),$F7)))</x:v>
      </x:c>
      <x:c r="CO11230" t="n">
        <x:f>IFERROR(IF(AND(TYPE('Workbook_Formula_Guard'!C59)=TYPE(CN11230),ISBLANK('Workbook_Formula_Guard'!C59)=ISBLANK(CN11230),EXACT('Workbook_Formula_Guard'!C59,CN11230)),0,1),1)</x:f>
        <x:v>0</x:v>
      </x:c>
    </x:row>
    <x:row r="11231">
      <x:c r="CL11231" t="str">
        <x:v>Workbook_Formula_Guard</x:v>
      </x:c>
      <x:c r="CM11231" t="str">
        <x:v>A60</x:v>
      </x:c>
      <x:c r="CN11231" t="str">
        <x:v>Rights_Coverage_View</x:v>
      </x:c>
      <x:c r="CO11231" t="n">
        <x:f>IFERROR(IF(AND(TYPE('Workbook_Formula_Guard'!A60)=TYPE(CN11231),ISBLANK('Workbook_Formula_Guard'!A60)=ISBLANK(CN11231),EXACT('Workbook_Formula_Guard'!A60,CN11231)),0,1),1)</x:f>
        <x:v>0</x:v>
      </x:c>
    </x:row>
    <x:row r="11232">
      <x:c r="CL11232" t="str">
        <x:v>Workbook_Formula_Guard</x:v>
      </x:c>
      <x:c r="CM11232" t="str">
        <x:v>B60</x:v>
      </x:c>
      <x:c r="CN11232" t="str">
        <x:v>I7</x:v>
      </x:c>
      <x:c r="CO11232" t="n">
        <x:f>IFERROR(IF(AND(TYPE('Workbook_Formula_Guard'!B60)=TYPE(CN11232),ISBLANK('Workbook_Formula_Guard'!B60)=ISBLANK(CN11232),EXACT('Workbook_Formula_Guard'!B60,CN11232)),0,1),1)</x:f>
        <x:v>0</x:v>
      </x:c>
    </x:row>
    <x:row r="11233">
      <x:c r="CL11233" t="str">
        <x:v>Workbook_Formula_Guard</x:v>
      </x:c>
      <x:c r="CM11233" t="str">
        <x:v>C60</x:v>
      </x:c>
      <x:c r="CN11233" t="str">
        <x:v>F:=IF(ISNUMBER($K7),$K7,IF($K7="INVALID_OVERRIDE","INVALID_OVERRIDE",IF($G7&lt;0,MAX(-1,'Subgroup_Overrides'!$B$7*$G7),$G7)))</x:v>
      </x:c>
      <x:c r="CO11233" t="n">
        <x:f>IFERROR(IF(AND(TYPE('Workbook_Formula_Guard'!C60)=TYPE(CN11233),ISBLANK('Workbook_Formula_Guard'!C60)=ISBLANK(CN11233),EXACT('Workbook_Formula_Guard'!C60,CN11233)),0,1),1)</x:f>
        <x:v>0</x:v>
      </x:c>
    </x:row>
    <x:row r="11234">
      <x:c r="CL11234" t="str">
        <x:v>Workbook_Formula_Guard</x:v>
      </x:c>
      <x:c r="CM11234" t="str">
        <x:v>A61</x:v>
      </x:c>
      <x:c r="CN11234" t="str">
        <x:v>Rights_Coverage_View</x:v>
      </x:c>
      <x:c r="CO11234" t="n">
        <x:f>IFERROR(IF(AND(TYPE('Workbook_Formula_Guard'!A61)=TYPE(CN11234),ISBLANK('Workbook_Formula_Guard'!A61)=ISBLANK(CN11234),EXACT('Workbook_Formula_Guard'!A61,CN11234)),0,1),1)</x:f>
        <x:v>0</x:v>
      </x:c>
    </x:row>
    <x:row r="11235">
      <x:c r="CL11235" t="str">
        <x:v>Workbook_Formula_Guard</x:v>
      </x:c>
      <x:c r="CM11235" t="str">
        <x:v>B61</x:v>
      </x:c>
      <x:c r="CN11235" t="str">
        <x:v>J7</x:v>
      </x:c>
      <x:c r="CO11235" t="n">
        <x:f>IFERROR(IF(AND(TYPE('Workbook_Formula_Guard'!B61)=TYPE(CN11235),ISBLANK('Workbook_Formula_Guard'!B61)=ISBLANK(CN11235),EXACT('Workbook_Formula_Guard'!B61,CN11235)),0,1),1)</x:f>
        <x:v>0</x:v>
      </x:c>
    </x:row>
    <x:row r="11236">
      <x:c r="CL11236" t="str">
        <x:v>Workbook_Formula_Guard</x:v>
      </x:c>
      <x:c r="CM11236" t="str">
        <x:v>C61</x:v>
      </x:c>
      <x:c r="CN11236" t="str">
        <x:v>F:=IFERROR(IF(COUNTIF('Subgroup_Overrides'!$H$11:$H$100,"A|"&amp;$C7&amp;"|"&amp;$D7)=0,"",IF(AND(COUNTIF('Subgroup_Overrides'!$H$11:$H$100,"A|"&amp;$C7&amp;"|"&amp;$D7)=1,ISNUMBER(INDEX('Subgroup_Overrides'!$F$11:$F$100,MATCH("A|"&amp;$C7&amp;"|"&amp;$D7,'Subgroup_Overrides'!$H$11:$H$100,0))),NOT(ISBLANK(INDEX('Subgroup_Overrides'!$F$11:$F$100,MATCH("A|"&amp;$C7&amp;"|"&amp;$D7,'Subgroup_Overrides'!$H$11:$H$100,0)))),INDEX('Subgroup_Overrides'!$F$11:$F$100,MATCH("A|"&amp;$C7&amp;"|"&amp;$D7,'Subgroup_Overrides'!$H$11:$H$100,0))&gt;=-1,INDEX('Subgroup_Overrides'!$F$11:$F$100,MATCH("A|"&amp;$C7&amp;"|"&amp;$D7,'Subgroup_Overrides'!$H$11:$H$100,0))&lt;=1,LEN(TRIM(INDEX('Subgroup_Overrides'!$G$11:$G$100,MATCH("A|"&amp;$C7&amp;"|"&amp;$D7,'Subgroup_Overrides'!$H$11:$H$100,0))))&gt;0),INDEX('Subgroup_Overrides'!$F$11:$F$100,MATCH("A|"&amp;$C7&amp;"|"&amp;$D7,'Subgroup_Overrides'!$H$11:$H$100,0)),"INVALID_OVERRIDE")),"INVALID_OVERRIDE")</x:v>
      </x:c>
      <x:c r="CO11236" t="n">
        <x:f>IFERROR(IF(AND(TYPE('Workbook_Formula_Guard'!C61)=TYPE(CN11236),ISBLANK('Workbook_Formula_Guard'!C61)=ISBLANK(CN11236),EXACT('Workbook_Formula_Guard'!C61,CN11236)),0,1),1)</x:f>
        <x:v>0</x:v>
      </x:c>
    </x:row>
    <x:row r="11237">
      <x:c r="CL11237" t="str">
        <x:v>Workbook_Formula_Guard</x:v>
      </x:c>
      <x:c r="CM11237" t="str">
        <x:v>A62</x:v>
      </x:c>
      <x:c r="CN11237" t="str">
        <x:v>Rights_Coverage_View</x:v>
      </x:c>
      <x:c r="CO11237" t="n">
        <x:f>IFERROR(IF(AND(TYPE('Workbook_Formula_Guard'!A62)=TYPE(CN11237),ISBLANK('Workbook_Formula_Guard'!A62)=ISBLANK(CN11237),EXACT('Workbook_Formula_Guard'!A62,CN11237)),0,1),1)</x:f>
        <x:v>0</x:v>
      </x:c>
    </x:row>
    <x:row r="11238">
      <x:c r="CL11238" t="str">
        <x:v>Workbook_Formula_Guard</x:v>
      </x:c>
      <x:c r="CM11238" t="str">
        <x:v>B62</x:v>
      </x:c>
      <x:c r="CN11238" t="str">
        <x:v>K7</x:v>
      </x:c>
      <x:c r="CO11238" t="n">
        <x:f>IFERROR(IF(AND(TYPE('Workbook_Formula_Guard'!B62)=TYPE(CN11238),ISBLANK('Workbook_Formula_Guard'!B62)=ISBLANK(CN11238),EXACT('Workbook_Formula_Guard'!B62,CN11238)),0,1),1)</x:f>
        <x:v>0</x:v>
      </x:c>
    </x:row>
    <x:row r="11239">
      <x:c r="CL11239" t="str">
        <x:v>Workbook_Formula_Guard</x:v>
      </x:c>
      <x:c r="CM11239" t="str">
        <x:v>C62</x:v>
      </x:c>
      <x:c r="CN11239" t="str">
        <x:v>F:=IFERROR(IF(COUNTIF('Subgroup_Overrides'!$H$11:$H$100,"B|"&amp;$C7&amp;"|"&amp;$D7)=0,"",IF(AND(COUNTIF('Subgroup_Overrides'!$H$11:$H$100,"B|"&amp;$C7&amp;"|"&amp;$D7)=1,ISNUMBER(INDEX('Subgroup_Overrides'!$F$11:$F$100,MATCH("B|"&amp;$C7&amp;"|"&amp;$D7,'Subgroup_Overrides'!$H$11:$H$100,0))),NOT(ISBLANK(INDEX('Subgroup_Overrides'!$F$11:$F$100,MATCH("B|"&amp;$C7&amp;"|"&amp;$D7,'Subgroup_Overrides'!$H$11:$H$100,0)))),INDEX('Subgroup_Overrides'!$F$11:$F$100,MATCH("B|"&amp;$C7&amp;"|"&amp;$D7,'Subgroup_Overrides'!$H$11:$H$100,0))&gt;=-1,INDEX('Subgroup_Overrides'!$F$11:$F$100,MATCH("B|"&amp;$C7&amp;"|"&amp;$D7,'Subgroup_Overrides'!$H$11:$H$100,0))&lt;=1,LEN(TRIM(INDEX('Subgroup_Overrides'!$G$11:$G$100,MATCH("B|"&amp;$C7&amp;"|"&amp;$D7,'Subgroup_Overrides'!$H$11:$H$100,0))))&gt;0),INDEX('Subgroup_Overrides'!$F$11:$F$100,MATCH("B|"&amp;$C7&amp;"|"&amp;$D7,'Subgroup_Overrides'!$H$11:$H$100,0)),"INVALID_OVERRIDE")),"INVALID_OVERRIDE")</x:v>
      </x:c>
      <x:c r="CO11239" t="n">
        <x:f>IFERROR(IF(AND(TYPE('Workbook_Formula_Guard'!C62)=TYPE(CN11239),ISBLANK('Workbook_Formula_Guard'!C62)=ISBLANK(CN11239),EXACT('Workbook_Formula_Guard'!C62,CN11239)),0,1),1)</x:f>
        <x:v>0</x:v>
      </x:c>
    </x:row>
    <x:row r="11240">
      <x:c r="CL11240" t="str">
        <x:v>Workbook_Formula_Guard</x:v>
      </x:c>
      <x:c r="CM11240" t="str">
        <x:v>A63</x:v>
      </x:c>
      <x:c r="CN11240" t="str">
        <x:v>Rights_Coverage_View</x:v>
      </x:c>
      <x:c r="CO11240" t="n">
        <x:f>IFERROR(IF(AND(TYPE('Workbook_Formula_Guard'!A63)=TYPE(CN11240),ISBLANK('Workbook_Formula_Guard'!A63)=ISBLANK(CN11240),EXACT('Workbook_Formula_Guard'!A63,CN11240)),0,1),1)</x:f>
        <x:v>0</x:v>
      </x:c>
    </x:row>
    <x:row r="11241">
      <x:c r="CL11241" t="str">
        <x:v>Workbook_Formula_Guard</x:v>
      </x:c>
      <x:c r="CM11241" t="str">
        <x:v>B63</x:v>
      </x:c>
      <x:c r="CN11241" t="str">
        <x:v>L7</x:v>
      </x:c>
      <x:c r="CO11241" t="n">
        <x:f>IFERROR(IF(AND(TYPE('Workbook_Formula_Guard'!B63)=TYPE(CN11241),ISBLANK('Workbook_Formula_Guard'!B63)=ISBLANK(CN11241),EXACT('Workbook_Formula_Guard'!B63,CN11241)),0,1),1)</x:f>
        <x:v>0</x:v>
      </x:c>
    </x:row>
    <x:row r="11242">
      <x:c r="CL11242" t="str">
        <x:v>Workbook_Formula_Guard</x:v>
      </x:c>
      <x:c r="CM11242" t="str">
        <x:v>C63</x:v>
      </x:c>
      <x:c r="CN11242" t="str">
        <x:v>F:=TRIM(B7)</x:v>
      </x:c>
      <x:c r="CO11242" t="n">
        <x:f>IFERROR(IF(AND(TYPE('Workbook_Formula_Guard'!C63)=TYPE(CN11242),ISBLANK('Workbook_Formula_Guard'!C63)=ISBLANK(CN11242),EXACT('Workbook_Formula_Guard'!C63,CN11242)),0,1),1)</x:f>
        <x:v>0</x:v>
      </x:c>
    </x:row>
    <x:row r="11243">
      <x:c r="CL11243" t="str">
        <x:v>Workbook_Formula_Guard</x:v>
      </x:c>
      <x:c r="CM11243" t="str">
        <x:v>A64</x:v>
      </x:c>
      <x:c r="CN11243" t="str">
        <x:v>Rights_Coverage_View</x:v>
      </x:c>
      <x:c r="CO11243" t="n">
        <x:f>IFERROR(IF(AND(TYPE('Workbook_Formula_Guard'!A64)=TYPE(CN11243),ISBLANK('Workbook_Formula_Guard'!A64)=ISBLANK(CN11243),EXACT('Workbook_Formula_Guard'!A64,CN11243)),0,1),1)</x:f>
        <x:v>0</x:v>
      </x:c>
    </x:row>
    <x:row r="11244">
      <x:c r="CL11244" t="str">
        <x:v>Workbook_Formula_Guard</x:v>
      </x:c>
      <x:c r="CM11244" t="str">
        <x:v>B64</x:v>
      </x:c>
      <x:c r="CN11244" t="str">
        <x:v>M7</x:v>
      </x:c>
      <x:c r="CO11244" t="n">
        <x:f>IFERROR(IF(AND(TYPE('Workbook_Formula_Guard'!B64)=TYPE(CN11244),ISBLANK('Workbook_Formula_Guard'!B64)=ISBLANK(CN11244),EXACT('Workbook_Formula_Guard'!B64,CN11244)),0,1),1)</x:f>
        <x:v>0</x:v>
      </x:c>
    </x:row>
    <x:row r="11245">
      <x:c r="CL11245" t="str">
        <x:v>Workbook_Formula_Guard</x:v>
      </x:c>
      <x:c r="CM11245" t="str">
        <x:v>C64</x:v>
      </x:c>
      <x:c r="CN11245" t="str">
        <x:v>F:=IF(ISNUMBER($H7),$H7,"")</x:v>
      </x:c>
      <x:c r="CO11245" t="n">
        <x:f>IFERROR(IF(AND(TYPE('Workbook_Formula_Guard'!C64)=TYPE(CN11245),ISBLANK('Workbook_Formula_Guard'!C64)=ISBLANK(CN11245),EXACT('Workbook_Formula_Guard'!C64,CN11245)),0,1),1)</x:f>
        <x:v>0</x:v>
      </x:c>
    </x:row>
    <x:row r="11246">
      <x:c r="CL11246" t="str">
        <x:v>Workbook_Formula_Guard</x:v>
      </x:c>
      <x:c r="CM11246" t="str">
        <x:v>A65</x:v>
      </x:c>
      <x:c r="CN11246" t="str">
        <x:v>Rights_Coverage_View</x:v>
      </x:c>
      <x:c r="CO11246" t="n">
        <x:f>IFERROR(IF(AND(TYPE('Workbook_Formula_Guard'!A65)=TYPE(CN11246),ISBLANK('Workbook_Formula_Guard'!A65)=ISBLANK(CN11246),EXACT('Workbook_Formula_Guard'!A65,CN11246)),0,1),1)</x:f>
        <x:v>0</x:v>
      </x:c>
    </x:row>
    <x:row r="11247">
      <x:c r="CL11247" t="str">
        <x:v>Workbook_Formula_Guard</x:v>
      </x:c>
      <x:c r="CM11247" t="str">
        <x:v>B65</x:v>
      </x:c>
      <x:c r="CN11247" t="str">
        <x:v>N7</x:v>
      </x:c>
      <x:c r="CO11247" t="n">
        <x:f>IFERROR(IF(AND(TYPE('Workbook_Formula_Guard'!B65)=TYPE(CN11247),ISBLANK('Workbook_Formula_Guard'!B65)=ISBLANK(CN11247),EXACT('Workbook_Formula_Guard'!B65,CN11247)),0,1),1)</x:f>
        <x:v>0</x:v>
      </x:c>
    </x:row>
    <x:row r="11248">
      <x:c r="CL11248" t="str">
        <x:v>Workbook_Formula_Guard</x:v>
      </x:c>
      <x:c r="CM11248" t="str">
        <x:v>C65</x:v>
      </x:c>
      <x:c r="CN11248" t="str">
        <x:v>F:=IF(ISNUMBER($I7),$I7,"")</x:v>
      </x:c>
      <x:c r="CO11248" t="n">
        <x:f>IFERROR(IF(AND(TYPE('Workbook_Formula_Guard'!C65)=TYPE(CN11248),ISBLANK('Workbook_Formula_Guard'!C65)=ISBLANK(CN11248),EXACT('Workbook_Formula_Guard'!C65,CN11248)),0,1),1)</x:f>
        <x:v>0</x:v>
      </x:c>
    </x:row>
    <x:row r="11249">
      <x:c r="CL11249" t="str">
        <x:v>Workbook_Formula_Guard</x:v>
      </x:c>
      <x:c r="CM11249" t="str">
        <x:v>A66</x:v>
      </x:c>
      <x:c r="CN11249" t="str">
        <x:v>Rights_Coverage_View</x:v>
      </x:c>
      <x:c r="CO11249" t="n">
        <x:f>IFERROR(IF(AND(TYPE('Workbook_Formula_Guard'!A66)=TYPE(CN11249),ISBLANK('Workbook_Formula_Guard'!A66)=ISBLANK(CN11249),EXACT('Workbook_Formula_Guard'!A66,CN11249)),0,1),1)</x:f>
        <x:v>0</x:v>
      </x:c>
    </x:row>
    <x:row r="11250">
      <x:c r="CL11250" t="str">
        <x:v>Workbook_Formula_Guard</x:v>
      </x:c>
      <x:c r="CM11250" t="str">
        <x:v>B66</x:v>
      </x:c>
      <x:c r="CN11250" t="str">
        <x:v>O7</x:v>
      </x:c>
      <x:c r="CO11250" t="n">
        <x:f>IFERROR(IF(AND(TYPE('Workbook_Formula_Guard'!B66)=TYPE(CN11250),ISBLANK('Workbook_Formula_Guard'!B66)=ISBLANK(CN11250),EXACT('Workbook_Formula_Guard'!B66,CN11250)),0,1),1)</x:f>
        <x:v>0</x:v>
      </x:c>
    </x:row>
    <x:row r="11251">
      <x:c r="CL11251" t="str">
        <x:v>Workbook_Formula_Guard</x:v>
      </x:c>
      <x:c r="CM11251" t="str">
        <x:v>C66</x:v>
      </x:c>
      <x:c r="CN11251" t="str">
        <x:v>F:=IF(ISNUMBER($M7),$B7&amp;"|"&amp;ROUND($M7*1000000000000,0),"")</x:v>
      </x:c>
      <x:c r="CO11251" t="n">
        <x:f>IFERROR(IF(AND(TYPE('Workbook_Formula_Guard'!C66)=TYPE(CN11251),ISBLANK('Workbook_Formula_Guard'!C66)=ISBLANK(CN11251),EXACT('Workbook_Formula_Guard'!C66,CN11251)),0,1),1)</x:f>
        <x:v>0</x:v>
      </x:c>
    </x:row>
    <x:row r="11252">
      <x:c r="CL11252" t="str">
        <x:v>Workbook_Formula_Guard</x:v>
      </x:c>
      <x:c r="CM11252" t="str">
        <x:v>A67</x:v>
      </x:c>
      <x:c r="CN11252" t="str">
        <x:v>Rights_Coverage_View</x:v>
      </x:c>
      <x:c r="CO11252" t="n">
        <x:f>IFERROR(IF(AND(TYPE('Workbook_Formula_Guard'!A67)=TYPE(CN11252),ISBLANK('Workbook_Formula_Guard'!A67)=ISBLANK(CN11252),EXACT('Workbook_Formula_Guard'!A67,CN11252)),0,1),1)</x:f>
        <x:v>0</x:v>
      </x:c>
    </x:row>
    <x:row r="11253">
      <x:c r="CL11253" t="str">
        <x:v>Workbook_Formula_Guard</x:v>
      </x:c>
      <x:c r="CM11253" t="str">
        <x:v>B67</x:v>
      </x:c>
      <x:c r="CN11253" t="str">
        <x:v>P7</x:v>
      </x:c>
      <x:c r="CO11253" t="n">
        <x:f>IFERROR(IF(AND(TYPE('Workbook_Formula_Guard'!B67)=TYPE(CN11253),ISBLANK('Workbook_Formula_Guard'!B67)=ISBLANK(CN11253),EXACT('Workbook_Formula_Guard'!B67,CN11253)),0,1),1)</x:f>
        <x:v>0</x:v>
      </x:c>
    </x:row>
    <x:row r="11254">
      <x:c r="CL11254" t="str">
        <x:v>Workbook_Formula_Guard</x:v>
      </x:c>
      <x:c r="CM11254" t="str">
        <x:v>C67</x:v>
      </x:c>
      <x:c r="CN11254" t="str">
        <x:v>F:=IF(ISNUMBER($N7),$B7&amp;"|"&amp;ROUND($N7*1000000000000,0),"")</x:v>
      </x:c>
      <x:c r="CO11254" t="n">
        <x:f>IFERROR(IF(AND(TYPE('Workbook_Formula_Guard'!C67)=TYPE(CN11254),ISBLANK('Workbook_Formula_Guard'!C67)=ISBLANK(CN11254),EXACT('Workbook_Formula_Guard'!C67,CN11254)),0,1),1)</x:f>
        <x:v>0</x:v>
      </x:c>
    </x:row>
    <x:row r="11255">
      <x:c r="CL11255" t="str">
        <x:v>Workbook_Formula_Guard</x:v>
      </x:c>
      <x:c r="CM11255" t="str">
        <x:v>A68</x:v>
      </x:c>
      <x:c r="CN11255" t="str">
        <x:v>Rights_Coverage_View</x:v>
      </x:c>
      <x:c r="CO11255" t="n">
        <x:f>IFERROR(IF(AND(TYPE('Workbook_Formula_Guard'!A68)=TYPE(CN11255),ISBLANK('Workbook_Formula_Guard'!A68)=ISBLANK(CN11255),EXACT('Workbook_Formula_Guard'!A68,CN11255)),0,1),1)</x:f>
        <x:v>0</x:v>
      </x:c>
    </x:row>
    <x:row r="11256">
      <x:c r="CL11256" t="str">
        <x:v>Workbook_Formula_Guard</x:v>
      </x:c>
      <x:c r="CM11256" t="str">
        <x:v>B68</x:v>
      </x:c>
      <x:c r="CN11256" t="str">
        <x:v>F8</x:v>
      </x:c>
      <x:c r="CO11256" t="n">
        <x:f>IFERROR(IF(AND(TYPE('Workbook_Formula_Guard'!B68)=TYPE(CN11256),ISBLANK('Workbook_Formula_Guard'!B68)=ISBLANK(CN11256),EXACT('Workbook_Formula_Guard'!B68,CN11256)),0,1),1)</x:f>
        <x:v>0</x:v>
      </x:c>
    </x:row>
    <x:row r="11257">
      <x:c r="CL11257" t="str">
        <x:v>Workbook_Formula_Guard</x:v>
      </x:c>
      <x:c r="CM11257" t="str">
        <x:v>C68</x:v>
      </x:c>
      <x:c r="CN11257" t="str">
        <x:v>F:=INDEX(I_prop!$B$7:$H$13, MATCH($C8, I_prop!$A$7:$A$13,0), MATCH($D8, I_prop!$B$6:$H$6,0))</x:v>
      </x:c>
      <x:c r="CO11257" t="n">
        <x:f>IFERROR(IF(AND(TYPE('Workbook_Formula_Guard'!C68)=TYPE(CN11257),ISBLANK('Workbook_Formula_Guard'!C68)=ISBLANK(CN11257),EXACT('Workbook_Formula_Guard'!C68,CN11257)),0,1),1)</x:f>
        <x:v>0</x:v>
      </x:c>
    </x:row>
    <x:row r="11258">
      <x:c r="CL11258" t="str">
        <x:v>Workbook_Formula_Guard</x:v>
      </x:c>
      <x:c r="CM11258" t="str">
        <x:v>A69</x:v>
      </x:c>
      <x:c r="CN11258" t="str">
        <x:v>Rights_Coverage_View</x:v>
      </x:c>
      <x:c r="CO11258" t="n">
        <x:f>IFERROR(IF(AND(TYPE('Workbook_Formula_Guard'!A69)=TYPE(CN11258),ISBLANK('Workbook_Formula_Guard'!A69)=ISBLANK(CN11258),EXACT('Workbook_Formula_Guard'!A69,CN11258)),0,1),1)</x:f>
        <x:v>0</x:v>
      </x:c>
    </x:row>
    <x:row r="11259">
      <x:c r="CL11259" t="str">
        <x:v>Workbook_Formula_Guard</x:v>
      </x:c>
      <x:c r="CM11259" t="str">
        <x:v>B69</x:v>
      </x:c>
      <x:c r="CN11259" t="str">
        <x:v>G8</x:v>
      </x:c>
      <x:c r="CO11259" t="n">
        <x:f>IFERROR(IF(AND(TYPE('Workbook_Formula_Guard'!B69)=TYPE(CN11259),ISBLANK('Workbook_Formula_Guard'!B69)=ISBLANK(CN11259),EXACT('Workbook_Formula_Guard'!B69,CN11259)),0,1),1)</x:f>
        <x:v>0</x:v>
      </x:c>
    </x:row>
    <x:row r="11260">
      <x:c r="CL11260" t="str">
        <x:v>Workbook_Formula_Guard</x:v>
      </x:c>
      <x:c r="CM11260" t="str">
        <x:v>C69</x:v>
      </x:c>
      <x:c r="CN11260" t="str">
        <x:v>F:=INDEX(I_prop!$B$18:$H$24, MATCH($C8, I_prop!$A$18:$A$24,0), MATCH($D8, I_prop!$B$17:$H$17,0))</x:v>
      </x:c>
      <x:c r="CO11260" t="n">
        <x:f>IFERROR(IF(AND(TYPE('Workbook_Formula_Guard'!C69)=TYPE(CN11260),ISBLANK('Workbook_Formula_Guard'!C69)=ISBLANK(CN11260),EXACT('Workbook_Formula_Guard'!C69,CN11260)),0,1),1)</x:f>
        <x:v>0</x:v>
      </x:c>
    </x:row>
    <x:row r="11261">
      <x:c r="CL11261" t="str">
        <x:v>Workbook_Formula_Guard</x:v>
      </x:c>
      <x:c r="CM11261" t="str">
        <x:v>A70</x:v>
      </x:c>
      <x:c r="CN11261" t="str">
        <x:v>Rights_Coverage_View</x:v>
      </x:c>
      <x:c r="CO11261" t="n">
        <x:f>IFERROR(IF(AND(TYPE('Workbook_Formula_Guard'!A70)=TYPE(CN11261),ISBLANK('Workbook_Formula_Guard'!A70)=ISBLANK(CN11261),EXACT('Workbook_Formula_Guard'!A70,CN11261)),0,1),1)</x:f>
        <x:v>0</x:v>
      </x:c>
    </x:row>
    <x:row r="11262">
      <x:c r="CL11262" t="str">
        <x:v>Workbook_Formula_Guard</x:v>
      </x:c>
      <x:c r="CM11262" t="str">
        <x:v>B70</x:v>
      </x:c>
      <x:c r="CN11262" t="str">
        <x:v>H8</x:v>
      </x:c>
      <x:c r="CO11262" t="n">
        <x:f>IFERROR(IF(AND(TYPE('Workbook_Formula_Guard'!B70)=TYPE(CN11262),ISBLANK('Workbook_Formula_Guard'!B70)=ISBLANK(CN11262),EXACT('Workbook_Formula_Guard'!B70,CN11262)),0,1),1)</x:f>
        <x:v>0</x:v>
      </x:c>
    </x:row>
    <x:row r="11263">
      <x:c r="CL11263" t="str">
        <x:v>Workbook_Formula_Guard</x:v>
      </x:c>
      <x:c r="CM11263" t="str">
        <x:v>C70</x:v>
      </x:c>
      <x:c r="CN11263" t="str">
        <x:v>F:=IF(ISNUMBER($J8),$J8,IF($J8="INVALID_OVERRIDE","INVALID_OVERRIDE",IF($F8&lt;0,MAX(-1,'Subgroup_Overrides'!$B$7*$F8),$F8)))</x:v>
      </x:c>
      <x:c r="CO11263" t="n">
        <x:f>IFERROR(IF(AND(TYPE('Workbook_Formula_Guard'!C70)=TYPE(CN11263),ISBLANK('Workbook_Formula_Guard'!C70)=ISBLANK(CN11263),EXACT('Workbook_Formula_Guard'!C70,CN11263)),0,1),1)</x:f>
        <x:v>0</x:v>
      </x:c>
    </x:row>
    <x:row r="11264">
      <x:c r="CL11264" t="str">
        <x:v>Workbook_Formula_Guard</x:v>
      </x:c>
      <x:c r="CM11264" t="str">
        <x:v>A71</x:v>
      </x:c>
      <x:c r="CN11264" t="str">
        <x:v>Rights_Coverage_View</x:v>
      </x:c>
      <x:c r="CO11264" t="n">
        <x:f>IFERROR(IF(AND(TYPE('Workbook_Formula_Guard'!A71)=TYPE(CN11264),ISBLANK('Workbook_Formula_Guard'!A71)=ISBLANK(CN11264),EXACT('Workbook_Formula_Guard'!A71,CN11264)),0,1),1)</x:f>
        <x:v>0</x:v>
      </x:c>
    </x:row>
    <x:row r="11265">
      <x:c r="CL11265" t="str">
        <x:v>Workbook_Formula_Guard</x:v>
      </x:c>
      <x:c r="CM11265" t="str">
        <x:v>B71</x:v>
      </x:c>
      <x:c r="CN11265" t="str">
        <x:v>I8</x:v>
      </x:c>
      <x:c r="CO11265" t="n">
        <x:f>IFERROR(IF(AND(TYPE('Workbook_Formula_Guard'!B71)=TYPE(CN11265),ISBLANK('Workbook_Formula_Guard'!B71)=ISBLANK(CN11265),EXACT('Workbook_Formula_Guard'!B71,CN11265)),0,1),1)</x:f>
        <x:v>0</x:v>
      </x:c>
    </x:row>
    <x:row r="11266">
      <x:c r="CL11266" t="str">
        <x:v>Workbook_Formula_Guard</x:v>
      </x:c>
      <x:c r="CM11266" t="str">
        <x:v>C71</x:v>
      </x:c>
      <x:c r="CN11266" t="str">
        <x:v>F:=IF(ISNUMBER($K8),$K8,IF($K8="INVALID_OVERRIDE","INVALID_OVERRIDE",IF($G8&lt;0,MAX(-1,'Subgroup_Overrides'!$B$7*$G8),$G8)))</x:v>
      </x:c>
      <x:c r="CO11266" t="n">
        <x:f>IFERROR(IF(AND(TYPE('Workbook_Formula_Guard'!C71)=TYPE(CN11266),ISBLANK('Workbook_Formula_Guard'!C71)=ISBLANK(CN11266),EXACT('Workbook_Formula_Guard'!C71,CN11266)),0,1),1)</x:f>
        <x:v>0</x:v>
      </x:c>
    </x:row>
    <x:row r="11267">
      <x:c r="CL11267" t="str">
        <x:v>Workbook_Formula_Guard</x:v>
      </x:c>
      <x:c r="CM11267" t="str">
        <x:v>A72</x:v>
      </x:c>
      <x:c r="CN11267" t="str">
        <x:v>Rights_Coverage_View</x:v>
      </x:c>
      <x:c r="CO11267" t="n">
        <x:f>IFERROR(IF(AND(TYPE('Workbook_Formula_Guard'!A72)=TYPE(CN11267),ISBLANK('Workbook_Formula_Guard'!A72)=ISBLANK(CN11267),EXACT('Workbook_Formula_Guard'!A72,CN11267)),0,1),1)</x:f>
        <x:v>0</x:v>
      </x:c>
    </x:row>
    <x:row r="11268">
      <x:c r="CL11268" t="str">
        <x:v>Workbook_Formula_Guard</x:v>
      </x:c>
      <x:c r="CM11268" t="str">
        <x:v>B72</x:v>
      </x:c>
      <x:c r="CN11268" t="str">
        <x:v>J8</x:v>
      </x:c>
      <x:c r="CO11268" t="n">
        <x:f>IFERROR(IF(AND(TYPE('Workbook_Formula_Guard'!B72)=TYPE(CN11268),ISBLANK('Workbook_Formula_Guard'!B72)=ISBLANK(CN11268),EXACT('Workbook_Formula_Guard'!B72,CN11268)),0,1),1)</x:f>
        <x:v>0</x:v>
      </x:c>
    </x:row>
    <x:row r="11269">
      <x:c r="CL11269" t="str">
        <x:v>Workbook_Formula_Guard</x:v>
      </x:c>
      <x:c r="CM11269" t="str">
        <x:v>C72</x:v>
      </x:c>
      <x:c r="CN11269" t="str">
        <x:v>F:=IFERROR(IF(COUNTIF('Subgroup_Overrides'!$H$11:$H$100,"A|"&amp;$C8&amp;"|"&amp;$D8)=0,"",IF(AND(COUNTIF('Subgroup_Overrides'!$H$11:$H$100,"A|"&amp;$C8&amp;"|"&amp;$D8)=1,ISNUMBER(INDEX('Subgroup_Overrides'!$F$11:$F$100,MATCH("A|"&amp;$C8&amp;"|"&amp;$D8,'Subgroup_Overrides'!$H$11:$H$100,0))),NOT(ISBLANK(INDEX('Subgroup_Overrides'!$F$11:$F$100,MATCH("A|"&amp;$C8&amp;"|"&amp;$D8,'Subgroup_Overrides'!$H$11:$H$100,0)))),INDEX('Subgroup_Overrides'!$F$11:$F$100,MATCH("A|"&amp;$C8&amp;"|"&amp;$D8,'Subgroup_Overrides'!$H$11:$H$100,0))&gt;=-1,INDEX('Subgroup_Overrides'!$F$11:$F$100,MATCH("A|"&amp;$C8&amp;"|"&amp;$D8,'Subgroup_Overrides'!$H$11:$H$100,0))&lt;=1,LEN(TRIM(INDEX('Subgroup_Overrides'!$G$11:$G$100,MATCH("A|"&amp;$C8&amp;"|"&amp;$D8,'Subgroup_Overrides'!$H$11:$H$100,0))))&gt;0),INDEX('Subgroup_Overrides'!$F$11:$F$100,MATCH("A|"&amp;$C8&amp;"|"&amp;$D8,'Subgroup_Overrides'!$H$11:$H$100,0)),"INVALID_OVERRIDE")),"INVALID_OVERRIDE")</x:v>
      </x:c>
      <x:c r="CO11269" t="n">
        <x:f>IFERROR(IF(AND(TYPE('Workbook_Formula_Guard'!C72)=TYPE(CN11269),ISBLANK('Workbook_Formula_Guard'!C72)=ISBLANK(CN11269),EXACT('Workbook_Formula_Guard'!C72,CN11269)),0,1),1)</x:f>
        <x:v>0</x:v>
      </x:c>
    </x:row>
    <x:row r="11270">
      <x:c r="CL11270" t="str">
        <x:v>Workbook_Formula_Guard</x:v>
      </x:c>
      <x:c r="CM11270" t="str">
        <x:v>A73</x:v>
      </x:c>
      <x:c r="CN11270" t="str">
        <x:v>Rights_Coverage_View</x:v>
      </x:c>
      <x:c r="CO11270" t="n">
        <x:f>IFERROR(IF(AND(TYPE('Workbook_Formula_Guard'!A73)=TYPE(CN11270),ISBLANK('Workbook_Formula_Guard'!A73)=ISBLANK(CN11270),EXACT('Workbook_Formula_Guard'!A73,CN11270)),0,1),1)</x:f>
        <x:v>0</x:v>
      </x:c>
    </x:row>
    <x:row r="11271">
      <x:c r="CL11271" t="str">
        <x:v>Workbook_Formula_Guard</x:v>
      </x:c>
      <x:c r="CM11271" t="str">
        <x:v>B73</x:v>
      </x:c>
      <x:c r="CN11271" t="str">
        <x:v>K8</x:v>
      </x:c>
      <x:c r="CO11271" t="n">
        <x:f>IFERROR(IF(AND(TYPE('Workbook_Formula_Guard'!B73)=TYPE(CN11271),ISBLANK('Workbook_Formula_Guard'!B73)=ISBLANK(CN11271),EXACT('Workbook_Formula_Guard'!B73,CN11271)),0,1),1)</x:f>
        <x:v>0</x:v>
      </x:c>
    </x:row>
    <x:row r="11272">
      <x:c r="CL11272" t="str">
        <x:v>Workbook_Formula_Guard</x:v>
      </x:c>
      <x:c r="CM11272" t="str">
        <x:v>C73</x:v>
      </x:c>
      <x:c r="CN11272" t="str">
        <x:v>F:=IFERROR(IF(COUNTIF('Subgroup_Overrides'!$H$11:$H$100,"B|"&amp;$C8&amp;"|"&amp;$D8)=0,"",IF(AND(COUNTIF('Subgroup_Overrides'!$H$11:$H$100,"B|"&amp;$C8&amp;"|"&amp;$D8)=1,ISNUMBER(INDEX('Subgroup_Overrides'!$F$11:$F$100,MATCH("B|"&amp;$C8&amp;"|"&amp;$D8,'Subgroup_Overrides'!$H$11:$H$100,0))),NOT(ISBLANK(INDEX('Subgroup_Overrides'!$F$11:$F$100,MATCH("B|"&amp;$C8&amp;"|"&amp;$D8,'Subgroup_Overrides'!$H$11:$H$100,0)))),INDEX('Subgroup_Overrides'!$F$11:$F$100,MATCH("B|"&amp;$C8&amp;"|"&amp;$D8,'Subgroup_Overrides'!$H$11:$H$100,0))&gt;=-1,INDEX('Subgroup_Overrides'!$F$11:$F$100,MATCH("B|"&amp;$C8&amp;"|"&amp;$D8,'Subgroup_Overrides'!$H$11:$H$100,0))&lt;=1,LEN(TRIM(INDEX('Subgroup_Overrides'!$G$11:$G$100,MATCH("B|"&amp;$C8&amp;"|"&amp;$D8,'Subgroup_Overrides'!$H$11:$H$100,0))))&gt;0),INDEX('Subgroup_Overrides'!$F$11:$F$100,MATCH("B|"&amp;$C8&amp;"|"&amp;$D8,'Subgroup_Overrides'!$H$11:$H$100,0)),"INVALID_OVERRIDE")),"INVALID_OVERRIDE")</x:v>
      </x:c>
      <x:c r="CO11272" t="n">
        <x:f>IFERROR(IF(AND(TYPE('Workbook_Formula_Guard'!C73)=TYPE(CN11272),ISBLANK('Workbook_Formula_Guard'!C73)=ISBLANK(CN11272),EXACT('Workbook_Formula_Guard'!C73,CN11272)),0,1),1)</x:f>
        <x:v>0</x:v>
      </x:c>
    </x:row>
    <x:row r="11273">
      <x:c r="CL11273" t="str">
        <x:v>Workbook_Formula_Guard</x:v>
      </x:c>
      <x:c r="CM11273" t="str">
        <x:v>A74</x:v>
      </x:c>
      <x:c r="CN11273" t="str">
        <x:v>Rights_Coverage_View</x:v>
      </x:c>
      <x:c r="CO11273" t="n">
        <x:f>IFERROR(IF(AND(TYPE('Workbook_Formula_Guard'!A74)=TYPE(CN11273),ISBLANK('Workbook_Formula_Guard'!A74)=ISBLANK(CN11273),EXACT('Workbook_Formula_Guard'!A74,CN11273)),0,1),1)</x:f>
        <x:v>0</x:v>
      </x:c>
    </x:row>
    <x:row r="11274">
      <x:c r="CL11274" t="str">
        <x:v>Workbook_Formula_Guard</x:v>
      </x:c>
      <x:c r="CM11274" t="str">
        <x:v>B74</x:v>
      </x:c>
      <x:c r="CN11274" t="str">
        <x:v>L8</x:v>
      </x:c>
      <x:c r="CO11274" t="n">
        <x:f>IFERROR(IF(AND(TYPE('Workbook_Formula_Guard'!B74)=TYPE(CN11274),ISBLANK('Workbook_Formula_Guard'!B74)=ISBLANK(CN11274),EXACT('Workbook_Formula_Guard'!B74,CN11274)),0,1),1)</x:f>
        <x:v>0</x:v>
      </x:c>
    </x:row>
    <x:row r="11275">
      <x:c r="CL11275" t="str">
        <x:v>Workbook_Formula_Guard</x:v>
      </x:c>
      <x:c r="CM11275" t="str">
        <x:v>C74</x:v>
      </x:c>
      <x:c r="CN11275" t="str">
        <x:v>F:=TRIM(B8)</x:v>
      </x:c>
      <x:c r="CO11275" t="n">
        <x:f>IFERROR(IF(AND(TYPE('Workbook_Formula_Guard'!C74)=TYPE(CN11275),ISBLANK('Workbook_Formula_Guard'!C74)=ISBLANK(CN11275),EXACT('Workbook_Formula_Guard'!C74,CN11275)),0,1),1)</x:f>
        <x:v>0</x:v>
      </x:c>
    </x:row>
    <x:row r="11276">
      <x:c r="CL11276" t="str">
        <x:v>Workbook_Formula_Guard</x:v>
      </x:c>
      <x:c r="CM11276" t="str">
        <x:v>A75</x:v>
      </x:c>
      <x:c r="CN11276" t="str">
        <x:v>Rights_Coverage_View</x:v>
      </x:c>
      <x:c r="CO11276" t="n">
        <x:f>IFERROR(IF(AND(TYPE('Workbook_Formula_Guard'!A75)=TYPE(CN11276),ISBLANK('Workbook_Formula_Guard'!A75)=ISBLANK(CN11276),EXACT('Workbook_Formula_Guard'!A75,CN11276)),0,1),1)</x:f>
        <x:v>0</x:v>
      </x:c>
    </x:row>
    <x:row r="11277">
      <x:c r="CL11277" t="str">
        <x:v>Workbook_Formula_Guard</x:v>
      </x:c>
      <x:c r="CM11277" t="str">
        <x:v>B75</x:v>
      </x:c>
      <x:c r="CN11277" t="str">
        <x:v>M8</x:v>
      </x:c>
      <x:c r="CO11277" t="n">
        <x:f>IFERROR(IF(AND(TYPE('Workbook_Formula_Guard'!B75)=TYPE(CN11277),ISBLANK('Workbook_Formula_Guard'!B75)=ISBLANK(CN11277),EXACT('Workbook_Formula_Guard'!B75,CN11277)),0,1),1)</x:f>
        <x:v>0</x:v>
      </x:c>
    </x:row>
    <x:row r="11278">
      <x:c r="CL11278" t="str">
        <x:v>Workbook_Formula_Guard</x:v>
      </x:c>
      <x:c r="CM11278" t="str">
        <x:v>C75</x:v>
      </x:c>
      <x:c r="CN11278" t="str">
        <x:v>F:=IF(ISNUMBER($H8),$H8,"")</x:v>
      </x:c>
      <x:c r="CO11278" t="n">
        <x:f>IFERROR(IF(AND(TYPE('Workbook_Formula_Guard'!C75)=TYPE(CN11278),ISBLANK('Workbook_Formula_Guard'!C75)=ISBLANK(CN11278),EXACT('Workbook_Formula_Guard'!C75,CN11278)),0,1),1)</x:f>
        <x:v>0</x:v>
      </x:c>
    </x:row>
    <x:row r="11279">
      <x:c r="CL11279" t="str">
        <x:v>Workbook_Formula_Guard</x:v>
      </x:c>
      <x:c r="CM11279" t="str">
        <x:v>A76</x:v>
      </x:c>
      <x:c r="CN11279" t="str">
        <x:v>Rights_Coverage_View</x:v>
      </x:c>
      <x:c r="CO11279" t="n">
        <x:f>IFERROR(IF(AND(TYPE('Workbook_Formula_Guard'!A76)=TYPE(CN11279),ISBLANK('Workbook_Formula_Guard'!A76)=ISBLANK(CN11279),EXACT('Workbook_Formula_Guard'!A76,CN11279)),0,1),1)</x:f>
        <x:v>0</x:v>
      </x:c>
    </x:row>
    <x:row r="11280">
      <x:c r="CL11280" t="str">
        <x:v>Workbook_Formula_Guard</x:v>
      </x:c>
      <x:c r="CM11280" t="str">
        <x:v>B76</x:v>
      </x:c>
      <x:c r="CN11280" t="str">
        <x:v>N8</x:v>
      </x:c>
      <x:c r="CO11280" t="n">
        <x:f>IFERROR(IF(AND(TYPE('Workbook_Formula_Guard'!B76)=TYPE(CN11280),ISBLANK('Workbook_Formula_Guard'!B76)=ISBLANK(CN11280),EXACT('Workbook_Formula_Guard'!B76,CN11280)),0,1),1)</x:f>
        <x:v>0</x:v>
      </x:c>
    </x:row>
    <x:row r="11281">
      <x:c r="CL11281" t="str">
        <x:v>Workbook_Formula_Guard</x:v>
      </x:c>
      <x:c r="CM11281" t="str">
        <x:v>C76</x:v>
      </x:c>
      <x:c r="CN11281" t="str">
        <x:v>F:=IF(ISNUMBER($I8),$I8,"")</x:v>
      </x:c>
      <x:c r="CO11281" t="n">
        <x:f>IFERROR(IF(AND(TYPE('Workbook_Formula_Guard'!C76)=TYPE(CN11281),ISBLANK('Workbook_Formula_Guard'!C76)=ISBLANK(CN11281),EXACT('Workbook_Formula_Guard'!C76,CN11281)),0,1),1)</x:f>
        <x:v>0</x:v>
      </x:c>
    </x:row>
    <x:row r="11282">
      <x:c r="CL11282" t="str">
        <x:v>Workbook_Formula_Guard</x:v>
      </x:c>
      <x:c r="CM11282" t="str">
        <x:v>A77</x:v>
      </x:c>
      <x:c r="CN11282" t="str">
        <x:v>Rights_Coverage_View</x:v>
      </x:c>
      <x:c r="CO11282" t="n">
        <x:f>IFERROR(IF(AND(TYPE('Workbook_Formula_Guard'!A77)=TYPE(CN11282),ISBLANK('Workbook_Formula_Guard'!A77)=ISBLANK(CN11282),EXACT('Workbook_Formula_Guard'!A77,CN11282)),0,1),1)</x:f>
        <x:v>0</x:v>
      </x:c>
    </x:row>
    <x:row r="11283">
      <x:c r="CL11283" t="str">
        <x:v>Workbook_Formula_Guard</x:v>
      </x:c>
      <x:c r="CM11283" t="str">
        <x:v>B77</x:v>
      </x:c>
      <x:c r="CN11283" t="str">
        <x:v>O8</x:v>
      </x:c>
      <x:c r="CO11283" t="n">
        <x:f>IFERROR(IF(AND(TYPE('Workbook_Formula_Guard'!B77)=TYPE(CN11283),ISBLANK('Workbook_Formula_Guard'!B77)=ISBLANK(CN11283),EXACT('Workbook_Formula_Guard'!B77,CN11283)),0,1),1)</x:f>
        <x:v>0</x:v>
      </x:c>
    </x:row>
    <x:row r="11284">
      <x:c r="CL11284" t="str">
        <x:v>Workbook_Formula_Guard</x:v>
      </x:c>
      <x:c r="CM11284" t="str">
        <x:v>C77</x:v>
      </x:c>
      <x:c r="CN11284" t="str">
        <x:v>F:=IF(ISNUMBER($M8),$B8&amp;"|"&amp;ROUND($M8*1000000000000,0),"")</x:v>
      </x:c>
      <x:c r="CO11284" t="n">
        <x:f>IFERROR(IF(AND(TYPE('Workbook_Formula_Guard'!C77)=TYPE(CN11284),ISBLANK('Workbook_Formula_Guard'!C77)=ISBLANK(CN11284),EXACT('Workbook_Formula_Guard'!C77,CN11284)),0,1),1)</x:f>
        <x:v>0</x:v>
      </x:c>
    </x:row>
    <x:row r="11285">
      <x:c r="CL11285" t="str">
        <x:v>Workbook_Formula_Guard</x:v>
      </x:c>
      <x:c r="CM11285" t="str">
        <x:v>A78</x:v>
      </x:c>
      <x:c r="CN11285" t="str">
        <x:v>Rights_Coverage_View</x:v>
      </x:c>
      <x:c r="CO11285" t="n">
        <x:f>IFERROR(IF(AND(TYPE('Workbook_Formula_Guard'!A78)=TYPE(CN11285),ISBLANK('Workbook_Formula_Guard'!A78)=ISBLANK(CN11285),EXACT('Workbook_Formula_Guard'!A78,CN11285)),0,1),1)</x:f>
        <x:v>0</x:v>
      </x:c>
    </x:row>
    <x:row r="11286">
      <x:c r="CL11286" t="str">
        <x:v>Workbook_Formula_Guard</x:v>
      </x:c>
      <x:c r="CM11286" t="str">
        <x:v>B78</x:v>
      </x:c>
      <x:c r="CN11286" t="str">
        <x:v>P8</x:v>
      </x:c>
      <x:c r="CO11286" t="n">
        <x:f>IFERROR(IF(AND(TYPE('Workbook_Formula_Guard'!B78)=TYPE(CN11286),ISBLANK('Workbook_Formula_Guard'!B78)=ISBLANK(CN11286),EXACT('Workbook_Formula_Guard'!B78,CN11286)),0,1),1)</x:f>
        <x:v>0</x:v>
      </x:c>
    </x:row>
    <x:row r="11287">
      <x:c r="CL11287" t="str">
        <x:v>Workbook_Formula_Guard</x:v>
      </x:c>
      <x:c r="CM11287" t="str">
        <x:v>C78</x:v>
      </x:c>
      <x:c r="CN11287" t="str">
        <x:v>F:=IF(ISNUMBER($N8),$B8&amp;"|"&amp;ROUND($N8*1000000000000,0),"")</x:v>
      </x:c>
      <x:c r="CO11287" t="n">
        <x:f>IFERROR(IF(AND(TYPE('Workbook_Formula_Guard'!C78)=TYPE(CN11287),ISBLANK('Workbook_Formula_Guard'!C78)=ISBLANK(CN11287),EXACT('Workbook_Formula_Guard'!C78,CN11287)),0,1),1)</x:f>
        <x:v>0</x:v>
      </x:c>
    </x:row>
    <x:row r="11288">
      <x:c r="CL11288" t="str">
        <x:v>Workbook_Formula_Guard</x:v>
      </x:c>
      <x:c r="CM11288" t="str">
        <x:v>A79</x:v>
      </x:c>
      <x:c r="CN11288" t="str">
        <x:v>Rights_Coverage_View</x:v>
      </x:c>
      <x:c r="CO11288" t="n">
        <x:f>IFERROR(IF(AND(TYPE('Workbook_Formula_Guard'!A79)=TYPE(CN11288),ISBLANK('Workbook_Formula_Guard'!A79)=ISBLANK(CN11288),EXACT('Workbook_Formula_Guard'!A79,CN11288)),0,1),1)</x:f>
        <x:v>0</x:v>
      </x:c>
    </x:row>
    <x:row r="11289">
      <x:c r="CL11289" t="str">
        <x:v>Workbook_Formula_Guard</x:v>
      </x:c>
      <x:c r="CM11289" t="str">
        <x:v>B79</x:v>
      </x:c>
      <x:c r="CN11289" t="str">
        <x:v>F9</x:v>
      </x:c>
      <x:c r="CO11289" t="n">
        <x:f>IFERROR(IF(AND(TYPE('Workbook_Formula_Guard'!B79)=TYPE(CN11289),ISBLANK('Workbook_Formula_Guard'!B79)=ISBLANK(CN11289),EXACT('Workbook_Formula_Guard'!B79,CN11289)),0,1),1)</x:f>
        <x:v>0</x:v>
      </x:c>
    </x:row>
    <x:row r="11290">
      <x:c r="CL11290" t="str">
        <x:v>Workbook_Formula_Guard</x:v>
      </x:c>
      <x:c r="CM11290" t="str">
        <x:v>C79</x:v>
      </x:c>
      <x:c r="CN11290" t="str">
        <x:v>F:=INDEX(I_prop!$B$7:$H$13, MATCH($C9, I_prop!$A$7:$A$13,0), MATCH($D9, I_prop!$B$6:$H$6,0))</x:v>
      </x:c>
      <x:c r="CO11290" t="n">
        <x:f>IFERROR(IF(AND(TYPE('Workbook_Formula_Guard'!C79)=TYPE(CN11290),ISBLANK('Workbook_Formula_Guard'!C79)=ISBLANK(CN11290),EXACT('Workbook_Formula_Guard'!C79,CN11290)),0,1),1)</x:f>
        <x:v>0</x:v>
      </x:c>
    </x:row>
    <x:row r="11291">
      <x:c r="CL11291" t="str">
        <x:v>Workbook_Formula_Guard</x:v>
      </x:c>
      <x:c r="CM11291" t="str">
        <x:v>A80</x:v>
      </x:c>
      <x:c r="CN11291" t="str">
        <x:v>Rights_Coverage_View</x:v>
      </x:c>
      <x:c r="CO11291" t="n">
        <x:f>IFERROR(IF(AND(TYPE('Workbook_Formula_Guard'!A80)=TYPE(CN11291),ISBLANK('Workbook_Formula_Guard'!A80)=ISBLANK(CN11291),EXACT('Workbook_Formula_Guard'!A80,CN11291)),0,1),1)</x:f>
        <x:v>0</x:v>
      </x:c>
    </x:row>
    <x:row r="11292">
      <x:c r="CL11292" t="str">
        <x:v>Workbook_Formula_Guard</x:v>
      </x:c>
      <x:c r="CM11292" t="str">
        <x:v>B80</x:v>
      </x:c>
      <x:c r="CN11292" t="str">
        <x:v>G9</x:v>
      </x:c>
      <x:c r="CO11292" t="n">
        <x:f>IFERROR(IF(AND(TYPE('Workbook_Formula_Guard'!B80)=TYPE(CN11292),ISBLANK('Workbook_Formula_Guard'!B80)=ISBLANK(CN11292),EXACT('Workbook_Formula_Guard'!B80,CN11292)),0,1),1)</x:f>
        <x:v>0</x:v>
      </x:c>
    </x:row>
    <x:row r="11293">
      <x:c r="CL11293" t="str">
        <x:v>Workbook_Formula_Guard</x:v>
      </x:c>
      <x:c r="CM11293" t="str">
        <x:v>C80</x:v>
      </x:c>
      <x:c r="CN11293" t="str">
        <x:v>F:=INDEX(I_prop!$B$18:$H$24, MATCH($C9, I_prop!$A$18:$A$24,0), MATCH($D9, I_prop!$B$17:$H$17,0))</x:v>
      </x:c>
      <x:c r="CO11293" t="n">
        <x:f>IFERROR(IF(AND(TYPE('Workbook_Formula_Guard'!C80)=TYPE(CN11293),ISBLANK('Workbook_Formula_Guard'!C80)=ISBLANK(CN11293),EXACT('Workbook_Formula_Guard'!C80,CN11293)),0,1),1)</x:f>
        <x:v>0</x:v>
      </x:c>
    </x:row>
    <x:row r="11294">
      <x:c r="CL11294" t="str">
        <x:v>Workbook_Formula_Guard</x:v>
      </x:c>
      <x:c r="CM11294" t="str">
        <x:v>A81</x:v>
      </x:c>
      <x:c r="CN11294" t="str">
        <x:v>Rights_Coverage_View</x:v>
      </x:c>
      <x:c r="CO11294" t="n">
        <x:f>IFERROR(IF(AND(TYPE('Workbook_Formula_Guard'!A81)=TYPE(CN11294),ISBLANK('Workbook_Formula_Guard'!A81)=ISBLANK(CN11294),EXACT('Workbook_Formula_Guard'!A81,CN11294)),0,1),1)</x:f>
        <x:v>0</x:v>
      </x:c>
    </x:row>
    <x:row r="11295">
      <x:c r="CL11295" t="str">
        <x:v>Workbook_Formula_Guard</x:v>
      </x:c>
      <x:c r="CM11295" t="str">
        <x:v>B81</x:v>
      </x:c>
      <x:c r="CN11295" t="str">
        <x:v>H9</x:v>
      </x:c>
      <x:c r="CO11295" t="n">
        <x:f>IFERROR(IF(AND(TYPE('Workbook_Formula_Guard'!B81)=TYPE(CN11295),ISBLANK('Workbook_Formula_Guard'!B81)=ISBLANK(CN11295),EXACT('Workbook_Formula_Guard'!B81,CN11295)),0,1),1)</x:f>
        <x:v>0</x:v>
      </x:c>
    </x:row>
    <x:row r="11296">
      <x:c r="CL11296" t="str">
        <x:v>Workbook_Formula_Guard</x:v>
      </x:c>
      <x:c r="CM11296" t="str">
        <x:v>C81</x:v>
      </x:c>
      <x:c r="CN11296" t="str">
        <x:v>F:=IF(ISNUMBER($J9),$J9,IF($J9="INVALID_OVERRIDE","INVALID_OVERRIDE",IF($F9&lt;0,MAX(-1,'Subgroup_Overrides'!$B$7*$F9),$F9)))</x:v>
      </x:c>
      <x:c r="CO11296" t="n">
        <x:f>IFERROR(IF(AND(TYPE('Workbook_Formula_Guard'!C81)=TYPE(CN11296),ISBLANK('Workbook_Formula_Guard'!C81)=ISBLANK(CN11296),EXACT('Workbook_Formula_Guard'!C81,CN11296)),0,1),1)</x:f>
        <x:v>0</x:v>
      </x:c>
    </x:row>
    <x:row r="11297">
      <x:c r="CL11297" t="str">
        <x:v>Workbook_Formula_Guard</x:v>
      </x:c>
      <x:c r="CM11297" t="str">
        <x:v>A82</x:v>
      </x:c>
      <x:c r="CN11297" t="str">
        <x:v>Rights_Coverage_View</x:v>
      </x:c>
      <x:c r="CO11297" t="n">
        <x:f>IFERROR(IF(AND(TYPE('Workbook_Formula_Guard'!A82)=TYPE(CN11297),ISBLANK('Workbook_Formula_Guard'!A82)=ISBLANK(CN11297),EXACT('Workbook_Formula_Guard'!A82,CN11297)),0,1),1)</x:f>
        <x:v>0</x:v>
      </x:c>
    </x:row>
    <x:row r="11298">
      <x:c r="CL11298" t="str">
        <x:v>Workbook_Formula_Guard</x:v>
      </x:c>
      <x:c r="CM11298" t="str">
        <x:v>B82</x:v>
      </x:c>
      <x:c r="CN11298" t="str">
        <x:v>I9</x:v>
      </x:c>
      <x:c r="CO11298" t="n">
        <x:f>IFERROR(IF(AND(TYPE('Workbook_Formula_Guard'!B82)=TYPE(CN11298),ISBLANK('Workbook_Formula_Guard'!B82)=ISBLANK(CN11298),EXACT('Workbook_Formula_Guard'!B82,CN11298)),0,1),1)</x:f>
        <x:v>0</x:v>
      </x:c>
    </x:row>
    <x:row r="11299">
      <x:c r="CL11299" t="str">
        <x:v>Workbook_Formula_Guard</x:v>
      </x:c>
      <x:c r="CM11299" t="str">
        <x:v>C82</x:v>
      </x:c>
      <x:c r="CN11299" t="str">
        <x:v>F:=IF(ISNUMBER($K9),$K9,IF($K9="INVALID_OVERRIDE","INVALID_OVERRIDE",IF($G9&lt;0,MAX(-1,'Subgroup_Overrides'!$B$7*$G9),$G9)))</x:v>
      </x:c>
      <x:c r="CO11299" t="n">
        <x:f>IFERROR(IF(AND(TYPE('Workbook_Formula_Guard'!C82)=TYPE(CN11299),ISBLANK('Workbook_Formula_Guard'!C82)=ISBLANK(CN11299),EXACT('Workbook_Formula_Guard'!C82,CN11299)),0,1),1)</x:f>
        <x:v>0</x:v>
      </x:c>
    </x:row>
    <x:row r="11300">
      <x:c r="CL11300" t="str">
        <x:v>Workbook_Formula_Guard</x:v>
      </x:c>
      <x:c r="CM11300" t="str">
        <x:v>A83</x:v>
      </x:c>
      <x:c r="CN11300" t="str">
        <x:v>Rights_Coverage_View</x:v>
      </x:c>
      <x:c r="CO11300" t="n">
        <x:f>IFERROR(IF(AND(TYPE('Workbook_Formula_Guard'!A83)=TYPE(CN11300),ISBLANK('Workbook_Formula_Guard'!A83)=ISBLANK(CN11300),EXACT('Workbook_Formula_Guard'!A83,CN11300)),0,1),1)</x:f>
        <x:v>0</x:v>
      </x:c>
    </x:row>
    <x:row r="11301">
      <x:c r="CL11301" t="str">
        <x:v>Workbook_Formula_Guard</x:v>
      </x:c>
      <x:c r="CM11301" t="str">
        <x:v>B83</x:v>
      </x:c>
      <x:c r="CN11301" t="str">
        <x:v>J9</x:v>
      </x:c>
      <x:c r="CO11301" t="n">
        <x:f>IFERROR(IF(AND(TYPE('Workbook_Formula_Guard'!B83)=TYPE(CN11301),ISBLANK('Workbook_Formula_Guard'!B83)=ISBLANK(CN11301),EXACT('Workbook_Formula_Guard'!B83,CN11301)),0,1),1)</x:f>
        <x:v>0</x:v>
      </x:c>
    </x:row>
    <x:row r="11302">
      <x:c r="CL11302" t="str">
        <x:v>Workbook_Formula_Guard</x:v>
      </x:c>
      <x:c r="CM11302" t="str">
        <x:v>C83</x:v>
      </x:c>
      <x:c r="CN11302" t="str">
        <x:v>F:=IFERROR(IF(COUNTIF('Subgroup_Overrides'!$H$11:$H$100,"A|"&amp;$C9&amp;"|"&amp;$D9)=0,"",IF(AND(COUNTIF('Subgroup_Overrides'!$H$11:$H$100,"A|"&amp;$C9&amp;"|"&amp;$D9)=1,ISNUMBER(INDEX('Subgroup_Overrides'!$F$11:$F$100,MATCH("A|"&amp;$C9&amp;"|"&amp;$D9,'Subgroup_Overrides'!$H$11:$H$100,0))),NOT(ISBLANK(INDEX('Subgroup_Overrides'!$F$11:$F$100,MATCH("A|"&amp;$C9&amp;"|"&amp;$D9,'Subgroup_Overrides'!$H$11:$H$100,0)))),INDEX('Subgroup_Overrides'!$F$11:$F$100,MATCH("A|"&amp;$C9&amp;"|"&amp;$D9,'Subgroup_Overrides'!$H$11:$H$100,0))&gt;=-1,INDEX('Subgroup_Overrides'!$F$11:$F$100,MATCH("A|"&amp;$C9&amp;"|"&amp;$D9,'Subgroup_Overrides'!$H$11:$H$100,0))&lt;=1,LEN(TRIM(INDEX('Subgroup_Overrides'!$G$11:$G$100,MATCH("A|"&amp;$C9&amp;"|"&amp;$D9,'Subgroup_Overrides'!$H$11:$H$100,0))))&gt;0),INDEX('Subgroup_Overrides'!$F$11:$F$100,MATCH("A|"&amp;$C9&amp;"|"&amp;$D9,'Subgroup_Overrides'!$H$11:$H$100,0)),"INVALID_OVERRIDE")),"INVALID_OVERRIDE")</x:v>
      </x:c>
      <x:c r="CO11302" t="n">
        <x:f>IFERROR(IF(AND(TYPE('Workbook_Formula_Guard'!C83)=TYPE(CN11302),ISBLANK('Workbook_Formula_Guard'!C83)=ISBLANK(CN11302),EXACT('Workbook_Formula_Guard'!C83,CN11302)),0,1),1)</x:f>
        <x:v>0</x:v>
      </x:c>
    </x:row>
    <x:row r="11303">
      <x:c r="CL11303" t="str">
        <x:v>Workbook_Formula_Guard</x:v>
      </x:c>
      <x:c r="CM11303" t="str">
        <x:v>A84</x:v>
      </x:c>
      <x:c r="CN11303" t="str">
        <x:v>Rights_Coverage_View</x:v>
      </x:c>
      <x:c r="CO11303" t="n">
        <x:f>IFERROR(IF(AND(TYPE('Workbook_Formula_Guard'!A84)=TYPE(CN11303),ISBLANK('Workbook_Formula_Guard'!A84)=ISBLANK(CN11303),EXACT('Workbook_Formula_Guard'!A84,CN11303)),0,1),1)</x:f>
        <x:v>0</x:v>
      </x:c>
    </x:row>
    <x:row r="11304">
      <x:c r="CL11304" t="str">
        <x:v>Workbook_Formula_Guard</x:v>
      </x:c>
      <x:c r="CM11304" t="str">
        <x:v>B84</x:v>
      </x:c>
      <x:c r="CN11304" t="str">
        <x:v>K9</x:v>
      </x:c>
      <x:c r="CO11304" t="n">
        <x:f>IFERROR(IF(AND(TYPE('Workbook_Formula_Guard'!B84)=TYPE(CN11304),ISBLANK('Workbook_Formula_Guard'!B84)=ISBLANK(CN11304),EXACT('Workbook_Formula_Guard'!B84,CN11304)),0,1),1)</x:f>
        <x:v>0</x:v>
      </x:c>
    </x:row>
    <x:row r="11305">
      <x:c r="CL11305" t="str">
        <x:v>Workbook_Formula_Guard</x:v>
      </x:c>
      <x:c r="CM11305" t="str">
        <x:v>C84</x:v>
      </x:c>
      <x:c r="CN11305" t="str">
        <x:v>F:=IFERROR(IF(COUNTIF('Subgroup_Overrides'!$H$11:$H$100,"B|"&amp;$C9&amp;"|"&amp;$D9)=0,"",IF(AND(COUNTIF('Subgroup_Overrides'!$H$11:$H$100,"B|"&amp;$C9&amp;"|"&amp;$D9)=1,ISNUMBER(INDEX('Subgroup_Overrides'!$F$11:$F$100,MATCH("B|"&amp;$C9&amp;"|"&amp;$D9,'Subgroup_Overrides'!$H$11:$H$100,0))),NOT(ISBLANK(INDEX('Subgroup_Overrides'!$F$11:$F$100,MATCH("B|"&amp;$C9&amp;"|"&amp;$D9,'Subgroup_Overrides'!$H$11:$H$100,0)))),INDEX('Subgroup_Overrides'!$F$11:$F$100,MATCH("B|"&amp;$C9&amp;"|"&amp;$D9,'Subgroup_Overrides'!$H$11:$H$100,0))&gt;=-1,INDEX('Subgroup_Overrides'!$F$11:$F$100,MATCH("B|"&amp;$C9&amp;"|"&amp;$D9,'Subgroup_Overrides'!$H$11:$H$100,0))&lt;=1,LEN(TRIM(INDEX('Subgroup_Overrides'!$G$11:$G$100,MATCH("B|"&amp;$C9&amp;"|"&amp;$D9,'Subgroup_Overrides'!$H$11:$H$100,0))))&gt;0),INDEX('Subgroup_Overrides'!$F$11:$F$100,MATCH("B|"&amp;$C9&amp;"|"&amp;$D9,'Subgroup_Overrides'!$H$11:$H$100,0)),"INVALID_OVERRIDE")),"INVALID_OVERRIDE")</x:v>
      </x:c>
      <x:c r="CO11305" t="n">
        <x:f>IFERROR(IF(AND(TYPE('Workbook_Formula_Guard'!C84)=TYPE(CN11305),ISBLANK('Workbook_Formula_Guard'!C84)=ISBLANK(CN11305),EXACT('Workbook_Formula_Guard'!C84,CN11305)),0,1),1)</x:f>
        <x:v>0</x:v>
      </x:c>
    </x:row>
    <x:row r="11306">
      <x:c r="CL11306" t="str">
        <x:v>Workbook_Formula_Guard</x:v>
      </x:c>
      <x:c r="CM11306" t="str">
        <x:v>A85</x:v>
      </x:c>
      <x:c r="CN11306" t="str">
        <x:v>Rights_Coverage_View</x:v>
      </x:c>
      <x:c r="CO11306" t="n">
        <x:f>IFERROR(IF(AND(TYPE('Workbook_Formula_Guard'!A85)=TYPE(CN11306),ISBLANK('Workbook_Formula_Guard'!A85)=ISBLANK(CN11306),EXACT('Workbook_Formula_Guard'!A85,CN11306)),0,1),1)</x:f>
        <x:v>0</x:v>
      </x:c>
    </x:row>
    <x:row r="11307">
      <x:c r="CL11307" t="str">
        <x:v>Workbook_Formula_Guard</x:v>
      </x:c>
      <x:c r="CM11307" t="str">
        <x:v>B85</x:v>
      </x:c>
      <x:c r="CN11307" t="str">
        <x:v>L9</x:v>
      </x:c>
      <x:c r="CO11307" t="n">
        <x:f>IFERROR(IF(AND(TYPE('Workbook_Formula_Guard'!B85)=TYPE(CN11307),ISBLANK('Workbook_Formula_Guard'!B85)=ISBLANK(CN11307),EXACT('Workbook_Formula_Guard'!B85,CN11307)),0,1),1)</x:f>
        <x:v>0</x:v>
      </x:c>
    </x:row>
    <x:row r="11308">
      <x:c r="CL11308" t="str">
        <x:v>Workbook_Formula_Guard</x:v>
      </x:c>
      <x:c r="CM11308" t="str">
        <x:v>C85</x:v>
      </x:c>
      <x:c r="CN11308" t="str">
        <x:v>F:=TRIM(B9)</x:v>
      </x:c>
      <x:c r="CO11308" t="n">
        <x:f>IFERROR(IF(AND(TYPE('Workbook_Formula_Guard'!C85)=TYPE(CN11308),ISBLANK('Workbook_Formula_Guard'!C85)=ISBLANK(CN11308),EXACT('Workbook_Formula_Guard'!C85,CN11308)),0,1),1)</x:f>
        <x:v>0</x:v>
      </x:c>
    </x:row>
    <x:row r="11309">
      <x:c r="CL11309" t="str">
        <x:v>Workbook_Formula_Guard</x:v>
      </x:c>
      <x:c r="CM11309" t="str">
        <x:v>A86</x:v>
      </x:c>
      <x:c r="CN11309" t="str">
        <x:v>Rights_Coverage_View</x:v>
      </x:c>
      <x:c r="CO11309" t="n">
        <x:f>IFERROR(IF(AND(TYPE('Workbook_Formula_Guard'!A86)=TYPE(CN11309),ISBLANK('Workbook_Formula_Guard'!A86)=ISBLANK(CN11309),EXACT('Workbook_Formula_Guard'!A86,CN11309)),0,1),1)</x:f>
        <x:v>0</x:v>
      </x:c>
    </x:row>
    <x:row r="11310">
      <x:c r="CL11310" t="str">
        <x:v>Workbook_Formula_Guard</x:v>
      </x:c>
      <x:c r="CM11310" t="str">
        <x:v>B86</x:v>
      </x:c>
      <x:c r="CN11310" t="str">
        <x:v>M9</x:v>
      </x:c>
      <x:c r="CO11310" t="n">
        <x:f>IFERROR(IF(AND(TYPE('Workbook_Formula_Guard'!B86)=TYPE(CN11310),ISBLANK('Workbook_Formula_Guard'!B86)=ISBLANK(CN11310),EXACT('Workbook_Formula_Guard'!B86,CN11310)),0,1),1)</x:f>
        <x:v>0</x:v>
      </x:c>
    </x:row>
    <x:row r="11311">
      <x:c r="CL11311" t="str">
        <x:v>Workbook_Formula_Guard</x:v>
      </x:c>
      <x:c r="CM11311" t="str">
        <x:v>C86</x:v>
      </x:c>
      <x:c r="CN11311" t="str">
        <x:v>F:=IF(ISNUMBER($H9),$H9,"")</x:v>
      </x:c>
      <x:c r="CO11311" t="n">
        <x:f>IFERROR(IF(AND(TYPE('Workbook_Formula_Guard'!C86)=TYPE(CN11311),ISBLANK('Workbook_Formula_Guard'!C86)=ISBLANK(CN11311),EXACT('Workbook_Formula_Guard'!C86,CN11311)),0,1),1)</x:f>
        <x:v>0</x:v>
      </x:c>
    </x:row>
    <x:row r="11312">
      <x:c r="CL11312" t="str">
        <x:v>Workbook_Formula_Guard</x:v>
      </x:c>
      <x:c r="CM11312" t="str">
        <x:v>A87</x:v>
      </x:c>
      <x:c r="CN11312" t="str">
        <x:v>Rights_Coverage_View</x:v>
      </x:c>
      <x:c r="CO11312" t="n">
        <x:f>IFERROR(IF(AND(TYPE('Workbook_Formula_Guard'!A87)=TYPE(CN11312),ISBLANK('Workbook_Formula_Guard'!A87)=ISBLANK(CN11312),EXACT('Workbook_Formula_Guard'!A87,CN11312)),0,1),1)</x:f>
        <x:v>0</x:v>
      </x:c>
    </x:row>
    <x:row r="11313">
      <x:c r="CL11313" t="str">
        <x:v>Workbook_Formula_Guard</x:v>
      </x:c>
      <x:c r="CM11313" t="str">
        <x:v>B87</x:v>
      </x:c>
      <x:c r="CN11313" t="str">
        <x:v>N9</x:v>
      </x:c>
      <x:c r="CO11313" t="n">
        <x:f>IFERROR(IF(AND(TYPE('Workbook_Formula_Guard'!B87)=TYPE(CN11313),ISBLANK('Workbook_Formula_Guard'!B87)=ISBLANK(CN11313),EXACT('Workbook_Formula_Guard'!B87,CN11313)),0,1),1)</x:f>
        <x:v>0</x:v>
      </x:c>
    </x:row>
    <x:row r="11314">
      <x:c r="CL11314" t="str">
        <x:v>Workbook_Formula_Guard</x:v>
      </x:c>
      <x:c r="CM11314" t="str">
        <x:v>C87</x:v>
      </x:c>
      <x:c r="CN11314" t="str">
        <x:v>F:=IF(ISNUMBER($I9),$I9,"")</x:v>
      </x:c>
      <x:c r="CO11314" t="n">
        <x:f>IFERROR(IF(AND(TYPE('Workbook_Formula_Guard'!C87)=TYPE(CN11314),ISBLANK('Workbook_Formula_Guard'!C87)=ISBLANK(CN11314),EXACT('Workbook_Formula_Guard'!C87,CN11314)),0,1),1)</x:f>
        <x:v>0</x:v>
      </x:c>
    </x:row>
    <x:row r="11315">
      <x:c r="CL11315" t="str">
        <x:v>Workbook_Formula_Guard</x:v>
      </x:c>
      <x:c r="CM11315" t="str">
        <x:v>A88</x:v>
      </x:c>
      <x:c r="CN11315" t="str">
        <x:v>Rights_Coverage_View</x:v>
      </x:c>
      <x:c r="CO11315" t="n">
        <x:f>IFERROR(IF(AND(TYPE('Workbook_Formula_Guard'!A88)=TYPE(CN11315),ISBLANK('Workbook_Formula_Guard'!A88)=ISBLANK(CN11315),EXACT('Workbook_Formula_Guard'!A88,CN11315)),0,1),1)</x:f>
        <x:v>0</x:v>
      </x:c>
    </x:row>
    <x:row r="11316">
      <x:c r="CL11316" t="str">
        <x:v>Workbook_Formula_Guard</x:v>
      </x:c>
      <x:c r="CM11316" t="str">
        <x:v>B88</x:v>
      </x:c>
      <x:c r="CN11316" t="str">
        <x:v>O9</x:v>
      </x:c>
      <x:c r="CO11316" t="n">
        <x:f>IFERROR(IF(AND(TYPE('Workbook_Formula_Guard'!B88)=TYPE(CN11316),ISBLANK('Workbook_Formula_Guard'!B88)=ISBLANK(CN11316),EXACT('Workbook_Formula_Guard'!B88,CN11316)),0,1),1)</x:f>
        <x:v>0</x:v>
      </x:c>
    </x:row>
    <x:row r="11317">
      <x:c r="CL11317" t="str">
        <x:v>Workbook_Formula_Guard</x:v>
      </x:c>
      <x:c r="CM11317" t="str">
        <x:v>C88</x:v>
      </x:c>
      <x:c r="CN11317" t="str">
        <x:v>F:=IF(ISNUMBER($M9),$B9&amp;"|"&amp;ROUND($M9*1000000000000,0),"")</x:v>
      </x:c>
      <x:c r="CO11317" t="n">
        <x:f>IFERROR(IF(AND(TYPE('Workbook_Formula_Guard'!C88)=TYPE(CN11317),ISBLANK('Workbook_Formula_Guard'!C88)=ISBLANK(CN11317),EXACT('Workbook_Formula_Guard'!C88,CN11317)),0,1),1)</x:f>
        <x:v>0</x:v>
      </x:c>
    </x:row>
    <x:row r="11318">
      <x:c r="CL11318" t="str">
        <x:v>Workbook_Formula_Guard</x:v>
      </x:c>
      <x:c r="CM11318" t="str">
        <x:v>A89</x:v>
      </x:c>
      <x:c r="CN11318" t="str">
        <x:v>Rights_Coverage_View</x:v>
      </x:c>
      <x:c r="CO11318" t="n">
        <x:f>IFERROR(IF(AND(TYPE('Workbook_Formula_Guard'!A89)=TYPE(CN11318),ISBLANK('Workbook_Formula_Guard'!A89)=ISBLANK(CN11318),EXACT('Workbook_Formula_Guard'!A89,CN11318)),0,1),1)</x:f>
        <x:v>0</x:v>
      </x:c>
    </x:row>
    <x:row r="11319">
      <x:c r="CL11319" t="str">
        <x:v>Workbook_Formula_Guard</x:v>
      </x:c>
      <x:c r="CM11319" t="str">
        <x:v>B89</x:v>
      </x:c>
      <x:c r="CN11319" t="str">
        <x:v>P9</x:v>
      </x:c>
      <x:c r="CO11319" t="n">
        <x:f>IFERROR(IF(AND(TYPE('Workbook_Formula_Guard'!B89)=TYPE(CN11319),ISBLANK('Workbook_Formula_Guard'!B89)=ISBLANK(CN11319),EXACT('Workbook_Formula_Guard'!B89,CN11319)),0,1),1)</x:f>
        <x:v>0</x:v>
      </x:c>
    </x:row>
    <x:row r="11320">
      <x:c r="CL11320" t="str">
        <x:v>Workbook_Formula_Guard</x:v>
      </x:c>
      <x:c r="CM11320" t="str">
        <x:v>C89</x:v>
      </x:c>
      <x:c r="CN11320" t="str">
        <x:v>F:=IF(ISNUMBER($N9),$B9&amp;"|"&amp;ROUND($N9*1000000000000,0),"")</x:v>
      </x:c>
      <x:c r="CO11320" t="n">
        <x:f>IFERROR(IF(AND(TYPE('Workbook_Formula_Guard'!C89)=TYPE(CN11320),ISBLANK('Workbook_Formula_Guard'!C89)=ISBLANK(CN11320),EXACT('Workbook_Formula_Guard'!C89,CN11320)),0,1),1)</x:f>
        <x:v>0</x:v>
      </x:c>
    </x:row>
    <x:row r="11321">
      <x:c r="CL11321" t="str">
        <x:v>Workbook_Formula_Guard</x:v>
      </x:c>
      <x:c r="CM11321" t="str">
        <x:v>A90</x:v>
      </x:c>
      <x:c r="CN11321" t="str">
        <x:v>Rights_Coverage_View</x:v>
      </x:c>
      <x:c r="CO11321" t="n">
        <x:f>IFERROR(IF(AND(TYPE('Workbook_Formula_Guard'!A90)=TYPE(CN11321),ISBLANK('Workbook_Formula_Guard'!A90)=ISBLANK(CN11321),EXACT('Workbook_Formula_Guard'!A90,CN11321)),0,1),1)</x:f>
        <x:v>0</x:v>
      </x:c>
    </x:row>
    <x:row r="11322">
      <x:c r="CL11322" t="str">
        <x:v>Workbook_Formula_Guard</x:v>
      </x:c>
      <x:c r="CM11322" t="str">
        <x:v>B90</x:v>
      </x:c>
      <x:c r="CN11322" t="str">
        <x:v>F10</x:v>
      </x:c>
      <x:c r="CO11322" t="n">
        <x:f>IFERROR(IF(AND(TYPE('Workbook_Formula_Guard'!B90)=TYPE(CN11322),ISBLANK('Workbook_Formula_Guard'!B90)=ISBLANK(CN11322),EXACT('Workbook_Formula_Guard'!B90,CN11322)),0,1),1)</x:f>
        <x:v>0</x:v>
      </x:c>
    </x:row>
    <x:row r="11323">
      <x:c r="CL11323" t="str">
        <x:v>Workbook_Formula_Guard</x:v>
      </x:c>
      <x:c r="CM11323" t="str">
        <x:v>C90</x:v>
      </x:c>
      <x:c r="CN11323" t="str">
        <x:v>F:=INDEX(I_prop!$B$7:$H$13, MATCH($C10, I_prop!$A$7:$A$13,0), MATCH($D10, I_prop!$B$6:$H$6,0))</x:v>
      </x:c>
      <x:c r="CO11323" t="n">
        <x:f>IFERROR(IF(AND(TYPE('Workbook_Formula_Guard'!C90)=TYPE(CN11323),ISBLANK('Workbook_Formula_Guard'!C90)=ISBLANK(CN11323),EXACT('Workbook_Formula_Guard'!C90,CN11323)),0,1),1)</x:f>
        <x:v>0</x:v>
      </x:c>
    </x:row>
    <x:row r="11324">
      <x:c r="CL11324" t="str">
        <x:v>Workbook_Formula_Guard</x:v>
      </x:c>
      <x:c r="CM11324" t="str">
        <x:v>A91</x:v>
      </x:c>
      <x:c r="CN11324" t="str">
        <x:v>Rights_Coverage_View</x:v>
      </x:c>
      <x:c r="CO11324" t="n">
        <x:f>IFERROR(IF(AND(TYPE('Workbook_Formula_Guard'!A91)=TYPE(CN11324),ISBLANK('Workbook_Formula_Guard'!A91)=ISBLANK(CN11324),EXACT('Workbook_Formula_Guard'!A91,CN11324)),0,1),1)</x:f>
        <x:v>0</x:v>
      </x:c>
    </x:row>
    <x:row r="11325">
      <x:c r="CL11325" t="str">
        <x:v>Workbook_Formula_Guard</x:v>
      </x:c>
      <x:c r="CM11325" t="str">
        <x:v>B91</x:v>
      </x:c>
      <x:c r="CN11325" t="str">
        <x:v>G10</x:v>
      </x:c>
      <x:c r="CO11325" t="n">
        <x:f>IFERROR(IF(AND(TYPE('Workbook_Formula_Guard'!B91)=TYPE(CN11325),ISBLANK('Workbook_Formula_Guard'!B91)=ISBLANK(CN11325),EXACT('Workbook_Formula_Guard'!B91,CN11325)),0,1),1)</x:f>
        <x:v>0</x:v>
      </x:c>
    </x:row>
    <x:row r="11326">
      <x:c r="CL11326" t="str">
        <x:v>Workbook_Formula_Guard</x:v>
      </x:c>
      <x:c r="CM11326" t="str">
        <x:v>C91</x:v>
      </x:c>
      <x:c r="CN11326" t="str">
        <x:v>F:=INDEX(I_prop!$B$18:$H$24, MATCH($C10, I_prop!$A$18:$A$24,0), MATCH($D10, I_prop!$B$17:$H$17,0))</x:v>
      </x:c>
      <x:c r="CO11326" t="n">
        <x:f>IFERROR(IF(AND(TYPE('Workbook_Formula_Guard'!C91)=TYPE(CN11326),ISBLANK('Workbook_Formula_Guard'!C91)=ISBLANK(CN11326),EXACT('Workbook_Formula_Guard'!C91,CN11326)),0,1),1)</x:f>
        <x:v>0</x:v>
      </x:c>
    </x:row>
    <x:row r="11327">
      <x:c r="CL11327" t="str">
        <x:v>Workbook_Formula_Guard</x:v>
      </x:c>
      <x:c r="CM11327" t="str">
        <x:v>A92</x:v>
      </x:c>
      <x:c r="CN11327" t="str">
        <x:v>Rights_Coverage_View</x:v>
      </x:c>
      <x:c r="CO11327" t="n">
        <x:f>IFERROR(IF(AND(TYPE('Workbook_Formula_Guard'!A92)=TYPE(CN11327),ISBLANK('Workbook_Formula_Guard'!A92)=ISBLANK(CN11327),EXACT('Workbook_Formula_Guard'!A92,CN11327)),0,1),1)</x:f>
        <x:v>0</x:v>
      </x:c>
    </x:row>
    <x:row r="11328">
      <x:c r="CL11328" t="str">
        <x:v>Workbook_Formula_Guard</x:v>
      </x:c>
      <x:c r="CM11328" t="str">
        <x:v>B92</x:v>
      </x:c>
      <x:c r="CN11328" t="str">
        <x:v>H10</x:v>
      </x:c>
      <x:c r="CO11328" t="n">
        <x:f>IFERROR(IF(AND(TYPE('Workbook_Formula_Guard'!B92)=TYPE(CN11328),ISBLANK('Workbook_Formula_Guard'!B92)=ISBLANK(CN11328),EXACT('Workbook_Formula_Guard'!B92,CN11328)),0,1),1)</x:f>
        <x:v>0</x:v>
      </x:c>
    </x:row>
    <x:row r="11329">
      <x:c r="CL11329" t="str">
        <x:v>Workbook_Formula_Guard</x:v>
      </x:c>
      <x:c r="CM11329" t="str">
        <x:v>C92</x:v>
      </x:c>
      <x:c r="CN11329" t="str">
        <x:v>F:=IF(ISNUMBER($J10),$J10,IF($J10="INVALID_OVERRIDE","INVALID_OVERRIDE",IF($F10&lt;0,MAX(-1,'Subgroup_Overrides'!$B$7*$F10),$F10)))</x:v>
      </x:c>
      <x:c r="CO11329" t="n">
        <x:f>IFERROR(IF(AND(TYPE('Workbook_Formula_Guard'!C92)=TYPE(CN11329),ISBLANK('Workbook_Formula_Guard'!C92)=ISBLANK(CN11329),EXACT('Workbook_Formula_Guard'!C92,CN11329)),0,1),1)</x:f>
        <x:v>0</x:v>
      </x:c>
    </x:row>
    <x:row r="11330">
      <x:c r="CL11330" t="str">
        <x:v>Workbook_Formula_Guard</x:v>
      </x:c>
      <x:c r="CM11330" t="str">
        <x:v>A93</x:v>
      </x:c>
      <x:c r="CN11330" t="str">
        <x:v>Rights_Coverage_View</x:v>
      </x:c>
      <x:c r="CO11330" t="n">
        <x:f>IFERROR(IF(AND(TYPE('Workbook_Formula_Guard'!A93)=TYPE(CN11330),ISBLANK('Workbook_Formula_Guard'!A93)=ISBLANK(CN11330),EXACT('Workbook_Formula_Guard'!A93,CN11330)),0,1),1)</x:f>
        <x:v>0</x:v>
      </x:c>
    </x:row>
    <x:row r="11331">
      <x:c r="CL11331" t="str">
        <x:v>Workbook_Formula_Guard</x:v>
      </x:c>
      <x:c r="CM11331" t="str">
        <x:v>B93</x:v>
      </x:c>
      <x:c r="CN11331" t="str">
        <x:v>I10</x:v>
      </x:c>
      <x:c r="CO11331" t="n">
        <x:f>IFERROR(IF(AND(TYPE('Workbook_Formula_Guard'!B93)=TYPE(CN11331),ISBLANK('Workbook_Formula_Guard'!B93)=ISBLANK(CN11331),EXACT('Workbook_Formula_Guard'!B93,CN11331)),0,1),1)</x:f>
        <x:v>0</x:v>
      </x:c>
    </x:row>
    <x:row r="11332">
      <x:c r="CL11332" t="str">
        <x:v>Workbook_Formula_Guard</x:v>
      </x:c>
      <x:c r="CM11332" t="str">
        <x:v>C93</x:v>
      </x:c>
      <x:c r="CN11332" t="str">
        <x:v>F:=IF(ISNUMBER($K10),$K10,IF($K10="INVALID_OVERRIDE","INVALID_OVERRIDE",IF($G10&lt;0,MAX(-1,'Subgroup_Overrides'!$B$7*$G10),$G10)))</x:v>
      </x:c>
      <x:c r="CO11332" t="n">
        <x:f>IFERROR(IF(AND(TYPE('Workbook_Formula_Guard'!C93)=TYPE(CN11332),ISBLANK('Workbook_Formula_Guard'!C93)=ISBLANK(CN11332),EXACT('Workbook_Formula_Guard'!C93,CN11332)),0,1),1)</x:f>
        <x:v>0</x:v>
      </x:c>
    </x:row>
    <x:row r="11333">
      <x:c r="CL11333" t="str">
        <x:v>Workbook_Formula_Guard</x:v>
      </x:c>
      <x:c r="CM11333" t="str">
        <x:v>A94</x:v>
      </x:c>
      <x:c r="CN11333" t="str">
        <x:v>Rights_Coverage_View</x:v>
      </x:c>
      <x:c r="CO11333" t="n">
        <x:f>IFERROR(IF(AND(TYPE('Workbook_Formula_Guard'!A94)=TYPE(CN11333),ISBLANK('Workbook_Formula_Guard'!A94)=ISBLANK(CN11333),EXACT('Workbook_Formula_Guard'!A94,CN11333)),0,1),1)</x:f>
        <x:v>0</x:v>
      </x:c>
    </x:row>
    <x:row r="11334">
      <x:c r="CL11334" t="str">
        <x:v>Workbook_Formula_Guard</x:v>
      </x:c>
      <x:c r="CM11334" t="str">
        <x:v>B94</x:v>
      </x:c>
      <x:c r="CN11334" t="str">
        <x:v>J10</x:v>
      </x:c>
      <x:c r="CO11334" t="n">
        <x:f>IFERROR(IF(AND(TYPE('Workbook_Formula_Guard'!B94)=TYPE(CN11334),ISBLANK('Workbook_Formula_Guard'!B94)=ISBLANK(CN11334),EXACT('Workbook_Formula_Guard'!B94,CN11334)),0,1),1)</x:f>
        <x:v>0</x:v>
      </x:c>
    </x:row>
    <x:row r="11335">
      <x:c r="CL11335" t="str">
        <x:v>Workbook_Formula_Guard</x:v>
      </x:c>
      <x:c r="CM11335" t="str">
        <x:v>C94</x:v>
      </x:c>
      <x:c r="CN11335" t="str">
        <x:v>F:=IFERROR(IF(COUNTIF('Subgroup_Overrides'!$H$11:$H$100,"A|"&amp;$C10&amp;"|"&amp;$D10)=0,"",IF(AND(COUNTIF('Subgroup_Overrides'!$H$11:$H$100,"A|"&amp;$C10&amp;"|"&amp;$D10)=1,ISNUMBER(INDEX('Subgroup_Overrides'!$F$11:$F$100,MATCH("A|"&amp;$C10&amp;"|"&amp;$D10,'Subgroup_Overrides'!$H$11:$H$100,0))),NOT(ISBLANK(INDEX('Subgroup_Overrides'!$F$11:$F$100,MATCH("A|"&amp;$C10&amp;"|"&amp;$D10,'Subgroup_Overrides'!$H$11:$H$100,0)))),INDEX('Subgroup_Overrides'!$F$11:$F$100,MATCH("A|"&amp;$C10&amp;"|"&amp;$D10,'Subgroup_Overrides'!$H$11:$H$100,0))&gt;=-1,INDEX('Subgroup_Overrides'!$F$11:$F$100,MATCH("A|"&amp;$C10&amp;"|"&amp;$D10,'Subgroup_Overrides'!$H$11:$H$100,0))&lt;=1,LEN(TRIM(INDEX('Subgroup_Overrides'!$G$11:$G$100,MATCH("A|"&amp;$C10&amp;"|"&amp;$D10,'Subgroup_Overrides'!$H$11:$H$100,0))))&gt;0),INDEX('Subgroup_Overrides'!$F$11:$F$100,MATCH("A|"&amp;$C10&amp;"|"&amp;$D10,'Subgroup_Overrides'!$H$11:$H$100,0)),"INVALID_OVERRIDE")),"INVALID_OVERRIDE")</x:v>
      </x:c>
      <x:c r="CO11335" t="n">
        <x:f>IFERROR(IF(AND(TYPE('Workbook_Formula_Guard'!C94)=TYPE(CN11335),ISBLANK('Workbook_Formula_Guard'!C94)=ISBLANK(CN11335),EXACT('Workbook_Formula_Guard'!C94,CN11335)),0,1),1)</x:f>
        <x:v>0</x:v>
      </x:c>
    </x:row>
    <x:row r="11336">
      <x:c r="CL11336" t="str">
        <x:v>Workbook_Formula_Guard</x:v>
      </x:c>
      <x:c r="CM11336" t="str">
        <x:v>A95</x:v>
      </x:c>
      <x:c r="CN11336" t="str">
        <x:v>Rights_Coverage_View</x:v>
      </x:c>
      <x:c r="CO11336" t="n">
        <x:f>IFERROR(IF(AND(TYPE('Workbook_Formula_Guard'!A95)=TYPE(CN11336),ISBLANK('Workbook_Formula_Guard'!A95)=ISBLANK(CN11336),EXACT('Workbook_Formula_Guard'!A95,CN11336)),0,1),1)</x:f>
        <x:v>0</x:v>
      </x:c>
    </x:row>
    <x:row r="11337">
      <x:c r="CL11337" t="str">
        <x:v>Workbook_Formula_Guard</x:v>
      </x:c>
      <x:c r="CM11337" t="str">
        <x:v>B95</x:v>
      </x:c>
      <x:c r="CN11337" t="str">
        <x:v>K10</x:v>
      </x:c>
      <x:c r="CO11337" t="n">
        <x:f>IFERROR(IF(AND(TYPE('Workbook_Formula_Guard'!B95)=TYPE(CN11337),ISBLANK('Workbook_Formula_Guard'!B95)=ISBLANK(CN11337),EXACT('Workbook_Formula_Guard'!B95,CN11337)),0,1),1)</x:f>
        <x:v>0</x:v>
      </x:c>
    </x:row>
    <x:row r="11338">
      <x:c r="CL11338" t="str">
        <x:v>Workbook_Formula_Guard</x:v>
      </x:c>
      <x:c r="CM11338" t="str">
        <x:v>C95</x:v>
      </x:c>
      <x:c r="CN11338" t="str">
        <x:v>F:=IFERROR(IF(COUNTIF('Subgroup_Overrides'!$H$11:$H$100,"B|"&amp;$C10&amp;"|"&amp;$D10)=0,"",IF(AND(COUNTIF('Subgroup_Overrides'!$H$11:$H$100,"B|"&amp;$C10&amp;"|"&amp;$D10)=1,ISNUMBER(INDEX('Subgroup_Overrides'!$F$11:$F$100,MATCH("B|"&amp;$C10&amp;"|"&amp;$D10,'Subgroup_Overrides'!$H$11:$H$100,0))),NOT(ISBLANK(INDEX('Subgroup_Overrides'!$F$11:$F$100,MATCH("B|"&amp;$C10&amp;"|"&amp;$D10,'Subgroup_Overrides'!$H$11:$H$100,0)))),INDEX('Subgroup_Overrides'!$F$11:$F$100,MATCH("B|"&amp;$C10&amp;"|"&amp;$D10,'Subgroup_Overrides'!$H$11:$H$100,0))&gt;=-1,INDEX('Subgroup_Overrides'!$F$11:$F$100,MATCH("B|"&amp;$C10&amp;"|"&amp;$D10,'Subgroup_Overrides'!$H$11:$H$100,0))&lt;=1,LEN(TRIM(INDEX('Subgroup_Overrides'!$G$11:$G$100,MATCH("B|"&amp;$C10&amp;"|"&amp;$D10,'Subgroup_Overrides'!$H$11:$H$100,0))))&gt;0),INDEX('Subgroup_Overrides'!$F$11:$F$100,MATCH("B|"&amp;$C10&amp;"|"&amp;$D10,'Subgroup_Overrides'!$H$11:$H$100,0)),"INVALID_OVERRIDE")),"INVALID_OVERRIDE")</x:v>
      </x:c>
      <x:c r="CO11338" t="n">
        <x:f>IFERROR(IF(AND(TYPE('Workbook_Formula_Guard'!C95)=TYPE(CN11338),ISBLANK('Workbook_Formula_Guard'!C95)=ISBLANK(CN11338),EXACT('Workbook_Formula_Guard'!C95,CN11338)),0,1),1)</x:f>
        <x:v>0</x:v>
      </x:c>
    </x:row>
    <x:row r="11339">
      <x:c r="CL11339" t="str">
        <x:v>Workbook_Formula_Guard</x:v>
      </x:c>
      <x:c r="CM11339" t="str">
        <x:v>A96</x:v>
      </x:c>
      <x:c r="CN11339" t="str">
        <x:v>Rights_Coverage_View</x:v>
      </x:c>
      <x:c r="CO11339" t="n">
        <x:f>IFERROR(IF(AND(TYPE('Workbook_Formula_Guard'!A96)=TYPE(CN11339),ISBLANK('Workbook_Formula_Guard'!A96)=ISBLANK(CN11339),EXACT('Workbook_Formula_Guard'!A96,CN11339)),0,1),1)</x:f>
        <x:v>0</x:v>
      </x:c>
    </x:row>
    <x:row r="11340">
      <x:c r="CL11340" t="str">
        <x:v>Workbook_Formula_Guard</x:v>
      </x:c>
      <x:c r="CM11340" t="str">
        <x:v>B96</x:v>
      </x:c>
      <x:c r="CN11340" t="str">
        <x:v>L10</x:v>
      </x:c>
      <x:c r="CO11340" t="n">
        <x:f>IFERROR(IF(AND(TYPE('Workbook_Formula_Guard'!B96)=TYPE(CN11340),ISBLANK('Workbook_Formula_Guard'!B96)=ISBLANK(CN11340),EXACT('Workbook_Formula_Guard'!B96,CN11340)),0,1),1)</x:f>
        <x:v>0</x:v>
      </x:c>
    </x:row>
    <x:row r="11341">
      <x:c r="CL11341" t="str">
        <x:v>Workbook_Formula_Guard</x:v>
      </x:c>
      <x:c r="CM11341" t="str">
        <x:v>C96</x:v>
      </x:c>
      <x:c r="CN11341" t="str">
        <x:v>F:=TRIM(B10)</x:v>
      </x:c>
      <x:c r="CO11341" t="n">
        <x:f>IFERROR(IF(AND(TYPE('Workbook_Formula_Guard'!C96)=TYPE(CN11341),ISBLANK('Workbook_Formula_Guard'!C96)=ISBLANK(CN11341),EXACT('Workbook_Formula_Guard'!C96,CN11341)),0,1),1)</x:f>
        <x:v>0</x:v>
      </x:c>
    </x:row>
    <x:row r="11342">
      <x:c r="CL11342" t="str">
        <x:v>Workbook_Formula_Guard</x:v>
      </x:c>
      <x:c r="CM11342" t="str">
        <x:v>A97</x:v>
      </x:c>
      <x:c r="CN11342" t="str">
        <x:v>Rights_Coverage_View</x:v>
      </x:c>
      <x:c r="CO11342" t="n">
        <x:f>IFERROR(IF(AND(TYPE('Workbook_Formula_Guard'!A97)=TYPE(CN11342),ISBLANK('Workbook_Formula_Guard'!A97)=ISBLANK(CN11342),EXACT('Workbook_Formula_Guard'!A97,CN11342)),0,1),1)</x:f>
        <x:v>0</x:v>
      </x:c>
    </x:row>
    <x:row r="11343">
      <x:c r="CL11343" t="str">
        <x:v>Workbook_Formula_Guard</x:v>
      </x:c>
      <x:c r="CM11343" t="str">
        <x:v>B97</x:v>
      </x:c>
      <x:c r="CN11343" t="str">
        <x:v>M10</x:v>
      </x:c>
      <x:c r="CO11343" t="n">
        <x:f>IFERROR(IF(AND(TYPE('Workbook_Formula_Guard'!B97)=TYPE(CN11343),ISBLANK('Workbook_Formula_Guard'!B97)=ISBLANK(CN11343),EXACT('Workbook_Formula_Guard'!B97,CN11343)),0,1),1)</x:f>
        <x:v>0</x:v>
      </x:c>
    </x:row>
    <x:row r="11344">
      <x:c r="CL11344" t="str">
        <x:v>Workbook_Formula_Guard</x:v>
      </x:c>
      <x:c r="CM11344" t="str">
        <x:v>C97</x:v>
      </x:c>
      <x:c r="CN11344" t="str">
        <x:v>F:=IF(ISNUMBER($H10),$H10,"")</x:v>
      </x:c>
      <x:c r="CO11344" t="n">
        <x:f>IFERROR(IF(AND(TYPE('Workbook_Formula_Guard'!C97)=TYPE(CN11344),ISBLANK('Workbook_Formula_Guard'!C97)=ISBLANK(CN11344),EXACT('Workbook_Formula_Guard'!C97,CN11344)),0,1),1)</x:f>
        <x:v>0</x:v>
      </x:c>
    </x:row>
    <x:row r="11345">
      <x:c r="CL11345" t="str">
        <x:v>Workbook_Formula_Guard</x:v>
      </x:c>
      <x:c r="CM11345" t="str">
        <x:v>A98</x:v>
      </x:c>
      <x:c r="CN11345" t="str">
        <x:v>Rights_Coverage_View</x:v>
      </x:c>
      <x:c r="CO11345" t="n">
        <x:f>IFERROR(IF(AND(TYPE('Workbook_Formula_Guard'!A98)=TYPE(CN11345),ISBLANK('Workbook_Formula_Guard'!A98)=ISBLANK(CN11345),EXACT('Workbook_Formula_Guard'!A98,CN11345)),0,1),1)</x:f>
        <x:v>0</x:v>
      </x:c>
    </x:row>
    <x:row r="11346">
      <x:c r="CL11346" t="str">
        <x:v>Workbook_Formula_Guard</x:v>
      </x:c>
      <x:c r="CM11346" t="str">
        <x:v>B98</x:v>
      </x:c>
      <x:c r="CN11346" t="str">
        <x:v>N10</x:v>
      </x:c>
      <x:c r="CO11346" t="n">
        <x:f>IFERROR(IF(AND(TYPE('Workbook_Formula_Guard'!B98)=TYPE(CN11346),ISBLANK('Workbook_Formula_Guard'!B98)=ISBLANK(CN11346),EXACT('Workbook_Formula_Guard'!B98,CN11346)),0,1),1)</x:f>
        <x:v>0</x:v>
      </x:c>
    </x:row>
    <x:row r="11347">
      <x:c r="CL11347" t="str">
        <x:v>Workbook_Formula_Guard</x:v>
      </x:c>
      <x:c r="CM11347" t="str">
        <x:v>C98</x:v>
      </x:c>
      <x:c r="CN11347" t="str">
        <x:v>F:=IF(ISNUMBER($I10),$I10,"")</x:v>
      </x:c>
      <x:c r="CO11347" t="n">
        <x:f>IFERROR(IF(AND(TYPE('Workbook_Formula_Guard'!C98)=TYPE(CN11347),ISBLANK('Workbook_Formula_Guard'!C98)=ISBLANK(CN11347),EXACT('Workbook_Formula_Guard'!C98,CN11347)),0,1),1)</x:f>
        <x:v>0</x:v>
      </x:c>
    </x:row>
    <x:row r="11348">
      <x:c r="CL11348" t="str">
        <x:v>Workbook_Formula_Guard</x:v>
      </x:c>
      <x:c r="CM11348" t="str">
        <x:v>A99</x:v>
      </x:c>
      <x:c r="CN11348" t="str">
        <x:v>Rights_Coverage_View</x:v>
      </x:c>
      <x:c r="CO11348" t="n">
        <x:f>IFERROR(IF(AND(TYPE('Workbook_Formula_Guard'!A99)=TYPE(CN11348),ISBLANK('Workbook_Formula_Guard'!A99)=ISBLANK(CN11348),EXACT('Workbook_Formula_Guard'!A99,CN11348)),0,1),1)</x:f>
        <x:v>0</x:v>
      </x:c>
    </x:row>
    <x:row r="11349">
      <x:c r="CL11349" t="str">
        <x:v>Workbook_Formula_Guard</x:v>
      </x:c>
      <x:c r="CM11349" t="str">
        <x:v>B99</x:v>
      </x:c>
      <x:c r="CN11349" t="str">
        <x:v>O10</x:v>
      </x:c>
      <x:c r="CO11349" t="n">
        <x:f>IFERROR(IF(AND(TYPE('Workbook_Formula_Guard'!B99)=TYPE(CN11349),ISBLANK('Workbook_Formula_Guard'!B99)=ISBLANK(CN11349),EXACT('Workbook_Formula_Guard'!B99,CN11349)),0,1),1)</x:f>
        <x:v>0</x:v>
      </x:c>
    </x:row>
    <x:row r="11350">
      <x:c r="CL11350" t="str">
        <x:v>Workbook_Formula_Guard</x:v>
      </x:c>
      <x:c r="CM11350" t="str">
        <x:v>C99</x:v>
      </x:c>
      <x:c r="CN11350" t="str">
        <x:v>F:=IF(ISNUMBER($M10),$B10&amp;"|"&amp;ROUND($M10*1000000000000,0),"")</x:v>
      </x:c>
      <x:c r="CO11350" t="n">
        <x:f>IFERROR(IF(AND(TYPE('Workbook_Formula_Guard'!C99)=TYPE(CN11350),ISBLANK('Workbook_Formula_Guard'!C99)=ISBLANK(CN11350),EXACT('Workbook_Formula_Guard'!C99,CN11350)),0,1),1)</x:f>
        <x:v>0</x:v>
      </x:c>
    </x:row>
    <x:row r="11351">
      <x:c r="CL11351" t="str">
        <x:v>Workbook_Formula_Guard</x:v>
      </x:c>
      <x:c r="CM11351" t="str">
        <x:v>A100</x:v>
      </x:c>
      <x:c r="CN11351" t="str">
        <x:v>Rights_Coverage_View</x:v>
      </x:c>
      <x:c r="CO11351" t="n">
        <x:f>IFERROR(IF(AND(TYPE('Workbook_Formula_Guard'!A100)=TYPE(CN11351),ISBLANK('Workbook_Formula_Guard'!A100)=ISBLANK(CN11351),EXACT('Workbook_Formula_Guard'!A100,CN11351)),0,1),1)</x:f>
        <x:v>0</x:v>
      </x:c>
    </x:row>
    <x:row r="11352">
      <x:c r="CL11352" t="str">
        <x:v>Workbook_Formula_Guard</x:v>
      </x:c>
      <x:c r="CM11352" t="str">
        <x:v>B100</x:v>
      </x:c>
      <x:c r="CN11352" t="str">
        <x:v>P10</x:v>
      </x:c>
      <x:c r="CO11352" t="n">
        <x:f>IFERROR(IF(AND(TYPE('Workbook_Formula_Guard'!B100)=TYPE(CN11352),ISBLANK('Workbook_Formula_Guard'!B100)=ISBLANK(CN11352),EXACT('Workbook_Formula_Guard'!B100,CN11352)),0,1),1)</x:f>
        <x:v>0</x:v>
      </x:c>
    </x:row>
    <x:row r="11353">
      <x:c r="CL11353" t="str">
        <x:v>Workbook_Formula_Guard</x:v>
      </x:c>
      <x:c r="CM11353" t="str">
        <x:v>C100</x:v>
      </x:c>
      <x:c r="CN11353" t="str">
        <x:v>F:=IF(ISNUMBER($N10),$B10&amp;"|"&amp;ROUND($N10*1000000000000,0),"")</x:v>
      </x:c>
      <x:c r="CO11353" t="n">
        <x:f>IFERROR(IF(AND(TYPE('Workbook_Formula_Guard'!C100)=TYPE(CN11353),ISBLANK('Workbook_Formula_Guard'!C100)=ISBLANK(CN11353),EXACT('Workbook_Formula_Guard'!C100,CN11353)),0,1),1)</x:f>
        <x:v>0</x:v>
      </x:c>
    </x:row>
    <x:row r="11354">
      <x:c r="CL11354" t="str">
        <x:v>Workbook_Formula_Guard</x:v>
      </x:c>
      <x:c r="CM11354" t="str">
        <x:v>A101</x:v>
      </x:c>
      <x:c r="CN11354" t="str">
        <x:v>Rights_Coverage_View</x:v>
      </x:c>
      <x:c r="CO11354" t="n">
        <x:f>IFERROR(IF(AND(TYPE('Workbook_Formula_Guard'!A101)=TYPE(CN11354),ISBLANK('Workbook_Formula_Guard'!A101)=ISBLANK(CN11354),EXACT('Workbook_Formula_Guard'!A101,CN11354)),0,1),1)</x:f>
        <x:v>0</x:v>
      </x:c>
    </x:row>
    <x:row r="11355">
      <x:c r="CL11355" t="str">
        <x:v>Workbook_Formula_Guard</x:v>
      </x:c>
      <x:c r="CM11355" t="str">
        <x:v>B101</x:v>
      </x:c>
      <x:c r="CN11355" t="str">
        <x:v>F11</x:v>
      </x:c>
      <x:c r="CO11355" t="n">
        <x:f>IFERROR(IF(AND(TYPE('Workbook_Formula_Guard'!B101)=TYPE(CN11355),ISBLANK('Workbook_Formula_Guard'!B101)=ISBLANK(CN11355),EXACT('Workbook_Formula_Guard'!B101,CN11355)),0,1),1)</x:f>
        <x:v>0</x:v>
      </x:c>
    </x:row>
    <x:row r="11356">
      <x:c r="CL11356" t="str">
        <x:v>Workbook_Formula_Guard</x:v>
      </x:c>
      <x:c r="CM11356" t="str">
        <x:v>C101</x:v>
      </x:c>
      <x:c r="CN11356" t="str">
        <x:v>F:=INDEX(I_prop!$B$7:$H$13, MATCH($C11, I_prop!$A$7:$A$13,0), MATCH($D11, I_prop!$B$6:$H$6,0))</x:v>
      </x:c>
      <x:c r="CO11356" t="n">
        <x:f>IFERROR(IF(AND(TYPE('Workbook_Formula_Guard'!C101)=TYPE(CN11356),ISBLANK('Workbook_Formula_Guard'!C101)=ISBLANK(CN11356),EXACT('Workbook_Formula_Guard'!C101,CN11356)),0,1),1)</x:f>
        <x:v>0</x:v>
      </x:c>
    </x:row>
    <x:row r="11357">
      <x:c r="CL11357" t="str">
        <x:v>Workbook_Formula_Guard</x:v>
      </x:c>
      <x:c r="CM11357" t="str">
        <x:v>A102</x:v>
      </x:c>
      <x:c r="CN11357" t="str">
        <x:v>Rights_Coverage_View</x:v>
      </x:c>
      <x:c r="CO11357" t="n">
        <x:f>IFERROR(IF(AND(TYPE('Workbook_Formula_Guard'!A102)=TYPE(CN11357),ISBLANK('Workbook_Formula_Guard'!A102)=ISBLANK(CN11357),EXACT('Workbook_Formula_Guard'!A102,CN11357)),0,1),1)</x:f>
        <x:v>0</x:v>
      </x:c>
    </x:row>
    <x:row r="11358">
      <x:c r="CL11358" t="str">
        <x:v>Workbook_Formula_Guard</x:v>
      </x:c>
      <x:c r="CM11358" t="str">
        <x:v>B102</x:v>
      </x:c>
      <x:c r="CN11358" t="str">
        <x:v>G11</x:v>
      </x:c>
      <x:c r="CO11358" t="n">
        <x:f>IFERROR(IF(AND(TYPE('Workbook_Formula_Guard'!B102)=TYPE(CN11358),ISBLANK('Workbook_Formula_Guard'!B102)=ISBLANK(CN11358),EXACT('Workbook_Formula_Guard'!B102,CN11358)),0,1),1)</x:f>
        <x:v>0</x:v>
      </x:c>
    </x:row>
    <x:row r="11359">
      <x:c r="CL11359" t="str">
        <x:v>Workbook_Formula_Guard</x:v>
      </x:c>
      <x:c r="CM11359" t="str">
        <x:v>C102</x:v>
      </x:c>
      <x:c r="CN11359" t="str">
        <x:v>F:=INDEX(I_prop!$B$18:$H$24, MATCH($C11, I_prop!$A$18:$A$24,0), MATCH($D11, I_prop!$B$17:$H$17,0))</x:v>
      </x:c>
      <x:c r="CO11359" t="n">
        <x:f>IFERROR(IF(AND(TYPE('Workbook_Formula_Guard'!C102)=TYPE(CN11359),ISBLANK('Workbook_Formula_Guard'!C102)=ISBLANK(CN11359),EXACT('Workbook_Formula_Guard'!C102,CN11359)),0,1),1)</x:f>
        <x:v>0</x:v>
      </x:c>
    </x:row>
    <x:row r="11360">
      <x:c r="CL11360" t="str">
        <x:v>Workbook_Formula_Guard</x:v>
      </x:c>
      <x:c r="CM11360" t="str">
        <x:v>A103</x:v>
      </x:c>
      <x:c r="CN11360" t="str">
        <x:v>Rights_Coverage_View</x:v>
      </x:c>
      <x:c r="CO11360" t="n">
        <x:f>IFERROR(IF(AND(TYPE('Workbook_Formula_Guard'!A103)=TYPE(CN11360),ISBLANK('Workbook_Formula_Guard'!A103)=ISBLANK(CN11360),EXACT('Workbook_Formula_Guard'!A103,CN11360)),0,1),1)</x:f>
        <x:v>0</x:v>
      </x:c>
    </x:row>
    <x:row r="11361">
      <x:c r="CL11361" t="str">
        <x:v>Workbook_Formula_Guard</x:v>
      </x:c>
      <x:c r="CM11361" t="str">
        <x:v>B103</x:v>
      </x:c>
      <x:c r="CN11361" t="str">
        <x:v>H11</x:v>
      </x:c>
      <x:c r="CO11361" t="n">
        <x:f>IFERROR(IF(AND(TYPE('Workbook_Formula_Guard'!B103)=TYPE(CN11361),ISBLANK('Workbook_Formula_Guard'!B103)=ISBLANK(CN11361),EXACT('Workbook_Formula_Guard'!B103,CN11361)),0,1),1)</x:f>
        <x:v>0</x:v>
      </x:c>
    </x:row>
    <x:row r="11362">
      <x:c r="CL11362" t="str">
        <x:v>Workbook_Formula_Guard</x:v>
      </x:c>
      <x:c r="CM11362" t="str">
        <x:v>C103</x:v>
      </x:c>
      <x:c r="CN11362" t="str">
        <x:v>F:=IF(ISNUMBER($J11),$J11,IF($J11="INVALID_OVERRIDE","INVALID_OVERRIDE",IF($F11&lt;0,MAX(-1,'Subgroup_Overrides'!$B$7*$F11),$F11)))</x:v>
      </x:c>
      <x:c r="CO11362" t="n">
        <x:f>IFERROR(IF(AND(TYPE('Workbook_Formula_Guard'!C103)=TYPE(CN11362),ISBLANK('Workbook_Formula_Guard'!C103)=ISBLANK(CN11362),EXACT('Workbook_Formula_Guard'!C103,CN11362)),0,1),1)</x:f>
        <x:v>0</x:v>
      </x:c>
    </x:row>
    <x:row r="11363">
      <x:c r="CL11363" t="str">
        <x:v>Workbook_Formula_Guard</x:v>
      </x:c>
      <x:c r="CM11363" t="str">
        <x:v>A104</x:v>
      </x:c>
      <x:c r="CN11363" t="str">
        <x:v>Rights_Coverage_View</x:v>
      </x:c>
      <x:c r="CO11363" t="n">
        <x:f>IFERROR(IF(AND(TYPE('Workbook_Formula_Guard'!A104)=TYPE(CN11363),ISBLANK('Workbook_Formula_Guard'!A104)=ISBLANK(CN11363),EXACT('Workbook_Formula_Guard'!A104,CN11363)),0,1),1)</x:f>
        <x:v>0</x:v>
      </x:c>
    </x:row>
    <x:row r="11364">
      <x:c r="CL11364" t="str">
        <x:v>Workbook_Formula_Guard</x:v>
      </x:c>
      <x:c r="CM11364" t="str">
        <x:v>B104</x:v>
      </x:c>
      <x:c r="CN11364" t="str">
        <x:v>I11</x:v>
      </x:c>
      <x:c r="CO11364" t="n">
        <x:f>IFERROR(IF(AND(TYPE('Workbook_Formula_Guard'!B104)=TYPE(CN11364),ISBLANK('Workbook_Formula_Guard'!B104)=ISBLANK(CN11364),EXACT('Workbook_Formula_Guard'!B104,CN11364)),0,1),1)</x:f>
        <x:v>0</x:v>
      </x:c>
    </x:row>
    <x:row r="11365">
      <x:c r="CL11365" t="str">
        <x:v>Workbook_Formula_Guard</x:v>
      </x:c>
      <x:c r="CM11365" t="str">
        <x:v>C104</x:v>
      </x:c>
      <x:c r="CN11365" t="str">
        <x:v>F:=IF(ISNUMBER($K11),$K11,IF($K11="INVALID_OVERRIDE","INVALID_OVERRIDE",IF($G11&lt;0,MAX(-1,'Subgroup_Overrides'!$B$7*$G11),$G11)))</x:v>
      </x:c>
      <x:c r="CO11365" t="n">
        <x:f>IFERROR(IF(AND(TYPE('Workbook_Formula_Guard'!C104)=TYPE(CN11365),ISBLANK('Workbook_Formula_Guard'!C104)=ISBLANK(CN11365),EXACT('Workbook_Formula_Guard'!C104,CN11365)),0,1),1)</x:f>
        <x:v>0</x:v>
      </x:c>
    </x:row>
    <x:row r="11366">
      <x:c r="CL11366" t="str">
        <x:v>Workbook_Formula_Guard</x:v>
      </x:c>
      <x:c r="CM11366" t="str">
        <x:v>A105</x:v>
      </x:c>
      <x:c r="CN11366" t="str">
        <x:v>Rights_Coverage_View</x:v>
      </x:c>
      <x:c r="CO11366" t="n">
        <x:f>IFERROR(IF(AND(TYPE('Workbook_Formula_Guard'!A105)=TYPE(CN11366),ISBLANK('Workbook_Formula_Guard'!A105)=ISBLANK(CN11366),EXACT('Workbook_Formula_Guard'!A105,CN11366)),0,1),1)</x:f>
        <x:v>0</x:v>
      </x:c>
    </x:row>
    <x:row r="11367">
      <x:c r="CL11367" t="str">
        <x:v>Workbook_Formula_Guard</x:v>
      </x:c>
      <x:c r="CM11367" t="str">
        <x:v>B105</x:v>
      </x:c>
      <x:c r="CN11367" t="str">
        <x:v>J11</x:v>
      </x:c>
      <x:c r="CO11367" t="n">
        <x:f>IFERROR(IF(AND(TYPE('Workbook_Formula_Guard'!B105)=TYPE(CN11367),ISBLANK('Workbook_Formula_Guard'!B105)=ISBLANK(CN11367),EXACT('Workbook_Formula_Guard'!B105,CN11367)),0,1),1)</x:f>
        <x:v>0</x:v>
      </x:c>
    </x:row>
    <x:row r="11368">
      <x:c r="CL11368" t="str">
        <x:v>Workbook_Formula_Guard</x:v>
      </x:c>
      <x:c r="CM11368" t="str">
        <x:v>C105</x:v>
      </x:c>
      <x:c r="CN11368" t="str">
        <x:v>F:=IFERROR(IF(COUNTIF('Subgroup_Overrides'!$H$11:$H$100,"A|"&amp;$C11&amp;"|"&amp;$D11)=0,"",IF(AND(COUNTIF('Subgroup_Overrides'!$H$11:$H$100,"A|"&amp;$C11&amp;"|"&amp;$D11)=1,ISNUMBER(INDEX('Subgroup_Overrides'!$F$11:$F$100,MATCH("A|"&amp;$C11&amp;"|"&amp;$D11,'Subgroup_Overrides'!$H$11:$H$100,0))),NOT(ISBLANK(INDEX('Subgroup_Overrides'!$F$11:$F$100,MATCH("A|"&amp;$C11&amp;"|"&amp;$D11,'Subgroup_Overrides'!$H$11:$H$100,0)))),INDEX('Subgroup_Overrides'!$F$11:$F$100,MATCH("A|"&amp;$C11&amp;"|"&amp;$D11,'Subgroup_Overrides'!$H$11:$H$100,0))&gt;=-1,INDEX('Subgroup_Overrides'!$F$11:$F$100,MATCH("A|"&amp;$C11&amp;"|"&amp;$D11,'Subgroup_Overrides'!$H$11:$H$100,0))&lt;=1,LEN(TRIM(INDEX('Subgroup_Overrides'!$G$11:$G$100,MATCH("A|"&amp;$C11&amp;"|"&amp;$D11,'Subgroup_Overrides'!$H$11:$H$100,0))))&gt;0),INDEX('Subgroup_Overrides'!$F$11:$F$100,MATCH("A|"&amp;$C11&amp;"|"&amp;$D11,'Subgroup_Overrides'!$H$11:$H$100,0)),"INVALID_OVERRIDE")),"INVALID_OVERRIDE")</x:v>
      </x:c>
      <x:c r="CO11368" t="n">
        <x:f>IFERROR(IF(AND(TYPE('Workbook_Formula_Guard'!C105)=TYPE(CN11368),ISBLANK('Workbook_Formula_Guard'!C105)=ISBLANK(CN11368),EXACT('Workbook_Formula_Guard'!C105,CN11368)),0,1),1)</x:f>
        <x:v>0</x:v>
      </x:c>
    </x:row>
    <x:row r="11369">
      <x:c r="CL11369" t="str">
        <x:v>Workbook_Formula_Guard</x:v>
      </x:c>
      <x:c r="CM11369" t="str">
        <x:v>A106</x:v>
      </x:c>
      <x:c r="CN11369" t="str">
        <x:v>Rights_Coverage_View</x:v>
      </x:c>
      <x:c r="CO11369" t="n">
        <x:f>IFERROR(IF(AND(TYPE('Workbook_Formula_Guard'!A106)=TYPE(CN11369),ISBLANK('Workbook_Formula_Guard'!A106)=ISBLANK(CN11369),EXACT('Workbook_Formula_Guard'!A106,CN11369)),0,1),1)</x:f>
        <x:v>0</x:v>
      </x:c>
    </x:row>
    <x:row r="11370">
      <x:c r="CL11370" t="str">
        <x:v>Workbook_Formula_Guard</x:v>
      </x:c>
      <x:c r="CM11370" t="str">
        <x:v>B106</x:v>
      </x:c>
      <x:c r="CN11370" t="str">
        <x:v>K11</x:v>
      </x:c>
      <x:c r="CO11370" t="n">
        <x:f>IFERROR(IF(AND(TYPE('Workbook_Formula_Guard'!B106)=TYPE(CN11370),ISBLANK('Workbook_Formula_Guard'!B106)=ISBLANK(CN11370),EXACT('Workbook_Formula_Guard'!B106,CN11370)),0,1),1)</x:f>
        <x:v>0</x:v>
      </x:c>
    </x:row>
    <x:row r="11371">
      <x:c r="CL11371" t="str">
        <x:v>Workbook_Formula_Guard</x:v>
      </x:c>
      <x:c r="CM11371" t="str">
        <x:v>C106</x:v>
      </x:c>
      <x:c r="CN11371" t="str">
        <x:v>F:=IFERROR(IF(COUNTIF('Subgroup_Overrides'!$H$11:$H$100,"B|"&amp;$C11&amp;"|"&amp;$D11)=0,"",IF(AND(COUNTIF('Subgroup_Overrides'!$H$11:$H$100,"B|"&amp;$C11&amp;"|"&amp;$D11)=1,ISNUMBER(INDEX('Subgroup_Overrides'!$F$11:$F$100,MATCH("B|"&amp;$C11&amp;"|"&amp;$D11,'Subgroup_Overrides'!$H$11:$H$100,0))),NOT(ISBLANK(INDEX('Subgroup_Overrides'!$F$11:$F$100,MATCH("B|"&amp;$C11&amp;"|"&amp;$D11,'Subgroup_Overrides'!$H$11:$H$100,0)))),INDEX('Subgroup_Overrides'!$F$11:$F$100,MATCH("B|"&amp;$C11&amp;"|"&amp;$D11,'Subgroup_Overrides'!$H$11:$H$100,0))&gt;=-1,INDEX('Subgroup_Overrides'!$F$11:$F$100,MATCH("B|"&amp;$C11&amp;"|"&amp;$D11,'Subgroup_Overrides'!$H$11:$H$100,0))&lt;=1,LEN(TRIM(INDEX('Subgroup_Overrides'!$G$11:$G$100,MATCH("B|"&amp;$C11&amp;"|"&amp;$D11,'Subgroup_Overrides'!$H$11:$H$100,0))))&gt;0),INDEX('Subgroup_Overrides'!$F$11:$F$100,MATCH("B|"&amp;$C11&amp;"|"&amp;$D11,'Subgroup_Overrides'!$H$11:$H$100,0)),"INVALID_OVERRIDE")),"INVALID_OVERRIDE")</x:v>
      </x:c>
      <x:c r="CO11371" t="n">
        <x:f>IFERROR(IF(AND(TYPE('Workbook_Formula_Guard'!C106)=TYPE(CN11371),ISBLANK('Workbook_Formula_Guard'!C106)=ISBLANK(CN11371),EXACT('Workbook_Formula_Guard'!C106,CN11371)),0,1),1)</x:f>
        <x:v>0</x:v>
      </x:c>
    </x:row>
    <x:row r="11372">
      <x:c r="CL11372" t="str">
        <x:v>Workbook_Formula_Guard</x:v>
      </x:c>
      <x:c r="CM11372" t="str">
        <x:v>A107</x:v>
      </x:c>
      <x:c r="CN11372" t="str">
        <x:v>Rights_Coverage_View</x:v>
      </x:c>
      <x:c r="CO11372" t="n">
        <x:f>IFERROR(IF(AND(TYPE('Workbook_Formula_Guard'!A107)=TYPE(CN11372),ISBLANK('Workbook_Formula_Guard'!A107)=ISBLANK(CN11372),EXACT('Workbook_Formula_Guard'!A107,CN11372)),0,1),1)</x:f>
        <x:v>0</x:v>
      </x:c>
    </x:row>
    <x:row r="11373">
      <x:c r="CL11373" t="str">
        <x:v>Workbook_Formula_Guard</x:v>
      </x:c>
      <x:c r="CM11373" t="str">
        <x:v>B107</x:v>
      </x:c>
      <x:c r="CN11373" t="str">
        <x:v>L11</x:v>
      </x:c>
      <x:c r="CO11373" t="n">
        <x:f>IFERROR(IF(AND(TYPE('Workbook_Formula_Guard'!B107)=TYPE(CN11373),ISBLANK('Workbook_Formula_Guard'!B107)=ISBLANK(CN11373),EXACT('Workbook_Formula_Guard'!B107,CN11373)),0,1),1)</x:f>
        <x:v>0</x:v>
      </x:c>
    </x:row>
    <x:row r="11374">
      <x:c r="CL11374" t="str">
        <x:v>Workbook_Formula_Guard</x:v>
      </x:c>
      <x:c r="CM11374" t="str">
        <x:v>C107</x:v>
      </x:c>
      <x:c r="CN11374" t="str">
        <x:v>F:=TRIM(B11)</x:v>
      </x:c>
      <x:c r="CO11374" t="n">
        <x:f>IFERROR(IF(AND(TYPE('Workbook_Formula_Guard'!C107)=TYPE(CN11374),ISBLANK('Workbook_Formula_Guard'!C107)=ISBLANK(CN11374),EXACT('Workbook_Formula_Guard'!C107,CN11374)),0,1),1)</x:f>
        <x:v>0</x:v>
      </x:c>
    </x:row>
    <x:row r="11375">
      <x:c r="CL11375" t="str">
        <x:v>Workbook_Formula_Guard</x:v>
      </x:c>
      <x:c r="CM11375" t="str">
        <x:v>A108</x:v>
      </x:c>
      <x:c r="CN11375" t="str">
        <x:v>Rights_Coverage_View</x:v>
      </x:c>
      <x:c r="CO11375" t="n">
        <x:f>IFERROR(IF(AND(TYPE('Workbook_Formula_Guard'!A108)=TYPE(CN11375),ISBLANK('Workbook_Formula_Guard'!A108)=ISBLANK(CN11375),EXACT('Workbook_Formula_Guard'!A108,CN11375)),0,1),1)</x:f>
        <x:v>0</x:v>
      </x:c>
    </x:row>
    <x:row r="11376">
      <x:c r="CL11376" t="str">
        <x:v>Workbook_Formula_Guard</x:v>
      </x:c>
      <x:c r="CM11376" t="str">
        <x:v>B108</x:v>
      </x:c>
      <x:c r="CN11376" t="str">
        <x:v>M11</x:v>
      </x:c>
      <x:c r="CO11376" t="n">
        <x:f>IFERROR(IF(AND(TYPE('Workbook_Formula_Guard'!B108)=TYPE(CN11376),ISBLANK('Workbook_Formula_Guard'!B108)=ISBLANK(CN11376),EXACT('Workbook_Formula_Guard'!B108,CN11376)),0,1),1)</x:f>
        <x:v>0</x:v>
      </x:c>
    </x:row>
    <x:row r="11377">
      <x:c r="CL11377" t="str">
        <x:v>Workbook_Formula_Guard</x:v>
      </x:c>
      <x:c r="CM11377" t="str">
        <x:v>C108</x:v>
      </x:c>
      <x:c r="CN11377" t="str">
        <x:v>F:=IF(ISNUMBER($H11),$H11,"")</x:v>
      </x:c>
      <x:c r="CO11377" t="n">
        <x:f>IFERROR(IF(AND(TYPE('Workbook_Formula_Guard'!C108)=TYPE(CN11377),ISBLANK('Workbook_Formula_Guard'!C108)=ISBLANK(CN11377),EXACT('Workbook_Formula_Guard'!C108,CN11377)),0,1),1)</x:f>
        <x:v>0</x:v>
      </x:c>
    </x:row>
    <x:row r="11378">
      <x:c r="CL11378" t="str">
        <x:v>Workbook_Formula_Guard</x:v>
      </x:c>
      <x:c r="CM11378" t="str">
        <x:v>A109</x:v>
      </x:c>
      <x:c r="CN11378" t="str">
        <x:v>Rights_Coverage_View</x:v>
      </x:c>
      <x:c r="CO11378" t="n">
        <x:f>IFERROR(IF(AND(TYPE('Workbook_Formula_Guard'!A109)=TYPE(CN11378),ISBLANK('Workbook_Formula_Guard'!A109)=ISBLANK(CN11378),EXACT('Workbook_Formula_Guard'!A109,CN11378)),0,1),1)</x:f>
        <x:v>0</x:v>
      </x:c>
    </x:row>
    <x:row r="11379">
      <x:c r="CL11379" t="str">
        <x:v>Workbook_Formula_Guard</x:v>
      </x:c>
      <x:c r="CM11379" t="str">
        <x:v>B109</x:v>
      </x:c>
      <x:c r="CN11379" t="str">
        <x:v>N11</x:v>
      </x:c>
      <x:c r="CO11379" t="n">
        <x:f>IFERROR(IF(AND(TYPE('Workbook_Formula_Guard'!B109)=TYPE(CN11379),ISBLANK('Workbook_Formula_Guard'!B109)=ISBLANK(CN11379),EXACT('Workbook_Formula_Guard'!B109,CN11379)),0,1),1)</x:f>
        <x:v>0</x:v>
      </x:c>
    </x:row>
    <x:row r="11380">
      <x:c r="CL11380" t="str">
        <x:v>Workbook_Formula_Guard</x:v>
      </x:c>
      <x:c r="CM11380" t="str">
        <x:v>C109</x:v>
      </x:c>
      <x:c r="CN11380" t="str">
        <x:v>F:=IF(ISNUMBER($I11),$I11,"")</x:v>
      </x:c>
      <x:c r="CO11380" t="n">
        <x:f>IFERROR(IF(AND(TYPE('Workbook_Formula_Guard'!C109)=TYPE(CN11380),ISBLANK('Workbook_Formula_Guard'!C109)=ISBLANK(CN11380),EXACT('Workbook_Formula_Guard'!C109,CN11380)),0,1),1)</x:f>
        <x:v>0</x:v>
      </x:c>
    </x:row>
    <x:row r="11381">
      <x:c r="CL11381" t="str">
        <x:v>Workbook_Formula_Guard</x:v>
      </x:c>
      <x:c r="CM11381" t="str">
        <x:v>A110</x:v>
      </x:c>
      <x:c r="CN11381" t="str">
        <x:v>Rights_Coverage_View</x:v>
      </x:c>
      <x:c r="CO11381" t="n">
        <x:f>IFERROR(IF(AND(TYPE('Workbook_Formula_Guard'!A110)=TYPE(CN11381),ISBLANK('Workbook_Formula_Guard'!A110)=ISBLANK(CN11381),EXACT('Workbook_Formula_Guard'!A110,CN11381)),0,1),1)</x:f>
        <x:v>0</x:v>
      </x:c>
    </x:row>
    <x:row r="11382">
      <x:c r="CL11382" t="str">
        <x:v>Workbook_Formula_Guard</x:v>
      </x:c>
      <x:c r="CM11382" t="str">
        <x:v>B110</x:v>
      </x:c>
      <x:c r="CN11382" t="str">
        <x:v>O11</x:v>
      </x:c>
      <x:c r="CO11382" t="n">
        <x:f>IFERROR(IF(AND(TYPE('Workbook_Formula_Guard'!B110)=TYPE(CN11382),ISBLANK('Workbook_Formula_Guard'!B110)=ISBLANK(CN11382),EXACT('Workbook_Formula_Guard'!B110,CN11382)),0,1),1)</x:f>
        <x:v>0</x:v>
      </x:c>
    </x:row>
    <x:row r="11383">
      <x:c r="CL11383" t="str">
        <x:v>Workbook_Formula_Guard</x:v>
      </x:c>
      <x:c r="CM11383" t="str">
        <x:v>C110</x:v>
      </x:c>
      <x:c r="CN11383" t="str">
        <x:v>F:=IF(ISNUMBER($M11),$B11&amp;"|"&amp;ROUND($M11*1000000000000,0),"")</x:v>
      </x:c>
      <x:c r="CO11383" t="n">
        <x:f>IFERROR(IF(AND(TYPE('Workbook_Formula_Guard'!C110)=TYPE(CN11383),ISBLANK('Workbook_Formula_Guard'!C110)=ISBLANK(CN11383),EXACT('Workbook_Formula_Guard'!C110,CN11383)),0,1),1)</x:f>
        <x:v>0</x:v>
      </x:c>
    </x:row>
    <x:row r="11384">
      <x:c r="CL11384" t="str">
        <x:v>Workbook_Formula_Guard</x:v>
      </x:c>
      <x:c r="CM11384" t="str">
        <x:v>A111</x:v>
      </x:c>
      <x:c r="CN11384" t="str">
        <x:v>Rights_Coverage_View</x:v>
      </x:c>
      <x:c r="CO11384" t="n">
        <x:f>IFERROR(IF(AND(TYPE('Workbook_Formula_Guard'!A111)=TYPE(CN11384),ISBLANK('Workbook_Formula_Guard'!A111)=ISBLANK(CN11384),EXACT('Workbook_Formula_Guard'!A111,CN11384)),0,1),1)</x:f>
        <x:v>0</x:v>
      </x:c>
    </x:row>
    <x:row r="11385">
      <x:c r="CL11385" t="str">
        <x:v>Workbook_Formula_Guard</x:v>
      </x:c>
      <x:c r="CM11385" t="str">
        <x:v>B111</x:v>
      </x:c>
      <x:c r="CN11385" t="str">
        <x:v>P11</x:v>
      </x:c>
      <x:c r="CO11385" t="n">
        <x:f>IFERROR(IF(AND(TYPE('Workbook_Formula_Guard'!B111)=TYPE(CN11385),ISBLANK('Workbook_Formula_Guard'!B111)=ISBLANK(CN11385),EXACT('Workbook_Formula_Guard'!B111,CN11385)),0,1),1)</x:f>
        <x:v>0</x:v>
      </x:c>
    </x:row>
    <x:row r="11386">
      <x:c r="CL11386" t="str">
        <x:v>Workbook_Formula_Guard</x:v>
      </x:c>
      <x:c r="CM11386" t="str">
        <x:v>C111</x:v>
      </x:c>
      <x:c r="CN11386" t="str">
        <x:v>F:=IF(ISNUMBER($N11),$B11&amp;"|"&amp;ROUND($N11*1000000000000,0),"")</x:v>
      </x:c>
      <x:c r="CO11386" t="n">
        <x:f>IFERROR(IF(AND(TYPE('Workbook_Formula_Guard'!C111)=TYPE(CN11386),ISBLANK('Workbook_Formula_Guard'!C111)=ISBLANK(CN11386),EXACT('Workbook_Formula_Guard'!C111,CN11386)),0,1),1)</x:f>
        <x:v>0</x:v>
      </x:c>
    </x:row>
    <x:row r="11387">
      <x:c r="CL11387" t="str">
        <x:v>Workbook_Formula_Guard</x:v>
      </x:c>
      <x:c r="CM11387" t="str">
        <x:v>A112</x:v>
      </x:c>
      <x:c r="CN11387" t="str">
        <x:v>Rights_Coverage_View</x:v>
      </x:c>
      <x:c r="CO11387" t="n">
        <x:f>IFERROR(IF(AND(TYPE('Workbook_Formula_Guard'!A112)=TYPE(CN11387),ISBLANK('Workbook_Formula_Guard'!A112)=ISBLANK(CN11387),EXACT('Workbook_Formula_Guard'!A112,CN11387)),0,1),1)</x:f>
        <x:v>0</x:v>
      </x:c>
    </x:row>
    <x:row r="11388">
      <x:c r="CL11388" t="str">
        <x:v>Workbook_Formula_Guard</x:v>
      </x:c>
      <x:c r="CM11388" t="str">
        <x:v>B112</x:v>
      </x:c>
      <x:c r="CN11388" t="str">
        <x:v>F12</x:v>
      </x:c>
      <x:c r="CO11388" t="n">
        <x:f>IFERROR(IF(AND(TYPE('Workbook_Formula_Guard'!B112)=TYPE(CN11388),ISBLANK('Workbook_Formula_Guard'!B112)=ISBLANK(CN11388),EXACT('Workbook_Formula_Guard'!B112,CN11388)),0,1),1)</x:f>
        <x:v>0</x:v>
      </x:c>
    </x:row>
    <x:row r="11389">
      <x:c r="CL11389" t="str">
        <x:v>Workbook_Formula_Guard</x:v>
      </x:c>
      <x:c r="CM11389" t="str">
        <x:v>C112</x:v>
      </x:c>
      <x:c r="CN11389" t="str">
        <x:v>F:=INDEX(I_prop!$B$7:$H$13, MATCH($C12, I_prop!$A$7:$A$13,0), MATCH($D12, I_prop!$B$6:$H$6,0))</x:v>
      </x:c>
      <x:c r="CO11389" t="n">
        <x:f>IFERROR(IF(AND(TYPE('Workbook_Formula_Guard'!C112)=TYPE(CN11389),ISBLANK('Workbook_Formula_Guard'!C112)=ISBLANK(CN11389),EXACT('Workbook_Formula_Guard'!C112,CN11389)),0,1),1)</x:f>
        <x:v>0</x:v>
      </x:c>
    </x:row>
    <x:row r="11390">
      <x:c r="CL11390" t="str">
        <x:v>Workbook_Formula_Guard</x:v>
      </x:c>
      <x:c r="CM11390" t="str">
        <x:v>A113</x:v>
      </x:c>
      <x:c r="CN11390" t="str">
        <x:v>Rights_Coverage_View</x:v>
      </x:c>
      <x:c r="CO11390" t="n">
        <x:f>IFERROR(IF(AND(TYPE('Workbook_Formula_Guard'!A113)=TYPE(CN11390),ISBLANK('Workbook_Formula_Guard'!A113)=ISBLANK(CN11390),EXACT('Workbook_Formula_Guard'!A113,CN11390)),0,1),1)</x:f>
        <x:v>0</x:v>
      </x:c>
    </x:row>
    <x:row r="11391">
      <x:c r="CL11391" t="str">
        <x:v>Workbook_Formula_Guard</x:v>
      </x:c>
      <x:c r="CM11391" t="str">
        <x:v>B113</x:v>
      </x:c>
      <x:c r="CN11391" t="str">
        <x:v>G12</x:v>
      </x:c>
      <x:c r="CO11391" t="n">
        <x:f>IFERROR(IF(AND(TYPE('Workbook_Formula_Guard'!B113)=TYPE(CN11391),ISBLANK('Workbook_Formula_Guard'!B113)=ISBLANK(CN11391),EXACT('Workbook_Formula_Guard'!B113,CN11391)),0,1),1)</x:f>
        <x:v>0</x:v>
      </x:c>
    </x:row>
    <x:row r="11392">
      <x:c r="CL11392" t="str">
        <x:v>Workbook_Formula_Guard</x:v>
      </x:c>
      <x:c r="CM11392" t="str">
        <x:v>C113</x:v>
      </x:c>
      <x:c r="CN11392" t="str">
        <x:v>F:=INDEX(I_prop!$B$18:$H$24, MATCH($C12, I_prop!$A$18:$A$24,0), MATCH($D12, I_prop!$B$17:$H$17,0))</x:v>
      </x:c>
      <x:c r="CO11392" t="n">
        <x:f>IFERROR(IF(AND(TYPE('Workbook_Formula_Guard'!C113)=TYPE(CN11392),ISBLANK('Workbook_Formula_Guard'!C113)=ISBLANK(CN11392),EXACT('Workbook_Formula_Guard'!C113,CN11392)),0,1),1)</x:f>
        <x:v>0</x:v>
      </x:c>
    </x:row>
    <x:row r="11393">
      <x:c r="CL11393" t="str">
        <x:v>Workbook_Formula_Guard</x:v>
      </x:c>
      <x:c r="CM11393" t="str">
        <x:v>A114</x:v>
      </x:c>
      <x:c r="CN11393" t="str">
        <x:v>Rights_Coverage_View</x:v>
      </x:c>
      <x:c r="CO11393" t="n">
        <x:f>IFERROR(IF(AND(TYPE('Workbook_Formula_Guard'!A114)=TYPE(CN11393),ISBLANK('Workbook_Formula_Guard'!A114)=ISBLANK(CN11393),EXACT('Workbook_Formula_Guard'!A114,CN11393)),0,1),1)</x:f>
        <x:v>0</x:v>
      </x:c>
    </x:row>
    <x:row r="11394">
      <x:c r="CL11394" t="str">
        <x:v>Workbook_Formula_Guard</x:v>
      </x:c>
      <x:c r="CM11394" t="str">
        <x:v>B114</x:v>
      </x:c>
      <x:c r="CN11394" t="str">
        <x:v>H12</x:v>
      </x:c>
      <x:c r="CO11394" t="n">
        <x:f>IFERROR(IF(AND(TYPE('Workbook_Formula_Guard'!B114)=TYPE(CN11394),ISBLANK('Workbook_Formula_Guard'!B114)=ISBLANK(CN11394),EXACT('Workbook_Formula_Guard'!B114,CN11394)),0,1),1)</x:f>
        <x:v>0</x:v>
      </x:c>
    </x:row>
    <x:row r="11395">
      <x:c r="CL11395" t="str">
        <x:v>Workbook_Formula_Guard</x:v>
      </x:c>
      <x:c r="CM11395" t="str">
        <x:v>C114</x:v>
      </x:c>
      <x:c r="CN11395" t="str">
        <x:v>F:=IF(ISNUMBER($J12),$J12,IF($J12="INVALID_OVERRIDE","INVALID_OVERRIDE",IF($F12&lt;0,MAX(-1,'Subgroup_Overrides'!$B$7*$F12),$F12)))</x:v>
      </x:c>
      <x:c r="CO11395" t="n">
        <x:f>IFERROR(IF(AND(TYPE('Workbook_Formula_Guard'!C114)=TYPE(CN11395),ISBLANK('Workbook_Formula_Guard'!C114)=ISBLANK(CN11395),EXACT('Workbook_Formula_Guard'!C114,CN11395)),0,1),1)</x:f>
        <x:v>0</x:v>
      </x:c>
    </x:row>
    <x:row r="11396">
      <x:c r="CL11396" t="str">
        <x:v>Workbook_Formula_Guard</x:v>
      </x:c>
      <x:c r="CM11396" t="str">
        <x:v>A115</x:v>
      </x:c>
      <x:c r="CN11396" t="str">
        <x:v>Rights_Coverage_View</x:v>
      </x:c>
      <x:c r="CO11396" t="n">
        <x:f>IFERROR(IF(AND(TYPE('Workbook_Formula_Guard'!A115)=TYPE(CN11396),ISBLANK('Workbook_Formula_Guard'!A115)=ISBLANK(CN11396),EXACT('Workbook_Formula_Guard'!A115,CN11396)),0,1),1)</x:f>
        <x:v>0</x:v>
      </x:c>
    </x:row>
    <x:row r="11397">
      <x:c r="CL11397" t="str">
        <x:v>Workbook_Formula_Guard</x:v>
      </x:c>
      <x:c r="CM11397" t="str">
        <x:v>B115</x:v>
      </x:c>
      <x:c r="CN11397" t="str">
        <x:v>I12</x:v>
      </x:c>
      <x:c r="CO11397" t="n">
        <x:f>IFERROR(IF(AND(TYPE('Workbook_Formula_Guard'!B115)=TYPE(CN11397),ISBLANK('Workbook_Formula_Guard'!B115)=ISBLANK(CN11397),EXACT('Workbook_Formula_Guard'!B115,CN11397)),0,1),1)</x:f>
        <x:v>0</x:v>
      </x:c>
    </x:row>
    <x:row r="11398">
      <x:c r="CL11398" t="str">
        <x:v>Workbook_Formula_Guard</x:v>
      </x:c>
      <x:c r="CM11398" t="str">
        <x:v>C115</x:v>
      </x:c>
      <x:c r="CN11398" t="str">
        <x:v>F:=IF(ISNUMBER($K12),$K12,IF($K12="INVALID_OVERRIDE","INVALID_OVERRIDE",IF($G12&lt;0,MAX(-1,'Subgroup_Overrides'!$B$7*$G12),$G12)))</x:v>
      </x:c>
      <x:c r="CO11398" t="n">
        <x:f>IFERROR(IF(AND(TYPE('Workbook_Formula_Guard'!C115)=TYPE(CN11398),ISBLANK('Workbook_Formula_Guard'!C115)=ISBLANK(CN11398),EXACT('Workbook_Formula_Guard'!C115,CN11398)),0,1),1)</x:f>
        <x:v>0</x:v>
      </x:c>
    </x:row>
    <x:row r="11399">
      <x:c r="CL11399" t="str">
        <x:v>Workbook_Formula_Guard</x:v>
      </x:c>
      <x:c r="CM11399" t="str">
        <x:v>A116</x:v>
      </x:c>
      <x:c r="CN11399" t="str">
        <x:v>Rights_Coverage_View</x:v>
      </x:c>
      <x:c r="CO11399" t="n">
        <x:f>IFERROR(IF(AND(TYPE('Workbook_Formula_Guard'!A116)=TYPE(CN11399),ISBLANK('Workbook_Formula_Guard'!A116)=ISBLANK(CN11399),EXACT('Workbook_Formula_Guard'!A116,CN11399)),0,1),1)</x:f>
        <x:v>0</x:v>
      </x:c>
    </x:row>
    <x:row r="11400">
      <x:c r="CL11400" t="str">
        <x:v>Workbook_Formula_Guard</x:v>
      </x:c>
      <x:c r="CM11400" t="str">
        <x:v>B116</x:v>
      </x:c>
      <x:c r="CN11400" t="str">
        <x:v>J12</x:v>
      </x:c>
      <x:c r="CO11400" t="n">
        <x:f>IFERROR(IF(AND(TYPE('Workbook_Formula_Guard'!B116)=TYPE(CN11400),ISBLANK('Workbook_Formula_Guard'!B116)=ISBLANK(CN11400),EXACT('Workbook_Formula_Guard'!B116,CN11400)),0,1),1)</x:f>
        <x:v>0</x:v>
      </x:c>
    </x:row>
    <x:row r="11401">
      <x:c r="CL11401" t="str">
        <x:v>Workbook_Formula_Guard</x:v>
      </x:c>
      <x:c r="CM11401" t="str">
        <x:v>C116</x:v>
      </x:c>
      <x:c r="CN11401" t="str">
        <x:v>F:=IFERROR(IF(COUNTIF('Subgroup_Overrides'!$H$11:$H$100,"A|"&amp;$C12&amp;"|"&amp;$D12)=0,"",IF(AND(COUNTIF('Subgroup_Overrides'!$H$11:$H$100,"A|"&amp;$C12&amp;"|"&amp;$D12)=1,ISNUMBER(INDEX('Subgroup_Overrides'!$F$11:$F$100,MATCH("A|"&amp;$C12&amp;"|"&amp;$D12,'Subgroup_Overrides'!$H$11:$H$100,0))),NOT(ISBLANK(INDEX('Subgroup_Overrides'!$F$11:$F$100,MATCH("A|"&amp;$C12&amp;"|"&amp;$D12,'Subgroup_Overrides'!$H$11:$H$100,0)))),INDEX('Subgroup_Overrides'!$F$11:$F$100,MATCH("A|"&amp;$C12&amp;"|"&amp;$D12,'Subgroup_Overrides'!$H$11:$H$100,0))&gt;=-1,INDEX('Subgroup_Overrides'!$F$11:$F$100,MATCH("A|"&amp;$C12&amp;"|"&amp;$D12,'Subgroup_Overrides'!$H$11:$H$100,0))&lt;=1,LEN(TRIM(INDEX('Subgroup_Overrides'!$G$11:$G$100,MATCH("A|"&amp;$C12&amp;"|"&amp;$D12,'Subgroup_Overrides'!$H$11:$H$100,0))))&gt;0),INDEX('Subgroup_Overrides'!$F$11:$F$100,MATCH("A|"&amp;$C12&amp;"|"&amp;$D12,'Subgroup_Overrides'!$H$11:$H$100,0)),"INVALID_OVERRIDE")),"INVALID_OVERRIDE")</x:v>
      </x:c>
      <x:c r="CO11401" t="n">
        <x:f>IFERROR(IF(AND(TYPE('Workbook_Formula_Guard'!C116)=TYPE(CN11401),ISBLANK('Workbook_Formula_Guard'!C116)=ISBLANK(CN11401),EXACT('Workbook_Formula_Guard'!C116,CN11401)),0,1),1)</x:f>
        <x:v>0</x:v>
      </x:c>
    </x:row>
    <x:row r="11402">
      <x:c r="CL11402" t="str">
        <x:v>Workbook_Formula_Guard</x:v>
      </x:c>
      <x:c r="CM11402" t="str">
        <x:v>A117</x:v>
      </x:c>
      <x:c r="CN11402" t="str">
        <x:v>Rights_Coverage_View</x:v>
      </x:c>
      <x:c r="CO11402" t="n">
        <x:f>IFERROR(IF(AND(TYPE('Workbook_Formula_Guard'!A117)=TYPE(CN11402),ISBLANK('Workbook_Formula_Guard'!A117)=ISBLANK(CN11402),EXACT('Workbook_Formula_Guard'!A117,CN11402)),0,1),1)</x:f>
        <x:v>0</x:v>
      </x:c>
    </x:row>
    <x:row r="11403">
      <x:c r="CL11403" t="str">
        <x:v>Workbook_Formula_Guard</x:v>
      </x:c>
      <x:c r="CM11403" t="str">
        <x:v>B117</x:v>
      </x:c>
      <x:c r="CN11403" t="str">
        <x:v>K12</x:v>
      </x:c>
      <x:c r="CO11403" t="n">
        <x:f>IFERROR(IF(AND(TYPE('Workbook_Formula_Guard'!B117)=TYPE(CN11403),ISBLANK('Workbook_Formula_Guard'!B117)=ISBLANK(CN11403),EXACT('Workbook_Formula_Guard'!B117,CN11403)),0,1),1)</x:f>
        <x:v>0</x:v>
      </x:c>
    </x:row>
    <x:row r="11404">
      <x:c r="CL11404" t="str">
        <x:v>Workbook_Formula_Guard</x:v>
      </x:c>
      <x:c r="CM11404" t="str">
        <x:v>C117</x:v>
      </x:c>
      <x:c r="CN11404" t="str">
        <x:v>F:=IFERROR(IF(COUNTIF('Subgroup_Overrides'!$H$11:$H$100,"B|"&amp;$C12&amp;"|"&amp;$D12)=0,"",IF(AND(COUNTIF('Subgroup_Overrides'!$H$11:$H$100,"B|"&amp;$C12&amp;"|"&amp;$D12)=1,ISNUMBER(INDEX('Subgroup_Overrides'!$F$11:$F$100,MATCH("B|"&amp;$C12&amp;"|"&amp;$D12,'Subgroup_Overrides'!$H$11:$H$100,0))),NOT(ISBLANK(INDEX('Subgroup_Overrides'!$F$11:$F$100,MATCH("B|"&amp;$C12&amp;"|"&amp;$D12,'Subgroup_Overrides'!$H$11:$H$100,0)))),INDEX('Subgroup_Overrides'!$F$11:$F$100,MATCH("B|"&amp;$C12&amp;"|"&amp;$D12,'Subgroup_Overrides'!$H$11:$H$100,0))&gt;=-1,INDEX('Subgroup_Overrides'!$F$11:$F$100,MATCH("B|"&amp;$C12&amp;"|"&amp;$D12,'Subgroup_Overrides'!$H$11:$H$100,0))&lt;=1,LEN(TRIM(INDEX('Subgroup_Overrides'!$G$11:$G$100,MATCH("B|"&amp;$C12&amp;"|"&amp;$D12,'Subgroup_Overrides'!$H$11:$H$100,0))))&gt;0),INDEX('Subgroup_Overrides'!$F$11:$F$100,MATCH("B|"&amp;$C12&amp;"|"&amp;$D12,'Subgroup_Overrides'!$H$11:$H$100,0)),"INVALID_OVERRIDE")),"INVALID_OVERRIDE")</x:v>
      </x:c>
      <x:c r="CO11404" t="n">
        <x:f>IFERROR(IF(AND(TYPE('Workbook_Formula_Guard'!C117)=TYPE(CN11404),ISBLANK('Workbook_Formula_Guard'!C117)=ISBLANK(CN11404),EXACT('Workbook_Formula_Guard'!C117,CN11404)),0,1),1)</x:f>
        <x:v>0</x:v>
      </x:c>
    </x:row>
    <x:row r="11405">
      <x:c r="CL11405" t="str">
        <x:v>Workbook_Formula_Guard</x:v>
      </x:c>
      <x:c r="CM11405" t="str">
        <x:v>A118</x:v>
      </x:c>
      <x:c r="CN11405" t="str">
        <x:v>Rights_Coverage_View</x:v>
      </x:c>
      <x:c r="CO11405" t="n">
        <x:f>IFERROR(IF(AND(TYPE('Workbook_Formula_Guard'!A118)=TYPE(CN11405),ISBLANK('Workbook_Formula_Guard'!A118)=ISBLANK(CN11405),EXACT('Workbook_Formula_Guard'!A118,CN11405)),0,1),1)</x:f>
        <x:v>0</x:v>
      </x:c>
    </x:row>
    <x:row r="11406">
      <x:c r="CL11406" t="str">
        <x:v>Workbook_Formula_Guard</x:v>
      </x:c>
      <x:c r="CM11406" t="str">
        <x:v>B118</x:v>
      </x:c>
      <x:c r="CN11406" t="str">
        <x:v>L12</x:v>
      </x:c>
      <x:c r="CO11406" t="n">
        <x:f>IFERROR(IF(AND(TYPE('Workbook_Formula_Guard'!B118)=TYPE(CN11406),ISBLANK('Workbook_Formula_Guard'!B118)=ISBLANK(CN11406),EXACT('Workbook_Formula_Guard'!B118,CN11406)),0,1),1)</x:f>
        <x:v>0</x:v>
      </x:c>
    </x:row>
    <x:row r="11407">
      <x:c r="CL11407" t="str">
        <x:v>Workbook_Formula_Guard</x:v>
      </x:c>
      <x:c r="CM11407" t="str">
        <x:v>C118</x:v>
      </x:c>
      <x:c r="CN11407" t="str">
        <x:v>F:=TRIM(B12)</x:v>
      </x:c>
      <x:c r="CO11407" t="n">
        <x:f>IFERROR(IF(AND(TYPE('Workbook_Formula_Guard'!C118)=TYPE(CN11407),ISBLANK('Workbook_Formula_Guard'!C118)=ISBLANK(CN11407),EXACT('Workbook_Formula_Guard'!C118,CN11407)),0,1),1)</x:f>
        <x:v>0</x:v>
      </x:c>
    </x:row>
    <x:row r="11408">
      <x:c r="CL11408" t="str">
        <x:v>Workbook_Formula_Guard</x:v>
      </x:c>
      <x:c r="CM11408" t="str">
        <x:v>A119</x:v>
      </x:c>
      <x:c r="CN11408" t="str">
        <x:v>Rights_Coverage_View</x:v>
      </x:c>
      <x:c r="CO11408" t="n">
        <x:f>IFERROR(IF(AND(TYPE('Workbook_Formula_Guard'!A119)=TYPE(CN11408),ISBLANK('Workbook_Formula_Guard'!A119)=ISBLANK(CN11408),EXACT('Workbook_Formula_Guard'!A119,CN11408)),0,1),1)</x:f>
        <x:v>0</x:v>
      </x:c>
    </x:row>
    <x:row r="11409">
      <x:c r="CL11409" t="str">
        <x:v>Workbook_Formula_Guard</x:v>
      </x:c>
      <x:c r="CM11409" t="str">
        <x:v>B119</x:v>
      </x:c>
      <x:c r="CN11409" t="str">
        <x:v>M12</x:v>
      </x:c>
      <x:c r="CO11409" t="n">
        <x:f>IFERROR(IF(AND(TYPE('Workbook_Formula_Guard'!B119)=TYPE(CN11409),ISBLANK('Workbook_Formula_Guard'!B119)=ISBLANK(CN11409),EXACT('Workbook_Formula_Guard'!B119,CN11409)),0,1),1)</x:f>
        <x:v>0</x:v>
      </x:c>
    </x:row>
    <x:row r="11410">
      <x:c r="CL11410" t="str">
        <x:v>Workbook_Formula_Guard</x:v>
      </x:c>
      <x:c r="CM11410" t="str">
        <x:v>C119</x:v>
      </x:c>
      <x:c r="CN11410" t="str">
        <x:v>F:=IF(ISNUMBER($H12),$H12,"")</x:v>
      </x:c>
      <x:c r="CO11410" t="n">
        <x:f>IFERROR(IF(AND(TYPE('Workbook_Formula_Guard'!C119)=TYPE(CN11410),ISBLANK('Workbook_Formula_Guard'!C119)=ISBLANK(CN11410),EXACT('Workbook_Formula_Guard'!C119,CN11410)),0,1),1)</x:f>
        <x:v>0</x:v>
      </x:c>
    </x:row>
    <x:row r="11411">
      <x:c r="CL11411" t="str">
        <x:v>Workbook_Formula_Guard</x:v>
      </x:c>
      <x:c r="CM11411" t="str">
        <x:v>A120</x:v>
      </x:c>
      <x:c r="CN11411" t="str">
        <x:v>Rights_Coverage_View</x:v>
      </x:c>
      <x:c r="CO11411" t="n">
        <x:f>IFERROR(IF(AND(TYPE('Workbook_Formula_Guard'!A120)=TYPE(CN11411),ISBLANK('Workbook_Formula_Guard'!A120)=ISBLANK(CN11411),EXACT('Workbook_Formula_Guard'!A120,CN11411)),0,1),1)</x:f>
        <x:v>0</x:v>
      </x:c>
    </x:row>
    <x:row r="11412">
      <x:c r="CL11412" t="str">
        <x:v>Workbook_Formula_Guard</x:v>
      </x:c>
      <x:c r="CM11412" t="str">
        <x:v>B120</x:v>
      </x:c>
      <x:c r="CN11412" t="str">
        <x:v>N12</x:v>
      </x:c>
      <x:c r="CO11412" t="n">
        <x:f>IFERROR(IF(AND(TYPE('Workbook_Formula_Guard'!B120)=TYPE(CN11412),ISBLANK('Workbook_Formula_Guard'!B120)=ISBLANK(CN11412),EXACT('Workbook_Formula_Guard'!B120,CN11412)),0,1),1)</x:f>
        <x:v>0</x:v>
      </x:c>
    </x:row>
    <x:row r="11413">
      <x:c r="CL11413" t="str">
        <x:v>Workbook_Formula_Guard</x:v>
      </x:c>
      <x:c r="CM11413" t="str">
        <x:v>C120</x:v>
      </x:c>
      <x:c r="CN11413" t="str">
        <x:v>F:=IF(ISNUMBER($I12),$I12,"")</x:v>
      </x:c>
      <x:c r="CO11413" t="n">
        <x:f>IFERROR(IF(AND(TYPE('Workbook_Formula_Guard'!C120)=TYPE(CN11413),ISBLANK('Workbook_Formula_Guard'!C120)=ISBLANK(CN11413),EXACT('Workbook_Formula_Guard'!C120,CN11413)),0,1),1)</x:f>
        <x:v>0</x:v>
      </x:c>
    </x:row>
    <x:row r="11414">
      <x:c r="CL11414" t="str">
        <x:v>Workbook_Formula_Guard</x:v>
      </x:c>
      <x:c r="CM11414" t="str">
        <x:v>A121</x:v>
      </x:c>
      <x:c r="CN11414" t="str">
        <x:v>Rights_Coverage_View</x:v>
      </x:c>
      <x:c r="CO11414" t="n">
        <x:f>IFERROR(IF(AND(TYPE('Workbook_Formula_Guard'!A121)=TYPE(CN11414),ISBLANK('Workbook_Formula_Guard'!A121)=ISBLANK(CN11414),EXACT('Workbook_Formula_Guard'!A121,CN11414)),0,1),1)</x:f>
        <x:v>0</x:v>
      </x:c>
    </x:row>
    <x:row r="11415">
      <x:c r="CL11415" t="str">
        <x:v>Workbook_Formula_Guard</x:v>
      </x:c>
      <x:c r="CM11415" t="str">
        <x:v>B121</x:v>
      </x:c>
      <x:c r="CN11415" t="str">
        <x:v>O12</x:v>
      </x:c>
      <x:c r="CO11415" t="n">
        <x:f>IFERROR(IF(AND(TYPE('Workbook_Formula_Guard'!B121)=TYPE(CN11415),ISBLANK('Workbook_Formula_Guard'!B121)=ISBLANK(CN11415),EXACT('Workbook_Formula_Guard'!B121,CN11415)),0,1),1)</x:f>
        <x:v>0</x:v>
      </x:c>
    </x:row>
    <x:row r="11416">
      <x:c r="CL11416" t="str">
        <x:v>Workbook_Formula_Guard</x:v>
      </x:c>
      <x:c r="CM11416" t="str">
        <x:v>C121</x:v>
      </x:c>
      <x:c r="CN11416" t="str">
        <x:v>F:=IF(ISNUMBER($M12),$B12&amp;"|"&amp;ROUND($M12*1000000000000,0),"")</x:v>
      </x:c>
      <x:c r="CO11416" t="n">
        <x:f>IFERROR(IF(AND(TYPE('Workbook_Formula_Guard'!C121)=TYPE(CN11416),ISBLANK('Workbook_Formula_Guard'!C121)=ISBLANK(CN11416),EXACT('Workbook_Formula_Guard'!C121,CN11416)),0,1),1)</x:f>
        <x:v>0</x:v>
      </x:c>
    </x:row>
    <x:row r="11417">
      <x:c r="CL11417" t="str">
        <x:v>Workbook_Formula_Guard</x:v>
      </x:c>
      <x:c r="CM11417" t="str">
        <x:v>A122</x:v>
      </x:c>
      <x:c r="CN11417" t="str">
        <x:v>Rights_Coverage_View</x:v>
      </x:c>
      <x:c r="CO11417" t="n">
        <x:f>IFERROR(IF(AND(TYPE('Workbook_Formula_Guard'!A122)=TYPE(CN11417),ISBLANK('Workbook_Formula_Guard'!A122)=ISBLANK(CN11417),EXACT('Workbook_Formula_Guard'!A122,CN11417)),0,1),1)</x:f>
        <x:v>0</x:v>
      </x:c>
    </x:row>
    <x:row r="11418">
      <x:c r="CL11418" t="str">
        <x:v>Workbook_Formula_Guard</x:v>
      </x:c>
      <x:c r="CM11418" t="str">
        <x:v>B122</x:v>
      </x:c>
      <x:c r="CN11418" t="str">
        <x:v>P12</x:v>
      </x:c>
      <x:c r="CO11418" t="n">
        <x:f>IFERROR(IF(AND(TYPE('Workbook_Formula_Guard'!B122)=TYPE(CN11418),ISBLANK('Workbook_Formula_Guard'!B122)=ISBLANK(CN11418),EXACT('Workbook_Formula_Guard'!B122,CN11418)),0,1),1)</x:f>
        <x:v>0</x:v>
      </x:c>
    </x:row>
    <x:row r="11419">
      <x:c r="CL11419" t="str">
        <x:v>Workbook_Formula_Guard</x:v>
      </x:c>
      <x:c r="CM11419" t="str">
        <x:v>C122</x:v>
      </x:c>
      <x:c r="CN11419" t="str">
        <x:v>F:=IF(ISNUMBER($N12),$B12&amp;"|"&amp;ROUND($N12*1000000000000,0),"")</x:v>
      </x:c>
      <x:c r="CO11419" t="n">
        <x:f>IFERROR(IF(AND(TYPE('Workbook_Formula_Guard'!C122)=TYPE(CN11419),ISBLANK('Workbook_Formula_Guard'!C122)=ISBLANK(CN11419),EXACT('Workbook_Formula_Guard'!C122,CN11419)),0,1),1)</x:f>
        <x:v>0</x:v>
      </x:c>
    </x:row>
    <x:row r="11420">
      <x:c r="CL11420" t="str">
        <x:v>Workbook_Formula_Guard</x:v>
      </x:c>
      <x:c r="CM11420" t="str">
        <x:v>A123</x:v>
      </x:c>
      <x:c r="CN11420" t="str">
        <x:v>Rights_Coverage_View</x:v>
      </x:c>
      <x:c r="CO11420" t="n">
        <x:f>IFERROR(IF(AND(TYPE('Workbook_Formula_Guard'!A123)=TYPE(CN11420),ISBLANK('Workbook_Formula_Guard'!A123)=ISBLANK(CN11420),EXACT('Workbook_Formula_Guard'!A123,CN11420)),0,1),1)</x:f>
        <x:v>0</x:v>
      </x:c>
    </x:row>
    <x:row r="11421">
      <x:c r="CL11421" t="str">
        <x:v>Workbook_Formula_Guard</x:v>
      </x:c>
      <x:c r="CM11421" t="str">
        <x:v>B123</x:v>
      </x:c>
      <x:c r="CN11421" t="str">
        <x:v>F13</x:v>
      </x:c>
      <x:c r="CO11421" t="n">
        <x:f>IFERROR(IF(AND(TYPE('Workbook_Formula_Guard'!B123)=TYPE(CN11421),ISBLANK('Workbook_Formula_Guard'!B123)=ISBLANK(CN11421),EXACT('Workbook_Formula_Guard'!B123,CN11421)),0,1),1)</x:f>
        <x:v>0</x:v>
      </x:c>
    </x:row>
    <x:row r="11422">
      <x:c r="CL11422" t="str">
        <x:v>Workbook_Formula_Guard</x:v>
      </x:c>
      <x:c r="CM11422" t="str">
        <x:v>C123</x:v>
      </x:c>
      <x:c r="CN11422" t="str">
        <x:v>F:=INDEX(I_prop!$B$7:$H$13, MATCH($C13, I_prop!$A$7:$A$13,0), MATCH($D13, I_prop!$B$6:$H$6,0))</x:v>
      </x:c>
      <x:c r="CO11422" t="n">
        <x:f>IFERROR(IF(AND(TYPE('Workbook_Formula_Guard'!C123)=TYPE(CN11422),ISBLANK('Workbook_Formula_Guard'!C123)=ISBLANK(CN11422),EXACT('Workbook_Formula_Guard'!C123,CN11422)),0,1),1)</x:f>
        <x:v>0</x:v>
      </x:c>
    </x:row>
    <x:row r="11423">
      <x:c r="CL11423" t="str">
        <x:v>Workbook_Formula_Guard</x:v>
      </x:c>
      <x:c r="CM11423" t="str">
        <x:v>A124</x:v>
      </x:c>
      <x:c r="CN11423" t="str">
        <x:v>Rights_Coverage_View</x:v>
      </x:c>
      <x:c r="CO11423" t="n">
        <x:f>IFERROR(IF(AND(TYPE('Workbook_Formula_Guard'!A124)=TYPE(CN11423),ISBLANK('Workbook_Formula_Guard'!A124)=ISBLANK(CN11423),EXACT('Workbook_Formula_Guard'!A124,CN11423)),0,1),1)</x:f>
        <x:v>0</x:v>
      </x:c>
    </x:row>
    <x:row r="11424">
      <x:c r="CL11424" t="str">
        <x:v>Workbook_Formula_Guard</x:v>
      </x:c>
      <x:c r="CM11424" t="str">
        <x:v>B124</x:v>
      </x:c>
      <x:c r="CN11424" t="str">
        <x:v>G13</x:v>
      </x:c>
      <x:c r="CO11424" t="n">
        <x:f>IFERROR(IF(AND(TYPE('Workbook_Formula_Guard'!B124)=TYPE(CN11424),ISBLANK('Workbook_Formula_Guard'!B124)=ISBLANK(CN11424),EXACT('Workbook_Formula_Guard'!B124,CN11424)),0,1),1)</x:f>
        <x:v>0</x:v>
      </x:c>
    </x:row>
    <x:row r="11425">
      <x:c r="CL11425" t="str">
        <x:v>Workbook_Formula_Guard</x:v>
      </x:c>
      <x:c r="CM11425" t="str">
        <x:v>C124</x:v>
      </x:c>
      <x:c r="CN11425" t="str">
        <x:v>F:=INDEX(I_prop!$B$18:$H$24, MATCH($C13, I_prop!$A$18:$A$24,0), MATCH($D13, I_prop!$B$17:$H$17,0))</x:v>
      </x:c>
      <x:c r="CO11425" t="n">
        <x:f>IFERROR(IF(AND(TYPE('Workbook_Formula_Guard'!C124)=TYPE(CN11425),ISBLANK('Workbook_Formula_Guard'!C124)=ISBLANK(CN11425),EXACT('Workbook_Formula_Guard'!C124,CN11425)),0,1),1)</x:f>
        <x:v>0</x:v>
      </x:c>
    </x:row>
    <x:row r="11426">
      <x:c r="CL11426" t="str">
        <x:v>Workbook_Formula_Guard</x:v>
      </x:c>
      <x:c r="CM11426" t="str">
        <x:v>A125</x:v>
      </x:c>
      <x:c r="CN11426" t="str">
        <x:v>Rights_Coverage_View</x:v>
      </x:c>
      <x:c r="CO11426" t="n">
        <x:f>IFERROR(IF(AND(TYPE('Workbook_Formula_Guard'!A125)=TYPE(CN11426),ISBLANK('Workbook_Formula_Guard'!A125)=ISBLANK(CN11426),EXACT('Workbook_Formula_Guard'!A125,CN11426)),0,1),1)</x:f>
        <x:v>0</x:v>
      </x:c>
    </x:row>
    <x:row r="11427">
      <x:c r="CL11427" t="str">
        <x:v>Workbook_Formula_Guard</x:v>
      </x:c>
      <x:c r="CM11427" t="str">
        <x:v>B125</x:v>
      </x:c>
      <x:c r="CN11427" t="str">
        <x:v>H13</x:v>
      </x:c>
      <x:c r="CO11427" t="n">
        <x:f>IFERROR(IF(AND(TYPE('Workbook_Formula_Guard'!B125)=TYPE(CN11427),ISBLANK('Workbook_Formula_Guard'!B125)=ISBLANK(CN11427),EXACT('Workbook_Formula_Guard'!B125,CN11427)),0,1),1)</x:f>
        <x:v>0</x:v>
      </x:c>
    </x:row>
    <x:row r="11428">
      <x:c r="CL11428" t="str">
        <x:v>Workbook_Formula_Guard</x:v>
      </x:c>
      <x:c r="CM11428" t="str">
        <x:v>C125</x:v>
      </x:c>
      <x:c r="CN11428" t="str">
        <x:v>F:=IF(ISNUMBER($J13),$J13,IF($J13="INVALID_OVERRIDE","INVALID_OVERRIDE",IF($F13&lt;0,MAX(-1,'Subgroup_Overrides'!$B$7*$F13),$F13)))</x:v>
      </x:c>
      <x:c r="CO11428" t="n">
        <x:f>IFERROR(IF(AND(TYPE('Workbook_Formula_Guard'!C125)=TYPE(CN11428),ISBLANK('Workbook_Formula_Guard'!C125)=ISBLANK(CN11428),EXACT('Workbook_Formula_Guard'!C125,CN11428)),0,1),1)</x:f>
        <x:v>0</x:v>
      </x:c>
    </x:row>
    <x:row r="11429">
      <x:c r="CL11429" t="str">
        <x:v>Workbook_Formula_Guard</x:v>
      </x:c>
      <x:c r="CM11429" t="str">
        <x:v>A126</x:v>
      </x:c>
      <x:c r="CN11429" t="str">
        <x:v>Rights_Coverage_View</x:v>
      </x:c>
      <x:c r="CO11429" t="n">
        <x:f>IFERROR(IF(AND(TYPE('Workbook_Formula_Guard'!A126)=TYPE(CN11429),ISBLANK('Workbook_Formula_Guard'!A126)=ISBLANK(CN11429),EXACT('Workbook_Formula_Guard'!A126,CN11429)),0,1),1)</x:f>
        <x:v>0</x:v>
      </x:c>
    </x:row>
    <x:row r="11430">
      <x:c r="CL11430" t="str">
        <x:v>Workbook_Formula_Guard</x:v>
      </x:c>
      <x:c r="CM11430" t="str">
        <x:v>B126</x:v>
      </x:c>
      <x:c r="CN11430" t="str">
        <x:v>I13</x:v>
      </x:c>
      <x:c r="CO11430" t="n">
        <x:f>IFERROR(IF(AND(TYPE('Workbook_Formula_Guard'!B126)=TYPE(CN11430),ISBLANK('Workbook_Formula_Guard'!B126)=ISBLANK(CN11430),EXACT('Workbook_Formula_Guard'!B126,CN11430)),0,1),1)</x:f>
        <x:v>0</x:v>
      </x:c>
    </x:row>
    <x:row r="11431">
      <x:c r="CL11431" t="str">
        <x:v>Workbook_Formula_Guard</x:v>
      </x:c>
      <x:c r="CM11431" t="str">
        <x:v>C126</x:v>
      </x:c>
      <x:c r="CN11431" t="str">
        <x:v>F:=IF(ISNUMBER($K13),$K13,IF($K13="INVALID_OVERRIDE","INVALID_OVERRIDE",IF($G13&lt;0,MAX(-1,'Subgroup_Overrides'!$B$7*$G13),$G13)))</x:v>
      </x:c>
      <x:c r="CO11431" t="n">
        <x:f>IFERROR(IF(AND(TYPE('Workbook_Formula_Guard'!C126)=TYPE(CN11431),ISBLANK('Workbook_Formula_Guard'!C126)=ISBLANK(CN11431),EXACT('Workbook_Formula_Guard'!C126,CN11431)),0,1),1)</x:f>
        <x:v>0</x:v>
      </x:c>
    </x:row>
    <x:row r="11432">
      <x:c r="CL11432" t="str">
        <x:v>Workbook_Formula_Guard</x:v>
      </x:c>
      <x:c r="CM11432" t="str">
        <x:v>A127</x:v>
      </x:c>
      <x:c r="CN11432" t="str">
        <x:v>Rights_Coverage_View</x:v>
      </x:c>
      <x:c r="CO11432" t="n">
        <x:f>IFERROR(IF(AND(TYPE('Workbook_Formula_Guard'!A127)=TYPE(CN11432),ISBLANK('Workbook_Formula_Guard'!A127)=ISBLANK(CN11432),EXACT('Workbook_Formula_Guard'!A127,CN11432)),0,1),1)</x:f>
        <x:v>0</x:v>
      </x:c>
    </x:row>
    <x:row r="11433">
      <x:c r="CL11433" t="str">
        <x:v>Workbook_Formula_Guard</x:v>
      </x:c>
      <x:c r="CM11433" t="str">
        <x:v>B127</x:v>
      </x:c>
      <x:c r="CN11433" t="str">
        <x:v>J13</x:v>
      </x:c>
      <x:c r="CO11433" t="n">
        <x:f>IFERROR(IF(AND(TYPE('Workbook_Formula_Guard'!B127)=TYPE(CN11433),ISBLANK('Workbook_Formula_Guard'!B127)=ISBLANK(CN11433),EXACT('Workbook_Formula_Guard'!B127,CN11433)),0,1),1)</x:f>
        <x:v>0</x:v>
      </x:c>
    </x:row>
    <x:row r="11434">
      <x:c r="CL11434" t="str">
        <x:v>Workbook_Formula_Guard</x:v>
      </x:c>
      <x:c r="CM11434" t="str">
        <x:v>C127</x:v>
      </x:c>
      <x:c r="CN11434" t="str">
        <x:v>F:=IFERROR(IF(COUNTIF('Subgroup_Overrides'!$H$11:$H$100,"A|"&amp;$C13&amp;"|"&amp;$D13)=0,"",IF(AND(COUNTIF('Subgroup_Overrides'!$H$11:$H$100,"A|"&amp;$C13&amp;"|"&amp;$D13)=1,ISNUMBER(INDEX('Subgroup_Overrides'!$F$11:$F$100,MATCH("A|"&amp;$C13&amp;"|"&amp;$D13,'Subgroup_Overrides'!$H$11:$H$100,0))),NOT(ISBLANK(INDEX('Subgroup_Overrides'!$F$11:$F$100,MATCH("A|"&amp;$C13&amp;"|"&amp;$D13,'Subgroup_Overrides'!$H$11:$H$100,0)))),INDEX('Subgroup_Overrides'!$F$11:$F$100,MATCH("A|"&amp;$C13&amp;"|"&amp;$D13,'Subgroup_Overrides'!$H$11:$H$100,0))&gt;=-1,INDEX('Subgroup_Overrides'!$F$11:$F$100,MATCH("A|"&amp;$C13&amp;"|"&amp;$D13,'Subgroup_Overrides'!$H$11:$H$100,0))&lt;=1,LEN(TRIM(INDEX('Subgroup_Overrides'!$G$11:$G$100,MATCH("A|"&amp;$C13&amp;"|"&amp;$D13,'Subgroup_Overrides'!$H$11:$H$100,0))))&gt;0),INDEX('Subgroup_Overrides'!$F$11:$F$100,MATCH("A|"&amp;$C13&amp;"|"&amp;$D13,'Subgroup_Overrides'!$H$11:$H$100,0)),"INVALID_OVERRIDE")),"INVALID_OVERRIDE")</x:v>
      </x:c>
      <x:c r="CO11434" t="n">
        <x:f>IFERROR(IF(AND(TYPE('Workbook_Formula_Guard'!C127)=TYPE(CN11434),ISBLANK('Workbook_Formula_Guard'!C127)=ISBLANK(CN11434),EXACT('Workbook_Formula_Guard'!C127,CN11434)),0,1),1)</x:f>
        <x:v>0</x:v>
      </x:c>
    </x:row>
    <x:row r="11435">
      <x:c r="CL11435" t="str">
        <x:v>Workbook_Formula_Guard</x:v>
      </x:c>
      <x:c r="CM11435" t="str">
        <x:v>A128</x:v>
      </x:c>
      <x:c r="CN11435" t="str">
        <x:v>Rights_Coverage_View</x:v>
      </x:c>
      <x:c r="CO11435" t="n">
        <x:f>IFERROR(IF(AND(TYPE('Workbook_Formula_Guard'!A128)=TYPE(CN11435),ISBLANK('Workbook_Formula_Guard'!A128)=ISBLANK(CN11435),EXACT('Workbook_Formula_Guard'!A128,CN11435)),0,1),1)</x:f>
        <x:v>0</x:v>
      </x:c>
    </x:row>
    <x:row r="11436">
      <x:c r="CL11436" t="str">
        <x:v>Workbook_Formula_Guard</x:v>
      </x:c>
      <x:c r="CM11436" t="str">
        <x:v>B128</x:v>
      </x:c>
      <x:c r="CN11436" t="str">
        <x:v>K13</x:v>
      </x:c>
      <x:c r="CO11436" t="n">
        <x:f>IFERROR(IF(AND(TYPE('Workbook_Formula_Guard'!B128)=TYPE(CN11436),ISBLANK('Workbook_Formula_Guard'!B128)=ISBLANK(CN11436),EXACT('Workbook_Formula_Guard'!B128,CN11436)),0,1),1)</x:f>
        <x:v>0</x:v>
      </x:c>
    </x:row>
    <x:row r="11437">
      <x:c r="CL11437" t="str">
        <x:v>Workbook_Formula_Guard</x:v>
      </x:c>
      <x:c r="CM11437" t="str">
        <x:v>C128</x:v>
      </x:c>
      <x:c r="CN11437" t="str">
        <x:v>F:=IFERROR(IF(COUNTIF('Subgroup_Overrides'!$H$11:$H$100,"B|"&amp;$C13&amp;"|"&amp;$D13)=0,"",IF(AND(COUNTIF('Subgroup_Overrides'!$H$11:$H$100,"B|"&amp;$C13&amp;"|"&amp;$D13)=1,ISNUMBER(INDEX('Subgroup_Overrides'!$F$11:$F$100,MATCH("B|"&amp;$C13&amp;"|"&amp;$D13,'Subgroup_Overrides'!$H$11:$H$100,0))),NOT(ISBLANK(INDEX('Subgroup_Overrides'!$F$11:$F$100,MATCH("B|"&amp;$C13&amp;"|"&amp;$D13,'Subgroup_Overrides'!$H$11:$H$100,0)))),INDEX('Subgroup_Overrides'!$F$11:$F$100,MATCH("B|"&amp;$C13&amp;"|"&amp;$D13,'Subgroup_Overrides'!$H$11:$H$100,0))&gt;=-1,INDEX('Subgroup_Overrides'!$F$11:$F$100,MATCH("B|"&amp;$C13&amp;"|"&amp;$D13,'Subgroup_Overrides'!$H$11:$H$100,0))&lt;=1,LEN(TRIM(INDEX('Subgroup_Overrides'!$G$11:$G$100,MATCH("B|"&amp;$C13&amp;"|"&amp;$D13,'Subgroup_Overrides'!$H$11:$H$100,0))))&gt;0),INDEX('Subgroup_Overrides'!$F$11:$F$100,MATCH("B|"&amp;$C13&amp;"|"&amp;$D13,'Subgroup_Overrides'!$H$11:$H$100,0)),"INVALID_OVERRIDE")),"INVALID_OVERRIDE")</x:v>
      </x:c>
      <x:c r="CO11437" t="n">
        <x:f>IFERROR(IF(AND(TYPE('Workbook_Formula_Guard'!C128)=TYPE(CN11437),ISBLANK('Workbook_Formula_Guard'!C128)=ISBLANK(CN11437),EXACT('Workbook_Formula_Guard'!C128,CN11437)),0,1),1)</x:f>
        <x:v>0</x:v>
      </x:c>
    </x:row>
    <x:row r="11438">
      <x:c r="CL11438" t="str">
        <x:v>Workbook_Formula_Guard</x:v>
      </x:c>
      <x:c r="CM11438" t="str">
        <x:v>A129</x:v>
      </x:c>
      <x:c r="CN11438" t="str">
        <x:v>Rights_Coverage_View</x:v>
      </x:c>
      <x:c r="CO11438" t="n">
        <x:f>IFERROR(IF(AND(TYPE('Workbook_Formula_Guard'!A129)=TYPE(CN11438),ISBLANK('Workbook_Formula_Guard'!A129)=ISBLANK(CN11438),EXACT('Workbook_Formula_Guard'!A129,CN11438)),0,1),1)</x:f>
        <x:v>0</x:v>
      </x:c>
    </x:row>
    <x:row r="11439">
      <x:c r="CL11439" t="str">
        <x:v>Workbook_Formula_Guard</x:v>
      </x:c>
      <x:c r="CM11439" t="str">
        <x:v>B129</x:v>
      </x:c>
      <x:c r="CN11439" t="str">
        <x:v>L13</x:v>
      </x:c>
      <x:c r="CO11439" t="n">
        <x:f>IFERROR(IF(AND(TYPE('Workbook_Formula_Guard'!B129)=TYPE(CN11439),ISBLANK('Workbook_Formula_Guard'!B129)=ISBLANK(CN11439),EXACT('Workbook_Formula_Guard'!B129,CN11439)),0,1),1)</x:f>
        <x:v>0</x:v>
      </x:c>
    </x:row>
    <x:row r="11440">
      <x:c r="CL11440" t="str">
        <x:v>Workbook_Formula_Guard</x:v>
      </x:c>
      <x:c r="CM11440" t="str">
        <x:v>C129</x:v>
      </x:c>
      <x:c r="CN11440" t="str">
        <x:v>F:=TRIM(B13)</x:v>
      </x:c>
      <x:c r="CO11440" t="n">
        <x:f>IFERROR(IF(AND(TYPE('Workbook_Formula_Guard'!C129)=TYPE(CN11440),ISBLANK('Workbook_Formula_Guard'!C129)=ISBLANK(CN11440),EXACT('Workbook_Formula_Guard'!C129,CN11440)),0,1),1)</x:f>
        <x:v>0</x:v>
      </x:c>
    </x:row>
    <x:row r="11441">
      <x:c r="CL11441" t="str">
        <x:v>Workbook_Formula_Guard</x:v>
      </x:c>
      <x:c r="CM11441" t="str">
        <x:v>A130</x:v>
      </x:c>
      <x:c r="CN11441" t="str">
        <x:v>Rights_Coverage_View</x:v>
      </x:c>
      <x:c r="CO11441" t="n">
        <x:f>IFERROR(IF(AND(TYPE('Workbook_Formula_Guard'!A130)=TYPE(CN11441),ISBLANK('Workbook_Formula_Guard'!A130)=ISBLANK(CN11441),EXACT('Workbook_Formula_Guard'!A130,CN11441)),0,1),1)</x:f>
        <x:v>0</x:v>
      </x:c>
    </x:row>
    <x:row r="11442">
      <x:c r="CL11442" t="str">
        <x:v>Workbook_Formula_Guard</x:v>
      </x:c>
      <x:c r="CM11442" t="str">
        <x:v>B130</x:v>
      </x:c>
      <x:c r="CN11442" t="str">
        <x:v>M13</x:v>
      </x:c>
      <x:c r="CO11442" t="n">
        <x:f>IFERROR(IF(AND(TYPE('Workbook_Formula_Guard'!B130)=TYPE(CN11442),ISBLANK('Workbook_Formula_Guard'!B130)=ISBLANK(CN11442),EXACT('Workbook_Formula_Guard'!B130,CN11442)),0,1),1)</x:f>
        <x:v>0</x:v>
      </x:c>
    </x:row>
    <x:row r="11443">
      <x:c r="CL11443" t="str">
        <x:v>Workbook_Formula_Guard</x:v>
      </x:c>
      <x:c r="CM11443" t="str">
        <x:v>C130</x:v>
      </x:c>
      <x:c r="CN11443" t="str">
        <x:v>F:=IF(ISNUMBER($H13),$H13,"")</x:v>
      </x:c>
      <x:c r="CO11443" t="n">
        <x:f>IFERROR(IF(AND(TYPE('Workbook_Formula_Guard'!C130)=TYPE(CN11443),ISBLANK('Workbook_Formula_Guard'!C130)=ISBLANK(CN11443),EXACT('Workbook_Formula_Guard'!C130,CN11443)),0,1),1)</x:f>
        <x:v>0</x:v>
      </x:c>
    </x:row>
    <x:row r="11444">
      <x:c r="CL11444" t="str">
        <x:v>Workbook_Formula_Guard</x:v>
      </x:c>
      <x:c r="CM11444" t="str">
        <x:v>A131</x:v>
      </x:c>
      <x:c r="CN11444" t="str">
        <x:v>Rights_Coverage_View</x:v>
      </x:c>
      <x:c r="CO11444" t="n">
        <x:f>IFERROR(IF(AND(TYPE('Workbook_Formula_Guard'!A131)=TYPE(CN11444),ISBLANK('Workbook_Formula_Guard'!A131)=ISBLANK(CN11444),EXACT('Workbook_Formula_Guard'!A131,CN11444)),0,1),1)</x:f>
        <x:v>0</x:v>
      </x:c>
    </x:row>
    <x:row r="11445">
      <x:c r="CL11445" t="str">
        <x:v>Workbook_Formula_Guard</x:v>
      </x:c>
      <x:c r="CM11445" t="str">
        <x:v>B131</x:v>
      </x:c>
      <x:c r="CN11445" t="str">
        <x:v>N13</x:v>
      </x:c>
      <x:c r="CO11445" t="n">
        <x:f>IFERROR(IF(AND(TYPE('Workbook_Formula_Guard'!B131)=TYPE(CN11445),ISBLANK('Workbook_Formula_Guard'!B131)=ISBLANK(CN11445),EXACT('Workbook_Formula_Guard'!B131,CN11445)),0,1),1)</x:f>
        <x:v>0</x:v>
      </x:c>
    </x:row>
    <x:row r="11446">
      <x:c r="CL11446" t="str">
        <x:v>Workbook_Formula_Guard</x:v>
      </x:c>
      <x:c r="CM11446" t="str">
        <x:v>C131</x:v>
      </x:c>
      <x:c r="CN11446" t="str">
        <x:v>F:=IF(ISNUMBER($I13),$I13,"")</x:v>
      </x:c>
      <x:c r="CO11446" t="n">
        <x:f>IFERROR(IF(AND(TYPE('Workbook_Formula_Guard'!C131)=TYPE(CN11446),ISBLANK('Workbook_Formula_Guard'!C131)=ISBLANK(CN11446),EXACT('Workbook_Formula_Guard'!C131,CN11446)),0,1),1)</x:f>
        <x:v>0</x:v>
      </x:c>
    </x:row>
    <x:row r="11447">
      <x:c r="CL11447" t="str">
        <x:v>Workbook_Formula_Guard</x:v>
      </x:c>
      <x:c r="CM11447" t="str">
        <x:v>A132</x:v>
      </x:c>
      <x:c r="CN11447" t="str">
        <x:v>Rights_Coverage_View</x:v>
      </x:c>
      <x:c r="CO11447" t="n">
        <x:f>IFERROR(IF(AND(TYPE('Workbook_Formula_Guard'!A132)=TYPE(CN11447),ISBLANK('Workbook_Formula_Guard'!A132)=ISBLANK(CN11447),EXACT('Workbook_Formula_Guard'!A132,CN11447)),0,1),1)</x:f>
        <x:v>0</x:v>
      </x:c>
    </x:row>
    <x:row r="11448">
      <x:c r="CL11448" t="str">
        <x:v>Workbook_Formula_Guard</x:v>
      </x:c>
      <x:c r="CM11448" t="str">
        <x:v>B132</x:v>
      </x:c>
      <x:c r="CN11448" t="str">
        <x:v>O13</x:v>
      </x:c>
      <x:c r="CO11448" t="n">
        <x:f>IFERROR(IF(AND(TYPE('Workbook_Formula_Guard'!B132)=TYPE(CN11448),ISBLANK('Workbook_Formula_Guard'!B132)=ISBLANK(CN11448),EXACT('Workbook_Formula_Guard'!B132,CN11448)),0,1),1)</x:f>
        <x:v>0</x:v>
      </x:c>
    </x:row>
    <x:row r="11449">
      <x:c r="CL11449" t="str">
        <x:v>Workbook_Formula_Guard</x:v>
      </x:c>
      <x:c r="CM11449" t="str">
        <x:v>C132</x:v>
      </x:c>
      <x:c r="CN11449" t="str">
        <x:v>F:=IF(ISNUMBER($M13),$B13&amp;"|"&amp;ROUND($M13*1000000000000,0),"")</x:v>
      </x:c>
      <x:c r="CO11449" t="n">
        <x:f>IFERROR(IF(AND(TYPE('Workbook_Formula_Guard'!C132)=TYPE(CN11449),ISBLANK('Workbook_Formula_Guard'!C132)=ISBLANK(CN11449),EXACT('Workbook_Formula_Guard'!C132,CN11449)),0,1),1)</x:f>
        <x:v>0</x:v>
      </x:c>
    </x:row>
    <x:row r="11450">
      <x:c r="CL11450" t="str">
        <x:v>Workbook_Formula_Guard</x:v>
      </x:c>
      <x:c r="CM11450" t="str">
        <x:v>A133</x:v>
      </x:c>
      <x:c r="CN11450" t="str">
        <x:v>Rights_Coverage_View</x:v>
      </x:c>
      <x:c r="CO11450" t="n">
        <x:f>IFERROR(IF(AND(TYPE('Workbook_Formula_Guard'!A133)=TYPE(CN11450),ISBLANK('Workbook_Formula_Guard'!A133)=ISBLANK(CN11450),EXACT('Workbook_Formula_Guard'!A133,CN11450)),0,1),1)</x:f>
        <x:v>0</x:v>
      </x:c>
    </x:row>
    <x:row r="11451">
      <x:c r="CL11451" t="str">
        <x:v>Workbook_Formula_Guard</x:v>
      </x:c>
      <x:c r="CM11451" t="str">
        <x:v>B133</x:v>
      </x:c>
      <x:c r="CN11451" t="str">
        <x:v>P13</x:v>
      </x:c>
      <x:c r="CO11451" t="n">
        <x:f>IFERROR(IF(AND(TYPE('Workbook_Formula_Guard'!B133)=TYPE(CN11451),ISBLANK('Workbook_Formula_Guard'!B133)=ISBLANK(CN11451),EXACT('Workbook_Formula_Guard'!B133,CN11451)),0,1),1)</x:f>
        <x:v>0</x:v>
      </x:c>
    </x:row>
    <x:row r="11452">
      <x:c r="CL11452" t="str">
        <x:v>Workbook_Formula_Guard</x:v>
      </x:c>
      <x:c r="CM11452" t="str">
        <x:v>C133</x:v>
      </x:c>
      <x:c r="CN11452" t="str">
        <x:v>F:=IF(ISNUMBER($N13),$B13&amp;"|"&amp;ROUND($N13*1000000000000,0),"")</x:v>
      </x:c>
      <x:c r="CO11452" t="n">
        <x:f>IFERROR(IF(AND(TYPE('Workbook_Formula_Guard'!C133)=TYPE(CN11452),ISBLANK('Workbook_Formula_Guard'!C133)=ISBLANK(CN11452),EXACT('Workbook_Formula_Guard'!C133,CN11452)),0,1),1)</x:f>
        <x:v>0</x:v>
      </x:c>
    </x:row>
    <x:row r="11453">
      <x:c r="CL11453" t="str">
        <x:v>Workbook_Formula_Guard</x:v>
      </x:c>
      <x:c r="CM11453" t="str">
        <x:v>A134</x:v>
      </x:c>
      <x:c r="CN11453" t="str">
        <x:v>Rights_Coverage_View</x:v>
      </x:c>
      <x:c r="CO11453" t="n">
        <x:f>IFERROR(IF(AND(TYPE('Workbook_Formula_Guard'!A134)=TYPE(CN11453),ISBLANK('Workbook_Formula_Guard'!A134)=ISBLANK(CN11453),EXACT('Workbook_Formula_Guard'!A134,CN11453)),0,1),1)</x:f>
        <x:v>0</x:v>
      </x:c>
    </x:row>
    <x:row r="11454">
      <x:c r="CL11454" t="str">
        <x:v>Workbook_Formula_Guard</x:v>
      </x:c>
      <x:c r="CM11454" t="str">
        <x:v>B134</x:v>
      </x:c>
      <x:c r="CN11454" t="str">
        <x:v>F14</x:v>
      </x:c>
      <x:c r="CO11454" t="n">
        <x:f>IFERROR(IF(AND(TYPE('Workbook_Formula_Guard'!B134)=TYPE(CN11454),ISBLANK('Workbook_Formula_Guard'!B134)=ISBLANK(CN11454),EXACT('Workbook_Formula_Guard'!B134,CN11454)),0,1),1)</x:f>
        <x:v>0</x:v>
      </x:c>
    </x:row>
    <x:row r="11455">
      <x:c r="CL11455" t="str">
        <x:v>Workbook_Formula_Guard</x:v>
      </x:c>
      <x:c r="CM11455" t="str">
        <x:v>C134</x:v>
      </x:c>
      <x:c r="CN11455" t="str">
        <x:v>F:=INDEX(I_prop!$B$7:$H$13, MATCH($C14, I_prop!$A$7:$A$13,0), MATCH($D14, I_prop!$B$6:$H$6,0))</x:v>
      </x:c>
      <x:c r="CO11455" t="n">
        <x:f>IFERROR(IF(AND(TYPE('Workbook_Formula_Guard'!C134)=TYPE(CN11455),ISBLANK('Workbook_Formula_Guard'!C134)=ISBLANK(CN11455),EXACT('Workbook_Formula_Guard'!C134,CN11455)),0,1),1)</x:f>
        <x:v>0</x:v>
      </x:c>
    </x:row>
    <x:row r="11456">
      <x:c r="CL11456" t="str">
        <x:v>Workbook_Formula_Guard</x:v>
      </x:c>
      <x:c r="CM11456" t="str">
        <x:v>A135</x:v>
      </x:c>
      <x:c r="CN11456" t="str">
        <x:v>Rights_Coverage_View</x:v>
      </x:c>
      <x:c r="CO11456" t="n">
        <x:f>IFERROR(IF(AND(TYPE('Workbook_Formula_Guard'!A135)=TYPE(CN11456),ISBLANK('Workbook_Formula_Guard'!A135)=ISBLANK(CN11456),EXACT('Workbook_Formula_Guard'!A135,CN11456)),0,1),1)</x:f>
        <x:v>0</x:v>
      </x:c>
    </x:row>
    <x:row r="11457">
      <x:c r="CL11457" t="str">
        <x:v>Workbook_Formula_Guard</x:v>
      </x:c>
      <x:c r="CM11457" t="str">
        <x:v>B135</x:v>
      </x:c>
      <x:c r="CN11457" t="str">
        <x:v>G14</x:v>
      </x:c>
      <x:c r="CO11457" t="n">
        <x:f>IFERROR(IF(AND(TYPE('Workbook_Formula_Guard'!B135)=TYPE(CN11457),ISBLANK('Workbook_Formula_Guard'!B135)=ISBLANK(CN11457),EXACT('Workbook_Formula_Guard'!B135,CN11457)),0,1),1)</x:f>
        <x:v>0</x:v>
      </x:c>
    </x:row>
    <x:row r="11458">
      <x:c r="CL11458" t="str">
        <x:v>Workbook_Formula_Guard</x:v>
      </x:c>
      <x:c r="CM11458" t="str">
        <x:v>C135</x:v>
      </x:c>
      <x:c r="CN11458" t="str">
        <x:v>F:=INDEX(I_prop!$B$18:$H$24, MATCH($C14, I_prop!$A$18:$A$24,0), MATCH($D14, I_prop!$B$17:$H$17,0))</x:v>
      </x:c>
      <x:c r="CO11458" t="n">
        <x:f>IFERROR(IF(AND(TYPE('Workbook_Formula_Guard'!C135)=TYPE(CN11458),ISBLANK('Workbook_Formula_Guard'!C135)=ISBLANK(CN11458),EXACT('Workbook_Formula_Guard'!C135,CN11458)),0,1),1)</x:f>
        <x:v>0</x:v>
      </x:c>
    </x:row>
    <x:row r="11459">
      <x:c r="CL11459" t="str">
        <x:v>Workbook_Formula_Guard</x:v>
      </x:c>
      <x:c r="CM11459" t="str">
        <x:v>A136</x:v>
      </x:c>
      <x:c r="CN11459" t="str">
        <x:v>Rights_Coverage_View</x:v>
      </x:c>
      <x:c r="CO11459" t="n">
        <x:f>IFERROR(IF(AND(TYPE('Workbook_Formula_Guard'!A136)=TYPE(CN11459),ISBLANK('Workbook_Formula_Guard'!A136)=ISBLANK(CN11459),EXACT('Workbook_Formula_Guard'!A136,CN11459)),0,1),1)</x:f>
        <x:v>0</x:v>
      </x:c>
    </x:row>
    <x:row r="11460">
      <x:c r="CL11460" t="str">
        <x:v>Workbook_Formula_Guard</x:v>
      </x:c>
      <x:c r="CM11460" t="str">
        <x:v>B136</x:v>
      </x:c>
      <x:c r="CN11460" t="str">
        <x:v>H14</x:v>
      </x:c>
      <x:c r="CO11460" t="n">
        <x:f>IFERROR(IF(AND(TYPE('Workbook_Formula_Guard'!B136)=TYPE(CN11460),ISBLANK('Workbook_Formula_Guard'!B136)=ISBLANK(CN11460),EXACT('Workbook_Formula_Guard'!B136,CN11460)),0,1),1)</x:f>
        <x:v>0</x:v>
      </x:c>
    </x:row>
    <x:row r="11461">
      <x:c r="CL11461" t="str">
        <x:v>Workbook_Formula_Guard</x:v>
      </x:c>
      <x:c r="CM11461" t="str">
        <x:v>C136</x:v>
      </x:c>
      <x:c r="CN11461" t="str">
        <x:v>F:=IF(ISNUMBER($J14),$J14,IF($J14="INVALID_OVERRIDE","INVALID_OVERRIDE",IF($F14&lt;0,MAX(-1,'Subgroup_Overrides'!$B$7*$F14),$F14)))</x:v>
      </x:c>
      <x:c r="CO11461" t="n">
        <x:f>IFERROR(IF(AND(TYPE('Workbook_Formula_Guard'!C136)=TYPE(CN11461),ISBLANK('Workbook_Formula_Guard'!C136)=ISBLANK(CN11461),EXACT('Workbook_Formula_Guard'!C136,CN11461)),0,1),1)</x:f>
        <x:v>0</x:v>
      </x:c>
    </x:row>
    <x:row r="11462">
      <x:c r="CL11462" t="str">
        <x:v>Workbook_Formula_Guard</x:v>
      </x:c>
      <x:c r="CM11462" t="str">
        <x:v>A137</x:v>
      </x:c>
      <x:c r="CN11462" t="str">
        <x:v>Rights_Coverage_View</x:v>
      </x:c>
      <x:c r="CO11462" t="n">
        <x:f>IFERROR(IF(AND(TYPE('Workbook_Formula_Guard'!A137)=TYPE(CN11462),ISBLANK('Workbook_Formula_Guard'!A137)=ISBLANK(CN11462),EXACT('Workbook_Formula_Guard'!A137,CN11462)),0,1),1)</x:f>
        <x:v>0</x:v>
      </x:c>
    </x:row>
    <x:row r="11463">
      <x:c r="CL11463" t="str">
        <x:v>Workbook_Formula_Guard</x:v>
      </x:c>
      <x:c r="CM11463" t="str">
        <x:v>B137</x:v>
      </x:c>
      <x:c r="CN11463" t="str">
        <x:v>I14</x:v>
      </x:c>
      <x:c r="CO11463" t="n">
        <x:f>IFERROR(IF(AND(TYPE('Workbook_Formula_Guard'!B137)=TYPE(CN11463),ISBLANK('Workbook_Formula_Guard'!B137)=ISBLANK(CN11463),EXACT('Workbook_Formula_Guard'!B137,CN11463)),0,1),1)</x:f>
        <x:v>0</x:v>
      </x:c>
    </x:row>
    <x:row r="11464">
      <x:c r="CL11464" t="str">
        <x:v>Workbook_Formula_Guard</x:v>
      </x:c>
      <x:c r="CM11464" t="str">
        <x:v>C137</x:v>
      </x:c>
      <x:c r="CN11464" t="str">
        <x:v>F:=IF(ISNUMBER($K14),$K14,IF($K14="INVALID_OVERRIDE","INVALID_OVERRIDE",IF($G14&lt;0,MAX(-1,'Subgroup_Overrides'!$B$7*$G14),$G14)))</x:v>
      </x:c>
      <x:c r="CO11464" t="n">
        <x:f>IFERROR(IF(AND(TYPE('Workbook_Formula_Guard'!C137)=TYPE(CN11464),ISBLANK('Workbook_Formula_Guard'!C137)=ISBLANK(CN11464),EXACT('Workbook_Formula_Guard'!C137,CN11464)),0,1),1)</x:f>
        <x:v>0</x:v>
      </x:c>
    </x:row>
    <x:row r="11465">
      <x:c r="CL11465" t="str">
        <x:v>Workbook_Formula_Guard</x:v>
      </x:c>
      <x:c r="CM11465" t="str">
        <x:v>A138</x:v>
      </x:c>
      <x:c r="CN11465" t="str">
        <x:v>Rights_Coverage_View</x:v>
      </x:c>
      <x:c r="CO11465" t="n">
        <x:f>IFERROR(IF(AND(TYPE('Workbook_Formula_Guard'!A138)=TYPE(CN11465),ISBLANK('Workbook_Formula_Guard'!A138)=ISBLANK(CN11465),EXACT('Workbook_Formula_Guard'!A138,CN11465)),0,1),1)</x:f>
        <x:v>0</x:v>
      </x:c>
    </x:row>
    <x:row r="11466">
      <x:c r="CL11466" t="str">
        <x:v>Workbook_Formula_Guard</x:v>
      </x:c>
      <x:c r="CM11466" t="str">
        <x:v>B138</x:v>
      </x:c>
      <x:c r="CN11466" t="str">
        <x:v>J14</x:v>
      </x:c>
      <x:c r="CO11466" t="n">
        <x:f>IFERROR(IF(AND(TYPE('Workbook_Formula_Guard'!B138)=TYPE(CN11466),ISBLANK('Workbook_Formula_Guard'!B138)=ISBLANK(CN11466),EXACT('Workbook_Formula_Guard'!B138,CN11466)),0,1),1)</x:f>
        <x:v>0</x:v>
      </x:c>
    </x:row>
    <x:row r="11467">
      <x:c r="CL11467" t="str">
        <x:v>Workbook_Formula_Guard</x:v>
      </x:c>
      <x:c r="CM11467" t="str">
        <x:v>C138</x:v>
      </x:c>
      <x:c r="CN11467" t="str">
        <x:v>F:=IFERROR(IF(COUNTIF('Subgroup_Overrides'!$H$11:$H$100,"A|"&amp;$C14&amp;"|"&amp;$D14)=0,"",IF(AND(COUNTIF('Subgroup_Overrides'!$H$11:$H$100,"A|"&amp;$C14&amp;"|"&amp;$D14)=1,ISNUMBER(INDEX('Subgroup_Overrides'!$F$11:$F$100,MATCH("A|"&amp;$C14&amp;"|"&amp;$D14,'Subgroup_Overrides'!$H$11:$H$100,0))),NOT(ISBLANK(INDEX('Subgroup_Overrides'!$F$11:$F$100,MATCH("A|"&amp;$C14&amp;"|"&amp;$D14,'Subgroup_Overrides'!$H$11:$H$100,0)))),INDEX('Subgroup_Overrides'!$F$11:$F$100,MATCH("A|"&amp;$C14&amp;"|"&amp;$D14,'Subgroup_Overrides'!$H$11:$H$100,0))&gt;=-1,INDEX('Subgroup_Overrides'!$F$11:$F$100,MATCH("A|"&amp;$C14&amp;"|"&amp;$D14,'Subgroup_Overrides'!$H$11:$H$100,0))&lt;=1,LEN(TRIM(INDEX('Subgroup_Overrides'!$G$11:$G$100,MATCH("A|"&amp;$C14&amp;"|"&amp;$D14,'Subgroup_Overrides'!$H$11:$H$100,0))))&gt;0),INDEX('Subgroup_Overrides'!$F$11:$F$100,MATCH("A|"&amp;$C14&amp;"|"&amp;$D14,'Subgroup_Overrides'!$H$11:$H$100,0)),"INVALID_OVERRIDE")),"INVALID_OVERRIDE")</x:v>
      </x:c>
      <x:c r="CO11467" t="n">
        <x:f>IFERROR(IF(AND(TYPE('Workbook_Formula_Guard'!C138)=TYPE(CN11467),ISBLANK('Workbook_Formula_Guard'!C138)=ISBLANK(CN11467),EXACT('Workbook_Formula_Guard'!C138,CN11467)),0,1),1)</x:f>
        <x:v>0</x:v>
      </x:c>
    </x:row>
    <x:row r="11468">
      <x:c r="CL11468" t="str">
        <x:v>Workbook_Formula_Guard</x:v>
      </x:c>
      <x:c r="CM11468" t="str">
        <x:v>A139</x:v>
      </x:c>
      <x:c r="CN11468" t="str">
        <x:v>Rights_Coverage_View</x:v>
      </x:c>
      <x:c r="CO11468" t="n">
        <x:f>IFERROR(IF(AND(TYPE('Workbook_Formula_Guard'!A139)=TYPE(CN11468),ISBLANK('Workbook_Formula_Guard'!A139)=ISBLANK(CN11468),EXACT('Workbook_Formula_Guard'!A139,CN11468)),0,1),1)</x:f>
        <x:v>0</x:v>
      </x:c>
    </x:row>
    <x:row r="11469">
      <x:c r="CL11469" t="str">
        <x:v>Workbook_Formula_Guard</x:v>
      </x:c>
      <x:c r="CM11469" t="str">
        <x:v>B139</x:v>
      </x:c>
      <x:c r="CN11469" t="str">
        <x:v>K14</x:v>
      </x:c>
      <x:c r="CO11469" t="n">
        <x:f>IFERROR(IF(AND(TYPE('Workbook_Formula_Guard'!B139)=TYPE(CN11469),ISBLANK('Workbook_Formula_Guard'!B139)=ISBLANK(CN11469),EXACT('Workbook_Formula_Guard'!B139,CN11469)),0,1),1)</x:f>
        <x:v>0</x:v>
      </x:c>
    </x:row>
    <x:row r="11470">
      <x:c r="CL11470" t="str">
        <x:v>Workbook_Formula_Guard</x:v>
      </x:c>
      <x:c r="CM11470" t="str">
        <x:v>C139</x:v>
      </x:c>
      <x:c r="CN11470" t="str">
        <x:v>F:=IFERROR(IF(COUNTIF('Subgroup_Overrides'!$H$11:$H$100,"B|"&amp;$C14&amp;"|"&amp;$D14)=0,"",IF(AND(COUNTIF('Subgroup_Overrides'!$H$11:$H$100,"B|"&amp;$C14&amp;"|"&amp;$D14)=1,ISNUMBER(INDEX('Subgroup_Overrides'!$F$11:$F$100,MATCH("B|"&amp;$C14&amp;"|"&amp;$D14,'Subgroup_Overrides'!$H$11:$H$100,0))),NOT(ISBLANK(INDEX('Subgroup_Overrides'!$F$11:$F$100,MATCH("B|"&amp;$C14&amp;"|"&amp;$D14,'Subgroup_Overrides'!$H$11:$H$100,0)))),INDEX('Subgroup_Overrides'!$F$11:$F$100,MATCH("B|"&amp;$C14&amp;"|"&amp;$D14,'Subgroup_Overrides'!$H$11:$H$100,0))&gt;=-1,INDEX('Subgroup_Overrides'!$F$11:$F$100,MATCH("B|"&amp;$C14&amp;"|"&amp;$D14,'Subgroup_Overrides'!$H$11:$H$100,0))&lt;=1,LEN(TRIM(INDEX('Subgroup_Overrides'!$G$11:$G$100,MATCH("B|"&amp;$C14&amp;"|"&amp;$D14,'Subgroup_Overrides'!$H$11:$H$100,0))))&gt;0),INDEX('Subgroup_Overrides'!$F$11:$F$100,MATCH("B|"&amp;$C14&amp;"|"&amp;$D14,'Subgroup_Overrides'!$H$11:$H$100,0)),"INVALID_OVERRIDE")),"INVALID_OVERRIDE")</x:v>
      </x:c>
      <x:c r="CO11470" t="n">
        <x:f>IFERROR(IF(AND(TYPE('Workbook_Formula_Guard'!C139)=TYPE(CN11470),ISBLANK('Workbook_Formula_Guard'!C139)=ISBLANK(CN11470),EXACT('Workbook_Formula_Guard'!C139,CN11470)),0,1),1)</x:f>
        <x:v>0</x:v>
      </x:c>
    </x:row>
    <x:row r="11471">
      <x:c r="CL11471" t="str">
        <x:v>Workbook_Formula_Guard</x:v>
      </x:c>
      <x:c r="CM11471" t="str">
        <x:v>A140</x:v>
      </x:c>
      <x:c r="CN11471" t="str">
        <x:v>Rights_Coverage_View</x:v>
      </x:c>
      <x:c r="CO11471" t="n">
        <x:f>IFERROR(IF(AND(TYPE('Workbook_Formula_Guard'!A140)=TYPE(CN11471),ISBLANK('Workbook_Formula_Guard'!A140)=ISBLANK(CN11471),EXACT('Workbook_Formula_Guard'!A140,CN11471)),0,1),1)</x:f>
        <x:v>0</x:v>
      </x:c>
    </x:row>
    <x:row r="11472">
      <x:c r="CL11472" t="str">
        <x:v>Workbook_Formula_Guard</x:v>
      </x:c>
      <x:c r="CM11472" t="str">
        <x:v>B140</x:v>
      </x:c>
      <x:c r="CN11472" t="str">
        <x:v>L14</x:v>
      </x:c>
      <x:c r="CO11472" t="n">
        <x:f>IFERROR(IF(AND(TYPE('Workbook_Formula_Guard'!B140)=TYPE(CN11472),ISBLANK('Workbook_Formula_Guard'!B140)=ISBLANK(CN11472),EXACT('Workbook_Formula_Guard'!B140,CN11472)),0,1),1)</x:f>
        <x:v>0</x:v>
      </x:c>
    </x:row>
    <x:row r="11473">
      <x:c r="CL11473" t="str">
        <x:v>Workbook_Formula_Guard</x:v>
      </x:c>
      <x:c r="CM11473" t="str">
        <x:v>C140</x:v>
      </x:c>
      <x:c r="CN11473" t="str">
        <x:v>F:=TRIM(B14)</x:v>
      </x:c>
      <x:c r="CO11473" t="n">
        <x:f>IFERROR(IF(AND(TYPE('Workbook_Formula_Guard'!C140)=TYPE(CN11473),ISBLANK('Workbook_Formula_Guard'!C140)=ISBLANK(CN11473),EXACT('Workbook_Formula_Guard'!C140,CN11473)),0,1),1)</x:f>
        <x:v>0</x:v>
      </x:c>
    </x:row>
    <x:row r="11474">
      <x:c r="CL11474" t="str">
        <x:v>Workbook_Formula_Guard</x:v>
      </x:c>
      <x:c r="CM11474" t="str">
        <x:v>A141</x:v>
      </x:c>
      <x:c r="CN11474" t="str">
        <x:v>Rights_Coverage_View</x:v>
      </x:c>
      <x:c r="CO11474" t="n">
        <x:f>IFERROR(IF(AND(TYPE('Workbook_Formula_Guard'!A141)=TYPE(CN11474),ISBLANK('Workbook_Formula_Guard'!A141)=ISBLANK(CN11474),EXACT('Workbook_Formula_Guard'!A141,CN11474)),0,1),1)</x:f>
        <x:v>0</x:v>
      </x:c>
    </x:row>
    <x:row r="11475">
      <x:c r="CL11475" t="str">
        <x:v>Workbook_Formula_Guard</x:v>
      </x:c>
      <x:c r="CM11475" t="str">
        <x:v>B141</x:v>
      </x:c>
      <x:c r="CN11475" t="str">
        <x:v>M14</x:v>
      </x:c>
      <x:c r="CO11475" t="n">
        <x:f>IFERROR(IF(AND(TYPE('Workbook_Formula_Guard'!B141)=TYPE(CN11475),ISBLANK('Workbook_Formula_Guard'!B141)=ISBLANK(CN11475),EXACT('Workbook_Formula_Guard'!B141,CN11475)),0,1),1)</x:f>
        <x:v>0</x:v>
      </x:c>
    </x:row>
    <x:row r="11476">
      <x:c r="CL11476" t="str">
        <x:v>Workbook_Formula_Guard</x:v>
      </x:c>
      <x:c r="CM11476" t="str">
        <x:v>C141</x:v>
      </x:c>
      <x:c r="CN11476" t="str">
        <x:v>F:=IF(ISNUMBER($H14),$H14,"")</x:v>
      </x:c>
      <x:c r="CO11476" t="n">
        <x:f>IFERROR(IF(AND(TYPE('Workbook_Formula_Guard'!C141)=TYPE(CN11476),ISBLANK('Workbook_Formula_Guard'!C141)=ISBLANK(CN11476),EXACT('Workbook_Formula_Guard'!C141,CN11476)),0,1),1)</x:f>
        <x:v>0</x:v>
      </x:c>
    </x:row>
    <x:row r="11477">
      <x:c r="CL11477" t="str">
        <x:v>Workbook_Formula_Guard</x:v>
      </x:c>
      <x:c r="CM11477" t="str">
        <x:v>A142</x:v>
      </x:c>
      <x:c r="CN11477" t="str">
        <x:v>Rights_Coverage_View</x:v>
      </x:c>
      <x:c r="CO11477" t="n">
        <x:f>IFERROR(IF(AND(TYPE('Workbook_Formula_Guard'!A142)=TYPE(CN11477),ISBLANK('Workbook_Formula_Guard'!A142)=ISBLANK(CN11477),EXACT('Workbook_Formula_Guard'!A142,CN11477)),0,1),1)</x:f>
        <x:v>0</x:v>
      </x:c>
    </x:row>
    <x:row r="11478">
      <x:c r="CL11478" t="str">
        <x:v>Workbook_Formula_Guard</x:v>
      </x:c>
      <x:c r="CM11478" t="str">
        <x:v>B142</x:v>
      </x:c>
      <x:c r="CN11478" t="str">
        <x:v>N14</x:v>
      </x:c>
      <x:c r="CO11478" t="n">
        <x:f>IFERROR(IF(AND(TYPE('Workbook_Formula_Guard'!B142)=TYPE(CN11478),ISBLANK('Workbook_Formula_Guard'!B142)=ISBLANK(CN11478),EXACT('Workbook_Formula_Guard'!B142,CN11478)),0,1),1)</x:f>
        <x:v>0</x:v>
      </x:c>
    </x:row>
    <x:row r="11479">
      <x:c r="CL11479" t="str">
        <x:v>Workbook_Formula_Guard</x:v>
      </x:c>
      <x:c r="CM11479" t="str">
        <x:v>C142</x:v>
      </x:c>
      <x:c r="CN11479" t="str">
        <x:v>F:=IF(ISNUMBER($I14),$I14,"")</x:v>
      </x:c>
      <x:c r="CO11479" t="n">
        <x:f>IFERROR(IF(AND(TYPE('Workbook_Formula_Guard'!C142)=TYPE(CN11479),ISBLANK('Workbook_Formula_Guard'!C142)=ISBLANK(CN11479),EXACT('Workbook_Formula_Guard'!C142,CN11479)),0,1),1)</x:f>
        <x:v>0</x:v>
      </x:c>
    </x:row>
    <x:row r="11480">
      <x:c r="CL11480" t="str">
        <x:v>Workbook_Formula_Guard</x:v>
      </x:c>
      <x:c r="CM11480" t="str">
        <x:v>A143</x:v>
      </x:c>
      <x:c r="CN11480" t="str">
        <x:v>Rights_Coverage_View</x:v>
      </x:c>
      <x:c r="CO11480" t="n">
        <x:f>IFERROR(IF(AND(TYPE('Workbook_Formula_Guard'!A143)=TYPE(CN11480),ISBLANK('Workbook_Formula_Guard'!A143)=ISBLANK(CN11480),EXACT('Workbook_Formula_Guard'!A143,CN11480)),0,1),1)</x:f>
        <x:v>0</x:v>
      </x:c>
    </x:row>
    <x:row r="11481">
      <x:c r="CL11481" t="str">
        <x:v>Workbook_Formula_Guard</x:v>
      </x:c>
      <x:c r="CM11481" t="str">
        <x:v>B143</x:v>
      </x:c>
      <x:c r="CN11481" t="str">
        <x:v>O14</x:v>
      </x:c>
      <x:c r="CO11481" t="n">
        <x:f>IFERROR(IF(AND(TYPE('Workbook_Formula_Guard'!B143)=TYPE(CN11481),ISBLANK('Workbook_Formula_Guard'!B143)=ISBLANK(CN11481),EXACT('Workbook_Formula_Guard'!B143,CN11481)),0,1),1)</x:f>
        <x:v>0</x:v>
      </x:c>
    </x:row>
    <x:row r="11482">
      <x:c r="CL11482" t="str">
        <x:v>Workbook_Formula_Guard</x:v>
      </x:c>
      <x:c r="CM11482" t="str">
        <x:v>C143</x:v>
      </x:c>
      <x:c r="CN11482" t="str">
        <x:v>F:=IF(ISNUMBER($M14),$B14&amp;"|"&amp;ROUND($M14*1000000000000,0),"")</x:v>
      </x:c>
      <x:c r="CO11482" t="n">
        <x:f>IFERROR(IF(AND(TYPE('Workbook_Formula_Guard'!C143)=TYPE(CN11482),ISBLANK('Workbook_Formula_Guard'!C143)=ISBLANK(CN11482),EXACT('Workbook_Formula_Guard'!C143,CN11482)),0,1),1)</x:f>
        <x:v>0</x:v>
      </x:c>
    </x:row>
    <x:row r="11483">
      <x:c r="CL11483" t="str">
        <x:v>Workbook_Formula_Guard</x:v>
      </x:c>
      <x:c r="CM11483" t="str">
        <x:v>A144</x:v>
      </x:c>
      <x:c r="CN11483" t="str">
        <x:v>Rights_Coverage_View</x:v>
      </x:c>
      <x:c r="CO11483" t="n">
        <x:f>IFERROR(IF(AND(TYPE('Workbook_Formula_Guard'!A144)=TYPE(CN11483),ISBLANK('Workbook_Formula_Guard'!A144)=ISBLANK(CN11483),EXACT('Workbook_Formula_Guard'!A144,CN11483)),0,1),1)</x:f>
        <x:v>0</x:v>
      </x:c>
    </x:row>
    <x:row r="11484">
      <x:c r="CL11484" t="str">
        <x:v>Workbook_Formula_Guard</x:v>
      </x:c>
      <x:c r="CM11484" t="str">
        <x:v>B144</x:v>
      </x:c>
      <x:c r="CN11484" t="str">
        <x:v>P14</x:v>
      </x:c>
      <x:c r="CO11484" t="n">
        <x:f>IFERROR(IF(AND(TYPE('Workbook_Formula_Guard'!B144)=TYPE(CN11484),ISBLANK('Workbook_Formula_Guard'!B144)=ISBLANK(CN11484),EXACT('Workbook_Formula_Guard'!B144,CN11484)),0,1),1)</x:f>
        <x:v>0</x:v>
      </x:c>
    </x:row>
    <x:row r="11485">
      <x:c r="CL11485" t="str">
        <x:v>Workbook_Formula_Guard</x:v>
      </x:c>
      <x:c r="CM11485" t="str">
        <x:v>C144</x:v>
      </x:c>
      <x:c r="CN11485" t="str">
        <x:v>F:=IF(ISNUMBER($N14),$B14&amp;"|"&amp;ROUND($N14*1000000000000,0),"")</x:v>
      </x:c>
      <x:c r="CO11485" t="n">
        <x:f>IFERROR(IF(AND(TYPE('Workbook_Formula_Guard'!C144)=TYPE(CN11485),ISBLANK('Workbook_Formula_Guard'!C144)=ISBLANK(CN11485),EXACT('Workbook_Formula_Guard'!C144,CN11485)),0,1),1)</x:f>
        <x:v>0</x:v>
      </x:c>
    </x:row>
    <x:row r="11486">
      <x:c r="CL11486" t="str">
        <x:v>Workbook_Formula_Guard</x:v>
      </x:c>
      <x:c r="CM11486" t="str">
        <x:v>A145</x:v>
      </x:c>
      <x:c r="CN11486" t="str">
        <x:v>Rights_Coverage_View</x:v>
      </x:c>
      <x:c r="CO11486" t="n">
        <x:f>IFERROR(IF(AND(TYPE('Workbook_Formula_Guard'!A145)=TYPE(CN11486),ISBLANK('Workbook_Formula_Guard'!A145)=ISBLANK(CN11486),EXACT('Workbook_Formula_Guard'!A145,CN11486)),0,1),1)</x:f>
        <x:v>0</x:v>
      </x:c>
    </x:row>
    <x:row r="11487">
      <x:c r="CL11487" t="str">
        <x:v>Workbook_Formula_Guard</x:v>
      </x:c>
      <x:c r="CM11487" t="str">
        <x:v>B145</x:v>
      </x:c>
      <x:c r="CN11487" t="str">
        <x:v>F15</x:v>
      </x:c>
      <x:c r="CO11487" t="n">
        <x:f>IFERROR(IF(AND(TYPE('Workbook_Formula_Guard'!B145)=TYPE(CN11487),ISBLANK('Workbook_Formula_Guard'!B145)=ISBLANK(CN11487),EXACT('Workbook_Formula_Guard'!B145,CN11487)),0,1),1)</x:f>
        <x:v>0</x:v>
      </x:c>
    </x:row>
    <x:row r="11488">
      <x:c r="CL11488" t="str">
        <x:v>Workbook_Formula_Guard</x:v>
      </x:c>
      <x:c r="CM11488" t="str">
        <x:v>C145</x:v>
      </x:c>
      <x:c r="CN11488" t="str">
        <x:v>F:=INDEX(I_prop!$B$7:$H$13, MATCH($C15, I_prop!$A$7:$A$13,0), MATCH($D15, I_prop!$B$6:$H$6,0))</x:v>
      </x:c>
      <x:c r="CO11488" t="n">
        <x:f>IFERROR(IF(AND(TYPE('Workbook_Formula_Guard'!C145)=TYPE(CN11488),ISBLANK('Workbook_Formula_Guard'!C145)=ISBLANK(CN11488),EXACT('Workbook_Formula_Guard'!C145,CN11488)),0,1),1)</x:f>
        <x:v>0</x:v>
      </x:c>
    </x:row>
    <x:row r="11489">
      <x:c r="CL11489" t="str">
        <x:v>Workbook_Formula_Guard</x:v>
      </x:c>
      <x:c r="CM11489" t="str">
        <x:v>A146</x:v>
      </x:c>
      <x:c r="CN11489" t="str">
        <x:v>Rights_Coverage_View</x:v>
      </x:c>
      <x:c r="CO11489" t="n">
        <x:f>IFERROR(IF(AND(TYPE('Workbook_Formula_Guard'!A146)=TYPE(CN11489),ISBLANK('Workbook_Formula_Guard'!A146)=ISBLANK(CN11489),EXACT('Workbook_Formula_Guard'!A146,CN11489)),0,1),1)</x:f>
        <x:v>0</x:v>
      </x:c>
    </x:row>
    <x:row r="11490">
      <x:c r="CL11490" t="str">
        <x:v>Workbook_Formula_Guard</x:v>
      </x:c>
      <x:c r="CM11490" t="str">
        <x:v>B146</x:v>
      </x:c>
      <x:c r="CN11490" t="str">
        <x:v>G15</x:v>
      </x:c>
      <x:c r="CO11490" t="n">
        <x:f>IFERROR(IF(AND(TYPE('Workbook_Formula_Guard'!B146)=TYPE(CN11490),ISBLANK('Workbook_Formula_Guard'!B146)=ISBLANK(CN11490),EXACT('Workbook_Formula_Guard'!B146,CN11490)),0,1),1)</x:f>
        <x:v>0</x:v>
      </x:c>
    </x:row>
    <x:row r="11491">
      <x:c r="CL11491" t="str">
        <x:v>Workbook_Formula_Guard</x:v>
      </x:c>
      <x:c r="CM11491" t="str">
        <x:v>C146</x:v>
      </x:c>
      <x:c r="CN11491" t="str">
        <x:v>F:=INDEX(I_prop!$B$18:$H$24, MATCH($C15, I_prop!$A$18:$A$24,0), MATCH($D15, I_prop!$B$17:$H$17,0))</x:v>
      </x:c>
      <x:c r="CO11491" t="n">
        <x:f>IFERROR(IF(AND(TYPE('Workbook_Formula_Guard'!C146)=TYPE(CN11491),ISBLANK('Workbook_Formula_Guard'!C146)=ISBLANK(CN11491),EXACT('Workbook_Formula_Guard'!C146,CN11491)),0,1),1)</x:f>
        <x:v>0</x:v>
      </x:c>
    </x:row>
    <x:row r="11492">
      <x:c r="CL11492" t="str">
        <x:v>Workbook_Formula_Guard</x:v>
      </x:c>
      <x:c r="CM11492" t="str">
        <x:v>A147</x:v>
      </x:c>
      <x:c r="CN11492" t="str">
        <x:v>Rights_Coverage_View</x:v>
      </x:c>
      <x:c r="CO11492" t="n">
        <x:f>IFERROR(IF(AND(TYPE('Workbook_Formula_Guard'!A147)=TYPE(CN11492),ISBLANK('Workbook_Formula_Guard'!A147)=ISBLANK(CN11492),EXACT('Workbook_Formula_Guard'!A147,CN11492)),0,1),1)</x:f>
        <x:v>0</x:v>
      </x:c>
    </x:row>
    <x:row r="11493">
      <x:c r="CL11493" t="str">
        <x:v>Workbook_Formula_Guard</x:v>
      </x:c>
      <x:c r="CM11493" t="str">
        <x:v>B147</x:v>
      </x:c>
      <x:c r="CN11493" t="str">
        <x:v>H15</x:v>
      </x:c>
      <x:c r="CO11493" t="n">
        <x:f>IFERROR(IF(AND(TYPE('Workbook_Formula_Guard'!B147)=TYPE(CN11493),ISBLANK('Workbook_Formula_Guard'!B147)=ISBLANK(CN11493),EXACT('Workbook_Formula_Guard'!B147,CN11493)),0,1),1)</x:f>
        <x:v>0</x:v>
      </x:c>
    </x:row>
    <x:row r="11494">
      <x:c r="CL11494" t="str">
        <x:v>Workbook_Formula_Guard</x:v>
      </x:c>
      <x:c r="CM11494" t="str">
        <x:v>C147</x:v>
      </x:c>
      <x:c r="CN11494" t="str">
        <x:v>F:=IF(ISNUMBER($J15),$J15,IF($J15="INVALID_OVERRIDE","INVALID_OVERRIDE",IF($F15&lt;0,MAX(-1,'Subgroup_Overrides'!$B$7*$F15),$F15)))</x:v>
      </x:c>
      <x:c r="CO11494" t="n">
        <x:f>IFERROR(IF(AND(TYPE('Workbook_Formula_Guard'!C147)=TYPE(CN11494),ISBLANK('Workbook_Formula_Guard'!C147)=ISBLANK(CN11494),EXACT('Workbook_Formula_Guard'!C147,CN11494)),0,1),1)</x:f>
        <x:v>0</x:v>
      </x:c>
    </x:row>
    <x:row r="11495">
      <x:c r="CL11495" t="str">
        <x:v>Workbook_Formula_Guard</x:v>
      </x:c>
      <x:c r="CM11495" t="str">
        <x:v>A148</x:v>
      </x:c>
      <x:c r="CN11495" t="str">
        <x:v>Rights_Coverage_View</x:v>
      </x:c>
      <x:c r="CO11495" t="n">
        <x:f>IFERROR(IF(AND(TYPE('Workbook_Formula_Guard'!A148)=TYPE(CN11495),ISBLANK('Workbook_Formula_Guard'!A148)=ISBLANK(CN11495),EXACT('Workbook_Formula_Guard'!A148,CN11495)),0,1),1)</x:f>
        <x:v>0</x:v>
      </x:c>
    </x:row>
    <x:row r="11496">
      <x:c r="CL11496" t="str">
        <x:v>Workbook_Formula_Guard</x:v>
      </x:c>
      <x:c r="CM11496" t="str">
        <x:v>B148</x:v>
      </x:c>
      <x:c r="CN11496" t="str">
        <x:v>I15</x:v>
      </x:c>
      <x:c r="CO11496" t="n">
        <x:f>IFERROR(IF(AND(TYPE('Workbook_Formula_Guard'!B148)=TYPE(CN11496),ISBLANK('Workbook_Formula_Guard'!B148)=ISBLANK(CN11496),EXACT('Workbook_Formula_Guard'!B148,CN11496)),0,1),1)</x:f>
        <x:v>0</x:v>
      </x:c>
    </x:row>
    <x:row r="11497">
      <x:c r="CL11497" t="str">
        <x:v>Workbook_Formula_Guard</x:v>
      </x:c>
      <x:c r="CM11497" t="str">
        <x:v>C148</x:v>
      </x:c>
      <x:c r="CN11497" t="str">
        <x:v>F:=IF(ISNUMBER($K15),$K15,IF($K15="INVALID_OVERRIDE","INVALID_OVERRIDE",IF($G15&lt;0,MAX(-1,'Subgroup_Overrides'!$B$7*$G15),$G15)))</x:v>
      </x:c>
      <x:c r="CO11497" t="n">
        <x:f>IFERROR(IF(AND(TYPE('Workbook_Formula_Guard'!C148)=TYPE(CN11497),ISBLANK('Workbook_Formula_Guard'!C148)=ISBLANK(CN11497),EXACT('Workbook_Formula_Guard'!C148,CN11497)),0,1),1)</x:f>
        <x:v>0</x:v>
      </x:c>
    </x:row>
    <x:row r="11498">
      <x:c r="CL11498" t="str">
        <x:v>Workbook_Formula_Guard</x:v>
      </x:c>
      <x:c r="CM11498" t="str">
        <x:v>A149</x:v>
      </x:c>
      <x:c r="CN11498" t="str">
        <x:v>Rights_Coverage_View</x:v>
      </x:c>
      <x:c r="CO11498" t="n">
        <x:f>IFERROR(IF(AND(TYPE('Workbook_Formula_Guard'!A149)=TYPE(CN11498),ISBLANK('Workbook_Formula_Guard'!A149)=ISBLANK(CN11498),EXACT('Workbook_Formula_Guard'!A149,CN11498)),0,1),1)</x:f>
        <x:v>0</x:v>
      </x:c>
    </x:row>
    <x:row r="11499">
      <x:c r="CL11499" t="str">
        <x:v>Workbook_Formula_Guard</x:v>
      </x:c>
      <x:c r="CM11499" t="str">
        <x:v>B149</x:v>
      </x:c>
      <x:c r="CN11499" t="str">
        <x:v>J15</x:v>
      </x:c>
      <x:c r="CO11499" t="n">
        <x:f>IFERROR(IF(AND(TYPE('Workbook_Formula_Guard'!B149)=TYPE(CN11499),ISBLANK('Workbook_Formula_Guard'!B149)=ISBLANK(CN11499),EXACT('Workbook_Formula_Guard'!B149,CN11499)),0,1),1)</x:f>
        <x:v>0</x:v>
      </x:c>
    </x:row>
    <x:row r="11500">
      <x:c r="CL11500" t="str">
        <x:v>Workbook_Formula_Guard</x:v>
      </x:c>
      <x:c r="CM11500" t="str">
        <x:v>C149</x:v>
      </x:c>
      <x:c r="CN11500" t="str">
        <x:v>F:=IFERROR(IF(COUNTIF('Subgroup_Overrides'!$H$11:$H$100,"A|"&amp;$C15&amp;"|"&amp;$D15)=0,"",IF(AND(COUNTIF('Subgroup_Overrides'!$H$11:$H$100,"A|"&amp;$C15&amp;"|"&amp;$D15)=1,ISNUMBER(INDEX('Subgroup_Overrides'!$F$11:$F$100,MATCH("A|"&amp;$C15&amp;"|"&amp;$D15,'Subgroup_Overrides'!$H$11:$H$100,0))),NOT(ISBLANK(INDEX('Subgroup_Overrides'!$F$11:$F$100,MATCH("A|"&amp;$C15&amp;"|"&amp;$D15,'Subgroup_Overrides'!$H$11:$H$100,0)))),INDEX('Subgroup_Overrides'!$F$11:$F$100,MATCH("A|"&amp;$C15&amp;"|"&amp;$D15,'Subgroup_Overrides'!$H$11:$H$100,0))&gt;=-1,INDEX('Subgroup_Overrides'!$F$11:$F$100,MATCH("A|"&amp;$C15&amp;"|"&amp;$D15,'Subgroup_Overrides'!$H$11:$H$100,0))&lt;=1,LEN(TRIM(INDEX('Subgroup_Overrides'!$G$11:$G$100,MATCH("A|"&amp;$C15&amp;"|"&amp;$D15,'Subgroup_Overrides'!$H$11:$H$100,0))))&gt;0),INDEX('Subgroup_Overrides'!$F$11:$F$100,MATCH("A|"&amp;$C15&amp;"|"&amp;$D15,'Subgroup_Overrides'!$H$11:$H$100,0)),"INVALID_OVERRIDE")),"INVALID_OVERRIDE")</x:v>
      </x:c>
      <x:c r="CO11500" t="n">
        <x:f>IFERROR(IF(AND(TYPE('Workbook_Formula_Guard'!C149)=TYPE(CN11500),ISBLANK('Workbook_Formula_Guard'!C149)=ISBLANK(CN11500),EXACT('Workbook_Formula_Guard'!C149,CN11500)),0,1),1)</x:f>
        <x:v>0</x:v>
      </x:c>
    </x:row>
    <x:row r="11501">
      <x:c r="CL11501" t="str">
        <x:v>Workbook_Formula_Guard</x:v>
      </x:c>
      <x:c r="CM11501" t="str">
        <x:v>A150</x:v>
      </x:c>
      <x:c r="CN11501" t="str">
        <x:v>Rights_Coverage_View</x:v>
      </x:c>
      <x:c r="CO11501" t="n">
        <x:f>IFERROR(IF(AND(TYPE('Workbook_Formula_Guard'!A150)=TYPE(CN11501),ISBLANK('Workbook_Formula_Guard'!A150)=ISBLANK(CN11501),EXACT('Workbook_Formula_Guard'!A150,CN11501)),0,1),1)</x:f>
        <x:v>0</x:v>
      </x:c>
    </x:row>
    <x:row r="11502">
      <x:c r="CL11502" t="str">
        <x:v>Workbook_Formula_Guard</x:v>
      </x:c>
      <x:c r="CM11502" t="str">
        <x:v>B150</x:v>
      </x:c>
      <x:c r="CN11502" t="str">
        <x:v>K15</x:v>
      </x:c>
      <x:c r="CO11502" t="n">
        <x:f>IFERROR(IF(AND(TYPE('Workbook_Formula_Guard'!B150)=TYPE(CN11502),ISBLANK('Workbook_Formula_Guard'!B150)=ISBLANK(CN11502),EXACT('Workbook_Formula_Guard'!B150,CN11502)),0,1),1)</x:f>
        <x:v>0</x:v>
      </x:c>
    </x:row>
    <x:row r="11503">
      <x:c r="CL11503" t="str">
        <x:v>Workbook_Formula_Guard</x:v>
      </x:c>
      <x:c r="CM11503" t="str">
        <x:v>C150</x:v>
      </x:c>
      <x:c r="CN11503" t="str">
        <x:v>F:=IFERROR(IF(COUNTIF('Subgroup_Overrides'!$H$11:$H$100,"B|"&amp;$C15&amp;"|"&amp;$D15)=0,"",IF(AND(COUNTIF('Subgroup_Overrides'!$H$11:$H$100,"B|"&amp;$C15&amp;"|"&amp;$D15)=1,ISNUMBER(INDEX('Subgroup_Overrides'!$F$11:$F$100,MATCH("B|"&amp;$C15&amp;"|"&amp;$D15,'Subgroup_Overrides'!$H$11:$H$100,0))),NOT(ISBLANK(INDEX('Subgroup_Overrides'!$F$11:$F$100,MATCH("B|"&amp;$C15&amp;"|"&amp;$D15,'Subgroup_Overrides'!$H$11:$H$100,0)))),INDEX('Subgroup_Overrides'!$F$11:$F$100,MATCH("B|"&amp;$C15&amp;"|"&amp;$D15,'Subgroup_Overrides'!$H$11:$H$100,0))&gt;=-1,INDEX('Subgroup_Overrides'!$F$11:$F$100,MATCH("B|"&amp;$C15&amp;"|"&amp;$D15,'Subgroup_Overrides'!$H$11:$H$100,0))&lt;=1,LEN(TRIM(INDEX('Subgroup_Overrides'!$G$11:$G$100,MATCH("B|"&amp;$C15&amp;"|"&amp;$D15,'Subgroup_Overrides'!$H$11:$H$100,0))))&gt;0),INDEX('Subgroup_Overrides'!$F$11:$F$100,MATCH("B|"&amp;$C15&amp;"|"&amp;$D15,'Subgroup_Overrides'!$H$11:$H$100,0)),"INVALID_OVERRIDE")),"INVALID_OVERRIDE")</x:v>
      </x:c>
      <x:c r="CO11503" t="n">
        <x:f>IFERROR(IF(AND(TYPE('Workbook_Formula_Guard'!C150)=TYPE(CN11503),ISBLANK('Workbook_Formula_Guard'!C150)=ISBLANK(CN11503),EXACT('Workbook_Formula_Guard'!C150,CN11503)),0,1),1)</x:f>
        <x:v>0</x:v>
      </x:c>
    </x:row>
    <x:row r="11504">
      <x:c r="CL11504" t="str">
        <x:v>Workbook_Formula_Guard</x:v>
      </x:c>
      <x:c r="CM11504" t="str">
        <x:v>A151</x:v>
      </x:c>
      <x:c r="CN11504" t="str">
        <x:v>Rights_Coverage_View</x:v>
      </x:c>
      <x:c r="CO11504" t="n">
        <x:f>IFERROR(IF(AND(TYPE('Workbook_Formula_Guard'!A151)=TYPE(CN11504),ISBLANK('Workbook_Formula_Guard'!A151)=ISBLANK(CN11504),EXACT('Workbook_Formula_Guard'!A151,CN11504)),0,1),1)</x:f>
        <x:v>0</x:v>
      </x:c>
    </x:row>
    <x:row r="11505">
      <x:c r="CL11505" t="str">
        <x:v>Workbook_Formula_Guard</x:v>
      </x:c>
      <x:c r="CM11505" t="str">
        <x:v>B151</x:v>
      </x:c>
      <x:c r="CN11505" t="str">
        <x:v>L15</x:v>
      </x:c>
      <x:c r="CO11505" t="n">
        <x:f>IFERROR(IF(AND(TYPE('Workbook_Formula_Guard'!B151)=TYPE(CN11505),ISBLANK('Workbook_Formula_Guard'!B151)=ISBLANK(CN11505),EXACT('Workbook_Formula_Guard'!B151,CN11505)),0,1),1)</x:f>
        <x:v>0</x:v>
      </x:c>
    </x:row>
    <x:row r="11506">
      <x:c r="CL11506" t="str">
        <x:v>Workbook_Formula_Guard</x:v>
      </x:c>
      <x:c r="CM11506" t="str">
        <x:v>C151</x:v>
      </x:c>
      <x:c r="CN11506" t="str">
        <x:v>F:=TRIM(B15)</x:v>
      </x:c>
      <x:c r="CO11506" t="n">
        <x:f>IFERROR(IF(AND(TYPE('Workbook_Formula_Guard'!C151)=TYPE(CN11506),ISBLANK('Workbook_Formula_Guard'!C151)=ISBLANK(CN11506),EXACT('Workbook_Formula_Guard'!C151,CN11506)),0,1),1)</x:f>
        <x:v>0</x:v>
      </x:c>
    </x:row>
    <x:row r="11507">
      <x:c r="CL11507" t="str">
        <x:v>Workbook_Formula_Guard</x:v>
      </x:c>
      <x:c r="CM11507" t="str">
        <x:v>A152</x:v>
      </x:c>
      <x:c r="CN11507" t="str">
        <x:v>Rights_Coverage_View</x:v>
      </x:c>
      <x:c r="CO11507" t="n">
        <x:f>IFERROR(IF(AND(TYPE('Workbook_Formula_Guard'!A152)=TYPE(CN11507),ISBLANK('Workbook_Formula_Guard'!A152)=ISBLANK(CN11507),EXACT('Workbook_Formula_Guard'!A152,CN11507)),0,1),1)</x:f>
        <x:v>0</x:v>
      </x:c>
    </x:row>
    <x:row r="11508">
      <x:c r="CL11508" t="str">
        <x:v>Workbook_Formula_Guard</x:v>
      </x:c>
      <x:c r="CM11508" t="str">
        <x:v>B152</x:v>
      </x:c>
      <x:c r="CN11508" t="str">
        <x:v>M15</x:v>
      </x:c>
      <x:c r="CO11508" t="n">
        <x:f>IFERROR(IF(AND(TYPE('Workbook_Formula_Guard'!B152)=TYPE(CN11508),ISBLANK('Workbook_Formula_Guard'!B152)=ISBLANK(CN11508),EXACT('Workbook_Formula_Guard'!B152,CN11508)),0,1),1)</x:f>
        <x:v>0</x:v>
      </x:c>
    </x:row>
    <x:row r="11509">
      <x:c r="CL11509" t="str">
        <x:v>Workbook_Formula_Guard</x:v>
      </x:c>
      <x:c r="CM11509" t="str">
        <x:v>C152</x:v>
      </x:c>
      <x:c r="CN11509" t="str">
        <x:v>F:=IF(ISNUMBER($H15),$H15,"")</x:v>
      </x:c>
      <x:c r="CO11509" t="n">
        <x:f>IFERROR(IF(AND(TYPE('Workbook_Formula_Guard'!C152)=TYPE(CN11509),ISBLANK('Workbook_Formula_Guard'!C152)=ISBLANK(CN11509),EXACT('Workbook_Formula_Guard'!C152,CN11509)),0,1),1)</x:f>
        <x:v>0</x:v>
      </x:c>
    </x:row>
    <x:row r="11510">
      <x:c r="CL11510" t="str">
        <x:v>Workbook_Formula_Guard</x:v>
      </x:c>
      <x:c r="CM11510" t="str">
        <x:v>A153</x:v>
      </x:c>
      <x:c r="CN11510" t="str">
        <x:v>Rights_Coverage_View</x:v>
      </x:c>
      <x:c r="CO11510" t="n">
        <x:f>IFERROR(IF(AND(TYPE('Workbook_Formula_Guard'!A153)=TYPE(CN11510),ISBLANK('Workbook_Formula_Guard'!A153)=ISBLANK(CN11510),EXACT('Workbook_Formula_Guard'!A153,CN11510)),0,1),1)</x:f>
        <x:v>0</x:v>
      </x:c>
    </x:row>
    <x:row r="11511">
      <x:c r="CL11511" t="str">
        <x:v>Workbook_Formula_Guard</x:v>
      </x:c>
      <x:c r="CM11511" t="str">
        <x:v>B153</x:v>
      </x:c>
      <x:c r="CN11511" t="str">
        <x:v>N15</x:v>
      </x:c>
      <x:c r="CO11511" t="n">
        <x:f>IFERROR(IF(AND(TYPE('Workbook_Formula_Guard'!B153)=TYPE(CN11511),ISBLANK('Workbook_Formula_Guard'!B153)=ISBLANK(CN11511),EXACT('Workbook_Formula_Guard'!B153,CN11511)),0,1),1)</x:f>
        <x:v>0</x:v>
      </x:c>
    </x:row>
    <x:row r="11512">
      <x:c r="CL11512" t="str">
        <x:v>Workbook_Formula_Guard</x:v>
      </x:c>
      <x:c r="CM11512" t="str">
        <x:v>C153</x:v>
      </x:c>
      <x:c r="CN11512" t="str">
        <x:v>F:=IF(ISNUMBER($I15),$I15,"")</x:v>
      </x:c>
      <x:c r="CO11512" t="n">
        <x:f>IFERROR(IF(AND(TYPE('Workbook_Formula_Guard'!C153)=TYPE(CN11512),ISBLANK('Workbook_Formula_Guard'!C153)=ISBLANK(CN11512),EXACT('Workbook_Formula_Guard'!C153,CN11512)),0,1),1)</x:f>
        <x:v>0</x:v>
      </x:c>
    </x:row>
    <x:row r="11513">
      <x:c r="CL11513" t="str">
        <x:v>Workbook_Formula_Guard</x:v>
      </x:c>
      <x:c r="CM11513" t="str">
        <x:v>A154</x:v>
      </x:c>
      <x:c r="CN11513" t="str">
        <x:v>Rights_Coverage_View</x:v>
      </x:c>
      <x:c r="CO11513" t="n">
        <x:f>IFERROR(IF(AND(TYPE('Workbook_Formula_Guard'!A154)=TYPE(CN11513),ISBLANK('Workbook_Formula_Guard'!A154)=ISBLANK(CN11513),EXACT('Workbook_Formula_Guard'!A154,CN11513)),0,1),1)</x:f>
        <x:v>0</x:v>
      </x:c>
    </x:row>
    <x:row r="11514">
      <x:c r="CL11514" t="str">
        <x:v>Workbook_Formula_Guard</x:v>
      </x:c>
      <x:c r="CM11514" t="str">
        <x:v>B154</x:v>
      </x:c>
      <x:c r="CN11514" t="str">
        <x:v>O15</x:v>
      </x:c>
      <x:c r="CO11514" t="n">
        <x:f>IFERROR(IF(AND(TYPE('Workbook_Formula_Guard'!B154)=TYPE(CN11514),ISBLANK('Workbook_Formula_Guard'!B154)=ISBLANK(CN11514),EXACT('Workbook_Formula_Guard'!B154,CN11514)),0,1),1)</x:f>
        <x:v>0</x:v>
      </x:c>
    </x:row>
    <x:row r="11515">
      <x:c r="CL11515" t="str">
        <x:v>Workbook_Formula_Guard</x:v>
      </x:c>
      <x:c r="CM11515" t="str">
        <x:v>C154</x:v>
      </x:c>
      <x:c r="CN11515" t="str">
        <x:v>F:=IF(ISNUMBER($M15),$B15&amp;"|"&amp;ROUND($M15*1000000000000,0),"")</x:v>
      </x:c>
      <x:c r="CO11515" t="n">
        <x:f>IFERROR(IF(AND(TYPE('Workbook_Formula_Guard'!C154)=TYPE(CN11515),ISBLANK('Workbook_Formula_Guard'!C154)=ISBLANK(CN11515),EXACT('Workbook_Formula_Guard'!C154,CN11515)),0,1),1)</x:f>
        <x:v>0</x:v>
      </x:c>
    </x:row>
    <x:row r="11516">
      <x:c r="CL11516" t="str">
        <x:v>Workbook_Formula_Guard</x:v>
      </x:c>
      <x:c r="CM11516" t="str">
        <x:v>A155</x:v>
      </x:c>
      <x:c r="CN11516" t="str">
        <x:v>Rights_Coverage_View</x:v>
      </x:c>
      <x:c r="CO11516" t="n">
        <x:f>IFERROR(IF(AND(TYPE('Workbook_Formula_Guard'!A155)=TYPE(CN11516),ISBLANK('Workbook_Formula_Guard'!A155)=ISBLANK(CN11516),EXACT('Workbook_Formula_Guard'!A155,CN11516)),0,1),1)</x:f>
        <x:v>0</x:v>
      </x:c>
    </x:row>
    <x:row r="11517">
      <x:c r="CL11517" t="str">
        <x:v>Workbook_Formula_Guard</x:v>
      </x:c>
      <x:c r="CM11517" t="str">
        <x:v>B155</x:v>
      </x:c>
      <x:c r="CN11517" t="str">
        <x:v>P15</x:v>
      </x:c>
      <x:c r="CO11517" t="n">
        <x:f>IFERROR(IF(AND(TYPE('Workbook_Formula_Guard'!B155)=TYPE(CN11517),ISBLANK('Workbook_Formula_Guard'!B155)=ISBLANK(CN11517),EXACT('Workbook_Formula_Guard'!B155,CN11517)),0,1),1)</x:f>
        <x:v>0</x:v>
      </x:c>
    </x:row>
    <x:row r="11518">
      <x:c r="CL11518" t="str">
        <x:v>Workbook_Formula_Guard</x:v>
      </x:c>
      <x:c r="CM11518" t="str">
        <x:v>C155</x:v>
      </x:c>
      <x:c r="CN11518" t="str">
        <x:v>F:=IF(ISNUMBER($N15),$B15&amp;"|"&amp;ROUND($N15*1000000000000,0),"")</x:v>
      </x:c>
      <x:c r="CO11518" t="n">
        <x:f>IFERROR(IF(AND(TYPE('Workbook_Formula_Guard'!C155)=TYPE(CN11518),ISBLANK('Workbook_Formula_Guard'!C155)=ISBLANK(CN11518),EXACT('Workbook_Formula_Guard'!C155,CN11518)),0,1),1)</x:f>
        <x:v>0</x:v>
      </x:c>
    </x:row>
    <x:row r="11519">
      <x:c r="CL11519" t="str">
        <x:v>Workbook_Formula_Guard</x:v>
      </x:c>
      <x:c r="CM11519" t="str">
        <x:v>A156</x:v>
      </x:c>
      <x:c r="CN11519" t="str">
        <x:v>Rights_Coverage_View</x:v>
      </x:c>
      <x:c r="CO11519" t="n">
        <x:f>IFERROR(IF(AND(TYPE('Workbook_Formula_Guard'!A156)=TYPE(CN11519),ISBLANK('Workbook_Formula_Guard'!A156)=ISBLANK(CN11519),EXACT('Workbook_Formula_Guard'!A156,CN11519)),0,1),1)</x:f>
        <x:v>0</x:v>
      </x:c>
    </x:row>
    <x:row r="11520">
      <x:c r="CL11520" t="str">
        <x:v>Workbook_Formula_Guard</x:v>
      </x:c>
      <x:c r="CM11520" t="str">
        <x:v>B156</x:v>
      </x:c>
      <x:c r="CN11520" t="str">
        <x:v>F16</x:v>
      </x:c>
      <x:c r="CO11520" t="n">
        <x:f>IFERROR(IF(AND(TYPE('Workbook_Formula_Guard'!B156)=TYPE(CN11520),ISBLANK('Workbook_Formula_Guard'!B156)=ISBLANK(CN11520),EXACT('Workbook_Formula_Guard'!B156,CN11520)),0,1),1)</x:f>
        <x:v>0</x:v>
      </x:c>
    </x:row>
    <x:row r="11521">
      <x:c r="CL11521" t="str">
        <x:v>Workbook_Formula_Guard</x:v>
      </x:c>
      <x:c r="CM11521" t="str">
        <x:v>C156</x:v>
      </x:c>
      <x:c r="CN11521" t="str">
        <x:v>F:=INDEX(I_prop!$B$7:$H$13, MATCH($C16, I_prop!$A$7:$A$13,0), MATCH($D16, I_prop!$B$6:$H$6,0))</x:v>
      </x:c>
      <x:c r="CO11521" t="n">
        <x:f>IFERROR(IF(AND(TYPE('Workbook_Formula_Guard'!C156)=TYPE(CN11521),ISBLANK('Workbook_Formula_Guard'!C156)=ISBLANK(CN11521),EXACT('Workbook_Formula_Guard'!C156,CN11521)),0,1),1)</x:f>
        <x:v>0</x:v>
      </x:c>
    </x:row>
    <x:row r="11522">
      <x:c r="CL11522" t="str">
        <x:v>Workbook_Formula_Guard</x:v>
      </x:c>
      <x:c r="CM11522" t="str">
        <x:v>A157</x:v>
      </x:c>
      <x:c r="CN11522" t="str">
        <x:v>Rights_Coverage_View</x:v>
      </x:c>
      <x:c r="CO11522" t="n">
        <x:f>IFERROR(IF(AND(TYPE('Workbook_Formula_Guard'!A157)=TYPE(CN11522),ISBLANK('Workbook_Formula_Guard'!A157)=ISBLANK(CN11522),EXACT('Workbook_Formula_Guard'!A157,CN11522)),0,1),1)</x:f>
        <x:v>0</x:v>
      </x:c>
    </x:row>
    <x:row r="11523">
      <x:c r="CL11523" t="str">
        <x:v>Workbook_Formula_Guard</x:v>
      </x:c>
      <x:c r="CM11523" t="str">
        <x:v>B157</x:v>
      </x:c>
      <x:c r="CN11523" t="str">
        <x:v>G16</x:v>
      </x:c>
      <x:c r="CO11523" t="n">
        <x:f>IFERROR(IF(AND(TYPE('Workbook_Formula_Guard'!B157)=TYPE(CN11523),ISBLANK('Workbook_Formula_Guard'!B157)=ISBLANK(CN11523),EXACT('Workbook_Formula_Guard'!B157,CN11523)),0,1),1)</x:f>
        <x:v>0</x:v>
      </x:c>
    </x:row>
    <x:row r="11524">
      <x:c r="CL11524" t="str">
        <x:v>Workbook_Formula_Guard</x:v>
      </x:c>
      <x:c r="CM11524" t="str">
        <x:v>C157</x:v>
      </x:c>
      <x:c r="CN11524" t="str">
        <x:v>F:=INDEX(I_prop!$B$18:$H$24, MATCH($C16, I_prop!$A$18:$A$24,0), MATCH($D16, I_prop!$B$17:$H$17,0))</x:v>
      </x:c>
      <x:c r="CO11524" t="n">
        <x:f>IFERROR(IF(AND(TYPE('Workbook_Formula_Guard'!C157)=TYPE(CN11524),ISBLANK('Workbook_Formula_Guard'!C157)=ISBLANK(CN11524),EXACT('Workbook_Formula_Guard'!C157,CN11524)),0,1),1)</x:f>
        <x:v>0</x:v>
      </x:c>
    </x:row>
    <x:row r="11525">
      <x:c r="CL11525" t="str">
        <x:v>Workbook_Formula_Guard</x:v>
      </x:c>
      <x:c r="CM11525" t="str">
        <x:v>A158</x:v>
      </x:c>
      <x:c r="CN11525" t="str">
        <x:v>Rights_Coverage_View</x:v>
      </x:c>
      <x:c r="CO11525" t="n">
        <x:f>IFERROR(IF(AND(TYPE('Workbook_Formula_Guard'!A158)=TYPE(CN11525),ISBLANK('Workbook_Formula_Guard'!A158)=ISBLANK(CN11525),EXACT('Workbook_Formula_Guard'!A158,CN11525)),0,1),1)</x:f>
        <x:v>0</x:v>
      </x:c>
    </x:row>
    <x:row r="11526">
      <x:c r="CL11526" t="str">
        <x:v>Workbook_Formula_Guard</x:v>
      </x:c>
      <x:c r="CM11526" t="str">
        <x:v>B158</x:v>
      </x:c>
      <x:c r="CN11526" t="str">
        <x:v>H16</x:v>
      </x:c>
      <x:c r="CO11526" t="n">
        <x:f>IFERROR(IF(AND(TYPE('Workbook_Formula_Guard'!B158)=TYPE(CN11526),ISBLANK('Workbook_Formula_Guard'!B158)=ISBLANK(CN11526),EXACT('Workbook_Formula_Guard'!B158,CN11526)),0,1),1)</x:f>
        <x:v>0</x:v>
      </x:c>
    </x:row>
    <x:row r="11527">
      <x:c r="CL11527" t="str">
        <x:v>Workbook_Formula_Guard</x:v>
      </x:c>
      <x:c r="CM11527" t="str">
        <x:v>C158</x:v>
      </x:c>
      <x:c r="CN11527" t="str">
        <x:v>F:=IF(ISNUMBER($J16),$J16,IF($J16="INVALID_OVERRIDE","INVALID_OVERRIDE",IF($F16&lt;0,MAX(-1,'Subgroup_Overrides'!$B$7*$F16),$F16)))</x:v>
      </x:c>
      <x:c r="CO11527" t="n">
        <x:f>IFERROR(IF(AND(TYPE('Workbook_Formula_Guard'!C158)=TYPE(CN11527),ISBLANK('Workbook_Formula_Guard'!C158)=ISBLANK(CN11527),EXACT('Workbook_Formula_Guard'!C158,CN11527)),0,1),1)</x:f>
        <x:v>0</x:v>
      </x:c>
    </x:row>
    <x:row r="11528">
      <x:c r="CL11528" t="str">
        <x:v>Workbook_Formula_Guard</x:v>
      </x:c>
      <x:c r="CM11528" t="str">
        <x:v>A159</x:v>
      </x:c>
      <x:c r="CN11528" t="str">
        <x:v>Rights_Coverage_View</x:v>
      </x:c>
      <x:c r="CO11528" t="n">
        <x:f>IFERROR(IF(AND(TYPE('Workbook_Formula_Guard'!A159)=TYPE(CN11528),ISBLANK('Workbook_Formula_Guard'!A159)=ISBLANK(CN11528),EXACT('Workbook_Formula_Guard'!A159,CN11528)),0,1),1)</x:f>
        <x:v>0</x:v>
      </x:c>
    </x:row>
    <x:row r="11529">
      <x:c r="CL11529" t="str">
        <x:v>Workbook_Formula_Guard</x:v>
      </x:c>
      <x:c r="CM11529" t="str">
        <x:v>B159</x:v>
      </x:c>
      <x:c r="CN11529" t="str">
        <x:v>I16</x:v>
      </x:c>
      <x:c r="CO11529" t="n">
        <x:f>IFERROR(IF(AND(TYPE('Workbook_Formula_Guard'!B159)=TYPE(CN11529),ISBLANK('Workbook_Formula_Guard'!B159)=ISBLANK(CN11529),EXACT('Workbook_Formula_Guard'!B159,CN11529)),0,1),1)</x:f>
        <x:v>0</x:v>
      </x:c>
    </x:row>
    <x:row r="11530">
      <x:c r="CL11530" t="str">
        <x:v>Workbook_Formula_Guard</x:v>
      </x:c>
      <x:c r="CM11530" t="str">
        <x:v>C159</x:v>
      </x:c>
      <x:c r="CN11530" t="str">
        <x:v>F:=IF(ISNUMBER($K16),$K16,IF($K16="INVALID_OVERRIDE","INVALID_OVERRIDE",IF($G16&lt;0,MAX(-1,'Subgroup_Overrides'!$B$7*$G16),$G16)))</x:v>
      </x:c>
      <x:c r="CO11530" t="n">
        <x:f>IFERROR(IF(AND(TYPE('Workbook_Formula_Guard'!C159)=TYPE(CN11530),ISBLANK('Workbook_Formula_Guard'!C159)=ISBLANK(CN11530),EXACT('Workbook_Formula_Guard'!C159,CN11530)),0,1),1)</x:f>
        <x:v>0</x:v>
      </x:c>
    </x:row>
    <x:row r="11531">
      <x:c r="CL11531" t="str">
        <x:v>Workbook_Formula_Guard</x:v>
      </x:c>
      <x:c r="CM11531" t="str">
        <x:v>A160</x:v>
      </x:c>
      <x:c r="CN11531" t="str">
        <x:v>Rights_Coverage_View</x:v>
      </x:c>
      <x:c r="CO11531" t="n">
        <x:f>IFERROR(IF(AND(TYPE('Workbook_Formula_Guard'!A160)=TYPE(CN11531),ISBLANK('Workbook_Formula_Guard'!A160)=ISBLANK(CN11531),EXACT('Workbook_Formula_Guard'!A160,CN11531)),0,1),1)</x:f>
        <x:v>0</x:v>
      </x:c>
    </x:row>
    <x:row r="11532">
      <x:c r="CL11532" t="str">
        <x:v>Workbook_Formula_Guard</x:v>
      </x:c>
      <x:c r="CM11532" t="str">
        <x:v>B160</x:v>
      </x:c>
      <x:c r="CN11532" t="str">
        <x:v>J16</x:v>
      </x:c>
      <x:c r="CO11532" t="n">
        <x:f>IFERROR(IF(AND(TYPE('Workbook_Formula_Guard'!B160)=TYPE(CN11532),ISBLANK('Workbook_Formula_Guard'!B160)=ISBLANK(CN11532),EXACT('Workbook_Formula_Guard'!B160,CN11532)),0,1),1)</x:f>
        <x:v>0</x:v>
      </x:c>
    </x:row>
    <x:row r="11533">
      <x:c r="CL11533" t="str">
        <x:v>Workbook_Formula_Guard</x:v>
      </x:c>
      <x:c r="CM11533" t="str">
        <x:v>C160</x:v>
      </x:c>
      <x:c r="CN11533" t="str">
        <x:v>F:=IFERROR(IF(COUNTIF('Subgroup_Overrides'!$H$11:$H$100,"A|"&amp;$C16&amp;"|"&amp;$D16)=0,"",IF(AND(COUNTIF('Subgroup_Overrides'!$H$11:$H$100,"A|"&amp;$C16&amp;"|"&amp;$D16)=1,ISNUMBER(INDEX('Subgroup_Overrides'!$F$11:$F$100,MATCH("A|"&amp;$C16&amp;"|"&amp;$D16,'Subgroup_Overrides'!$H$11:$H$100,0))),NOT(ISBLANK(INDEX('Subgroup_Overrides'!$F$11:$F$100,MATCH("A|"&amp;$C16&amp;"|"&amp;$D16,'Subgroup_Overrides'!$H$11:$H$100,0)))),INDEX('Subgroup_Overrides'!$F$11:$F$100,MATCH("A|"&amp;$C16&amp;"|"&amp;$D16,'Subgroup_Overrides'!$H$11:$H$100,0))&gt;=-1,INDEX('Subgroup_Overrides'!$F$11:$F$100,MATCH("A|"&amp;$C16&amp;"|"&amp;$D16,'Subgroup_Overrides'!$H$11:$H$100,0))&lt;=1,LEN(TRIM(INDEX('Subgroup_Overrides'!$G$11:$G$100,MATCH("A|"&amp;$C16&amp;"|"&amp;$D16,'Subgroup_Overrides'!$H$11:$H$100,0))))&gt;0),INDEX('Subgroup_Overrides'!$F$11:$F$100,MATCH("A|"&amp;$C16&amp;"|"&amp;$D16,'Subgroup_Overrides'!$H$11:$H$100,0)),"INVALID_OVERRIDE")),"INVALID_OVERRIDE")</x:v>
      </x:c>
      <x:c r="CO11533" t="n">
        <x:f>IFERROR(IF(AND(TYPE('Workbook_Formula_Guard'!C160)=TYPE(CN11533),ISBLANK('Workbook_Formula_Guard'!C160)=ISBLANK(CN11533),EXACT('Workbook_Formula_Guard'!C160,CN11533)),0,1),1)</x:f>
        <x:v>0</x:v>
      </x:c>
    </x:row>
    <x:row r="11534">
      <x:c r="CL11534" t="str">
        <x:v>Workbook_Formula_Guard</x:v>
      </x:c>
      <x:c r="CM11534" t="str">
        <x:v>A161</x:v>
      </x:c>
      <x:c r="CN11534" t="str">
        <x:v>Rights_Coverage_View</x:v>
      </x:c>
      <x:c r="CO11534" t="n">
        <x:f>IFERROR(IF(AND(TYPE('Workbook_Formula_Guard'!A161)=TYPE(CN11534),ISBLANK('Workbook_Formula_Guard'!A161)=ISBLANK(CN11534),EXACT('Workbook_Formula_Guard'!A161,CN11534)),0,1),1)</x:f>
        <x:v>0</x:v>
      </x:c>
    </x:row>
    <x:row r="11535">
      <x:c r="CL11535" t="str">
        <x:v>Workbook_Formula_Guard</x:v>
      </x:c>
      <x:c r="CM11535" t="str">
        <x:v>B161</x:v>
      </x:c>
      <x:c r="CN11535" t="str">
        <x:v>K16</x:v>
      </x:c>
      <x:c r="CO11535" t="n">
        <x:f>IFERROR(IF(AND(TYPE('Workbook_Formula_Guard'!B161)=TYPE(CN11535),ISBLANK('Workbook_Formula_Guard'!B161)=ISBLANK(CN11535),EXACT('Workbook_Formula_Guard'!B161,CN11535)),0,1),1)</x:f>
        <x:v>0</x:v>
      </x:c>
    </x:row>
    <x:row r="11536">
      <x:c r="CL11536" t="str">
        <x:v>Workbook_Formula_Guard</x:v>
      </x:c>
      <x:c r="CM11536" t="str">
        <x:v>C161</x:v>
      </x:c>
      <x:c r="CN11536" t="str">
        <x:v>F:=IFERROR(IF(COUNTIF('Subgroup_Overrides'!$H$11:$H$100,"B|"&amp;$C16&amp;"|"&amp;$D16)=0,"",IF(AND(COUNTIF('Subgroup_Overrides'!$H$11:$H$100,"B|"&amp;$C16&amp;"|"&amp;$D16)=1,ISNUMBER(INDEX('Subgroup_Overrides'!$F$11:$F$100,MATCH("B|"&amp;$C16&amp;"|"&amp;$D16,'Subgroup_Overrides'!$H$11:$H$100,0))),NOT(ISBLANK(INDEX('Subgroup_Overrides'!$F$11:$F$100,MATCH("B|"&amp;$C16&amp;"|"&amp;$D16,'Subgroup_Overrides'!$H$11:$H$100,0)))),INDEX('Subgroup_Overrides'!$F$11:$F$100,MATCH("B|"&amp;$C16&amp;"|"&amp;$D16,'Subgroup_Overrides'!$H$11:$H$100,0))&gt;=-1,INDEX('Subgroup_Overrides'!$F$11:$F$100,MATCH("B|"&amp;$C16&amp;"|"&amp;$D16,'Subgroup_Overrides'!$H$11:$H$100,0))&lt;=1,LEN(TRIM(INDEX('Subgroup_Overrides'!$G$11:$G$100,MATCH("B|"&amp;$C16&amp;"|"&amp;$D16,'Subgroup_Overrides'!$H$11:$H$100,0))))&gt;0),INDEX('Subgroup_Overrides'!$F$11:$F$100,MATCH("B|"&amp;$C16&amp;"|"&amp;$D16,'Subgroup_Overrides'!$H$11:$H$100,0)),"INVALID_OVERRIDE")),"INVALID_OVERRIDE")</x:v>
      </x:c>
      <x:c r="CO11536" t="n">
        <x:f>IFERROR(IF(AND(TYPE('Workbook_Formula_Guard'!C161)=TYPE(CN11536),ISBLANK('Workbook_Formula_Guard'!C161)=ISBLANK(CN11536),EXACT('Workbook_Formula_Guard'!C161,CN11536)),0,1),1)</x:f>
        <x:v>0</x:v>
      </x:c>
    </x:row>
    <x:row r="11537">
      <x:c r="CL11537" t="str">
        <x:v>Workbook_Formula_Guard</x:v>
      </x:c>
      <x:c r="CM11537" t="str">
        <x:v>A162</x:v>
      </x:c>
      <x:c r="CN11537" t="str">
        <x:v>Rights_Coverage_View</x:v>
      </x:c>
      <x:c r="CO11537" t="n">
        <x:f>IFERROR(IF(AND(TYPE('Workbook_Formula_Guard'!A162)=TYPE(CN11537),ISBLANK('Workbook_Formula_Guard'!A162)=ISBLANK(CN11537),EXACT('Workbook_Formula_Guard'!A162,CN11537)),0,1),1)</x:f>
        <x:v>0</x:v>
      </x:c>
    </x:row>
    <x:row r="11538">
      <x:c r="CL11538" t="str">
        <x:v>Workbook_Formula_Guard</x:v>
      </x:c>
      <x:c r="CM11538" t="str">
        <x:v>B162</x:v>
      </x:c>
      <x:c r="CN11538" t="str">
        <x:v>L16</x:v>
      </x:c>
      <x:c r="CO11538" t="n">
        <x:f>IFERROR(IF(AND(TYPE('Workbook_Formula_Guard'!B162)=TYPE(CN11538),ISBLANK('Workbook_Formula_Guard'!B162)=ISBLANK(CN11538),EXACT('Workbook_Formula_Guard'!B162,CN11538)),0,1),1)</x:f>
        <x:v>0</x:v>
      </x:c>
    </x:row>
    <x:row r="11539">
      <x:c r="CL11539" t="str">
        <x:v>Workbook_Formula_Guard</x:v>
      </x:c>
      <x:c r="CM11539" t="str">
        <x:v>C162</x:v>
      </x:c>
      <x:c r="CN11539" t="str">
        <x:v>F:=TRIM(B16)</x:v>
      </x:c>
      <x:c r="CO11539" t="n">
        <x:f>IFERROR(IF(AND(TYPE('Workbook_Formula_Guard'!C162)=TYPE(CN11539),ISBLANK('Workbook_Formula_Guard'!C162)=ISBLANK(CN11539),EXACT('Workbook_Formula_Guard'!C162,CN11539)),0,1),1)</x:f>
        <x:v>0</x:v>
      </x:c>
    </x:row>
    <x:row r="11540">
      <x:c r="CL11540" t="str">
        <x:v>Workbook_Formula_Guard</x:v>
      </x:c>
      <x:c r="CM11540" t="str">
        <x:v>A163</x:v>
      </x:c>
      <x:c r="CN11540" t="str">
        <x:v>Rights_Coverage_View</x:v>
      </x:c>
      <x:c r="CO11540" t="n">
        <x:f>IFERROR(IF(AND(TYPE('Workbook_Formula_Guard'!A163)=TYPE(CN11540),ISBLANK('Workbook_Formula_Guard'!A163)=ISBLANK(CN11540),EXACT('Workbook_Formula_Guard'!A163,CN11540)),0,1),1)</x:f>
        <x:v>0</x:v>
      </x:c>
    </x:row>
    <x:row r="11541">
      <x:c r="CL11541" t="str">
        <x:v>Workbook_Formula_Guard</x:v>
      </x:c>
      <x:c r="CM11541" t="str">
        <x:v>B163</x:v>
      </x:c>
      <x:c r="CN11541" t="str">
        <x:v>M16</x:v>
      </x:c>
      <x:c r="CO11541" t="n">
        <x:f>IFERROR(IF(AND(TYPE('Workbook_Formula_Guard'!B163)=TYPE(CN11541),ISBLANK('Workbook_Formula_Guard'!B163)=ISBLANK(CN11541),EXACT('Workbook_Formula_Guard'!B163,CN11541)),0,1),1)</x:f>
        <x:v>0</x:v>
      </x:c>
    </x:row>
    <x:row r="11542">
      <x:c r="CL11542" t="str">
        <x:v>Workbook_Formula_Guard</x:v>
      </x:c>
      <x:c r="CM11542" t="str">
        <x:v>C163</x:v>
      </x:c>
      <x:c r="CN11542" t="str">
        <x:v>F:=IF(ISNUMBER($H16),$H16,"")</x:v>
      </x:c>
      <x:c r="CO11542" t="n">
        <x:f>IFERROR(IF(AND(TYPE('Workbook_Formula_Guard'!C163)=TYPE(CN11542),ISBLANK('Workbook_Formula_Guard'!C163)=ISBLANK(CN11542),EXACT('Workbook_Formula_Guard'!C163,CN11542)),0,1),1)</x:f>
        <x:v>0</x:v>
      </x:c>
    </x:row>
    <x:row r="11543">
      <x:c r="CL11543" t="str">
        <x:v>Workbook_Formula_Guard</x:v>
      </x:c>
      <x:c r="CM11543" t="str">
        <x:v>A164</x:v>
      </x:c>
      <x:c r="CN11543" t="str">
        <x:v>Rights_Coverage_View</x:v>
      </x:c>
      <x:c r="CO11543" t="n">
        <x:f>IFERROR(IF(AND(TYPE('Workbook_Formula_Guard'!A164)=TYPE(CN11543),ISBLANK('Workbook_Formula_Guard'!A164)=ISBLANK(CN11543),EXACT('Workbook_Formula_Guard'!A164,CN11543)),0,1),1)</x:f>
        <x:v>0</x:v>
      </x:c>
    </x:row>
    <x:row r="11544">
      <x:c r="CL11544" t="str">
        <x:v>Workbook_Formula_Guard</x:v>
      </x:c>
      <x:c r="CM11544" t="str">
        <x:v>B164</x:v>
      </x:c>
      <x:c r="CN11544" t="str">
        <x:v>N16</x:v>
      </x:c>
      <x:c r="CO11544" t="n">
        <x:f>IFERROR(IF(AND(TYPE('Workbook_Formula_Guard'!B164)=TYPE(CN11544),ISBLANK('Workbook_Formula_Guard'!B164)=ISBLANK(CN11544),EXACT('Workbook_Formula_Guard'!B164,CN11544)),0,1),1)</x:f>
        <x:v>0</x:v>
      </x:c>
    </x:row>
    <x:row r="11545">
      <x:c r="CL11545" t="str">
        <x:v>Workbook_Formula_Guard</x:v>
      </x:c>
      <x:c r="CM11545" t="str">
        <x:v>C164</x:v>
      </x:c>
      <x:c r="CN11545" t="str">
        <x:v>F:=IF(ISNUMBER($I16),$I16,"")</x:v>
      </x:c>
      <x:c r="CO11545" t="n">
        <x:f>IFERROR(IF(AND(TYPE('Workbook_Formula_Guard'!C164)=TYPE(CN11545),ISBLANK('Workbook_Formula_Guard'!C164)=ISBLANK(CN11545),EXACT('Workbook_Formula_Guard'!C164,CN11545)),0,1),1)</x:f>
        <x:v>0</x:v>
      </x:c>
    </x:row>
    <x:row r="11546">
      <x:c r="CL11546" t="str">
        <x:v>Workbook_Formula_Guard</x:v>
      </x:c>
      <x:c r="CM11546" t="str">
        <x:v>A165</x:v>
      </x:c>
      <x:c r="CN11546" t="str">
        <x:v>Rights_Coverage_View</x:v>
      </x:c>
      <x:c r="CO11546" t="n">
        <x:f>IFERROR(IF(AND(TYPE('Workbook_Formula_Guard'!A165)=TYPE(CN11546),ISBLANK('Workbook_Formula_Guard'!A165)=ISBLANK(CN11546),EXACT('Workbook_Formula_Guard'!A165,CN11546)),0,1),1)</x:f>
        <x:v>0</x:v>
      </x:c>
    </x:row>
    <x:row r="11547">
      <x:c r="CL11547" t="str">
        <x:v>Workbook_Formula_Guard</x:v>
      </x:c>
      <x:c r="CM11547" t="str">
        <x:v>B165</x:v>
      </x:c>
      <x:c r="CN11547" t="str">
        <x:v>O16</x:v>
      </x:c>
      <x:c r="CO11547" t="n">
        <x:f>IFERROR(IF(AND(TYPE('Workbook_Formula_Guard'!B165)=TYPE(CN11547),ISBLANK('Workbook_Formula_Guard'!B165)=ISBLANK(CN11547),EXACT('Workbook_Formula_Guard'!B165,CN11547)),0,1),1)</x:f>
        <x:v>0</x:v>
      </x:c>
    </x:row>
    <x:row r="11548">
      <x:c r="CL11548" t="str">
        <x:v>Workbook_Formula_Guard</x:v>
      </x:c>
      <x:c r="CM11548" t="str">
        <x:v>C165</x:v>
      </x:c>
      <x:c r="CN11548" t="str">
        <x:v>F:=IF(ISNUMBER($M16),$B16&amp;"|"&amp;ROUND($M16*1000000000000,0),"")</x:v>
      </x:c>
      <x:c r="CO11548" t="n">
        <x:f>IFERROR(IF(AND(TYPE('Workbook_Formula_Guard'!C165)=TYPE(CN11548),ISBLANK('Workbook_Formula_Guard'!C165)=ISBLANK(CN11548),EXACT('Workbook_Formula_Guard'!C165,CN11548)),0,1),1)</x:f>
        <x:v>0</x:v>
      </x:c>
    </x:row>
    <x:row r="11549">
      <x:c r="CL11549" t="str">
        <x:v>Workbook_Formula_Guard</x:v>
      </x:c>
      <x:c r="CM11549" t="str">
        <x:v>A166</x:v>
      </x:c>
      <x:c r="CN11549" t="str">
        <x:v>Rights_Coverage_View</x:v>
      </x:c>
      <x:c r="CO11549" t="n">
        <x:f>IFERROR(IF(AND(TYPE('Workbook_Formula_Guard'!A166)=TYPE(CN11549),ISBLANK('Workbook_Formula_Guard'!A166)=ISBLANK(CN11549),EXACT('Workbook_Formula_Guard'!A166,CN11549)),0,1),1)</x:f>
        <x:v>0</x:v>
      </x:c>
    </x:row>
    <x:row r="11550">
      <x:c r="CL11550" t="str">
        <x:v>Workbook_Formula_Guard</x:v>
      </x:c>
      <x:c r="CM11550" t="str">
        <x:v>B166</x:v>
      </x:c>
      <x:c r="CN11550" t="str">
        <x:v>P16</x:v>
      </x:c>
      <x:c r="CO11550" t="n">
        <x:f>IFERROR(IF(AND(TYPE('Workbook_Formula_Guard'!B166)=TYPE(CN11550),ISBLANK('Workbook_Formula_Guard'!B166)=ISBLANK(CN11550),EXACT('Workbook_Formula_Guard'!B166,CN11550)),0,1),1)</x:f>
        <x:v>0</x:v>
      </x:c>
    </x:row>
    <x:row r="11551">
      <x:c r="CL11551" t="str">
        <x:v>Workbook_Formula_Guard</x:v>
      </x:c>
      <x:c r="CM11551" t="str">
        <x:v>C166</x:v>
      </x:c>
      <x:c r="CN11551" t="str">
        <x:v>F:=IF(ISNUMBER($N16),$B16&amp;"|"&amp;ROUND($N16*1000000000000,0),"")</x:v>
      </x:c>
      <x:c r="CO11551" t="n">
        <x:f>IFERROR(IF(AND(TYPE('Workbook_Formula_Guard'!C166)=TYPE(CN11551),ISBLANK('Workbook_Formula_Guard'!C166)=ISBLANK(CN11551),EXACT('Workbook_Formula_Guard'!C166,CN11551)),0,1),1)</x:f>
        <x:v>0</x:v>
      </x:c>
    </x:row>
    <x:row r="11552">
      <x:c r="CL11552" t="str">
        <x:v>Workbook_Formula_Guard</x:v>
      </x:c>
      <x:c r="CM11552" t="str">
        <x:v>A167</x:v>
      </x:c>
      <x:c r="CN11552" t="str">
        <x:v>Rights_Coverage_View</x:v>
      </x:c>
      <x:c r="CO11552" t="n">
        <x:f>IFERROR(IF(AND(TYPE('Workbook_Formula_Guard'!A167)=TYPE(CN11552),ISBLANK('Workbook_Formula_Guard'!A167)=ISBLANK(CN11552),EXACT('Workbook_Formula_Guard'!A167,CN11552)),0,1),1)</x:f>
        <x:v>0</x:v>
      </x:c>
    </x:row>
    <x:row r="11553">
      <x:c r="CL11553" t="str">
        <x:v>Workbook_Formula_Guard</x:v>
      </x:c>
      <x:c r="CM11553" t="str">
        <x:v>B167</x:v>
      </x:c>
      <x:c r="CN11553" t="str">
        <x:v>F17</x:v>
      </x:c>
      <x:c r="CO11553" t="n">
        <x:f>IFERROR(IF(AND(TYPE('Workbook_Formula_Guard'!B167)=TYPE(CN11553),ISBLANK('Workbook_Formula_Guard'!B167)=ISBLANK(CN11553),EXACT('Workbook_Formula_Guard'!B167,CN11553)),0,1),1)</x:f>
        <x:v>0</x:v>
      </x:c>
    </x:row>
    <x:row r="11554">
      <x:c r="CL11554" t="str">
        <x:v>Workbook_Formula_Guard</x:v>
      </x:c>
      <x:c r="CM11554" t="str">
        <x:v>C167</x:v>
      </x:c>
      <x:c r="CN11554" t="str">
        <x:v>F:=INDEX(I_prop!$B$7:$H$13, MATCH($C17, I_prop!$A$7:$A$13,0), MATCH($D17, I_prop!$B$6:$H$6,0))</x:v>
      </x:c>
      <x:c r="CO11554" t="n">
        <x:f>IFERROR(IF(AND(TYPE('Workbook_Formula_Guard'!C167)=TYPE(CN11554),ISBLANK('Workbook_Formula_Guard'!C167)=ISBLANK(CN11554),EXACT('Workbook_Formula_Guard'!C167,CN11554)),0,1),1)</x:f>
        <x:v>0</x:v>
      </x:c>
    </x:row>
    <x:row r="11555">
      <x:c r="CL11555" t="str">
        <x:v>Workbook_Formula_Guard</x:v>
      </x:c>
      <x:c r="CM11555" t="str">
        <x:v>A168</x:v>
      </x:c>
      <x:c r="CN11555" t="str">
        <x:v>Rights_Coverage_View</x:v>
      </x:c>
      <x:c r="CO11555" t="n">
        <x:f>IFERROR(IF(AND(TYPE('Workbook_Formula_Guard'!A168)=TYPE(CN11555),ISBLANK('Workbook_Formula_Guard'!A168)=ISBLANK(CN11555),EXACT('Workbook_Formula_Guard'!A168,CN11555)),0,1),1)</x:f>
        <x:v>0</x:v>
      </x:c>
    </x:row>
    <x:row r="11556">
      <x:c r="CL11556" t="str">
        <x:v>Workbook_Formula_Guard</x:v>
      </x:c>
      <x:c r="CM11556" t="str">
        <x:v>B168</x:v>
      </x:c>
      <x:c r="CN11556" t="str">
        <x:v>G17</x:v>
      </x:c>
      <x:c r="CO11556" t="n">
        <x:f>IFERROR(IF(AND(TYPE('Workbook_Formula_Guard'!B168)=TYPE(CN11556),ISBLANK('Workbook_Formula_Guard'!B168)=ISBLANK(CN11556),EXACT('Workbook_Formula_Guard'!B168,CN11556)),0,1),1)</x:f>
        <x:v>0</x:v>
      </x:c>
    </x:row>
    <x:row r="11557">
      <x:c r="CL11557" t="str">
        <x:v>Workbook_Formula_Guard</x:v>
      </x:c>
      <x:c r="CM11557" t="str">
        <x:v>C168</x:v>
      </x:c>
      <x:c r="CN11557" t="str">
        <x:v>F:=INDEX(I_prop!$B$18:$H$24, MATCH($C17, I_prop!$A$18:$A$24,0), MATCH($D17, I_prop!$B$17:$H$17,0))</x:v>
      </x:c>
      <x:c r="CO11557" t="n">
        <x:f>IFERROR(IF(AND(TYPE('Workbook_Formula_Guard'!C168)=TYPE(CN11557),ISBLANK('Workbook_Formula_Guard'!C168)=ISBLANK(CN11557),EXACT('Workbook_Formula_Guard'!C168,CN11557)),0,1),1)</x:f>
        <x:v>0</x:v>
      </x:c>
    </x:row>
    <x:row r="11558">
      <x:c r="CL11558" t="str">
        <x:v>Workbook_Formula_Guard</x:v>
      </x:c>
      <x:c r="CM11558" t="str">
        <x:v>A169</x:v>
      </x:c>
      <x:c r="CN11558" t="str">
        <x:v>Rights_Coverage_View</x:v>
      </x:c>
      <x:c r="CO11558" t="n">
        <x:f>IFERROR(IF(AND(TYPE('Workbook_Formula_Guard'!A169)=TYPE(CN11558),ISBLANK('Workbook_Formula_Guard'!A169)=ISBLANK(CN11558),EXACT('Workbook_Formula_Guard'!A169,CN11558)),0,1),1)</x:f>
        <x:v>0</x:v>
      </x:c>
    </x:row>
    <x:row r="11559">
      <x:c r="CL11559" t="str">
        <x:v>Workbook_Formula_Guard</x:v>
      </x:c>
      <x:c r="CM11559" t="str">
        <x:v>B169</x:v>
      </x:c>
      <x:c r="CN11559" t="str">
        <x:v>H17</x:v>
      </x:c>
      <x:c r="CO11559" t="n">
        <x:f>IFERROR(IF(AND(TYPE('Workbook_Formula_Guard'!B169)=TYPE(CN11559),ISBLANK('Workbook_Formula_Guard'!B169)=ISBLANK(CN11559),EXACT('Workbook_Formula_Guard'!B169,CN11559)),0,1),1)</x:f>
        <x:v>0</x:v>
      </x:c>
    </x:row>
    <x:row r="11560">
      <x:c r="CL11560" t="str">
        <x:v>Workbook_Formula_Guard</x:v>
      </x:c>
      <x:c r="CM11560" t="str">
        <x:v>C169</x:v>
      </x:c>
      <x:c r="CN11560" t="str">
        <x:v>F:=IF(ISNUMBER($J17),$J17,IF($J17="INVALID_OVERRIDE","INVALID_OVERRIDE",IF($F17&lt;0,MAX(-1,'Subgroup_Overrides'!$B$7*$F17),$F17)))</x:v>
      </x:c>
      <x:c r="CO11560" t="n">
        <x:f>IFERROR(IF(AND(TYPE('Workbook_Formula_Guard'!C169)=TYPE(CN11560),ISBLANK('Workbook_Formula_Guard'!C169)=ISBLANK(CN11560),EXACT('Workbook_Formula_Guard'!C169,CN11560)),0,1),1)</x:f>
        <x:v>0</x:v>
      </x:c>
    </x:row>
    <x:row r="11561">
      <x:c r="CL11561" t="str">
        <x:v>Workbook_Formula_Guard</x:v>
      </x:c>
      <x:c r="CM11561" t="str">
        <x:v>A170</x:v>
      </x:c>
      <x:c r="CN11561" t="str">
        <x:v>Rights_Coverage_View</x:v>
      </x:c>
      <x:c r="CO11561" t="n">
        <x:f>IFERROR(IF(AND(TYPE('Workbook_Formula_Guard'!A170)=TYPE(CN11561),ISBLANK('Workbook_Formula_Guard'!A170)=ISBLANK(CN11561),EXACT('Workbook_Formula_Guard'!A170,CN11561)),0,1),1)</x:f>
        <x:v>0</x:v>
      </x:c>
    </x:row>
    <x:row r="11562">
      <x:c r="CL11562" t="str">
        <x:v>Workbook_Formula_Guard</x:v>
      </x:c>
      <x:c r="CM11562" t="str">
        <x:v>B170</x:v>
      </x:c>
      <x:c r="CN11562" t="str">
        <x:v>I17</x:v>
      </x:c>
      <x:c r="CO11562" t="n">
        <x:f>IFERROR(IF(AND(TYPE('Workbook_Formula_Guard'!B170)=TYPE(CN11562),ISBLANK('Workbook_Formula_Guard'!B170)=ISBLANK(CN11562),EXACT('Workbook_Formula_Guard'!B170,CN11562)),0,1),1)</x:f>
        <x:v>0</x:v>
      </x:c>
    </x:row>
    <x:row r="11563">
      <x:c r="CL11563" t="str">
        <x:v>Workbook_Formula_Guard</x:v>
      </x:c>
      <x:c r="CM11563" t="str">
        <x:v>C170</x:v>
      </x:c>
      <x:c r="CN11563" t="str">
        <x:v>F:=IF(ISNUMBER($K17),$K17,IF($K17="INVALID_OVERRIDE","INVALID_OVERRIDE",IF($G17&lt;0,MAX(-1,'Subgroup_Overrides'!$B$7*$G17),$G17)))</x:v>
      </x:c>
      <x:c r="CO11563" t="n">
        <x:f>IFERROR(IF(AND(TYPE('Workbook_Formula_Guard'!C170)=TYPE(CN11563),ISBLANK('Workbook_Formula_Guard'!C170)=ISBLANK(CN11563),EXACT('Workbook_Formula_Guard'!C170,CN11563)),0,1),1)</x:f>
        <x:v>0</x:v>
      </x:c>
    </x:row>
    <x:row r="11564">
      <x:c r="CL11564" t="str">
        <x:v>Workbook_Formula_Guard</x:v>
      </x:c>
      <x:c r="CM11564" t="str">
        <x:v>A171</x:v>
      </x:c>
      <x:c r="CN11564" t="str">
        <x:v>Rights_Coverage_View</x:v>
      </x:c>
      <x:c r="CO11564" t="n">
        <x:f>IFERROR(IF(AND(TYPE('Workbook_Formula_Guard'!A171)=TYPE(CN11564),ISBLANK('Workbook_Formula_Guard'!A171)=ISBLANK(CN11564),EXACT('Workbook_Formula_Guard'!A171,CN11564)),0,1),1)</x:f>
        <x:v>0</x:v>
      </x:c>
    </x:row>
    <x:row r="11565">
      <x:c r="CL11565" t="str">
        <x:v>Workbook_Formula_Guard</x:v>
      </x:c>
      <x:c r="CM11565" t="str">
        <x:v>B171</x:v>
      </x:c>
      <x:c r="CN11565" t="str">
        <x:v>J17</x:v>
      </x:c>
      <x:c r="CO11565" t="n">
        <x:f>IFERROR(IF(AND(TYPE('Workbook_Formula_Guard'!B171)=TYPE(CN11565),ISBLANK('Workbook_Formula_Guard'!B171)=ISBLANK(CN11565),EXACT('Workbook_Formula_Guard'!B171,CN11565)),0,1),1)</x:f>
        <x:v>0</x:v>
      </x:c>
    </x:row>
    <x:row r="11566">
      <x:c r="CL11566" t="str">
        <x:v>Workbook_Formula_Guard</x:v>
      </x:c>
      <x:c r="CM11566" t="str">
        <x:v>C171</x:v>
      </x:c>
      <x:c r="CN11566" t="str">
        <x:v>F:=IFERROR(IF(COUNTIF('Subgroup_Overrides'!$H$11:$H$100,"A|"&amp;$C17&amp;"|"&amp;$D17)=0,"",IF(AND(COUNTIF('Subgroup_Overrides'!$H$11:$H$100,"A|"&amp;$C17&amp;"|"&amp;$D17)=1,ISNUMBER(INDEX('Subgroup_Overrides'!$F$11:$F$100,MATCH("A|"&amp;$C17&amp;"|"&amp;$D17,'Subgroup_Overrides'!$H$11:$H$100,0))),NOT(ISBLANK(INDEX('Subgroup_Overrides'!$F$11:$F$100,MATCH("A|"&amp;$C17&amp;"|"&amp;$D17,'Subgroup_Overrides'!$H$11:$H$100,0)))),INDEX('Subgroup_Overrides'!$F$11:$F$100,MATCH("A|"&amp;$C17&amp;"|"&amp;$D17,'Subgroup_Overrides'!$H$11:$H$100,0))&gt;=-1,INDEX('Subgroup_Overrides'!$F$11:$F$100,MATCH("A|"&amp;$C17&amp;"|"&amp;$D17,'Subgroup_Overrides'!$H$11:$H$100,0))&lt;=1,LEN(TRIM(INDEX('Subgroup_Overrides'!$G$11:$G$100,MATCH("A|"&amp;$C17&amp;"|"&amp;$D17,'Subgroup_Overrides'!$H$11:$H$100,0))))&gt;0),INDEX('Subgroup_Overrides'!$F$11:$F$100,MATCH("A|"&amp;$C17&amp;"|"&amp;$D17,'Subgroup_Overrides'!$H$11:$H$100,0)),"INVALID_OVERRIDE")),"INVALID_OVERRIDE")</x:v>
      </x:c>
      <x:c r="CO11566" t="n">
        <x:f>IFERROR(IF(AND(TYPE('Workbook_Formula_Guard'!C171)=TYPE(CN11566),ISBLANK('Workbook_Formula_Guard'!C171)=ISBLANK(CN11566),EXACT('Workbook_Formula_Guard'!C171,CN11566)),0,1),1)</x:f>
        <x:v>0</x:v>
      </x:c>
    </x:row>
    <x:row r="11567">
      <x:c r="CL11567" t="str">
        <x:v>Workbook_Formula_Guard</x:v>
      </x:c>
      <x:c r="CM11567" t="str">
        <x:v>A172</x:v>
      </x:c>
      <x:c r="CN11567" t="str">
        <x:v>Rights_Coverage_View</x:v>
      </x:c>
      <x:c r="CO11567" t="n">
        <x:f>IFERROR(IF(AND(TYPE('Workbook_Formula_Guard'!A172)=TYPE(CN11567),ISBLANK('Workbook_Formula_Guard'!A172)=ISBLANK(CN11567),EXACT('Workbook_Formula_Guard'!A172,CN11567)),0,1),1)</x:f>
        <x:v>0</x:v>
      </x:c>
    </x:row>
    <x:row r="11568">
      <x:c r="CL11568" t="str">
        <x:v>Workbook_Formula_Guard</x:v>
      </x:c>
      <x:c r="CM11568" t="str">
        <x:v>B172</x:v>
      </x:c>
      <x:c r="CN11568" t="str">
        <x:v>K17</x:v>
      </x:c>
      <x:c r="CO11568" t="n">
        <x:f>IFERROR(IF(AND(TYPE('Workbook_Formula_Guard'!B172)=TYPE(CN11568),ISBLANK('Workbook_Formula_Guard'!B172)=ISBLANK(CN11568),EXACT('Workbook_Formula_Guard'!B172,CN11568)),0,1),1)</x:f>
        <x:v>0</x:v>
      </x:c>
    </x:row>
    <x:row r="11569">
      <x:c r="CL11569" t="str">
        <x:v>Workbook_Formula_Guard</x:v>
      </x:c>
      <x:c r="CM11569" t="str">
        <x:v>C172</x:v>
      </x:c>
      <x:c r="CN11569" t="str">
        <x:v>F:=IFERROR(IF(COUNTIF('Subgroup_Overrides'!$H$11:$H$100,"B|"&amp;$C17&amp;"|"&amp;$D17)=0,"",IF(AND(COUNTIF('Subgroup_Overrides'!$H$11:$H$100,"B|"&amp;$C17&amp;"|"&amp;$D17)=1,ISNUMBER(INDEX('Subgroup_Overrides'!$F$11:$F$100,MATCH("B|"&amp;$C17&amp;"|"&amp;$D17,'Subgroup_Overrides'!$H$11:$H$100,0))),NOT(ISBLANK(INDEX('Subgroup_Overrides'!$F$11:$F$100,MATCH("B|"&amp;$C17&amp;"|"&amp;$D17,'Subgroup_Overrides'!$H$11:$H$100,0)))),INDEX('Subgroup_Overrides'!$F$11:$F$100,MATCH("B|"&amp;$C17&amp;"|"&amp;$D17,'Subgroup_Overrides'!$H$11:$H$100,0))&gt;=-1,INDEX('Subgroup_Overrides'!$F$11:$F$100,MATCH("B|"&amp;$C17&amp;"|"&amp;$D17,'Subgroup_Overrides'!$H$11:$H$100,0))&lt;=1,LEN(TRIM(INDEX('Subgroup_Overrides'!$G$11:$G$100,MATCH("B|"&amp;$C17&amp;"|"&amp;$D17,'Subgroup_Overrides'!$H$11:$H$100,0))))&gt;0),INDEX('Subgroup_Overrides'!$F$11:$F$100,MATCH("B|"&amp;$C17&amp;"|"&amp;$D17,'Subgroup_Overrides'!$H$11:$H$100,0)),"INVALID_OVERRIDE")),"INVALID_OVERRIDE")</x:v>
      </x:c>
      <x:c r="CO11569" t="n">
        <x:f>IFERROR(IF(AND(TYPE('Workbook_Formula_Guard'!C172)=TYPE(CN11569),ISBLANK('Workbook_Formula_Guard'!C172)=ISBLANK(CN11569),EXACT('Workbook_Formula_Guard'!C172,CN11569)),0,1),1)</x:f>
        <x:v>0</x:v>
      </x:c>
    </x:row>
    <x:row r="11570">
      <x:c r="CL11570" t="str">
        <x:v>Workbook_Formula_Guard</x:v>
      </x:c>
      <x:c r="CM11570" t="str">
        <x:v>A173</x:v>
      </x:c>
      <x:c r="CN11570" t="str">
        <x:v>Rights_Coverage_View</x:v>
      </x:c>
      <x:c r="CO11570" t="n">
        <x:f>IFERROR(IF(AND(TYPE('Workbook_Formula_Guard'!A173)=TYPE(CN11570),ISBLANK('Workbook_Formula_Guard'!A173)=ISBLANK(CN11570),EXACT('Workbook_Formula_Guard'!A173,CN11570)),0,1),1)</x:f>
        <x:v>0</x:v>
      </x:c>
    </x:row>
    <x:row r="11571">
      <x:c r="CL11571" t="str">
        <x:v>Workbook_Formula_Guard</x:v>
      </x:c>
      <x:c r="CM11571" t="str">
        <x:v>B173</x:v>
      </x:c>
      <x:c r="CN11571" t="str">
        <x:v>L17</x:v>
      </x:c>
      <x:c r="CO11571" t="n">
        <x:f>IFERROR(IF(AND(TYPE('Workbook_Formula_Guard'!B173)=TYPE(CN11571),ISBLANK('Workbook_Formula_Guard'!B173)=ISBLANK(CN11571),EXACT('Workbook_Formula_Guard'!B173,CN11571)),0,1),1)</x:f>
        <x:v>0</x:v>
      </x:c>
    </x:row>
    <x:row r="11572">
      <x:c r="CL11572" t="str">
        <x:v>Workbook_Formula_Guard</x:v>
      </x:c>
      <x:c r="CM11572" t="str">
        <x:v>C173</x:v>
      </x:c>
      <x:c r="CN11572" t="str">
        <x:v>F:=TRIM(B17)</x:v>
      </x:c>
      <x:c r="CO11572" t="n">
        <x:f>IFERROR(IF(AND(TYPE('Workbook_Formula_Guard'!C173)=TYPE(CN11572),ISBLANK('Workbook_Formula_Guard'!C173)=ISBLANK(CN11572),EXACT('Workbook_Formula_Guard'!C173,CN11572)),0,1),1)</x:f>
        <x:v>0</x:v>
      </x:c>
    </x:row>
    <x:row r="11573">
      <x:c r="CL11573" t="str">
        <x:v>Workbook_Formula_Guard</x:v>
      </x:c>
      <x:c r="CM11573" t="str">
        <x:v>A174</x:v>
      </x:c>
      <x:c r="CN11573" t="str">
        <x:v>Rights_Coverage_View</x:v>
      </x:c>
      <x:c r="CO11573" t="n">
        <x:f>IFERROR(IF(AND(TYPE('Workbook_Formula_Guard'!A174)=TYPE(CN11573),ISBLANK('Workbook_Formula_Guard'!A174)=ISBLANK(CN11573),EXACT('Workbook_Formula_Guard'!A174,CN11573)),0,1),1)</x:f>
        <x:v>0</x:v>
      </x:c>
    </x:row>
    <x:row r="11574">
      <x:c r="CL11574" t="str">
        <x:v>Workbook_Formula_Guard</x:v>
      </x:c>
      <x:c r="CM11574" t="str">
        <x:v>B174</x:v>
      </x:c>
      <x:c r="CN11574" t="str">
        <x:v>M17</x:v>
      </x:c>
      <x:c r="CO11574" t="n">
        <x:f>IFERROR(IF(AND(TYPE('Workbook_Formula_Guard'!B174)=TYPE(CN11574),ISBLANK('Workbook_Formula_Guard'!B174)=ISBLANK(CN11574),EXACT('Workbook_Formula_Guard'!B174,CN11574)),0,1),1)</x:f>
        <x:v>0</x:v>
      </x:c>
    </x:row>
    <x:row r="11575">
      <x:c r="CL11575" t="str">
        <x:v>Workbook_Formula_Guard</x:v>
      </x:c>
      <x:c r="CM11575" t="str">
        <x:v>C174</x:v>
      </x:c>
      <x:c r="CN11575" t="str">
        <x:v>F:=IF(ISNUMBER($H17),$H17,"")</x:v>
      </x:c>
      <x:c r="CO11575" t="n">
        <x:f>IFERROR(IF(AND(TYPE('Workbook_Formula_Guard'!C174)=TYPE(CN11575),ISBLANK('Workbook_Formula_Guard'!C174)=ISBLANK(CN11575),EXACT('Workbook_Formula_Guard'!C174,CN11575)),0,1),1)</x:f>
        <x:v>0</x:v>
      </x:c>
    </x:row>
    <x:row r="11576">
      <x:c r="CL11576" t="str">
        <x:v>Workbook_Formula_Guard</x:v>
      </x:c>
      <x:c r="CM11576" t="str">
        <x:v>A175</x:v>
      </x:c>
      <x:c r="CN11576" t="str">
        <x:v>Rights_Coverage_View</x:v>
      </x:c>
      <x:c r="CO11576" t="n">
        <x:f>IFERROR(IF(AND(TYPE('Workbook_Formula_Guard'!A175)=TYPE(CN11576),ISBLANK('Workbook_Formula_Guard'!A175)=ISBLANK(CN11576),EXACT('Workbook_Formula_Guard'!A175,CN11576)),0,1),1)</x:f>
        <x:v>0</x:v>
      </x:c>
    </x:row>
    <x:row r="11577">
      <x:c r="CL11577" t="str">
        <x:v>Workbook_Formula_Guard</x:v>
      </x:c>
      <x:c r="CM11577" t="str">
        <x:v>B175</x:v>
      </x:c>
      <x:c r="CN11577" t="str">
        <x:v>N17</x:v>
      </x:c>
      <x:c r="CO11577" t="n">
        <x:f>IFERROR(IF(AND(TYPE('Workbook_Formula_Guard'!B175)=TYPE(CN11577),ISBLANK('Workbook_Formula_Guard'!B175)=ISBLANK(CN11577),EXACT('Workbook_Formula_Guard'!B175,CN11577)),0,1),1)</x:f>
        <x:v>0</x:v>
      </x:c>
    </x:row>
    <x:row r="11578">
      <x:c r="CL11578" t="str">
        <x:v>Workbook_Formula_Guard</x:v>
      </x:c>
      <x:c r="CM11578" t="str">
        <x:v>C175</x:v>
      </x:c>
      <x:c r="CN11578" t="str">
        <x:v>F:=IF(ISNUMBER($I17),$I17,"")</x:v>
      </x:c>
      <x:c r="CO11578" t="n">
        <x:f>IFERROR(IF(AND(TYPE('Workbook_Formula_Guard'!C175)=TYPE(CN11578),ISBLANK('Workbook_Formula_Guard'!C175)=ISBLANK(CN11578),EXACT('Workbook_Formula_Guard'!C175,CN11578)),0,1),1)</x:f>
        <x:v>0</x:v>
      </x:c>
    </x:row>
    <x:row r="11579">
      <x:c r="CL11579" t="str">
        <x:v>Workbook_Formula_Guard</x:v>
      </x:c>
      <x:c r="CM11579" t="str">
        <x:v>A176</x:v>
      </x:c>
      <x:c r="CN11579" t="str">
        <x:v>Rights_Coverage_View</x:v>
      </x:c>
      <x:c r="CO11579" t="n">
        <x:f>IFERROR(IF(AND(TYPE('Workbook_Formula_Guard'!A176)=TYPE(CN11579),ISBLANK('Workbook_Formula_Guard'!A176)=ISBLANK(CN11579),EXACT('Workbook_Formula_Guard'!A176,CN11579)),0,1),1)</x:f>
        <x:v>0</x:v>
      </x:c>
    </x:row>
    <x:row r="11580">
      <x:c r="CL11580" t="str">
        <x:v>Workbook_Formula_Guard</x:v>
      </x:c>
      <x:c r="CM11580" t="str">
        <x:v>B176</x:v>
      </x:c>
      <x:c r="CN11580" t="str">
        <x:v>O17</x:v>
      </x:c>
      <x:c r="CO11580" t="n">
        <x:f>IFERROR(IF(AND(TYPE('Workbook_Formula_Guard'!B176)=TYPE(CN11580),ISBLANK('Workbook_Formula_Guard'!B176)=ISBLANK(CN11580),EXACT('Workbook_Formula_Guard'!B176,CN11580)),0,1),1)</x:f>
        <x:v>0</x:v>
      </x:c>
    </x:row>
    <x:row r="11581">
      <x:c r="CL11581" t="str">
        <x:v>Workbook_Formula_Guard</x:v>
      </x:c>
      <x:c r="CM11581" t="str">
        <x:v>C176</x:v>
      </x:c>
      <x:c r="CN11581" t="str">
        <x:v>F:=IF(ISNUMBER($M17),$B17&amp;"|"&amp;ROUND($M17*1000000000000,0),"")</x:v>
      </x:c>
      <x:c r="CO11581" t="n">
        <x:f>IFERROR(IF(AND(TYPE('Workbook_Formula_Guard'!C176)=TYPE(CN11581),ISBLANK('Workbook_Formula_Guard'!C176)=ISBLANK(CN11581),EXACT('Workbook_Formula_Guard'!C176,CN11581)),0,1),1)</x:f>
        <x:v>0</x:v>
      </x:c>
    </x:row>
    <x:row r="11582">
      <x:c r="CL11582" t="str">
        <x:v>Workbook_Formula_Guard</x:v>
      </x:c>
      <x:c r="CM11582" t="str">
        <x:v>A177</x:v>
      </x:c>
      <x:c r="CN11582" t="str">
        <x:v>Rights_Coverage_View</x:v>
      </x:c>
      <x:c r="CO11582" t="n">
        <x:f>IFERROR(IF(AND(TYPE('Workbook_Formula_Guard'!A177)=TYPE(CN11582),ISBLANK('Workbook_Formula_Guard'!A177)=ISBLANK(CN11582),EXACT('Workbook_Formula_Guard'!A177,CN11582)),0,1),1)</x:f>
        <x:v>0</x:v>
      </x:c>
    </x:row>
    <x:row r="11583">
      <x:c r="CL11583" t="str">
        <x:v>Workbook_Formula_Guard</x:v>
      </x:c>
      <x:c r="CM11583" t="str">
        <x:v>B177</x:v>
      </x:c>
      <x:c r="CN11583" t="str">
        <x:v>P17</x:v>
      </x:c>
      <x:c r="CO11583" t="n">
        <x:f>IFERROR(IF(AND(TYPE('Workbook_Formula_Guard'!B177)=TYPE(CN11583),ISBLANK('Workbook_Formula_Guard'!B177)=ISBLANK(CN11583),EXACT('Workbook_Formula_Guard'!B177,CN11583)),0,1),1)</x:f>
        <x:v>0</x:v>
      </x:c>
    </x:row>
    <x:row r="11584">
      <x:c r="CL11584" t="str">
        <x:v>Workbook_Formula_Guard</x:v>
      </x:c>
      <x:c r="CM11584" t="str">
        <x:v>C177</x:v>
      </x:c>
      <x:c r="CN11584" t="str">
        <x:v>F:=IF(ISNUMBER($N17),$B17&amp;"|"&amp;ROUND($N17*1000000000000,0),"")</x:v>
      </x:c>
      <x:c r="CO11584" t="n">
        <x:f>IFERROR(IF(AND(TYPE('Workbook_Formula_Guard'!C177)=TYPE(CN11584),ISBLANK('Workbook_Formula_Guard'!C177)=ISBLANK(CN11584),EXACT('Workbook_Formula_Guard'!C177,CN11584)),0,1),1)</x:f>
        <x:v>0</x:v>
      </x:c>
    </x:row>
    <x:row r="11585">
      <x:c r="CL11585" t="str">
        <x:v>Workbook_Formula_Guard</x:v>
      </x:c>
      <x:c r="CM11585" t="str">
        <x:v>A178</x:v>
      </x:c>
      <x:c r="CN11585" t="str">
        <x:v>Rights_Coverage_View</x:v>
      </x:c>
      <x:c r="CO11585" t="n">
        <x:f>IFERROR(IF(AND(TYPE('Workbook_Formula_Guard'!A178)=TYPE(CN11585),ISBLANK('Workbook_Formula_Guard'!A178)=ISBLANK(CN11585),EXACT('Workbook_Formula_Guard'!A178,CN11585)),0,1),1)</x:f>
        <x:v>0</x:v>
      </x:c>
    </x:row>
    <x:row r="11586">
      <x:c r="CL11586" t="str">
        <x:v>Workbook_Formula_Guard</x:v>
      </x:c>
      <x:c r="CM11586" t="str">
        <x:v>B178</x:v>
      </x:c>
      <x:c r="CN11586" t="str">
        <x:v>F18</x:v>
      </x:c>
      <x:c r="CO11586" t="n">
        <x:f>IFERROR(IF(AND(TYPE('Workbook_Formula_Guard'!B178)=TYPE(CN11586),ISBLANK('Workbook_Formula_Guard'!B178)=ISBLANK(CN11586),EXACT('Workbook_Formula_Guard'!B178,CN11586)),0,1),1)</x:f>
        <x:v>0</x:v>
      </x:c>
    </x:row>
    <x:row r="11587">
      <x:c r="CL11587" t="str">
        <x:v>Workbook_Formula_Guard</x:v>
      </x:c>
      <x:c r="CM11587" t="str">
        <x:v>C178</x:v>
      </x:c>
      <x:c r="CN11587" t="str">
        <x:v>F:=INDEX(I_prop!$B$7:$H$13, MATCH($C18, I_prop!$A$7:$A$13,0), MATCH($D18, I_prop!$B$6:$H$6,0))</x:v>
      </x:c>
      <x:c r="CO11587" t="n">
        <x:f>IFERROR(IF(AND(TYPE('Workbook_Formula_Guard'!C178)=TYPE(CN11587),ISBLANK('Workbook_Formula_Guard'!C178)=ISBLANK(CN11587),EXACT('Workbook_Formula_Guard'!C178,CN11587)),0,1),1)</x:f>
        <x:v>0</x:v>
      </x:c>
    </x:row>
    <x:row r="11588">
      <x:c r="CL11588" t="str">
        <x:v>Workbook_Formula_Guard</x:v>
      </x:c>
      <x:c r="CM11588" t="str">
        <x:v>A179</x:v>
      </x:c>
      <x:c r="CN11588" t="str">
        <x:v>Rights_Coverage_View</x:v>
      </x:c>
      <x:c r="CO11588" t="n">
        <x:f>IFERROR(IF(AND(TYPE('Workbook_Formula_Guard'!A179)=TYPE(CN11588),ISBLANK('Workbook_Formula_Guard'!A179)=ISBLANK(CN11588),EXACT('Workbook_Formula_Guard'!A179,CN11588)),0,1),1)</x:f>
        <x:v>0</x:v>
      </x:c>
    </x:row>
    <x:row r="11589">
      <x:c r="CL11589" t="str">
        <x:v>Workbook_Formula_Guard</x:v>
      </x:c>
      <x:c r="CM11589" t="str">
        <x:v>B179</x:v>
      </x:c>
      <x:c r="CN11589" t="str">
        <x:v>G18</x:v>
      </x:c>
      <x:c r="CO11589" t="n">
        <x:f>IFERROR(IF(AND(TYPE('Workbook_Formula_Guard'!B179)=TYPE(CN11589),ISBLANK('Workbook_Formula_Guard'!B179)=ISBLANK(CN11589),EXACT('Workbook_Formula_Guard'!B179,CN11589)),0,1),1)</x:f>
        <x:v>0</x:v>
      </x:c>
    </x:row>
    <x:row r="11590">
      <x:c r="CL11590" t="str">
        <x:v>Workbook_Formula_Guard</x:v>
      </x:c>
      <x:c r="CM11590" t="str">
        <x:v>C179</x:v>
      </x:c>
      <x:c r="CN11590" t="str">
        <x:v>F:=INDEX(I_prop!$B$18:$H$24, MATCH($C18, I_prop!$A$18:$A$24,0), MATCH($D18, I_prop!$B$17:$H$17,0))</x:v>
      </x:c>
      <x:c r="CO11590" t="n">
        <x:f>IFERROR(IF(AND(TYPE('Workbook_Formula_Guard'!C179)=TYPE(CN11590),ISBLANK('Workbook_Formula_Guard'!C179)=ISBLANK(CN11590),EXACT('Workbook_Formula_Guard'!C179,CN11590)),0,1),1)</x:f>
        <x:v>0</x:v>
      </x:c>
    </x:row>
    <x:row r="11591">
      <x:c r="CL11591" t="str">
        <x:v>Workbook_Formula_Guard</x:v>
      </x:c>
      <x:c r="CM11591" t="str">
        <x:v>A180</x:v>
      </x:c>
      <x:c r="CN11591" t="str">
        <x:v>Rights_Coverage_View</x:v>
      </x:c>
      <x:c r="CO11591" t="n">
        <x:f>IFERROR(IF(AND(TYPE('Workbook_Formula_Guard'!A180)=TYPE(CN11591),ISBLANK('Workbook_Formula_Guard'!A180)=ISBLANK(CN11591),EXACT('Workbook_Formula_Guard'!A180,CN11591)),0,1),1)</x:f>
        <x:v>0</x:v>
      </x:c>
    </x:row>
    <x:row r="11592">
      <x:c r="CL11592" t="str">
        <x:v>Workbook_Formula_Guard</x:v>
      </x:c>
      <x:c r="CM11592" t="str">
        <x:v>B180</x:v>
      </x:c>
      <x:c r="CN11592" t="str">
        <x:v>H18</x:v>
      </x:c>
      <x:c r="CO11592" t="n">
        <x:f>IFERROR(IF(AND(TYPE('Workbook_Formula_Guard'!B180)=TYPE(CN11592),ISBLANK('Workbook_Formula_Guard'!B180)=ISBLANK(CN11592),EXACT('Workbook_Formula_Guard'!B180,CN11592)),0,1),1)</x:f>
        <x:v>0</x:v>
      </x:c>
    </x:row>
    <x:row r="11593">
      <x:c r="CL11593" t="str">
        <x:v>Workbook_Formula_Guard</x:v>
      </x:c>
      <x:c r="CM11593" t="str">
        <x:v>C180</x:v>
      </x:c>
      <x:c r="CN11593" t="str">
        <x:v>F:=IF(ISNUMBER($J18),$J18,IF($J18="INVALID_OVERRIDE","INVALID_OVERRIDE",IF($F18&lt;0,MAX(-1,'Subgroup_Overrides'!$B$7*$F18),$F18)))</x:v>
      </x:c>
      <x:c r="CO11593" t="n">
        <x:f>IFERROR(IF(AND(TYPE('Workbook_Formula_Guard'!C180)=TYPE(CN11593),ISBLANK('Workbook_Formula_Guard'!C180)=ISBLANK(CN11593),EXACT('Workbook_Formula_Guard'!C180,CN11593)),0,1),1)</x:f>
        <x:v>0</x:v>
      </x:c>
    </x:row>
    <x:row r="11594">
      <x:c r="CL11594" t="str">
        <x:v>Workbook_Formula_Guard</x:v>
      </x:c>
      <x:c r="CM11594" t="str">
        <x:v>A181</x:v>
      </x:c>
      <x:c r="CN11594" t="str">
        <x:v>Rights_Coverage_View</x:v>
      </x:c>
      <x:c r="CO11594" t="n">
        <x:f>IFERROR(IF(AND(TYPE('Workbook_Formula_Guard'!A181)=TYPE(CN11594),ISBLANK('Workbook_Formula_Guard'!A181)=ISBLANK(CN11594),EXACT('Workbook_Formula_Guard'!A181,CN11594)),0,1),1)</x:f>
        <x:v>0</x:v>
      </x:c>
    </x:row>
    <x:row r="11595">
      <x:c r="CL11595" t="str">
        <x:v>Workbook_Formula_Guard</x:v>
      </x:c>
      <x:c r="CM11595" t="str">
        <x:v>B181</x:v>
      </x:c>
      <x:c r="CN11595" t="str">
        <x:v>I18</x:v>
      </x:c>
      <x:c r="CO11595" t="n">
        <x:f>IFERROR(IF(AND(TYPE('Workbook_Formula_Guard'!B181)=TYPE(CN11595),ISBLANK('Workbook_Formula_Guard'!B181)=ISBLANK(CN11595),EXACT('Workbook_Formula_Guard'!B181,CN11595)),0,1),1)</x:f>
        <x:v>0</x:v>
      </x:c>
    </x:row>
    <x:row r="11596">
      <x:c r="CL11596" t="str">
        <x:v>Workbook_Formula_Guard</x:v>
      </x:c>
      <x:c r="CM11596" t="str">
        <x:v>C181</x:v>
      </x:c>
      <x:c r="CN11596" t="str">
        <x:v>F:=IF(ISNUMBER($K18),$K18,IF($K18="INVALID_OVERRIDE","INVALID_OVERRIDE",IF($G18&lt;0,MAX(-1,'Subgroup_Overrides'!$B$7*$G18),$G18)))</x:v>
      </x:c>
      <x:c r="CO11596" t="n">
        <x:f>IFERROR(IF(AND(TYPE('Workbook_Formula_Guard'!C181)=TYPE(CN11596),ISBLANK('Workbook_Formula_Guard'!C181)=ISBLANK(CN11596),EXACT('Workbook_Formula_Guard'!C181,CN11596)),0,1),1)</x:f>
        <x:v>0</x:v>
      </x:c>
    </x:row>
    <x:row r="11597">
      <x:c r="CL11597" t="str">
        <x:v>Workbook_Formula_Guard</x:v>
      </x:c>
      <x:c r="CM11597" t="str">
        <x:v>A182</x:v>
      </x:c>
      <x:c r="CN11597" t="str">
        <x:v>Rights_Coverage_View</x:v>
      </x:c>
      <x:c r="CO11597" t="n">
        <x:f>IFERROR(IF(AND(TYPE('Workbook_Formula_Guard'!A182)=TYPE(CN11597),ISBLANK('Workbook_Formula_Guard'!A182)=ISBLANK(CN11597),EXACT('Workbook_Formula_Guard'!A182,CN11597)),0,1),1)</x:f>
        <x:v>0</x:v>
      </x:c>
    </x:row>
    <x:row r="11598">
      <x:c r="CL11598" t="str">
        <x:v>Workbook_Formula_Guard</x:v>
      </x:c>
      <x:c r="CM11598" t="str">
        <x:v>B182</x:v>
      </x:c>
      <x:c r="CN11598" t="str">
        <x:v>J18</x:v>
      </x:c>
      <x:c r="CO11598" t="n">
        <x:f>IFERROR(IF(AND(TYPE('Workbook_Formula_Guard'!B182)=TYPE(CN11598),ISBLANK('Workbook_Formula_Guard'!B182)=ISBLANK(CN11598),EXACT('Workbook_Formula_Guard'!B182,CN11598)),0,1),1)</x:f>
        <x:v>0</x:v>
      </x:c>
    </x:row>
    <x:row r="11599">
      <x:c r="CL11599" t="str">
        <x:v>Workbook_Formula_Guard</x:v>
      </x:c>
      <x:c r="CM11599" t="str">
        <x:v>C182</x:v>
      </x:c>
      <x:c r="CN11599" t="str">
        <x:v>F:=IFERROR(IF(COUNTIF('Subgroup_Overrides'!$H$11:$H$100,"A|"&amp;$C18&amp;"|"&amp;$D18)=0,"",IF(AND(COUNTIF('Subgroup_Overrides'!$H$11:$H$100,"A|"&amp;$C18&amp;"|"&amp;$D18)=1,ISNUMBER(INDEX('Subgroup_Overrides'!$F$11:$F$100,MATCH("A|"&amp;$C18&amp;"|"&amp;$D18,'Subgroup_Overrides'!$H$11:$H$100,0))),NOT(ISBLANK(INDEX('Subgroup_Overrides'!$F$11:$F$100,MATCH("A|"&amp;$C18&amp;"|"&amp;$D18,'Subgroup_Overrides'!$H$11:$H$100,0)))),INDEX('Subgroup_Overrides'!$F$11:$F$100,MATCH("A|"&amp;$C18&amp;"|"&amp;$D18,'Subgroup_Overrides'!$H$11:$H$100,0))&gt;=-1,INDEX('Subgroup_Overrides'!$F$11:$F$100,MATCH("A|"&amp;$C18&amp;"|"&amp;$D18,'Subgroup_Overrides'!$H$11:$H$100,0))&lt;=1,LEN(TRIM(INDEX('Subgroup_Overrides'!$G$11:$G$100,MATCH("A|"&amp;$C18&amp;"|"&amp;$D18,'Subgroup_Overrides'!$H$11:$H$100,0))))&gt;0),INDEX('Subgroup_Overrides'!$F$11:$F$100,MATCH("A|"&amp;$C18&amp;"|"&amp;$D18,'Subgroup_Overrides'!$H$11:$H$100,0)),"INVALID_OVERRIDE")),"INVALID_OVERRIDE")</x:v>
      </x:c>
      <x:c r="CO11599" t="n">
        <x:f>IFERROR(IF(AND(TYPE('Workbook_Formula_Guard'!C182)=TYPE(CN11599),ISBLANK('Workbook_Formula_Guard'!C182)=ISBLANK(CN11599),EXACT('Workbook_Formula_Guard'!C182,CN11599)),0,1),1)</x:f>
        <x:v>0</x:v>
      </x:c>
    </x:row>
    <x:row r="11600">
      <x:c r="CL11600" t="str">
        <x:v>Workbook_Formula_Guard</x:v>
      </x:c>
      <x:c r="CM11600" t="str">
        <x:v>A183</x:v>
      </x:c>
      <x:c r="CN11600" t="str">
        <x:v>Rights_Coverage_View</x:v>
      </x:c>
      <x:c r="CO11600" t="n">
        <x:f>IFERROR(IF(AND(TYPE('Workbook_Formula_Guard'!A183)=TYPE(CN11600),ISBLANK('Workbook_Formula_Guard'!A183)=ISBLANK(CN11600),EXACT('Workbook_Formula_Guard'!A183,CN11600)),0,1),1)</x:f>
        <x:v>0</x:v>
      </x:c>
    </x:row>
    <x:row r="11601">
      <x:c r="CL11601" t="str">
        <x:v>Workbook_Formula_Guard</x:v>
      </x:c>
      <x:c r="CM11601" t="str">
        <x:v>B183</x:v>
      </x:c>
      <x:c r="CN11601" t="str">
        <x:v>K18</x:v>
      </x:c>
      <x:c r="CO11601" t="n">
        <x:f>IFERROR(IF(AND(TYPE('Workbook_Formula_Guard'!B183)=TYPE(CN11601),ISBLANK('Workbook_Formula_Guard'!B183)=ISBLANK(CN11601),EXACT('Workbook_Formula_Guard'!B183,CN11601)),0,1),1)</x:f>
        <x:v>0</x:v>
      </x:c>
    </x:row>
    <x:row r="11602">
      <x:c r="CL11602" t="str">
        <x:v>Workbook_Formula_Guard</x:v>
      </x:c>
      <x:c r="CM11602" t="str">
        <x:v>C183</x:v>
      </x:c>
      <x:c r="CN11602" t="str">
        <x:v>F:=IFERROR(IF(COUNTIF('Subgroup_Overrides'!$H$11:$H$100,"B|"&amp;$C18&amp;"|"&amp;$D18)=0,"",IF(AND(COUNTIF('Subgroup_Overrides'!$H$11:$H$100,"B|"&amp;$C18&amp;"|"&amp;$D18)=1,ISNUMBER(INDEX('Subgroup_Overrides'!$F$11:$F$100,MATCH("B|"&amp;$C18&amp;"|"&amp;$D18,'Subgroup_Overrides'!$H$11:$H$100,0))),NOT(ISBLANK(INDEX('Subgroup_Overrides'!$F$11:$F$100,MATCH("B|"&amp;$C18&amp;"|"&amp;$D18,'Subgroup_Overrides'!$H$11:$H$100,0)))),INDEX('Subgroup_Overrides'!$F$11:$F$100,MATCH("B|"&amp;$C18&amp;"|"&amp;$D18,'Subgroup_Overrides'!$H$11:$H$100,0))&gt;=-1,INDEX('Subgroup_Overrides'!$F$11:$F$100,MATCH("B|"&amp;$C18&amp;"|"&amp;$D18,'Subgroup_Overrides'!$H$11:$H$100,0))&lt;=1,LEN(TRIM(INDEX('Subgroup_Overrides'!$G$11:$G$100,MATCH("B|"&amp;$C18&amp;"|"&amp;$D18,'Subgroup_Overrides'!$H$11:$H$100,0))))&gt;0),INDEX('Subgroup_Overrides'!$F$11:$F$100,MATCH("B|"&amp;$C18&amp;"|"&amp;$D18,'Subgroup_Overrides'!$H$11:$H$100,0)),"INVALID_OVERRIDE")),"INVALID_OVERRIDE")</x:v>
      </x:c>
      <x:c r="CO11602" t="n">
        <x:f>IFERROR(IF(AND(TYPE('Workbook_Formula_Guard'!C183)=TYPE(CN11602),ISBLANK('Workbook_Formula_Guard'!C183)=ISBLANK(CN11602),EXACT('Workbook_Formula_Guard'!C183,CN11602)),0,1),1)</x:f>
        <x:v>0</x:v>
      </x:c>
    </x:row>
    <x:row r="11603">
      <x:c r="CL11603" t="str">
        <x:v>Workbook_Formula_Guard</x:v>
      </x:c>
      <x:c r="CM11603" t="str">
        <x:v>A184</x:v>
      </x:c>
      <x:c r="CN11603" t="str">
        <x:v>Rights_Coverage_View</x:v>
      </x:c>
      <x:c r="CO11603" t="n">
        <x:f>IFERROR(IF(AND(TYPE('Workbook_Formula_Guard'!A184)=TYPE(CN11603),ISBLANK('Workbook_Formula_Guard'!A184)=ISBLANK(CN11603),EXACT('Workbook_Formula_Guard'!A184,CN11603)),0,1),1)</x:f>
        <x:v>0</x:v>
      </x:c>
    </x:row>
    <x:row r="11604">
      <x:c r="CL11604" t="str">
        <x:v>Workbook_Formula_Guard</x:v>
      </x:c>
      <x:c r="CM11604" t="str">
        <x:v>B184</x:v>
      </x:c>
      <x:c r="CN11604" t="str">
        <x:v>L18</x:v>
      </x:c>
      <x:c r="CO11604" t="n">
        <x:f>IFERROR(IF(AND(TYPE('Workbook_Formula_Guard'!B184)=TYPE(CN11604),ISBLANK('Workbook_Formula_Guard'!B184)=ISBLANK(CN11604),EXACT('Workbook_Formula_Guard'!B184,CN11604)),0,1),1)</x:f>
        <x:v>0</x:v>
      </x:c>
    </x:row>
    <x:row r="11605">
      <x:c r="CL11605" t="str">
        <x:v>Workbook_Formula_Guard</x:v>
      </x:c>
      <x:c r="CM11605" t="str">
        <x:v>C184</x:v>
      </x:c>
      <x:c r="CN11605" t="str">
        <x:v>F:=TRIM(B18)</x:v>
      </x:c>
      <x:c r="CO11605" t="n">
        <x:f>IFERROR(IF(AND(TYPE('Workbook_Formula_Guard'!C184)=TYPE(CN11605),ISBLANK('Workbook_Formula_Guard'!C184)=ISBLANK(CN11605),EXACT('Workbook_Formula_Guard'!C184,CN11605)),0,1),1)</x:f>
        <x:v>0</x:v>
      </x:c>
    </x:row>
    <x:row r="11606">
      <x:c r="CL11606" t="str">
        <x:v>Workbook_Formula_Guard</x:v>
      </x:c>
      <x:c r="CM11606" t="str">
        <x:v>A185</x:v>
      </x:c>
      <x:c r="CN11606" t="str">
        <x:v>Rights_Coverage_View</x:v>
      </x:c>
      <x:c r="CO11606" t="n">
        <x:f>IFERROR(IF(AND(TYPE('Workbook_Formula_Guard'!A185)=TYPE(CN11606),ISBLANK('Workbook_Formula_Guard'!A185)=ISBLANK(CN11606),EXACT('Workbook_Formula_Guard'!A185,CN11606)),0,1),1)</x:f>
        <x:v>0</x:v>
      </x:c>
    </x:row>
    <x:row r="11607">
      <x:c r="CL11607" t="str">
        <x:v>Workbook_Formula_Guard</x:v>
      </x:c>
      <x:c r="CM11607" t="str">
        <x:v>B185</x:v>
      </x:c>
      <x:c r="CN11607" t="str">
        <x:v>M18</x:v>
      </x:c>
      <x:c r="CO11607" t="n">
        <x:f>IFERROR(IF(AND(TYPE('Workbook_Formula_Guard'!B185)=TYPE(CN11607),ISBLANK('Workbook_Formula_Guard'!B185)=ISBLANK(CN11607),EXACT('Workbook_Formula_Guard'!B185,CN11607)),0,1),1)</x:f>
        <x:v>0</x:v>
      </x:c>
    </x:row>
    <x:row r="11608">
      <x:c r="CL11608" t="str">
        <x:v>Workbook_Formula_Guard</x:v>
      </x:c>
      <x:c r="CM11608" t="str">
        <x:v>C185</x:v>
      </x:c>
      <x:c r="CN11608" t="str">
        <x:v>F:=IF(ISNUMBER($H18),$H18,"")</x:v>
      </x:c>
      <x:c r="CO11608" t="n">
        <x:f>IFERROR(IF(AND(TYPE('Workbook_Formula_Guard'!C185)=TYPE(CN11608),ISBLANK('Workbook_Formula_Guard'!C185)=ISBLANK(CN11608),EXACT('Workbook_Formula_Guard'!C185,CN11608)),0,1),1)</x:f>
        <x:v>0</x:v>
      </x:c>
    </x:row>
    <x:row r="11609">
      <x:c r="CL11609" t="str">
        <x:v>Workbook_Formula_Guard</x:v>
      </x:c>
      <x:c r="CM11609" t="str">
        <x:v>A186</x:v>
      </x:c>
      <x:c r="CN11609" t="str">
        <x:v>Rights_Coverage_View</x:v>
      </x:c>
      <x:c r="CO11609" t="n">
        <x:f>IFERROR(IF(AND(TYPE('Workbook_Formula_Guard'!A186)=TYPE(CN11609),ISBLANK('Workbook_Formula_Guard'!A186)=ISBLANK(CN11609),EXACT('Workbook_Formula_Guard'!A186,CN11609)),0,1),1)</x:f>
        <x:v>0</x:v>
      </x:c>
    </x:row>
    <x:row r="11610">
      <x:c r="CL11610" t="str">
        <x:v>Workbook_Formula_Guard</x:v>
      </x:c>
      <x:c r="CM11610" t="str">
        <x:v>B186</x:v>
      </x:c>
      <x:c r="CN11610" t="str">
        <x:v>N18</x:v>
      </x:c>
      <x:c r="CO11610" t="n">
        <x:f>IFERROR(IF(AND(TYPE('Workbook_Formula_Guard'!B186)=TYPE(CN11610),ISBLANK('Workbook_Formula_Guard'!B186)=ISBLANK(CN11610),EXACT('Workbook_Formula_Guard'!B186,CN11610)),0,1),1)</x:f>
        <x:v>0</x:v>
      </x:c>
    </x:row>
    <x:row r="11611">
      <x:c r="CL11611" t="str">
        <x:v>Workbook_Formula_Guard</x:v>
      </x:c>
      <x:c r="CM11611" t="str">
        <x:v>C186</x:v>
      </x:c>
      <x:c r="CN11611" t="str">
        <x:v>F:=IF(ISNUMBER($I18),$I18,"")</x:v>
      </x:c>
      <x:c r="CO11611" t="n">
        <x:f>IFERROR(IF(AND(TYPE('Workbook_Formula_Guard'!C186)=TYPE(CN11611),ISBLANK('Workbook_Formula_Guard'!C186)=ISBLANK(CN11611),EXACT('Workbook_Formula_Guard'!C186,CN11611)),0,1),1)</x:f>
        <x:v>0</x:v>
      </x:c>
    </x:row>
    <x:row r="11612">
      <x:c r="CL11612" t="str">
        <x:v>Workbook_Formula_Guard</x:v>
      </x:c>
      <x:c r="CM11612" t="str">
        <x:v>A187</x:v>
      </x:c>
      <x:c r="CN11612" t="str">
        <x:v>Rights_Coverage_View</x:v>
      </x:c>
      <x:c r="CO11612" t="n">
        <x:f>IFERROR(IF(AND(TYPE('Workbook_Formula_Guard'!A187)=TYPE(CN11612),ISBLANK('Workbook_Formula_Guard'!A187)=ISBLANK(CN11612),EXACT('Workbook_Formula_Guard'!A187,CN11612)),0,1),1)</x:f>
        <x:v>0</x:v>
      </x:c>
    </x:row>
    <x:row r="11613">
      <x:c r="CL11613" t="str">
        <x:v>Workbook_Formula_Guard</x:v>
      </x:c>
      <x:c r="CM11613" t="str">
        <x:v>B187</x:v>
      </x:c>
      <x:c r="CN11613" t="str">
        <x:v>O18</x:v>
      </x:c>
      <x:c r="CO11613" t="n">
        <x:f>IFERROR(IF(AND(TYPE('Workbook_Formula_Guard'!B187)=TYPE(CN11613),ISBLANK('Workbook_Formula_Guard'!B187)=ISBLANK(CN11613),EXACT('Workbook_Formula_Guard'!B187,CN11613)),0,1),1)</x:f>
        <x:v>0</x:v>
      </x:c>
    </x:row>
    <x:row r="11614">
      <x:c r="CL11614" t="str">
        <x:v>Workbook_Formula_Guard</x:v>
      </x:c>
      <x:c r="CM11614" t="str">
        <x:v>C187</x:v>
      </x:c>
      <x:c r="CN11614" t="str">
        <x:v>F:=IF(ISNUMBER($M18),$B18&amp;"|"&amp;ROUND($M18*1000000000000,0),"")</x:v>
      </x:c>
      <x:c r="CO11614" t="n">
        <x:f>IFERROR(IF(AND(TYPE('Workbook_Formula_Guard'!C187)=TYPE(CN11614),ISBLANK('Workbook_Formula_Guard'!C187)=ISBLANK(CN11614),EXACT('Workbook_Formula_Guard'!C187,CN11614)),0,1),1)</x:f>
        <x:v>0</x:v>
      </x:c>
    </x:row>
    <x:row r="11615">
      <x:c r="CL11615" t="str">
        <x:v>Workbook_Formula_Guard</x:v>
      </x:c>
      <x:c r="CM11615" t="str">
        <x:v>A188</x:v>
      </x:c>
      <x:c r="CN11615" t="str">
        <x:v>Rights_Coverage_View</x:v>
      </x:c>
      <x:c r="CO11615" t="n">
        <x:f>IFERROR(IF(AND(TYPE('Workbook_Formula_Guard'!A188)=TYPE(CN11615),ISBLANK('Workbook_Formula_Guard'!A188)=ISBLANK(CN11615),EXACT('Workbook_Formula_Guard'!A188,CN11615)),0,1),1)</x:f>
        <x:v>0</x:v>
      </x:c>
    </x:row>
    <x:row r="11616">
      <x:c r="CL11616" t="str">
        <x:v>Workbook_Formula_Guard</x:v>
      </x:c>
      <x:c r="CM11616" t="str">
        <x:v>B188</x:v>
      </x:c>
      <x:c r="CN11616" t="str">
        <x:v>P18</x:v>
      </x:c>
      <x:c r="CO11616" t="n">
        <x:f>IFERROR(IF(AND(TYPE('Workbook_Formula_Guard'!B188)=TYPE(CN11616),ISBLANK('Workbook_Formula_Guard'!B188)=ISBLANK(CN11616),EXACT('Workbook_Formula_Guard'!B188,CN11616)),0,1),1)</x:f>
        <x:v>0</x:v>
      </x:c>
    </x:row>
    <x:row r="11617">
      <x:c r="CL11617" t="str">
        <x:v>Workbook_Formula_Guard</x:v>
      </x:c>
      <x:c r="CM11617" t="str">
        <x:v>C188</x:v>
      </x:c>
      <x:c r="CN11617" t="str">
        <x:v>F:=IF(ISNUMBER($N18),$B18&amp;"|"&amp;ROUND($N18*1000000000000,0),"")</x:v>
      </x:c>
      <x:c r="CO11617" t="n">
        <x:f>IFERROR(IF(AND(TYPE('Workbook_Formula_Guard'!C188)=TYPE(CN11617),ISBLANK('Workbook_Formula_Guard'!C188)=ISBLANK(CN11617),EXACT('Workbook_Formula_Guard'!C188,CN11617)),0,1),1)</x:f>
        <x:v>0</x:v>
      </x:c>
    </x:row>
    <x:row r="11618">
      <x:c r="CL11618" t="str">
        <x:v>Workbook_Formula_Guard</x:v>
      </x:c>
      <x:c r="CM11618" t="str">
        <x:v>A189</x:v>
      </x:c>
      <x:c r="CN11618" t="str">
        <x:v>Rights_Coverage_View</x:v>
      </x:c>
      <x:c r="CO11618" t="n">
        <x:f>IFERROR(IF(AND(TYPE('Workbook_Formula_Guard'!A189)=TYPE(CN11618),ISBLANK('Workbook_Formula_Guard'!A189)=ISBLANK(CN11618),EXACT('Workbook_Formula_Guard'!A189,CN11618)),0,1),1)</x:f>
        <x:v>0</x:v>
      </x:c>
    </x:row>
    <x:row r="11619">
      <x:c r="CL11619" t="str">
        <x:v>Workbook_Formula_Guard</x:v>
      </x:c>
      <x:c r="CM11619" t="str">
        <x:v>B189</x:v>
      </x:c>
      <x:c r="CN11619" t="str">
        <x:v>F19</x:v>
      </x:c>
      <x:c r="CO11619" t="n">
        <x:f>IFERROR(IF(AND(TYPE('Workbook_Formula_Guard'!B189)=TYPE(CN11619),ISBLANK('Workbook_Formula_Guard'!B189)=ISBLANK(CN11619),EXACT('Workbook_Formula_Guard'!B189,CN11619)),0,1),1)</x:f>
        <x:v>0</x:v>
      </x:c>
    </x:row>
    <x:row r="11620">
      <x:c r="CL11620" t="str">
        <x:v>Workbook_Formula_Guard</x:v>
      </x:c>
      <x:c r="CM11620" t="str">
        <x:v>C189</x:v>
      </x:c>
      <x:c r="CN11620" t="str">
        <x:v>F:=INDEX(I_prop!$B$7:$H$13, MATCH($C19, I_prop!$A$7:$A$13,0), MATCH($D19, I_prop!$B$6:$H$6,0))</x:v>
      </x:c>
      <x:c r="CO11620" t="n">
        <x:f>IFERROR(IF(AND(TYPE('Workbook_Formula_Guard'!C189)=TYPE(CN11620),ISBLANK('Workbook_Formula_Guard'!C189)=ISBLANK(CN11620),EXACT('Workbook_Formula_Guard'!C189,CN11620)),0,1),1)</x:f>
        <x:v>0</x:v>
      </x:c>
    </x:row>
    <x:row r="11621">
      <x:c r="CL11621" t="str">
        <x:v>Workbook_Formula_Guard</x:v>
      </x:c>
      <x:c r="CM11621" t="str">
        <x:v>A190</x:v>
      </x:c>
      <x:c r="CN11621" t="str">
        <x:v>Rights_Coverage_View</x:v>
      </x:c>
      <x:c r="CO11621" t="n">
        <x:f>IFERROR(IF(AND(TYPE('Workbook_Formula_Guard'!A190)=TYPE(CN11621),ISBLANK('Workbook_Formula_Guard'!A190)=ISBLANK(CN11621),EXACT('Workbook_Formula_Guard'!A190,CN11621)),0,1),1)</x:f>
        <x:v>0</x:v>
      </x:c>
    </x:row>
    <x:row r="11622">
      <x:c r="CL11622" t="str">
        <x:v>Workbook_Formula_Guard</x:v>
      </x:c>
      <x:c r="CM11622" t="str">
        <x:v>B190</x:v>
      </x:c>
      <x:c r="CN11622" t="str">
        <x:v>G19</x:v>
      </x:c>
      <x:c r="CO11622" t="n">
        <x:f>IFERROR(IF(AND(TYPE('Workbook_Formula_Guard'!B190)=TYPE(CN11622),ISBLANK('Workbook_Formula_Guard'!B190)=ISBLANK(CN11622),EXACT('Workbook_Formula_Guard'!B190,CN11622)),0,1),1)</x:f>
        <x:v>0</x:v>
      </x:c>
    </x:row>
    <x:row r="11623">
      <x:c r="CL11623" t="str">
        <x:v>Workbook_Formula_Guard</x:v>
      </x:c>
      <x:c r="CM11623" t="str">
        <x:v>C190</x:v>
      </x:c>
      <x:c r="CN11623" t="str">
        <x:v>F:=INDEX(I_prop!$B$18:$H$24, MATCH($C19, I_prop!$A$18:$A$24,0), MATCH($D19, I_prop!$B$17:$H$17,0))</x:v>
      </x:c>
      <x:c r="CO11623" t="n">
        <x:f>IFERROR(IF(AND(TYPE('Workbook_Formula_Guard'!C190)=TYPE(CN11623),ISBLANK('Workbook_Formula_Guard'!C190)=ISBLANK(CN11623),EXACT('Workbook_Formula_Guard'!C190,CN11623)),0,1),1)</x:f>
        <x:v>0</x:v>
      </x:c>
    </x:row>
    <x:row r="11624">
      <x:c r="CL11624" t="str">
        <x:v>Workbook_Formula_Guard</x:v>
      </x:c>
      <x:c r="CM11624" t="str">
        <x:v>A191</x:v>
      </x:c>
      <x:c r="CN11624" t="str">
        <x:v>Rights_Coverage_View</x:v>
      </x:c>
      <x:c r="CO11624" t="n">
        <x:f>IFERROR(IF(AND(TYPE('Workbook_Formula_Guard'!A191)=TYPE(CN11624),ISBLANK('Workbook_Formula_Guard'!A191)=ISBLANK(CN11624),EXACT('Workbook_Formula_Guard'!A191,CN11624)),0,1),1)</x:f>
        <x:v>0</x:v>
      </x:c>
    </x:row>
    <x:row r="11625">
      <x:c r="CL11625" t="str">
        <x:v>Workbook_Formula_Guard</x:v>
      </x:c>
      <x:c r="CM11625" t="str">
        <x:v>B191</x:v>
      </x:c>
      <x:c r="CN11625" t="str">
        <x:v>H19</x:v>
      </x:c>
      <x:c r="CO11625" t="n">
        <x:f>IFERROR(IF(AND(TYPE('Workbook_Formula_Guard'!B191)=TYPE(CN11625),ISBLANK('Workbook_Formula_Guard'!B191)=ISBLANK(CN11625),EXACT('Workbook_Formula_Guard'!B191,CN11625)),0,1),1)</x:f>
        <x:v>0</x:v>
      </x:c>
    </x:row>
    <x:row r="11626">
      <x:c r="CL11626" t="str">
        <x:v>Workbook_Formula_Guard</x:v>
      </x:c>
      <x:c r="CM11626" t="str">
        <x:v>C191</x:v>
      </x:c>
      <x:c r="CN11626" t="str">
        <x:v>F:=IF(ISNUMBER($J19),$J19,IF($J19="INVALID_OVERRIDE","INVALID_OVERRIDE",IF($F19&lt;0,MAX(-1,'Subgroup_Overrides'!$B$7*$F19),$F19)))</x:v>
      </x:c>
      <x:c r="CO11626" t="n">
        <x:f>IFERROR(IF(AND(TYPE('Workbook_Formula_Guard'!C191)=TYPE(CN11626),ISBLANK('Workbook_Formula_Guard'!C191)=ISBLANK(CN11626),EXACT('Workbook_Formula_Guard'!C191,CN11626)),0,1),1)</x:f>
        <x:v>0</x:v>
      </x:c>
    </x:row>
    <x:row r="11627">
      <x:c r="CL11627" t="str">
        <x:v>Workbook_Formula_Guard</x:v>
      </x:c>
      <x:c r="CM11627" t="str">
        <x:v>A192</x:v>
      </x:c>
      <x:c r="CN11627" t="str">
        <x:v>Rights_Coverage_View</x:v>
      </x:c>
      <x:c r="CO11627" t="n">
        <x:f>IFERROR(IF(AND(TYPE('Workbook_Formula_Guard'!A192)=TYPE(CN11627),ISBLANK('Workbook_Formula_Guard'!A192)=ISBLANK(CN11627),EXACT('Workbook_Formula_Guard'!A192,CN11627)),0,1),1)</x:f>
        <x:v>0</x:v>
      </x:c>
    </x:row>
    <x:row r="11628">
      <x:c r="CL11628" t="str">
        <x:v>Workbook_Formula_Guard</x:v>
      </x:c>
      <x:c r="CM11628" t="str">
        <x:v>B192</x:v>
      </x:c>
      <x:c r="CN11628" t="str">
        <x:v>I19</x:v>
      </x:c>
      <x:c r="CO11628" t="n">
        <x:f>IFERROR(IF(AND(TYPE('Workbook_Formula_Guard'!B192)=TYPE(CN11628),ISBLANK('Workbook_Formula_Guard'!B192)=ISBLANK(CN11628),EXACT('Workbook_Formula_Guard'!B192,CN11628)),0,1),1)</x:f>
        <x:v>0</x:v>
      </x:c>
    </x:row>
    <x:row r="11629">
      <x:c r="CL11629" t="str">
        <x:v>Workbook_Formula_Guard</x:v>
      </x:c>
      <x:c r="CM11629" t="str">
        <x:v>C192</x:v>
      </x:c>
      <x:c r="CN11629" t="str">
        <x:v>F:=IF(ISNUMBER($K19),$K19,IF($K19="INVALID_OVERRIDE","INVALID_OVERRIDE",IF($G19&lt;0,MAX(-1,'Subgroup_Overrides'!$B$7*$G19),$G19)))</x:v>
      </x:c>
      <x:c r="CO11629" t="n">
        <x:f>IFERROR(IF(AND(TYPE('Workbook_Formula_Guard'!C192)=TYPE(CN11629),ISBLANK('Workbook_Formula_Guard'!C192)=ISBLANK(CN11629),EXACT('Workbook_Formula_Guard'!C192,CN11629)),0,1),1)</x:f>
        <x:v>0</x:v>
      </x:c>
    </x:row>
    <x:row r="11630">
      <x:c r="CL11630" t="str">
        <x:v>Workbook_Formula_Guard</x:v>
      </x:c>
      <x:c r="CM11630" t="str">
        <x:v>A193</x:v>
      </x:c>
      <x:c r="CN11630" t="str">
        <x:v>Rights_Coverage_View</x:v>
      </x:c>
      <x:c r="CO11630" t="n">
        <x:f>IFERROR(IF(AND(TYPE('Workbook_Formula_Guard'!A193)=TYPE(CN11630),ISBLANK('Workbook_Formula_Guard'!A193)=ISBLANK(CN11630),EXACT('Workbook_Formula_Guard'!A193,CN11630)),0,1),1)</x:f>
        <x:v>0</x:v>
      </x:c>
    </x:row>
    <x:row r="11631">
      <x:c r="CL11631" t="str">
        <x:v>Workbook_Formula_Guard</x:v>
      </x:c>
      <x:c r="CM11631" t="str">
        <x:v>B193</x:v>
      </x:c>
      <x:c r="CN11631" t="str">
        <x:v>J19</x:v>
      </x:c>
      <x:c r="CO11631" t="n">
        <x:f>IFERROR(IF(AND(TYPE('Workbook_Formula_Guard'!B193)=TYPE(CN11631),ISBLANK('Workbook_Formula_Guard'!B193)=ISBLANK(CN11631),EXACT('Workbook_Formula_Guard'!B193,CN11631)),0,1),1)</x:f>
        <x:v>0</x:v>
      </x:c>
    </x:row>
    <x:row r="11632">
      <x:c r="CL11632" t="str">
        <x:v>Workbook_Formula_Guard</x:v>
      </x:c>
      <x:c r="CM11632" t="str">
        <x:v>C193</x:v>
      </x:c>
      <x:c r="CN11632" t="str">
        <x:v>F:=IFERROR(IF(COUNTIF('Subgroup_Overrides'!$H$11:$H$100,"A|"&amp;$C19&amp;"|"&amp;$D19)=0,"",IF(AND(COUNTIF('Subgroup_Overrides'!$H$11:$H$100,"A|"&amp;$C19&amp;"|"&amp;$D19)=1,ISNUMBER(INDEX('Subgroup_Overrides'!$F$11:$F$100,MATCH("A|"&amp;$C19&amp;"|"&amp;$D19,'Subgroup_Overrides'!$H$11:$H$100,0))),NOT(ISBLANK(INDEX('Subgroup_Overrides'!$F$11:$F$100,MATCH("A|"&amp;$C19&amp;"|"&amp;$D19,'Subgroup_Overrides'!$H$11:$H$100,0)))),INDEX('Subgroup_Overrides'!$F$11:$F$100,MATCH("A|"&amp;$C19&amp;"|"&amp;$D19,'Subgroup_Overrides'!$H$11:$H$100,0))&gt;=-1,INDEX('Subgroup_Overrides'!$F$11:$F$100,MATCH("A|"&amp;$C19&amp;"|"&amp;$D19,'Subgroup_Overrides'!$H$11:$H$100,0))&lt;=1,LEN(TRIM(INDEX('Subgroup_Overrides'!$G$11:$G$100,MATCH("A|"&amp;$C19&amp;"|"&amp;$D19,'Subgroup_Overrides'!$H$11:$H$100,0))))&gt;0),INDEX('Subgroup_Overrides'!$F$11:$F$100,MATCH("A|"&amp;$C19&amp;"|"&amp;$D19,'Subgroup_Overrides'!$H$11:$H$100,0)),"INVALID_OVERRIDE")),"INVALID_OVERRIDE")</x:v>
      </x:c>
      <x:c r="CO11632" t="n">
        <x:f>IFERROR(IF(AND(TYPE('Workbook_Formula_Guard'!C193)=TYPE(CN11632),ISBLANK('Workbook_Formula_Guard'!C193)=ISBLANK(CN11632),EXACT('Workbook_Formula_Guard'!C193,CN11632)),0,1),1)</x:f>
        <x:v>0</x:v>
      </x:c>
    </x:row>
    <x:row r="11633">
      <x:c r="CL11633" t="str">
        <x:v>Workbook_Formula_Guard</x:v>
      </x:c>
      <x:c r="CM11633" t="str">
        <x:v>A194</x:v>
      </x:c>
      <x:c r="CN11633" t="str">
        <x:v>Rights_Coverage_View</x:v>
      </x:c>
      <x:c r="CO11633" t="n">
        <x:f>IFERROR(IF(AND(TYPE('Workbook_Formula_Guard'!A194)=TYPE(CN11633),ISBLANK('Workbook_Formula_Guard'!A194)=ISBLANK(CN11633),EXACT('Workbook_Formula_Guard'!A194,CN11633)),0,1),1)</x:f>
        <x:v>0</x:v>
      </x:c>
    </x:row>
    <x:row r="11634">
      <x:c r="CL11634" t="str">
        <x:v>Workbook_Formula_Guard</x:v>
      </x:c>
      <x:c r="CM11634" t="str">
        <x:v>B194</x:v>
      </x:c>
      <x:c r="CN11634" t="str">
        <x:v>K19</x:v>
      </x:c>
      <x:c r="CO11634" t="n">
        <x:f>IFERROR(IF(AND(TYPE('Workbook_Formula_Guard'!B194)=TYPE(CN11634),ISBLANK('Workbook_Formula_Guard'!B194)=ISBLANK(CN11634),EXACT('Workbook_Formula_Guard'!B194,CN11634)),0,1),1)</x:f>
        <x:v>0</x:v>
      </x:c>
    </x:row>
    <x:row r="11635">
      <x:c r="CL11635" t="str">
        <x:v>Workbook_Formula_Guard</x:v>
      </x:c>
      <x:c r="CM11635" t="str">
        <x:v>C194</x:v>
      </x:c>
      <x:c r="CN11635" t="str">
        <x:v>F:=IFERROR(IF(COUNTIF('Subgroup_Overrides'!$H$11:$H$100,"B|"&amp;$C19&amp;"|"&amp;$D19)=0,"",IF(AND(COUNTIF('Subgroup_Overrides'!$H$11:$H$100,"B|"&amp;$C19&amp;"|"&amp;$D19)=1,ISNUMBER(INDEX('Subgroup_Overrides'!$F$11:$F$100,MATCH("B|"&amp;$C19&amp;"|"&amp;$D19,'Subgroup_Overrides'!$H$11:$H$100,0))),NOT(ISBLANK(INDEX('Subgroup_Overrides'!$F$11:$F$100,MATCH("B|"&amp;$C19&amp;"|"&amp;$D19,'Subgroup_Overrides'!$H$11:$H$100,0)))),INDEX('Subgroup_Overrides'!$F$11:$F$100,MATCH("B|"&amp;$C19&amp;"|"&amp;$D19,'Subgroup_Overrides'!$H$11:$H$100,0))&gt;=-1,INDEX('Subgroup_Overrides'!$F$11:$F$100,MATCH("B|"&amp;$C19&amp;"|"&amp;$D19,'Subgroup_Overrides'!$H$11:$H$100,0))&lt;=1,LEN(TRIM(INDEX('Subgroup_Overrides'!$G$11:$G$100,MATCH("B|"&amp;$C19&amp;"|"&amp;$D19,'Subgroup_Overrides'!$H$11:$H$100,0))))&gt;0),INDEX('Subgroup_Overrides'!$F$11:$F$100,MATCH("B|"&amp;$C19&amp;"|"&amp;$D19,'Subgroup_Overrides'!$H$11:$H$100,0)),"INVALID_OVERRIDE")),"INVALID_OVERRIDE")</x:v>
      </x:c>
      <x:c r="CO11635" t="n">
        <x:f>IFERROR(IF(AND(TYPE('Workbook_Formula_Guard'!C194)=TYPE(CN11635),ISBLANK('Workbook_Formula_Guard'!C194)=ISBLANK(CN11635),EXACT('Workbook_Formula_Guard'!C194,CN11635)),0,1),1)</x:f>
        <x:v>0</x:v>
      </x:c>
    </x:row>
    <x:row r="11636">
      <x:c r="CL11636" t="str">
        <x:v>Workbook_Formula_Guard</x:v>
      </x:c>
      <x:c r="CM11636" t="str">
        <x:v>A195</x:v>
      </x:c>
      <x:c r="CN11636" t="str">
        <x:v>Rights_Coverage_View</x:v>
      </x:c>
      <x:c r="CO11636" t="n">
        <x:f>IFERROR(IF(AND(TYPE('Workbook_Formula_Guard'!A195)=TYPE(CN11636),ISBLANK('Workbook_Formula_Guard'!A195)=ISBLANK(CN11636),EXACT('Workbook_Formula_Guard'!A195,CN11636)),0,1),1)</x:f>
        <x:v>0</x:v>
      </x:c>
    </x:row>
    <x:row r="11637">
      <x:c r="CL11637" t="str">
        <x:v>Workbook_Formula_Guard</x:v>
      </x:c>
      <x:c r="CM11637" t="str">
        <x:v>B195</x:v>
      </x:c>
      <x:c r="CN11637" t="str">
        <x:v>L19</x:v>
      </x:c>
      <x:c r="CO11637" t="n">
        <x:f>IFERROR(IF(AND(TYPE('Workbook_Formula_Guard'!B195)=TYPE(CN11637),ISBLANK('Workbook_Formula_Guard'!B195)=ISBLANK(CN11637),EXACT('Workbook_Formula_Guard'!B195,CN11637)),0,1),1)</x:f>
        <x:v>0</x:v>
      </x:c>
    </x:row>
    <x:row r="11638">
      <x:c r="CL11638" t="str">
        <x:v>Workbook_Formula_Guard</x:v>
      </x:c>
      <x:c r="CM11638" t="str">
        <x:v>C195</x:v>
      </x:c>
      <x:c r="CN11638" t="str">
        <x:v>F:=TRIM(B19)</x:v>
      </x:c>
      <x:c r="CO11638" t="n">
        <x:f>IFERROR(IF(AND(TYPE('Workbook_Formula_Guard'!C195)=TYPE(CN11638),ISBLANK('Workbook_Formula_Guard'!C195)=ISBLANK(CN11638),EXACT('Workbook_Formula_Guard'!C195,CN11638)),0,1),1)</x:f>
        <x:v>0</x:v>
      </x:c>
    </x:row>
    <x:row r="11639">
      <x:c r="CL11639" t="str">
        <x:v>Workbook_Formula_Guard</x:v>
      </x:c>
      <x:c r="CM11639" t="str">
        <x:v>A196</x:v>
      </x:c>
      <x:c r="CN11639" t="str">
        <x:v>Rights_Coverage_View</x:v>
      </x:c>
      <x:c r="CO11639" t="n">
        <x:f>IFERROR(IF(AND(TYPE('Workbook_Formula_Guard'!A196)=TYPE(CN11639),ISBLANK('Workbook_Formula_Guard'!A196)=ISBLANK(CN11639),EXACT('Workbook_Formula_Guard'!A196,CN11639)),0,1),1)</x:f>
        <x:v>0</x:v>
      </x:c>
    </x:row>
    <x:row r="11640">
      <x:c r="CL11640" t="str">
        <x:v>Workbook_Formula_Guard</x:v>
      </x:c>
      <x:c r="CM11640" t="str">
        <x:v>B196</x:v>
      </x:c>
      <x:c r="CN11640" t="str">
        <x:v>M19</x:v>
      </x:c>
      <x:c r="CO11640" t="n">
        <x:f>IFERROR(IF(AND(TYPE('Workbook_Formula_Guard'!B196)=TYPE(CN11640),ISBLANK('Workbook_Formula_Guard'!B196)=ISBLANK(CN11640),EXACT('Workbook_Formula_Guard'!B196,CN11640)),0,1),1)</x:f>
        <x:v>0</x:v>
      </x:c>
    </x:row>
    <x:row r="11641">
      <x:c r="CL11641" t="str">
        <x:v>Workbook_Formula_Guard</x:v>
      </x:c>
      <x:c r="CM11641" t="str">
        <x:v>C196</x:v>
      </x:c>
      <x:c r="CN11641" t="str">
        <x:v>F:=IF(ISNUMBER($H19),$H19,"")</x:v>
      </x:c>
      <x:c r="CO11641" t="n">
        <x:f>IFERROR(IF(AND(TYPE('Workbook_Formula_Guard'!C196)=TYPE(CN11641),ISBLANK('Workbook_Formula_Guard'!C196)=ISBLANK(CN11641),EXACT('Workbook_Formula_Guard'!C196,CN11641)),0,1),1)</x:f>
        <x:v>0</x:v>
      </x:c>
    </x:row>
    <x:row r="11642">
      <x:c r="CL11642" t="str">
        <x:v>Workbook_Formula_Guard</x:v>
      </x:c>
      <x:c r="CM11642" t="str">
        <x:v>A197</x:v>
      </x:c>
      <x:c r="CN11642" t="str">
        <x:v>Rights_Coverage_View</x:v>
      </x:c>
      <x:c r="CO11642" t="n">
        <x:f>IFERROR(IF(AND(TYPE('Workbook_Formula_Guard'!A197)=TYPE(CN11642),ISBLANK('Workbook_Formula_Guard'!A197)=ISBLANK(CN11642),EXACT('Workbook_Formula_Guard'!A197,CN11642)),0,1),1)</x:f>
        <x:v>0</x:v>
      </x:c>
    </x:row>
    <x:row r="11643">
      <x:c r="CL11643" t="str">
        <x:v>Workbook_Formula_Guard</x:v>
      </x:c>
      <x:c r="CM11643" t="str">
        <x:v>B197</x:v>
      </x:c>
      <x:c r="CN11643" t="str">
        <x:v>N19</x:v>
      </x:c>
      <x:c r="CO11643" t="n">
        <x:f>IFERROR(IF(AND(TYPE('Workbook_Formula_Guard'!B197)=TYPE(CN11643),ISBLANK('Workbook_Formula_Guard'!B197)=ISBLANK(CN11643),EXACT('Workbook_Formula_Guard'!B197,CN11643)),0,1),1)</x:f>
        <x:v>0</x:v>
      </x:c>
    </x:row>
    <x:row r="11644">
      <x:c r="CL11644" t="str">
        <x:v>Workbook_Formula_Guard</x:v>
      </x:c>
      <x:c r="CM11644" t="str">
        <x:v>C197</x:v>
      </x:c>
      <x:c r="CN11644" t="str">
        <x:v>F:=IF(ISNUMBER($I19),$I19,"")</x:v>
      </x:c>
      <x:c r="CO11644" t="n">
        <x:f>IFERROR(IF(AND(TYPE('Workbook_Formula_Guard'!C197)=TYPE(CN11644),ISBLANK('Workbook_Formula_Guard'!C197)=ISBLANK(CN11644),EXACT('Workbook_Formula_Guard'!C197,CN11644)),0,1),1)</x:f>
        <x:v>0</x:v>
      </x:c>
    </x:row>
    <x:row r="11645">
      <x:c r="CL11645" t="str">
        <x:v>Workbook_Formula_Guard</x:v>
      </x:c>
      <x:c r="CM11645" t="str">
        <x:v>A198</x:v>
      </x:c>
      <x:c r="CN11645" t="str">
        <x:v>Rights_Coverage_View</x:v>
      </x:c>
      <x:c r="CO11645" t="n">
        <x:f>IFERROR(IF(AND(TYPE('Workbook_Formula_Guard'!A198)=TYPE(CN11645),ISBLANK('Workbook_Formula_Guard'!A198)=ISBLANK(CN11645),EXACT('Workbook_Formula_Guard'!A198,CN11645)),0,1),1)</x:f>
        <x:v>0</x:v>
      </x:c>
    </x:row>
    <x:row r="11646">
      <x:c r="CL11646" t="str">
        <x:v>Workbook_Formula_Guard</x:v>
      </x:c>
      <x:c r="CM11646" t="str">
        <x:v>B198</x:v>
      </x:c>
      <x:c r="CN11646" t="str">
        <x:v>O19</x:v>
      </x:c>
      <x:c r="CO11646" t="n">
        <x:f>IFERROR(IF(AND(TYPE('Workbook_Formula_Guard'!B198)=TYPE(CN11646),ISBLANK('Workbook_Formula_Guard'!B198)=ISBLANK(CN11646),EXACT('Workbook_Formula_Guard'!B198,CN11646)),0,1),1)</x:f>
        <x:v>0</x:v>
      </x:c>
    </x:row>
    <x:row r="11647">
      <x:c r="CL11647" t="str">
        <x:v>Workbook_Formula_Guard</x:v>
      </x:c>
      <x:c r="CM11647" t="str">
        <x:v>C198</x:v>
      </x:c>
      <x:c r="CN11647" t="str">
        <x:v>F:=IF(ISNUMBER($M19),$B19&amp;"|"&amp;ROUND($M19*1000000000000,0),"")</x:v>
      </x:c>
      <x:c r="CO11647" t="n">
        <x:f>IFERROR(IF(AND(TYPE('Workbook_Formula_Guard'!C198)=TYPE(CN11647),ISBLANK('Workbook_Formula_Guard'!C198)=ISBLANK(CN11647),EXACT('Workbook_Formula_Guard'!C198,CN11647)),0,1),1)</x:f>
        <x:v>0</x:v>
      </x:c>
    </x:row>
    <x:row r="11648">
      <x:c r="CL11648" t="str">
        <x:v>Workbook_Formula_Guard</x:v>
      </x:c>
      <x:c r="CM11648" t="str">
        <x:v>A199</x:v>
      </x:c>
      <x:c r="CN11648" t="str">
        <x:v>Rights_Coverage_View</x:v>
      </x:c>
      <x:c r="CO11648" t="n">
        <x:f>IFERROR(IF(AND(TYPE('Workbook_Formula_Guard'!A199)=TYPE(CN11648),ISBLANK('Workbook_Formula_Guard'!A199)=ISBLANK(CN11648),EXACT('Workbook_Formula_Guard'!A199,CN11648)),0,1),1)</x:f>
        <x:v>0</x:v>
      </x:c>
    </x:row>
    <x:row r="11649">
      <x:c r="CL11649" t="str">
        <x:v>Workbook_Formula_Guard</x:v>
      </x:c>
      <x:c r="CM11649" t="str">
        <x:v>B199</x:v>
      </x:c>
      <x:c r="CN11649" t="str">
        <x:v>P19</x:v>
      </x:c>
      <x:c r="CO11649" t="n">
        <x:f>IFERROR(IF(AND(TYPE('Workbook_Formula_Guard'!B199)=TYPE(CN11649),ISBLANK('Workbook_Formula_Guard'!B199)=ISBLANK(CN11649),EXACT('Workbook_Formula_Guard'!B199,CN11649)),0,1),1)</x:f>
        <x:v>0</x:v>
      </x:c>
    </x:row>
    <x:row r="11650">
      <x:c r="CL11650" t="str">
        <x:v>Workbook_Formula_Guard</x:v>
      </x:c>
      <x:c r="CM11650" t="str">
        <x:v>C199</x:v>
      </x:c>
      <x:c r="CN11650" t="str">
        <x:v>F:=IF(ISNUMBER($N19),$B19&amp;"|"&amp;ROUND($N19*1000000000000,0),"")</x:v>
      </x:c>
      <x:c r="CO11650" t="n">
        <x:f>IFERROR(IF(AND(TYPE('Workbook_Formula_Guard'!C199)=TYPE(CN11650),ISBLANK('Workbook_Formula_Guard'!C199)=ISBLANK(CN11650),EXACT('Workbook_Formula_Guard'!C199,CN11650)),0,1),1)</x:f>
        <x:v>0</x:v>
      </x:c>
    </x:row>
    <x:row r="11651">
      <x:c r="CL11651" t="str">
        <x:v>Workbook_Formula_Guard</x:v>
      </x:c>
      <x:c r="CM11651" t="str">
        <x:v>A200</x:v>
      </x:c>
      <x:c r="CN11651" t="str">
        <x:v>Rights_Coverage_View</x:v>
      </x:c>
      <x:c r="CO11651" t="n">
        <x:f>IFERROR(IF(AND(TYPE('Workbook_Formula_Guard'!A200)=TYPE(CN11651),ISBLANK('Workbook_Formula_Guard'!A200)=ISBLANK(CN11651),EXACT('Workbook_Formula_Guard'!A200,CN11651)),0,1),1)</x:f>
        <x:v>0</x:v>
      </x:c>
    </x:row>
    <x:row r="11652">
      <x:c r="CL11652" t="str">
        <x:v>Workbook_Formula_Guard</x:v>
      </x:c>
      <x:c r="CM11652" t="str">
        <x:v>B200</x:v>
      </x:c>
      <x:c r="CN11652" t="str">
        <x:v>F20</x:v>
      </x:c>
      <x:c r="CO11652" t="n">
        <x:f>IFERROR(IF(AND(TYPE('Workbook_Formula_Guard'!B200)=TYPE(CN11652),ISBLANK('Workbook_Formula_Guard'!B200)=ISBLANK(CN11652),EXACT('Workbook_Formula_Guard'!B200,CN11652)),0,1),1)</x:f>
        <x:v>0</x:v>
      </x:c>
    </x:row>
    <x:row r="11653">
      <x:c r="CL11653" t="str">
        <x:v>Workbook_Formula_Guard</x:v>
      </x:c>
      <x:c r="CM11653" t="str">
        <x:v>C200</x:v>
      </x:c>
      <x:c r="CN11653" t="str">
        <x:v>F:=INDEX(I_prop!$B$7:$H$13, MATCH($C20, I_prop!$A$7:$A$13,0), MATCH($D20, I_prop!$B$6:$H$6,0))</x:v>
      </x:c>
      <x:c r="CO11653" t="n">
        <x:f>IFERROR(IF(AND(TYPE('Workbook_Formula_Guard'!C200)=TYPE(CN11653),ISBLANK('Workbook_Formula_Guard'!C200)=ISBLANK(CN11653),EXACT('Workbook_Formula_Guard'!C200,CN11653)),0,1),1)</x:f>
        <x:v>0</x:v>
      </x:c>
    </x:row>
    <x:row r="11654">
      <x:c r="CL11654" t="str">
        <x:v>Workbook_Formula_Guard</x:v>
      </x:c>
      <x:c r="CM11654" t="str">
        <x:v>A201</x:v>
      </x:c>
      <x:c r="CN11654" t="str">
        <x:v>Rights_Coverage_View</x:v>
      </x:c>
      <x:c r="CO11654" t="n">
        <x:f>IFERROR(IF(AND(TYPE('Workbook_Formula_Guard'!A201)=TYPE(CN11654),ISBLANK('Workbook_Formula_Guard'!A201)=ISBLANK(CN11654),EXACT('Workbook_Formula_Guard'!A201,CN11654)),0,1),1)</x:f>
        <x:v>0</x:v>
      </x:c>
    </x:row>
    <x:row r="11655">
      <x:c r="CL11655" t="str">
        <x:v>Workbook_Formula_Guard</x:v>
      </x:c>
      <x:c r="CM11655" t="str">
        <x:v>B201</x:v>
      </x:c>
      <x:c r="CN11655" t="str">
        <x:v>G20</x:v>
      </x:c>
      <x:c r="CO11655" t="n">
        <x:f>IFERROR(IF(AND(TYPE('Workbook_Formula_Guard'!B201)=TYPE(CN11655),ISBLANK('Workbook_Formula_Guard'!B201)=ISBLANK(CN11655),EXACT('Workbook_Formula_Guard'!B201,CN11655)),0,1),1)</x:f>
        <x:v>0</x:v>
      </x:c>
    </x:row>
    <x:row r="11656">
      <x:c r="CL11656" t="str">
        <x:v>Workbook_Formula_Guard</x:v>
      </x:c>
      <x:c r="CM11656" t="str">
        <x:v>C201</x:v>
      </x:c>
      <x:c r="CN11656" t="str">
        <x:v>F:=INDEX(I_prop!$B$18:$H$24, MATCH($C20, I_prop!$A$18:$A$24,0), MATCH($D20, I_prop!$B$17:$H$17,0))</x:v>
      </x:c>
      <x:c r="CO11656" t="n">
        <x:f>IFERROR(IF(AND(TYPE('Workbook_Formula_Guard'!C201)=TYPE(CN11656),ISBLANK('Workbook_Formula_Guard'!C201)=ISBLANK(CN11656),EXACT('Workbook_Formula_Guard'!C201,CN11656)),0,1),1)</x:f>
        <x:v>0</x:v>
      </x:c>
    </x:row>
    <x:row r="11657">
      <x:c r="CL11657" t="str">
        <x:v>Workbook_Formula_Guard</x:v>
      </x:c>
      <x:c r="CM11657" t="str">
        <x:v>A202</x:v>
      </x:c>
      <x:c r="CN11657" t="str">
        <x:v>Rights_Coverage_View</x:v>
      </x:c>
      <x:c r="CO11657" t="n">
        <x:f>IFERROR(IF(AND(TYPE('Workbook_Formula_Guard'!A202)=TYPE(CN11657),ISBLANK('Workbook_Formula_Guard'!A202)=ISBLANK(CN11657),EXACT('Workbook_Formula_Guard'!A202,CN11657)),0,1),1)</x:f>
        <x:v>0</x:v>
      </x:c>
    </x:row>
    <x:row r="11658">
      <x:c r="CL11658" t="str">
        <x:v>Workbook_Formula_Guard</x:v>
      </x:c>
      <x:c r="CM11658" t="str">
        <x:v>B202</x:v>
      </x:c>
      <x:c r="CN11658" t="str">
        <x:v>H20</x:v>
      </x:c>
      <x:c r="CO11658" t="n">
        <x:f>IFERROR(IF(AND(TYPE('Workbook_Formula_Guard'!B202)=TYPE(CN11658),ISBLANK('Workbook_Formula_Guard'!B202)=ISBLANK(CN11658),EXACT('Workbook_Formula_Guard'!B202,CN11658)),0,1),1)</x:f>
        <x:v>0</x:v>
      </x:c>
    </x:row>
    <x:row r="11659">
      <x:c r="CL11659" t="str">
        <x:v>Workbook_Formula_Guard</x:v>
      </x:c>
      <x:c r="CM11659" t="str">
        <x:v>C202</x:v>
      </x:c>
      <x:c r="CN11659" t="str">
        <x:v>F:=IF(ISNUMBER($J20),$J20,IF($J20="INVALID_OVERRIDE","INVALID_OVERRIDE",IF($F20&lt;0,MAX(-1,'Subgroup_Overrides'!$B$7*$F20),$F20)))</x:v>
      </x:c>
      <x:c r="CO11659" t="n">
        <x:f>IFERROR(IF(AND(TYPE('Workbook_Formula_Guard'!C202)=TYPE(CN11659),ISBLANK('Workbook_Formula_Guard'!C202)=ISBLANK(CN11659),EXACT('Workbook_Formula_Guard'!C202,CN11659)),0,1),1)</x:f>
        <x:v>0</x:v>
      </x:c>
    </x:row>
    <x:row r="11660">
      <x:c r="CL11660" t="str">
        <x:v>Workbook_Formula_Guard</x:v>
      </x:c>
      <x:c r="CM11660" t="str">
        <x:v>A203</x:v>
      </x:c>
      <x:c r="CN11660" t="str">
        <x:v>Rights_Coverage_View</x:v>
      </x:c>
      <x:c r="CO11660" t="n">
        <x:f>IFERROR(IF(AND(TYPE('Workbook_Formula_Guard'!A203)=TYPE(CN11660),ISBLANK('Workbook_Formula_Guard'!A203)=ISBLANK(CN11660),EXACT('Workbook_Formula_Guard'!A203,CN11660)),0,1),1)</x:f>
        <x:v>0</x:v>
      </x:c>
    </x:row>
    <x:row r="11661">
      <x:c r="CL11661" t="str">
        <x:v>Workbook_Formula_Guard</x:v>
      </x:c>
      <x:c r="CM11661" t="str">
        <x:v>B203</x:v>
      </x:c>
      <x:c r="CN11661" t="str">
        <x:v>I20</x:v>
      </x:c>
      <x:c r="CO11661" t="n">
        <x:f>IFERROR(IF(AND(TYPE('Workbook_Formula_Guard'!B203)=TYPE(CN11661),ISBLANK('Workbook_Formula_Guard'!B203)=ISBLANK(CN11661),EXACT('Workbook_Formula_Guard'!B203,CN11661)),0,1),1)</x:f>
        <x:v>0</x:v>
      </x:c>
    </x:row>
    <x:row r="11662">
      <x:c r="CL11662" t="str">
        <x:v>Workbook_Formula_Guard</x:v>
      </x:c>
      <x:c r="CM11662" t="str">
        <x:v>C203</x:v>
      </x:c>
      <x:c r="CN11662" t="str">
        <x:v>F:=IF(ISNUMBER($K20),$K20,IF($K20="INVALID_OVERRIDE","INVALID_OVERRIDE",IF($G20&lt;0,MAX(-1,'Subgroup_Overrides'!$B$7*$G20),$G20)))</x:v>
      </x:c>
      <x:c r="CO11662" t="n">
        <x:f>IFERROR(IF(AND(TYPE('Workbook_Formula_Guard'!C203)=TYPE(CN11662),ISBLANK('Workbook_Formula_Guard'!C203)=ISBLANK(CN11662),EXACT('Workbook_Formula_Guard'!C203,CN11662)),0,1),1)</x:f>
        <x:v>0</x:v>
      </x:c>
    </x:row>
    <x:row r="11663">
      <x:c r="CL11663" t="str">
        <x:v>Workbook_Formula_Guard</x:v>
      </x:c>
      <x:c r="CM11663" t="str">
        <x:v>A204</x:v>
      </x:c>
      <x:c r="CN11663" t="str">
        <x:v>Rights_Coverage_View</x:v>
      </x:c>
      <x:c r="CO11663" t="n">
        <x:f>IFERROR(IF(AND(TYPE('Workbook_Formula_Guard'!A204)=TYPE(CN11663),ISBLANK('Workbook_Formula_Guard'!A204)=ISBLANK(CN11663),EXACT('Workbook_Formula_Guard'!A204,CN11663)),0,1),1)</x:f>
        <x:v>0</x:v>
      </x:c>
    </x:row>
    <x:row r="11664">
      <x:c r="CL11664" t="str">
        <x:v>Workbook_Formula_Guard</x:v>
      </x:c>
      <x:c r="CM11664" t="str">
        <x:v>B204</x:v>
      </x:c>
      <x:c r="CN11664" t="str">
        <x:v>J20</x:v>
      </x:c>
      <x:c r="CO11664" t="n">
        <x:f>IFERROR(IF(AND(TYPE('Workbook_Formula_Guard'!B204)=TYPE(CN11664),ISBLANK('Workbook_Formula_Guard'!B204)=ISBLANK(CN11664),EXACT('Workbook_Formula_Guard'!B204,CN11664)),0,1),1)</x:f>
        <x:v>0</x:v>
      </x:c>
    </x:row>
    <x:row r="11665">
      <x:c r="CL11665" t="str">
        <x:v>Workbook_Formula_Guard</x:v>
      </x:c>
      <x:c r="CM11665" t="str">
        <x:v>C204</x:v>
      </x:c>
      <x:c r="CN11665" t="str">
        <x:v>F:=IFERROR(IF(COUNTIF('Subgroup_Overrides'!$H$11:$H$100,"A|"&amp;$C20&amp;"|"&amp;$D20)=0,"",IF(AND(COUNTIF('Subgroup_Overrides'!$H$11:$H$100,"A|"&amp;$C20&amp;"|"&amp;$D20)=1,ISNUMBER(INDEX('Subgroup_Overrides'!$F$11:$F$100,MATCH("A|"&amp;$C20&amp;"|"&amp;$D20,'Subgroup_Overrides'!$H$11:$H$100,0))),NOT(ISBLANK(INDEX('Subgroup_Overrides'!$F$11:$F$100,MATCH("A|"&amp;$C20&amp;"|"&amp;$D20,'Subgroup_Overrides'!$H$11:$H$100,0)))),INDEX('Subgroup_Overrides'!$F$11:$F$100,MATCH("A|"&amp;$C20&amp;"|"&amp;$D20,'Subgroup_Overrides'!$H$11:$H$100,0))&gt;=-1,INDEX('Subgroup_Overrides'!$F$11:$F$100,MATCH("A|"&amp;$C20&amp;"|"&amp;$D20,'Subgroup_Overrides'!$H$11:$H$100,0))&lt;=1,LEN(TRIM(INDEX('Subgroup_Overrides'!$G$11:$G$100,MATCH("A|"&amp;$C20&amp;"|"&amp;$D20,'Subgroup_Overrides'!$H$11:$H$100,0))))&gt;0),INDEX('Subgroup_Overrides'!$F$11:$F$100,MATCH("A|"&amp;$C20&amp;"|"&amp;$D20,'Subgroup_Overrides'!$H$11:$H$100,0)),"INVALID_OVERRIDE")),"INVALID_OVERRIDE")</x:v>
      </x:c>
      <x:c r="CO11665" t="n">
        <x:f>IFERROR(IF(AND(TYPE('Workbook_Formula_Guard'!C204)=TYPE(CN11665),ISBLANK('Workbook_Formula_Guard'!C204)=ISBLANK(CN11665),EXACT('Workbook_Formula_Guard'!C204,CN11665)),0,1),1)</x:f>
        <x:v>0</x:v>
      </x:c>
    </x:row>
    <x:row r="11666">
      <x:c r="CL11666" t="str">
        <x:v>Workbook_Formula_Guard</x:v>
      </x:c>
      <x:c r="CM11666" t="str">
        <x:v>A205</x:v>
      </x:c>
      <x:c r="CN11666" t="str">
        <x:v>Rights_Coverage_View</x:v>
      </x:c>
      <x:c r="CO11666" t="n">
        <x:f>IFERROR(IF(AND(TYPE('Workbook_Formula_Guard'!A205)=TYPE(CN11666),ISBLANK('Workbook_Formula_Guard'!A205)=ISBLANK(CN11666),EXACT('Workbook_Formula_Guard'!A205,CN11666)),0,1),1)</x:f>
        <x:v>0</x:v>
      </x:c>
    </x:row>
    <x:row r="11667">
      <x:c r="CL11667" t="str">
        <x:v>Workbook_Formula_Guard</x:v>
      </x:c>
      <x:c r="CM11667" t="str">
        <x:v>B205</x:v>
      </x:c>
      <x:c r="CN11667" t="str">
        <x:v>K20</x:v>
      </x:c>
      <x:c r="CO11667" t="n">
        <x:f>IFERROR(IF(AND(TYPE('Workbook_Formula_Guard'!B205)=TYPE(CN11667),ISBLANK('Workbook_Formula_Guard'!B205)=ISBLANK(CN11667),EXACT('Workbook_Formula_Guard'!B205,CN11667)),0,1),1)</x:f>
        <x:v>0</x:v>
      </x:c>
    </x:row>
    <x:row r="11668">
      <x:c r="CL11668" t="str">
        <x:v>Workbook_Formula_Guard</x:v>
      </x:c>
      <x:c r="CM11668" t="str">
        <x:v>C205</x:v>
      </x:c>
      <x:c r="CN11668" t="str">
        <x:v>F:=IFERROR(IF(COUNTIF('Subgroup_Overrides'!$H$11:$H$100,"B|"&amp;$C20&amp;"|"&amp;$D20)=0,"",IF(AND(COUNTIF('Subgroup_Overrides'!$H$11:$H$100,"B|"&amp;$C20&amp;"|"&amp;$D20)=1,ISNUMBER(INDEX('Subgroup_Overrides'!$F$11:$F$100,MATCH("B|"&amp;$C20&amp;"|"&amp;$D20,'Subgroup_Overrides'!$H$11:$H$100,0))),NOT(ISBLANK(INDEX('Subgroup_Overrides'!$F$11:$F$100,MATCH("B|"&amp;$C20&amp;"|"&amp;$D20,'Subgroup_Overrides'!$H$11:$H$100,0)))),INDEX('Subgroup_Overrides'!$F$11:$F$100,MATCH("B|"&amp;$C20&amp;"|"&amp;$D20,'Subgroup_Overrides'!$H$11:$H$100,0))&gt;=-1,INDEX('Subgroup_Overrides'!$F$11:$F$100,MATCH("B|"&amp;$C20&amp;"|"&amp;$D20,'Subgroup_Overrides'!$H$11:$H$100,0))&lt;=1,LEN(TRIM(INDEX('Subgroup_Overrides'!$G$11:$G$100,MATCH("B|"&amp;$C20&amp;"|"&amp;$D20,'Subgroup_Overrides'!$H$11:$H$100,0))))&gt;0),INDEX('Subgroup_Overrides'!$F$11:$F$100,MATCH("B|"&amp;$C20&amp;"|"&amp;$D20,'Subgroup_Overrides'!$H$11:$H$100,0)),"INVALID_OVERRIDE")),"INVALID_OVERRIDE")</x:v>
      </x:c>
      <x:c r="CO11668" t="n">
        <x:f>IFERROR(IF(AND(TYPE('Workbook_Formula_Guard'!C205)=TYPE(CN11668),ISBLANK('Workbook_Formula_Guard'!C205)=ISBLANK(CN11668),EXACT('Workbook_Formula_Guard'!C205,CN11668)),0,1),1)</x:f>
        <x:v>0</x:v>
      </x:c>
    </x:row>
    <x:row r="11669">
      <x:c r="CL11669" t="str">
        <x:v>Workbook_Formula_Guard</x:v>
      </x:c>
      <x:c r="CM11669" t="str">
        <x:v>A206</x:v>
      </x:c>
      <x:c r="CN11669" t="str">
        <x:v>Rights_Coverage_View</x:v>
      </x:c>
      <x:c r="CO11669" t="n">
        <x:f>IFERROR(IF(AND(TYPE('Workbook_Formula_Guard'!A206)=TYPE(CN11669),ISBLANK('Workbook_Formula_Guard'!A206)=ISBLANK(CN11669),EXACT('Workbook_Formula_Guard'!A206,CN11669)),0,1),1)</x:f>
        <x:v>0</x:v>
      </x:c>
    </x:row>
    <x:row r="11670">
      <x:c r="CL11670" t="str">
        <x:v>Workbook_Formula_Guard</x:v>
      </x:c>
      <x:c r="CM11670" t="str">
        <x:v>B206</x:v>
      </x:c>
      <x:c r="CN11670" t="str">
        <x:v>L20</x:v>
      </x:c>
      <x:c r="CO11670" t="n">
        <x:f>IFERROR(IF(AND(TYPE('Workbook_Formula_Guard'!B206)=TYPE(CN11670),ISBLANK('Workbook_Formula_Guard'!B206)=ISBLANK(CN11670),EXACT('Workbook_Formula_Guard'!B206,CN11670)),0,1),1)</x:f>
        <x:v>0</x:v>
      </x:c>
    </x:row>
    <x:row r="11671">
      <x:c r="CL11671" t="str">
        <x:v>Workbook_Formula_Guard</x:v>
      </x:c>
      <x:c r="CM11671" t="str">
        <x:v>C206</x:v>
      </x:c>
      <x:c r="CN11671" t="str">
        <x:v>F:=TRIM(B20)</x:v>
      </x:c>
      <x:c r="CO11671" t="n">
        <x:f>IFERROR(IF(AND(TYPE('Workbook_Formula_Guard'!C206)=TYPE(CN11671),ISBLANK('Workbook_Formula_Guard'!C206)=ISBLANK(CN11671),EXACT('Workbook_Formula_Guard'!C206,CN11671)),0,1),1)</x:f>
        <x:v>0</x:v>
      </x:c>
    </x:row>
    <x:row r="11672">
      <x:c r="CL11672" t="str">
        <x:v>Workbook_Formula_Guard</x:v>
      </x:c>
      <x:c r="CM11672" t="str">
        <x:v>A207</x:v>
      </x:c>
      <x:c r="CN11672" t="str">
        <x:v>Rights_Coverage_View</x:v>
      </x:c>
      <x:c r="CO11672" t="n">
        <x:f>IFERROR(IF(AND(TYPE('Workbook_Formula_Guard'!A207)=TYPE(CN11672),ISBLANK('Workbook_Formula_Guard'!A207)=ISBLANK(CN11672),EXACT('Workbook_Formula_Guard'!A207,CN11672)),0,1),1)</x:f>
        <x:v>0</x:v>
      </x:c>
    </x:row>
    <x:row r="11673">
      <x:c r="CL11673" t="str">
        <x:v>Workbook_Formula_Guard</x:v>
      </x:c>
      <x:c r="CM11673" t="str">
        <x:v>B207</x:v>
      </x:c>
      <x:c r="CN11673" t="str">
        <x:v>M20</x:v>
      </x:c>
      <x:c r="CO11673" t="n">
        <x:f>IFERROR(IF(AND(TYPE('Workbook_Formula_Guard'!B207)=TYPE(CN11673),ISBLANK('Workbook_Formula_Guard'!B207)=ISBLANK(CN11673),EXACT('Workbook_Formula_Guard'!B207,CN11673)),0,1),1)</x:f>
        <x:v>0</x:v>
      </x:c>
    </x:row>
    <x:row r="11674">
      <x:c r="CL11674" t="str">
        <x:v>Workbook_Formula_Guard</x:v>
      </x:c>
      <x:c r="CM11674" t="str">
        <x:v>C207</x:v>
      </x:c>
      <x:c r="CN11674" t="str">
        <x:v>F:=IF(ISNUMBER($H20),$H20,"")</x:v>
      </x:c>
      <x:c r="CO11674" t="n">
        <x:f>IFERROR(IF(AND(TYPE('Workbook_Formula_Guard'!C207)=TYPE(CN11674),ISBLANK('Workbook_Formula_Guard'!C207)=ISBLANK(CN11674),EXACT('Workbook_Formula_Guard'!C207,CN11674)),0,1),1)</x:f>
        <x:v>0</x:v>
      </x:c>
    </x:row>
    <x:row r="11675">
      <x:c r="CL11675" t="str">
        <x:v>Workbook_Formula_Guard</x:v>
      </x:c>
      <x:c r="CM11675" t="str">
        <x:v>A208</x:v>
      </x:c>
      <x:c r="CN11675" t="str">
        <x:v>Rights_Coverage_View</x:v>
      </x:c>
      <x:c r="CO11675" t="n">
        <x:f>IFERROR(IF(AND(TYPE('Workbook_Formula_Guard'!A208)=TYPE(CN11675),ISBLANK('Workbook_Formula_Guard'!A208)=ISBLANK(CN11675),EXACT('Workbook_Formula_Guard'!A208,CN11675)),0,1),1)</x:f>
        <x:v>0</x:v>
      </x:c>
    </x:row>
    <x:row r="11676">
      <x:c r="CL11676" t="str">
        <x:v>Workbook_Formula_Guard</x:v>
      </x:c>
      <x:c r="CM11676" t="str">
        <x:v>B208</x:v>
      </x:c>
      <x:c r="CN11676" t="str">
        <x:v>N20</x:v>
      </x:c>
      <x:c r="CO11676" t="n">
        <x:f>IFERROR(IF(AND(TYPE('Workbook_Formula_Guard'!B208)=TYPE(CN11676),ISBLANK('Workbook_Formula_Guard'!B208)=ISBLANK(CN11676),EXACT('Workbook_Formula_Guard'!B208,CN11676)),0,1),1)</x:f>
        <x:v>0</x:v>
      </x:c>
    </x:row>
    <x:row r="11677">
      <x:c r="CL11677" t="str">
        <x:v>Workbook_Formula_Guard</x:v>
      </x:c>
      <x:c r="CM11677" t="str">
        <x:v>C208</x:v>
      </x:c>
      <x:c r="CN11677" t="str">
        <x:v>F:=IF(ISNUMBER($I20),$I20,"")</x:v>
      </x:c>
      <x:c r="CO11677" t="n">
        <x:f>IFERROR(IF(AND(TYPE('Workbook_Formula_Guard'!C208)=TYPE(CN11677),ISBLANK('Workbook_Formula_Guard'!C208)=ISBLANK(CN11677),EXACT('Workbook_Formula_Guard'!C208,CN11677)),0,1),1)</x:f>
        <x:v>0</x:v>
      </x:c>
    </x:row>
    <x:row r="11678">
      <x:c r="CL11678" t="str">
        <x:v>Workbook_Formula_Guard</x:v>
      </x:c>
      <x:c r="CM11678" t="str">
        <x:v>A209</x:v>
      </x:c>
      <x:c r="CN11678" t="str">
        <x:v>Rights_Coverage_View</x:v>
      </x:c>
      <x:c r="CO11678" t="n">
        <x:f>IFERROR(IF(AND(TYPE('Workbook_Formula_Guard'!A209)=TYPE(CN11678),ISBLANK('Workbook_Formula_Guard'!A209)=ISBLANK(CN11678),EXACT('Workbook_Formula_Guard'!A209,CN11678)),0,1),1)</x:f>
        <x:v>0</x:v>
      </x:c>
    </x:row>
    <x:row r="11679">
      <x:c r="CL11679" t="str">
        <x:v>Workbook_Formula_Guard</x:v>
      </x:c>
      <x:c r="CM11679" t="str">
        <x:v>B209</x:v>
      </x:c>
      <x:c r="CN11679" t="str">
        <x:v>O20</x:v>
      </x:c>
      <x:c r="CO11679" t="n">
        <x:f>IFERROR(IF(AND(TYPE('Workbook_Formula_Guard'!B209)=TYPE(CN11679),ISBLANK('Workbook_Formula_Guard'!B209)=ISBLANK(CN11679),EXACT('Workbook_Formula_Guard'!B209,CN11679)),0,1),1)</x:f>
        <x:v>0</x:v>
      </x:c>
    </x:row>
    <x:row r="11680">
      <x:c r="CL11680" t="str">
        <x:v>Workbook_Formula_Guard</x:v>
      </x:c>
      <x:c r="CM11680" t="str">
        <x:v>C209</x:v>
      </x:c>
      <x:c r="CN11680" t="str">
        <x:v>F:=IF(ISNUMBER($M20),$B20&amp;"|"&amp;ROUND($M20*1000000000000,0),"")</x:v>
      </x:c>
      <x:c r="CO11680" t="n">
        <x:f>IFERROR(IF(AND(TYPE('Workbook_Formula_Guard'!C209)=TYPE(CN11680),ISBLANK('Workbook_Formula_Guard'!C209)=ISBLANK(CN11680),EXACT('Workbook_Formula_Guard'!C209,CN11680)),0,1),1)</x:f>
        <x:v>0</x:v>
      </x:c>
    </x:row>
    <x:row r="11681">
      <x:c r="CL11681" t="str">
        <x:v>Workbook_Formula_Guard</x:v>
      </x:c>
      <x:c r="CM11681" t="str">
        <x:v>A210</x:v>
      </x:c>
      <x:c r="CN11681" t="str">
        <x:v>Rights_Coverage_View</x:v>
      </x:c>
      <x:c r="CO11681" t="n">
        <x:f>IFERROR(IF(AND(TYPE('Workbook_Formula_Guard'!A210)=TYPE(CN11681),ISBLANK('Workbook_Formula_Guard'!A210)=ISBLANK(CN11681),EXACT('Workbook_Formula_Guard'!A210,CN11681)),0,1),1)</x:f>
        <x:v>0</x:v>
      </x:c>
    </x:row>
    <x:row r="11682">
      <x:c r="CL11682" t="str">
        <x:v>Workbook_Formula_Guard</x:v>
      </x:c>
      <x:c r="CM11682" t="str">
        <x:v>B210</x:v>
      </x:c>
      <x:c r="CN11682" t="str">
        <x:v>P20</x:v>
      </x:c>
      <x:c r="CO11682" t="n">
        <x:f>IFERROR(IF(AND(TYPE('Workbook_Formula_Guard'!B210)=TYPE(CN11682),ISBLANK('Workbook_Formula_Guard'!B210)=ISBLANK(CN11682),EXACT('Workbook_Formula_Guard'!B210,CN11682)),0,1),1)</x:f>
        <x:v>0</x:v>
      </x:c>
    </x:row>
    <x:row r="11683">
      <x:c r="CL11683" t="str">
        <x:v>Workbook_Formula_Guard</x:v>
      </x:c>
      <x:c r="CM11683" t="str">
        <x:v>C210</x:v>
      </x:c>
      <x:c r="CN11683" t="str">
        <x:v>F:=IF(ISNUMBER($N20),$B20&amp;"|"&amp;ROUND($N20*1000000000000,0),"")</x:v>
      </x:c>
      <x:c r="CO11683" t="n">
        <x:f>IFERROR(IF(AND(TYPE('Workbook_Formula_Guard'!C210)=TYPE(CN11683),ISBLANK('Workbook_Formula_Guard'!C210)=ISBLANK(CN11683),EXACT('Workbook_Formula_Guard'!C210,CN11683)),0,1),1)</x:f>
        <x:v>0</x:v>
      </x:c>
    </x:row>
    <x:row r="11684">
      <x:c r="CL11684" t="str">
        <x:v>Workbook_Formula_Guard</x:v>
      </x:c>
      <x:c r="CM11684" t="str">
        <x:v>A211</x:v>
      </x:c>
      <x:c r="CN11684" t="str">
        <x:v>Rights_Coverage_View</x:v>
      </x:c>
      <x:c r="CO11684" t="n">
        <x:f>IFERROR(IF(AND(TYPE('Workbook_Formula_Guard'!A211)=TYPE(CN11684),ISBLANK('Workbook_Formula_Guard'!A211)=ISBLANK(CN11684),EXACT('Workbook_Formula_Guard'!A211,CN11684)),0,1),1)</x:f>
        <x:v>0</x:v>
      </x:c>
    </x:row>
    <x:row r="11685">
      <x:c r="CL11685" t="str">
        <x:v>Workbook_Formula_Guard</x:v>
      </x:c>
      <x:c r="CM11685" t="str">
        <x:v>B211</x:v>
      </x:c>
      <x:c r="CN11685" t="str">
        <x:v>F21</x:v>
      </x:c>
      <x:c r="CO11685" t="n">
        <x:f>IFERROR(IF(AND(TYPE('Workbook_Formula_Guard'!B211)=TYPE(CN11685),ISBLANK('Workbook_Formula_Guard'!B211)=ISBLANK(CN11685),EXACT('Workbook_Formula_Guard'!B211,CN11685)),0,1),1)</x:f>
        <x:v>0</x:v>
      </x:c>
    </x:row>
    <x:row r="11686">
      <x:c r="CL11686" t="str">
        <x:v>Workbook_Formula_Guard</x:v>
      </x:c>
      <x:c r="CM11686" t="str">
        <x:v>C211</x:v>
      </x:c>
      <x:c r="CN11686" t="str">
        <x:v>F:=INDEX(I_prop!$B$7:$H$13, MATCH($C21, I_prop!$A$7:$A$13,0), MATCH($D21, I_prop!$B$6:$H$6,0))</x:v>
      </x:c>
      <x:c r="CO11686" t="n">
        <x:f>IFERROR(IF(AND(TYPE('Workbook_Formula_Guard'!C211)=TYPE(CN11686),ISBLANK('Workbook_Formula_Guard'!C211)=ISBLANK(CN11686),EXACT('Workbook_Formula_Guard'!C211,CN11686)),0,1),1)</x:f>
        <x:v>0</x:v>
      </x:c>
    </x:row>
    <x:row r="11687">
      <x:c r="CL11687" t="str">
        <x:v>Workbook_Formula_Guard</x:v>
      </x:c>
      <x:c r="CM11687" t="str">
        <x:v>A212</x:v>
      </x:c>
      <x:c r="CN11687" t="str">
        <x:v>Rights_Coverage_View</x:v>
      </x:c>
      <x:c r="CO11687" t="n">
        <x:f>IFERROR(IF(AND(TYPE('Workbook_Formula_Guard'!A212)=TYPE(CN11687),ISBLANK('Workbook_Formula_Guard'!A212)=ISBLANK(CN11687),EXACT('Workbook_Formula_Guard'!A212,CN11687)),0,1),1)</x:f>
        <x:v>0</x:v>
      </x:c>
    </x:row>
    <x:row r="11688">
      <x:c r="CL11688" t="str">
        <x:v>Workbook_Formula_Guard</x:v>
      </x:c>
      <x:c r="CM11688" t="str">
        <x:v>B212</x:v>
      </x:c>
      <x:c r="CN11688" t="str">
        <x:v>G21</x:v>
      </x:c>
      <x:c r="CO11688" t="n">
        <x:f>IFERROR(IF(AND(TYPE('Workbook_Formula_Guard'!B212)=TYPE(CN11688),ISBLANK('Workbook_Formula_Guard'!B212)=ISBLANK(CN11688),EXACT('Workbook_Formula_Guard'!B212,CN11688)),0,1),1)</x:f>
        <x:v>0</x:v>
      </x:c>
    </x:row>
    <x:row r="11689">
      <x:c r="CL11689" t="str">
        <x:v>Workbook_Formula_Guard</x:v>
      </x:c>
      <x:c r="CM11689" t="str">
        <x:v>C212</x:v>
      </x:c>
      <x:c r="CN11689" t="str">
        <x:v>F:=INDEX(I_prop!$B$18:$H$24, MATCH($C21, I_prop!$A$18:$A$24,0), MATCH($D21, I_prop!$B$17:$H$17,0))</x:v>
      </x:c>
      <x:c r="CO11689" t="n">
        <x:f>IFERROR(IF(AND(TYPE('Workbook_Formula_Guard'!C212)=TYPE(CN11689),ISBLANK('Workbook_Formula_Guard'!C212)=ISBLANK(CN11689),EXACT('Workbook_Formula_Guard'!C212,CN11689)),0,1),1)</x:f>
        <x:v>0</x:v>
      </x:c>
    </x:row>
    <x:row r="11690">
      <x:c r="CL11690" t="str">
        <x:v>Workbook_Formula_Guard</x:v>
      </x:c>
      <x:c r="CM11690" t="str">
        <x:v>A213</x:v>
      </x:c>
      <x:c r="CN11690" t="str">
        <x:v>Rights_Coverage_View</x:v>
      </x:c>
      <x:c r="CO11690" t="n">
        <x:f>IFERROR(IF(AND(TYPE('Workbook_Formula_Guard'!A213)=TYPE(CN11690),ISBLANK('Workbook_Formula_Guard'!A213)=ISBLANK(CN11690),EXACT('Workbook_Formula_Guard'!A213,CN11690)),0,1),1)</x:f>
        <x:v>0</x:v>
      </x:c>
    </x:row>
    <x:row r="11691">
      <x:c r="CL11691" t="str">
        <x:v>Workbook_Formula_Guard</x:v>
      </x:c>
      <x:c r="CM11691" t="str">
        <x:v>B213</x:v>
      </x:c>
      <x:c r="CN11691" t="str">
        <x:v>H21</x:v>
      </x:c>
      <x:c r="CO11691" t="n">
        <x:f>IFERROR(IF(AND(TYPE('Workbook_Formula_Guard'!B213)=TYPE(CN11691),ISBLANK('Workbook_Formula_Guard'!B213)=ISBLANK(CN11691),EXACT('Workbook_Formula_Guard'!B213,CN11691)),0,1),1)</x:f>
        <x:v>0</x:v>
      </x:c>
    </x:row>
    <x:row r="11692">
      <x:c r="CL11692" t="str">
        <x:v>Workbook_Formula_Guard</x:v>
      </x:c>
      <x:c r="CM11692" t="str">
        <x:v>C213</x:v>
      </x:c>
      <x:c r="CN11692" t="str">
        <x:v>F:=IF(ISNUMBER($J21),$J21,IF($J21="INVALID_OVERRIDE","INVALID_OVERRIDE",IF($F21&lt;0,MAX(-1,'Subgroup_Overrides'!$B$7*$F21),$F21)))</x:v>
      </x:c>
      <x:c r="CO11692" t="n">
        <x:f>IFERROR(IF(AND(TYPE('Workbook_Formula_Guard'!C213)=TYPE(CN11692),ISBLANK('Workbook_Formula_Guard'!C213)=ISBLANK(CN11692),EXACT('Workbook_Formula_Guard'!C213,CN11692)),0,1),1)</x:f>
        <x:v>0</x:v>
      </x:c>
    </x:row>
    <x:row r="11693">
      <x:c r="CL11693" t="str">
        <x:v>Workbook_Formula_Guard</x:v>
      </x:c>
      <x:c r="CM11693" t="str">
        <x:v>A214</x:v>
      </x:c>
      <x:c r="CN11693" t="str">
        <x:v>Rights_Coverage_View</x:v>
      </x:c>
      <x:c r="CO11693" t="n">
        <x:f>IFERROR(IF(AND(TYPE('Workbook_Formula_Guard'!A214)=TYPE(CN11693),ISBLANK('Workbook_Formula_Guard'!A214)=ISBLANK(CN11693),EXACT('Workbook_Formula_Guard'!A214,CN11693)),0,1),1)</x:f>
        <x:v>0</x:v>
      </x:c>
    </x:row>
    <x:row r="11694">
      <x:c r="CL11694" t="str">
        <x:v>Workbook_Formula_Guard</x:v>
      </x:c>
      <x:c r="CM11694" t="str">
        <x:v>B214</x:v>
      </x:c>
      <x:c r="CN11694" t="str">
        <x:v>I21</x:v>
      </x:c>
      <x:c r="CO11694" t="n">
        <x:f>IFERROR(IF(AND(TYPE('Workbook_Formula_Guard'!B214)=TYPE(CN11694),ISBLANK('Workbook_Formula_Guard'!B214)=ISBLANK(CN11694),EXACT('Workbook_Formula_Guard'!B214,CN11694)),0,1),1)</x:f>
        <x:v>0</x:v>
      </x:c>
    </x:row>
    <x:row r="11695">
      <x:c r="CL11695" t="str">
        <x:v>Workbook_Formula_Guard</x:v>
      </x:c>
      <x:c r="CM11695" t="str">
        <x:v>C214</x:v>
      </x:c>
      <x:c r="CN11695" t="str">
        <x:v>F:=IF(ISNUMBER($K21),$K21,IF($K21="INVALID_OVERRIDE","INVALID_OVERRIDE",IF($G21&lt;0,MAX(-1,'Subgroup_Overrides'!$B$7*$G21),$G21)))</x:v>
      </x:c>
      <x:c r="CO11695" t="n">
        <x:f>IFERROR(IF(AND(TYPE('Workbook_Formula_Guard'!C214)=TYPE(CN11695),ISBLANK('Workbook_Formula_Guard'!C214)=ISBLANK(CN11695),EXACT('Workbook_Formula_Guard'!C214,CN11695)),0,1),1)</x:f>
        <x:v>0</x:v>
      </x:c>
    </x:row>
    <x:row r="11696">
      <x:c r="CL11696" t="str">
        <x:v>Workbook_Formula_Guard</x:v>
      </x:c>
      <x:c r="CM11696" t="str">
        <x:v>A215</x:v>
      </x:c>
      <x:c r="CN11696" t="str">
        <x:v>Rights_Coverage_View</x:v>
      </x:c>
      <x:c r="CO11696" t="n">
        <x:f>IFERROR(IF(AND(TYPE('Workbook_Formula_Guard'!A215)=TYPE(CN11696),ISBLANK('Workbook_Formula_Guard'!A215)=ISBLANK(CN11696),EXACT('Workbook_Formula_Guard'!A215,CN11696)),0,1),1)</x:f>
        <x:v>0</x:v>
      </x:c>
    </x:row>
    <x:row r="11697">
      <x:c r="CL11697" t="str">
        <x:v>Workbook_Formula_Guard</x:v>
      </x:c>
      <x:c r="CM11697" t="str">
        <x:v>B215</x:v>
      </x:c>
      <x:c r="CN11697" t="str">
        <x:v>J21</x:v>
      </x:c>
      <x:c r="CO11697" t="n">
        <x:f>IFERROR(IF(AND(TYPE('Workbook_Formula_Guard'!B215)=TYPE(CN11697),ISBLANK('Workbook_Formula_Guard'!B215)=ISBLANK(CN11697),EXACT('Workbook_Formula_Guard'!B215,CN11697)),0,1),1)</x:f>
        <x:v>0</x:v>
      </x:c>
    </x:row>
    <x:row r="11698">
      <x:c r="CL11698" t="str">
        <x:v>Workbook_Formula_Guard</x:v>
      </x:c>
      <x:c r="CM11698" t="str">
        <x:v>C215</x:v>
      </x:c>
      <x:c r="CN11698" t="str">
        <x:v>F:=IFERROR(IF(COUNTIF('Subgroup_Overrides'!$H$11:$H$100,"A|"&amp;$C21&amp;"|"&amp;$D21)=0,"",IF(AND(COUNTIF('Subgroup_Overrides'!$H$11:$H$100,"A|"&amp;$C21&amp;"|"&amp;$D21)=1,ISNUMBER(INDEX('Subgroup_Overrides'!$F$11:$F$100,MATCH("A|"&amp;$C21&amp;"|"&amp;$D21,'Subgroup_Overrides'!$H$11:$H$100,0))),NOT(ISBLANK(INDEX('Subgroup_Overrides'!$F$11:$F$100,MATCH("A|"&amp;$C21&amp;"|"&amp;$D21,'Subgroup_Overrides'!$H$11:$H$100,0)))),INDEX('Subgroup_Overrides'!$F$11:$F$100,MATCH("A|"&amp;$C21&amp;"|"&amp;$D21,'Subgroup_Overrides'!$H$11:$H$100,0))&gt;=-1,INDEX('Subgroup_Overrides'!$F$11:$F$100,MATCH("A|"&amp;$C21&amp;"|"&amp;$D21,'Subgroup_Overrides'!$H$11:$H$100,0))&lt;=1,LEN(TRIM(INDEX('Subgroup_Overrides'!$G$11:$G$100,MATCH("A|"&amp;$C21&amp;"|"&amp;$D21,'Subgroup_Overrides'!$H$11:$H$100,0))))&gt;0),INDEX('Subgroup_Overrides'!$F$11:$F$100,MATCH("A|"&amp;$C21&amp;"|"&amp;$D21,'Subgroup_Overrides'!$H$11:$H$100,0)),"INVALID_OVERRIDE")),"INVALID_OVERRIDE")</x:v>
      </x:c>
      <x:c r="CO11698" t="n">
        <x:f>IFERROR(IF(AND(TYPE('Workbook_Formula_Guard'!C215)=TYPE(CN11698),ISBLANK('Workbook_Formula_Guard'!C215)=ISBLANK(CN11698),EXACT('Workbook_Formula_Guard'!C215,CN11698)),0,1),1)</x:f>
        <x:v>0</x:v>
      </x:c>
    </x:row>
    <x:row r="11699">
      <x:c r="CL11699" t="str">
        <x:v>Workbook_Formula_Guard</x:v>
      </x:c>
      <x:c r="CM11699" t="str">
        <x:v>A216</x:v>
      </x:c>
      <x:c r="CN11699" t="str">
        <x:v>Rights_Coverage_View</x:v>
      </x:c>
      <x:c r="CO11699" t="n">
        <x:f>IFERROR(IF(AND(TYPE('Workbook_Formula_Guard'!A216)=TYPE(CN11699),ISBLANK('Workbook_Formula_Guard'!A216)=ISBLANK(CN11699),EXACT('Workbook_Formula_Guard'!A216,CN11699)),0,1),1)</x:f>
        <x:v>0</x:v>
      </x:c>
    </x:row>
    <x:row r="11700">
      <x:c r="CL11700" t="str">
        <x:v>Workbook_Formula_Guard</x:v>
      </x:c>
      <x:c r="CM11700" t="str">
        <x:v>B216</x:v>
      </x:c>
      <x:c r="CN11700" t="str">
        <x:v>K21</x:v>
      </x:c>
      <x:c r="CO11700" t="n">
        <x:f>IFERROR(IF(AND(TYPE('Workbook_Formula_Guard'!B216)=TYPE(CN11700),ISBLANK('Workbook_Formula_Guard'!B216)=ISBLANK(CN11700),EXACT('Workbook_Formula_Guard'!B216,CN11700)),0,1),1)</x:f>
        <x:v>0</x:v>
      </x:c>
    </x:row>
    <x:row r="11701">
      <x:c r="CL11701" t="str">
        <x:v>Workbook_Formula_Guard</x:v>
      </x:c>
      <x:c r="CM11701" t="str">
        <x:v>C216</x:v>
      </x:c>
      <x:c r="CN11701" t="str">
        <x:v>F:=IFERROR(IF(COUNTIF('Subgroup_Overrides'!$H$11:$H$100,"B|"&amp;$C21&amp;"|"&amp;$D21)=0,"",IF(AND(COUNTIF('Subgroup_Overrides'!$H$11:$H$100,"B|"&amp;$C21&amp;"|"&amp;$D21)=1,ISNUMBER(INDEX('Subgroup_Overrides'!$F$11:$F$100,MATCH("B|"&amp;$C21&amp;"|"&amp;$D21,'Subgroup_Overrides'!$H$11:$H$100,0))),NOT(ISBLANK(INDEX('Subgroup_Overrides'!$F$11:$F$100,MATCH("B|"&amp;$C21&amp;"|"&amp;$D21,'Subgroup_Overrides'!$H$11:$H$100,0)))),INDEX('Subgroup_Overrides'!$F$11:$F$100,MATCH("B|"&amp;$C21&amp;"|"&amp;$D21,'Subgroup_Overrides'!$H$11:$H$100,0))&gt;=-1,INDEX('Subgroup_Overrides'!$F$11:$F$100,MATCH("B|"&amp;$C21&amp;"|"&amp;$D21,'Subgroup_Overrides'!$H$11:$H$100,0))&lt;=1,LEN(TRIM(INDEX('Subgroup_Overrides'!$G$11:$G$100,MATCH("B|"&amp;$C21&amp;"|"&amp;$D21,'Subgroup_Overrides'!$H$11:$H$100,0))))&gt;0),INDEX('Subgroup_Overrides'!$F$11:$F$100,MATCH("B|"&amp;$C21&amp;"|"&amp;$D21,'Subgroup_Overrides'!$H$11:$H$100,0)),"INVALID_OVERRIDE")),"INVALID_OVERRIDE")</x:v>
      </x:c>
      <x:c r="CO11701" t="n">
        <x:f>IFERROR(IF(AND(TYPE('Workbook_Formula_Guard'!C216)=TYPE(CN11701),ISBLANK('Workbook_Formula_Guard'!C216)=ISBLANK(CN11701),EXACT('Workbook_Formula_Guard'!C216,CN11701)),0,1),1)</x:f>
        <x:v>0</x:v>
      </x:c>
    </x:row>
    <x:row r="11702">
      <x:c r="CL11702" t="str">
        <x:v>Workbook_Formula_Guard</x:v>
      </x:c>
      <x:c r="CM11702" t="str">
        <x:v>A217</x:v>
      </x:c>
      <x:c r="CN11702" t="str">
        <x:v>Rights_Coverage_View</x:v>
      </x:c>
      <x:c r="CO11702" t="n">
        <x:f>IFERROR(IF(AND(TYPE('Workbook_Formula_Guard'!A217)=TYPE(CN11702),ISBLANK('Workbook_Formula_Guard'!A217)=ISBLANK(CN11702),EXACT('Workbook_Formula_Guard'!A217,CN11702)),0,1),1)</x:f>
        <x:v>0</x:v>
      </x:c>
    </x:row>
    <x:row r="11703">
      <x:c r="CL11703" t="str">
        <x:v>Workbook_Formula_Guard</x:v>
      </x:c>
      <x:c r="CM11703" t="str">
        <x:v>B217</x:v>
      </x:c>
      <x:c r="CN11703" t="str">
        <x:v>L21</x:v>
      </x:c>
      <x:c r="CO11703" t="n">
        <x:f>IFERROR(IF(AND(TYPE('Workbook_Formula_Guard'!B217)=TYPE(CN11703),ISBLANK('Workbook_Formula_Guard'!B217)=ISBLANK(CN11703),EXACT('Workbook_Formula_Guard'!B217,CN11703)),0,1),1)</x:f>
        <x:v>0</x:v>
      </x:c>
    </x:row>
    <x:row r="11704">
      <x:c r="CL11704" t="str">
        <x:v>Workbook_Formula_Guard</x:v>
      </x:c>
      <x:c r="CM11704" t="str">
        <x:v>C217</x:v>
      </x:c>
      <x:c r="CN11704" t="str">
        <x:v>F:=TRIM(B21)</x:v>
      </x:c>
      <x:c r="CO11704" t="n">
        <x:f>IFERROR(IF(AND(TYPE('Workbook_Formula_Guard'!C217)=TYPE(CN11704),ISBLANK('Workbook_Formula_Guard'!C217)=ISBLANK(CN11704),EXACT('Workbook_Formula_Guard'!C217,CN11704)),0,1),1)</x:f>
        <x:v>0</x:v>
      </x:c>
    </x:row>
    <x:row r="11705">
      <x:c r="CL11705" t="str">
        <x:v>Workbook_Formula_Guard</x:v>
      </x:c>
      <x:c r="CM11705" t="str">
        <x:v>A218</x:v>
      </x:c>
      <x:c r="CN11705" t="str">
        <x:v>Rights_Coverage_View</x:v>
      </x:c>
      <x:c r="CO11705" t="n">
        <x:f>IFERROR(IF(AND(TYPE('Workbook_Formula_Guard'!A218)=TYPE(CN11705),ISBLANK('Workbook_Formula_Guard'!A218)=ISBLANK(CN11705),EXACT('Workbook_Formula_Guard'!A218,CN11705)),0,1),1)</x:f>
        <x:v>0</x:v>
      </x:c>
    </x:row>
    <x:row r="11706">
      <x:c r="CL11706" t="str">
        <x:v>Workbook_Formula_Guard</x:v>
      </x:c>
      <x:c r="CM11706" t="str">
        <x:v>B218</x:v>
      </x:c>
      <x:c r="CN11706" t="str">
        <x:v>M21</x:v>
      </x:c>
      <x:c r="CO11706" t="n">
        <x:f>IFERROR(IF(AND(TYPE('Workbook_Formula_Guard'!B218)=TYPE(CN11706),ISBLANK('Workbook_Formula_Guard'!B218)=ISBLANK(CN11706),EXACT('Workbook_Formula_Guard'!B218,CN11706)),0,1),1)</x:f>
        <x:v>0</x:v>
      </x:c>
    </x:row>
    <x:row r="11707">
      <x:c r="CL11707" t="str">
        <x:v>Workbook_Formula_Guard</x:v>
      </x:c>
      <x:c r="CM11707" t="str">
        <x:v>C218</x:v>
      </x:c>
      <x:c r="CN11707" t="str">
        <x:v>F:=IF(ISNUMBER($H21),$H21,"")</x:v>
      </x:c>
      <x:c r="CO11707" t="n">
        <x:f>IFERROR(IF(AND(TYPE('Workbook_Formula_Guard'!C218)=TYPE(CN11707),ISBLANK('Workbook_Formula_Guard'!C218)=ISBLANK(CN11707),EXACT('Workbook_Formula_Guard'!C218,CN11707)),0,1),1)</x:f>
        <x:v>0</x:v>
      </x:c>
    </x:row>
    <x:row r="11708">
      <x:c r="CL11708" t="str">
        <x:v>Workbook_Formula_Guard</x:v>
      </x:c>
      <x:c r="CM11708" t="str">
        <x:v>A219</x:v>
      </x:c>
      <x:c r="CN11708" t="str">
        <x:v>Rights_Coverage_View</x:v>
      </x:c>
      <x:c r="CO11708" t="n">
        <x:f>IFERROR(IF(AND(TYPE('Workbook_Formula_Guard'!A219)=TYPE(CN11708),ISBLANK('Workbook_Formula_Guard'!A219)=ISBLANK(CN11708),EXACT('Workbook_Formula_Guard'!A219,CN11708)),0,1),1)</x:f>
        <x:v>0</x:v>
      </x:c>
    </x:row>
    <x:row r="11709">
      <x:c r="CL11709" t="str">
        <x:v>Workbook_Formula_Guard</x:v>
      </x:c>
      <x:c r="CM11709" t="str">
        <x:v>B219</x:v>
      </x:c>
      <x:c r="CN11709" t="str">
        <x:v>N21</x:v>
      </x:c>
      <x:c r="CO11709" t="n">
        <x:f>IFERROR(IF(AND(TYPE('Workbook_Formula_Guard'!B219)=TYPE(CN11709),ISBLANK('Workbook_Formula_Guard'!B219)=ISBLANK(CN11709),EXACT('Workbook_Formula_Guard'!B219,CN11709)),0,1),1)</x:f>
        <x:v>0</x:v>
      </x:c>
    </x:row>
    <x:row r="11710">
      <x:c r="CL11710" t="str">
        <x:v>Workbook_Formula_Guard</x:v>
      </x:c>
      <x:c r="CM11710" t="str">
        <x:v>C219</x:v>
      </x:c>
      <x:c r="CN11710" t="str">
        <x:v>F:=IF(ISNUMBER($I21),$I21,"")</x:v>
      </x:c>
      <x:c r="CO11710" t="n">
        <x:f>IFERROR(IF(AND(TYPE('Workbook_Formula_Guard'!C219)=TYPE(CN11710),ISBLANK('Workbook_Formula_Guard'!C219)=ISBLANK(CN11710),EXACT('Workbook_Formula_Guard'!C219,CN11710)),0,1),1)</x:f>
        <x:v>0</x:v>
      </x:c>
    </x:row>
    <x:row r="11711">
      <x:c r="CL11711" t="str">
        <x:v>Workbook_Formula_Guard</x:v>
      </x:c>
      <x:c r="CM11711" t="str">
        <x:v>A220</x:v>
      </x:c>
      <x:c r="CN11711" t="str">
        <x:v>Rights_Coverage_View</x:v>
      </x:c>
      <x:c r="CO11711" t="n">
        <x:f>IFERROR(IF(AND(TYPE('Workbook_Formula_Guard'!A220)=TYPE(CN11711),ISBLANK('Workbook_Formula_Guard'!A220)=ISBLANK(CN11711),EXACT('Workbook_Formula_Guard'!A220,CN11711)),0,1),1)</x:f>
        <x:v>0</x:v>
      </x:c>
    </x:row>
    <x:row r="11712">
      <x:c r="CL11712" t="str">
        <x:v>Workbook_Formula_Guard</x:v>
      </x:c>
      <x:c r="CM11712" t="str">
        <x:v>B220</x:v>
      </x:c>
      <x:c r="CN11712" t="str">
        <x:v>O21</x:v>
      </x:c>
      <x:c r="CO11712" t="n">
        <x:f>IFERROR(IF(AND(TYPE('Workbook_Formula_Guard'!B220)=TYPE(CN11712),ISBLANK('Workbook_Formula_Guard'!B220)=ISBLANK(CN11712),EXACT('Workbook_Formula_Guard'!B220,CN11712)),0,1),1)</x:f>
        <x:v>0</x:v>
      </x:c>
    </x:row>
    <x:row r="11713">
      <x:c r="CL11713" t="str">
        <x:v>Workbook_Formula_Guard</x:v>
      </x:c>
      <x:c r="CM11713" t="str">
        <x:v>C220</x:v>
      </x:c>
      <x:c r="CN11713" t="str">
        <x:v>F:=IF(ISNUMBER($M21),$B21&amp;"|"&amp;ROUND($M21*1000000000000,0),"")</x:v>
      </x:c>
      <x:c r="CO11713" t="n">
        <x:f>IFERROR(IF(AND(TYPE('Workbook_Formula_Guard'!C220)=TYPE(CN11713),ISBLANK('Workbook_Formula_Guard'!C220)=ISBLANK(CN11713),EXACT('Workbook_Formula_Guard'!C220,CN11713)),0,1),1)</x:f>
        <x:v>0</x:v>
      </x:c>
    </x:row>
    <x:row r="11714">
      <x:c r="CL11714" t="str">
        <x:v>Workbook_Formula_Guard</x:v>
      </x:c>
      <x:c r="CM11714" t="str">
        <x:v>A221</x:v>
      </x:c>
      <x:c r="CN11714" t="str">
        <x:v>Rights_Coverage_View</x:v>
      </x:c>
      <x:c r="CO11714" t="n">
        <x:f>IFERROR(IF(AND(TYPE('Workbook_Formula_Guard'!A221)=TYPE(CN11714),ISBLANK('Workbook_Formula_Guard'!A221)=ISBLANK(CN11714),EXACT('Workbook_Formula_Guard'!A221,CN11714)),0,1),1)</x:f>
        <x:v>0</x:v>
      </x:c>
    </x:row>
    <x:row r="11715">
      <x:c r="CL11715" t="str">
        <x:v>Workbook_Formula_Guard</x:v>
      </x:c>
      <x:c r="CM11715" t="str">
        <x:v>B221</x:v>
      </x:c>
      <x:c r="CN11715" t="str">
        <x:v>P21</x:v>
      </x:c>
      <x:c r="CO11715" t="n">
        <x:f>IFERROR(IF(AND(TYPE('Workbook_Formula_Guard'!B221)=TYPE(CN11715),ISBLANK('Workbook_Formula_Guard'!B221)=ISBLANK(CN11715),EXACT('Workbook_Formula_Guard'!B221,CN11715)),0,1),1)</x:f>
        <x:v>0</x:v>
      </x:c>
    </x:row>
    <x:row r="11716">
      <x:c r="CL11716" t="str">
        <x:v>Workbook_Formula_Guard</x:v>
      </x:c>
      <x:c r="CM11716" t="str">
        <x:v>C221</x:v>
      </x:c>
      <x:c r="CN11716" t="str">
        <x:v>F:=IF(ISNUMBER($N21),$B21&amp;"|"&amp;ROUND($N21*1000000000000,0),"")</x:v>
      </x:c>
      <x:c r="CO11716" t="n">
        <x:f>IFERROR(IF(AND(TYPE('Workbook_Formula_Guard'!C221)=TYPE(CN11716),ISBLANK('Workbook_Formula_Guard'!C221)=ISBLANK(CN11716),EXACT('Workbook_Formula_Guard'!C221,CN11716)),0,1),1)</x:f>
        <x:v>0</x:v>
      </x:c>
    </x:row>
    <x:row r="11717">
      <x:c r="CL11717" t="str">
        <x:v>Workbook_Formula_Guard</x:v>
      </x:c>
      <x:c r="CM11717" t="str">
        <x:v>A222</x:v>
      </x:c>
      <x:c r="CN11717" t="str">
        <x:v>Rights_Coverage_View</x:v>
      </x:c>
      <x:c r="CO11717" t="n">
        <x:f>IFERROR(IF(AND(TYPE('Workbook_Formula_Guard'!A222)=TYPE(CN11717),ISBLANK('Workbook_Formula_Guard'!A222)=ISBLANK(CN11717),EXACT('Workbook_Formula_Guard'!A222,CN11717)),0,1),1)</x:f>
        <x:v>0</x:v>
      </x:c>
    </x:row>
    <x:row r="11718">
      <x:c r="CL11718" t="str">
        <x:v>Workbook_Formula_Guard</x:v>
      </x:c>
      <x:c r="CM11718" t="str">
        <x:v>B222</x:v>
      </x:c>
      <x:c r="CN11718" t="str">
        <x:v>F22</x:v>
      </x:c>
      <x:c r="CO11718" t="n">
        <x:f>IFERROR(IF(AND(TYPE('Workbook_Formula_Guard'!B222)=TYPE(CN11718),ISBLANK('Workbook_Formula_Guard'!B222)=ISBLANK(CN11718),EXACT('Workbook_Formula_Guard'!B222,CN11718)),0,1),1)</x:f>
        <x:v>0</x:v>
      </x:c>
    </x:row>
    <x:row r="11719">
      <x:c r="CL11719" t="str">
        <x:v>Workbook_Formula_Guard</x:v>
      </x:c>
      <x:c r="CM11719" t="str">
        <x:v>C222</x:v>
      </x:c>
      <x:c r="CN11719" t="str">
        <x:v>F:=INDEX(I_prop!$B$7:$H$13, MATCH($C22, I_prop!$A$7:$A$13,0), MATCH($D22, I_prop!$B$6:$H$6,0))</x:v>
      </x:c>
      <x:c r="CO11719" t="n">
        <x:f>IFERROR(IF(AND(TYPE('Workbook_Formula_Guard'!C222)=TYPE(CN11719),ISBLANK('Workbook_Formula_Guard'!C222)=ISBLANK(CN11719),EXACT('Workbook_Formula_Guard'!C222,CN11719)),0,1),1)</x:f>
        <x:v>0</x:v>
      </x:c>
    </x:row>
    <x:row r="11720">
      <x:c r="CL11720" t="str">
        <x:v>Workbook_Formula_Guard</x:v>
      </x:c>
      <x:c r="CM11720" t="str">
        <x:v>A223</x:v>
      </x:c>
      <x:c r="CN11720" t="str">
        <x:v>Rights_Coverage_View</x:v>
      </x:c>
      <x:c r="CO11720" t="n">
        <x:f>IFERROR(IF(AND(TYPE('Workbook_Formula_Guard'!A223)=TYPE(CN11720),ISBLANK('Workbook_Formula_Guard'!A223)=ISBLANK(CN11720),EXACT('Workbook_Formula_Guard'!A223,CN11720)),0,1),1)</x:f>
        <x:v>0</x:v>
      </x:c>
    </x:row>
    <x:row r="11721">
      <x:c r="CL11721" t="str">
        <x:v>Workbook_Formula_Guard</x:v>
      </x:c>
      <x:c r="CM11721" t="str">
        <x:v>B223</x:v>
      </x:c>
      <x:c r="CN11721" t="str">
        <x:v>G22</x:v>
      </x:c>
      <x:c r="CO11721" t="n">
        <x:f>IFERROR(IF(AND(TYPE('Workbook_Formula_Guard'!B223)=TYPE(CN11721),ISBLANK('Workbook_Formula_Guard'!B223)=ISBLANK(CN11721),EXACT('Workbook_Formula_Guard'!B223,CN11721)),0,1),1)</x:f>
        <x:v>0</x:v>
      </x:c>
    </x:row>
    <x:row r="11722">
      <x:c r="CL11722" t="str">
        <x:v>Workbook_Formula_Guard</x:v>
      </x:c>
      <x:c r="CM11722" t="str">
        <x:v>C223</x:v>
      </x:c>
      <x:c r="CN11722" t="str">
        <x:v>F:=INDEX(I_prop!$B$18:$H$24, MATCH($C22, I_prop!$A$18:$A$24,0), MATCH($D22, I_prop!$B$17:$H$17,0))</x:v>
      </x:c>
      <x:c r="CO11722" t="n">
        <x:f>IFERROR(IF(AND(TYPE('Workbook_Formula_Guard'!C223)=TYPE(CN11722),ISBLANK('Workbook_Formula_Guard'!C223)=ISBLANK(CN11722),EXACT('Workbook_Formula_Guard'!C223,CN11722)),0,1),1)</x:f>
        <x:v>0</x:v>
      </x:c>
    </x:row>
    <x:row r="11723">
      <x:c r="CL11723" t="str">
        <x:v>Workbook_Formula_Guard</x:v>
      </x:c>
      <x:c r="CM11723" t="str">
        <x:v>A224</x:v>
      </x:c>
      <x:c r="CN11723" t="str">
        <x:v>Rights_Coverage_View</x:v>
      </x:c>
      <x:c r="CO11723" t="n">
        <x:f>IFERROR(IF(AND(TYPE('Workbook_Formula_Guard'!A224)=TYPE(CN11723),ISBLANK('Workbook_Formula_Guard'!A224)=ISBLANK(CN11723),EXACT('Workbook_Formula_Guard'!A224,CN11723)),0,1),1)</x:f>
        <x:v>0</x:v>
      </x:c>
    </x:row>
    <x:row r="11724">
      <x:c r="CL11724" t="str">
        <x:v>Workbook_Formula_Guard</x:v>
      </x:c>
      <x:c r="CM11724" t="str">
        <x:v>B224</x:v>
      </x:c>
      <x:c r="CN11724" t="str">
        <x:v>H22</x:v>
      </x:c>
      <x:c r="CO11724" t="n">
        <x:f>IFERROR(IF(AND(TYPE('Workbook_Formula_Guard'!B224)=TYPE(CN11724),ISBLANK('Workbook_Formula_Guard'!B224)=ISBLANK(CN11724),EXACT('Workbook_Formula_Guard'!B224,CN11724)),0,1),1)</x:f>
        <x:v>0</x:v>
      </x:c>
    </x:row>
    <x:row r="11725">
      <x:c r="CL11725" t="str">
        <x:v>Workbook_Formula_Guard</x:v>
      </x:c>
      <x:c r="CM11725" t="str">
        <x:v>C224</x:v>
      </x:c>
      <x:c r="CN11725" t="str">
        <x:v>F:=IF(ISNUMBER($J22),$J22,IF($J22="INVALID_OVERRIDE","INVALID_OVERRIDE",IF($F22&lt;0,MAX(-1,'Subgroup_Overrides'!$B$7*$F22),$F22)))</x:v>
      </x:c>
      <x:c r="CO11725" t="n">
        <x:f>IFERROR(IF(AND(TYPE('Workbook_Formula_Guard'!C224)=TYPE(CN11725),ISBLANK('Workbook_Formula_Guard'!C224)=ISBLANK(CN11725),EXACT('Workbook_Formula_Guard'!C224,CN11725)),0,1),1)</x:f>
        <x:v>0</x:v>
      </x:c>
    </x:row>
    <x:row r="11726">
      <x:c r="CL11726" t="str">
        <x:v>Workbook_Formula_Guard</x:v>
      </x:c>
      <x:c r="CM11726" t="str">
        <x:v>A225</x:v>
      </x:c>
      <x:c r="CN11726" t="str">
        <x:v>Rights_Coverage_View</x:v>
      </x:c>
      <x:c r="CO11726" t="n">
        <x:f>IFERROR(IF(AND(TYPE('Workbook_Formula_Guard'!A225)=TYPE(CN11726),ISBLANK('Workbook_Formula_Guard'!A225)=ISBLANK(CN11726),EXACT('Workbook_Formula_Guard'!A225,CN11726)),0,1),1)</x:f>
        <x:v>0</x:v>
      </x:c>
    </x:row>
    <x:row r="11727">
      <x:c r="CL11727" t="str">
        <x:v>Workbook_Formula_Guard</x:v>
      </x:c>
      <x:c r="CM11727" t="str">
        <x:v>B225</x:v>
      </x:c>
      <x:c r="CN11727" t="str">
        <x:v>I22</x:v>
      </x:c>
      <x:c r="CO11727" t="n">
        <x:f>IFERROR(IF(AND(TYPE('Workbook_Formula_Guard'!B225)=TYPE(CN11727),ISBLANK('Workbook_Formula_Guard'!B225)=ISBLANK(CN11727),EXACT('Workbook_Formula_Guard'!B225,CN11727)),0,1),1)</x:f>
        <x:v>0</x:v>
      </x:c>
    </x:row>
    <x:row r="11728">
      <x:c r="CL11728" t="str">
        <x:v>Workbook_Formula_Guard</x:v>
      </x:c>
      <x:c r="CM11728" t="str">
        <x:v>C225</x:v>
      </x:c>
      <x:c r="CN11728" t="str">
        <x:v>F:=IF(ISNUMBER($K22),$K22,IF($K22="INVALID_OVERRIDE","INVALID_OVERRIDE",IF($G22&lt;0,MAX(-1,'Subgroup_Overrides'!$B$7*$G22),$G22)))</x:v>
      </x:c>
      <x:c r="CO11728" t="n">
        <x:f>IFERROR(IF(AND(TYPE('Workbook_Formula_Guard'!C225)=TYPE(CN11728),ISBLANK('Workbook_Formula_Guard'!C225)=ISBLANK(CN11728),EXACT('Workbook_Formula_Guard'!C225,CN11728)),0,1),1)</x:f>
        <x:v>0</x:v>
      </x:c>
    </x:row>
    <x:row r="11729">
      <x:c r="CL11729" t="str">
        <x:v>Workbook_Formula_Guard</x:v>
      </x:c>
      <x:c r="CM11729" t="str">
        <x:v>A226</x:v>
      </x:c>
      <x:c r="CN11729" t="str">
        <x:v>Rights_Coverage_View</x:v>
      </x:c>
      <x:c r="CO11729" t="n">
        <x:f>IFERROR(IF(AND(TYPE('Workbook_Formula_Guard'!A226)=TYPE(CN11729),ISBLANK('Workbook_Formula_Guard'!A226)=ISBLANK(CN11729),EXACT('Workbook_Formula_Guard'!A226,CN11729)),0,1),1)</x:f>
        <x:v>0</x:v>
      </x:c>
    </x:row>
    <x:row r="11730">
      <x:c r="CL11730" t="str">
        <x:v>Workbook_Formula_Guard</x:v>
      </x:c>
      <x:c r="CM11730" t="str">
        <x:v>B226</x:v>
      </x:c>
      <x:c r="CN11730" t="str">
        <x:v>J22</x:v>
      </x:c>
      <x:c r="CO11730" t="n">
        <x:f>IFERROR(IF(AND(TYPE('Workbook_Formula_Guard'!B226)=TYPE(CN11730),ISBLANK('Workbook_Formula_Guard'!B226)=ISBLANK(CN11730),EXACT('Workbook_Formula_Guard'!B226,CN11730)),0,1),1)</x:f>
        <x:v>0</x:v>
      </x:c>
    </x:row>
    <x:row r="11731">
      <x:c r="CL11731" t="str">
        <x:v>Workbook_Formula_Guard</x:v>
      </x:c>
      <x:c r="CM11731" t="str">
        <x:v>C226</x:v>
      </x:c>
      <x:c r="CN11731" t="str">
        <x:v>F:=IFERROR(IF(COUNTIF('Subgroup_Overrides'!$H$11:$H$100,"A|"&amp;$C22&amp;"|"&amp;$D22)=0,"",IF(AND(COUNTIF('Subgroup_Overrides'!$H$11:$H$100,"A|"&amp;$C22&amp;"|"&amp;$D22)=1,ISNUMBER(INDEX('Subgroup_Overrides'!$F$11:$F$100,MATCH("A|"&amp;$C22&amp;"|"&amp;$D22,'Subgroup_Overrides'!$H$11:$H$100,0))),NOT(ISBLANK(INDEX('Subgroup_Overrides'!$F$11:$F$100,MATCH("A|"&amp;$C22&amp;"|"&amp;$D22,'Subgroup_Overrides'!$H$11:$H$100,0)))),INDEX('Subgroup_Overrides'!$F$11:$F$100,MATCH("A|"&amp;$C22&amp;"|"&amp;$D22,'Subgroup_Overrides'!$H$11:$H$100,0))&gt;=-1,INDEX('Subgroup_Overrides'!$F$11:$F$100,MATCH("A|"&amp;$C22&amp;"|"&amp;$D22,'Subgroup_Overrides'!$H$11:$H$100,0))&lt;=1,LEN(TRIM(INDEX('Subgroup_Overrides'!$G$11:$G$100,MATCH("A|"&amp;$C22&amp;"|"&amp;$D22,'Subgroup_Overrides'!$H$11:$H$100,0))))&gt;0),INDEX('Subgroup_Overrides'!$F$11:$F$100,MATCH("A|"&amp;$C22&amp;"|"&amp;$D22,'Subgroup_Overrides'!$H$11:$H$100,0)),"INVALID_OVERRIDE")),"INVALID_OVERRIDE")</x:v>
      </x:c>
      <x:c r="CO11731" t="n">
        <x:f>IFERROR(IF(AND(TYPE('Workbook_Formula_Guard'!C226)=TYPE(CN11731),ISBLANK('Workbook_Formula_Guard'!C226)=ISBLANK(CN11731),EXACT('Workbook_Formula_Guard'!C226,CN11731)),0,1),1)</x:f>
        <x:v>0</x:v>
      </x:c>
    </x:row>
    <x:row r="11732">
      <x:c r="CL11732" t="str">
        <x:v>Workbook_Formula_Guard</x:v>
      </x:c>
      <x:c r="CM11732" t="str">
        <x:v>A227</x:v>
      </x:c>
      <x:c r="CN11732" t="str">
        <x:v>Rights_Coverage_View</x:v>
      </x:c>
      <x:c r="CO11732" t="n">
        <x:f>IFERROR(IF(AND(TYPE('Workbook_Formula_Guard'!A227)=TYPE(CN11732),ISBLANK('Workbook_Formula_Guard'!A227)=ISBLANK(CN11732),EXACT('Workbook_Formula_Guard'!A227,CN11732)),0,1),1)</x:f>
        <x:v>0</x:v>
      </x:c>
    </x:row>
    <x:row r="11733">
      <x:c r="CL11733" t="str">
        <x:v>Workbook_Formula_Guard</x:v>
      </x:c>
      <x:c r="CM11733" t="str">
        <x:v>B227</x:v>
      </x:c>
      <x:c r="CN11733" t="str">
        <x:v>K22</x:v>
      </x:c>
      <x:c r="CO11733" t="n">
        <x:f>IFERROR(IF(AND(TYPE('Workbook_Formula_Guard'!B227)=TYPE(CN11733),ISBLANK('Workbook_Formula_Guard'!B227)=ISBLANK(CN11733),EXACT('Workbook_Formula_Guard'!B227,CN11733)),0,1),1)</x:f>
        <x:v>0</x:v>
      </x:c>
    </x:row>
    <x:row r="11734">
      <x:c r="CL11734" t="str">
        <x:v>Workbook_Formula_Guard</x:v>
      </x:c>
      <x:c r="CM11734" t="str">
        <x:v>C227</x:v>
      </x:c>
      <x:c r="CN11734" t="str">
        <x:v>F:=IFERROR(IF(COUNTIF('Subgroup_Overrides'!$H$11:$H$100,"B|"&amp;$C22&amp;"|"&amp;$D22)=0,"",IF(AND(COUNTIF('Subgroup_Overrides'!$H$11:$H$100,"B|"&amp;$C22&amp;"|"&amp;$D22)=1,ISNUMBER(INDEX('Subgroup_Overrides'!$F$11:$F$100,MATCH("B|"&amp;$C22&amp;"|"&amp;$D22,'Subgroup_Overrides'!$H$11:$H$100,0))),NOT(ISBLANK(INDEX('Subgroup_Overrides'!$F$11:$F$100,MATCH("B|"&amp;$C22&amp;"|"&amp;$D22,'Subgroup_Overrides'!$H$11:$H$100,0)))),INDEX('Subgroup_Overrides'!$F$11:$F$100,MATCH("B|"&amp;$C22&amp;"|"&amp;$D22,'Subgroup_Overrides'!$H$11:$H$100,0))&gt;=-1,INDEX('Subgroup_Overrides'!$F$11:$F$100,MATCH("B|"&amp;$C22&amp;"|"&amp;$D22,'Subgroup_Overrides'!$H$11:$H$100,0))&lt;=1,LEN(TRIM(INDEX('Subgroup_Overrides'!$G$11:$G$100,MATCH("B|"&amp;$C22&amp;"|"&amp;$D22,'Subgroup_Overrides'!$H$11:$H$100,0))))&gt;0),INDEX('Subgroup_Overrides'!$F$11:$F$100,MATCH("B|"&amp;$C22&amp;"|"&amp;$D22,'Subgroup_Overrides'!$H$11:$H$100,0)),"INVALID_OVERRIDE")),"INVALID_OVERRIDE")</x:v>
      </x:c>
      <x:c r="CO11734" t="n">
        <x:f>IFERROR(IF(AND(TYPE('Workbook_Formula_Guard'!C227)=TYPE(CN11734),ISBLANK('Workbook_Formula_Guard'!C227)=ISBLANK(CN11734),EXACT('Workbook_Formula_Guard'!C227,CN11734)),0,1),1)</x:f>
        <x:v>0</x:v>
      </x:c>
    </x:row>
    <x:row r="11735">
      <x:c r="CL11735" t="str">
        <x:v>Workbook_Formula_Guard</x:v>
      </x:c>
      <x:c r="CM11735" t="str">
        <x:v>A228</x:v>
      </x:c>
      <x:c r="CN11735" t="str">
        <x:v>Rights_Coverage_View</x:v>
      </x:c>
      <x:c r="CO11735" t="n">
        <x:f>IFERROR(IF(AND(TYPE('Workbook_Formula_Guard'!A228)=TYPE(CN11735),ISBLANK('Workbook_Formula_Guard'!A228)=ISBLANK(CN11735),EXACT('Workbook_Formula_Guard'!A228,CN11735)),0,1),1)</x:f>
        <x:v>0</x:v>
      </x:c>
    </x:row>
    <x:row r="11736">
      <x:c r="CL11736" t="str">
        <x:v>Workbook_Formula_Guard</x:v>
      </x:c>
      <x:c r="CM11736" t="str">
        <x:v>B228</x:v>
      </x:c>
      <x:c r="CN11736" t="str">
        <x:v>L22</x:v>
      </x:c>
      <x:c r="CO11736" t="n">
        <x:f>IFERROR(IF(AND(TYPE('Workbook_Formula_Guard'!B228)=TYPE(CN11736),ISBLANK('Workbook_Formula_Guard'!B228)=ISBLANK(CN11736),EXACT('Workbook_Formula_Guard'!B228,CN11736)),0,1),1)</x:f>
        <x:v>0</x:v>
      </x:c>
    </x:row>
    <x:row r="11737">
      <x:c r="CL11737" t="str">
        <x:v>Workbook_Formula_Guard</x:v>
      </x:c>
      <x:c r="CM11737" t="str">
        <x:v>C228</x:v>
      </x:c>
      <x:c r="CN11737" t="str">
        <x:v>F:=TRIM(B22)</x:v>
      </x:c>
      <x:c r="CO11737" t="n">
        <x:f>IFERROR(IF(AND(TYPE('Workbook_Formula_Guard'!C228)=TYPE(CN11737),ISBLANK('Workbook_Formula_Guard'!C228)=ISBLANK(CN11737),EXACT('Workbook_Formula_Guard'!C228,CN11737)),0,1),1)</x:f>
        <x:v>0</x:v>
      </x:c>
    </x:row>
    <x:row r="11738">
      <x:c r="CL11738" t="str">
        <x:v>Workbook_Formula_Guard</x:v>
      </x:c>
      <x:c r="CM11738" t="str">
        <x:v>A229</x:v>
      </x:c>
      <x:c r="CN11738" t="str">
        <x:v>Rights_Coverage_View</x:v>
      </x:c>
      <x:c r="CO11738" t="n">
        <x:f>IFERROR(IF(AND(TYPE('Workbook_Formula_Guard'!A229)=TYPE(CN11738),ISBLANK('Workbook_Formula_Guard'!A229)=ISBLANK(CN11738),EXACT('Workbook_Formula_Guard'!A229,CN11738)),0,1),1)</x:f>
        <x:v>0</x:v>
      </x:c>
    </x:row>
    <x:row r="11739">
      <x:c r="CL11739" t="str">
        <x:v>Workbook_Formula_Guard</x:v>
      </x:c>
      <x:c r="CM11739" t="str">
        <x:v>B229</x:v>
      </x:c>
      <x:c r="CN11739" t="str">
        <x:v>M22</x:v>
      </x:c>
      <x:c r="CO11739" t="n">
        <x:f>IFERROR(IF(AND(TYPE('Workbook_Formula_Guard'!B229)=TYPE(CN11739),ISBLANK('Workbook_Formula_Guard'!B229)=ISBLANK(CN11739),EXACT('Workbook_Formula_Guard'!B229,CN11739)),0,1),1)</x:f>
        <x:v>0</x:v>
      </x:c>
    </x:row>
    <x:row r="11740">
      <x:c r="CL11740" t="str">
        <x:v>Workbook_Formula_Guard</x:v>
      </x:c>
      <x:c r="CM11740" t="str">
        <x:v>C229</x:v>
      </x:c>
      <x:c r="CN11740" t="str">
        <x:v>F:=IF(ISNUMBER($H22),$H22,"")</x:v>
      </x:c>
      <x:c r="CO11740" t="n">
        <x:f>IFERROR(IF(AND(TYPE('Workbook_Formula_Guard'!C229)=TYPE(CN11740),ISBLANK('Workbook_Formula_Guard'!C229)=ISBLANK(CN11740),EXACT('Workbook_Formula_Guard'!C229,CN11740)),0,1),1)</x:f>
        <x:v>0</x:v>
      </x:c>
    </x:row>
    <x:row r="11741">
      <x:c r="CL11741" t="str">
        <x:v>Workbook_Formula_Guard</x:v>
      </x:c>
      <x:c r="CM11741" t="str">
        <x:v>A230</x:v>
      </x:c>
      <x:c r="CN11741" t="str">
        <x:v>Rights_Coverage_View</x:v>
      </x:c>
      <x:c r="CO11741" t="n">
        <x:f>IFERROR(IF(AND(TYPE('Workbook_Formula_Guard'!A230)=TYPE(CN11741),ISBLANK('Workbook_Formula_Guard'!A230)=ISBLANK(CN11741),EXACT('Workbook_Formula_Guard'!A230,CN11741)),0,1),1)</x:f>
        <x:v>0</x:v>
      </x:c>
    </x:row>
    <x:row r="11742">
      <x:c r="CL11742" t="str">
        <x:v>Workbook_Formula_Guard</x:v>
      </x:c>
      <x:c r="CM11742" t="str">
        <x:v>B230</x:v>
      </x:c>
      <x:c r="CN11742" t="str">
        <x:v>N22</x:v>
      </x:c>
      <x:c r="CO11742" t="n">
        <x:f>IFERROR(IF(AND(TYPE('Workbook_Formula_Guard'!B230)=TYPE(CN11742),ISBLANK('Workbook_Formula_Guard'!B230)=ISBLANK(CN11742),EXACT('Workbook_Formula_Guard'!B230,CN11742)),0,1),1)</x:f>
        <x:v>0</x:v>
      </x:c>
    </x:row>
    <x:row r="11743">
      <x:c r="CL11743" t="str">
        <x:v>Workbook_Formula_Guard</x:v>
      </x:c>
      <x:c r="CM11743" t="str">
        <x:v>C230</x:v>
      </x:c>
      <x:c r="CN11743" t="str">
        <x:v>F:=IF(ISNUMBER($I22),$I22,"")</x:v>
      </x:c>
      <x:c r="CO11743" t="n">
        <x:f>IFERROR(IF(AND(TYPE('Workbook_Formula_Guard'!C230)=TYPE(CN11743),ISBLANK('Workbook_Formula_Guard'!C230)=ISBLANK(CN11743),EXACT('Workbook_Formula_Guard'!C230,CN11743)),0,1),1)</x:f>
        <x:v>0</x:v>
      </x:c>
    </x:row>
    <x:row r="11744">
      <x:c r="CL11744" t="str">
        <x:v>Workbook_Formula_Guard</x:v>
      </x:c>
      <x:c r="CM11744" t="str">
        <x:v>A231</x:v>
      </x:c>
      <x:c r="CN11744" t="str">
        <x:v>Rights_Coverage_View</x:v>
      </x:c>
      <x:c r="CO11744" t="n">
        <x:f>IFERROR(IF(AND(TYPE('Workbook_Formula_Guard'!A231)=TYPE(CN11744),ISBLANK('Workbook_Formula_Guard'!A231)=ISBLANK(CN11744),EXACT('Workbook_Formula_Guard'!A231,CN11744)),0,1),1)</x:f>
        <x:v>0</x:v>
      </x:c>
    </x:row>
    <x:row r="11745">
      <x:c r="CL11745" t="str">
        <x:v>Workbook_Formula_Guard</x:v>
      </x:c>
      <x:c r="CM11745" t="str">
        <x:v>B231</x:v>
      </x:c>
      <x:c r="CN11745" t="str">
        <x:v>O22</x:v>
      </x:c>
      <x:c r="CO11745" t="n">
        <x:f>IFERROR(IF(AND(TYPE('Workbook_Formula_Guard'!B231)=TYPE(CN11745),ISBLANK('Workbook_Formula_Guard'!B231)=ISBLANK(CN11745),EXACT('Workbook_Formula_Guard'!B231,CN11745)),0,1),1)</x:f>
        <x:v>0</x:v>
      </x:c>
    </x:row>
    <x:row r="11746">
      <x:c r="CL11746" t="str">
        <x:v>Workbook_Formula_Guard</x:v>
      </x:c>
      <x:c r="CM11746" t="str">
        <x:v>C231</x:v>
      </x:c>
      <x:c r="CN11746" t="str">
        <x:v>F:=IF(ISNUMBER($M22),$B22&amp;"|"&amp;ROUND($M22*1000000000000,0),"")</x:v>
      </x:c>
      <x:c r="CO11746" t="n">
        <x:f>IFERROR(IF(AND(TYPE('Workbook_Formula_Guard'!C231)=TYPE(CN11746),ISBLANK('Workbook_Formula_Guard'!C231)=ISBLANK(CN11746),EXACT('Workbook_Formula_Guard'!C231,CN11746)),0,1),1)</x:f>
        <x:v>0</x:v>
      </x:c>
    </x:row>
    <x:row r="11747">
      <x:c r="CL11747" t="str">
        <x:v>Workbook_Formula_Guard</x:v>
      </x:c>
      <x:c r="CM11747" t="str">
        <x:v>A232</x:v>
      </x:c>
      <x:c r="CN11747" t="str">
        <x:v>Rights_Coverage_View</x:v>
      </x:c>
      <x:c r="CO11747" t="n">
        <x:f>IFERROR(IF(AND(TYPE('Workbook_Formula_Guard'!A232)=TYPE(CN11747),ISBLANK('Workbook_Formula_Guard'!A232)=ISBLANK(CN11747),EXACT('Workbook_Formula_Guard'!A232,CN11747)),0,1),1)</x:f>
        <x:v>0</x:v>
      </x:c>
    </x:row>
    <x:row r="11748">
      <x:c r="CL11748" t="str">
        <x:v>Workbook_Formula_Guard</x:v>
      </x:c>
      <x:c r="CM11748" t="str">
        <x:v>B232</x:v>
      </x:c>
      <x:c r="CN11748" t="str">
        <x:v>P22</x:v>
      </x:c>
      <x:c r="CO11748" t="n">
        <x:f>IFERROR(IF(AND(TYPE('Workbook_Formula_Guard'!B232)=TYPE(CN11748),ISBLANK('Workbook_Formula_Guard'!B232)=ISBLANK(CN11748),EXACT('Workbook_Formula_Guard'!B232,CN11748)),0,1),1)</x:f>
        <x:v>0</x:v>
      </x:c>
    </x:row>
    <x:row r="11749">
      <x:c r="CL11749" t="str">
        <x:v>Workbook_Formula_Guard</x:v>
      </x:c>
      <x:c r="CM11749" t="str">
        <x:v>C232</x:v>
      </x:c>
      <x:c r="CN11749" t="str">
        <x:v>F:=IF(ISNUMBER($N22),$B22&amp;"|"&amp;ROUND($N22*1000000000000,0),"")</x:v>
      </x:c>
      <x:c r="CO11749" t="n">
        <x:f>IFERROR(IF(AND(TYPE('Workbook_Formula_Guard'!C232)=TYPE(CN11749),ISBLANK('Workbook_Formula_Guard'!C232)=ISBLANK(CN11749),EXACT('Workbook_Formula_Guard'!C232,CN11749)),0,1),1)</x:f>
        <x:v>0</x:v>
      </x:c>
    </x:row>
    <x:row r="11750">
      <x:c r="CL11750" t="str">
        <x:v>Workbook_Formula_Guard</x:v>
      </x:c>
      <x:c r="CM11750" t="str">
        <x:v>A233</x:v>
      </x:c>
      <x:c r="CN11750" t="str">
        <x:v>Rights_Coverage_View</x:v>
      </x:c>
      <x:c r="CO11750" t="n">
        <x:f>IFERROR(IF(AND(TYPE('Workbook_Formula_Guard'!A233)=TYPE(CN11750),ISBLANK('Workbook_Formula_Guard'!A233)=ISBLANK(CN11750),EXACT('Workbook_Formula_Guard'!A233,CN11750)),0,1),1)</x:f>
        <x:v>0</x:v>
      </x:c>
    </x:row>
    <x:row r="11751">
      <x:c r="CL11751" t="str">
        <x:v>Workbook_Formula_Guard</x:v>
      </x:c>
      <x:c r="CM11751" t="str">
        <x:v>B233</x:v>
      </x:c>
      <x:c r="CN11751" t="str">
        <x:v>F23</x:v>
      </x:c>
      <x:c r="CO11751" t="n">
        <x:f>IFERROR(IF(AND(TYPE('Workbook_Formula_Guard'!B233)=TYPE(CN11751),ISBLANK('Workbook_Formula_Guard'!B233)=ISBLANK(CN11751),EXACT('Workbook_Formula_Guard'!B233,CN11751)),0,1),1)</x:f>
        <x:v>0</x:v>
      </x:c>
    </x:row>
    <x:row r="11752">
      <x:c r="CL11752" t="str">
        <x:v>Workbook_Formula_Guard</x:v>
      </x:c>
      <x:c r="CM11752" t="str">
        <x:v>C233</x:v>
      </x:c>
      <x:c r="CN11752" t="str">
        <x:v>F:=INDEX(I_prop!$B$7:$H$13, MATCH($C23, I_prop!$A$7:$A$13,0), MATCH($D23, I_prop!$B$6:$H$6,0))</x:v>
      </x:c>
      <x:c r="CO11752" t="n">
        <x:f>IFERROR(IF(AND(TYPE('Workbook_Formula_Guard'!C233)=TYPE(CN11752),ISBLANK('Workbook_Formula_Guard'!C233)=ISBLANK(CN11752),EXACT('Workbook_Formula_Guard'!C233,CN11752)),0,1),1)</x:f>
        <x:v>0</x:v>
      </x:c>
    </x:row>
    <x:row r="11753">
      <x:c r="CL11753" t="str">
        <x:v>Workbook_Formula_Guard</x:v>
      </x:c>
      <x:c r="CM11753" t="str">
        <x:v>A234</x:v>
      </x:c>
      <x:c r="CN11753" t="str">
        <x:v>Rights_Coverage_View</x:v>
      </x:c>
      <x:c r="CO11753" t="n">
        <x:f>IFERROR(IF(AND(TYPE('Workbook_Formula_Guard'!A234)=TYPE(CN11753),ISBLANK('Workbook_Formula_Guard'!A234)=ISBLANK(CN11753),EXACT('Workbook_Formula_Guard'!A234,CN11753)),0,1),1)</x:f>
        <x:v>0</x:v>
      </x:c>
    </x:row>
    <x:row r="11754">
      <x:c r="CL11754" t="str">
        <x:v>Workbook_Formula_Guard</x:v>
      </x:c>
      <x:c r="CM11754" t="str">
        <x:v>B234</x:v>
      </x:c>
      <x:c r="CN11754" t="str">
        <x:v>G23</x:v>
      </x:c>
      <x:c r="CO11754" t="n">
        <x:f>IFERROR(IF(AND(TYPE('Workbook_Formula_Guard'!B234)=TYPE(CN11754),ISBLANK('Workbook_Formula_Guard'!B234)=ISBLANK(CN11754),EXACT('Workbook_Formula_Guard'!B234,CN11754)),0,1),1)</x:f>
        <x:v>0</x:v>
      </x:c>
    </x:row>
    <x:row r="11755">
      <x:c r="CL11755" t="str">
        <x:v>Workbook_Formula_Guard</x:v>
      </x:c>
      <x:c r="CM11755" t="str">
        <x:v>C234</x:v>
      </x:c>
      <x:c r="CN11755" t="str">
        <x:v>F:=INDEX(I_prop!$B$18:$H$24, MATCH($C23, I_prop!$A$18:$A$24,0), MATCH($D23, I_prop!$B$17:$H$17,0))</x:v>
      </x:c>
      <x:c r="CO11755" t="n">
        <x:f>IFERROR(IF(AND(TYPE('Workbook_Formula_Guard'!C234)=TYPE(CN11755),ISBLANK('Workbook_Formula_Guard'!C234)=ISBLANK(CN11755),EXACT('Workbook_Formula_Guard'!C234,CN11755)),0,1),1)</x:f>
        <x:v>0</x:v>
      </x:c>
    </x:row>
    <x:row r="11756">
      <x:c r="CL11756" t="str">
        <x:v>Workbook_Formula_Guard</x:v>
      </x:c>
      <x:c r="CM11756" t="str">
        <x:v>A235</x:v>
      </x:c>
      <x:c r="CN11756" t="str">
        <x:v>Rights_Coverage_View</x:v>
      </x:c>
      <x:c r="CO11756" t="n">
        <x:f>IFERROR(IF(AND(TYPE('Workbook_Formula_Guard'!A235)=TYPE(CN11756),ISBLANK('Workbook_Formula_Guard'!A235)=ISBLANK(CN11756),EXACT('Workbook_Formula_Guard'!A235,CN11756)),0,1),1)</x:f>
        <x:v>0</x:v>
      </x:c>
    </x:row>
    <x:row r="11757">
      <x:c r="CL11757" t="str">
        <x:v>Workbook_Formula_Guard</x:v>
      </x:c>
      <x:c r="CM11757" t="str">
        <x:v>B235</x:v>
      </x:c>
      <x:c r="CN11757" t="str">
        <x:v>H23</x:v>
      </x:c>
      <x:c r="CO11757" t="n">
        <x:f>IFERROR(IF(AND(TYPE('Workbook_Formula_Guard'!B235)=TYPE(CN11757),ISBLANK('Workbook_Formula_Guard'!B235)=ISBLANK(CN11757),EXACT('Workbook_Formula_Guard'!B235,CN11757)),0,1),1)</x:f>
        <x:v>0</x:v>
      </x:c>
    </x:row>
    <x:row r="11758">
      <x:c r="CL11758" t="str">
        <x:v>Workbook_Formula_Guard</x:v>
      </x:c>
      <x:c r="CM11758" t="str">
        <x:v>C235</x:v>
      </x:c>
      <x:c r="CN11758" t="str">
        <x:v>F:=IF(ISNUMBER($J23),$J23,IF($J23="INVALID_OVERRIDE","INVALID_OVERRIDE",IF($F23&lt;0,MAX(-1,'Subgroup_Overrides'!$B$7*$F23),$F23)))</x:v>
      </x:c>
      <x:c r="CO11758" t="n">
        <x:f>IFERROR(IF(AND(TYPE('Workbook_Formula_Guard'!C235)=TYPE(CN11758),ISBLANK('Workbook_Formula_Guard'!C235)=ISBLANK(CN11758),EXACT('Workbook_Formula_Guard'!C235,CN11758)),0,1),1)</x:f>
        <x:v>0</x:v>
      </x:c>
    </x:row>
    <x:row r="11759">
      <x:c r="CL11759" t="str">
        <x:v>Workbook_Formula_Guard</x:v>
      </x:c>
      <x:c r="CM11759" t="str">
        <x:v>A236</x:v>
      </x:c>
      <x:c r="CN11759" t="str">
        <x:v>Rights_Coverage_View</x:v>
      </x:c>
      <x:c r="CO11759" t="n">
        <x:f>IFERROR(IF(AND(TYPE('Workbook_Formula_Guard'!A236)=TYPE(CN11759),ISBLANK('Workbook_Formula_Guard'!A236)=ISBLANK(CN11759),EXACT('Workbook_Formula_Guard'!A236,CN11759)),0,1),1)</x:f>
        <x:v>0</x:v>
      </x:c>
    </x:row>
    <x:row r="11760">
      <x:c r="CL11760" t="str">
        <x:v>Workbook_Formula_Guard</x:v>
      </x:c>
      <x:c r="CM11760" t="str">
        <x:v>B236</x:v>
      </x:c>
      <x:c r="CN11760" t="str">
        <x:v>I23</x:v>
      </x:c>
      <x:c r="CO11760" t="n">
        <x:f>IFERROR(IF(AND(TYPE('Workbook_Formula_Guard'!B236)=TYPE(CN11760),ISBLANK('Workbook_Formula_Guard'!B236)=ISBLANK(CN11760),EXACT('Workbook_Formula_Guard'!B236,CN11760)),0,1),1)</x:f>
        <x:v>0</x:v>
      </x:c>
    </x:row>
    <x:row r="11761">
      <x:c r="CL11761" t="str">
        <x:v>Workbook_Formula_Guard</x:v>
      </x:c>
      <x:c r="CM11761" t="str">
        <x:v>C236</x:v>
      </x:c>
      <x:c r="CN11761" t="str">
        <x:v>F:=IF(ISNUMBER($K23),$K23,IF($K23="INVALID_OVERRIDE","INVALID_OVERRIDE",IF($G23&lt;0,MAX(-1,'Subgroup_Overrides'!$B$7*$G23),$G23)))</x:v>
      </x:c>
      <x:c r="CO11761" t="n">
        <x:f>IFERROR(IF(AND(TYPE('Workbook_Formula_Guard'!C236)=TYPE(CN11761),ISBLANK('Workbook_Formula_Guard'!C236)=ISBLANK(CN11761),EXACT('Workbook_Formula_Guard'!C236,CN11761)),0,1),1)</x:f>
        <x:v>0</x:v>
      </x:c>
    </x:row>
    <x:row r="11762">
      <x:c r="CL11762" t="str">
        <x:v>Workbook_Formula_Guard</x:v>
      </x:c>
      <x:c r="CM11762" t="str">
        <x:v>A237</x:v>
      </x:c>
      <x:c r="CN11762" t="str">
        <x:v>Rights_Coverage_View</x:v>
      </x:c>
      <x:c r="CO11762" t="n">
        <x:f>IFERROR(IF(AND(TYPE('Workbook_Formula_Guard'!A237)=TYPE(CN11762),ISBLANK('Workbook_Formula_Guard'!A237)=ISBLANK(CN11762),EXACT('Workbook_Formula_Guard'!A237,CN11762)),0,1),1)</x:f>
        <x:v>0</x:v>
      </x:c>
    </x:row>
    <x:row r="11763">
      <x:c r="CL11763" t="str">
        <x:v>Workbook_Formula_Guard</x:v>
      </x:c>
      <x:c r="CM11763" t="str">
        <x:v>B237</x:v>
      </x:c>
      <x:c r="CN11763" t="str">
        <x:v>J23</x:v>
      </x:c>
      <x:c r="CO11763" t="n">
        <x:f>IFERROR(IF(AND(TYPE('Workbook_Formula_Guard'!B237)=TYPE(CN11763),ISBLANK('Workbook_Formula_Guard'!B237)=ISBLANK(CN11763),EXACT('Workbook_Formula_Guard'!B237,CN11763)),0,1),1)</x:f>
        <x:v>0</x:v>
      </x:c>
    </x:row>
    <x:row r="11764">
      <x:c r="CL11764" t="str">
        <x:v>Workbook_Formula_Guard</x:v>
      </x:c>
      <x:c r="CM11764" t="str">
        <x:v>C237</x:v>
      </x:c>
      <x:c r="CN11764" t="str">
        <x:v>F:=IFERROR(IF(COUNTIF('Subgroup_Overrides'!$H$11:$H$100,"A|"&amp;$C23&amp;"|"&amp;$D23)=0,"",IF(AND(COUNTIF('Subgroup_Overrides'!$H$11:$H$100,"A|"&amp;$C23&amp;"|"&amp;$D23)=1,ISNUMBER(INDEX('Subgroup_Overrides'!$F$11:$F$100,MATCH("A|"&amp;$C23&amp;"|"&amp;$D23,'Subgroup_Overrides'!$H$11:$H$100,0))),NOT(ISBLANK(INDEX('Subgroup_Overrides'!$F$11:$F$100,MATCH("A|"&amp;$C23&amp;"|"&amp;$D23,'Subgroup_Overrides'!$H$11:$H$100,0)))),INDEX('Subgroup_Overrides'!$F$11:$F$100,MATCH("A|"&amp;$C23&amp;"|"&amp;$D23,'Subgroup_Overrides'!$H$11:$H$100,0))&gt;=-1,INDEX('Subgroup_Overrides'!$F$11:$F$100,MATCH("A|"&amp;$C23&amp;"|"&amp;$D23,'Subgroup_Overrides'!$H$11:$H$100,0))&lt;=1,LEN(TRIM(INDEX('Subgroup_Overrides'!$G$11:$G$100,MATCH("A|"&amp;$C23&amp;"|"&amp;$D23,'Subgroup_Overrides'!$H$11:$H$100,0))))&gt;0),INDEX('Subgroup_Overrides'!$F$11:$F$100,MATCH("A|"&amp;$C23&amp;"|"&amp;$D23,'Subgroup_Overrides'!$H$11:$H$100,0)),"INVALID_OVERRIDE")),"INVALID_OVERRIDE")</x:v>
      </x:c>
      <x:c r="CO11764" t="n">
        <x:f>IFERROR(IF(AND(TYPE('Workbook_Formula_Guard'!C237)=TYPE(CN11764),ISBLANK('Workbook_Formula_Guard'!C237)=ISBLANK(CN11764),EXACT('Workbook_Formula_Guard'!C237,CN11764)),0,1),1)</x:f>
        <x:v>0</x:v>
      </x:c>
    </x:row>
    <x:row r="11765">
      <x:c r="CL11765" t="str">
        <x:v>Workbook_Formula_Guard</x:v>
      </x:c>
      <x:c r="CM11765" t="str">
        <x:v>A238</x:v>
      </x:c>
      <x:c r="CN11765" t="str">
        <x:v>Rights_Coverage_View</x:v>
      </x:c>
      <x:c r="CO11765" t="n">
        <x:f>IFERROR(IF(AND(TYPE('Workbook_Formula_Guard'!A238)=TYPE(CN11765),ISBLANK('Workbook_Formula_Guard'!A238)=ISBLANK(CN11765),EXACT('Workbook_Formula_Guard'!A238,CN11765)),0,1),1)</x:f>
        <x:v>0</x:v>
      </x:c>
    </x:row>
    <x:row r="11766">
      <x:c r="CL11766" t="str">
        <x:v>Workbook_Formula_Guard</x:v>
      </x:c>
      <x:c r="CM11766" t="str">
        <x:v>B238</x:v>
      </x:c>
      <x:c r="CN11766" t="str">
        <x:v>K23</x:v>
      </x:c>
      <x:c r="CO11766" t="n">
        <x:f>IFERROR(IF(AND(TYPE('Workbook_Formula_Guard'!B238)=TYPE(CN11766),ISBLANK('Workbook_Formula_Guard'!B238)=ISBLANK(CN11766),EXACT('Workbook_Formula_Guard'!B238,CN11766)),0,1),1)</x:f>
        <x:v>0</x:v>
      </x:c>
    </x:row>
    <x:row r="11767">
      <x:c r="CL11767" t="str">
        <x:v>Workbook_Formula_Guard</x:v>
      </x:c>
      <x:c r="CM11767" t="str">
        <x:v>C238</x:v>
      </x:c>
      <x:c r="CN11767" t="str">
        <x:v>F:=IFERROR(IF(COUNTIF('Subgroup_Overrides'!$H$11:$H$100,"B|"&amp;$C23&amp;"|"&amp;$D23)=0,"",IF(AND(COUNTIF('Subgroup_Overrides'!$H$11:$H$100,"B|"&amp;$C23&amp;"|"&amp;$D23)=1,ISNUMBER(INDEX('Subgroup_Overrides'!$F$11:$F$100,MATCH("B|"&amp;$C23&amp;"|"&amp;$D23,'Subgroup_Overrides'!$H$11:$H$100,0))),NOT(ISBLANK(INDEX('Subgroup_Overrides'!$F$11:$F$100,MATCH("B|"&amp;$C23&amp;"|"&amp;$D23,'Subgroup_Overrides'!$H$11:$H$100,0)))),INDEX('Subgroup_Overrides'!$F$11:$F$100,MATCH("B|"&amp;$C23&amp;"|"&amp;$D23,'Subgroup_Overrides'!$H$11:$H$100,0))&gt;=-1,INDEX('Subgroup_Overrides'!$F$11:$F$100,MATCH("B|"&amp;$C23&amp;"|"&amp;$D23,'Subgroup_Overrides'!$H$11:$H$100,0))&lt;=1,LEN(TRIM(INDEX('Subgroup_Overrides'!$G$11:$G$100,MATCH("B|"&amp;$C23&amp;"|"&amp;$D23,'Subgroup_Overrides'!$H$11:$H$100,0))))&gt;0),INDEX('Subgroup_Overrides'!$F$11:$F$100,MATCH("B|"&amp;$C23&amp;"|"&amp;$D23,'Subgroup_Overrides'!$H$11:$H$100,0)),"INVALID_OVERRIDE")),"INVALID_OVERRIDE")</x:v>
      </x:c>
      <x:c r="CO11767" t="n">
        <x:f>IFERROR(IF(AND(TYPE('Workbook_Formula_Guard'!C238)=TYPE(CN11767),ISBLANK('Workbook_Formula_Guard'!C238)=ISBLANK(CN11767),EXACT('Workbook_Formula_Guard'!C238,CN11767)),0,1),1)</x:f>
        <x:v>0</x:v>
      </x:c>
    </x:row>
    <x:row r="11768">
      <x:c r="CL11768" t="str">
        <x:v>Workbook_Formula_Guard</x:v>
      </x:c>
      <x:c r="CM11768" t="str">
        <x:v>A239</x:v>
      </x:c>
      <x:c r="CN11768" t="str">
        <x:v>Rights_Coverage_View</x:v>
      </x:c>
      <x:c r="CO11768" t="n">
        <x:f>IFERROR(IF(AND(TYPE('Workbook_Formula_Guard'!A239)=TYPE(CN11768),ISBLANK('Workbook_Formula_Guard'!A239)=ISBLANK(CN11768),EXACT('Workbook_Formula_Guard'!A239,CN11768)),0,1),1)</x:f>
        <x:v>0</x:v>
      </x:c>
    </x:row>
    <x:row r="11769">
      <x:c r="CL11769" t="str">
        <x:v>Workbook_Formula_Guard</x:v>
      </x:c>
      <x:c r="CM11769" t="str">
        <x:v>B239</x:v>
      </x:c>
      <x:c r="CN11769" t="str">
        <x:v>L23</x:v>
      </x:c>
      <x:c r="CO11769" t="n">
        <x:f>IFERROR(IF(AND(TYPE('Workbook_Formula_Guard'!B239)=TYPE(CN11769),ISBLANK('Workbook_Formula_Guard'!B239)=ISBLANK(CN11769),EXACT('Workbook_Formula_Guard'!B239,CN11769)),0,1),1)</x:f>
        <x:v>0</x:v>
      </x:c>
    </x:row>
    <x:row r="11770">
      <x:c r="CL11770" t="str">
        <x:v>Workbook_Formula_Guard</x:v>
      </x:c>
      <x:c r="CM11770" t="str">
        <x:v>C239</x:v>
      </x:c>
      <x:c r="CN11770" t="str">
        <x:v>F:=TRIM(B23)</x:v>
      </x:c>
      <x:c r="CO11770" t="n">
        <x:f>IFERROR(IF(AND(TYPE('Workbook_Formula_Guard'!C239)=TYPE(CN11770),ISBLANK('Workbook_Formula_Guard'!C239)=ISBLANK(CN11770),EXACT('Workbook_Formula_Guard'!C239,CN11770)),0,1),1)</x:f>
        <x:v>0</x:v>
      </x:c>
    </x:row>
    <x:row r="11771">
      <x:c r="CL11771" t="str">
        <x:v>Workbook_Formula_Guard</x:v>
      </x:c>
      <x:c r="CM11771" t="str">
        <x:v>A240</x:v>
      </x:c>
      <x:c r="CN11771" t="str">
        <x:v>Rights_Coverage_View</x:v>
      </x:c>
      <x:c r="CO11771" t="n">
        <x:f>IFERROR(IF(AND(TYPE('Workbook_Formula_Guard'!A240)=TYPE(CN11771),ISBLANK('Workbook_Formula_Guard'!A240)=ISBLANK(CN11771),EXACT('Workbook_Formula_Guard'!A240,CN11771)),0,1),1)</x:f>
        <x:v>0</x:v>
      </x:c>
    </x:row>
    <x:row r="11772">
      <x:c r="CL11772" t="str">
        <x:v>Workbook_Formula_Guard</x:v>
      </x:c>
      <x:c r="CM11772" t="str">
        <x:v>B240</x:v>
      </x:c>
      <x:c r="CN11772" t="str">
        <x:v>M23</x:v>
      </x:c>
      <x:c r="CO11772" t="n">
        <x:f>IFERROR(IF(AND(TYPE('Workbook_Formula_Guard'!B240)=TYPE(CN11772),ISBLANK('Workbook_Formula_Guard'!B240)=ISBLANK(CN11772),EXACT('Workbook_Formula_Guard'!B240,CN11772)),0,1),1)</x:f>
        <x:v>0</x:v>
      </x:c>
    </x:row>
    <x:row r="11773">
      <x:c r="CL11773" t="str">
        <x:v>Workbook_Formula_Guard</x:v>
      </x:c>
      <x:c r="CM11773" t="str">
        <x:v>C240</x:v>
      </x:c>
      <x:c r="CN11773" t="str">
        <x:v>F:=IF(ISNUMBER($H23),$H23,"")</x:v>
      </x:c>
      <x:c r="CO11773" t="n">
        <x:f>IFERROR(IF(AND(TYPE('Workbook_Formula_Guard'!C240)=TYPE(CN11773),ISBLANK('Workbook_Formula_Guard'!C240)=ISBLANK(CN11773),EXACT('Workbook_Formula_Guard'!C240,CN11773)),0,1),1)</x:f>
        <x:v>0</x:v>
      </x:c>
    </x:row>
    <x:row r="11774">
      <x:c r="CL11774" t="str">
        <x:v>Workbook_Formula_Guard</x:v>
      </x:c>
      <x:c r="CM11774" t="str">
        <x:v>A241</x:v>
      </x:c>
      <x:c r="CN11774" t="str">
        <x:v>Rights_Coverage_View</x:v>
      </x:c>
      <x:c r="CO11774" t="n">
        <x:f>IFERROR(IF(AND(TYPE('Workbook_Formula_Guard'!A241)=TYPE(CN11774),ISBLANK('Workbook_Formula_Guard'!A241)=ISBLANK(CN11774),EXACT('Workbook_Formula_Guard'!A241,CN11774)),0,1),1)</x:f>
        <x:v>0</x:v>
      </x:c>
    </x:row>
    <x:row r="11775">
      <x:c r="CL11775" t="str">
        <x:v>Workbook_Formula_Guard</x:v>
      </x:c>
      <x:c r="CM11775" t="str">
        <x:v>B241</x:v>
      </x:c>
      <x:c r="CN11775" t="str">
        <x:v>N23</x:v>
      </x:c>
      <x:c r="CO11775" t="n">
        <x:f>IFERROR(IF(AND(TYPE('Workbook_Formula_Guard'!B241)=TYPE(CN11775),ISBLANK('Workbook_Formula_Guard'!B241)=ISBLANK(CN11775),EXACT('Workbook_Formula_Guard'!B241,CN11775)),0,1),1)</x:f>
        <x:v>0</x:v>
      </x:c>
    </x:row>
    <x:row r="11776">
      <x:c r="CL11776" t="str">
        <x:v>Workbook_Formula_Guard</x:v>
      </x:c>
      <x:c r="CM11776" t="str">
        <x:v>C241</x:v>
      </x:c>
      <x:c r="CN11776" t="str">
        <x:v>F:=IF(ISNUMBER($I23),$I23,"")</x:v>
      </x:c>
      <x:c r="CO11776" t="n">
        <x:f>IFERROR(IF(AND(TYPE('Workbook_Formula_Guard'!C241)=TYPE(CN11776),ISBLANK('Workbook_Formula_Guard'!C241)=ISBLANK(CN11776),EXACT('Workbook_Formula_Guard'!C241,CN11776)),0,1),1)</x:f>
        <x:v>0</x:v>
      </x:c>
    </x:row>
    <x:row r="11777">
      <x:c r="CL11777" t="str">
        <x:v>Workbook_Formula_Guard</x:v>
      </x:c>
      <x:c r="CM11777" t="str">
        <x:v>A242</x:v>
      </x:c>
      <x:c r="CN11777" t="str">
        <x:v>Rights_Coverage_View</x:v>
      </x:c>
      <x:c r="CO11777" t="n">
        <x:f>IFERROR(IF(AND(TYPE('Workbook_Formula_Guard'!A242)=TYPE(CN11777),ISBLANK('Workbook_Formula_Guard'!A242)=ISBLANK(CN11777),EXACT('Workbook_Formula_Guard'!A242,CN11777)),0,1),1)</x:f>
        <x:v>0</x:v>
      </x:c>
    </x:row>
    <x:row r="11778">
      <x:c r="CL11778" t="str">
        <x:v>Workbook_Formula_Guard</x:v>
      </x:c>
      <x:c r="CM11778" t="str">
        <x:v>B242</x:v>
      </x:c>
      <x:c r="CN11778" t="str">
        <x:v>O23</x:v>
      </x:c>
      <x:c r="CO11778" t="n">
        <x:f>IFERROR(IF(AND(TYPE('Workbook_Formula_Guard'!B242)=TYPE(CN11778),ISBLANK('Workbook_Formula_Guard'!B242)=ISBLANK(CN11778),EXACT('Workbook_Formula_Guard'!B242,CN11778)),0,1),1)</x:f>
        <x:v>0</x:v>
      </x:c>
    </x:row>
    <x:row r="11779">
      <x:c r="CL11779" t="str">
        <x:v>Workbook_Formula_Guard</x:v>
      </x:c>
      <x:c r="CM11779" t="str">
        <x:v>C242</x:v>
      </x:c>
      <x:c r="CN11779" t="str">
        <x:v>F:=IF(ISNUMBER($M23),$B23&amp;"|"&amp;ROUND($M23*1000000000000,0),"")</x:v>
      </x:c>
      <x:c r="CO11779" t="n">
        <x:f>IFERROR(IF(AND(TYPE('Workbook_Formula_Guard'!C242)=TYPE(CN11779),ISBLANK('Workbook_Formula_Guard'!C242)=ISBLANK(CN11779),EXACT('Workbook_Formula_Guard'!C242,CN11779)),0,1),1)</x:f>
        <x:v>0</x:v>
      </x:c>
    </x:row>
    <x:row r="11780">
      <x:c r="CL11780" t="str">
        <x:v>Workbook_Formula_Guard</x:v>
      </x:c>
      <x:c r="CM11780" t="str">
        <x:v>A243</x:v>
      </x:c>
      <x:c r="CN11780" t="str">
        <x:v>Rights_Coverage_View</x:v>
      </x:c>
      <x:c r="CO11780" t="n">
        <x:f>IFERROR(IF(AND(TYPE('Workbook_Formula_Guard'!A243)=TYPE(CN11780),ISBLANK('Workbook_Formula_Guard'!A243)=ISBLANK(CN11780),EXACT('Workbook_Formula_Guard'!A243,CN11780)),0,1),1)</x:f>
        <x:v>0</x:v>
      </x:c>
    </x:row>
    <x:row r="11781">
      <x:c r="CL11781" t="str">
        <x:v>Workbook_Formula_Guard</x:v>
      </x:c>
      <x:c r="CM11781" t="str">
        <x:v>B243</x:v>
      </x:c>
      <x:c r="CN11781" t="str">
        <x:v>P23</x:v>
      </x:c>
      <x:c r="CO11781" t="n">
        <x:f>IFERROR(IF(AND(TYPE('Workbook_Formula_Guard'!B243)=TYPE(CN11781),ISBLANK('Workbook_Formula_Guard'!B243)=ISBLANK(CN11781),EXACT('Workbook_Formula_Guard'!B243,CN11781)),0,1),1)</x:f>
        <x:v>0</x:v>
      </x:c>
    </x:row>
    <x:row r="11782">
      <x:c r="CL11782" t="str">
        <x:v>Workbook_Formula_Guard</x:v>
      </x:c>
      <x:c r="CM11782" t="str">
        <x:v>C243</x:v>
      </x:c>
      <x:c r="CN11782" t="str">
        <x:v>F:=IF(ISNUMBER($N23),$B23&amp;"|"&amp;ROUND($N23*1000000000000,0),"")</x:v>
      </x:c>
      <x:c r="CO11782" t="n">
        <x:f>IFERROR(IF(AND(TYPE('Workbook_Formula_Guard'!C243)=TYPE(CN11782),ISBLANK('Workbook_Formula_Guard'!C243)=ISBLANK(CN11782),EXACT('Workbook_Formula_Guard'!C243,CN11782)),0,1),1)</x:f>
        <x:v>0</x:v>
      </x:c>
    </x:row>
    <x:row r="11783">
      <x:c r="CL11783" t="str">
        <x:v>Workbook_Formula_Guard</x:v>
      </x:c>
      <x:c r="CM11783" t="str">
        <x:v>A244</x:v>
      </x:c>
      <x:c r="CN11783" t="str">
        <x:v>Rights_Coverage_View</x:v>
      </x:c>
      <x:c r="CO11783" t="n">
        <x:f>IFERROR(IF(AND(TYPE('Workbook_Formula_Guard'!A244)=TYPE(CN11783),ISBLANK('Workbook_Formula_Guard'!A244)=ISBLANK(CN11783),EXACT('Workbook_Formula_Guard'!A244,CN11783)),0,1),1)</x:f>
        <x:v>0</x:v>
      </x:c>
    </x:row>
    <x:row r="11784">
      <x:c r="CL11784" t="str">
        <x:v>Workbook_Formula_Guard</x:v>
      </x:c>
      <x:c r="CM11784" t="str">
        <x:v>B244</x:v>
      </x:c>
      <x:c r="CN11784" t="str">
        <x:v>F24</x:v>
      </x:c>
      <x:c r="CO11784" t="n">
        <x:f>IFERROR(IF(AND(TYPE('Workbook_Formula_Guard'!B244)=TYPE(CN11784),ISBLANK('Workbook_Formula_Guard'!B244)=ISBLANK(CN11784),EXACT('Workbook_Formula_Guard'!B244,CN11784)),0,1),1)</x:f>
        <x:v>0</x:v>
      </x:c>
    </x:row>
    <x:row r="11785">
      <x:c r="CL11785" t="str">
        <x:v>Workbook_Formula_Guard</x:v>
      </x:c>
      <x:c r="CM11785" t="str">
        <x:v>C244</x:v>
      </x:c>
      <x:c r="CN11785" t="str">
        <x:v>F:=INDEX(I_prop!$B$7:$H$13, MATCH($C24, I_prop!$A$7:$A$13,0), MATCH($D24, I_prop!$B$6:$H$6,0))</x:v>
      </x:c>
      <x:c r="CO11785" t="n">
        <x:f>IFERROR(IF(AND(TYPE('Workbook_Formula_Guard'!C244)=TYPE(CN11785),ISBLANK('Workbook_Formula_Guard'!C244)=ISBLANK(CN11785),EXACT('Workbook_Formula_Guard'!C244,CN11785)),0,1),1)</x:f>
        <x:v>0</x:v>
      </x:c>
    </x:row>
    <x:row r="11786">
      <x:c r="CL11786" t="str">
        <x:v>Workbook_Formula_Guard</x:v>
      </x:c>
      <x:c r="CM11786" t="str">
        <x:v>A245</x:v>
      </x:c>
      <x:c r="CN11786" t="str">
        <x:v>Rights_Coverage_View</x:v>
      </x:c>
      <x:c r="CO11786" t="n">
        <x:f>IFERROR(IF(AND(TYPE('Workbook_Formula_Guard'!A245)=TYPE(CN11786),ISBLANK('Workbook_Formula_Guard'!A245)=ISBLANK(CN11786),EXACT('Workbook_Formula_Guard'!A245,CN11786)),0,1),1)</x:f>
        <x:v>0</x:v>
      </x:c>
    </x:row>
    <x:row r="11787">
      <x:c r="CL11787" t="str">
        <x:v>Workbook_Formula_Guard</x:v>
      </x:c>
      <x:c r="CM11787" t="str">
        <x:v>B245</x:v>
      </x:c>
      <x:c r="CN11787" t="str">
        <x:v>G24</x:v>
      </x:c>
      <x:c r="CO11787" t="n">
        <x:f>IFERROR(IF(AND(TYPE('Workbook_Formula_Guard'!B245)=TYPE(CN11787),ISBLANK('Workbook_Formula_Guard'!B245)=ISBLANK(CN11787),EXACT('Workbook_Formula_Guard'!B245,CN11787)),0,1),1)</x:f>
        <x:v>0</x:v>
      </x:c>
    </x:row>
    <x:row r="11788">
      <x:c r="CL11788" t="str">
        <x:v>Workbook_Formula_Guard</x:v>
      </x:c>
      <x:c r="CM11788" t="str">
        <x:v>C245</x:v>
      </x:c>
      <x:c r="CN11788" t="str">
        <x:v>F:=INDEX(I_prop!$B$18:$H$24, MATCH($C24, I_prop!$A$18:$A$24,0), MATCH($D24, I_prop!$B$17:$H$17,0))</x:v>
      </x:c>
      <x:c r="CO11788" t="n">
        <x:f>IFERROR(IF(AND(TYPE('Workbook_Formula_Guard'!C245)=TYPE(CN11788),ISBLANK('Workbook_Formula_Guard'!C245)=ISBLANK(CN11788),EXACT('Workbook_Formula_Guard'!C245,CN11788)),0,1),1)</x:f>
        <x:v>0</x:v>
      </x:c>
    </x:row>
    <x:row r="11789">
      <x:c r="CL11789" t="str">
        <x:v>Workbook_Formula_Guard</x:v>
      </x:c>
      <x:c r="CM11789" t="str">
        <x:v>A246</x:v>
      </x:c>
      <x:c r="CN11789" t="str">
        <x:v>Rights_Coverage_View</x:v>
      </x:c>
      <x:c r="CO11789" t="n">
        <x:f>IFERROR(IF(AND(TYPE('Workbook_Formula_Guard'!A246)=TYPE(CN11789),ISBLANK('Workbook_Formula_Guard'!A246)=ISBLANK(CN11789),EXACT('Workbook_Formula_Guard'!A246,CN11789)),0,1),1)</x:f>
        <x:v>0</x:v>
      </x:c>
    </x:row>
    <x:row r="11790">
      <x:c r="CL11790" t="str">
        <x:v>Workbook_Formula_Guard</x:v>
      </x:c>
      <x:c r="CM11790" t="str">
        <x:v>B246</x:v>
      </x:c>
      <x:c r="CN11790" t="str">
        <x:v>H24</x:v>
      </x:c>
      <x:c r="CO11790" t="n">
        <x:f>IFERROR(IF(AND(TYPE('Workbook_Formula_Guard'!B246)=TYPE(CN11790),ISBLANK('Workbook_Formula_Guard'!B246)=ISBLANK(CN11790),EXACT('Workbook_Formula_Guard'!B246,CN11790)),0,1),1)</x:f>
        <x:v>0</x:v>
      </x:c>
    </x:row>
    <x:row r="11791">
      <x:c r="CL11791" t="str">
        <x:v>Workbook_Formula_Guard</x:v>
      </x:c>
      <x:c r="CM11791" t="str">
        <x:v>C246</x:v>
      </x:c>
      <x:c r="CN11791" t="str">
        <x:v>F:=IF(ISNUMBER($J24),$J24,IF($J24="INVALID_OVERRIDE","INVALID_OVERRIDE",IF($F24&lt;0,MAX(-1,'Subgroup_Overrides'!$B$7*$F24),$F24)))</x:v>
      </x:c>
      <x:c r="CO11791" t="n">
        <x:f>IFERROR(IF(AND(TYPE('Workbook_Formula_Guard'!C246)=TYPE(CN11791),ISBLANK('Workbook_Formula_Guard'!C246)=ISBLANK(CN11791),EXACT('Workbook_Formula_Guard'!C246,CN11791)),0,1),1)</x:f>
        <x:v>0</x:v>
      </x:c>
    </x:row>
    <x:row r="11792">
      <x:c r="CL11792" t="str">
        <x:v>Workbook_Formula_Guard</x:v>
      </x:c>
      <x:c r="CM11792" t="str">
        <x:v>A247</x:v>
      </x:c>
      <x:c r="CN11792" t="str">
        <x:v>Rights_Coverage_View</x:v>
      </x:c>
      <x:c r="CO11792" t="n">
        <x:f>IFERROR(IF(AND(TYPE('Workbook_Formula_Guard'!A247)=TYPE(CN11792),ISBLANK('Workbook_Formula_Guard'!A247)=ISBLANK(CN11792),EXACT('Workbook_Formula_Guard'!A247,CN11792)),0,1),1)</x:f>
        <x:v>0</x:v>
      </x:c>
    </x:row>
    <x:row r="11793">
      <x:c r="CL11793" t="str">
        <x:v>Workbook_Formula_Guard</x:v>
      </x:c>
      <x:c r="CM11793" t="str">
        <x:v>B247</x:v>
      </x:c>
      <x:c r="CN11793" t="str">
        <x:v>I24</x:v>
      </x:c>
      <x:c r="CO11793" t="n">
        <x:f>IFERROR(IF(AND(TYPE('Workbook_Formula_Guard'!B247)=TYPE(CN11793),ISBLANK('Workbook_Formula_Guard'!B247)=ISBLANK(CN11793),EXACT('Workbook_Formula_Guard'!B247,CN11793)),0,1),1)</x:f>
        <x:v>0</x:v>
      </x:c>
    </x:row>
    <x:row r="11794">
      <x:c r="CL11794" t="str">
        <x:v>Workbook_Formula_Guard</x:v>
      </x:c>
      <x:c r="CM11794" t="str">
        <x:v>C247</x:v>
      </x:c>
      <x:c r="CN11794" t="str">
        <x:v>F:=IF(ISNUMBER($K24),$K24,IF($K24="INVALID_OVERRIDE","INVALID_OVERRIDE",IF($G24&lt;0,MAX(-1,'Subgroup_Overrides'!$B$7*$G24),$G24)))</x:v>
      </x:c>
      <x:c r="CO11794" t="n">
        <x:f>IFERROR(IF(AND(TYPE('Workbook_Formula_Guard'!C247)=TYPE(CN11794),ISBLANK('Workbook_Formula_Guard'!C247)=ISBLANK(CN11794),EXACT('Workbook_Formula_Guard'!C247,CN11794)),0,1),1)</x:f>
        <x:v>0</x:v>
      </x:c>
    </x:row>
    <x:row r="11795">
      <x:c r="CL11795" t="str">
        <x:v>Workbook_Formula_Guard</x:v>
      </x:c>
      <x:c r="CM11795" t="str">
        <x:v>A248</x:v>
      </x:c>
      <x:c r="CN11795" t="str">
        <x:v>Rights_Coverage_View</x:v>
      </x:c>
      <x:c r="CO11795" t="n">
        <x:f>IFERROR(IF(AND(TYPE('Workbook_Formula_Guard'!A248)=TYPE(CN11795),ISBLANK('Workbook_Formula_Guard'!A248)=ISBLANK(CN11795),EXACT('Workbook_Formula_Guard'!A248,CN11795)),0,1),1)</x:f>
        <x:v>0</x:v>
      </x:c>
    </x:row>
    <x:row r="11796">
      <x:c r="CL11796" t="str">
        <x:v>Workbook_Formula_Guard</x:v>
      </x:c>
      <x:c r="CM11796" t="str">
        <x:v>B248</x:v>
      </x:c>
      <x:c r="CN11796" t="str">
        <x:v>J24</x:v>
      </x:c>
      <x:c r="CO11796" t="n">
        <x:f>IFERROR(IF(AND(TYPE('Workbook_Formula_Guard'!B248)=TYPE(CN11796),ISBLANK('Workbook_Formula_Guard'!B248)=ISBLANK(CN11796),EXACT('Workbook_Formula_Guard'!B248,CN11796)),0,1),1)</x:f>
        <x:v>0</x:v>
      </x:c>
    </x:row>
    <x:row r="11797">
      <x:c r="CL11797" t="str">
        <x:v>Workbook_Formula_Guard</x:v>
      </x:c>
      <x:c r="CM11797" t="str">
        <x:v>C248</x:v>
      </x:c>
      <x:c r="CN11797" t="str">
        <x:v>F:=IFERROR(IF(COUNTIF('Subgroup_Overrides'!$H$11:$H$100,"A|"&amp;$C24&amp;"|"&amp;$D24)=0,"",IF(AND(COUNTIF('Subgroup_Overrides'!$H$11:$H$100,"A|"&amp;$C24&amp;"|"&amp;$D24)=1,ISNUMBER(INDEX('Subgroup_Overrides'!$F$11:$F$100,MATCH("A|"&amp;$C24&amp;"|"&amp;$D24,'Subgroup_Overrides'!$H$11:$H$100,0))),NOT(ISBLANK(INDEX('Subgroup_Overrides'!$F$11:$F$100,MATCH("A|"&amp;$C24&amp;"|"&amp;$D24,'Subgroup_Overrides'!$H$11:$H$100,0)))),INDEX('Subgroup_Overrides'!$F$11:$F$100,MATCH("A|"&amp;$C24&amp;"|"&amp;$D24,'Subgroup_Overrides'!$H$11:$H$100,0))&gt;=-1,INDEX('Subgroup_Overrides'!$F$11:$F$100,MATCH("A|"&amp;$C24&amp;"|"&amp;$D24,'Subgroup_Overrides'!$H$11:$H$100,0))&lt;=1,LEN(TRIM(INDEX('Subgroup_Overrides'!$G$11:$G$100,MATCH("A|"&amp;$C24&amp;"|"&amp;$D24,'Subgroup_Overrides'!$H$11:$H$100,0))))&gt;0),INDEX('Subgroup_Overrides'!$F$11:$F$100,MATCH("A|"&amp;$C24&amp;"|"&amp;$D24,'Subgroup_Overrides'!$H$11:$H$100,0)),"INVALID_OVERRIDE")),"INVALID_OVERRIDE")</x:v>
      </x:c>
      <x:c r="CO11797" t="n">
        <x:f>IFERROR(IF(AND(TYPE('Workbook_Formula_Guard'!C248)=TYPE(CN11797),ISBLANK('Workbook_Formula_Guard'!C248)=ISBLANK(CN11797),EXACT('Workbook_Formula_Guard'!C248,CN11797)),0,1),1)</x:f>
        <x:v>0</x:v>
      </x:c>
    </x:row>
    <x:row r="11798">
      <x:c r="CL11798" t="str">
        <x:v>Workbook_Formula_Guard</x:v>
      </x:c>
      <x:c r="CM11798" t="str">
        <x:v>A249</x:v>
      </x:c>
      <x:c r="CN11798" t="str">
        <x:v>Rights_Coverage_View</x:v>
      </x:c>
      <x:c r="CO11798" t="n">
        <x:f>IFERROR(IF(AND(TYPE('Workbook_Formula_Guard'!A249)=TYPE(CN11798),ISBLANK('Workbook_Formula_Guard'!A249)=ISBLANK(CN11798),EXACT('Workbook_Formula_Guard'!A249,CN11798)),0,1),1)</x:f>
        <x:v>0</x:v>
      </x:c>
    </x:row>
    <x:row r="11799">
      <x:c r="CL11799" t="str">
        <x:v>Workbook_Formula_Guard</x:v>
      </x:c>
      <x:c r="CM11799" t="str">
        <x:v>B249</x:v>
      </x:c>
      <x:c r="CN11799" t="str">
        <x:v>K24</x:v>
      </x:c>
      <x:c r="CO11799" t="n">
        <x:f>IFERROR(IF(AND(TYPE('Workbook_Formula_Guard'!B249)=TYPE(CN11799),ISBLANK('Workbook_Formula_Guard'!B249)=ISBLANK(CN11799),EXACT('Workbook_Formula_Guard'!B249,CN11799)),0,1),1)</x:f>
        <x:v>0</x:v>
      </x:c>
    </x:row>
    <x:row r="11800">
      <x:c r="CL11800" t="str">
        <x:v>Workbook_Formula_Guard</x:v>
      </x:c>
      <x:c r="CM11800" t="str">
        <x:v>C249</x:v>
      </x:c>
      <x:c r="CN11800" t="str">
        <x:v>F:=IFERROR(IF(COUNTIF('Subgroup_Overrides'!$H$11:$H$100,"B|"&amp;$C24&amp;"|"&amp;$D24)=0,"",IF(AND(COUNTIF('Subgroup_Overrides'!$H$11:$H$100,"B|"&amp;$C24&amp;"|"&amp;$D24)=1,ISNUMBER(INDEX('Subgroup_Overrides'!$F$11:$F$100,MATCH("B|"&amp;$C24&amp;"|"&amp;$D24,'Subgroup_Overrides'!$H$11:$H$100,0))),NOT(ISBLANK(INDEX('Subgroup_Overrides'!$F$11:$F$100,MATCH("B|"&amp;$C24&amp;"|"&amp;$D24,'Subgroup_Overrides'!$H$11:$H$100,0)))),INDEX('Subgroup_Overrides'!$F$11:$F$100,MATCH("B|"&amp;$C24&amp;"|"&amp;$D24,'Subgroup_Overrides'!$H$11:$H$100,0))&gt;=-1,INDEX('Subgroup_Overrides'!$F$11:$F$100,MATCH("B|"&amp;$C24&amp;"|"&amp;$D24,'Subgroup_Overrides'!$H$11:$H$100,0))&lt;=1,LEN(TRIM(INDEX('Subgroup_Overrides'!$G$11:$G$100,MATCH("B|"&amp;$C24&amp;"|"&amp;$D24,'Subgroup_Overrides'!$H$11:$H$100,0))))&gt;0),INDEX('Subgroup_Overrides'!$F$11:$F$100,MATCH("B|"&amp;$C24&amp;"|"&amp;$D24,'Subgroup_Overrides'!$H$11:$H$100,0)),"INVALID_OVERRIDE")),"INVALID_OVERRIDE")</x:v>
      </x:c>
      <x:c r="CO11800" t="n">
        <x:f>IFERROR(IF(AND(TYPE('Workbook_Formula_Guard'!C249)=TYPE(CN11800),ISBLANK('Workbook_Formula_Guard'!C249)=ISBLANK(CN11800),EXACT('Workbook_Formula_Guard'!C249,CN11800)),0,1),1)</x:f>
        <x:v>0</x:v>
      </x:c>
    </x:row>
    <x:row r="11801">
      <x:c r="CL11801" t="str">
        <x:v>Workbook_Formula_Guard</x:v>
      </x:c>
      <x:c r="CM11801" t="str">
        <x:v>A250</x:v>
      </x:c>
      <x:c r="CN11801" t="str">
        <x:v>Rights_Coverage_View</x:v>
      </x:c>
      <x:c r="CO11801" t="n">
        <x:f>IFERROR(IF(AND(TYPE('Workbook_Formula_Guard'!A250)=TYPE(CN11801),ISBLANK('Workbook_Formula_Guard'!A250)=ISBLANK(CN11801),EXACT('Workbook_Formula_Guard'!A250,CN11801)),0,1),1)</x:f>
        <x:v>0</x:v>
      </x:c>
    </x:row>
    <x:row r="11802">
      <x:c r="CL11802" t="str">
        <x:v>Workbook_Formula_Guard</x:v>
      </x:c>
      <x:c r="CM11802" t="str">
        <x:v>B250</x:v>
      </x:c>
      <x:c r="CN11802" t="str">
        <x:v>L24</x:v>
      </x:c>
      <x:c r="CO11802" t="n">
        <x:f>IFERROR(IF(AND(TYPE('Workbook_Formula_Guard'!B250)=TYPE(CN11802),ISBLANK('Workbook_Formula_Guard'!B250)=ISBLANK(CN11802),EXACT('Workbook_Formula_Guard'!B250,CN11802)),0,1),1)</x:f>
        <x:v>0</x:v>
      </x:c>
    </x:row>
    <x:row r="11803">
      <x:c r="CL11803" t="str">
        <x:v>Workbook_Formula_Guard</x:v>
      </x:c>
      <x:c r="CM11803" t="str">
        <x:v>C250</x:v>
      </x:c>
      <x:c r="CN11803" t="str">
        <x:v>F:=TRIM(B24)</x:v>
      </x:c>
      <x:c r="CO11803" t="n">
        <x:f>IFERROR(IF(AND(TYPE('Workbook_Formula_Guard'!C250)=TYPE(CN11803),ISBLANK('Workbook_Formula_Guard'!C250)=ISBLANK(CN11803),EXACT('Workbook_Formula_Guard'!C250,CN11803)),0,1),1)</x:f>
        <x:v>0</x:v>
      </x:c>
    </x:row>
    <x:row r="11804">
      <x:c r="CL11804" t="str">
        <x:v>Workbook_Formula_Guard</x:v>
      </x:c>
      <x:c r="CM11804" t="str">
        <x:v>A251</x:v>
      </x:c>
      <x:c r="CN11804" t="str">
        <x:v>Rights_Coverage_View</x:v>
      </x:c>
      <x:c r="CO11804" t="n">
        <x:f>IFERROR(IF(AND(TYPE('Workbook_Formula_Guard'!A251)=TYPE(CN11804),ISBLANK('Workbook_Formula_Guard'!A251)=ISBLANK(CN11804),EXACT('Workbook_Formula_Guard'!A251,CN11804)),0,1),1)</x:f>
        <x:v>0</x:v>
      </x:c>
    </x:row>
    <x:row r="11805">
      <x:c r="CL11805" t="str">
        <x:v>Workbook_Formula_Guard</x:v>
      </x:c>
      <x:c r="CM11805" t="str">
        <x:v>B251</x:v>
      </x:c>
      <x:c r="CN11805" t="str">
        <x:v>M24</x:v>
      </x:c>
      <x:c r="CO11805" t="n">
        <x:f>IFERROR(IF(AND(TYPE('Workbook_Formula_Guard'!B251)=TYPE(CN11805),ISBLANK('Workbook_Formula_Guard'!B251)=ISBLANK(CN11805),EXACT('Workbook_Formula_Guard'!B251,CN11805)),0,1),1)</x:f>
        <x:v>0</x:v>
      </x:c>
    </x:row>
    <x:row r="11806">
      <x:c r="CL11806" t="str">
        <x:v>Workbook_Formula_Guard</x:v>
      </x:c>
      <x:c r="CM11806" t="str">
        <x:v>C251</x:v>
      </x:c>
      <x:c r="CN11806" t="str">
        <x:v>F:=IF(ISNUMBER($H24),$H24,"")</x:v>
      </x:c>
      <x:c r="CO11806" t="n">
        <x:f>IFERROR(IF(AND(TYPE('Workbook_Formula_Guard'!C251)=TYPE(CN11806),ISBLANK('Workbook_Formula_Guard'!C251)=ISBLANK(CN11806),EXACT('Workbook_Formula_Guard'!C251,CN11806)),0,1),1)</x:f>
        <x:v>0</x:v>
      </x:c>
    </x:row>
    <x:row r="11807">
      <x:c r="CL11807" t="str">
        <x:v>Workbook_Formula_Guard</x:v>
      </x:c>
      <x:c r="CM11807" t="str">
        <x:v>A252</x:v>
      </x:c>
      <x:c r="CN11807" t="str">
        <x:v>Rights_Coverage_View</x:v>
      </x:c>
      <x:c r="CO11807" t="n">
        <x:f>IFERROR(IF(AND(TYPE('Workbook_Formula_Guard'!A252)=TYPE(CN11807),ISBLANK('Workbook_Formula_Guard'!A252)=ISBLANK(CN11807),EXACT('Workbook_Formula_Guard'!A252,CN11807)),0,1),1)</x:f>
        <x:v>0</x:v>
      </x:c>
    </x:row>
    <x:row r="11808">
      <x:c r="CL11808" t="str">
        <x:v>Workbook_Formula_Guard</x:v>
      </x:c>
      <x:c r="CM11808" t="str">
        <x:v>B252</x:v>
      </x:c>
      <x:c r="CN11808" t="str">
        <x:v>N24</x:v>
      </x:c>
      <x:c r="CO11808" t="n">
        <x:f>IFERROR(IF(AND(TYPE('Workbook_Formula_Guard'!B252)=TYPE(CN11808),ISBLANK('Workbook_Formula_Guard'!B252)=ISBLANK(CN11808),EXACT('Workbook_Formula_Guard'!B252,CN11808)),0,1),1)</x:f>
        <x:v>0</x:v>
      </x:c>
    </x:row>
    <x:row r="11809">
      <x:c r="CL11809" t="str">
        <x:v>Workbook_Formula_Guard</x:v>
      </x:c>
      <x:c r="CM11809" t="str">
        <x:v>C252</x:v>
      </x:c>
      <x:c r="CN11809" t="str">
        <x:v>F:=IF(ISNUMBER($I24),$I24,"")</x:v>
      </x:c>
      <x:c r="CO11809" t="n">
        <x:f>IFERROR(IF(AND(TYPE('Workbook_Formula_Guard'!C252)=TYPE(CN11809),ISBLANK('Workbook_Formula_Guard'!C252)=ISBLANK(CN11809),EXACT('Workbook_Formula_Guard'!C252,CN11809)),0,1),1)</x:f>
        <x:v>0</x:v>
      </x:c>
    </x:row>
    <x:row r="11810">
      <x:c r="CL11810" t="str">
        <x:v>Workbook_Formula_Guard</x:v>
      </x:c>
      <x:c r="CM11810" t="str">
        <x:v>A253</x:v>
      </x:c>
      <x:c r="CN11810" t="str">
        <x:v>Rights_Coverage_View</x:v>
      </x:c>
      <x:c r="CO11810" t="n">
        <x:f>IFERROR(IF(AND(TYPE('Workbook_Formula_Guard'!A253)=TYPE(CN11810),ISBLANK('Workbook_Formula_Guard'!A253)=ISBLANK(CN11810),EXACT('Workbook_Formula_Guard'!A253,CN11810)),0,1),1)</x:f>
        <x:v>0</x:v>
      </x:c>
    </x:row>
    <x:row r="11811">
      <x:c r="CL11811" t="str">
        <x:v>Workbook_Formula_Guard</x:v>
      </x:c>
      <x:c r="CM11811" t="str">
        <x:v>B253</x:v>
      </x:c>
      <x:c r="CN11811" t="str">
        <x:v>O24</x:v>
      </x:c>
      <x:c r="CO11811" t="n">
        <x:f>IFERROR(IF(AND(TYPE('Workbook_Formula_Guard'!B253)=TYPE(CN11811),ISBLANK('Workbook_Formula_Guard'!B253)=ISBLANK(CN11811),EXACT('Workbook_Formula_Guard'!B253,CN11811)),0,1),1)</x:f>
        <x:v>0</x:v>
      </x:c>
    </x:row>
    <x:row r="11812">
      <x:c r="CL11812" t="str">
        <x:v>Workbook_Formula_Guard</x:v>
      </x:c>
      <x:c r="CM11812" t="str">
        <x:v>C253</x:v>
      </x:c>
      <x:c r="CN11812" t="str">
        <x:v>F:=IF(ISNUMBER($M24),$B24&amp;"|"&amp;ROUND($M24*1000000000000,0),"")</x:v>
      </x:c>
      <x:c r="CO11812" t="n">
        <x:f>IFERROR(IF(AND(TYPE('Workbook_Formula_Guard'!C253)=TYPE(CN11812),ISBLANK('Workbook_Formula_Guard'!C253)=ISBLANK(CN11812),EXACT('Workbook_Formula_Guard'!C253,CN11812)),0,1),1)</x:f>
        <x:v>0</x:v>
      </x:c>
    </x:row>
    <x:row r="11813">
      <x:c r="CL11813" t="str">
        <x:v>Workbook_Formula_Guard</x:v>
      </x:c>
      <x:c r="CM11813" t="str">
        <x:v>A254</x:v>
      </x:c>
      <x:c r="CN11813" t="str">
        <x:v>Rights_Coverage_View</x:v>
      </x:c>
      <x:c r="CO11813" t="n">
        <x:f>IFERROR(IF(AND(TYPE('Workbook_Formula_Guard'!A254)=TYPE(CN11813),ISBLANK('Workbook_Formula_Guard'!A254)=ISBLANK(CN11813),EXACT('Workbook_Formula_Guard'!A254,CN11813)),0,1),1)</x:f>
        <x:v>0</x:v>
      </x:c>
    </x:row>
    <x:row r="11814">
      <x:c r="CL11814" t="str">
        <x:v>Workbook_Formula_Guard</x:v>
      </x:c>
      <x:c r="CM11814" t="str">
        <x:v>B254</x:v>
      </x:c>
      <x:c r="CN11814" t="str">
        <x:v>P24</x:v>
      </x:c>
      <x:c r="CO11814" t="n">
        <x:f>IFERROR(IF(AND(TYPE('Workbook_Formula_Guard'!B254)=TYPE(CN11814),ISBLANK('Workbook_Formula_Guard'!B254)=ISBLANK(CN11814),EXACT('Workbook_Formula_Guard'!B254,CN11814)),0,1),1)</x:f>
        <x:v>0</x:v>
      </x:c>
    </x:row>
    <x:row r="11815">
      <x:c r="CL11815" t="str">
        <x:v>Workbook_Formula_Guard</x:v>
      </x:c>
      <x:c r="CM11815" t="str">
        <x:v>C254</x:v>
      </x:c>
      <x:c r="CN11815" t="str">
        <x:v>F:=IF(ISNUMBER($N24),$B24&amp;"|"&amp;ROUND($N24*1000000000000,0),"")</x:v>
      </x:c>
      <x:c r="CO11815" t="n">
        <x:f>IFERROR(IF(AND(TYPE('Workbook_Formula_Guard'!C254)=TYPE(CN11815),ISBLANK('Workbook_Formula_Guard'!C254)=ISBLANK(CN11815),EXACT('Workbook_Formula_Guard'!C254,CN11815)),0,1),1)</x:f>
        <x:v>0</x:v>
      </x:c>
    </x:row>
    <x:row r="11816">
      <x:c r="CL11816" t="str">
        <x:v>Workbook_Formula_Guard</x:v>
      </x:c>
      <x:c r="CM11816" t="str">
        <x:v>A255</x:v>
      </x:c>
      <x:c r="CN11816" t="str">
        <x:v>Rights_Coverage_View</x:v>
      </x:c>
      <x:c r="CO11816" t="n">
        <x:f>IFERROR(IF(AND(TYPE('Workbook_Formula_Guard'!A255)=TYPE(CN11816),ISBLANK('Workbook_Formula_Guard'!A255)=ISBLANK(CN11816),EXACT('Workbook_Formula_Guard'!A255,CN11816)),0,1),1)</x:f>
        <x:v>0</x:v>
      </x:c>
    </x:row>
    <x:row r="11817">
      <x:c r="CL11817" t="str">
        <x:v>Workbook_Formula_Guard</x:v>
      </x:c>
      <x:c r="CM11817" t="str">
        <x:v>B255</x:v>
      </x:c>
      <x:c r="CN11817" t="str">
        <x:v>F25</x:v>
      </x:c>
      <x:c r="CO11817" t="n">
        <x:f>IFERROR(IF(AND(TYPE('Workbook_Formula_Guard'!B255)=TYPE(CN11817),ISBLANK('Workbook_Formula_Guard'!B255)=ISBLANK(CN11817),EXACT('Workbook_Formula_Guard'!B255,CN11817)),0,1),1)</x:f>
        <x:v>0</x:v>
      </x:c>
    </x:row>
    <x:row r="11818">
      <x:c r="CL11818" t="str">
        <x:v>Workbook_Formula_Guard</x:v>
      </x:c>
      <x:c r="CM11818" t="str">
        <x:v>C255</x:v>
      </x:c>
      <x:c r="CN11818" t="str">
        <x:v>F:=INDEX(I_prop!$B$7:$H$13, MATCH($C25, I_prop!$A$7:$A$13,0), MATCH($D25, I_prop!$B$6:$H$6,0))</x:v>
      </x:c>
      <x:c r="CO11818" t="n">
        <x:f>IFERROR(IF(AND(TYPE('Workbook_Formula_Guard'!C255)=TYPE(CN11818),ISBLANK('Workbook_Formula_Guard'!C255)=ISBLANK(CN11818),EXACT('Workbook_Formula_Guard'!C255,CN11818)),0,1),1)</x:f>
        <x:v>0</x:v>
      </x:c>
    </x:row>
    <x:row r="11819">
      <x:c r="CL11819" t="str">
        <x:v>Workbook_Formula_Guard</x:v>
      </x:c>
      <x:c r="CM11819" t="str">
        <x:v>A256</x:v>
      </x:c>
      <x:c r="CN11819" t="str">
        <x:v>Rights_Coverage_View</x:v>
      </x:c>
      <x:c r="CO11819" t="n">
        <x:f>IFERROR(IF(AND(TYPE('Workbook_Formula_Guard'!A256)=TYPE(CN11819),ISBLANK('Workbook_Formula_Guard'!A256)=ISBLANK(CN11819),EXACT('Workbook_Formula_Guard'!A256,CN11819)),0,1),1)</x:f>
        <x:v>0</x:v>
      </x:c>
    </x:row>
    <x:row r="11820">
      <x:c r="CL11820" t="str">
        <x:v>Workbook_Formula_Guard</x:v>
      </x:c>
      <x:c r="CM11820" t="str">
        <x:v>B256</x:v>
      </x:c>
      <x:c r="CN11820" t="str">
        <x:v>G25</x:v>
      </x:c>
      <x:c r="CO11820" t="n">
        <x:f>IFERROR(IF(AND(TYPE('Workbook_Formula_Guard'!B256)=TYPE(CN11820),ISBLANK('Workbook_Formula_Guard'!B256)=ISBLANK(CN11820),EXACT('Workbook_Formula_Guard'!B256,CN11820)),0,1),1)</x:f>
        <x:v>0</x:v>
      </x:c>
    </x:row>
    <x:row r="11821">
      <x:c r="CL11821" t="str">
        <x:v>Workbook_Formula_Guard</x:v>
      </x:c>
      <x:c r="CM11821" t="str">
        <x:v>C256</x:v>
      </x:c>
      <x:c r="CN11821" t="str">
        <x:v>F:=INDEX(I_prop!$B$18:$H$24, MATCH($C25, I_prop!$A$18:$A$24,0), MATCH($D25, I_prop!$B$17:$H$17,0))</x:v>
      </x:c>
      <x:c r="CO11821" t="n">
        <x:f>IFERROR(IF(AND(TYPE('Workbook_Formula_Guard'!C256)=TYPE(CN11821),ISBLANK('Workbook_Formula_Guard'!C256)=ISBLANK(CN11821),EXACT('Workbook_Formula_Guard'!C256,CN11821)),0,1),1)</x:f>
        <x:v>0</x:v>
      </x:c>
    </x:row>
    <x:row r="11822">
      <x:c r="CL11822" t="str">
        <x:v>Workbook_Formula_Guard</x:v>
      </x:c>
      <x:c r="CM11822" t="str">
        <x:v>A257</x:v>
      </x:c>
      <x:c r="CN11822" t="str">
        <x:v>Rights_Coverage_View</x:v>
      </x:c>
      <x:c r="CO11822" t="n">
        <x:f>IFERROR(IF(AND(TYPE('Workbook_Formula_Guard'!A257)=TYPE(CN11822),ISBLANK('Workbook_Formula_Guard'!A257)=ISBLANK(CN11822),EXACT('Workbook_Formula_Guard'!A257,CN11822)),0,1),1)</x:f>
        <x:v>0</x:v>
      </x:c>
    </x:row>
    <x:row r="11823">
      <x:c r="CL11823" t="str">
        <x:v>Workbook_Formula_Guard</x:v>
      </x:c>
      <x:c r="CM11823" t="str">
        <x:v>B257</x:v>
      </x:c>
      <x:c r="CN11823" t="str">
        <x:v>H25</x:v>
      </x:c>
      <x:c r="CO11823" t="n">
        <x:f>IFERROR(IF(AND(TYPE('Workbook_Formula_Guard'!B257)=TYPE(CN11823),ISBLANK('Workbook_Formula_Guard'!B257)=ISBLANK(CN11823),EXACT('Workbook_Formula_Guard'!B257,CN11823)),0,1),1)</x:f>
        <x:v>0</x:v>
      </x:c>
    </x:row>
    <x:row r="11824">
      <x:c r="CL11824" t="str">
        <x:v>Workbook_Formula_Guard</x:v>
      </x:c>
      <x:c r="CM11824" t="str">
        <x:v>C257</x:v>
      </x:c>
      <x:c r="CN11824" t="str">
        <x:v>F:=IF(ISNUMBER($J25),$J25,IF($J25="INVALID_OVERRIDE","INVALID_OVERRIDE",IF($F25&lt;0,MAX(-1,'Subgroup_Overrides'!$B$7*$F25),$F25)))</x:v>
      </x:c>
      <x:c r="CO11824" t="n">
        <x:f>IFERROR(IF(AND(TYPE('Workbook_Formula_Guard'!C257)=TYPE(CN11824),ISBLANK('Workbook_Formula_Guard'!C257)=ISBLANK(CN11824),EXACT('Workbook_Formula_Guard'!C257,CN11824)),0,1),1)</x:f>
        <x:v>0</x:v>
      </x:c>
    </x:row>
    <x:row r="11825">
      <x:c r="CL11825" t="str">
        <x:v>Workbook_Formula_Guard</x:v>
      </x:c>
      <x:c r="CM11825" t="str">
        <x:v>A258</x:v>
      </x:c>
      <x:c r="CN11825" t="str">
        <x:v>Rights_Coverage_View</x:v>
      </x:c>
      <x:c r="CO11825" t="n">
        <x:f>IFERROR(IF(AND(TYPE('Workbook_Formula_Guard'!A258)=TYPE(CN11825),ISBLANK('Workbook_Formula_Guard'!A258)=ISBLANK(CN11825),EXACT('Workbook_Formula_Guard'!A258,CN11825)),0,1),1)</x:f>
        <x:v>0</x:v>
      </x:c>
    </x:row>
    <x:row r="11826">
      <x:c r="CL11826" t="str">
        <x:v>Workbook_Formula_Guard</x:v>
      </x:c>
      <x:c r="CM11826" t="str">
        <x:v>B258</x:v>
      </x:c>
      <x:c r="CN11826" t="str">
        <x:v>I25</x:v>
      </x:c>
      <x:c r="CO11826" t="n">
        <x:f>IFERROR(IF(AND(TYPE('Workbook_Formula_Guard'!B258)=TYPE(CN11826),ISBLANK('Workbook_Formula_Guard'!B258)=ISBLANK(CN11826),EXACT('Workbook_Formula_Guard'!B258,CN11826)),0,1),1)</x:f>
        <x:v>0</x:v>
      </x:c>
    </x:row>
    <x:row r="11827">
      <x:c r="CL11827" t="str">
        <x:v>Workbook_Formula_Guard</x:v>
      </x:c>
      <x:c r="CM11827" t="str">
        <x:v>C258</x:v>
      </x:c>
      <x:c r="CN11827" t="str">
        <x:v>F:=IF(ISNUMBER($K25),$K25,IF($K25="INVALID_OVERRIDE","INVALID_OVERRIDE",IF($G25&lt;0,MAX(-1,'Subgroup_Overrides'!$B$7*$G25),$G25)))</x:v>
      </x:c>
      <x:c r="CO11827" t="n">
        <x:f>IFERROR(IF(AND(TYPE('Workbook_Formula_Guard'!C258)=TYPE(CN11827),ISBLANK('Workbook_Formula_Guard'!C258)=ISBLANK(CN11827),EXACT('Workbook_Formula_Guard'!C258,CN11827)),0,1),1)</x:f>
        <x:v>0</x:v>
      </x:c>
    </x:row>
    <x:row r="11828">
      <x:c r="CL11828" t="str">
        <x:v>Workbook_Formula_Guard</x:v>
      </x:c>
      <x:c r="CM11828" t="str">
        <x:v>A259</x:v>
      </x:c>
      <x:c r="CN11828" t="str">
        <x:v>Rights_Coverage_View</x:v>
      </x:c>
      <x:c r="CO11828" t="n">
        <x:f>IFERROR(IF(AND(TYPE('Workbook_Formula_Guard'!A259)=TYPE(CN11828),ISBLANK('Workbook_Formula_Guard'!A259)=ISBLANK(CN11828),EXACT('Workbook_Formula_Guard'!A259,CN11828)),0,1),1)</x:f>
        <x:v>0</x:v>
      </x:c>
    </x:row>
    <x:row r="11829">
      <x:c r="CL11829" t="str">
        <x:v>Workbook_Formula_Guard</x:v>
      </x:c>
      <x:c r="CM11829" t="str">
        <x:v>B259</x:v>
      </x:c>
      <x:c r="CN11829" t="str">
        <x:v>J25</x:v>
      </x:c>
      <x:c r="CO11829" t="n">
        <x:f>IFERROR(IF(AND(TYPE('Workbook_Formula_Guard'!B259)=TYPE(CN11829),ISBLANK('Workbook_Formula_Guard'!B259)=ISBLANK(CN11829),EXACT('Workbook_Formula_Guard'!B259,CN11829)),0,1),1)</x:f>
        <x:v>0</x:v>
      </x:c>
    </x:row>
    <x:row r="11830">
      <x:c r="CL11830" t="str">
        <x:v>Workbook_Formula_Guard</x:v>
      </x:c>
      <x:c r="CM11830" t="str">
        <x:v>C259</x:v>
      </x:c>
      <x:c r="CN11830" t="str">
        <x:v>F:=IFERROR(IF(COUNTIF('Subgroup_Overrides'!$H$11:$H$100,"A|"&amp;$C25&amp;"|"&amp;$D25)=0,"",IF(AND(COUNTIF('Subgroup_Overrides'!$H$11:$H$100,"A|"&amp;$C25&amp;"|"&amp;$D25)=1,ISNUMBER(INDEX('Subgroup_Overrides'!$F$11:$F$100,MATCH("A|"&amp;$C25&amp;"|"&amp;$D25,'Subgroup_Overrides'!$H$11:$H$100,0))),NOT(ISBLANK(INDEX('Subgroup_Overrides'!$F$11:$F$100,MATCH("A|"&amp;$C25&amp;"|"&amp;$D25,'Subgroup_Overrides'!$H$11:$H$100,0)))),INDEX('Subgroup_Overrides'!$F$11:$F$100,MATCH("A|"&amp;$C25&amp;"|"&amp;$D25,'Subgroup_Overrides'!$H$11:$H$100,0))&gt;=-1,INDEX('Subgroup_Overrides'!$F$11:$F$100,MATCH("A|"&amp;$C25&amp;"|"&amp;$D25,'Subgroup_Overrides'!$H$11:$H$100,0))&lt;=1,LEN(TRIM(INDEX('Subgroup_Overrides'!$G$11:$G$100,MATCH("A|"&amp;$C25&amp;"|"&amp;$D25,'Subgroup_Overrides'!$H$11:$H$100,0))))&gt;0),INDEX('Subgroup_Overrides'!$F$11:$F$100,MATCH("A|"&amp;$C25&amp;"|"&amp;$D25,'Subgroup_Overrides'!$H$11:$H$100,0)),"INVALID_OVERRIDE")),"INVALID_OVERRIDE")</x:v>
      </x:c>
      <x:c r="CO11830" t="n">
        <x:f>IFERROR(IF(AND(TYPE('Workbook_Formula_Guard'!C259)=TYPE(CN11830),ISBLANK('Workbook_Formula_Guard'!C259)=ISBLANK(CN11830),EXACT('Workbook_Formula_Guard'!C259,CN11830)),0,1),1)</x:f>
        <x:v>0</x:v>
      </x:c>
    </x:row>
    <x:row r="11831">
      <x:c r="CL11831" t="str">
        <x:v>Workbook_Formula_Guard</x:v>
      </x:c>
      <x:c r="CM11831" t="str">
        <x:v>A260</x:v>
      </x:c>
      <x:c r="CN11831" t="str">
        <x:v>Rights_Coverage_View</x:v>
      </x:c>
      <x:c r="CO11831" t="n">
        <x:f>IFERROR(IF(AND(TYPE('Workbook_Formula_Guard'!A260)=TYPE(CN11831),ISBLANK('Workbook_Formula_Guard'!A260)=ISBLANK(CN11831),EXACT('Workbook_Formula_Guard'!A260,CN11831)),0,1),1)</x:f>
        <x:v>0</x:v>
      </x:c>
    </x:row>
    <x:row r="11832">
      <x:c r="CL11832" t="str">
        <x:v>Workbook_Formula_Guard</x:v>
      </x:c>
      <x:c r="CM11832" t="str">
        <x:v>B260</x:v>
      </x:c>
      <x:c r="CN11832" t="str">
        <x:v>K25</x:v>
      </x:c>
      <x:c r="CO11832" t="n">
        <x:f>IFERROR(IF(AND(TYPE('Workbook_Formula_Guard'!B260)=TYPE(CN11832),ISBLANK('Workbook_Formula_Guard'!B260)=ISBLANK(CN11832),EXACT('Workbook_Formula_Guard'!B260,CN11832)),0,1),1)</x:f>
        <x:v>0</x:v>
      </x:c>
    </x:row>
    <x:row r="11833">
      <x:c r="CL11833" t="str">
        <x:v>Workbook_Formula_Guard</x:v>
      </x:c>
      <x:c r="CM11833" t="str">
        <x:v>C260</x:v>
      </x:c>
      <x:c r="CN11833" t="str">
        <x:v>F:=IFERROR(IF(COUNTIF('Subgroup_Overrides'!$H$11:$H$100,"B|"&amp;$C25&amp;"|"&amp;$D25)=0,"",IF(AND(COUNTIF('Subgroup_Overrides'!$H$11:$H$100,"B|"&amp;$C25&amp;"|"&amp;$D25)=1,ISNUMBER(INDEX('Subgroup_Overrides'!$F$11:$F$100,MATCH("B|"&amp;$C25&amp;"|"&amp;$D25,'Subgroup_Overrides'!$H$11:$H$100,0))),NOT(ISBLANK(INDEX('Subgroup_Overrides'!$F$11:$F$100,MATCH("B|"&amp;$C25&amp;"|"&amp;$D25,'Subgroup_Overrides'!$H$11:$H$100,0)))),INDEX('Subgroup_Overrides'!$F$11:$F$100,MATCH("B|"&amp;$C25&amp;"|"&amp;$D25,'Subgroup_Overrides'!$H$11:$H$100,0))&gt;=-1,INDEX('Subgroup_Overrides'!$F$11:$F$100,MATCH("B|"&amp;$C25&amp;"|"&amp;$D25,'Subgroup_Overrides'!$H$11:$H$100,0))&lt;=1,LEN(TRIM(INDEX('Subgroup_Overrides'!$G$11:$G$100,MATCH("B|"&amp;$C25&amp;"|"&amp;$D25,'Subgroup_Overrides'!$H$11:$H$100,0))))&gt;0),INDEX('Subgroup_Overrides'!$F$11:$F$100,MATCH("B|"&amp;$C25&amp;"|"&amp;$D25,'Subgroup_Overrides'!$H$11:$H$100,0)),"INVALID_OVERRIDE")),"INVALID_OVERRIDE")</x:v>
      </x:c>
      <x:c r="CO11833" t="n">
        <x:f>IFERROR(IF(AND(TYPE('Workbook_Formula_Guard'!C260)=TYPE(CN11833),ISBLANK('Workbook_Formula_Guard'!C260)=ISBLANK(CN11833),EXACT('Workbook_Formula_Guard'!C260,CN11833)),0,1),1)</x:f>
        <x:v>0</x:v>
      </x:c>
    </x:row>
    <x:row r="11834">
      <x:c r="CL11834" t="str">
        <x:v>Workbook_Formula_Guard</x:v>
      </x:c>
      <x:c r="CM11834" t="str">
        <x:v>A261</x:v>
      </x:c>
      <x:c r="CN11834" t="str">
        <x:v>Rights_Coverage_View</x:v>
      </x:c>
      <x:c r="CO11834" t="n">
        <x:f>IFERROR(IF(AND(TYPE('Workbook_Formula_Guard'!A261)=TYPE(CN11834),ISBLANK('Workbook_Formula_Guard'!A261)=ISBLANK(CN11834),EXACT('Workbook_Formula_Guard'!A261,CN11834)),0,1),1)</x:f>
        <x:v>0</x:v>
      </x:c>
    </x:row>
    <x:row r="11835">
      <x:c r="CL11835" t="str">
        <x:v>Workbook_Formula_Guard</x:v>
      </x:c>
      <x:c r="CM11835" t="str">
        <x:v>B261</x:v>
      </x:c>
      <x:c r="CN11835" t="str">
        <x:v>L25</x:v>
      </x:c>
      <x:c r="CO11835" t="n">
        <x:f>IFERROR(IF(AND(TYPE('Workbook_Formula_Guard'!B261)=TYPE(CN11835),ISBLANK('Workbook_Formula_Guard'!B261)=ISBLANK(CN11835),EXACT('Workbook_Formula_Guard'!B261,CN11835)),0,1),1)</x:f>
        <x:v>0</x:v>
      </x:c>
    </x:row>
    <x:row r="11836">
      <x:c r="CL11836" t="str">
        <x:v>Workbook_Formula_Guard</x:v>
      </x:c>
      <x:c r="CM11836" t="str">
        <x:v>C261</x:v>
      </x:c>
      <x:c r="CN11836" t="str">
        <x:v>F:=TRIM(B25)</x:v>
      </x:c>
      <x:c r="CO11836" t="n">
        <x:f>IFERROR(IF(AND(TYPE('Workbook_Formula_Guard'!C261)=TYPE(CN11836),ISBLANK('Workbook_Formula_Guard'!C261)=ISBLANK(CN11836),EXACT('Workbook_Formula_Guard'!C261,CN11836)),0,1),1)</x:f>
        <x:v>0</x:v>
      </x:c>
    </x:row>
    <x:row r="11837">
      <x:c r="CL11837" t="str">
        <x:v>Workbook_Formula_Guard</x:v>
      </x:c>
      <x:c r="CM11837" t="str">
        <x:v>A262</x:v>
      </x:c>
      <x:c r="CN11837" t="str">
        <x:v>Rights_Coverage_View</x:v>
      </x:c>
      <x:c r="CO11837" t="n">
        <x:f>IFERROR(IF(AND(TYPE('Workbook_Formula_Guard'!A262)=TYPE(CN11837),ISBLANK('Workbook_Formula_Guard'!A262)=ISBLANK(CN11837),EXACT('Workbook_Formula_Guard'!A262,CN11837)),0,1),1)</x:f>
        <x:v>0</x:v>
      </x:c>
    </x:row>
    <x:row r="11838">
      <x:c r="CL11838" t="str">
        <x:v>Workbook_Formula_Guard</x:v>
      </x:c>
      <x:c r="CM11838" t="str">
        <x:v>B262</x:v>
      </x:c>
      <x:c r="CN11838" t="str">
        <x:v>M25</x:v>
      </x:c>
      <x:c r="CO11838" t="n">
        <x:f>IFERROR(IF(AND(TYPE('Workbook_Formula_Guard'!B262)=TYPE(CN11838),ISBLANK('Workbook_Formula_Guard'!B262)=ISBLANK(CN11838),EXACT('Workbook_Formula_Guard'!B262,CN11838)),0,1),1)</x:f>
        <x:v>0</x:v>
      </x:c>
    </x:row>
    <x:row r="11839">
      <x:c r="CL11839" t="str">
        <x:v>Workbook_Formula_Guard</x:v>
      </x:c>
      <x:c r="CM11839" t="str">
        <x:v>C262</x:v>
      </x:c>
      <x:c r="CN11839" t="str">
        <x:v>F:=IF(ISNUMBER($H25),$H25,"")</x:v>
      </x:c>
      <x:c r="CO11839" t="n">
        <x:f>IFERROR(IF(AND(TYPE('Workbook_Formula_Guard'!C262)=TYPE(CN11839),ISBLANK('Workbook_Formula_Guard'!C262)=ISBLANK(CN11839),EXACT('Workbook_Formula_Guard'!C262,CN11839)),0,1),1)</x:f>
        <x:v>0</x:v>
      </x:c>
    </x:row>
    <x:row r="11840">
      <x:c r="CL11840" t="str">
        <x:v>Workbook_Formula_Guard</x:v>
      </x:c>
      <x:c r="CM11840" t="str">
        <x:v>A263</x:v>
      </x:c>
      <x:c r="CN11840" t="str">
        <x:v>Rights_Coverage_View</x:v>
      </x:c>
      <x:c r="CO11840" t="n">
        <x:f>IFERROR(IF(AND(TYPE('Workbook_Formula_Guard'!A263)=TYPE(CN11840),ISBLANK('Workbook_Formula_Guard'!A263)=ISBLANK(CN11840),EXACT('Workbook_Formula_Guard'!A263,CN11840)),0,1),1)</x:f>
        <x:v>0</x:v>
      </x:c>
    </x:row>
    <x:row r="11841">
      <x:c r="CL11841" t="str">
        <x:v>Workbook_Formula_Guard</x:v>
      </x:c>
      <x:c r="CM11841" t="str">
        <x:v>B263</x:v>
      </x:c>
      <x:c r="CN11841" t="str">
        <x:v>N25</x:v>
      </x:c>
      <x:c r="CO11841" t="n">
        <x:f>IFERROR(IF(AND(TYPE('Workbook_Formula_Guard'!B263)=TYPE(CN11841),ISBLANK('Workbook_Formula_Guard'!B263)=ISBLANK(CN11841),EXACT('Workbook_Formula_Guard'!B263,CN11841)),0,1),1)</x:f>
        <x:v>0</x:v>
      </x:c>
    </x:row>
    <x:row r="11842">
      <x:c r="CL11842" t="str">
        <x:v>Workbook_Formula_Guard</x:v>
      </x:c>
      <x:c r="CM11842" t="str">
        <x:v>C263</x:v>
      </x:c>
      <x:c r="CN11842" t="str">
        <x:v>F:=IF(ISNUMBER($I25),$I25,"")</x:v>
      </x:c>
      <x:c r="CO11842" t="n">
        <x:f>IFERROR(IF(AND(TYPE('Workbook_Formula_Guard'!C263)=TYPE(CN11842),ISBLANK('Workbook_Formula_Guard'!C263)=ISBLANK(CN11842),EXACT('Workbook_Formula_Guard'!C263,CN11842)),0,1),1)</x:f>
        <x:v>0</x:v>
      </x:c>
    </x:row>
    <x:row r="11843">
      <x:c r="CL11843" t="str">
        <x:v>Workbook_Formula_Guard</x:v>
      </x:c>
      <x:c r="CM11843" t="str">
        <x:v>A264</x:v>
      </x:c>
      <x:c r="CN11843" t="str">
        <x:v>Rights_Coverage_View</x:v>
      </x:c>
      <x:c r="CO11843" t="n">
        <x:f>IFERROR(IF(AND(TYPE('Workbook_Formula_Guard'!A264)=TYPE(CN11843),ISBLANK('Workbook_Formula_Guard'!A264)=ISBLANK(CN11843),EXACT('Workbook_Formula_Guard'!A264,CN11843)),0,1),1)</x:f>
        <x:v>0</x:v>
      </x:c>
    </x:row>
    <x:row r="11844">
      <x:c r="CL11844" t="str">
        <x:v>Workbook_Formula_Guard</x:v>
      </x:c>
      <x:c r="CM11844" t="str">
        <x:v>B264</x:v>
      </x:c>
      <x:c r="CN11844" t="str">
        <x:v>O25</x:v>
      </x:c>
      <x:c r="CO11844" t="n">
        <x:f>IFERROR(IF(AND(TYPE('Workbook_Formula_Guard'!B264)=TYPE(CN11844),ISBLANK('Workbook_Formula_Guard'!B264)=ISBLANK(CN11844),EXACT('Workbook_Formula_Guard'!B264,CN11844)),0,1),1)</x:f>
        <x:v>0</x:v>
      </x:c>
    </x:row>
    <x:row r="11845">
      <x:c r="CL11845" t="str">
        <x:v>Workbook_Formula_Guard</x:v>
      </x:c>
      <x:c r="CM11845" t="str">
        <x:v>C264</x:v>
      </x:c>
      <x:c r="CN11845" t="str">
        <x:v>F:=IF(ISNUMBER($M25),$B25&amp;"|"&amp;ROUND($M25*1000000000000,0),"")</x:v>
      </x:c>
      <x:c r="CO11845" t="n">
        <x:f>IFERROR(IF(AND(TYPE('Workbook_Formula_Guard'!C264)=TYPE(CN11845),ISBLANK('Workbook_Formula_Guard'!C264)=ISBLANK(CN11845),EXACT('Workbook_Formula_Guard'!C264,CN11845)),0,1),1)</x:f>
        <x:v>0</x:v>
      </x:c>
    </x:row>
    <x:row r="11846">
      <x:c r="CL11846" t="str">
        <x:v>Workbook_Formula_Guard</x:v>
      </x:c>
      <x:c r="CM11846" t="str">
        <x:v>A265</x:v>
      </x:c>
      <x:c r="CN11846" t="str">
        <x:v>Rights_Coverage_View</x:v>
      </x:c>
      <x:c r="CO11846" t="n">
        <x:f>IFERROR(IF(AND(TYPE('Workbook_Formula_Guard'!A265)=TYPE(CN11846),ISBLANK('Workbook_Formula_Guard'!A265)=ISBLANK(CN11846),EXACT('Workbook_Formula_Guard'!A265,CN11846)),0,1),1)</x:f>
        <x:v>0</x:v>
      </x:c>
    </x:row>
    <x:row r="11847">
      <x:c r="CL11847" t="str">
        <x:v>Workbook_Formula_Guard</x:v>
      </x:c>
      <x:c r="CM11847" t="str">
        <x:v>B265</x:v>
      </x:c>
      <x:c r="CN11847" t="str">
        <x:v>P25</x:v>
      </x:c>
      <x:c r="CO11847" t="n">
        <x:f>IFERROR(IF(AND(TYPE('Workbook_Formula_Guard'!B265)=TYPE(CN11847),ISBLANK('Workbook_Formula_Guard'!B265)=ISBLANK(CN11847),EXACT('Workbook_Formula_Guard'!B265,CN11847)),0,1),1)</x:f>
        <x:v>0</x:v>
      </x:c>
    </x:row>
    <x:row r="11848">
      <x:c r="CL11848" t="str">
        <x:v>Workbook_Formula_Guard</x:v>
      </x:c>
      <x:c r="CM11848" t="str">
        <x:v>C265</x:v>
      </x:c>
      <x:c r="CN11848" t="str">
        <x:v>F:=IF(ISNUMBER($N25),$B25&amp;"|"&amp;ROUND($N25*1000000000000,0),"")</x:v>
      </x:c>
      <x:c r="CO11848" t="n">
        <x:f>IFERROR(IF(AND(TYPE('Workbook_Formula_Guard'!C265)=TYPE(CN11848),ISBLANK('Workbook_Formula_Guard'!C265)=ISBLANK(CN11848),EXACT('Workbook_Formula_Guard'!C265,CN11848)),0,1),1)</x:f>
        <x:v>0</x:v>
      </x:c>
    </x:row>
    <x:row r="11849">
      <x:c r="CL11849" t="str">
        <x:v>Workbook_Formula_Guard</x:v>
      </x:c>
      <x:c r="CM11849" t="str">
        <x:v>A266</x:v>
      </x:c>
      <x:c r="CN11849" t="str">
        <x:v>Rights_Coverage_View</x:v>
      </x:c>
      <x:c r="CO11849" t="n">
        <x:f>IFERROR(IF(AND(TYPE('Workbook_Formula_Guard'!A266)=TYPE(CN11849),ISBLANK('Workbook_Formula_Guard'!A266)=ISBLANK(CN11849),EXACT('Workbook_Formula_Guard'!A266,CN11849)),0,1),1)</x:f>
        <x:v>0</x:v>
      </x:c>
    </x:row>
    <x:row r="11850">
      <x:c r="CL11850" t="str">
        <x:v>Workbook_Formula_Guard</x:v>
      </x:c>
      <x:c r="CM11850" t="str">
        <x:v>B266</x:v>
      </x:c>
      <x:c r="CN11850" t="str">
        <x:v>F26</x:v>
      </x:c>
      <x:c r="CO11850" t="n">
        <x:f>IFERROR(IF(AND(TYPE('Workbook_Formula_Guard'!B266)=TYPE(CN11850),ISBLANK('Workbook_Formula_Guard'!B266)=ISBLANK(CN11850),EXACT('Workbook_Formula_Guard'!B266,CN11850)),0,1),1)</x:f>
        <x:v>0</x:v>
      </x:c>
    </x:row>
    <x:row r="11851">
      <x:c r="CL11851" t="str">
        <x:v>Workbook_Formula_Guard</x:v>
      </x:c>
      <x:c r="CM11851" t="str">
        <x:v>C266</x:v>
      </x:c>
      <x:c r="CN11851" t="str">
        <x:v>F:=INDEX(I_prop!$B$7:$H$13, MATCH($C26, I_prop!$A$7:$A$13,0), MATCH($D26, I_prop!$B$6:$H$6,0))</x:v>
      </x:c>
      <x:c r="CO11851" t="n">
        <x:f>IFERROR(IF(AND(TYPE('Workbook_Formula_Guard'!C266)=TYPE(CN11851),ISBLANK('Workbook_Formula_Guard'!C266)=ISBLANK(CN11851),EXACT('Workbook_Formula_Guard'!C266,CN11851)),0,1),1)</x:f>
        <x:v>0</x:v>
      </x:c>
    </x:row>
    <x:row r="11852">
      <x:c r="CL11852" t="str">
        <x:v>Workbook_Formula_Guard</x:v>
      </x:c>
      <x:c r="CM11852" t="str">
        <x:v>A267</x:v>
      </x:c>
      <x:c r="CN11852" t="str">
        <x:v>Rights_Coverage_View</x:v>
      </x:c>
      <x:c r="CO11852" t="n">
        <x:f>IFERROR(IF(AND(TYPE('Workbook_Formula_Guard'!A267)=TYPE(CN11852),ISBLANK('Workbook_Formula_Guard'!A267)=ISBLANK(CN11852),EXACT('Workbook_Formula_Guard'!A267,CN11852)),0,1),1)</x:f>
        <x:v>0</x:v>
      </x:c>
    </x:row>
    <x:row r="11853">
      <x:c r="CL11853" t="str">
        <x:v>Workbook_Formula_Guard</x:v>
      </x:c>
      <x:c r="CM11853" t="str">
        <x:v>B267</x:v>
      </x:c>
      <x:c r="CN11853" t="str">
        <x:v>G26</x:v>
      </x:c>
      <x:c r="CO11853" t="n">
        <x:f>IFERROR(IF(AND(TYPE('Workbook_Formula_Guard'!B267)=TYPE(CN11853),ISBLANK('Workbook_Formula_Guard'!B267)=ISBLANK(CN11853),EXACT('Workbook_Formula_Guard'!B267,CN11853)),0,1),1)</x:f>
        <x:v>0</x:v>
      </x:c>
    </x:row>
    <x:row r="11854">
      <x:c r="CL11854" t="str">
        <x:v>Workbook_Formula_Guard</x:v>
      </x:c>
      <x:c r="CM11854" t="str">
        <x:v>C267</x:v>
      </x:c>
      <x:c r="CN11854" t="str">
        <x:v>F:=INDEX(I_prop!$B$18:$H$24, MATCH($C26, I_prop!$A$18:$A$24,0), MATCH($D26, I_prop!$B$17:$H$17,0))</x:v>
      </x:c>
      <x:c r="CO11854" t="n">
        <x:f>IFERROR(IF(AND(TYPE('Workbook_Formula_Guard'!C267)=TYPE(CN11854),ISBLANK('Workbook_Formula_Guard'!C267)=ISBLANK(CN11854),EXACT('Workbook_Formula_Guard'!C267,CN11854)),0,1),1)</x:f>
        <x:v>0</x:v>
      </x:c>
    </x:row>
    <x:row r="11855">
      <x:c r="CL11855" t="str">
        <x:v>Workbook_Formula_Guard</x:v>
      </x:c>
      <x:c r="CM11855" t="str">
        <x:v>A268</x:v>
      </x:c>
      <x:c r="CN11855" t="str">
        <x:v>Rights_Coverage_View</x:v>
      </x:c>
      <x:c r="CO11855" t="n">
        <x:f>IFERROR(IF(AND(TYPE('Workbook_Formula_Guard'!A268)=TYPE(CN11855),ISBLANK('Workbook_Formula_Guard'!A268)=ISBLANK(CN11855),EXACT('Workbook_Formula_Guard'!A268,CN11855)),0,1),1)</x:f>
        <x:v>0</x:v>
      </x:c>
    </x:row>
    <x:row r="11856">
      <x:c r="CL11856" t="str">
        <x:v>Workbook_Formula_Guard</x:v>
      </x:c>
      <x:c r="CM11856" t="str">
        <x:v>B268</x:v>
      </x:c>
      <x:c r="CN11856" t="str">
        <x:v>H26</x:v>
      </x:c>
      <x:c r="CO11856" t="n">
        <x:f>IFERROR(IF(AND(TYPE('Workbook_Formula_Guard'!B268)=TYPE(CN11856),ISBLANK('Workbook_Formula_Guard'!B268)=ISBLANK(CN11856),EXACT('Workbook_Formula_Guard'!B268,CN11856)),0,1),1)</x:f>
        <x:v>0</x:v>
      </x:c>
    </x:row>
    <x:row r="11857">
      <x:c r="CL11857" t="str">
        <x:v>Workbook_Formula_Guard</x:v>
      </x:c>
      <x:c r="CM11857" t="str">
        <x:v>C268</x:v>
      </x:c>
      <x:c r="CN11857" t="str">
        <x:v>F:=IF(ISNUMBER($J26),$J26,IF($J26="INVALID_OVERRIDE","INVALID_OVERRIDE",IF($F26&lt;0,MAX(-1,'Subgroup_Overrides'!$B$7*$F26),$F26)))</x:v>
      </x:c>
      <x:c r="CO11857" t="n">
        <x:f>IFERROR(IF(AND(TYPE('Workbook_Formula_Guard'!C268)=TYPE(CN11857),ISBLANK('Workbook_Formula_Guard'!C268)=ISBLANK(CN11857),EXACT('Workbook_Formula_Guard'!C268,CN11857)),0,1),1)</x:f>
        <x:v>0</x:v>
      </x:c>
    </x:row>
    <x:row r="11858">
      <x:c r="CL11858" t="str">
        <x:v>Workbook_Formula_Guard</x:v>
      </x:c>
      <x:c r="CM11858" t="str">
        <x:v>A269</x:v>
      </x:c>
      <x:c r="CN11858" t="str">
        <x:v>Rights_Coverage_View</x:v>
      </x:c>
      <x:c r="CO11858" t="n">
        <x:f>IFERROR(IF(AND(TYPE('Workbook_Formula_Guard'!A269)=TYPE(CN11858),ISBLANK('Workbook_Formula_Guard'!A269)=ISBLANK(CN11858),EXACT('Workbook_Formula_Guard'!A269,CN11858)),0,1),1)</x:f>
        <x:v>0</x:v>
      </x:c>
    </x:row>
    <x:row r="11859">
      <x:c r="CL11859" t="str">
        <x:v>Workbook_Formula_Guard</x:v>
      </x:c>
      <x:c r="CM11859" t="str">
        <x:v>B269</x:v>
      </x:c>
      <x:c r="CN11859" t="str">
        <x:v>I26</x:v>
      </x:c>
      <x:c r="CO11859" t="n">
        <x:f>IFERROR(IF(AND(TYPE('Workbook_Formula_Guard'!B269)=TYPE(CN11859),ISBLANK('Workbook_Formula_Guard'!B269)=ISBLANK(CN11859),EXACT('Workbook_Formula_Guard'!B269,CN11859)),0,1),1)</x:f>
        <x:v>0</x:v>
      </x:c>
    </x:row>
    <x:row r="11860">
      <x:c r="CL11860" t="str">
        <x:v>Workbook_Formula_Guard</x:v>
      </x:c>
      <x:c r="CM11860" t="str">
        <x:v>C269</x:v>
      </x:c>
      <x:c r="CN11860" t="str">
        <x:v>F:=IF(ISNUMBER($K26),$K26,IF($K26="INVALID_OVERRIDE","INVALID_OVERRIDE",IF($G26&lt;0,MAX(-1,'Subgroup_Overrides'!$B$7*$G26),$G26)))</x:v>
      </x:c>
      <x:c r="CO11860" t="n">
        <x:f>IFERROR(IF(AND(TYPE('Workbook_Formula_Guard'!C269)=TYPE(CN11860),ISBLANK('Workbook_Formula_Guard'!C269)=ISBLANK(CN11860),EXACT('Workbook_Formula_Guard'!C269,CN11860)),0,1),1)</x:f>
        <x:v>0</x:v>
      </x:c>
    </x:row>
    <x:row r="11861">
      <x:c r="CL11861" t="str">
        <x:v>Workbook_Formula_Guard</x:v>
      </x:c>
      <x:c r="CM11861" t="str">
        <x:v>A270</x:v>
      </x:c>
      <x:c r="CN11861" t="str">
        <x:v>Rights_Coverage_View</x:v>
      </x:c>
      <x:c r="CO11861" t="n">
        <x:f>IFERROR(IF(AND(TYPE('Workbook_Formula_Guard'!A270)=TYPE(CN11861),ISBLANK('Workbook_Formula_Guard'!A270)=ISBLANK(CN11861),EXACT('Workbook_Formula_Guard'!A270,CN11861)),0,1),1)</x:f>
        <x:v>0</x:v>
      </x:c>
    </x:row>
    <x:row r="11862">
      <x:c r="CL11862" t="str">
        <x:v>Workbook_Formula_Guard</x:v>
      </x:c>
      <x:c r="CM11862" t="str">
        <x:v>B270</x:v>
      </x:c>
      <x:c r="CN11862" t="str">
        <x:v>J26</x:v>
      </x:c>
      <x:c r="CO11862" t="n">
        <x:f>IFERROR(IF(AND(TYPE('Workbook_Formula_Guard'!B270)=TYPE(CN11862),ISBLANK('Workbook_Formula_Guard'!B270)=ISBLANK(CN11862),EXACT('Workbook_Formula_Guard'!B270,CN11862)),0,1),1)</x:f>
        <x:v>0</x:v>
      </x:c>
    </x:row>
    <x:row r="11863">
      <x:c r="CL11863" t="str">
        <x:v>Workbook_Formula_Guard</x:v>
      </x:c>
      <x:c r="CM11863" t="str">
        <x:v>C270</x:v>
      </x:c>
      <x:c r="CN11863" t="str">
        <x:v>F:=IFERROR(IF(COUNTIF('Subgroup_Overrides'!$H$11:$H$100,"A|"&amp;$C26&amp;"|"&amp;$D26)=0,"",IF(AND(COUNTIF('Subgroup_Overrides'!$H$11:$H$100,"A|"&amp;$C26&amp;"|"&amp;$D26)=1,ISNUMBER(INDEX('Subgroup_Overrides'!$F$11:$F$100,MATCH("A|"&amp;$C26&amp;"|"&amp;$D26,'Subgroup_Overrides'!$H$11:$H$100,0))),NOT(ISBLANK(INDEX('Subgroup_Overrides'!$F$11:$F$100,MATCH("A|"&amp;$C26&amp;"|"&amp;$D26,'Subgroup_Overrides'!$H$11:$H$100,0)))),INDEX('Subgroup_Overrides'!$F$11:$F$100,MATCH("A|"&amp;$C26&amp;"|"&amp;$D26,'Subgroup_Overrides'!$H$11:$H$100,0))&gt;=-1,INDEX('Subgroup_Overrides'!$F$11:$F$100,MATCH("A|"&amp;$C26&amp;"|"&amp;$D26,'Subgroup_Overrides'!$H$11:$H$100,0))&lt;=1,LEN(TRIM(INDEX('Subgroup_Overrides'!$G$11:$G$100,MATCH("A|"&amp;$C26&amp;"|"&amp;$D26,'Subgroup_Overrides'!$H$11:$H$100,0))))&gt;0),INDEX('Subgroup_Overrides'!$F$11:$F$100,MATCH("A|"&amp;$C26&amp;"|"&amp;$D26,'Subgroup_Overrides'!$H$11:$H$100,0)),"INVALID_OVERRIDE")),"INVALID_OVERRIDE")</x:v>
      </x:c>
      <x:c r="CO11863" t="n">
        <x:f>IFERROR(IF(AND(TYPE('Workbook_Formula_Guard'!C270)=TYPE(CN11863),ISBLANK('Workbook_Formula_Guard'!C270)=ISBLANK(CN11863),EXACT('Workbook_Formula_Guard'!C270,CN11863)),0,1),1)</x:f>
        <x:v>0</x:v>
      </x:c>
    </x:row>
    <x:row r="11864">
      <x:c r="CL11864" t="str">
        <x:v>Workbook_Formula_Guard</x:v>
      </x:c>
      <x:c r="CM11864" t="str">
        <x:v>A271</x:v>
      </x:c>
      <x:c r="CN11864" t="str">
        <x:v>Rights_Coverage_View</x:v>
      </x:c>
      <x:c r="CO11864" t="n">
        <x:f>IFERROR(IF(AND(TYPE('Workbook_Formula_Guard'!A271)=TYPE(CN11864),ISBLANK('Workbook_Formula_Guard'!A271)=ISBLANK(CN11864),EXACT('Workbook_Formula_Guard'!A271,CN11864)),0,1),1)</x:f>
        <x:v>0</x:v>
      </x:c>
    </x:row>
    <x:row r="11865">
      <x:c r="CL11865" t="str">
        <x:v>Workbook_Formula_Guard</x:v>
      </x:c>
      <x:c r="CM11865" t="str">
        <x:v>B271</x:v>
      </x:c>
      <x:c r="CN11865" t="str">
        <x:v>K26</x:v>
      </x:c>
      <x:c r="CO11865" t="n">
        <x:f>IFERROR(IF(AND(TYPE('Workbook_Formula_Guard'!B271)=TYPE(CN11865),ISBLANK('Workbook_Formula_Guard'!B271)=ISBLANK(CN11865),EXACT('Workbook_Formula_Guard'!B271,CN11865)),0,1),1)</x:f>
        <x:v>0</x:v>
      </x:c>
    </x:row>
    <x:row r="11866">
      <x:c r="CL11866" t="str">
        <x:v>Workbook_Formula_Guard</x:v>
      </x:c>
      <x:c r="CM11866" t="str">
        <x:v>C271</x:v>
      </x:c>
      <x:c r="CN11866" t="str">
        <x:v>F:=IFERROR(IF(COUNTIF('Subgroup_Overrides'!$H$11:$H$100,"B|"&amp;$C26&amp;"|"&amp;$D26)=0,"",IF(AND(COUNTIF('Subgroup_Overrides'!$H$11:$H$100,"B|"&amp;$C26&amp;"|"&amp;$D26)=1,ISNUMBER(INDEX('Subgroup_Overrides'!$F$11:$F$100,MATCH("B|"&amp;$C26&amp;"|"&amp;$D26,'Subgroup_Overrides'!$H$11:$H$100,0))),NOT(ISBLANK(INDEX('Subgroup_Overrides'!$F$11:$F$100,MATCH("B|"&amp;$C26&amp;"|"&amp;$D26,'Subgroup_Overrides'!$H$11:$H$100,0)))),INDEX('Subgroup_Overrides'!$F$11:$F$100,MATCH("B|"&amp;$C26&amp;"|"&amp;$D26,'Subgroup_Overrides'!$H$11:$H$100,0))&gt;=-1,INDEX('Subgroup_Overrides'!$F$11:$F$100,MATCH("B|"&amp;$C26&amp;"|"&amp;$D26,'Subgroup_Overrides'!$H$11:$H$100,0))&lt;=1,LEN(TRIM(INDEX('Subgroup_Overrides'!$G$11:$G$100,MATCH("B|"&amp;$C26&amp;"|"&amp;$D26,'Subgroup_Overrides'!$H$11:$H$100,0))))&gt;0),INDEX('Subgroup_Overrides'!$F$11:$F$100,MATCH("B|"&amp;$C26&amp;"|"&amp;$D26,'Subgroup_Overrides'!$H$11:$H$100,0)),"INVALID_OVERRIDE")),"INVALID_OVERRIDE")</x:v>
      </x:c>
      <x:c r="CO11866" t="n">
        <x:f>IFERROR(IF(AND(TYPE('Workbook_Formula_Guard'!C271)=TYPE(CN11866),ISBLANK('Workbook_Formula_Guard'!C271)=ISBLANK(CN11866),EXACT('Workbook_Formula_Guard'!C271,CN11866)),0,1),1)</x:f>
        <x:v>0</x:v>
      </x:c>
    </x:row>
    <x:row r="11867">
      <x:c r="CL11867" t="str">
        <x:v>Workbook_Formula_Guard</x:v>
      </x:c>
      <x:c r="CM11867" t="str">
        <x:v>A272</x:v>
      </x:c>
      <x:c r="CN11867" t="str">
        <x:v>Rights_Coverage_View</x:v>
      </x:c>
      <x:c r="CO11867" t="n">
        <x:f>IFERROR(IF(AND(TYPE('Workbook_Formula_Guard'!A272)=TYPE(CN11867),ISBLANK('Workbook_Formula_Guard'!A272)=ISBLANK(CN11867),EXACT('Workbook_Formula_Guard'!A272,CN11867)),0,1),1)</x:f>
        <x:v>0</x:v>
      </x:c>
    </x:row>
    <x:row r="11868">
      <x:c r="CL11868" t="str">
        <x:v>Workbook_Formula_Guard</x:v>
      </x:c>
      <x:c r="CM11868" t="str">
        <x:v>B272</x:v>
      </x:c>
      <x:c r="CN11868" t="str">
        <x:v>L26</x:v>
      </x:c>
      <x:c r="CO11868" t="n">
        <x:f>IFERROR(IF(AND(TYPE('Workbook_Formula_Guard'!B272)=TYPE(CN11868),ISBLANK('Workbook_Formula_Guard'!B272)=ISBLANK(CN11868),EXACT('Workbook_Formula_Guard'!B272,CN11868)),0,1),1)</x:f>
        <x:v>0</x:v>
      </x:c>
    </x:row>
    <x:row r="11869">
      <x:c r="CL11869" t="str">
        <x:v>Workbook_Formula_Guard</x:v>
      </x:c>
      <x:c r="CM11869" t="str">
        <x:v>C272</x:v>
      </x:c>
      <x:c r="CN11869" t="str">
        <x:v>F:=TRIM(B26)</x:v>
      </x:c>
      <x:c r="CO11869" t="n">
        <x:f>IFERROR(IF(AND(TYPE('Workbook_Formula_Guard'!C272)=TYPE(CN11869),ISBLANK('Workbook_Formula_Guard'!C272)=ISBLANK(CN11869),EXACT('Workbook_Formula_Guard'!C272,CN11869)),0,1),1)</x:f>
        <x:v>0</x:v>
      </x:c>
    </x:row>
    <x:row r="11870">
      <x:c r="CL11870" t="str">
        <x:v>Workbook_Formula_Guard</x:v>
      </x:c>
      <x:c r="CM11870" t="str">
        <x:v>A273</x:v>
      </x:c>
      <x:c r="CN11870" t="str">
        <x:v>Rights_Coverage_View</x:v>
      </x:c>
      <x:c r="CO11870" t="n">
        <x:f>IFERROR(IF(AND(TYPE('Workbook_Formula_Guard'!A273)=TYPE(CN11870),ISBLANK('Workbook_Formula_Guard'!A273)=ISBLANK(CN11870),EXACT('Workbook_Formula_Guard'!A273,CN11870)),0,1),1)</x:f>
        <x:v>0</x:v>
      </x:c>
    </x:row>
    <x:row r="11871">
      <x:c r="CL11871" t="str">
        <x:v>Workbook_Formula_Guard</x:v>
      </x:c>
      <x:c r="CM11871" t="str">
        <x:v>B273</x:v>
      </x:c>
      <x:c r="CN11871" t="str">
        <x:v>M26</x:v>
      </x:c>
      <x:c r="CO11871" t="n">
        <x:f>IFERROR(IF(AND(TYPE('Workbook_Formula_Guard'!B273)=TYPE(CN11871),ISBLANK('Workbook_Formula_Guard'!B273)=ISBLANK(CN11871),EXACT('Workbook_Formula_Guard'!B273,CN11871)),0,1),1)</x:f>
        <x:v>0</x:v>
      </x:c>
    </x:row>
    <x:row r="11872">
      <x:c r="CL11872" t="str">
        <x:v>Workbook_Formula_Guard</x:v>
      </x:c>
      <x:c r="CM11872" t="str">
        <x:v>C273</x:v>
      </x:c>
      <x:c r="CN11872" t="str">
        <x:v>F:=IF(ISNUMBER($H26),$H26,"")</x:v>
      </x:c>
      <x:c r="CO11872" t="n">
        <x:f>IFERROR(IF(AND(TYPE('Workbook_Formula_Guard'!C273)=TYPE(CN11872),ISBLANK('Workbook_Formula_Guard'!C273)=ISBLANK(CN11872),EXACT('Workbook_Formula_Guard'!C273,CN11872)),0,1),1)</x:f>
        <x:v>0</x:v>
      </x:c>
    </x:row>
    <x:row r="11873">
      <x:c r="CL11873" t="str">
        <x:v>Workbook_Formula_Guard</x:v>
      </x:c>
      <x:c r="CM11873" t="str">
        <x:v>A274</x:v>
      </x:c>
      <x:c r="CN11873" t="str">
        <x:v>Rights_Coverage_View</x:v>
      </x:c>
      <x:c r="CO11873" t="n">
        <x:f>IFERROR(IF(AND(TYPE('Workbook_Formula_Guard'!A274)=TYPE(CN11873),ISBLANK('Workbook_Formula_Guard'!A274)=ISBLANK(CN11873),EXACT('Workbook_Formula_Guard'!A274,CN11873)),0,1),1)</x:f>
        <x:v>0</x:v>
      </x:c>
    </x:row>
    <x:row r="11874">
      <x:c r="CL11874" t="str">
        <x:v>Workbook_Formula_Guard</x:v>
      </x:c>
      <x:c r="CM11874" t="str">
        <x:v>B274</x:v>
      </x:c>
      <x:c r="CN11874" t="str">
        <x:v>N26</x:v>
      </x:c>
      <x:c r="CO11874" t="n">
        <x:f>IFERROR(IF(AND(TYPE('Workbook_Formula_Guard'!B274)=TYPE(CN11874),ISBLANK('Workbook_Formula_Guard'!B274)=ISBLANK(CN11874),EXACT('Workbook_Formula_Guard'!B274,CN11874)),0,1),1)</x:f>
        <x:v>0</x:v>
      </x:c>
    </x:row>
    <x:row r="11875">
      <x:c r="CL11875" t="str">
        <x:v>Workbook_Formula_Guard</x:v>
      </x:c>
      <x:c r="CM11875" t="str">
        <x:v>C274</x:v>
      </x:c>
      <x:c r="CN11875" t="str">
        <x:v>F:=IF(ISNUMBER($I26),$I26,"")</x:v>
      </x:c>
      <x:c r="CO11875" t="n">
        <x:f>IFERROR(IF(AND(TYPE('Workbook_Formula_Guard'!C274)=TYPE(CN11875),ISBLANK('Workbook_Formula_Guard'!C274)=ISBLANK(CN11875),EXACT('Workbook_Formula_Guard'!C274,CN11875)),0,1),1)</x:f>
        <x:v>0</x:v>
      </x:c>
    </x:row>
    <x:row r="11876">
      <x:c r="CL11876" t="str">
        <x:v>Workbook_Formula_Guard</x:v>
      </x:c>
      <x:c r="CM11876" t="str">
        <x:v>A275</x:v>
      </x:c>
      <x:c r="CN11876" t="str">
        <x:v>Rights_Coverage_View</x:v>
      </x:c>
      <x:c r="CO11876" t="n">
        <x:f>IFERROR(IF(AND(TYPE('Workbook_Formula_Guard'!A275)=TYPE(CN11876),ISBLANK('Workbook_Formula_Guard'!A275)=ISBLANK(CN11876),EXACT('Workbook_Formula_Guard'!A275,CN11876)),0,1),1)</x:f>
        <x:v>0</x:v>
      </x:c>
    </x:row>
    <x:row r="11877">
      <x:c r="CL11877" t="str">
        <x:v>Workbook_Formula_Guard</x:v>
      </x:c>
      <x:c r="CM11877" t="str">
        <x:v>B275</x:v>
      </x:c>
      <x:c r="CN11877" t="str">
        <x:v>O26</x:v>
      </x:c>
      <x:c r="CO11877" t="n">
        <x:f>IFERROR(IF(AND(TYPE('Workbook_Formula_Guard'!B275)=TYPE(CN11877),ISBLANK('Workbook_Formula_Guard'!B275)=ISBLANK(CN11877),EXACT('Workbook_Formula_Guard'!B275,CN11877)),0,1),1)</x:f>
        <x:v>0</x:v>
      </x:c>
    </x:row>
    <x:row r="11878">
      <x:c r="CL11878" t="str">
        <x:v>Workbook_Formula_Guard</x:v>
      </x:c>
      <x:c r="CM11878" t="str">
        <x:v>C275</x:v>
      </x:c>
      <x:c r="CN11878" t="str">
        <x:v>F:=IF(ISNUMBER($M26),$B26&amp;"|"&amp;ROUND($M26*1000000000000,0),"")</x:v>
      </x:c>
      <x:c r="CO11878" t="n">
        <x:f>IFERROR(IF(AND(TYPE('Workbook_Formula_Guard'!C275)=TYPE(CN11878),ISBLANK('Workbook_Formula_Guard'!C275)=ISBLANK(CN11878),EXACT('Workbook_Formula_Guard'!C275,CN11878)),0,1),1)</x:f>
        <x:v>0</x:v>
      </x:c>
    </x:row>
    <x:row r="11879">
      <x:c r="CL11879" t="str">
        <x:v>Workbook_Formula_Guard</x:v>
      </x:c>
      <x:c r="CM11879" t="str">
        <x:v>A276</x:v>
      </x:c>
      <x:c r="CN11879" t="str">
        <x:v>Rights_Coverage_View</x:v>
      </x:c>
      <x:c r="CO11879" t="n">
        <x:f>IFERROR(IF(AND(TYPE('Workbook_Formula_Guard'!A276)=TYPE(CN11879),ISBLANK('Workbook_Formula_Guard'!A276)=ISBLANK(CN11879),EXACT('Workbook_Formula_Guard'!A276,CN11879)),0,1),1)</x:f>
        <x:v>0</x:v>
      </x:c>
    </x:row>
    <x:row r="11880">
      <x:c r="CL11880" t="str">
        <x:v>Workbook_Formula_Guard</x:v>
      </x:c>
      <x:c r="CM11880" t="str">
        <x:v>B276</x:v>
      </x:c>
      <x:c r="CN11880" t="str">
        <x:v>P26</x:v>
      </x:c>
      <x:c r="CO11880" t="n">
        <x:f>IFERROR(IF(AND(TYPE('Workbook_Formula_Guard'!B276)=TYPE(CN11880),ISBLANK('Workbook_Formula_Guard'!B276)=ISBLANK(CN11880),EXACT('Workbook_Formula_Guard'!B276,CN11880)),0,1),1)</x:f>
        <x:v>0</x:v>
      </x:c>
    </x:row>
    <x:row r="11881">
      <x:c r="CL11881" t="str">
        <x:v>Workbook_Formula_Guard</x:v>
      </x:c>
      <x:c r="CM11881" t="str">
        <x:v>C276</x:v>
      </x:c>
      <x:c r="CN11881" t="str">
        <x:v>F:=IF(ISNUMBER($N26),$B26&amp;"|"&amp;ROUND($N26*1000000000000,0),"")</x:v>
      </x:c>
      <x:c r="CO11881" t="n">
        <x:f>IFERROR(IF(AND(TYPE('Workbook_Formula_Guard'!C276)=TYPE(CN11881),ISBLANK('Workbook_Formula_Guard'!C276)=ISBLANK(CN11881),EXACT('Workbook_Formula_Guard'!C276,CN11881)),0,1),1)</x:f>
        <x:v>0</x:v>
      </x:c>
    </x:row>
    <x:row r="11882">
      <x:c r="CL11882" t="str">
        <x:v>Workbook_Formula_Guard</x:v>
      </x:c>
      <x:c r="CM11882" t="str">
        <x:v>A277</x:v>
      </x:c>
      <x:c r="CN11882" t="str">
        <x:v>Rights_Coverage_View</x:v>
      </x:c>
      <x:c r="CO11882" t="n">
        <x:f>IFERROR(IF(AND(TYPE('Workbook_Formula_Guard'!A277)=TYPE(CN11882),ISBLANK('Workbook_Formula_Guard'!A277)=ISBLANK(CN11882),EXACT('Workbook_Formula_Guard'!A277,CN11882)),0,1),1)</x:f>
        <x:v>0</x:v>
      </x:c>
    </x:row>
    <x:row r="11883">
      <x:c r="CL11883" t="str">
        <x:v>Workbook_Formula_Guard</x:v>
      </x:c>
      <x:c r="CM11883" t="str">
        <x:v>B277</x:v>
      </x:c>
      <x:c r="CN11883" t="str">
        <x:v>F27</x:v>
      </x:c>
      <x:c r="CO11883" t="n">
        <x:f>IFERROR(IF(AND(TYPE('Workbook_Formula_Guard'!B277)=TYPE(CN11883),ISBLANK('Workbook_Formula_Guard'!B277)=ISBLANK(CN11883),EXACT('Workbook_Formula_Guard'!B277,CN11883)),0,1),1)</x:f>
        <x:v>0</x:v>
      </x:c>
    </x:row>
    <x:row r="11884">
      <x:c r="CL11884" t="str">
        <x:v>Workbook_Formula_Guard</x:v>
      </x:c>
      <x:c r="CM11884" t="str">
        <x:v>C277</x:v>
      </x:c>
      <x:c r="CN11884" t="str">
        <x:v>F:=INDEX(I_prop!$B$7:$H$13, MATCH($C27, I_prop!$A$7:$A$13,0), MATCH($D27, I_prop!$B$6:$H$6,0))</x:v>
      </x:c>
      <x:c r="CO11884" t="n">
        <x:f>IFERROR(IF(AND(TYPE('Workbook_Formula_Guard'!C277)=TYPE(CN11884),ISBLANK('Workbook_Formula_Guard'!C277)=ISBLANK(CN11884),EXACT('Workbook_Formula_Guard'!C277,CN11884)),0,1),1)</x:f>
        <x:v>0</x:v>
      </x:c>
    </x:row>
    <x:row r="11885">
      <x:c r="CL11885" t="str">
        <x:v>Workbook_Formula_Guard</x:v>
      </x:c>
      <x:c r="CM11885" t="str">
        <x:v>A278</x:v>
      </x:c>
      <x:c r="CN11885" t="str">
        <x:v>Rights_Coverage_View</x:v>
      </x:c>
      <x:c r="CO11885" t="n">
        <x:f>IFERROR(IF(AND(TYPE('Workbook_Formula_Guard'!A278)=TYPE(CN11885),ISBLANK('Workbook_Formula_Guard'!A278)=ISBLANK(CN11885),EXACT('Workbook_Formula_Guard'!A278,CN11885)),0,1),1)</x:f>
        <x:v>0</x:v>
      </x:c>
    </x:row>
    <x:row r="11886">
      <x:c r="CL11886" t="str">
        <x:v>Workbook_Formula_Guard</x:v>
      </x:c>
      <x:c r="CM11886" t="str">
        <x:v>B278</x:v>
      </x:c>
      <x:c r="CN11886" t="str">
        <x:v>G27</x:v>
      </x:c>
      <x:c r="CO11886" t="n">
        <x:f>IFERROR(IF(AND(TYPE('Workbook_Formula_Guard'!B278)=TYPE(CN11886),ISBLANK('Workbook_Formula_Guard'!B278)=ISBLANK(CN11886),EXACT('Workbook_Formula_Guard'!B278,CN11886)),0,1),1)</x:f>
        <x:v>0</x:v>
      </x:c>
    </x:row>
    <x:row r="11887">
      <x:c r="CL11887" t="str">
        <x:v>Workbook_Formula_Guard</x:v>
      </x:c>
      <x:c r="CM11887" t="str">
        <x:v>C278</x:v>
      </x:c>
      <x:c r="CN11887" t="str">
        <x:v>F:=INDEX(I_prop!$B$18:$H$24, MATCH($C27, I_prop!$A$18:$A$24,0), MATCH($D27, I_prop!$B$17:$H$17,0))</x:v>
      </x:c>
      <x:c r="CO11887" t="n">
        <x:f>IFERROR(IF(AND(TYPE('Workbook_Formula_Guard'!C278)=TYPE(CN11887),ISBLANK('Workbook_Formula_Guard'!C278)=ISBLANK(CN11887),EXACT('Workbook_Formula_Guard'!C278,CN11887)),0,1),1)</x:f>
        <x:v>0</x:v>
      </x:c>
    </x:row>
    <x:row r="11888">
      <x:c r="CL11888" t="str">
        <x:v>Workbook_Formula_Guard</x:v>
      </x:c>
      <x:c r="CM11888" t="str">
        <x:v>A279</x:v>
      </x:c>
      <x:c r="CN11888" t="str">
        <x:v>Rights_Coverage_View</x:v>
      </x:c>
      <x:c r="CO11888" t="n">
        <x:f>IFERROR(IF(AND(TYPE('Workbook_Formula_Guard'!A279)=TYPE(CN11888),ISBLANK('Workbook_Formula_Guard'!A279)=ISBLANK(CN11888),EXACT('Workbook_Formula_Guard'!A279,CN11888)),0,1),1)</x:f>
        <x:v>0</x:v>
      </x:c>
    </x:row>
    <x:row r="11889">
      <x:c r="CL11889" t="str">
        <x:v>Workbook_Formula_Guard</x:v>
      </x:c>
      <x:c r="CM11889" t="str">
        <x:v>B279</x:v>
      </x:c>
      <x:c r="CN11889" t="str">
        <x:v>H27</x:v>
      </x:c>
      <x:c r="CO11889" t="n">
        <x:f>IFERROR(IF(AND(TYPE('Workbook_Formula_Guard'!B279)=TYPE(CN11889),ISBLANK('Workbook_Formula_Guard'!B279)=ISBLANK(CN11889),EXACT('Workbook_Formula_Guard'!B279,CN11889)),0,1),1)</x:f>
        <x:v>0</x:v>
      </x:c>
    </x:row>
    <x:row r="11890">
      <x:c r="CL11890" t="str">
        <x:v>Workbook_Formula_Guard</x:v>
      </x:c>
      <x:c r="CM11890" t="str">
        <x:v>C279</x:v>
      </x:c>
      <x:c r="CN11890" t="str">
        <x:v>F:=IF(ISNUMBER($J27),$J27,IF($J27="INVALID_OVERRIDE","INVALID_OVERRIDE",IF($F27&lt;0,MAX(-1,'Subgroup_Overrides'!$B$7*$F27),$F27)))</x:v>
      </x:c>
      <x:c r="CO11890" t="n">
        <x:f>IFERROR(IF(AND(TYPE('Workbook_Formula_Guard'!C279)=TYPE(CN11890),ISBLANK('Workbook_Formula_Guard'!C279)=ISBLANK(CN11890),EXACT('Workbook_Formula_Guard'!C279,CN11890)),0,1),1)</x:f>
        <x:v>0</x:v>
      </x:c>
    </x:row>
    <x:row r="11891">
      <x:c r="CL11891" t="str">
        <x:v>Workbook_Formula_Guard</x:v>
      </x:c>
      <x:c r="CM11891" t="str">
        <x:v>A280</x:v>
      </x:c>
      <x:c r="CN11891" t="str">
        <x:v>Rights_Coverage_View</x:v>
      </x:c>
      <x:c r="CO11891" t="n">
        <x:f>IFERROR(IF(AND(TYPE('Workbook_Formula_Guard'!A280)=TYPE(CN11891),ISBLANK('Workbook_Formula_Guard'!A280)=ISBLANK(CN11891),EXACT('Workbook_Formula_Guard'!A280,CN11891)),0,1),1)</x:f>
        <x:v>0</x:v>
      </x:c>
    </x:row>
    <x:row r="11892">
      <x:c r="CL11892" t="str">
        <x:v>Workbook_Formula_Guard</x:v>
      </x:c>
      <x:c r="CM11892" t="str">
        <x:v>B280</x:v>
      </x:c>
      <x:c r="CN11892" t="str">
        <x:v>I27</x:v>
      </x:c>
      <x:c r="CO11892" t="n">
        <x:f>IFERROR(IF(AND(TYPE('Workbook_Formula_Guard'!B280)=TYPE(CN11892),ISBLANK('Workbook_Formula_Guard'!B280)=ISBLANK(CN11892),EXACT('Workbook_Formula_Guard'!B280,CN11892)),0,1),1)</x:f>
        <x:v>0</x:v>
      </x:c>
    </x:row>
    <x:row r="11893">
      <x:c r="CL11893" t="str">
        <x:v>Workbook_Formula_Guard</x:v>
      </x:c>
      <x:c r="CM11893" t="str">
        <x:v>C280</x:v>
      </x:c>
      <x:c r="CN11893" t="str">
        <x:v>F:=IF(ISNUMBER($K27),$K27,IF($K27="INVALID_OVERRIDE","INVALID_OVERRIDE",IF($G27&lt;0,MAX(-1,'Subgroup_Overrides'!$B$7*$G27),$G27)))</x:v>
      </x:c>
      <x:c r="CO11893" t="n">
        <x:f>IFERROR(IF(AND(TYPE('Workbook_Formula_Guard'!C280)=TYPE(CN11893),ISBLANK('Workbook_Formula_Guard'!C280)=ISBLANK(CN11893),EXACT('Workbook_Formula_Guard'!C280,CN11893)),0,1),1)</x:f>
        <x:v>0</x:v>
      </x:c>
    </x:row>
    <x:row r="11894">
      <x:c r="CL11894" t="str">
        <x:v>Workbook_Formula_Guard</x:v>
      </x:c>
      <x:c r="CM11894" t="str">
        <x:v>A281</x:v>
      </x:c>
      <x:c r="CN11894" t="str">
        <x:v>Rights_Coverage_View</x:v>
      </x:c>
      <x:c r="CO11894" t="n">
        <x:f>IFERROR(IF(AND(TYPE('Workbook_Formula_Guard'!A281)=TYPE(CN11894),ISBLANK('Workbook_Formula_Guard'!A281)=ISBLANK(CN11894),EXACT('Workbook_Formula_Guard'!A281,CN11894)),0,1),1)</x:f>
        <x:v>0</x:v>
      </x:c>
    </x:row>
    <x:row r="11895">
      <x:c r="CL11895" t="str">
        <x:v>Workbook_Formula_Guard</x:v>
      </x:c>
      <x:c r="CM11895" t="str">
        <x:v>B281</x:v>
      </x:c>
      <x:c r="CN11895" t="str">
        <x:v>J27</x:v>
      </x:c>
      <x:c r="CO11895" t="n">
        <x:f>IFERROR(IF(AND(TYPE('Workbook_Formula_Guard'!B281)=TYPE(CN11895),ISBLANK('Workbook_Formula_Guard'!B281)=ISBLANK(CN11895),EXACT('Workbook_Formula_Guard'!B281,CN11895)),0,1),1)</x:f>
        <x:v>0</x:v>
      </x:c>
    </x:row>
    <x:row r="11896">
      <x:c r="CL11896" t="str">
        <x:v>Workbook_Formula_Guard</x:v>
      </x:c>
      <x:c r="CM11896" t="str">
        <x:v>C281</x:v>
      </x:c>
      <x:c r="CN11896" t="str">
        <x:v>F:=IFERROR(IF(COUNTIF('Subgroup_Overrides'!$H$11:$H$100,"A|"&amp;$C27&amp;"|"&amp;$D27)=0,"",IF(AND(COUNTIF('Subgroup_Overrides'!$H$11:$H$100,"A|"&amp;$C27&amp;"|"&amp;$D27)=1,ISNUMBER(INDEX('Subgroup_Overrides'!$F$11:$F$100,MATCH("A|"&amp;$C27&amp;"|"&amp;$D27,'Subgroup_Overrides'!$H$11:$H$100,0))),NOT(ISBLANK(INDEX('Subgroup_Overrides'!$F$11:$F$100,MATCH("A|"&amp;$C27&amp;"|"&amp;$D27,'Subgroup_Overrides'!$H$11:$H$100,0)))),INDEX('Subgroup_Overrides'!$F$11:$F$100,MATCH("A|"&amp;$C27&amp;"|"&amp;$D27,'Subgroup_Overrides'!$H$11:$H$100,0))&gt;=-1,INDEX('Subgroup_Overrides'!$F$11:$F$100,MATCH("A|"&amp;$C27&amp;"|"&amp;$D27,'Subgroup_Overrides'!$H$11:$H$100,0))&lt;=1,LEN(TRIM(INDEX('Subgroup_Overrides'!$G$11:$G$100,MATCH("A|"&amp;$C27&amp;"|"&amp;$D27,'Subgroup_Overrides'!$H$11:$H$100,0))))&gt;0),INDEX('Subgroup_Overrides'!$F$11:$F$100,MATCH("A|"&amp;$C27&amp;"|"&amp;$D27,'Subgroup_Overrides'!$H$11:$H$100,0)),"INVALID_OVERRIDE")),"INVALID_OVERRIDE")</x:v>
      </x:c>
      <x:c r="CO11896" t="n">
        <x:f>IFERROR(IF(AND(TYPE('Workbook_Formula_Guard'!C281)=TYPE(CN11896),ISBLANK('Workbook_Formula_Guard'!C281)=ISBLANK(CN11896),EXACT('Workbook_Formula_Guard'!C281,CN11896)),0,1),1)</x:f>
        <x:v>0</x:v>
      </x:c>
    </x:row>
    <x:row r="11897">
      <x:c r="CL11897" t="str">
        <x:v>Workbook_Formula_Guard</x:v>
      </x:c>
      <x:c r="CM11897" t="str">
        <x:v>A282</x:v>
      </x:c>
      <x:c r="CN11897" t="str">
        <x:v>Rights_Coverage_View</x:v>
      </x:c>
      <x:c r="CO11897" t="n">
        <x:f>IFERROR(IF(AND(TYPE('Workbook_Formula_Guard'!A282)=TYPE(CN11897),ISBLANK('Workbook_Formula_Guard'!A282)=ISBLANK(CN11897),EXACT('Workbook_Formula_Guard'!A282,CN11897)),0,1),1)</x:f>
        <x:v>0</x:v>
      </x:c>
    </x:row>
    <x:row r="11898">
      <x:c r="CL11898" t="str">
        <x:v>Workbook_Formula_Guard</x:v>
      </x:c>
      <x:c r="CM11898" t="str">
        <x:v>B282</x:v>
      </x:c>
      <x:c r="CN11898" t="str">
        <x:v>K27</x:v>
      </x:c>
      <x:c r="CO11898" t="n">
        <x:f>IFERROR(IF(AND(TYPE('Workbook_Formula_Guard'!B282)=TYPE(CN11898),ISBLANK('Workbook_Formula_Guard'!B282)=ISBLANK(CN11898),EXACT('Workbook_Formula_Guard'!B282,CN11898)),0,1),1)</x:f>
        <x:v>0</x:v>
      </x:c>
    </x:row>
    <x:row r="11899">
      <x:c r="CL11899" t="str">
        <x:v>Workbook_Formula_Guard</x:v>
      </x:c>
      <x:c r="CM11899" t="str">
        <x:v>C282</x:v>
      </x:c>
      <x:c r="CN11899" t="str">
        <x:v>F:=IFERROR(IF(COUNTIF('Subgroup_Overrides'!$H$11:$H$100,"B|"&amp;$C27&amp;"|"&amp;$D27)=0,"",IF(AND(COUNTIF('Subgroup_Overrides'!$H$11:$H$100,"B|"&amp;$C27&amp;"|"&amp;$D27)=1,ISNUMBER(INDEX('Subgroup_Overrides'!$F$11:$F$100,MATCH("B|"&amp;$C27&amp;"|"&amp;$D27,'Subgroup_Overrides'!$H$11:$H$100,0))),NOT(ISBLANK(INDEX('Subgroup_Overrides'!$F$11:$F$100,MATCH("B|"&amp;$C27&amp;"|"&amp;$D27,'Subgroup_Overrides'!$H$11:$H$100,0)))),INDEX('Subgroup_Overrides'!$F$11:$F$100,MATCH("B|"&amp;$C27&amp;"|"&amp;$D27,'Subgroup_Overrides'!$H$11:$H$100,0))&gt;=-1,INDEX('Subgroup_Overrides'!$F$11:$F$100,MATCH("B|"&amp;$C27&amp;"|"&amp;$D27,'Subgroup_Overrides'!$H$11:$H$100,0))&lt;=1,LEN(TRIM(INDEX('Subgroup_Overrides'!$G$11:$G$100,MATCH("B|"&amp;$C27&amp;"|"&amp;$D27,'Subgroup_Overrides'!$H$11:$H$100,0))))&gt;0),INDEX('Subgroup_Overrides'!$F$11:$F$100,MATCH("B|"&amp;$C27&amp;"|"&amp;$D27,'Subgroup_Overrides'!$H$11:$H$100,0)),"INVALID_OVERRIDE")),"INVALID_OVERRIDE")</x:v>
      </x:c>
      <x:c r="CO11899" t="n">
        <x:f>IFERROR(IF(AND(TYPE('Workbook_Formula_Guard'!C282)=TYPE(CN11899),ISBLANK('Workbook_Formula_Guard'!C282)=ISBLANK(CN11899),EXACT('Workbook_Formula_Guard'!C282,CN11899)),0,1),1)</x:f>
        <x:v>0</x:v>
      </x:c>
    </x:row>
    <x:row r="11900">
      <x:c r="CL11900" t="str">
        <x:v>Workbook_Formula_Guard</x:v>
      </x:c>
      <x:c r="CM11900" t="str">
        <x:v>A283</x:v>
      </x:c>
      <x:c r="CN11900" t="str">
        <x:v>Rights_Coverage_View</x:v>
      </x:c>
      <x:c r="CO11900" t="n">
        <x:f>IFERROR(IF(AND(TYPE('Workbook_Formula_Guard'!A283)=TYPE(CN11900),ISBLANK('Workbook_Formula_Guard'!A283)=ISBLANK(CN11900),EXACT('Workbook_Formula_Guard'!A283,CN11900)),0,1),1)</x:f>
        <x:v>0</x:v>
      </x:c>
    </x:row>
    <x:row r="11901">
      <x:c r="CL11901" t="str">
        <x:v>Workbook_Formula_Guard</x:v>
      </x:c>
      <x:c r="CM11901" t="str">
        <x:v>B283</x:v>
      </x:c>
      <x:c r="CN11901" t="str">
        <x:v>L27</x:v>
      </x:c>
      <x:c r="CO11901" t="n">
        <x:f>IFERROR(IF(AND(TYPE('Workbook_Formula_Guard'!B283)=TYPE(CN11901),ISBLANK('Workbook_Formula_Guard'!B283)=ISBLANK(CN11901),EXACT('Workbook_Formula_Guard'!B283,CN11901)),0,1),1)</x:f>
        <x:v>0</x:v>
      </x:c>
    </x:row>
    <x:row r="11902">
      <x:c r="CL11902" t="str">
        <x:v>Workbook_Formula_Guard</x:v>
      </x:c>
      <x:c r="CM11902" t="str">
        <x:v>C283</x:v>
      </x:c>
      <x:c r="CN11902" t="str">
        <x:v>F:=TRIM(B27)</x:v>
      </x:c>
      <x:c r="CO11902" t="n">
        <x:f>IFERROR(IF(AND(TYPE('Workbook_Formula_Guard'!C283)=TYPE(CN11902),ISBLANK('Workbook_Formula_Guard'!C283)=ISBLANK(CN11902),EXACT('Workbook_Formula_Guard'!C283,CN11902)),0,1),1)</x:f>
        <x:v>0</x:v>
      </x:c>
    </x:row>
    <x:row r="11903">
      <x:c r="CL11903" t="str">
        <x:v>Workbook_Formula_Guard</x:v>
      </x:c>
      <x:c r="CM11903" t="str">
        <x:v>A284</x:v>
      </x:c>
      <x:c r="CN11903" t="str">
        <x:v>Rights_Coverage_View</x:v>
      </x:c>
      <x:c r="CO11903" t="n">
        <x:f>IFERROR(IF(AND(TYPE('Workbook_Formula_Guard'!A284)=TYPE(CN11903),ISBLANK('Workbook_Formula_Guard'!A284)=ISBLANK(CN11903),EXACT('Workbook_Formula_Guard'!A284,CN11903)),0,1),1)</x:f>
        <x:v>0</x:v>
      </x:c>
    </x:row>
    <x:row r="11904">
      <x:c r="CL11904" t="str">
        <x:v>Workbook_Formula_Guard</x:v>
      </x:c>
      <x:c r="CM11904" t="str">
        <x:v>B284</x:v>
      </x:c>
      <x:c r="CN11904" t="str">
        <x:v>M27</x:v>
      </x:c>
      <x:c r="CO11904" t="n">
        <x:f>IFERROR(IF(AND(TYPE('Workbook_Formula_Guard'!B284)=TYPE(CN11904),ISBLANK('Workbook_Formula_Guard'!B284)=ISBLANK(CN11904),EXACT('Workbook_Formula_Guard'!B284,CN11904)),0,1),1)</x:f>
        <x:v>0</x:v>
      </x:c>
    </x:row>
    <x:row r="11905">
      <x:c r="CL11905" t="str">
        <x:v>Workbook_Formula_Guard</x:v>
      </x:c>
      <x:c r="CM11905" t="str">
        <x:v>C284</x:v>
      </x:c>
      <x:c r="CN11905" t="str">
        <x:v>F:=IF(ISNUMBER($H27),$H27,"")</x:v>
      </x:c>
      <x:c r="CO11905" t="n">
        <x:f>IFERROR(IF(AND(TYPE('Workbook_Formula_Guard'!C284)=TYPE(CN11905),ISBLANK('Workbook_Formula_Guard'!C284)=ISBLANK(CN11905),EXACT('Workbook_Formula_Guard'!C284,CN11905)),0,1),1)</x:f>
        <x:v>0</x:v>
      </x:c>
    </x:row>
    <x:row r="11906">
      <x:c r="CL11906" t="str">
        <x:v>Workbook_Formula_Guard</x:v>
      </x:c>
      <x:c r="CM11906" t="str">
        <x:v>A285</x:v>
      </x:c>
      <x:c r="CN11906" t="str">
        <x:v>Rights_Coverage_View</x:v>
      </x:c>
      <x:c r="CO11906" t="n">
        <x:f>IFERROR(IF(AND(TYPE('Workbook_Formula_Guard'!A285)=TYPE(CN11906),ISBLANK('Workbook_Formula_Guard'!A285)=ISBLANK(CN11906),EXACT('Workbook_Formula_Guard'!A285,CN11906)),0,1),1)</x:f>
        <x:v>0</x:v>
      </x:c>
    </x:row>
    <x:row r="11907">
      <x:c r="CL11907" t="str">
        <x:v>Workbook_Formula_Guard</x:v>
      </x:c>
      <x:c r="CM11907" t="str">
        <x:v>B285</x:v>
      </x:c>
      <x:c r="CN11907" t="str">
        <x:v>N27</x:v>
      </x:c>
      <x:c r="CO11907" t="n">
        <x:f>IFERROR(IF(AND(TYPE('Workbook_Formula_Guard'!B285)=TYPE(CN11907),ISBLANK('Workbook_Formula_Guard'!B285)=ISBLANK(CN11907),EXACT('Workbook_Formula_Guard'!B285,CN11907)),0,1),1)</x:f>
        <x:v>0</x:v>
      </x:c>
    </x:row>
    <x:row r="11908">
      <x:c r="CL11908" t="str">
        <x:v>Workbook_Formula_Guard</x:v>
      </x:c>
      <x:c r="CM11908" t="str">
        <x:v>C285</x:v>
      </x:c>
      <x:c r="CN11908" t="str">
        <x:v>F:=IF(ISNUMBER($I27),$I27,"")</x:v>
      </x:c>
      <x:c r="CO11908" t="n">
        <x:f>IFERROR(IF(AND(TYPE('Workbook_Formula_Guard'!C285)=TYPE(CN11908),ISBLANK('Workbook_Formula_Guard'!C285)=ISBLANK(CN11908),EXACT('Workbook_Formula_Guard'!C285,CN11908)),0,1),1)</x:f>
        <x:v>0</x:v>
      </x:c>
    </x:row>
    <x:row r="11909">
      <x:c r="CL11909" t="str">
        <x:v>Workbook_Formula_Guard</x:v>
      </x:c>
      <x:c r="CM11909" t="str">
        <x:v>A286</x:v>
      </x:c>
      <x:c r="CN11909" t="str">
        <x:v>Rights_Coverage_View</x:v>
      </x:c>
      <x:c r="CO11909" t="n">
        <x:f>IFERROR(IF(AND(TYPE('Workbook_Formula_Guard'!A286)=TYPE(CN11909),ISBLANK('Workbook_Formula_Guard'!A286)=ISBLANK(CN11909),EXACT('Workbook_Formula_Guard'!A286,CN11909)),0,1),1)</x:f>
        <x:v>0</x:v>
      </x:c>
    </x:row>
    <x:row r="11910">
      <x:c r="CL11910" t="str">
        <x:v>Workbook_Formula_Guard</x:v>
      </x:c>
      <x:c r="CM11910" t="str">
        <x:v>B286</x:v>
      </x:c>
      <x:c r="CN11910" t="str">
        <x:v>O27</x:v>
      </x:c>
      <x:c r="CO11910" t="n">
        <x:f>IFERROR(IF(AND(TYPE('Workbook_Formula_Guard'!B286)=TYPE(CN11910),ISBLANK('Workbook_Formula_Guard'!B286)=ISBLANK(CN11910),EXACT('Workbook_Formula_Guard'!B286,CN11910)),0,1),1)</x:f>
        <x:v>0</x:v>
      </x:c>
    </x:row>
    <x:row r="11911">
      <x:c r="CL11911" t="str">
        <x:v>Workbook_Formula_Guard</x:v>
      </x:c>
      <x:c r="CM11911" t="str">
        <x:v>C286</x:v>
      </x:c>
      <x:c r="CN11911" t="str">
        <x:v>F:=IF(ISNUMBER($M27),$B27&amp;"|"&amp;ROUND($M27*1000000000000,0),"")</x:v>
      </x:c>
      <x:c r="CO11911" t="n">
        <x:f>IFERROR(IF(AND(TYPE('Workbook_Formula_Guard'!C286)=TYPE(CN11911),ISBLANK('Workbook_Formula_Guard'!C286)=ISBLANK(CN11911),EXACT('Workbook_Formula_Guard'!C286,CN11911)),0,1),1)</x:f>
        <x:v>0</x:v>
      </x:c>
    </x:row>
    <x:row r="11912">
      <x:c r="CL11912" t="str">
        <x:v>Workbook_Formula_Guard</x:v>
      </x:c>
      <x:c r="CM11912" t="str">
        <x:v>A287</x:v>
      </x:c>
      <x:c r="CN11912" t="str">
        <x:v>Rights_Coverage_View</x:v>
      </x:c>
      <x:c r="CO11912" t="n">
        <x:f>IFERROR(IF(AND(TYPE('Workbook_Formula_Guard'!A287)=TYPE(CN11912),ISBLANK('Workbook_Formula_Guard'!A287)=ISBLANK(CN11912),EXACT('Workbook_Formula_Guard'!A287,CN11912)),0,1),1)</x:f>
        <x:v>0</x:v>
      </x:c>
    </x:row>
    <x:row r="11913">
      <x:c r="CL11913" t="str">
        <x:v>Workbook_Formula_Guard</x:v>
      </x:c>
      <x:c r="CM11913" t="str">
        <x:v>B287</x:v>
      </x:c>
      <x:c r="CN11913" t="str">
        <x:v>P27</x:v>
      </x:c>
      <x:c r="CO11913" t="n">
        <x:f>IFERROR(IF(AND(TYPE('Workbook_Formula_Guard'!B287)=TYPE(CN11913),ISBLANK('Workbook_Formula_Guard'!B287)=ISBLANK(CN11913),EXACT('Workbook_Formula_Guard'!B287,CN11913)),0,1),1)</x:f>
        <x:v>0</x:v>
      </x:c>
    </x:row>
    <x:row r="11914">
      <x:c r="CL11914" t="str">
        <x:v>Workbook_Formula_Guard</x:v>
      </x:c>
      <x:c r="CM11914" t="str">
        <x:v>C287</x:v>
      </x:c>
      <x:c r="CN11914" t="str">
        <x:v>F:=IF(ISNUMBER($N27),$B27&amp;"|"&amp;ROUND($N27*1000000000000,0),"")</x:v>
      </x:c>
      <x:c r="CO11914" t="n">
        <x:f>IFERROR(IF(AND(TYPE('Workbook_Formula_Guard'!C287)=TYPE(CN11914),ISBLANK('Workbook_Formula_Guard'!C287)=ISBLANK(CN11914),EXACT('Workbook_Formula_Guard'!C287,CN11914)),0,1),1)</x:f>
        <x:v>0</x:v>
      </x:c>
    </x:row>
    <x:row r="11915">
      <x:c r="CL11915" t="str">
        <x:v>Workbook_Formula_Guard</x:v>
      </x:c>
      <x:c r="CM11915" t="str">
        <x:v>A288</x:v>
      </x:c>
      <x:c r="CN11915" t="str">
        <x:v>Rights_Coverage_View</x:v>
      </x:c>
      <x:c r="CO11915" t="n">
        <x:f>IFERROR(IF(AND(TYPE('Workbook_Formula_Guard'!A288)=TYPE(CN11915),ISBLANK('Workbook_Formula_Guard'!A288)=ISBLANK(CN11915),EXACT('Workbook_Formula_Guard'!A288,CN11915)),0,1),1)</x:f>
        <x:v>0</x:v>
      </x:c>
    </x:row>
    <x:row r="11916">
      <x:c r="CL11916" t="str">
        <x:v>Workbook_Formula_Guard</x:v>
      </x:c>
      <x:c r="CM11916" t="str">
        <x:v>B288</x:v>
      </x:c>
      <x:c r="CN11916" t="str">
        <x:v>F28</x:v>
      </x:c>
      <x:c r="CO11916" t="n">
        <x:f>IFERROR(IF(AND(TYPE('Workbook_Formula_Guard'!B288)=TYPE(CN11916),ISBLANK('Workbook_Formula_Guard'!B288)=ISBLANK(CN11916),EXACT('Workbook_Formula_Guard'!B288,CN11916)),0,1),1)</x:f>
        <x:v>0</x:v>
      </x:c>
    </x:row>
    <x:row r="11917">
      <x:c r="CL11917" t="str">
        <x:v>Workbook_Formula_Guard</x:v>
      </x:c>
      <x:c r="CM11917" t="str">
        <x:v>C288</x:v>
      </x:c>
      <x:c r="CN11917" t="str">
        <x:v>F:=INDEX(I_prop!$B$7:$H$13, MATCH($C28, I_prop!$A$7:$A$13,0), MATCH($D28, I_prop!$B$6:$H$6,0))</x:v>
      </x:c>
      <x:c r="CO11917" t="n">
        <x:f>IFERROR(IF(AND(TYPE('Workbook_Formula_Guard'!C288)=TYPE(CN11917),ISBLANK('Workbook_Formula_Guard'!C288)=ISBLANK(CN11917),EXACT('Workbook_Formula_Guard'!C288,CN11917)),0,1),1)</x:f>
        <x:v>0</x:v>
      </x:c>
    </x:row>
    <x:row r="11918">
      <x:c r="CL11918" t="str">
        <x:v>Workbook_Formula_Guard</x:v>
      </x:c>
      <x:c r="CM11918" t="str">
        <x:v>A289</x:v>
      </x:c>
      <x:c r="CN11918" t="str">
        <x:v>Rights_Coverage_View</x:v>
      </x:c>
      <x:c r="CO11918" t="n">
        <x:f>IFERROR(IF(AND(TYPE('Workbook_Formula_Guard'!A289)=TYPE(CN11918),ISBLANK('Workbook_Formula_Guard'!A289)=ISBLANK(CN11918),EXACT('Workbook_Formula_Guard'!A289,CN11918)),0,1),1)</x:f>
        <x:v>0</x:v>
      </x:c>
    </x:row>
    <x:row r="11919">
      <x:c r="CL11919" t="str">
        <x:v>Workbook_Formula_Guard</x:v>
      </x:c>
      <x:c r="CM11919" t="str">
        <x:v>B289</x:v>
      </x:c>
      <x:c r="CN11919" t="str">
        <x:v>G28</x:v>
      </x:c>
      <x:c r="CO11919" t="n">
        <x:f>IFERROR(IF(AND(TYPE('Workbook_Formula_Guard'!B289)=TYPE(CN11919),ISBLANK('Workbook_Formula_Guard'!B289)=ISBLANK(CN11919),EXACT('Workbook_Formula_Guard'!B289,CN11919)),0,1),1)</x:f>
        <x:v>0</x:v>
      </x:c>
    </x:row>
    <x:row r="11920">
      <x:c r="CL11920" t="str">
        <x:v>Workbook_Formula_Guard</x:v>
      </x:c>
      <x:c r="CM11920" t="str">
        <x:v>C289</x:v>
      </x:c>
      <x:c r="CN11920" t="str">
        <x:v>F:=INDEX(I_prop!$B$18:$H$24, MATCH($C28, I_prop!$A$18:$A$24,0), MATCH($D28, I_prop!$B$17:$H$17,0))</x:v>
      </x:c>
      <x:c r="CO11920" t="n">
        <x:f>IFERROR(IF(AND(TYPE('Workbook_Formula_Guard'!C289)=TYPE(CN11920),ISBLANK('Workbook_Formula_Guard'!C289)=ISBLANK(CN11920),EXACT('Workbook_Formula_Guard'!C289,CN11920)),0,1),1)</x:f>
        <x:v>0</x:v>
      </x:c>
    </x:row>
    <x:row r="11921">
      <x:c r="CL11921" t="str">
        <x:v>Workbook_Formula_Guard</x:v>
      </x:c>
      <x:c r="CM11921" t="str">
        <x:v>A290</x:v>
      </x:c>
      <x:c r="CN11921" t="str">
        <x:v>Rights_Coverage_View</x:v>
      </x:c>
      <x:c r="CO11921" t="n">
        <x:f>IFERROR(IF(AND(TYPE('Workbook_Formula_Guard'!A290)=TYPE(CN11921),ISBLANK('Workbook_Formula_Guard'!A290)=ISBLANK(CN11921),EXACT('Workbook_Formula_Guard'!A290,CN11921)),0,1),1)</x:f>
        <x:v>0</x:v>
      </x:c>
    </x:row>
    <x:row r="11922">
      <x:c r="CL11922" t="str">
        <x:v>Workbook_Formula_Guard</x:v>
      </x:c>
      <x:c r="CM11922" t="str">
        <x:v>B290</x:v>
      </x:c>
      <x:c r="CN11922" t="str">
        <x:v>H28</x:v>
      </x:c>
      <x:c r="CO11922" t="n">
        <x:f>IFERROR(IF(AND(TYPE('Workbook_Formula_Guard'!B290)=TYPE(CN11922),ISBLANK('Workbook_Formula_Guard'!B290)=ISBLANK(CN11922),EXACT('Workbook_Formula_Guard'!B290,CN11922)),0,1),1)</x:f>
        <x:v>0</x:v>
      </x:c>
    </x:row>
    <x:row r="11923">
      <x:c r="CL11923" t="str">
        <x:v>Workbook_Formula_Guard</x:v>
      </x:c>
      <x:c r="CM11923" t="str">
        <x:v>C290</x:v>
      </x:c>
      <x:c r="CN11923" t="str">
        <x:v>F:=IF(ISNUMBER($J28),$J28,IF($J28="INVALID_OVERRIDE","INVALID_OVERRIDE",IF($F28&lt;0,MAX(-1,'Subgroup_Overrides'!$B$7*$F28),$F28)))</x:v>
      </x:c>
      <x:c r="CO11923" t="n">
        <x:f>IFERROR(IF(AND(TYPE('Workbook_Formula_Guard'!C290)=TYPE(CN11923),ISBLANK('Workbook_Formula_Guard'!C290)=ISBLANK(CN11923),EXACT('Workbook_Formula_Guard'!C290,CN11923)),0,1),1)</x:f>
        <x:v>0</x:v>
      </x:c>
    </x:row>
    <x:row r="11924">
      <x:c r="CL11924" t="str">
        <x:v>Workbook_Formula_Guard</x:v>
      </x:c>
      <x:c r="CM11924" t="str">
        <x:v>A291</x:v>
      </x:c>
      <x:c r="CN11924" t="str">
        <x:v>Rights_Coverage_View</x:v>
      </x:c>
      <x:c r="CO11924" t="n">
        <x:f>IFERROR(IF(AND(TYPE('Workbook_Formula_Guard'!A291)=TYPE(CN11924),ISBLANK('Workbook_Formula_Guard'!A291)=ISBLANK(CN11924),EXACT('Workbook_Formula_Guard'!A291,CN11924)),0,1),1)</x:f>
        <x:v>0</x:v>
      </x:c>
    </x:row>
    <x:row r="11925">
      <x:c r="CL11925" t="str">
        <x:v>Workbook_Formula_Guard</x:v>
      </x:c>
      <x:c r="CM11925" t="str">
        <x:v>B291</x:v>
      </x:c>
      <x:c r="CN11925" t="str">
        <x:v>I28</x:v>
      </x:c>
      <x:c r="CO11925" t="n">
        <x:f>IFERROR(IF(AND(TYPE('Workbook_Formula_Guard'!B291)=TYPE(CN11925),ISBLANK('Workbook_Formula_Guard'!B291)=ISBLANK(CN11925),EXACT('Workbook_Formula_Guard'!B291,CN11925)),0,1),1)</x:f>
        <x:v>0</x:v>
      </x:c>
    </x:row>
    <x:row r="11926">
      <x:c r="CL11926" t="str">
        <x:v>Workbook_Formula_Guard</x:v>
      </x:c>
      <x:c r="CM11926" t="str">
        <x:v>C291</x:v>
      </x:c>
      <x:c r="CN11926" t="str">
        <x:v>F:=IF(ISNUMBER($K28),$K28,IF($K28="INVALID_OVERRIDE","INVALID_OVERRIDE",IF($G28&lt;0,MAX(-1,'Subgroup_Overrides'!$B$7*$G28),$G28)))</x:v>
      </x:c>
      <x:c r="CO11926" t="n">
        <x:f>IFERROR(IF(AND(TYPE('Workbook_Formula_Guard'!C291)=TYPE(CN11926),ISBLANK('Workbook_Formula_Guard'!C291)=ISBLANK(CN11926),EXACT('Workbook_Formula_Guard'!C291,CN11926)),0,1),1)</x:f>
        <x:v>0</x:v>
      </x:c>
    </x:row>
    <x:row r="11927">
      <x:c r="CL11927" t="str">
        <x:v>Workbook_Formula_Guard</x:v>
      </x:c>
      <x:c r="CM11927" t="str">
        <x:v>A292</x:v>
      </x:c>
      <x:c r="CN11927" t="str">
        <x:v>Rights_Coverage_View</x:v>
      </x:c>
      <x:c r="CO11927" t="n">
        <x:f>IFERROR(IF(AND(TYPE('Workbook_Formula_Guard'!A292)=TYPE(CN11927),ISBLANK('Workbook_Formula_Guard'!A292)=ISBLANK(CN11927),EXACT('Workbook_Formula_Guard'!A292,CN11927)),0,1),1)</x:f>
        <x:v>0</x:v>
      </x:c>
    </x:row>
    <x:row r="11928">
      <x:c r="CL11928" t="str">
        <x:v>Workbook_Formula_Guard</x:v>
      </x:c>
      <x:c r="CM11928" t="str">
        <x:v>B292</x:v>
      </x:c>
      <x:c r="CN11928" t="str">
        <x:v>J28</x:v>
      </x:c>
      <x:c r="CO11928" t="n">
        <x:f>IFERROR(IF(AND(TYPE('Workbook_Formula_Guard'!B292)=TYPE(CN11928),ISBLANK('Workbook_Formula_Guard'!B292)=ISBLANK(CN11928),EXACT('Workbook_Formula_Guard'!B292,CN11928)),0,1),1)</x:f>
        <x:v>0</x:v>
      </x:c>
    </x:row>
    <x:row r="11929">
      <x:c r="CL11929" t="str">
        <x:v>Workbook_Formula_Guard</x:v>
      </x:c>
      <x:c r="CM11929" t="str">
        <x:v>C292</x:v>
      </x:c>
      <x:c r="CN11929" t="str">
        <x:v>F:=IFERROR(IF(COUNTIF('Subgroup_Overrides'!$H$11:$H$100,"A|"&amp;$C28&amp;"|"&amp;$D28)=0,"",IF(AND(COUNTIF('Subgroup_Overrides'!$H$11:$H$100,"A|"&amp;$C28&amp;"|"&amp;$D28)=1,ISNUMBER(INDEX('Subgroup_Overrides'!$F$11:$F$100,MATCH("A|"&amp;$C28&amp;"|"&amp;$D28,'Subgroup_Overrides'!$H$11:$H$100,0))),NOT(ISBLANK(INDEX('Subgroup_Overrides'!$F$11:$F$100,MATCH("A|"&amp;$C28&amp;"|"&amp;$D28,'Subgroup_Overrides'!$H$11:$H$100,0)))),INDEX('Subgroup_Overrides'!$F$11:$F$100,MATCH("A|"&amp;$C28&amp;"|"&amp;$D28,'Subgroup_Overrides'!$H$11:$H$100,0))&gt;=-1,INDEX('Subgroup_Overrides'!$F$11:$F$100,MATCH("A|"&amp;$C28&amp;"|"&amp;$D28,'Subgroup_Overrides'!$H$11:$H$100,0))&lt;=1,LEN(TRIM(INDEX('Subgroup_Overrides'!$G$11:$G$100,MATCH("A|"&amp;$C28&amp;"|"&amp;$D28,'Subgroup_Overrides'!$H$11:$H$100,0))))&gt;0),INDEX('Subgroup_Overrides'!$F$11:$F$100,MATCH("A|"&amp;$C28&amp;"|"&amp;$D28,'Subgroup_Overrides'!$H$11:$H$100,0)),"INVALID_OVERRIDE")),"INVALID_OVERRIDE")</x:v>
      </x:c>
      <x:c r="CO11929" t="n">
        <x:f>IFERROR(IF(AND(TYPE('Workbook_Formula_Guard'!C292)=TYPE(CN11929),ISBLANK('Workbook_Formula_Guard'!C292)=ISBLANK(CN11929),EXACT('Workbook_Formula_Guard'!C292,CN11929)),0,1),1)</x:f>
        <x:v>0</x:v>
      </x:c>
    </x:row>
    <x:row r="11930">
      <x:c r="CL11930" t="str">
        <x:v>Workbook_Formula_Guard</x:v>
      </x:c>
      <x:c r="CM11930" t="str">
        <x:v>A293</x:v>
      </x:c>
      <x:c r="CN11930" t="str">
        <x:v>Rights_Coverage_View</x:v>
      </x:c>
      <x:c r="CO11930" t="n">
        <x:f>IFERROR(IF(AND(TYPE('Workbook_Formula_Guard'!A293)=TYPE(CN11930),ISBLANK('Workbook_Formula_Guard'!A293)=ISBLANK(CN11930),EXACT('Workbook_Formula_Guard'!A293,CN11930)),0,1),1)</x:f>
        <x:v>0</x:v>
      </x:c>
    </x:row>
    <x:row r="11931">
      <x:c r="CL11931" t="str">
        <x:v>Workbook_Formula_Guard</x:v>
      </x:c>
      <x:c r="CM11931" t="str">
        <x:v>B293</x:v>
      </x:c>
      <x:c r="CN11931" t="str">
        <x:v>K28</x:v>
      </x:c>
      <x:c r="CO11931" t="n">
        <x:f>IFERROR(IF(AND(TYPE('Workbook_Formula_Guard'!B293)=TYPE(CN11931),ISBLANK('Workbook_Formula_Guard'!B293)=ISBLANK(CN11931),EXACT('Workbook_Formula_Guard'!B293,CN11931)),0,1),1)</x:f>
        <x:v>0</x:v>
      </x:c>
    </x:row>
    <x:row r="11932">
      <x:c r="CL11932" t="str">
        <x:v>Workbook_Formula_Guard</x:v>
      </x:c>
      <x:c r="CM11932" t="str">
        <x:v>C293</x:v>
      </x:c>
      <x:c r="CN11932" t="str">
        <x:v>F:=IFERROR(IF(COUNTIF('Subgroup_Overrides'!$H$11:$H$100,"B|"&amp;$C28&amp;"|"&amp;$D28)=0,"",IF(AND(COUNTIF('Subgroup_Overrides'!$H$11:$H$100,"B|"&amp;$C28&amp;"|"&amp;$D28)=1,ISNUMBER(INDEX('Subgroup_Overrides'!$F$11:$F$100,MATCH("B|"&amp;$C28&amp;"|"&amp;$D28,'Subgroup_Overrides'!$H$11:$H$100,0))),NOT(ISBLANK(INDEX('Subgroup_Overrides'!$F$11:$F$100,MATCH("B|"&amp;$C28&amp;"|"&amp;$D28,'Subgroup_Overrides'!$H$11:$H$100,0)))),INDEX('Subgroup_Overrides'!$F$11:$F$100,MATCH("B|"&amp;$C28&amp;"|"&amp;$D28,'Subgroup_Overrides'!$H$11:$H$100,0))&gt;=-1,INDEX('Subgroup_Overrides'!$F$11:$F$100,MATCH("B|"&amp;$C28&amp;"|"&amp;$D28,'Subgroup_Overrides'!$H$11:$H$100,0))&lt;=1,LEN(TRIM(INDEX('Subgroup_Overrides'!$G$11:$G$100,MATCH("B|"&amp;$C28&amp;"|"&amp;$D28,'Subgroup_Overrides'!$H$11:$H$100,0))))&gt;0),INDEX('Subgroup_Overrides'!$F$11:$F$100,MATCH("B|"&amp;$C28&amp;"|"&amp;$D28,'Subgroup_Overrides'!$H$11:$H$100,0)),"INVALID_OVERRIDE")),"INVALID_OVERRIDE")</x:v>
      </x:c>
      <x:c r="CO11932" t="n">
        <x:f>IFERROR(IF(AND(TYPE('Workbook_Formula_Guard'!C293)=TYPE(CN11932),ISBLANK('Workbook_Formula_Guard'!C293)=ISBLANK(CN11932),EXACT('Workbook_Formula_Guard'!C293,CN11932)),0,1),1)</x:f>
        <x:v>0</x:v>
      </x:c>
    </x:row>
    <x:row r="11933">
      <x:c r="CL11933" t="str">
        <x:v>Workbook_Formula_Guard</x:v>
      </x:c>
      <x:c r="CM11933" t="str">
        <x:v>A294</x:v>
      </x:c>
      <x:c r="CN11933" t="str">
        <x:v>Rights_Coverage_View</x:v>
      </x:c>
      <x:c r="CO11933" t="n">
        <x:f>IFERROR(IF(AND(TYPE('Workbook_Formula_Guard'!A294)=TYPE(CN11933),ISBLANK('Workbook_Formula_Guard'!A294)=ISBLANK(CN11933),EXACT('Workbook_Formula_Guard'!A294,CN11933)),0,1),1)</x:f>
        <x:v>0</x:v>
      </x:c>
    </x:row>
    <x:row r="11934">
      <x:c r="CL11934" t="str">
        <x:v>Workbook_Formula_Guard</x:v>
      </x:c>
      <x:c r="CM11934" t="str">
        <x:v>B294</x:v>
      </x:c>
      <x:c r="CN11934" t="str">
        <x:v>L28</x:v>
      </x:c>
      <x:c r="CO11934" t="n">
        <x:f>IFERROR(IF(AND(TYPE('Workbook_Formula_Guard'!B294)=TYPE(CN11934),ISBLANK('Workbook_Formula_Guard'!B294)=ISBLANK(CN11934),EXACT('Workbook_Formula_Guard'!B294,CN11934)),0,1),1)</x:f>
        <x:v>0</x:v>
      </x:c>
    </x:row>
    <x:row r="11935">
      <x:c r="CL11935" t="str">
        <x:v>Workbook_Formula_Guard</x:v>
      </x:c>
      <x:c r="CM11935" t="str">
        <x:v>C294</x:v>
      </x:c>
      <x:c r="CN11935" t="str">
        <x:v>F:=TRIM(B28)</x:v>
      </x:c>
      <x:c r="CO11935" t="n">
        <x:f>IFERROR(IF(AND(TYPE('Workbook_Formula_Guard'!C294)=TYPE(CN11935),ISBLANK('Workbook_Formula_Guard'!C294)=ISBLANK(CN11935),EXACT('Workbook_Formula_Guard'!C294,CN11935)),0,1),1)</x:f>
        <x:v>0</x:v>
      </x:c>
    </x:row>
    <x:row r="11936">
      <x:c r="CL11936" t="str">
        <x:v>Workbook_Formula_Guard</x:v>
      </x:c>
      <x:c r="CM11936" t="str">
        <x:v>A295</x:v>
      </x:c>
      <x:c r="CN11936" t="str">
        <x:v>Rights_Coverage_View</x:v>
      </x:c>
      <x:c r="CO11936" t="n">
        <x:f>IFERROR(IF(AND(TYPE('Workbook_Formula_Guard'!A295)=TYPE(CN11936),ISBLANK('Workbook_Formula_Guard'!A295)=ISBLANK(CN11936),EXACT('Workbook_Formula_Guard'!A295,CN11936)),0,1),1)</x:f>
        <x:v>0</x:v>
      </x:c>
    </x:row>
    <x:row r="11937">
      <x:c r="CL11937" t="str">
        <x:v>Workbook_Formula_Guard</x:v>
      </x:c>
      <x:c r="CM11937" t="str">
        <x:v>B295</x:v>
      </x:c>
      <x:c r="CN11937" t="str">
        <x:v>M28</x:v>
      </x:c>
      <x:c r="CO11937" t="n">
        <x:f>IFERROR(IF(AND(TYPE('Workbook_Formula_Guard'!B295)=TYPE(CN11937),ISBLANK('Workbook_Formula_Guard'!B295)=ISBLANK(CN11937),EXACT('Workbook_Formula_Guard'!B295,CN11937)),0,1),1)</x:f>
        <x:v>0</x:v>
      </x:c>
    </x:row>
    <x:row r="11938">
      <x:c r="CL11938" t="str">
        <x:v>Workbook_Formula_Guard</x:v>
      </x:c>
      <x:c r="CM11938" t="str">
        <x:v>C295</x:v>
      </x:c>
      <x:c r="CN11938" t="str">
        <x:v>F:=IF(ISNUMBER($H28),$H28,"")</x:v>
      </x:c>
      <x:c r="CO11938" t="n">
        <x:f>IFERROR(IF(AND(TYPE('Workbook_Formula_Guard'!C295)=TYPE(CN11938),ISBLANK('Workbook_Formula_Guard'!C295)=ISBLANK(CN11938),EXACT('Workbook_Formula_Guard'!C295,CN11938)),0,1),1)</x:f>
        <x:v>0</x:v>
      </x:c>
    </x:row>
    <x:row r="11939">
      <x:c r="CL11939" t="str">
        <x:v>Workbook_Formula_Guard</x:v>
      </x:c>
      <x:c r="CM11939" t="str">
        <x:v>A296</x:v>
      </x:c>
      <x:c r="CN11939" t="str">
        <x:v>Rights_Coverage_View</x:v>
      </x:c>
      <x:c r="CO11939" t="n">
        <x:f>IFERROR(IF(AND(TYPE('Workbook_Formula_Guard'!A296)=TYPE(CN11939),ISBLANK('Workbook_Formula_Guard'!A296)=ISBLANK(CN11939),EXACT('Workbook_Formula_Guard'!A296,CN11939)),0,1),1)</x:f>
        <x:v>0</x:v>
      </x:c>
    </x:row>
    <x:row r="11940">
      <x:c r="CL11940" t="str">
        <x:v>Workbook_Formula_Guard</x:v>
      </x:c>
      <x:c r="CM11940" t="str">
        <x:v>B296</x:v>
      </x:c>
      <x:c r="CN11940" t="str">
        <x:v>N28</x:v>
      </x:c>
      <x:c r="CO11940" t="n">
        <x:f>IFERROR(IF(AND(TYPE('Workbook_Formula_Guard'!B296)=TYPE(CN11940),ISBLANK('Workbook_Formula_Guard'!B296)=ISBLANK(CN11940),EXACT('Workbook_Formula_Guard'!B296,CN11940)),0,1),1)</x:f>
        <x:v>0</x:v>
      </x:c>
    </x:row>
    <x:row r="11941">
      <x:c r="CL11941" t="str">
        <x:v>Workbook_Formula_Guard</x:v>
      </x:c>
      <x:c r="CM11941" t="str">
        <x:v>C296</x:v>
      </x:c>
      <x:c r="CN11941" t="str">
        <x:v>F:=IF(ISNUMBER($I28),$I28,"")</x:v>
      </x:c>
      <x:c r="CO11941" t="n">
        <x:f>IFERROR(IF(AND(TYPE('Workbook_Formula_Guard'!C296)=TYPE(CN11941),ISBLANK('Workbook_Formula_Guard'!C296)=ISBLANK(CN11941),EXACT('Workbook_Formula_Guard'!C296,CN11941)),0,1),1)</x:f>
        <x:v>0</x:v>
      </x:c>
    </x:row>
    <x:row r="11942">
      <x:c r="CL11942" t="str">
        <x:v>Workbook_Formula_Guard</x:v>
      </x:c>
      <x:c r="CM11942" t="str">
        <x:v>A297</x:v>
      </x:c>
      <x:c r="CN11942" t="str">
        <x:v>Rights_Coverage_View</x:v>
      </x:c>
      <x:c r="CO11942" t="n">
        <x:f>IFERROR(IF(AND(TYPE('Workbook_Formula_Guard'!A297)=TYPE(CN11942),ISBLANK('Workbook_Formula_Guard'!A297)=ISBLANK(CN11942),EXACT('Workbook_Formula_Guard'!A297,CN11942)),0,1),1)</x:f>
        <x:v>0</x:v>
      </x:c>
    </x:row>
    <x:row r="11943">
      <x:c r="CL11943" t="str">
        <x:v>Workbook_Formula_Guard</x:v>
      </x:c>
      <x:c r="CM11943" t="str">
        <x:v>B297</x:v>
      </x:c>
      <x:c r="CN11943" t="str">
        <x:v>O28</x:v>
      </x:c>
      <x:c r="CO11943" t="n">
        <x:f>IFERROR(IF(AND(TYPE('Workbook_Formula_Guard'!B297)=TYPE(CN11943),ISBLANK('Workbook_Formula_Guard'!B297)=ISBLANK(CN11943),EXACT('Workbook_Formula_Guard'!B297,CN11943)),0,1),1)</x:f>
        <x:v>0</x:v>
      </x:c>
    </x:row>
    <x:row r="11944">
      <x:c r="CL11944" t="str">
        <x:v>Workbook_Formula_Guard</x:v>
      </x:c>
      <x:c r="CM11944" t="str">
        <x:v>C297</x:v>
      </x:c>
      <x:c r="CN11944" t="str">
        <x:v>F:=IF(ISNUMBER($M28),$B28&amp;"|"&amp;ROUND($M28*1000000000000,0),"")</x:v>
      </x:c>
      <x:c r="CO11944" t="n">
        <x:f>IFERROR(IF(AND(TYPE('Workbook_Formula_Guard'!C297)=TYPE(CN11944),ISBLANK('Workbook_Formula_Guard'!C297)=ISBLANK(CN11944),EXACT('Workbook_Formula_Guard'!C297,CN11944)),0,1),1)</x:f>
        <x:v>0</x:v>
      </x:c>
    </x:row>
    <x:row r="11945">
      <x:c r="CL11945" t="str">
        <x:v>Workbook_Formula_Guard</x:v>
      </x:c>
      <x:c r="CM11945" t="str">
        <x:v>A298</x:v>
      </x:c>
      <x:c r="CN11945" t="str">
        <x:v>Rights_Coverage_View</x:v>
      </x:c>
      <x:c r="CO11945" t="n">
        <x:f>IFERROR(IF(AND(TYPE('Workbook_Formula_Guard'!A298)=TYPE(CN11945),ISBLANK('Workbook_Formula_Guard'!A298)=ISBLANK(CN11945),EXACT('Workbook_Formula_Guard'!A298,CN11945)),0,1),1)</x:f>
        <x:v>0</x:v>
      </x:c>
    </x:row>
    <x:row r="11946">
      <x:c r="CL11946" t="str">
        <x:v>Workbook_Formula_Guard</x:v>
      </x:c>
      <x:c r="CM11946" t="str">
        <x:v>B298</x:v>
      </x:c>
      <x:c r="CN11946" t="str">
        <x:v>P28</x:v>
      </x:c>
      <x:c r="CO11946" t="n">
        <x:f>IFERROR(IF(AND(TYPE('Workbook_Formula_Guard'!B298)=TYPE(CN11946),ISBLANK('Workbook_Formula_Guard'!B298)=ISBLANK(CN11946),EXACT('Workbook_Formula_Guard'!B298,CN11946)),0,1),1)</x:f>
        <x:v>0</x:v>
      </x:c>
    </x:row>
    <x:row r="11947">
      <x:c r="CL11947" t="str">
        <x:v>Workbook_Formula_Guard</x:v>
      </x:c>
      <x:c r="CM11947" t="str">
        <x:v>C298</x:v>
      </x:c>
      <x:c r="CN11947" t="str">
        <x:v>F:=IF(ISNUMBER($N28),$B28&amp;"|"&amp;ROUND($N28*1000000000000,0),"")</x:v>
      </x:c>
      <x:c r="CO11947" t="n">
        <x:f>IFERROR(IF(AND(TYPE('Workbook_Formula_Guard'!C298)=TYPE(CN11947),ISBLANK('Workbook_Formula_Guard'!C298)=ISBLANK(CN11947),EXACT('Workbook_Formula_Guard'!C298,CN11947)),0,1),1)</x:f>
        <x:v>0</x:v>
      </x:c>
    </x:row>
    <x:row r="11948">
      <x:c r="CL11948" t="str">
        <x:v>Workbook_Formula_Guard</x:v>
      </x:c>
      <x:c r="CM11948" t="str">
        <x:v>A299</x:v>
      </x:c>
      <x:c r="CN11948" t="str">
        <x:v>Rights_Coverage_View</x:v>
      </x:c>
      <x:c r="CO11948" t="n">
        <x:f>IFERROR(IF(AND(TYPE('Workbook_Formula_Guard'!A299)=TYPE(CN11948),ISBLANK('Workbook_Formula_Guard'!A299)=ISBLANK(CN11948),EXACT('Workbook_Formula_Guard'!A299,CN11948)),0,1),1)</x:f>
        <x:v>0</x:v>
      </x:c>
    </x:row>
    <x:row r="11949">
      <x:c r="CL11949" t="str">
        <x:v>Workbook_Formula_Guard</x:v>
      </x:c>
      <x:c r="CM11949" t="str">
        <x:v>B299</x:v>
      </x:c>
      <x:c r="CN11949" t="str">
        <x:v>F29</x:v>
      </x:c>
      <x:c r="CO11949" t="n">
        <x:f>IFERROR(IF(AND(TYPE('Workbook_Formula_Guard'!B299)=TYPE(CN11949),ISBLANK('Workbook_Formula_Guard'!B299)=ISBLANK(CN11949),EXACT('Workbook_Formula_Guard'!B299,CN11949)),0,1),1)</x:f>
        <x:v>0</x:v>
      </x:c>
    </x:row>
    <x:row r="11950">
      <x:c r="CL11950" t="str">
        <x:v>Workbook_Formula_Guard</x:v>
      </x:c>
      <x:c r="CM11950" t="str">
        <x:v>C299</x:v>
      </x:c>
      <x:c r="CN11950" t="str">
        <x:v>F:=INDEX(I_prop!$B$7:$H$13, MATCH($C29, I_prop!$A$7:$A$13,0), MATCH($D29, I_prop!$B$6:$H$6,0))</x:v>
      </x:c>
      <x:c r="CO11950" t="n">
        <x:f>IFERROR(IF(AND(TYPE('Workbook_Formula_Guard'!C299)=TYPE(CN11950),ISBLANK('Workbook_Formula_Guard'!C299)=ISBLANK(CN11950),EXACT('Workbook_Formula_Guard'!C299,CN11950)),0,1),1)</x:f>
        <x:v>0</x:v>
      </x:c>
    </x:row>
    <x:row r="11951">
      <x:c r="CL11951" t="str">
        <x:v>Workbook_Formula_Guard</x:v>
      </x:c>
      <x:c r="CM11951" t="str">
        <x:v>A300</x:v>
      </x:c>
      <x:c r="CN11951" t="str">
        <x:v>Rights_Coverage_View</x:v>
      </x:c>
      <x:c r="CO11951" t="n">
        <x:f>IFERROR(IF(AND(TYPE('Workbook_Formula_Guard'!A300)=TYPE(CN11951),ISBLANK('Workbook_Formula_Guard'!A300)=ISBLANK(CN11951),EXACT('Workbook_Formula_Guard'!A300,CN11951)),0,1),1)</x:f>
        <x:v>0</x:v>
      </x:c>
    </x:row>
    <x:row r="11952">
      <x:c r="CL11952" t="str">
        <x:v>Workbook_Formula_Guard</x:v>
      </x:c>
      <x:c r="CM11952" t="str">
        <x:v>B300</x:v>
      </x:c>
      <x:c r="CN11952" t="str">
        <x:v>G29</x:v>
      </x:c>
      <x:c r="CO11952" t="n">
        <x:f>IFERROR(IF(AND(TYPE('Workbook_Formula_Guard'!B300)=TYPE(CN11952),ISBLANK('Workbook_Formula_Guard'!B300)=ISBLANK(CN11952),EXACT('Workbook_Formula_Guard'!B300,CN11952)),0,1),1)</x:f>
        <x:v>0</x:v>
      </x:c>
    </x:row>
    <x:row r="11953">
      <x:c r="CL11953" t="str">
        <x:v>Workbook_Formula_Guard</x:v>
      </x:c>
      <x:c r="CM11953" t="str">
        <x:v>C300</x:v>
      </x:c>
      <x:c r="CN11953" t="str">
        <x:v>F:=INDEX(I_prop!$B$18:$H$24, MATCH($C29, I_prop!$A$18:$A$24,0), MATCH($D29, I_prop!$B$17:$H$17,0))</x:v>
      </x:c>
      <x:c r="CO11953" t="n">
        <x:f>IFERROR(IF(AND(TYPE('Workbook_Formula_Guard'!C300)=TYPE(CN11953),ISBLANK('Workbook_Formula_Guard'!C300)=ISBLANK(CN11953),EXACT('Workbook_Formula_Guard'!C300,CN11953)),0,1),1)</x:f>
        <x:v>0</x:v>
      </x:c>
    </x:row>
    <x:row r="11954">
      <x:c r="CL11954" t="str">
        <x:v>Workbook_Formula_Guard</x:v>
      </x:c>
      <x:c r="CM11954" t="str">
        <x:v>A301</x:v>
      </x:c>
      <x:c r="CN11954" t="str">
        <x:v>Rights_Coverage_View</x:v>
      </x:c>
      <x:c r="CO11954" t="n">
        <x:f>IFERROR(IF(AND(TYPE('Workbook_Formula_Guard'!A301)=TYPE(CN11954),ISBLANK('Workbook_Formula_Guard'!A301)=ISBLANK(CN11954),EXACT('Workbook_Formula_Guard'!A301,CN11954)),0,1),1)</x:f>
        <x:v>0</x:v>
      </x:c>
    </x:row>
    <x:row r="11955">
      <x:c r="CL11955" t="str">
        <x:v>Workbook_Formula_Guard</x:v>
      </x:c>
      <x:c r="CM11955" t="str">
        <x:v>B301</x:v>
      </x:c>
      <x:c r="CN11955" t="str">
        <x:v>H29</x:v>
      </x:c>
      <x:c r="CO11955" t="n">
        <x:f>IFERROR(IF(AND(TYPE('Workbook_Formula_Guard'!B301)=TYPE(CN11955),ISBLANK('Workbook_Formula_Guard'!B301)=ISBLANK(CN11955),EXACT('Workbook_Formula_Guard'!B301,CN11955)),0,1),1)</x:f>
        <x:v>0</x:v>
      </x:c>
    </x:row>
    <x:row r="11956">
      <x:c r="CL11956" t="str">
        <x:v>Workbook_Formula_Guard</x:v>
      </x:c>
      <x:c r="CM11956" t="str">
        <x:v>C301</x:v>
      </x:c>
      <x:c r="CN11956" t="str">
        <x:v>F:=IF(ISNUMBER($J29),$J29,IF($J29="INVALID_OVERRIDE","INVALID_OVERRIDE",IF($F29&lt;0,MAX(-1,'Subgroup_Overrides'!$B$7*$F29),$F29)))</x:v>
      </x:c>
      <x:c r="CO11956" t="n">
        <x:f>IFERROR(IF(AND(TYPE('Workbook_Formula_Guard'!C301)=TYPE(CN11956),ISBLANK('Workbook_Formula_Guard'!C301)=ISBLANK(CN11956),EXACT('Workbook_Formula_Guard'!C301,CN11956)),0,1),1)</x:f>
        <x:v>0</x:v>
      </x:c>
    </x:row>
    <x:row r="11957">
      <x:c r="CL11957" t="str">
        <x:v>Workbook_Formula_Guard</x:v>
      </x:c>
      <x:c r="CM11957" t="str">
        <x:v>A302</x:v>
      </x:c>
      <x:c r="CN11957" t="str">
        <x:v>Rights_Coverage_View</x:v>
      </x:c>
      <x:c r="CO11957" t="n">
        <x:f>IFERROR(IF(AND(TYPE('Workbook_Formula_Guard'!A302)=TYPE(CN11957),ISBLANK('Workbook_Formula_Guard'!A302)=ISBLANK(CN11957),EXACT('Workbook_Formula_Guard'!A302,CN11957)),0,1),1)</x:f>
        <x:v>0</x:v>
      </x:c>
    </x:row>
    <x:row r="11958">
      <x:c r="CL11958" t="str">
        <x:v>Workbook_Formula_Guard</x:v>
      </x:c>
      <x:c r="CM11958" t="str">
        <x:v>B302</x:v>
      </x:c>
      <x:c r="CN11958" t="str">
        <x:v>I29</x:v>
      </x:c>
      <x:c r="CO11958" t="n">
        <x:f>IFERROR(IF(AND(TYPE('Workbook_Formula_Guard'!B302)=TYPE(CN11958),ISBLANK('Workbook_Formula_Guard'!B302)=ISBLANK(CN11958),EXACT('Workbook_Formula_Guard'!B302,CN11958)),0,1),1)</x:f>
        <x:v>0</x:v>
      </x:c>
    </x:row>
    <x:row r="11959">
      <x:c r="CL11959" t="str">
        <x:v>Workbook_Formula_Guard</x:v>
      </x:c>
      <x:c r="CM11959" t="str">
        <x:v>C302</x:v>
      </x:c>
      <x:c r="CN11959" t="str">
        <x:v>F:=IF(ISNUMBER($K29),$K29,IF($K29="INVALID_OVERRIDE","INVALID_OVERRIDE",IF($G29&lt;0,MAX(-1,'Subgroup_Overrides'!$B$7*$G29),$G29)))</x:v>
      </x:c>
      <x:c r="CO11959" t="n">
        <x:f>IFERROR(IF(AND(TYPE('Workbook_Formula_Guard'!C302)=TYPE(CN11959),ISBLANK('Workbook_Formula_Guard'!C302)=ISBLANK(CN11959),EXACT('Workbook_Formula_Guard'!C302,CN11959)),0,1),1)</x:f>
        <x:v>0</x:v>
      </x:c>
    </x:row>
    <x:row r="11960">
      <x:c r="CL11960" t="str">
        <x:v>Workbook_Formula_Guard</x:v>
      </x:c>
      <x:c r="CM11960" t="str">
        <x:v>A303</x:v>
      </x:c>
      <x:c r="CN11960" t="str">
        <x:v>Rights_Coverage_View</x:v>
      </x:c>
      <x:c r="CO11960" t="n">
        <x:f>IFERROR(IF(AND(TYPE('Workbook_Formula_Guard'!A303)=TYPE(CN11960),ISBLANK('Workbook_Formula_Guard'!A303)=ISBLANK(CN11960),EXACT('Workbook_Formula_Guard'!A303,CN11960)),0,1),1)</x:f>
        <x:v>0</x:v>
      </x:c>
    </x:row>
    <x:row r="11961">
      <x:c r="CL11961" t="str">
        <x:v>Workbook_Formula_Guard</x:v>
      </x:c>
      <x:c r="CM11961" t="str">
        <x:v>B303</x:v>
      </x:c>
      <x:c r="CN11961" t="str">
        <x:v>J29</x:v>
      </x:c>
      <x:c r="CO11961" t="n">
        <x:f>IFERROR(IF(AND(TYPE('Workbook_Formula_Guard'!B303)=TYPE(CN11961),ISBLANK('Workbook_Formula_Guard'!B303)=ISBLANK(CN11961),EXACT('Workbook_Formula_Guard'!B303,CN11961)),0,1),1)</x:f>
        <x:v>0</x:v>
      </x:c>
    </x:row>
    <x:row r="11962">
      <x:c r="CL11962" t="str">
        <x:v>Workbook_Formula_Guard</x:v>
      </x:c>
      <x:c r="CM11962" t="str">
        <x:v>C303</x:v>
      </x:c>
      <x:c r="CN11962" t="str">
        <x:v>F:=IFERROR(IF(COUNTIF('Subgroup_Overrides'!$H$11:$H$100,"A|"&amp;$C29&amp;"|"&amp;$D29)=0,"",IF(AND(COUNTIF('Subgroup_Overrides'!$H$11:$H$100,"A|"&amp;$C29&amp;"|"&amp;$D29)=1,ISNUMBER(INDEX('Subgroup_Overrides'!$F$11:$F$100,MATCH("A|"&amp;$C29&amp;"|"&amp;$D29,'Subgroup_Overrides'!$H$11:$H$100,0))),NOT(ISBLANK(INDEX('Subgroup_Overrides'!$F$11:$F$100,MATCH("A|"&amp;$C29&amp;"|"&amp;$D29,'Subgroup_Overrides'!$H$11:$H$100,0)))),INDEX('Subgroup_Overrides'!$F$11:$F$100,MATCH("A|"&amp;$C29&amp;"|"&amp;$D29,'Subgroup_Overrides'!$H$11:$H$100,0))&gt;=-1,INDEX('Subgroup_Overrides'!$F$11:$F$100,MATCH("A|"&amp;$C29&amp;"|"&amp;$D29,'Subgroup_Overrides'!$H$11:$H$100,0))&lt;=1,LEN(TRIM(INDEX('Subgroup_Overrides'!$G$11:$G$100,MATCH("A|"&amp;$C29&amp;"|"&amp;$D29,'Subgroup_Overrides'!$H$11:$H$100,0))))&gt;0),INDEX('Subgroup_Overrides'!$F$11:$F$100,MATCH("A|"&amp;$C29&amp;"|"&amp;$D29,'Subgroup_Overrides'!$H$11:$H$100,0)),"INVALID_OVERRIDE")),"INVALID_OVERRIDE")</x:v>
      </x:c>
      <x:c r="CO11962" t="n">
        <x:f>IFERROR(IF(AND(TYPE('Workbook_Formula_Guard'!C303)=TYPE(CN11962),ISBLANK('Workbook_Formula_Guard'!C303)=ISBLANK(CN11962),EXACT('Workbook_Formula_Guard'!C303,CN11962)),0,1),1)</x:f>
        <x:v>0</x:v>
      </x:c>
    </x:row>
    <x:row r="11963">
      <x:c r="CL11963" t="str">
        <x:v>Workbook_Formula_Guard</x:v>
      </x:c>
      <x:c r="CM11963" t="str">
        <x:v>A304</x:v>
      </x:c>
      <x:c r="CN11963" t="str">
        <x:v>Rights_Coverage_View</x:v>
      </x:c>
      <x:c r="CO11963" t="n">
        <x:f>IFERROR(IF(AND(TYPE('Workbook_Formula_Guard'!A304)=TYPE(CN11963),ISBLANK('Workbook_Formula_Guard'!A304)=ISBLANK(CN11963),EXACT('Workbook_Formula_Guard'!A304,CN11963)),0,1),1)</x:f>
        <x:v>0</x:v>
      </x:c>
    </x:row>
    <x:row r="11964">
      <x:c r="CL11964" t="str">
        <x:v>Workbook_Formula_Guard</x:v>
      </x:c>
      <x:c r="CM11964" t="str">
        <x:v>B304</x:v>
      </x:c>
      <x:c r="CN11964" t="str">
        <x:v>K29</x:v>
      </x:c>
      <x:c r="CO11964" t="n">
        <x:f>IFERROR(IF(AND(TYPE('Workbook_Formula_Guard'!B304)=TYPE(CN11964),ISBLANK('Workbook_Formula_Guard'!B304)=ISBLANK(CN11964),EXACT('Workbook_Formula_Guard'!B304,CN11964)),0,1),1)</x:f>
        <x:v>0</x:v>
      </x:c>
    </x:row>
    <x:row r="11965">
      <x:c r="CL11965" t="str">
        <x:v>Workbook_Formula_Guard</x:v>
      </x:c>
      <x:c r="CM11965" t="str">
        <x:v>C304</x:v>
      </x:c>
      <x:c r="CN11965" t="str">
        <x:v>F:=IFERROR(IF(COUNTIF('Subgroup_Overrides'!$H$11:$H$100,"B|"&amp;$C29&amp;"|"&amp;$D29)=0,"",IF(AND(COUNTIF('Subgroup_Overrides'!$H$11:$H$100,"B|"&amp;$C29&amp;"|"&amp;$D29)=1,ISNUMBER(INDEX('Subgroup_Overrides'!$F$11:$F$100,MATCH("B|"&amp;$C29&amp;"|"&amp;$D29,'Subgroup_Overrides'!$H$11:$H$100,0))),NOT(ISBLANK(INDEX('Subgroup_Overrides'!$F$11:$F$100,MATCH("B|"&amp;$C29&amp;"|"&amp;$D29,'Subgroup_Overrides'!$H$11:$H$100,0)))),INDEX('Subgroup_Overrides'!$F$11:$F$100,MATCH("B|"&amp;$C29&amp;"|"&amp;$D29,'Subgroup_Overrides'!$H$11:$H$100,0))&gt;=-1,INDEX('Subgroup_Overrides'!$F$11:$F$100,MATCH("B|"&amp;$C29&amp;"|"&amp;$D29,'Subgroup_Overrides'!$H$11:$H$100,0))&lt;=1,LEN(TRIM(INDEX('Subgroup_Overrides'!$G$11:$G$100,MATCH("B|"&amp;$C29&amp;"|"&amp;$D29,'Subgroup_Overrides'!$H$11:$H$100,0))))&gt;0),INDEX('Subgroup_Overrides'!$F$11:$F$100,MATCH("B|"&amp;$C29&amp;"|"&amp;$D29,'Subgroup_Overrides'!$H$11:$H$100,0)),"INVALID_OVERRIDE")),"INVALID_OVERRIDE")</x:v>
      </x:c>
      <x:c r="CO11965" t="n">
        <x:f>IFERROR(IF(AND(TYPE('Workbook_Formula_Guard'!C304)=TYPE(CN11965),ISBLANK('Workbook_Formula_Guard'!C304)=ISBLANK(CN11965),EXACT('Workbook_Formula_Guard'!C304,CN11965)),0,1),1)</x:f>
        <x:v>0</x:v>
      </x:c>
    </x:row>
    <x:row r="11966">
      <x:c r="CL11966" t="str">
        <x:v>Workbook_Formula_Guard</x:v>
      </x:c>
      <x:c r="CM11966" t="str">
        <x:v>A305</x:v>
      </x:c>
      <x:c r="CN11966" t="str">
        <x:v>Rights_Coverage_View</x:v>
      </x:c>
      <x:c r="CO11966" t="n">
        <x:f>IFERROR(IF(AND(TYPE('Workbook_Formula_Guard'!A305)=TYPE(CN11966),ISBLANK('Workbook_Formula_Guard'!A305)=ISBLANK(CN11966),EXACT('Workbook_Formula_Guard'!A305,CN11966)),0,1),1)</x:f>
        <x:v>0</x:v>
      </x:c>
    </x:row>
    <x:row r="11967">
      <x:c r="CL11967" t="str">
        <x:v>Workbook_Formula_Guard</x:v>
      </x:c>
      <x:c r="CM11967" t="str">
        <x:v>B305</x:v>
      </x:c>
      <x:c r="CN11967" t="str">
        <x:v>L29</x:v>
      </x:c>
      <x:c r="CO11967" t="n">
        <x:f>IFERROR(IF(AND(TYPE('Workbook_Formula_Guard'!B305)=TYPE(CN11967),ISBLANK('Workbook_Formula_Guard'!B305)=ISBLANK(CN11967),EXACT('Workbook_Formula_Guard'!B305,CN11967)),0,1),1)</x:f>
        <x:v>0</x:v>
      </x:c>
    </x:row>
    <x:row r="11968">
      <x:c r="CL11968" t="str">
        <x:v>Workbook_Formula_Guard</x:v>
      </x:c>
      <x:c r="CM11968" t="str">
        <x:v>C305</x:v>
      </x:c>
      <x:c r="CN11968" t="str">
        <x:v>F:=TRIM(B29)</x:v>
      </x:c>
      <x:c r="CO11968" t="n">
        <x:f>IFERROR(IF(AND(TYPE('Workbook_Formula_Guard'!C305)=TYPE(CN11968),ISBLANK('Workbook_Formula_Guard'!C305)=ISBLANK(CN11968),EXACT('Workbook_Formula_Guard'!C305,CN11968)),0,1),1)</x:f>
        <x:v>0</x:v>
      </x:c>
    </x:row>
    <x:row r="11969">
      <x:c r="CL11969" t="str">
        <x:v>Workbook_Formula_Guard</x:v>
      </x:c>
      <x:c r="CM11969" t="str">
        <x:v>A306</x:v>
      </x:c>
      <x:c r="CN11969" t="str">
        <x:v>Rights_Coverage_View</x:v>
      </x:c>
      <x:c r="CO11969" t="n">
        <x:f>IFERROR(IF(AND(TYPE('Workbook_Formula_Guard'!A306)=TYPE(CN11969),ISBLANK('Workbook_Formula_Guard'!A306)=ISBLANK(CN11969),EXACT('Workbook_Formula_Guard'!A306,CN11969)),0,1),1)</x:f>
        <x:v>0</x:v>
      </x:c>
    </x:row>
    <x:row r="11970">
      <x:c r="CL11970" t="str">
        <x:v>Workbook_Formula_Guard</x:v>
      </x:c>
      <x:c r="CM11970" t="str">
        <x:v>B306</x:v>
      </x:c>
      <x:c r="CN11970" t="str">
        <x:v>M29</x:v>
      </x:c>
      <x:c r="CO11970" t="n">
        <x:f>IFERROR(IF(AND(TYPE('Workbook_Formula_Guard'!B306)=TYPE(CN11970),ISBLANK('Workbook_Formula_Guard'!B306)=ISBLANK(CN11970),EXACT('Workbook_Formula_Guard'!B306,CN11970)),0,1),1)</x:f>
        <x:v>0</x:v>
      </x:c>
    </x:row>
    <x:row r="11971">
      <x:c r="CL11971" t="str">
        <x:v>Workbook_Formula_Guard</x:v>
      </x:c>
      <x:c r="CM11971" t="str">
        <x:v>C306</x:v>
      </x:c>
      <x:c r="CN11971" t="str">
        <x:v>F:=IF(ISNUMBER($H29),$H29,"")</x:v>
      </x:c>
      <x:c r="CO11971" t="n">
        <x:f>IFERROR(IF(AND(TYPE('Workbook_Formula_Guard'!C306)=TYPE(CN11971),ISBLANK('Workbook_Formula_Guard'!C306)=ISBLANK(CN11971),EXACT('Workbook_Formula_Guard'!C306,CN11971)),0,1),1)</x:f>
        <x:v>0</x:v>
      </x:c>
    </x:row>
    <x:row r="11972">
      <x:c r="CL11972" t="str">
        <x:v>Workbook_Formula_Guard</x:v>
      </x:c>
      <x:c r="CM11972" t="str">
        <x:v>A307</x:v>
      </x:c>
      <x:c r="CN11972" t="str">
        <x:v>Rights_Coverage_View</x:v>
      </x:c>
      <x:c r="CO11972" t="n">
        <x:f>IFERROR(IF(AND(TYPE('Workbook_Formula_Guard'!A307)=TYPE(CN11972),ISBLANK('Workbook_Formula_Guard'!A307)=ISBLANK(CN11972),EXACT('Workbook_Formula_Guard'!A307,CN11972)),0,1),1)</x:f>
        <x:v>0</x:v>
      </x:c>
    </x:row>
    <x:row r="11973">
      <x:c r="CL11973" t="str">
        <x:v>Workbook_Formula_Guard</x:v>
      </x:c>
      <x:c r="CM11973" t="str">
        <x:v>B307</x:v>
      </x:c>
      <x:c r="CN11973" t="str">
        <x:v>N29</x:v>
      </x:c>
      <x:c r="CO11973" t="n">
        <x:f>IFERROR(IF(AND(TYPE('Workbook_Formula_Guard'!B307)=TYPE(CN11973),ISBLANK('Workbook_Formula_Guard'!B307)=ISBLANK(CN11973),EXACT('Workbook_Formula_Guard'!B307,CN11973)),0,1),1)</x:f>
        <x:v>0</x:v>
      </x:c>
    </x:row>
    <x:row r="11974">
      <x:c r="CL11974" t="str">
        <x:v>Workbook_Formula_Guard</x:v>
      </x:c>
      <x:c r="CM11974" t="str">
        <x:v>C307</x:v>
      </x:c>
      <x:c r="CN11974" t="str">
        <x:v>F:=IF(ISNUMBER($I29),$I29,"")</x:v>
      </x:c>
      <x:c r="CO11974" t="n">
        <x:f>IFERROR(IF(AND(TYPE('Workbook_Formula_Guard'!C307)=TYPE(CN11974),ISBLANK('Workbook_Formula_Guard'!C307)=ISBLANK(CN11974),EXACT('Workbook_Formula_Guard'!C307,CN11974)),0,1),1)</x:f>
        <x:v>0</x:v>
      </x:c>
    </x:row>
    <x:row r="11975">
      <x:c r="CL11975" t="str">
        <x:v>Workbook_Formula_Guard</x:v>
      </x:c>
      <x:c r="CM11975" t="str">
        <x:v>A308</x:v>
      </x:c>
      <x:c r="CN11975" t="str">
        <x:v>Rights_Coverage_View</x:v>
      </x:c>
      <x:c r="CO11975" t="n">
        <x:f>IFERROR(IF(AND(TYPE('Workbook_Formula_Guard'!A308)=TYPE(CN11975),ISBLANK('Workbook_Formula_Guard'!A308)=ISBLANK(CN11975),EXACT('Workbook_Formula_Guard'!A308,CN11975)),0,1),1)</x:f>
        <x:v>0</x:v>
      </x:c>
    </x:row>
    <x:row r="11976">
      <x:c r="CL11976" t="str">
        <x:v>Workbook_Formula_Guard</x:v>
      </x:c>
      <x:c r="CM11976" t="str">
        <x:v>B308</x:v>
      </x:c>
      <x:c r="CN11976" t="str">
        <x:v>O29</x:v>
      </x:c>
      <x:c r="CO11976" t="n">
        <x:f>IFERROR(IF(AND(TYPE('Workbook_Formula_Guard'!B308)=TYPE(CN11976),ISBLANK('Workbook_Formula_Guard'!B308)=ISBLANK(CN11976),EXACT('Workbook_Formula_Guard'!B308,CN11976)),0,1),1)</x:f>
        <x:v>0</x:v>
      </x:c>
    </x:row>
    <x:row r="11977">
      <x:c r="CL11977" t="str">
        <x:v>Workbook_Formula_Guard</x:v>
      </x:c>
      <x:c r="CM11977" t="str">
        <x:v>C308</x:v>
      </x:c>
      <x:c r="CN11977" t="str">
        <x:v>F:=IF(ISNUMBER($M29),$B29&amp;"|"&amp;ROUND($M29*1000000000000,0),"")</x:v>
      </x:c>
      <x:c r="CO11977" t="n">
        <x:f>IFERROR(IF(AND(TYPE('Workbook_Formula_Guard'!C308)=TYPE(CN11977),ISBLANK('Workbook_Formula_Guard'!C308)=ISBLANK(CN11977),EXACT('Workbook_Formula_Guard'!C308,CN11977)),0,1),1)</x:f>
        <x:v>0</x:v>
      </x:c>
    </x:row>
    <x:row r="11978">
      <x:c r="CL11978" t="str">
        <x:v>Workbook_Formula_Guard</x:v>
      </x:c>
      <x:c r="CM11978" t="str">
        <x:v>A309</x:v>
      </x:c>
      <x:c r="CN11978" t="str">
        <x:v>Rights_Coverage_View</x:v>
      </x:c>
      <x:c r="CO11978" t="n">
        <x:f>IFERROR(IF(AND(TYPE('Workbook_Formula_Guard'!A309)=TYPE(CN11978),ISBLANK('Workbook_Formula_Guard'!A309)=ISBLANK(CN11978),EXACT('Workbook_Formula_Guard'!A309,CN11978)),0,1),1)</x:f>
        <x:v>0</x:v>
      </x:c>
    </x:row>
    <x:row r="11979">
      <x:c r="CL11979" t="str">
        <x:v>Workbook_Formula_Guard</x:v>
      </x:c>
      <x:c r="CM11979" t="str">
        <x:v>B309</x:v>
      </x:c>
      <x:c r="CN11979" t="str">
        <x:v>P29</x:v>
      </x:c>
      <x:c r="CO11979" t="n">
        <x:f>IFERROR(IF(AND(TYPE('Workbook_Formula_Guard'!B309)=TYPE(CN11979),ISBLANK('Workbook_Formula_Guard'!B309)=ISBLANK(CN11979),EXACT('Workbook_Formula_Guard'!B309,CN11979)),0,1),1)</x:f>
        <x:v>0</x:v>
      </x:c>
    </x:row>
    <x:row r="11980">
      <x:c r="CL11980" t="str">
        <x:v>Workbook_Formula_Guard</x:v>
      </x:c>
      <x:c r="CM11980" t="str">
        <x:v>C309</x:v>
      </x:c>
      <x:c r="CN11980" t="str">
        <x:v>F:=IF(ISNUMBER($N29),$B29&amp;"|"&amp;ROUND($N29*1000000000000,0),"")</x:v>
      </x:c>
      <x:c r="CO11980" t="n">
        <x:f>IFERROR(IF(AND(TYPE('Workbook_Formula_Guard'!C309)=TYPE(CN11980),ISBLANK('Workbook_Formula_Guard'!C309)=ISBLANK(CN11980),EXACT('Workbook_Formula_Guard'!C309,CN11980)),0,1),1)</x:f>
        <x:v>0</x:v>
      </x:c>
    </x:row>
    <x:row r="11981">
      <x:c r="CL11981" t="str">
        <x:v>Workbook_Formula_Guard</x:v>
      </x:c>
      <x:c r="CM11981" t="str">
        <x:v>A310</x:v>
      </x:c>
      <x:c r="CN11981" t="str">
        <x:v>Rights_Coverage_View</x:v>
      </x:c>
      <x:c r="CO11981" t="n">
        <x:f>IFERROR(IF(AND(TYPE('Workbook_Formula_Guard'!A310)=TYPE(CN11981),ISBLANK('Workbook_Formula_Guard'!A310)=ISBLANK(CN11981),EXACT('Workbook_Formula_Guard'!A310,CN11981)),0,1),1)</x:f>
        <x:v>0</x:v>
      </x:c>
    </x:row>
    <x:row r="11982">
      <x:c r="CL11982" t="str">
        <x:v>Workbook_Formula_Guard</x:v>
      </x:c>
      <x:c r="CM11982" t="str">
        <x:v>B310</x:v>
      </x:c>
      <x:c r="CN11982" t="str">
        <x:v>F30</x:v>
      </x:c>
      <x:c r="CO11982" t="n">
        <x:f>IFERROR(IF(AND(TYPE('Workbook_Formula_Guard'!B310)=TYPE(CN11982),ISBLANK('Workbook_Formula_Guard'!B310)=ISBLANK(CN11982),EXACT('Workbook_Formula_Guard'!B310,CN11982)),0,1),1)</x:f>
        <x:v>0</x:v>
      </x:c>
    </x:row>
    <x:row r="11983">
      <x:c r="CL11983" t="str">
        <x:v>Workbook_Formula_Guard</x:v>
      </x:c>
      <x:c r="CM11983" t="str">
        <x:v>C310</x:v>
      </x:c>
      <x:c r="CN11983" t="str">
        <x:v>F:=INDEX(I_prop!$B$7:$H$13, MATCH($C30, I_prop!$A$7:$A$13,0), MATCH($D30, I_prop!$B$6:$H$6,0))</x:v>
      </x:c>
      <x:c r="CO11983" t="n">
        <x:f>IFERROR(IF(AND(TYPE('Workbook_Formula_Guard'!C310)=TYPE(CN11983),ISBLANK('Workbook_Formula_Guard'!C310)=ISBLANK(CN11983),EXACT('Workbook_Formula_Guard'!C310,CN11983)),0,1),1)</x:f>
        <x:v>0</x:v>
      </x:c>
    </x:row>
    <x:row r="11984">
      <x:c r="CL11984" t="str">
        <x:v>Workbook_Formula_Guard</x:v>
      </x:c>
      <x:c r="CM11984" t="str">
        <x:v>A311</x:v>
      </x:c>
      <x:c r="CN11984" t="str">
        <x:v>Rights_Coverage_View</x:v>
      </x:c>
      <x:c r="CO11984" t="n">
        <x:f>IFERROR(IF(AND(TYPE('Workbook_Formula_Guard'!A311)=TYPE(CN11984),ISBLANK('Workbook_Formula_Guard'!A311)=ISBLANK(CN11984),EXACT('Workbook_Formula_Guard'!A311,CN11984)),0,1),1)</x:f>
        <x:v>0</x:v>
      </x:c>
    </x:row>
    <x:row r="11985">
      <x:c r="CL11985" t="str">
        <x:v>Workbook_Formula_Guard</x:v>
      </x:c>
      <x:c r="CM11985" t="str">
        <x:v>B311</x:v>
      </x:c>
      <x:c r="CN11985" t="str">
        <x:v>G30</x:v>
      </x:c>
      <x:c r="CO11985" t="n">
        <x:f>IFERROR(IF(AND(TYPE('Workbook_Formula_Guard'!B311)=TYPE(CN11985),ISBLANK('Workbook_Formula_Guard'!B311)=ISBLANK(CN11985),EXACT('Workbook_Formula_Guard'!B311,CN11985)),0,1),1)</x:f>
        <x:v>0</x:v>
      </x:c>
    </x:row>
    <x:row r="11986">
      <x:c r="CL11986" t="str">
        <x:v>Workbook_Formula_Guard</x:v>
      </x:c>
      <x:c r="CM11986" t="str">
        <x:v>C311</x:v>
      </x:c>
      <x:c r="CN11986" t="str">
        <x:v>F:=INDEX(I_prop!$B$18:$H$24, MATCH($C30, I_prop!$A$18:$A$24,0), MATCH($D30, I_prop!$B$17:$H$17,0))</x:v>
      </x:c>
      <x:c r="CO11986" t="n">
        <x:f>IFERROR(IF(AND(TYPE('Workbook_Formula_Guard'!C311)=TYPE(CN11986),ISBLANK('Workbook_Formula_Guard'!C311)=ISBLANK(CN11986),EXACT('Workbook_Formula_Guard'!C311,CN11986)),0,1),1)</x:f>
        <x:v>0</x:v>
      </x:c>
    </x:row>
    <x:row r="11987">
      <x:c r="CL11987" t="str">
        <x:v>Workbook_Formula_Guard</x:v>
      </x:c>
      <x:c r="CM11987" t="str">
        <x:v>A312</x:v>
      </x:c>
      <x:c r="CN11987" t="str">
        <x:v>Rights_Coverage_View</x:v>
      </x:c>
      <x:c r="CO11987" t="n">
        <x:f>IFERROR(IF(AND(TYPE('Workbook_Formula_Guard'!A312)=TYPE(CN11987),ISBLANK('Workbook_Formula_Guard'!A312)=ISBLANK(CN11987),EXACT('Workbook_Formula_Guard'!A312,CN11987)),0,1),1)</x:f>
        <x:v>0</x:v>
      </x:c>
    </x:row>
    <x:row r="11988">
      <x:c r="CL11988" t="str">
        <x:v>Workbook_Formula_Guard</x:v>
      </x:c>
      <x:c r="CM11988" t="str">
        <x:v>B312</x:v>
      </x:c>
      <x:c r="CN11988" t="str">
        <x:v>H30</x:v>
      </x:c>
      <x:c r="CO11988" t="n">
        <x:f>IFERROR(IF(AND(TYPE('Workbook_Formula_Guard'!B312)=TYPE(CN11988),ISBLANK('Workbook_Formula_Guard'!B312)=ISBLANK(CN11988),EXACT('Workbook_Formula_Guard'!B312,CN11988)),0,1),1)</x:f>
        <x:v>0</x:v>
      </x:c>
    </x:row>
    <x:row r="11989">
      <x:c r="CL11989" t="str">
        <x:v>Workbook_Formula_Guard</x:v>
      </x:c>
      <x:c r="CM11989" t="str">
        <x:v>C312</x:v>
      </x:c>
      <x:c r="CN11989" t="str">
        <x:v>F:=IF(ISNUMBER($J30),$J30,IF($J30="INVALID_OVERRIDE","INVALID_OVERRIDE",IF($F30&lt;0,MAX(-1,'Subgroup_Overrides'!$B$7*$F30),$F30)))</x:v>
      </x:c>
      <x:c r="CO11989" t="n">
        <x:f>IFERROR(IF(AND(TYPE('Workbook_Formula_Guard'!C312)=TYPE(CN11989),ISBLANK('Workbook_Formula_Guard'!C312)=ISBLANK(CN11989),EXACT('Workbook_Formula_Guard'!C312,CN11989)),0,1),1)</x:f>
        <x:v>0</x:v>
      </x:c>
    </x:row>
    <x:row r="11990">
      <x:c r="CL11990" t="str">
        <x:v>Workbook_Formula_Guard</x:v>
      </x:c>
      <x:c r="CM11990" t="str">
        <x:v>A313</x:v>
      </x:c>
      <x:c r="CN11990" t="str">
        <x:v>Rights_Coverage_View</x:v>
      </x:c>
      <x:c r="CO11990" t="n">
        <x:f>IFERROR(IF(AND(TYPE('Workbook_Formula_Guard'!A313)=TYPE(CN11990),ISBLANK('Workbook_Formula_Guard'!A313)=ISBLANK(CN11990),EXACT('Workbook_Formula_Guard'!A313,CN11990)),0,1),1)</x:f>
        <x:v>0</x:v>
      </x:c>
    </x:row>
    <x:row r="11991">
      <x:c r="CL11991" t="str">
        <x:v>Workbook_Formula_Guard</x:v>
      </x:c>
      <x:c r="CM11991" t="str">
        <x:v>B313</x:v>
      </x:c>
      <x:c r="CN11991" t="str">
        <x:v>I30</x:v>
      </x:c>
      <x:c r="CO11991" t="n">
        <x:f>IFERROR(IF(AND(TYPE('Workbook_Formula_Guard'!B313)=TYPE(CN11991),ISBLANK('Workbook_Formula_Guard'!B313)=ISBLANK(CN11991),EXACT('Workbook_Formula_Guard'!B313,CN11991)),0,1),1)</x:f>
        <x:v>0</x:v>
      </x:c>
    </x:row>
    <x:row r="11992">
      <x:c r="CL11992" t="str">
        <x:v>Workbook_Formula_Guard</x:v>
      </x:c>
      <x:c r="CM11992" t="str">
        <x:v>C313</x:v>
      </x:c>
      <x:c r="CN11992" t="str">
        <x:v>F:=IF(ISNUMBER($K30),$K30,IF($K30="INVALID_OVERRIDE","INVALID_OVERRIDE",IF($G30&lt;0,MAX(-1,'Subgroup_Overrides'!$B$7*$G30),$G30)))</x:v>
      </x:c>
      <x:c r="CO11992" t="n">
        <x:f>IFERROR(IF(AND(TYPE('Workbook_Formula_Guard'!C313)=TYPE(CN11992),ISBLANK('Workbook_Formula_Guard'!C313)=ISBLANK(CN11992),EXACT('Workbook_Formula_Guard'!C313,CN11992)),0,1),1)</x:f>
        <x:v>0</x:v>
      </x:c>
    </x:row>
    <x:row r="11993">
      <x:c r="CL11993" t="str">
        <x:v>Workbook_Formula_Guard</x:v>
      </x:c>
      <x:c r="CM11993" t="str">
        <x:v>A314</x:v>
      </x:c>
      <x:c r="CN11993" t="str">
        <x:v>Rights_Coverage_View</x:v>
      </x:c>
      <x:c r="CO11993" t="n">
        <x:f>IFERROR(IF(AND(TYPE('Workbook_Formula_Guard'!A314)=TYPE(CN11993),ISBLANK('Workbook_Formula_Guard'!A314)=ISBLANK(CN11993),EXACT('Workbook_Formula_Guard'!A314,CN11993)),0,1),1)</x:f>
        <x:v>0</x:v>
      </x:c>
    </x:row>
    <x:row r="11994">
      <x:c r="CL11994" t="str">
        <x:v>Workbook_Formula_Guard</x:v>
      </x:c>
      <x:c r="CM11994" t="str">
        <x:v>B314</x:v>
      </x:c>
      <x:c r="CN11994" t="str">
        <x:v>J30</x:v>
      </x:c>
      <x:c r="CO11994" t="n">
        <x:f>IFERROR(IF(AND(TYPE('Workbook_Formula_Guard'!B314)=TYPE(CN11994),ISBLANK('Workbook_Formula_Guard'!B314)=ISBLANK(CN11994),EXACT('Workbook_Formula_Guard'!B314,CN11994)),0,1),1)</x:f>
        <x:v>0</x:v>
      </x:c>
    </x:row>
    <x:row r="11995">
      <x:c r="CL11995" t="str">
        <x:v>Workbook_Formula_Guard</x:v>
      </x:c>
      <x:c r="CM11995" t="str">
        <x:v>C314</x:v>
      </x:c>
      <x:c r="CN11995" t="str">
        <x:v>F:=IFERROR(IF(COUNTIF('Subgroup_Overrides'!$H$11:$H$100,"A|"&amp;$C30&amp;"|"&amp;$D30)=0,"",IF(AND(COUNTIF('Subgroup_Overrides'!$H$11:$H$100,"A|"&amp;$C30&amp;"|"&amp;$D30)=1,ISNUMBER(INDEX('Subgroup_Overrides'!$F$11:$F$100,MATCH("A|"&amp;$C30&amp;"|"&amp;$D30,'Subgroup_Overrides'!$H$11:$H$100,0))),NOT(ISBLANK(INDEX('Subgroup_Overrides'!$F$11:$F$100,MATCH("A|"&amp;$C30&amp;"|"&amp;$D30,'Subgroup_Overrides'!$H$11:$H$100,0)))),INDEX('Subgroup_Overrides'!$F$11:$F$100,MATCH("A|"&amp;$C30&amp;"|"&amp;$D30,'Subgroup_Overrides'!$H$11:$H$100,0))&gt;=-1,INDEX('Subgroup_Overrides'!$F$11:$F$100,MATCH("A|"&amp;$C30&amp;"|"&amp;$D30,'Subgroup_Overrides'!$H$11:$H$100,0))&lt;=1,LEN(TRIM(INDEX('Subgroup_Overrides'!$G$11:$G$100,MATCH("A|"&amp;$C30&amp;"|"&amp;$D30,'Subgroup_Overrides'!$H$11:$H$100,0))))&gt;0),INDEX('Subgroup_Overrides'!$F$11:$F$100,MATCH("A|"&amp;$C30&amp;"|"&amp;$D30,'Subgroup_Overrides'!$H$11:$H$100,0)),"INVALID_OVERRIDE")),"INVALID_OVERRIDE")</x:v>
      </x:c>
      <x:c r="CO11995" t="n">
        <x:f>IFERROR(IF(AND(TYPE('Workbook_Formula_Guard'!C314)=TYPE(CN11995),ISBLANK('Workbook_Formula_Guard'!C314)=ISBLANK(CN11995),EXACT('Workbook_Formula_Guard'!C314,CN11995)),0,1),1)</x:f>
        <x:v>0</x:v>
      </x:c>
    </x:row>
    <x:row r="11996">
      <x:c r="CL11996" t="str">
        <x:v>Workbook_Formula_Guard</x:v>
      </x:c>
      <x:c r="CM11996" t="str">
        <x:v>A315</x:v>
      </x:c>
      <x:c r="CN11996" t="str">
        <x:v>Rights_Coverage_View</x:v>
      </x:c>
      <x:c r="CO11996" t="n">
        <x:f>IFERROR(IF(AND(TYPE('Workbook_Formula_Guard'!A315)=TYPE(CN11996),ISBLANK('Workbook_Formula_Guard'!A315)=ISBLANK(CN11996),EXACT('Workbook_Formula_Guard'!A315,CN11996)),0,1),1)</x:f>
        <x:v>0</x:v>
      </x:c>
    </x:row>
    <x:row r="11997">
      <x:c r="CL11997" t="str">
        <x:v>Workbook_Formula_Guard</x:v>
      </x:c>
      <x:c r="CM11997" t="str">
        <x:v>B315</x:v>
      </x:c>
      <x:c r="CN11997" t="str">
        <x:v>K30</x:v>
      </x:c>
      <x:c r="CO11997" t="n">
        <x:f>IFERROR(IF(AND(TYPE('Workbook_Formula_Guard'!B315)=TYPE(CN11997),ISBLANK('Workbook_Formula_Guard'!B315)=ISBLANK(CN11997),EXACT('Workbook_Formula_Guard'!B315,CN11997)),0,1),1)</x:f>
        <x:v>0</x:v>
      </x:c>
    </x:row>
    <x:row r="11998">
      <x:c r="CL11998" t="str">
        <x:v>Workbook_Formula_Guard</x:v>
      </x:c>
      <x:c r="CM11998" t="str">
        <x:v>C315</x:v>
      </x:c>
      <x:c r="CN11998" t="str">
        <x:v>F:=IFERROR(IF(COUNTIF('Subgroup_Overrides'!$H$11:$H$100,"B|"&amp;$C30&amp;"|"&amp;$D30)=0,"",IF(AND(COUNTIF('Subgroup_Overrides'!$H$11:$H$100,"B|"&amp;$C30&amp;"|"&amp;$D30)=1,ISNUMBER(INDEX('Subgroup_Overrides'!$F$11:$F$100,MATCH("B|"&amp;$C30&amp;"|"&amp;$D30,'Subgroup_Overrides'!$H$11:$H$100,0))),NOT(ISBLANK(INDEX('Subgroup_Overrides'!$F$11:$F$100,MATCH("B|"&amp;$C30&amp;"|"&amp;$D30,'Subgroup_Overrides'!$H$11:$H$100,0)))),INDEX('Subgroup_Overrides'!$F$11:$F$100,MATCH("B|"&amp;$C30&amp;"|"&amp;$D30,'Subgroup_Overrides'!$H$11:$H$100,0))&gt;=-1,INDEX('Subgroup_Overrides'!$F$11:$F$100,MATCH("B|"&amp;$C30&amp;"|"&amp;$D30,'Subgroup_Overrides'!$H$11:$H$100,0))&lt;=1,LEN(TRIM(INDEX('Subgroup_Overrides'!$G$11:$G$100,MATCH("B|"&amp;$C30&amp;"|"&amp;$D30,'Subgroup_Overrides'!$H$11:$H$100,0))))&gt;0),INDEX('Subgroup_Overrides'!$F$11:$F$100,MATCH("B|"&amp;$C30&amp;"|"&amp;$D30,'Subgroup_Overrides'!$H$11:$H$100,0)),"INVALID_OVERRIDE")),"INVALID_OVERRIDE")</x:v>
      </x:c>
      <x:c r="CO11998" t="n">
        <x:f>IFERROR(IF(AND(TYPE('Workbook_Formula_Guard'!C315)=TYPE(CN11998),ISBLANK('Workbook_Formula_Guard'!C315)=ISBLANK(CN11998),EXACT('Workbook_Formula_Guard'!C315,CN11998)),0,1),1)</x:f>
        <x:v>0</x:v>
      </x:c>
    </x:row>
    <x:row r="11999">
      <x:c r="CL11999" t="str">
        <x:v>Workbook_Formula_Guard</x:v>
      </x:c>
      <x:c r="CM11999" t="str">
        <x:v>A316</x:v>
      </x:c>
      <x:c r="CN11999" t="str">
        <x:v>Rights_Coverage_View</x:v>
      </x:c>
      <x:c r="CO11999" t="n">
        <x:f>IFERROR(IF(AND(TYPE('Workbook_Formula_Guard'!A316)=TYPE(CN11999),ISBLANK('Workbook_Formula_Guard'!A316)=ISBLANK(CN11999),EXACT('Workbook_Formula_Guard'!A316,CN11999)),0,1),1)</x:f>
        <x:v>0</x:v>
      </x:c>
    </x:row>
    <x:row r="12000">
      <x:c r="CL12000" t="str">
        <x:v>Workbook_Formula_Guard</x:v>
      </x:c>
      <x:c r="CM12000" t="str">
        <x:v>B316</x:v>
      </x:c>
      <x:c r="CN12000" t="str">
        <x:v>L30</x:v>
      </x:c>
      <x:c r="CO12000" t="n">
        <x:f>IFERROR(IF(AND(TYPE('Workbook_Formula_Guard'!B316)=TYPE(CN12000),ISBLANK('Workbook_Formula_Guard'!B316)=ISBLANK(CN12000),EXACT('Workbook_Formula_Guard'!B316,CN12000)),0,1),1)</x:f>
        <x:v>0</x:v>
      </x:c>
    </x:row>
    <x:row r="12001">
      <x:c r="CL12001" t="str">
        <x:v>Workbook_Formula_Guard</x:v>
      </x:c>
      <x:c r="CM12001" t="str">
        <x:v>C316</x:v>
      </x:c>
      <x:c r="CN12001" t="str">
        <x:v>F:=TRIM(B30)</x:v>
      </x:c>
      <x:c r="CO12001" t="n">
        <x:f>IFERROR(IF(AND(TYPE('Workbook_Formula_Guard'!C316)=TYPE(CN12001),ISBLANK('Workbook_Formula_Guard'!C316)=ISBLANK(CN12001),EXACT('Workbook_Formula_Guard'!C316,CN12001)),0,1),1)</x:f>
        <x:v>0</x:v>
      </x:c>
    </x:row>
    <x:row r="12002">
      <x:c r="CL12002" t="str">
        <x:v>Workbook_Formula_Guard</x:v>
      </x:c>
      <x:c r="CM12002" t="str">
        <x:v>A317</x:v>
      </x:c>
      <x:c r="CN12002" t="str">
        <x:v>Rights_Coverage_View</x:v>
      </x:c>
      <x:c r="CO12002" t="n">
        <x:f>IFERROR(IF(AND(TYPE('Workbook_Formula_Guard'!A317)=TYPE(CN12002),ISBLANK('Workbook_Formula_Guard'!A317)=ISBLANK(CN12002),EXACT('Workbook_Formula_Guard'!A317,CN12002)),0,1),1)</x:f>
        <x:v>0</x:v>
      </x:c>
    </x:row>
    <x:row r="12003">
      <x:c r="CL12003" t="str">
        <x:v>Workbook_Formula_Guard</x:v>
      </x:c>
      <x:c r="CM12003" t="str">
        <x:v>B317</x:v>
      </x:c>
      <x:c r="CN12003" t="str">
        <x:v>M30</x:v>
      </x:c>
      <x:c r="CO12003" t="n">
        <x:f>IFERROR(IF(AND(TYPE('Workbook_Formula_Guard'!B317)=TYPE(CN12003),ISBLANK('Workbook_Formula_Guard'!B317)=ISBLANK(CN12003),EXACT('Workbook_Formula_Guard'!B317,CN12003)),0,1),1)</x:f>
        <x:v>0</x:v>
      </x:c>
    </x:row>
    <x:row r="12004">
      <x:c r="CL12004" t="str">
        <x:v>Workbook_Formula_Guard</x:v>
      </x:c>
      <x:c r="CM12004" t="str">
        <x:v>C317</x:v>
      </x:c>
      <x:c r="CN12004" t="str">
        <x:v>F:=IF(ISNUMBER($H30),$H30,"")</x:v>
      </x:c>
      <x:c r="CO12004" t="n">
        <x:f>IFERROR(IF(AND(TYPE('Workbook_Formula_Guard'!C317)=TYPE(CN12004),ISBLANK('Workbook_Formula_Guard'!C317)=ISBLANK(CN12004),EXACT('Workbook_Formula_Guard'!C317,CN12004)),0,1),1)</x:f>
        <x:v>0</x:v>
      </x:c>
    </x:row>
    <x:row r="12005">
      <x:c r="CL12005" t="str">
        <x:v>Workbook_Formula_Guard</x:v>
      </x:c>
      <x:c r="CM12005" t="str">
        <x:v>A318</x:v>
      </x:c>
      <x:c r="CN12005" t="str">
        <x:v>Rights_Coverage_View</x:v>
      </x:c>
      <x:c r="CO12005" t="n">
        <x:f>IFERROR(IF(AND(TYPE('Workbook_Formula_Guard'!A318)=TYPE(CN12005),ISBLANK('Workbook_Formula_Guard'!A318)=ISBLANK(CN12005),EXACT('Workbook_Formula_Guard'!A318,CN12005)),0,1),1)</x:f>
        <x:v>0</x:v>
      </x:c>
    </x:row>
    <x:row r="12006">
      <x:c r="CL12006" t="str">
        <x:v>Workbook_Formula_Guard</x:v>
      </x:c>
      <x:c r="CM12006" t="str">
        <x:v>B318</x:v>
      </x:c>
      <x:c r="CN12006" t="str">
        <x:v>N30</x:v>
      </x:c>
      <x:c r="CO12006" t="n">
        <x:f>IFERROR(IF(AND(TYPE('Workbook_Formula_Guard'!B318)=TYPE(CN12006),ISBLANK('Workbook_Formula_Guard'!B318)=ISBLANK(CN12006),EXACT('Workbook_Formula_Guard'!B318,CN12006)),0,1),1)</x:f>
        <x:v>0</x:v>
      </x:c>
    </x:row>
    <x:row r="12007">
      <x:c r="CL12007" t="str">
        <x:v>Workbook_Formula_Guard</x:v>
      </x:c>
      <x:c r="CM12007" t="str">
        <x:v>C318</x:v>
      </x:c>
      <x:c r="CN12007" t="str">
        <x:v>F:=IF(ISNUMBER($I30),$I30,"")</x:v>
      </x:c>
      <x:c r="CO12007" t="n">
        <x:f>IFERROR(IF(AND(TYPE('Workbook_Formula_Guard'!C318)=TYPE(CN12007),ISBLANK('Workbook_Formula_Guard'!C318)=ISBLANK(CN12007),EXACT('Workbook_Formula_Guard'!C318,CN12007)),0,1),1)</x:f>
        <x:v>0</x:v>
      </x:c>
    </x:row>
    <x:row r="12008">
      <x:c r="CL12008" t="str">
        <x:v>Workbook_Formula_Guard</x:v>
      </x:c>
      <x:c r="CM12008" t="str">
        <x:v>A319</x:v>
      </x:c>
      <x:c r="CN12008" t="str">
        <x:v>Rights_Coverage_View</x:v>
      </x:c>
      <x:c r="CO12008" t="n">
        <x:f>IFERROR(IF(AND(TYPE('Workbook_Formula_Guard'!A319)=TYPE(CN12008),ISBLANK('Workbook_Formula_Guard'!A319)=ISBLANK(CN12008),EXACT('Workbook_Formula_Guard'!A319,CN12008)),0,1),1)</x:f>
        <x:v>0</x:v>
      </x:c>
    </x:row>
    <x:row r="12009">
      <x:c r="CL12009" t="str">
        <x:v>Workbook_Formula_Guard</x:v>
      </x:c>
      <x:c r="CM12009" t="str">
        <x:v>B319</x:v>
      </x:c>
      <x:c r="CN12009" t="str">
        <x:v>O30</x:v>
      </x:c>
      <x:c r="CO12009" t="n">
        <x:f>IFERROR(IF(AND(TYPE('Workbook_Formula_Guard'!B319)=TYPE(CN12009),ISBLANK('Workbook_Formula_Guard'!B319)=ISBLANK(CN12009),EXACT('Workbook_Formula_Guard'!B319,CN12009)),0,1),1)</x:f>
        <x:v>0</x:v>
      </x:c>
    </x:row>
    <x:row r="12010">
      <x:c r="CL12010" t="str">
        <x:v>Workbook_Formula_Guard</x:v>
      </x:c>
      <x:c r="CM12010" t="str">
        <x:v>C319</x:v>
      </x:c>
      <x:c r="CN12010" t="str">
        <x:v>F:=IF(ISNUMBER($M30),$B30&amp;"|"&amp;ROUND($M30*1000000000000,0),"")</x:v>
      </x:c>
      <x:c r="CO12010" t="n">
        <x:f>IFERROR(IF(AND(TYPE('Workbook_Formula_Guard'!C319)=TYPE(CN12010),ISBLANK('Workbook_Formula_Guard'!C319)=ISBLANK(CN12010),EXACT('Workbook_Formula_Guard'!C319,CN12010)),0,1),1)</x:f>
        <x:v>0</x:v>
      </x:c>
    </x:row>
    <x:row r="12011">
      <x:c r="CL12011" t="str">
        <x:v>Workbook_Formula_Guard</x:v>
      </x:c>
      <x:c r="CM12011" t="str">
        <x:v>A320</x:v>
      </x:c>
      <x:c r="CN12011" t="str">
        <x:v>Rights_Coverage_View</x:v>
      </x:c>
      <x:c r="CO12011" t="n">
        <x:f>IFERROR(IF(AND(TYPE('Workbook_Formula_Guard'!A320)=TYPE(CN12011),ISBLANK('Workbook_Formula_Guard'!A320)=ISBLANK(CN12011),EXACT('Workbook_Formula_Guard'!A320,CN12011)),0,1),1)</x:f>
        <x:v>0</x:v>
      </x:c>
    </x:row>
    <x:row r="12012">
      <x:c r="CL12012" t="str">
        <x:v>Workbook_Formula_Guard</x:v>
      </x:c>
      <x:c r="CM12012" t="str">
        <x:v>B320</x:v>
      </x:c>
      <x:c r="CN12012" t="str">
        <x:v>P30</x:v>
      </x:c>
      <x:c r="CO12012" t="n">
        <x:f>IFERROR(IF(AND(TYPE('Workbook_Formula_Guard'!B320)=TYPE(CN12012),ISBLANK('Workbook_Formula_Guard'!B320)=ISBLANK(CN12012),EXACT('Workbook_Formula_Guard'!B320,CN12012)),0,1),1)</x:f>
        <x:v>0</x:v>
      </x:c>
    </x:row>
    <x:row r="12013">
      <x:c r="CL12013" t="str">
        <x:v>Workbook_Formula_Guard</x:v>
      </x:c>
      <x:c r="CM12013" t="str">
        <x:v>C320</x:v>
      </x:c>
      <x:c r="CN12013" t="str">
        <x:v>F:=IF(ISNUMBER($N30),$B30&amp;"|"&amp;ROUND($N30*1000000000000,0),"")</x:v>
      </x:c>
      <x:c r="CO12013" t="n">
        <x:f>IFERROR(IF(AND(TYPE('Workbook_Formula_Guard'!C320)=TYPE(CN12013),ISBLANK('Workbook_Formula_Guard'!C320)=ISBLANK(CN12013),EXACT('Workbook_Formula_Guard'!C320,CN12013)),0,1),1)</x:f>
        <x:v>0</x:v>
      </x:c>
    </x:row>
    <x:row r="12014">
      <x:c r="CL12014" t="str">
        <x:v>Workbook_Formula_Guard</x:v>
      </x:c>
      <x:c r="CM12014" t="str">
        <x:v>A321</x:v>
      </x:c>
      <x:c r="CN12014" t="str">
        <x:v>Rights_Coverage_View</x:v>
      </x:c>
      <x:c r="CO12014" t="n">
        <x:f>IFERROR(IF(AND(TYPE('Workbook_Formula_Guard'!A321)=TYPE(CN12014),ISBLANK('Workbook_Formula_Guard'!A321)=ISBLANK(CN12014),EXACT('Workbook_Formula_Guard'!A321,CN12014)),0,1),1)</x:f>
        <x:v>0</x:v>
      </x:c>
    </x:row>
    <x:row r="12015">
      <x:c r="CL12015" t="str">
        <x:v>Workbook_Formula_Guard</x:v>
      </x:c>
      <x:c r="CM12015" t="str">
        <x:v>B321</x:v>
      </x:c>
      <x:c r="CN12015" t="str">
        <x:v>F31</x:v>
      </x:c>
      <x:c r="CO12015" t="n">
        <x:f>IFERROR(IF(AND(TYPE('Workbook_Formula_Guard'!B321)=TYPE(CN12015),ISBLANK('Workbook_Formula_Guard'!B321)=ISBLANK(CN12015),EXACT('Workbook_Formula_Guard'!B321,CN12015)),0,1),1)</x:f>
        <x:v>0</x:v>
      </x:c>
    </x:row>
    <x:row r="12016">
      <x:c r="CL12016" t="str">
        <x:v>Workbook_Formula_Guard</x:v>
      </x:c>
      <x:c r="CM12016" t="str">
        <x:v>C321</x:v>
      </x:c>
      <x:c r="CN12016" t="str">
        <x:v>F:=INDEX(I_prop!$B$7:$H$13, MATCH($C31, I_prop!$A$7:$A$13,0), MATCH($D31, I_prop!$B$6:$H$6,0))</x:v>
      </x:c>
      <x:c r="CO12016" t="n">
        <x:f>IFERROR(IF(AND(TYPE('Workbook_Formula_Guard'!C321)=TYPE(CN12016),ISBLANK('Workbook_Formula_Guard'!C321)=ISBLANK(CN12016),EXACT('Workbook_Formula_Guard'!C321,CN12016)),0,1),1)</x:f>
        <x:v>0</x:v>
      </x:c>
    </x:row>
    <x:row r="12017">
      <x:c r="CL12017" t="str">
        <x:v>Workbook_Formula_Guard</x:v>
      </x:c>
      <x:c r="CM12017" t="str">
        <x:v>A322</x:v>
      </x:c>
      <x:c r="CN12017" t="str">
        <x:v>Rights_Coverage_View</x:v>
      </x:c>
      <x:c r="CO12017" t="n">
        <x:f>IFERROR(IF(AND(TYPE('Workbook_Formula_Guard'!A322)=TYPE(CN12017),ISBLANK('Workbook_Formula_Guard'!A322)=ISBLANK(CN12017),EXACT('Workbook_Formula_Guard'!A322,CN12017)),0,1),1)</x:f>
        <x:v>0</x:v>
      </x:c>
    </x:row>
    <x:row r="12018">
      <x:c r="CL12018" t="str">
        <x:v>Workbook_Formula_Guard</x:v>
      </x:c>
      <x:c r="CM12018" t="str">
        <x:v>B322</x:v>
      </x:c>
      <x:c r="CN12018" t="str">
        <x:v>G31</x:v>
      </x:c>
      <x:c r="CO12018" t="n">
        <x:f>IFERROR(IF(AND(TYPE('Workbook_Formula_Guard'!B322)=TYPE(CN12018),ISBLANK('Workbook_Formula_Guard'!B322)=ISBLANK(CN12018),EXACT('Workbook_Formula_Guard'!B322,CN12018)),0,1),1)</x:f>
        <x:v>0</x:v>
      </x:c>
    </x:row>
    <x:row r="12019">
      <x:c r="CL12019" t="str">
        <x:v>Workbook_Formula_Guard</x:v>
      </x:c>
      <x:c r="CM12019" t="str">
        <x:v>C322</x:v>
      </x:c>
      <x:c r="CN12019" t="str">
        <x:v>F:=INDEX(I_prop!$B$18:$H$24, MATCH($C31, I_prop!$A$18:$A$24,0), MATCH($D31, I_prop!$B$17:$H$17,0))</x:v>
      </x:c>
      <x:c r="CO12019" t="n">
        <x:f>IFERROR(IF(AND(TYPE('Workbook_Formula_Guard'!C322)=TYPE(CN12019),ISBLANK('Workbook_Formula_Guard'!C322)=ISBLANK(CN12019),EXACT('Workbook_Formula_Guard'!C322,CN12019)),0,1),1)</x:f>
        <x:v>0</x:v>
      </x:c>
    </x:row>
    <x:row r="12020">
      <x:c r="CL12020" t="str">
        <x:v>Workbook_Formula_Guard</x:v>
      </x:c>
      <x:c r="CM12020" t="str">
        <x:v>A323</x:v>
      </x:c>
      <x:c r="CN12020" t="str">
        <x:v>Rights_Coverage_View</x:v>
      </x:c>
      <x:c r="CO12020" t="n">
        <x:f>IFERROR(IF(AND(TYPE('Workbook_Formula_Guard'!A323)=TYPE(CN12020),ISBLANK('Workbook_Formula_Guard'!A323)=ISBLANK(CN12020),EXACT('Workbook_Formula_Guard'!A323,CN12020)),0,1),1)</x:f>
        <x:v>0</x:v>
      </x:c>
    </x:row>
    <x:row r="12021">
      <x:c r="CL12021" t="str">
        <x:v>Workbook_Formula_Guard</x:v>
      </x:c>
      <x:c r="CM12021" t="str">
        <x:v>B323</x:v>
      </x:c>
      <x:c r="CN12021" t="str">
        <x:v>H31</x:v>
      </x:c>
      <x:c r="CO12021" t="n">
        <x:f>IFERROR(IF(AND(TYPE('Workbook_Formula_Guard'!B323)=TYPE(CN12021),ISBLANK('Workbook_Formula_Guard'!B323)=ISBLANK(CN12021),EXACT('Workbook_Formula_Guard'!B323,CN12021)),0,1),1)</x:f>
        <x:v>0</x:v>
      </x:c>
    </x:row>
    <x:row r="12022">
      <x:c r="CL12022" t="str">
        <x:v>Workbook_Formula_Guard</x:v>
      </x:c>
      <x:c r="CM12022" t="str">
        <x:v>C323</x:v>
      </x:c>
      <x:c r="CN12022" t="str">
        <x:v>F:=IF(ISNUMBER($J31),$J31,IF($J31="INVALID_OVERRIDE","INVALID_OVERRIDE",IF($F31&lt;0,MAX(-1,'Subgroup_Overrides'!$B$7*$F31),$F31)))</x:v>
      </x:c>
      <x:c r="CO12022" t="n">
        <x:f>IFERROR(IF(AND(TYPE('Workbook_Formula_Guard'!C323)=TYPE(CN12022),ISBLANK('Workbook_Formula_Guard'!C323)=ISBLANK(CN12022),EXACT('Workbook_Formula_Guard'!C323,CN12022)),0,1),1)</x:f>
        <x:v>0</x:v>
      </x:c>
    </x:row>
    <x:row r="12023">
      <x:c r="CL12023" t="str">
        <x:v>Workbook_Formula_Guard</x:v>
      </x:c>
      <x:c r="CM12023" t="str">
        <x:v>A324</x:v>
      </x:c>
      <x:c r="CN12023" t="str">
        <x:v>Rights_Coverage_View</x:v>
      </x:c>
      <x:c r="CO12023" t="n">
        <x:f>IFERROR(IF(AND(TYPE('Workbook_Formula_Guard'!A324)=TYPE(CN12023),ISBLANK('Workbook_Formula_Guard'!A324)=ISBLANK(CN12023),EXACT('Workbook_Formula_Guard'!A324,CN12023)),0,1),1)</x:f>
        <x:v>0</x:v>
      </x:c>
    </x:row>
    <x:row r="12024">
      <x:c r="CL12024" t="str">
        <x:v>Workbook_Formula_Guard</x:v>
      </x:c>
      <x:c r="CM12024" t="str">
        <x:v>B324</x:v>
      </x:c>
      <x:c r="CN12024" t="str">
        <x:v>I31</x:v>
      </x:c>
      <x:c r="CO12024" t="n">
        <x:f>IFERROR(IF(AND(TYPE('Workbook_Formula_Guard'!B324)=TYPE(CN12024),ISBLANK('Workbook_Formula_Guard'!B324)=ISBLANK(CN12024),EXACT('Workbook_Formula_Guard'!B324,CN12024)),0,1),1)</x:f>
        <x:v>0</x:v>
      </x:c>
    </x:row>
    <x:row r="12025">
      <x:c r="CL12025" t="str">
        <x:v>Workbook_Formula_Guard</x:v>
      </x:c>
      <x:c r="CM12025" t="str">
        <x:v>C324</x:v>
      </x:c>
      <x:c r="CN12025" t="str">
        <x:v>F:=IF(ISNUMBER($K31),$K31,IF($K31="INVALID_OVERRIDE","INVALID_OVERRIDE",IF($G31&lt;0,MAX(-1,'Subgroup_Overrides'!$B$7*$G31),$G31)))</x:v>
      </x:c>
      <x:c r="CO12025" t="n">
        <x:f>IFERROR(IF(AND(TYPE('Workbook_Formula_Guard'!C324)=TYPE(CN12025),ISBLANK('Workbook_Formula_Guard'!C324)=ISBLANK(CN12025),EXACT('Workbook_Formula_Guard'!C324,CN12025)),0,1),1)</x:f>
        <x:v>0</x:v>
      </x:c>
    </x:row>
    <x:row r="12026">
      <x:c r="CL12026" t="str">
        <x:v>Workbook_Formula_Guard</x:v>
      </x:c>
      <x:c r="CM12026" t="str">
        <x:v>A325</x:v>
      </x:c>
      <x:c r="CN12026" t="str">
        <x:v>Rights_Coverage_View</x:v>
      </x:c>
      <x:c r="CO12026" t="n">
        <x:f>IFERROR(IF(AND(TYPE('Workbook_Formula_Guard'!A325)=TYPE(CN12026),ISBLANK('Workbook_Formula_Guard'!A325)=ISBLANK(CN12026),EXACT('Workbook_Formula_Guard'!A325,CN12026)),0,1),1)</x:f>
        <x:v>0</x:v>
      </x:c>
    </x:row>
    <x:row r="12027">
      <x:c r="CL12027" t="str">
        <x:v>Workbook_Formula_Guard</x:v>
      </x:c>
      <x:c r="CM12027" t="str">
        <x:v>B325</x:v>
      </x:c>
      <x:c r="CN12027" t="str">
        <x:v>J31</x:v>
      </x:c>
      <x:c r="CO12027" t="n">
        <x:f>IFERROR(IF(AND(TYPE('Workbook_Formula_Guard'!B325)=TYPE(CN12027),ISBLANK('Workbook_Formula_Guard'!B325)=ISBLANK(CN12027),EXACT('Workbook_Formula_Guard'!B325,CN12027)),0,1),1)</x:f>
        <x:v>0</x:v>
      </x:c>
    </x:row>
    <x:row r="12028">
      <x:c r="CL12028" t="str">
        <x:v>Workbook_Formula_Guard</x:v>
      </x:c>
      <x:c r="CM12028" t="str">
        <x:v>C325</x:v>
      </x:c>
      <x:c r="CN12028" t="str">
        <x:v>F:=IFERROR(IF(COUNTIF('Subgroup_Overrides'!$H$11:$H$100,"A|"&amp;$C31&amp;"|"&amp;$D31)=0,"",IF(AND(COUNTIF('Subgroup_Overrides'!$H$11:$H$100,"A|"&amp;$C31&amp;"|"&amp;$D31)=1,ISNUMBER(INDEX('Subgroup_Overrides'!$F$11:$F$100,MATCH("A|"&amp;$C31&amp;"|"&amp;$D31,'Subgroup_Overrides'!$H$11:$H$100,0))),NOT(ISBLANK(INDEX('Subgroup_Overrides'!$F$11:$F$100,MATCH("A|"&amp;$C31&amp;"|"&amp;$D31,'Subgroup_Overrides'!$H$11:$H$100,0)))),INDEX('Subgroup_Overrides'!$F$11:$F$100,MATCH("A|"&amp;$C31&amp;"|"&amp;$D31,'Subgroup_Overrides'!$H$11:$H$100,0))&gt;=-1,INDEX('Subgroup_Overrides'!$F$11:$F$100,MATCH("A|"&amp;$C31&amp;"|"&amp;$D31,'Subgroup_Overrides'!$H$11:$H$100,0))&lt;=1,LEN(TRIM(INDEX('Subgroup_Overrides'!$G$11:$G$100,MATCH("A|"&amp;$C31&amp;"|"&amp;$D31,'Subgroup_Overrides'!$H$11:$H$100,0))))&gt;0),INDEX('Subgroup_Overrides'!$F$11:$F$100,MATCH("A|"&amp;$C31&amp;"|"&amp;$D31,'Subgroup_Overrides'!$H$11:$H$100,0)),"INVALID_OVERRIDE")),"INVALID_OVERRIDE")</x:v>
      </x:c>
      <x:c r="CO12028" t="n">
        <x:f>IFERROR(IF(AND(TYPE('Workbook_Formula_Guard'!C325)=TYPE(CN12028),ISBLANK('Workbook_Formula_Guard'!C325)=ISBLANK(CN12028),EXACT('Workbook_Formula_Guard'!C325,CN12028)),0,1),1)</x:f>
        <x:v>0</x:v>
      </x:c>
    </x:row>
    <x:row r="12029">
      <x:c r="CL12029" t="str">
        <x:v>Workbook_Formula_Guard</x:v>
      </x:c>
      <x:c r="CM12029" t="str">
        <x:v>A326</x:v>
      </x:c>
      <x:c r="CN12029" t="str">
        <x:v>Rights_Coverage_View</x:v>
      </x:c>
      <x:c r="CO12029" t="n">
        <x:f>IFERROR(IF(AND(TYPE('Workbook_Formula_Guard'!A326)=TYPE(CN12029),ISBLANK('Workbook_Formula_Guard'!A326)=ISBLANK(CN12029),EXACT('Workbook_Formula_Guard'!A326,CN12029)),0,1),1)</x:f>
        <x:v>0</x:v>
      </x:c>
    </x:row>
    <x:row r="12030">
      <x:c r="CL12030" t="str">
        <x:v>Workbook_Formula_Guard</x:v>
      </x:c>
      <x:c r="CM12030" t="str">
        <x:v>B326</x:v>
      </x:c>
      <x:c r="CN12030" t="str">
        <x:v>K31</x:v>
      </x:c>
      <x:c r="CO12030" t="n">
        <x:f>IFERROR(IF(AND(TYPE('Workbook_Formula_Guard'!B326)=TYPE(CN12030),ISBLANK('Workbook_Formula_Guard'!B326)=ISBLANK(CN12030),EXACT('Workbook_Formula_Guard'!B326,CN12030)),0,1),1)</x:f>
        <x:v>0</x:v>
      </x:c>
    </x:row>
    <x:row r="12031">
      <x:c r="CL12031" t="str">
        <x:v>Workbook_Formula_Guard</x:v>
      </x:c>
      <x:c r="CM12031" t="str">
        <x:v>C326</x:v>
      </x:c>
      <x:c r="CN12031" t="str">
        <x:v>F:=IFERROR(IF(COUNTIF('Subgroup_Overrides'!$H$11:$H$100,"B|"&amp;$C31&amp;"|"&amp;$D31)=0,"",IF(AND(COUNTIF('Subgroup_Overrides'!$H$11:$H$100,"B|"&amp;$C31&amp;"|"&amp;$D31)=1,ISNUMBER(INDEX('Subgroup_Overrides'!$F$11:$F$100,MATCH("B|"&amp;$C31&amp;"|"&amp;$D31,'Subgroup_Overrides'!$H$11:$H$100,0))),NOT(ISBLANK(INDEX('Subgroup_Overrides'!$F$11:$F$100,MATCH("B|"&amp;$C31&amp;"|"&amp;$D31,'Subgroup_Overrides'!$H$11:$H$100,0)))),INDEX('Subgroup_Overrides'!$F$11:$F$100,MATCH("B|"&amp;$C31&amp;"|"&amp;$D31,'Subgroup_Overrides'!$H$11:$H$100,0))&gt;=-1,INDEX('Subgroup_Overrides'!$F$11:$F$100,MATCH("B|"&amp;$C31&amp;"|"&amp;$D31,'Subgroup_Overrides'!$H$11:$H$100,0))&lt;=1,LEN(TRIM(INDEX('Subgroup_Overrides'!$G$11:$G$100,MATCH("B|"&amp;$C31&amp;"|"&amp;$D31,'Subgroup_Overrides'!$H$11:$H$100,0))))&gt;0),INDEX('Subgroup_Overrides'!$F$11:$F$100,MATCH("B|"&amp;$C31&amp;"|"&amp;$D31,'Subgroup_Overrides'!$H$11:$H$100,0)),"INVALID_OVERRIDE")),"INVALID_OVERRIDE")</x:v>
      </x:c>
      <x:c r="CO12031" t="n">
        <x:f>IFERROR(IF(AND(TYPE('Workbook_Formula_Guard'!C326)=TYPE(CN12031),ISBLANK('Workbook_Formula_Guard'!C326)=ISBLANK(CN12031),EXACT('Workbook_Formula_Guard'!C326,CN12031)),0,1),1)</x:f>
        <x:v>0</x:v>
      </x:c>
    </x:row>
    <x:row r="12032">
      <x:c r="CL12032" t="str">
        <x:v>Workbook_Formula_Guard</x:v>
      </x:c>
      <x:c r="CM12032" t="str">
        <x:v>A327</x:v>
      </x:c>
      <x:c r="CN12032" t="str">
        <x:v>Rights_Coverage_View</x:v>
      </x:c>
      <x:c r="CO12032" t="n">
        <x:f>IFERROR(IF(AND(TYPE('Workbook_Formula_Guard'!A327)=TYPE(CN12032),ISBLANK('Workbook_Formula_Guard'!A327)=ISBLANK(CN12032),EXACT('Workbook_Formula_Guard'!A327,CN12032)),0,1),1)</x:f>
        <x:v>0</x:v>
      </x:c>
    </x:row>
    <x:row r="12033">
      <x:c r="CL12033" t="str">
        <x:v>Workbook_Formula_Guard</x:v>
      </x:c>
      <x:c r="CM12033" t="str">
        <x:v>B327</x:v>
      </x:c>
      <x:c r="CN12033" t="str">
        <x:v>L31</x:v>
      </x:c>
      <x:c r="CO12033" t="n">
        <x:f>IFERROR(IF(AND(TYPE('Workbook_Formula_Guard'!B327)=TYPE(CN12033),ISBLANK('Workbook_Formula_Guard'!B327)=ISBLANK(CN12033),EXACT('Workbook_Formula_Guard'!B327,CN12033)),0,1),1)</x:f>
        <x:v>0</x:v>
      </x:c>
    </x:row>
    <x:row r="12034">
      <x:c r="CL12034" t="str">
        <x:v>Workbook_Formula_Guard</x:v>
      </x:c>
      <x:c r="CM12034" t="str">
        <x:v>C327</x:v>
      </x:c>
      <x:c r="CN12034" t="str">
        <x:v>F:=TRIM(B31)</x:v>
      </x:c>
      <x:c r="CO12034" t="n">
        <x:f>IFERROR(IF(AND(TYPE('Workbook_Formula_Guard'!C327)=TYPE(CN12034),ISBLANK('Workbook_Formula_Guard'!C327)=ISBLANK(CN12034),EXACT('Workbook_Formula_Guard'!C327,CN12034)),0,1),1)</x:f>
        <x:v>0</x:v>
      </x:c>
    </x:row>
    <x:row r="12035">
      <x:c r="CL12035" t="str">
        <x:v>Workbook_Formula_Guard</x:v>
      </x:c>
      <x:c r="CM12035" t="str">
        <x:v>A328</x:v>
      </x:c>
      <x:c r="CN12035" t="str">
        <x:v>Rights_Coverage_View</x:v>
      </x:c>
      <x:c r="CO12035" t="n">
        <x:f>IFERROR(IF(AND(TYPE('Workbook_Formula_Guard'!A328)=TYPE(CN12035),ISBLANK('Workbook_Formula_Guard'!A328)=ISBLANK(CN12035),EXACT('Workbook_Formula_Guard'!A328,CN12035)),0,1),1)</x:f>
        <x:v>0</x:v>
      </x:c>
    </x:row>
    <x:row r="12036">
      <x:c r="CL12036" t="str">
        <x:v>Workbook_Formula_Guard</x:v>
      </x:c>
      <x:c r="CM12036" t="str">
        <x:v>B328</x:v>
      </x:c>
      <x:c r="CN12036" t="str">
        <x:v>M31</x:v>
      </x:c>
      <x:c r="CO12036" t="n">
        <x:f>IFERROR(IF(AND(TYPE('Workbook_Formula_Guard'!B328)=TYPE(CN12036),ISBLANK('Workbook_Formula_Guard'!B328)=ISBLANK(CN12036),EXACT('Workbook_Formula_Guard'!B328,CN12036)),0,1),1)</x:f>
        <x:v>0</x:v>
      </x:c>
    </x:row>
    <x:row r="12037">
      <x:c r="CL12037" t="str">
        <x:v>Workbook_Formula_Guard</x:v>
      </x:c>
      <x:c r="CM12037" t="str">
        <x:v>C328</x:v>
      </x:c>
      <x:c r="CN12037" t="str">
        <x:v>F:=IF(ISNUMBER($H31),$H31,"")</x:v>
      </x:c>
      <x:c r="CO12037" t="n">
        <x:f>IFERROR(IF(AND(TYPE('Workbook_Formula_Guard'!C328)=TYPE(CN12037),ISBLANK('Workbook_Formula_Guard'!C328)=ISBLANK(CN12037),EXACT('Workbook_Formula_Guard'!C328,CN12037)),0,1),1)</x:f>
        <x:v>0</x:v>
      </x:c>
    </x:row>
    <x:row r="12038">
      <x:c r="CL12038" t="str">
        <x:v>Workbook_Formula_Guard</x:v>
      </x:c>
      <x:c r="CM12038" t="str">
        <x:v>A329</x:v>
      </x:c>
      <x:c r="CN12038" t="str">
        <x:v>Rights_Coverage_View</x:v>
      </x:c>
      <x:c r="CO12038" t="n">
        <x:f>IFERROR(IF(AND(TYPE('Workbook_Formula_Guard'!A329)=TYPE(CN12038),ISBLANK('Workbook_Formula_Guard'!A329)=ISBLANK(CN12038),EXACT('Workbook_Formula_Guard'!A329,CN12038)),0,1),1)</x:f>
        <x:v>0</x:v>
      </x:c>
    </x:row>
    <x:row r="12039">
      <x:c r="CL12039" t="str">
        <x:v>Workbook_Formula_Guard</x:v>
      </x:c>
      <x:c r="CM12039" t="str">
        <x:v>B329</x:v>
      </x:c>
      <x:c r="CN12039" t="str">
        <x:v>N31</x:v>
      </x:c>
      <x:c r="CO12039" t="n">
        <x:f>IFERROR(IF(AND(TYPE('Workbook_Formula_Guard'!B329)=TYPE(CN12039),ISBLANK('Workbook_Formula_Guard'!B329)=ISBLANK(CN12039),EXACT('Workbook_Formula_Guard'!B329,CN12039)),0,1),1)</x:f>
        <x:v>0</x:v>
      </x:c>
    </x:row>
    <x:row r="12040">
      <x:c r="CL12040" t="str">
        <x:v>Workbook_Formula_Guard</x:v>
      </x:c>
      <x:c r="CM12040" t="str">
        <x:v>C329</x:v>
      </x:c>
      <x:c r="CN12040" t="str">
        <x:v>F:=IF(ISNUMBER($I31),$I31,"")</x:v>
      </x:c>
      <x:c r="CO12040" t="n">
        <x:f>IFERROR(IF(AND(TYPE('Workbook_Formula_Guard'!C329)=TYPE(CN12040),ISBLANK('Workbook_Formula_Guard'!C329)=ISBLANK(CN12040),EXACT('Workbook_Formula_Guard'!C329,CN12040)),0,1),1)</x:f>
        <x:v>0</x:v>
      </x:c>
    </x:row>
    <x:row r="12041">
      <x:c r="CL12041" t="str">
        <x:v>Workbook_Formula_Guard</x:v>
      </x:c>
      <x:c r="CM12041" t="str">
        <x:v>A330</x:v>
      </x:c>
      <x:c r="CN12041" t="str">
        <x:v>Rights_Coverage_View</x:v>
      </x:c>
      <x:c r="CO12041" t="n">
        <x:f>IFERROR(IF(AND(TYPE('Workbook_Formula_Guard'!A330)=TYPE(CN12041),ISBLANK('Workbook_Formula_Guard'!A330)=ISBLANK(CN12041),EXACT('Workbook_Formula_Guard'!A330,CN12041)),0,1),1)</x:f>
        <x:v>0</x:v>
      </x:c>
    </x:row>
    <x:row r="12042">
      <x:c r="CL12042" t="str">
        <x:v>Workbook_Formula_Guard</x:v>
      </x:c>
      <x:c r="CM12042" t="str">
        <x:v>B330</x:v>
      </x:c>
      <x:c r="CN12042" t="str">
        <x:v>O31</x:v>
      </x:c>
      <x:c r="CO12042" t="n">
        <x:f>IFERROR(IF(AND(TYPE('Workbook_Formula_Guard'!B330)=TYPE(CN12042),ISBLANK('Workbook_Formula_Guard'!B330)=ISBLANK(CN12042),EXACT('Workbook_Formula_Guard'!B330,CN12042)),0,1),1)</x:f>
        <x:v>0</x:v>
      </x:c>
    </x:row>
    <x:row r="12043">
      <x:c r="CL12043" t="str">
        <x:v>Workbook_Formula_Guard</x:v>
      </x:c>
      <x:c r="CM12043" t="str">
        <x:v>C330</x:v>
      </x:c>
      <x:c r="CN12043" t="str">
        <x:v>F:=IF(ISNUMBER($M31),$B31&amp;"|"&amp;ROUND($M31*1000000000000,0),"")</x:v>
      </x:c>
      <x:c r="CO12043" t="n">
        <x:f>IFERROR(IF(AND(TYPE('Workbook_Formula_Guard'!C330)=TYPE(CN12043),ISBLANK('Workbook_Formula_Guard'!C330)=ISBLANK(CN12043),EXACT('Workbook_Formula_Guard'!C330,CN12043)),0,1),1)</x:f>
        <x:v>0</x:v>
      </x:c>
    </x:row>
    <x:row r="12044">
      <x:c r="CL12044" t="str">
        <x:v>Workbook_Formula_Guard</x:v>
      </x:c>
      <x:c r="CM12044" t="str">
        <x:v>A331</x:v>
      </x:c>
      <x:c r="CN12044" t="str">
        <x:v>Rights_Coverage_View</x:v>
      </x:c>
      <x:c r="CO12044" t="n">
        <x:f>IFERROR(IF(AND(TYPE('Workbook_Formula_Guard'!A331)=TYPE(CN12044),ISBLANK('Workbook_Formula_Guard'!A331)=ISBLANK(CN12044),EXACT('Workbook_Formula_Guard'!A331,CN12044)),0,1),1)</x:f>
        <x:v>0</x:v>
      </x:c>
    </x:row>
    <x:row r="12045">
      <x:c r="CL12045" t="str">
        <x:v>Workbook_Formula_Guard</x:v>
      </x:c>
      <x:c r="CM12045" t="str">
        <x:v>B331</x:v>
      </x:c>
      <x:c r="CN12045" t="str">
        <x:v>P31</x:v>
      </x:c>
      <x:c r="CO12045" t="n">
        <x:f>IFERROR(IF(AND(TYPE('Workbook_Formula_Guard'!B331)=TYPE(CN12045),ISBLANK('Workbook_Formula_Guard'!B331)=ISBLANK(CN12045),EXACT('Workbook_Formula_Guard'!B331,CN12045)),0,1),1)</x:f>
        <x:v>0</x:v>
      </x:c>
    </x:row>
    <x:row r="12046">
      <x:c r="CL12046" t="str">
        <x:v>Workbook_Formula_Guard</x:v>
      </x:c>
      <x:c r="CM12046" t="str">
        <x:v>C331</x:v>
      </x:c>
      <x:c r="CN12046" t="str">
        <x:v>F:=IF(ISNUMBER($N31),$B31&amp;"|"&amp;ROUND($N31*1000000000000,0),"")</x:v>
      </x:c>
      <x:c r="CO12046" t="n">
        <x:f>IFERROR(IF(AND(TYPE('Workbook_Formula_Guard'!C331)=TYPE(CN12046),ISBLANK('Workbook_Formula_Guard'!C331)=ISBLANK(CN12046),EXACT('Workbook_Formula_Guard'!C331,CN12046)),0,1),1)</x:f>
        <x:v>0</x:v>
      </x:c>
    </x:row>
    <x:row r="12047">
      <x:c r="CL12047" t="str">
        <x:v>Workbook_Formula_Guard</x:v>
      </x:c>
      <x:c r="CM12047" t="str">
        <x:v>A332</x:v>
      </x:c>
      <x:c r="CN12047" t="str">
        <x:v>Rights_Coverage_View</x:v>
      </x:c>
      <x:c r="CO12047" t="n">
        <x:f>IFERROR(IF(AND(TYPE('Workbook_Formula_Guard'!A332)=TYPE(CN12047),ISBLANK('Workbook_Formula_Guard'!A332)=ISBLANK(CN12047),EXACT('Workbook_Formula_Guard'!A332,CN12047)),0,1),1)</x:f>
        <x:v>0</x:v>
      </x:c>
    </x:row>
    <x:row r="12048">
      <x:c r="CL12048" t="str">
        <x:v>Workbook_Formula_Guard</x:v>
      </x:c>
      <x:c r="CM12048" t="str">
        <x:v>B332</x:v>
      </x:c>
      <x:c r="CN12048" t="str">
        <x:v>F32</x:v>
      </x:c>
      <x:c r="CO12048" t="n">
        <x:f>IFERROR(IF(AND(TYPE('Workbook_Formula_Guard'!B332)=TYPE(CN12048),ISBLANK('Workbook_Formula_Guard'!B332)=ISBLANK(CN12048),EXACT('Workbook_Formula_Guard'!B332,CN12048)),0,1),1)</x:f>
        <x:v>0</x:v>
      </x:c>
    </x:row>
    <x:row r="12049">
      <x:c r="CL12049" t="str">
        <x:v>Workbook_Formula_Guard</x:v>
      </x:c>
      <x:c r="CM12049" t="str">
        <x:v>C332</x:v>
      </x:c>
      <x:c r="CN12049" t="str">
        <x:v>F:=INDEX(I_prop!$B$7:$H$13, MATCH($C32, I_prop!$A$7:$A$13,0), MATCH($D32, I_prop!$B$6:$H$6,0))</x:v>
      </x:c>
      <x:c r="CO12049" t="n">
        <x:f>IFERROR(IF(AND(TYPE('Workbook_Formula_Guard'!C332)=TYPE(CN12049),ISBLANK('Workbook_Formula_Guard'!C332)=ISBLANK(CN12049),EXACT('Workbook_Formula_Guard'!C332,CN12049)),0,1),1)</x:f>
        <x:v>0</x:v>
      </x:c>
    </x:row>
    <x:row r="12050">
      <x:c r="CL12050" t="str">
        <x:v>Workbook_Formula_Guard</x:v>
      </x:c>
      <x:c r="CM12050" t="str">
        <x:v>A333</x:v>
      </x:c>
      <x:c r="CN12050" t="str">
        <x:v>Rights_Coverage_View</x:v>
      </x:c>
      <x:c r="CO12050" t="n">
        <x:f>IFERROR(IF(AND(TYPE('Workbook_Formula_Guard'!A333)=TYPE(CN12050),ISBLANK('Workbook_Formula_Guard'!A333)=ISBLANK(CN12050),EXACT('Workbook_Formula_Guard'!A333,CN12050)),0,1),1)</x:f>
        <x:v>0</x:v>
      </x:c>
    </x:row>
    <x:row r="12051">
      <x:c r="CL12051" t="str">
        <x:v>Workbook_Formula_Guard</x:v>
      </x:c>
      <x:c r="CM12051" t="str">
        <x:v>B333</x:v>
      </x:c>
      <x:c r="CN12051" t="str">
        <x:v>G32</x:v>
      </x:c>
      <x:c r="CO12051" t="n">
        <x:f>IFERROR(IF(AND(TYPE('Workbook_Formula_Guard'!B333)=TYPE(CN12051),ISBLANK('Workbook_Formula_Guard'!B333)=ISBLANK(CN12051),EXACT('Workbook_Formula_Guard'!B333,CN12051)),0,1),1)</x:f>
        <x:v>0</x:v>
      </x:c>
    </x:row>
    <x:row r="12052">
      <x:c r="CL12052" t="str">
        <x:v>Workbook_Formula_Guard</x:v>
      </x:c>
      <x:c r="CM12052" t="str">
        <x:v>C333</x:v>
      </x:c>
      <x:c r="CN12052" t="str">
        <x:v>F:=INDEX(I_prop!$B$18:$H$24, MATCH($C32, I_prop!$A$18:$A$24,0), MATCH($D32, I_prop!$B$17:$H$17,0))</x:v>
      </x:c>
      <x:c r="CO12052" t="n">
        <x:f>IFERROR(IF(AND(TYPE('Workbook_Formula_Guard'!C333)=TYPE(CN12052),ISBLANK('Workbook_Formula_Guard'!C333)=ISBLANK(CN12052),EXACT('Workbook_Formula_Guard'!C333,CN12052)),0,1),1)</x:f>
        <x:v>0</x:v>
      </x:c>
    </x:row>
    <x:row r="12053">
      <x:c r="CL12053" t="str">
        <x:v>Workbook_Formula_Guard</x:v>
      </x:c>
      <x:c r="CM12053" t="str">
        <x:v>A334</x:v>
      </x:c>
      <x:c r="CN12053" t="str">
        <x:v>Rights_Coverage_View</x:v>
      </x:c>
      <x:c r="CO12053" t="n">
        <x:f>IFERROR(IF(AND(TYPE('Workbook_Formula_Guard'!A334)=TYPE(CN12053),ISBLANK('Workbook_Formula_Guard'!A334)=ISBLANK(CN12053),EXACT('Workbook_Formula_Guard'!A334,CN12053)),0,1),1)</x:f>
        <x:v>0</x:v>
      </x:c>
    </x:row>
    <x:row r="12054">
      <x:c r="CL12054" t="str">
        <x:v>Workbook_Formula_Guard</x:v>
      </x:c>
      <x:c r="CM12054" t="str">
        <x:v>B334</x:v>
      </x:c>
      <x:c r="CN12054" t="str">
        <x:v>H32</x:v>
      </x:c>
      <x:c r="CO12054" t="n">
        <x:f>IFERROR(IF(AND(TYPE('Workbook_Formula_Guard'!B334)=TYPE(CN12054),ISBLANK('Workbook_Formula_Guard'!B334)=ISBLANK(CN12054),EXACT('Workbook_Formula_Guard'!B334,CN12054)),0,1),1)</x:f>
        <x:v>0</x:v>
      </x:c>
    </x:row>
    <x:row r="12055">
      <x:c r="CL12055" t="str">
        <x:v>Workbook_Formula_Guard</x:v>
      </x:c>
      <x:c r="CM12055" t="str">
        <x:v>C334</x:v>
      </x:c>
      <x:c r="CN12055" t="str">
        <x:v>F:=IF(ISNUMBER($J32),$J32,IF($J32="INVALID_OVERRIDE","INVALID_OVERRIDE",IF($F32&lt;0,MAX(-1,'Subgroup_Overrides'!$B$7*$F32),$F32)))</x:v>
      </x:c>
      <x:c r="CO12055" t="n">
        <x:f>IFERROR(IF(AND(TYPE('Workbook_Formula_Guard'!C334)=TYPE(CN12055),ISBLANK('Workbook_Formula_Guard'!C334)=ISBLANK(CN12055),EXACT('Workbook_Formula_Guard'!C334,CN12055)),0,1),1)</x:f>
        <x:v>0</x:v>
      </x:c>
    </x:row>
    <x:row r="12056">
      <x:c r="CL12056" t="str">
        <x:v>Workbook_Formula_Guard</x:v>
      </x:c>
      <x:c r="CM12056" t="str">
        <x:v>A335</x:v>
      </x:c>
      <x:c r="CN12056" t="str">
        <x:v>Rights_Coverage_View</x:v>
      </x:c>
      <x:c r="CO12056" t="n">
        <x:f>IFERROR(IF(AND(TYPE('Workbook_Formula_Guard'!A335)=TYPE(CN12056),ISBLANK('Workbook_Formula_Guard'!A335)=ISBLANK(CN12056),EXACT('Workbook_Formula_Guard'!A335,CN12056)),0,1),1)</x:f>
        <x:v>0</x:v>
      </x:c>
    </x:row>
    <x:row r="12057">
      <x:c r="CL12057" t="str">
        <x:v>Workbook_Formula_Guard</x:v>
      </x:c>
      <x:c r="CM12057" t="str">
        <x:v>B335</x:v>
      </x:c>
      <x:c r="CN12057" t="str">
        <x:v>I32</x:v>
      </x:c>
      <x:c r="CO12057" t="n">
        <x:f>IFERROR(IF(AND(TYPE('Workbook_Formula_Guard'!B335)=TYPE(CN12057),ISBLANK('Workbook_Formula_Guard'!B335)=ISBLANK(CN12057),EXACT('Workbook_Formula_Guard'!B335,CN12057)),0,1),1)</x:f>
        <x:v>0</x:v>
      </x:c>
    </x:row>
    <x:row r="12058">
      <x:c r="CL12058" t="str">
        <x:v>Workbook_Formula_Guard</x:v>
      </x:c>
      <x:c r="CM12058" t="str">
        <x:v>C335</x:v>
      </x:c>
      <x:c r="CN12058" t="str">
        <x:v>F:=IF(ISNUMBER($K32),$K32,IF($K32="INVALID_OVERRIDE","INVALID_OVERRIDE",IF($G32&lt;0,MAX(-1,'Subgroup_Overrides'!$B$7*$G32),$G32)))</x:v>
      </x:c>
      <x:c r="CO12058" t="n">
        <x:f>IFERROR(IF(AND(TYPE('Workbook_Formula_Guard'!C335)=TYPE(CN12058),ISBLANK('Workbook_Formula_Guard'!C335)=ISBLANK(CN12058),EXACT('Workbook_Formula_Guard'!C335,CN12058)),0,1),1)</x:f>
        <x:v>0</x:v>
      </x:c>
    </x:row>
    <x:row r="12059">
      <x:c r="CL12059" t="str">
        <x:v>Workbook_Formula_Guard</x:v>
      </x:c>
      <x:c r="CM12059" t="str">
        <x:v>A336</x:v>
      </x:c>
      <x:c r="CN12059" t="str">
        <x:v>Rights_Coverage_View</x:v>
      </x:c>
      <x:c r="CO12059" t="n">
        <x:f>IFERROR(IF(AND(TYPE('Workbook_Formula_Guard'!A336)=TYPE(CN12059),ISBLANK('Workbook_Formula_Guard'!A336)=ISBLANK(CN12059),EXACT('Workbook_Formula_Guard'!A336,CN12059)),0,1),1)</x:f>
        <x:v>0</x:v>
      </x:c>
    </x:row>
    <x:row r="12060">
      <x:c r="CL12060" t="str">
        <x:v>Workbook_Formula_Guard</x:v>
      </x:c>
      <x:c r="CM12060" t="str">
        <x:v>B336</x:v>
      </x:c>
      <x:c r="CN12060" t="str">
        <x:v>J32</x:v>
      </x:c>
      <x:c r="CO12060" t="n">
        <x:f>IFERROR(IF(AND(TYPE('Workbook_Formula_Guard'!B336)=TYPE(CN12060),ISBLANK('Workbook_Formula_Guard'!B336)=ISBLANK(CN12060),EXACT('Workbook_Formula_Guard'!B336,CN12060)),0,1),1)</x:f>
        <x:v>0</x:v>
      </x:c>
    </x:row>
    <x:row r="12061">
      <x:c r="CL12061" t="str">
        <x:v>Workbook_Formula_Guard</x:v>
      </x:c>
      <x:c r="CM12061" t="str">
        <x:v>C336</x:v>
      </x:c>
      <x:c r="CN12061" t="str">
        <x:v>F:=IFERROR(IF(COUNTIF('Subgroup_Overrides'!$H$11:$H$100,"A|"&amp;$C32&amp;"|"&amp;$D32)=0,"",IF(AND(COUNTIF('Subgroup_Overrides'!$H$11:$H$100,"A|"&amp;$C32&amp;"|"&amp;$D32)=1,ISNUMBER(INDEX('Subgroup_Overrides'!$F$11:$F$100,MATCH("A|"&amp;$C32&amp;"|"&amp;$D32,'Subgroup_Overrides'!$H$11:$H$100,0))),NOT(ISBLANK(INDEX('Subgroup_Overrides'!$F$11:$F$100,MATCH("A|"&amp;$C32&amp;"|"&amp;$D32,'Subgroup_Overrides'!$H$11:$H$100,0)))),INDEX('Subgroup_Overrides'!$F$11:$F$100,MATCH("A|"&amp;$C32&amp;"|"&amp;$D32,'Subgroup_Overrides'!$H$11:$H$100,0))&gt;=-1,INDEX('Subgroup_Overrides'!$F$11:$F$100,MATCH("A|"&amp;$C32&amp;"|"&amp;$D32,'Subgroup_Overrides'!$H$11:$H$100,0))&lt;=1,LEN(TRIM(INDEX('Subgroup_Overrides'!$G$11:$G$100,MATCH("A|"&amp;$C32&amp;"|"&amp;$D32,'Subgroup_Overrides'!$H$11:$H$100,0))))&gt;0),INDEX('Subgroup_Overrides'!$F$11:$F$100,MATCH("A|"&amp;$C32&amp;"|"&amp;$D32,'Subgroup_Overrides'!$H$11:$H$100,0)),"INVALID_OVERRIDE")),"INVALID_OVERRIDE")</x:v>
      </x:c>
      <x:c r="CO12061" t="n">
        <x:f>IFERROR(IF(AND(TYPE('Workbook_Formula_Guard'!C336)=TYPE(CN12061),ISBLANK('Workbook_Formula_Guard'!C336)=ISBLANK(CN12061),EXACT('Workbook_Formula_Guard'!C336,CN12061)),0,1),1)</x:f>
        <x:v>0</x:v>
      </x:c>
    </x:row>
    <x:row r="12062">
      <x:c r="CL12062" t="str">
        <x:v>Workbook_Formula_Guard</x:v>
      </x:c>
      <x:c r="CM12062" t="str">
        <x:v>A337</x:v>
      </x:c>
      <x:c r="CN12062" t="str">
        <x:v>Rights_Coverage_View</x:v>
      </x:c>
      <x:c r="CO12062" t="n">
        <x:f>IFERROR(IF(AND(TYPE('Workbook_Formula_Guard'!A337)=TYPE(CN12062),ISBLANK('Workbook_Formula_Guard'!A337)=ISBLANK(CN12062),EXACT('Workbook_Formula_Guard'!A337,CN12062)),0,1),1)</x:f>
        <x:v>0</x:v>
      </x:c>
    </x:row>
    <x:row r="12063">
      <x:c r="CL12063" t="str">
        <x:v>Workbook_Formula_Guard</x:v>
      </x:c>
      <x:c r="CM12063" t="str">
        <x:v>B337</x:v>
      </x:c>
      <x:c r="CN12063" t="str">
        <x:v>K32</x:v>
      </x:c>
      <x:c r="CO12063" t="n">
        <x:f>IFERROR(IF(AND(TYPE('Workbook_Formula_Guard'!B337)=TYPE(CN12063),ISBLANK('Workbook_Formula_Guard'!B337)=ISBLANK(CN12063),EXACT('Workbook_Formula_Guard'!B337,CN12063)),0,1),1)</x:f>
        <x:v>0</x:v>
      </x:c>
    </x:row>
    <x:row r="12064">
      <x:c r="CL12064" t="str">
        <x:v>Workbook_Formula_Guard</x:v>
      </x:c>
      <x:c r="CM12064" t="str">
        <x:v>C337</x:v>
      </x:c>
      <x:c r="CN12064" t="str">
        <x:v>F:=IFERROR(IF(COUNTIF('Subgroup_Overrides'!$H$11:$H$100,"B|"&amp;$C32&amp;"|"&amp;$D32)=0,"",IF(AND(COUNTIF('Subgroup_Overrides'!$H$11:$H$100,"B|"&amp;$C32&amp;"|"&amp;$D32)=1,ISNUMBER(INDEX('Subgroup_Overrides'!$F$11:$F$100,MATCH("B|"&amp;$C32&amp;"|"&amp;$D32,'Subgroup_Overrides'!$H$11:$H$100,0))),NOT(ISBLANK(INDEX('Subgroup_Overrides'!$F$11:$F$100,MATCH("B|"&amp;$C32&amp;"|"&amp;$D32,'Subgroup_Overrides'!$H$11:$H$100,0)))),INDEX('Subgroup_Overrides'!$F$11:$F$100,MATCH("B|"&amp;$C32&amp;"|"&amp;$D32,'Subgroup_Overrides'!$H$11:$H$100,0))&gt;=-1,INDEX('Subgroup_Overrides'!$F$11:$F$100,MATCH("B|"&amp;$C32&amp;"|"&amp;$D32,'Subgroup_Overrides'!$H$11:$H$100,0))&lt;=1,LEN(TRIM(INDEX('Subgroup_Overrides'!$G$11:$G$100,MATCH("B|"&amp;$C32&amp;"|"&amp;$D32,'Subgroup_Overrides'!$H$11:$H$100,0))))&gt;0),INDEX('Subgroup_Overrides'!$F$11:$F$100,MATCH("B|"&amp;$C32&amp;"|"&amp;$D32,'Subgroup_Overrides'!$H$11:$H$100,0)),"INVALID_OVERRIDE")),"INVALID_OVERRIDE")</x:v>
      </x:c>
      <x:c r="CO12064" t="n">
        <x:f>IFERROR(IF(AND(TYPE('Workbook_Formula_Guard'!C337)=TYPE(CN12064),ISBLANK('Workbook_Formula_Guard'!C337)=ISBLANK(CN12064),EXACT('Workbook_Formula_Guard'!C337,CN12064)),0,1),1)</x:f>
        <x:v>0</x:v>
      </x:c>
    </x:row>
    <x:row r="12065">
      <x:c r="CL12065" t="str">
        <x:v>Workbook_Formula_Guard</x:v>
      </x:c>
      <x:c r="CM12065" t="str">
        <x:v>A338</x:v>
      </x:c>
      <x:c r="CN12065" t="str">
        <x:v>Rights_Coverage_View</x:v>
      </x:c>
      <x:c r="CO12065" t="n">
        <x:f>IFERROR(IF(AND(TYPE('Workbook_Formula_Guard'!A338)=TYPE(CN12065),ISBLANK('Workbook_Formula_Guard'!A338)=ISBLANK(CN12065),EXACT('Workbook_Formula_Guard'!A338,CN12065)),0,1),1)</x:f>
        <x:v>0</x:v>
      </x:c>
    </x:row>
    <x:row r="12066">
      <x:c r="CL12066" t="str">
        <x:v>Workbook_Formula_Guard</x:v>
      </x:c>
      <x:c r="CM12066" t="str">
        <x:v>B338</x:v>
      </x:c>
      <x:c r="CN12066" t="str">
        <x:v>L32</x:v>
      </x:c>
      <x:c r="CO12066" t="n">
        <x:f>IFERROR(IF(AND(TYPE('Workbook_Formula_Guard'!B338)=TYPE(CN12066),ISBLANK('Workbook_Formula_Guard'!B338)=ISBLANK(CN12066),EXACT('Workbook_Formula_Guard'!B338,CN12066)),0,1),1)</x:f>
        <x:v>0</x:v>
      </x:c>
    </x:row>
    <x:row r="12067">
      <x:c r="CL12067" t="str">
        <x:v>Workbook_Formula_Guard</x:v>
      </x:c>
      <x:c r="CM12067" t="str">
        <x:v>C338</x:v>
      </x:c>
      <x:c r="CN12067" t="str">
        <x:v>F:=TRIM(B32)</x:v>
      </x:c>
      <x:c r="CO12067" t="n">
        <x:f>IFERROR(IF(AND(TYPE('Workbook_Formula_Guard'!C338)=TYPE(CN12067),ISBLANK('Workbook_Formula_Guard'!C338)=ISBLANK(CN12067),EXACT('Workbook_Formula_Guard'!C338,CN12067)),0,1),1)</x:f>
        <x:v>0</x:v>
      </x:c>
    </x:row>
    <x:row r="12068">
      <x:c r="CL12068" t="str">
        <x:v>Workbook_Formula_Guard</x:v>
      </x:c>
      <x:c r="CM12068" t="str">
        <x:v>A339</x:v>
      </x:c>
      <x:c r="CN12068" t="str">
        <x:v>Rights_Coverage_View</x:v>
      </x:c>
      <x:c r="CO12068" t="n">
        <x:f>IFERROR(IF(AND(TYPE('Workbook_Formula_Guard'!A339)=TYPE(CN12068),ISBLANK('Workbook_Formula_Guard'!A339)=ISBLANK(CN12068),EXACT('Workbook_Formula_Guard'!A339,CN12068)),0,1),1)</x:f>
        <x:v>0</x:v>
      </x:c>
    </x:row>
    <x:row r="12069">
      <x:c r="CL12069" t="str">
        <x:v>Workbook_Formula_Guard</x:v>
      </x:c>
      <x:c r="CM12069" t="str">
        <x:v>B339</x:v>
      </x:c>
      <x:c r="CN12069" t="str">
        <x:v>M32</x:v>
      </x:c>
      <x:c r="CO12069" t="n">
        <x:f>IFERROR(IF(AND(TYPE('Workbook_Formula_Guard'!B339)=TYPE(CN12069),ISBLANK('Workbook_Formula_Guard'!B339)=ISBLANK(CN12069),EXACT('Workbook_Formula_Guard'!B339,CN12069)),0,1),1)</x:f>
        <x:v>0</x:v>
      </x:c>
    </x:row>
    <x:row r="12070">
      <x:c r="CL12070" t="str">
        <x:v>Workbook_Formula_Guard</x:v>
      </x:c>
      <x:c r="CM12070" t="str">
        <x:v>C339</x:v>
      </x:c>
      <x:c r="CN12070" t="str">
        <x:v>F:=IF(ISNUMBER($H32),$H32,"")</x:v>
      </x:c>
      <x:c r="CO12070" t="n">
        <x:f>IFERROR(IF(AND(TYPE('Workbook_Formula_Guard'!C339)=TYPE(CN12070),ISBLANK('Workbook_Formula_Guard'!C339)=ISBLANK(CN12070),EXACT('Workbook_Formula_Guard'!C339,CN12070)),0,1),1)</x:f>
        <x:v>0</x:v>
      </x:c>
    </x:row>
    <x:row r="12071">
      <x:c r="CL12071" t="str">
        <x:v>Workbook_Formula_Guard</x:v>
      </x:c>
      <x:c r="CM12071" t="str">
        <x:v>A340</x:v>
      </x:c>
      <x:c r="CN12071" t="str">
        <x:v>Rights_Coverage_View</x:v>
      </x:c>
      <x:c r="CO12071" t="n">
        <x:f>IFERROR(IF(AND(TYPE('Workbook_Formula_Guard'!A340)=TYPE(CN12071),ISBLANK('Workbook_Formula_Guard'!A340)=ISBLANK(CN12071),EXACT('Workbook_Formula_Guard'!A340,CN12071)),0,1),1)</x:f>
        <x:v>0</x:v>
      </x:c>
    </x:row>
    <x:row r="12072">
      <x:c r="CL12072" t="str">
        <x:v>Workbook_Formula_Guard</x:v>
      </x:c>
      <x:c r="CM12072" t="str">
        <x:v>B340</x:v>
      </x:c>
      <x:c r="CN12072" t="str">
        <x:v>N32</x:v>
      </x:c>
      <x:c r="CO12072" t="n">
        <x:f>IFERROR(IF(AND(TYPE('Workbook_Formula_Guard'!B340)=TYPE(CN12072),ISBLANK('Workbook_Formula_Guard'!B340)=ISBLANK(CN12072),EXACT('Workbook_Formula_Guard'!B340,CN12072)),0,1),1)</x:f>
        <x:v>0</x:v>
      </x:c>
    </x:row>
    <x:row r="12073">
      <x:c r="CL12073" t="str">
        <x:v>Workbook_Formula_Guard</x:v>
      </x:c>
      <x:c r="CM12073" t="str">
        <x:v>C340</x:v>
      </x:c>
      <x:c r="CN12073" t="str">
        <x:v>F:=IF(ISNUMBER($I32),$I32,"")</x:v>
      </x:c>
      <x:c r="CO12073" t="n">
        <x:f>IFERROR(IF(AND(TYPE('Workbook_Formula_Guard'!C340)=TYPE(CN12073),ISBLANK('Workbook_Formula_Guard'!C340)=ISBLANK(CN12073),EXACT('Workbook_Formula_Guard'!C340,CN12073)),0,1),1)</x:f>
        <x:v>0</x:v>
      </x:c>
    </x:row>
    <x:row r="12074">
      <x:c r="CL12074" t="str">
        <x:v>Workbook_Formula_Guard</x:v>
      </x:c>
      <x:c r="CM12074" t="str">
        <x:v>A341</x:v>
      </x:c>
      <x:c r="CN12074" t="str">
        <x:v>Rights_Coverage_View</x:v>
      </x:c>
      <x:c r="CO12074" t="n">
        <x:f>IFERROR(IF(AND(TYPE('Workbook_Formula_Guard'!A341)=TYPE(CN12074),ISBLANK('Workbook_Formula_Guard'!A341)=ISBLANK(CN12074),EXACT('Workbook_Formula_Guard'!A341,CN12074)),0,1),1)</x:f>
        <x:v>0</x:v>
      </x:c>
    </x:row>
    <x:row r="12075">
      <x:c r="CL12075" t="str">
        <x:v>Workbook_Formula_Guard</x:v>
      </x:c>
      <x:c r="CM12075" t="str">
        <x:v>B341</x:v>
      </x:c>
      <x:c r="CN12075" t="str">
        <x:v>O32</x:v>
      </x:c>
      <x:c r="CO12075" t="n">
        <x:f>IFERROR(IF(AND(TYPE('Workbook_Formula_Guard'!B341)=TYPE(CN12075),ISBLANK('Workbook_Formula_Guard'!B341)=ISBLANK(CN12075),EXACT('Workbook_Formula_Guard'!B341,CN12075)),0,1),1)</x:f>
        <x:v>0</x:v>
      </x:c>
    </x:row>
    <x:row r="12076">
      <x:c r="CL12076" t="str">
        <x:v>Workbook_Formula_Guard</x:v>
      </x:c>
      <x:c r="CM12076" t="str">
        <x:v>C341</x:v>
      </x:c>
      <x:c r="CN12076" t="str">
        <x:v>F:=IF(ISNUMBER($M32),$B32&amp;"|"&amp;ROUND($M32*1000000000000,0),"")</x:v>
      </x:c>
      <x:c r="CO12076" t="n">
        <x:f>IFERROR(IF(AND(TYPE('Workbook_Formula_Guard'!C341)=TYPE(CN12076),ISBLANK('Workbook_Formula_Guard'!C341)=ISBLANK(CN12076),EXACT('Workbook_Formula_Guard'!C341,CN12076)),0,1),1)</x:f>
        <x:v>0</x:v>
      </x:c>
    </x:row>
    <x:row r="12077">
      <x:c r="CL12077" t="str">
        <x:v>Workbook_Formula_Guard</x:v>
      </x:c>
      <x:c r="CM12077" t="str">
        <x:v>A342</x:v>
      </x:c>
      <x:c r="CN12077" t="str">
        <x:v>Rights_Coverage_View</x:v>
      </x:c>
      <x:c r="CO12077" t="n">
        <x:f>IFERROR(IF(AND(TYPE('Workbook_Formula_Guard'!A342)=TYPE(CN12077),ISBLANK('Workbook_Formula_Guard'!A342)=ISBLANK(CN12077),EXACT('Workbook_Formula_Guard'!A342,CN12077)),0,1),1)</x:f>
        <x:v>0</x:v>
      </x:c>
    </x:row>
    <x:row r="12078">
      <x:c r="CL12078" t="str">
        <x:v>Workbook_Formula_Guard</x:v>
      </x:c>
      <x:c r="CM12078" t="str">
        <x:v>B342</x:v>
      </x:c>
      <x:c r="CN12078" t="str">
        <x:v>P32</x:v>
      </x:c>
      <x:c r="CO12078" t="n">
        <x:f>IFERROR(IF(AND(TYPE('Workbook_Formula_Guard'!B342)=TYPE(CN12078),ISBLANK('Workbook_Formula_Guard'!B342)=ISBLANK(CN12078),EXACT('Workbook_Formula_Guard'!B342,CN12078)),0,1),1)</x:f>
        <x:v>0</x:v>
      </x:c>
    </x:row>
    <x:row r="12079">
      <x:c r="CL12079" t="str">
        <x:v>Workbook_Formula_Guard</x:v>
      </x:c>
      <x:c r="CM12079" t="str">
        <x:v>C342</x:v>
      </x:c>
      <x:c r="CN12079" t="str">
        <x:v>F:=IF(ISNUMBER($N32),$B32&amp;"|"&amp;ROUND($N32*1000000000000,0),"")</x:v>
      </x:c>
      <x:c r="CO12079" t="n">
        <x:f>IFERROR(IF(AND(TYPE('Workbook_Formula_Guard'!C342)=TYPE(CN12079),ISBLANK('Workbook_Formula_Guard'!C342)=ISBLANK(CN12079),EXACT('Workbook_Formula_Guard'!C342,CN12079)),0,1),1)</x:f>
        <x:v>0</x:v>
      </x:c>
    </x:row>
    <x:row r="12080">
      <x:c r="CL12080" t="str">
        <x:v>Workbook_Formula_Guard</x:v>
      </x:c>
      <x:c r="CM12080" t="str">
        <x:v>A343</x:v>
      </x:c>
      <x:c r="CN12080" t="str">
        <x:v>Rights_Coverage_View</x:v>
      </x:c>
      <x:c r="CO12080" t="n">
        <x:f>IFERROR(IF(AND(TYPE('Workbook_Formula_Guard'!A343)=TYPE(CN12080),ISBLANK('Workbook_Formula_Guard'!A343)=ISBLANK(CN12080),EXACT('Workbook_Formula_Guard'!A343,CN12080)),0,1),1)</x:f>
        <x:v>0</x:v>
      </x:c>
    </x:row>
    <x:row r="12081">
      <x:c r="CL12081" t="str">
        <x:v>Workbook_Formula_Guard</x:v>
      </x:c>
      <x:c r="CM12081" t="str">
        <x:v>B343</x:v>
      </x:c>
      <x:c r="CN12081" t="str">
        <x:v>F33</x:v>
      </x:c>
      <x:c r="CO12081" t="n">
        <x:f>IFERROR(IF(AND(TYPE('Workbook_Formula_Guard'!B343)=TYPE(CN12081),ISBLANK('Workbook_Formula_Guard'!B343)=ISBLANK(CN12081),EXACT('Workbook_Formula_Guard'!B343,CN12081)),0,1),1)</x:f>
        <x:v>0</x:v>
      </x:c>
    </x:row>
    <x:row r="12082">
      <x:c r="CL12082" t="str">
        <x:v>Workbook_Formula_Guard</x:v>
      </x:c>
      <x:c r="CM12082" t="str">
        <x:v>C343</x:v>
      </x:c>
      <x:c r="CN12082" t="str">
        <x:v>F:=INDEX(I_prop!$B$7:$H$13, MATCH($C33, I_prop!$A$7:$A$13,0), MATCH($D33, I_prop!$B$6:$H$6,0))</x:v>
      </x:c>
      <x:c r="CO12082" t="n">
        <x:f>IFERROR(IF(AND(TYPE('Workbook_Formula_Guard'!C343)=TYPE(CN12082),ISBLANK('Workbook_Formula_Guard'!C343)=ISBLANK(CN12082),EXACT('Workbook_Formula_Guard'!C343,CN12082)),0,1),1)</x:f>
        <x:v>0</x:v>
      </x:c>
    </x:row>
    <x:row r="12083">
      <x:c r="CL12083" t="str">
        <x:v>Workbook_Formula_Guard</x:v>
      </x:c>
      <x:c r="CM12083" t="str">
        <x:v>A344</x:v>
      </x:c>
      <x:c r="CN12083" t="str">
        <x:v>Rights_Coverage_View</x:v>
      </x:c>
      <x:c r="CO12083" t="n">
        <x:f>IFERROR(IF(AND(TYPE('Workbook_Formula_Guard'!A344)=TYPE(CN12083),ISBLANK('Workbook_Formula_Guard'!A344)=ISBLANK(CN12083),EXACT('Workbook_Formula_Guard'!A344,CN12083)),0,1),1)</x:f>
        <x:v>0</x:v>
      </x:c>
    </x:row>
    <x:row r="12084">
      <x:c r="CL12084" t="str">
        <x:v>Workbook_Formula_Guard</x:v>
      </x:c>
      <x:c r="CM12084" t="str">
        <x:v>B344</x:v>
      </x:c>
      <x:c r="CN12084" t="str">
        <x:v>G33</x:v>
      </x:c>
      <x:c r="CO12084" t="n">
        <x:f>IFERROR(IF(AND(TYPE('Workbook_Formula_Guard'!B344)=TYPE(CN12084),ISBLANK('Workbook_Formula_Guard'!B344)=ISBLANK(CN12084),EXACT('Workbook_Formula_Guard'!B344,CN12084)),0,1),1)</x:f>
        <x:v>0</x:v>
      </x:c>
    </x:row>
    <x:row r="12085">
      <x:c r="CL12085" t="str">
        <x:v>Workbook_Formula_Guard</x:v>
      </x:c>
      <x:c r="CM12085" t="str">
        <x:v>C344</x:v>
      </x:c>
      <x:c r="CN12085" t="str">
        <x:v>F:=INDEX(I_prop!$B$18:$H$24, MATCH($C33, I_prop!$A$18:$A$24,0), MATCH($D33, I_prop!$B$17:$H$17,0))</x:v>
      </x:c>
      <x:c r="CO12085" t="n">
        <x:f>IFERROR(IF(AND(TYPE('Workbook_Formula_Guard'!C344)=TYPE(CN12085),ISBLANK('Workbook_Formula_Guard'!C344)=ISBLANK(CN12085),EXACT('Workbook_Formula_Guard'!C344,CN12085)),0,1),1)</x:f>
        <x:v>0</x:v>
      </x:c>
    </x:row>
    <x:row r="12086">
      <x:c r="CL12086" t="str">
        <x:v>Workbook_Formula_Guard</x:v>
      </x:c>
      <x:c r="CM12086" t="str">
        <x:v>A345</x:v>
      </x:c>
      <x:c r="CN12086" t="str">
        <x:v>Rights_Coverage_View</x:v>
      </x:c>
      <x:c r="CO12086" t="n">
        <x:f>IFERROR(IF(AND(TYPE('Workbook_Formula_Guard'!A345)=TYPE(CN12086),ISBLANK('Workbook_Formula_Guard'!A345)=ISBLANK(CN12086),EXACT('Workbook_Formula_Guard'!A345,CN12086)),0,1),1)</x:f>
        <x:v>0</x:v>
      </x:c>
    </x:row>
    <x:row r="12087">
      <x:c r="CL12087" t="str">
        <x:v>Workbook_Formula_Guard</x:v>
      </x:c>
      <x:c r="CM12087" t="str">
        <x:v>B345</x:v>
      </x:c>
      <x:c r="CN12087" t="str">
        <x:v>H33</x:v>
      </x:c>
      <x:c r="CO12087" t="n">
        <x:f>IFERROR(IF(AND(TYPE('Workbook_Formula_Guard'!B345)=TYPE(CN12087),ISBLANK('Workbook_Formula_Guard'!B345)=ISBLANK(CN12087),EXACT('Workbook_Formula_Guard'!B345,CN12087)),0,1),1)</x:f>
        <x:v>0</x:v>
      </x:c>
    </x:row>
    <x:row r="12088">
      <x:c r="CL12088" t="str">
        <x:v>Workbook_Formula_Guard</x:v>
      </x:c>
      <x:c r="CM12088" t="str">
        <x:v>C345</x:v>
      </x:c>
      <x:c r="CN12088" t="str">
        <x:v>F:=IF(ISNUMBER($J33),$J33,IF($J33="INVALID_OVERRIDE","INVALID_OVERRIDE",IF($F33&lt;0,MAX(-1,'Subgroup_Overrides'!$B$7*$F33),$F33)))</x:v>
      </x:c>
      <x:c r="CO12088" t="n">
        <x:f>IFERROR(IF(AND(TYPE('Workbook_Formula_Guard'!C345)=TYPE(CN12088),ISBLANK('Workbook_Formula_Guard'!C345)=ISBLANK(CN12088),EXACT('Workbook_Formula_Guard'!C345,CN12088)),0,1),1)</x:f>
        <x:v>0</x:v>
      </x:c>
    </x:row>
    <x:row r="12089">
      <x:c r="CL12089" t="str">
        <x:v>Workbook_Formula_Guard</x:v>
      </x:c>
      <x:c r="CM12089" t="str">
        <x:v>A346</x:v>
      </x:c>
      <x:c r="CN12089" t="str">
        <x:v>Rights_Coverage_View</x:v>
      </x:c>
      <x:c r="CO12089" t="n">
        <x:f>IFERROR(IF(AND(TYPE('Workbook_Formula_Guard'!A346)=TYPE(CN12089),ISBLANK('Workbook_Formula_Guard'!A346)=ISBLANK(CN12089),EXACT('Workbook_Formula_Guard'!A346,CN12089)),0,1),1)</x:f>
        <x:v>0</x:v>
      </x:c>
    </x:row>
    <x:row r="12090">
      <x:c r="CL12090" t="str">
        <x:v>Workbook_Formula_Guard</x:v>
      </x:c>
      <x:c r="CM12090" t="str">
        <x:v>B346</x:v>
      </x:c>
      <x:c r="CN12090" t="str">
        <x:v>I33</x:v>
      </x:c>
      <x:c r="CO12090" t="n">
        <x:f>IFERROR(IF(AND(TYPE('Workbook_Formula_Guard'!B346)=TYPE(CN12090),ISBLANK('Workbook_Formula_Guard'!B346)=ISBLANK(CN12090),EXACT('Workbook_Formula_Guard'!B346,CN12090)),0,1),1)</x:f>
        <x:v>0</x:v>
      </x:c>
    </x:row>
    <x:row r="12091">
      <x:c r="CL12091" t="str">
        <x:v>Workbook_Formula_Guard</x:v>
      </x:c>
      <x:c r="CM12091" t="str">
        <x:v>C346</x:v>
      </x:c>
      <x:c r="CN12091" t="str">
        <x:v>F:=IF(ISNUMBER($K33),$K33,IF($K33="INVALID_OVERRIDE","INVALID_OVERRIDE",IF($G33&lt;0,MAX(-1,'Subgroup_Overrides'!$B$7*$G33),$G33)))</x:v>
      </x:c>
      <x:c r="CO12091" t="n">
        <x:f>IFERROR(IF(AND(TYPE('Workbook_Formula_Guard'!C346)=TYPE(CN12091),ISBLANK('Workbook_Formula_Guard'!C346)=ISBLANK(CN12091),EXACT('Workbook_Formula_Guard'!C346,CN12091)),0,1),1)</x:f>
        <x:v>0</x:v>
      </x:c>
    </x:row>
    <x:row r="12092">
      <x:c r="CL12092" t="str">
        <x:v>Workbook_Formula_Guard</x:v>
      </x:c>
      <x:c r="CM12092" t="str">
        <x:v>A347</x:v>
      </x:c>
      <x:c r="CN12092" t="str">
        <x:v>Rights_Coverage_View</x:v>
      </x:c>
      <x:c r="CO12092" t="n">
        <x:f>IFERROR(IF(AND(TYPE('Workbook_Formula_Guard'!A347)=TYPE(CN12092),ISBLANK('Workbook_Formula_Guard'!A347)=ISBLANK(CN12092),EXACT('Workbook_Formula_Guard'!A347,CN12092)),0,1),1)</x:f>
        <x:v>0</x:v>
      </x:c>
    </x:row>
    <x:row r="12093">
      <x:c r="CL12093" t="str">
        <x:v>Workbook_Formula_Guard</x:v>
      </x:c>
      <x:c r="CM12093" t="str">
        <x:v>B347</x:v>
      </x:c>
      <x:c r="CN12093" t="str">
        <x:v>J33</x:v>
      </x:c>
      <x:c r="CO12093" t="n">
        <x:f>IFERROR(IF(AND(TYPE('Workbook_Formula_Guard'!B347)=TYPE(CN12093),ISBLANK('Workbook_Formula_Guard'!B347)=ISBLANK(CN12093),EXACT('Workbook_Formula_Guard'!B347,CN12093)),0,1),1)</x:f>
        <x:v>0</x:v>
      </x:c>
    </x:row>
    <x:row r="12094">
      <x:c r="CL12094" t="str">
        <x:v>Workbook_Formula_Guard</x:v>
      </x:c>
      <x:c r="CM12094" t="str">
        <x:v>C347</x:v>
      </x:c>
      <x:c r="CN12094" t="str">
        <x:v>F:=IFERROR(IF(COUNTIF('Subgroup_Overrides'!$H$11:$H$100,"A|"&amp;$C33&amp;"|"&amp;$D33)=0,"",IF(AND(COUNTIF('Subgroup_Overrides'!$H$11:$H$100,"A|"&amp;$C33&amp;"|"&amp;$D33)=1,ISNUMBER(INDEX('Subgroup_Overrides'!$F$11:$F$100,MATCH("A|"&amp;$C33&amp;"|"&amp;$D33,'Subgroup_Overrides'!$H$11:$H$100,0))),NOT(ISBLANK(INDEX('Subgroup_Overrides'!$F$11:$F$100,MATCH("A|"&amp;$C33&amp;"|"&amp;$D33,'Subgroup_Overrides'!$H$11:$H$100,0)))),INDEX('Subgroup_Overrides'!$F$11:$F$100,MATCH("A|"&amp;$C33&amp;"|"&amp;$D33,'Subgroup_Overrides'!$H$11:$H$100,0))&gt;=-1,INDEX('Subgroup_Overrides'!$F$11:$F$100,MATCH("A|"&amp;$C33&amp;"|"&amp;$D33,'Subgroup_Overrides'!$H$11:$H$100,0))&lt;=1,LEN(TRIM(INDEX('Subgroup_Overrides'!$G$11:$G$100,MATCH("A|"&amp;$C33&amp;"|"&amp;$D33,'Subgroup_Overrides'!$H$11:$H$100,0))))&gt;0),INDEX('Subgroup_Overrides'!$F$11:$F$100,MATCH("A|"&amp;$C33&amp;"|"&amp;$D33,'Subgroup_Overrides'!$H$11:$H$100,0)),"INVALID_OVERRIDE")),"INVALID_OVERRIDE")</x:v>
      </x:c>
      <x:c r="CO12094" t="n">
        <x:f>IFERROR(IF(AND(TYPE('Workbook_Formula_Guard'!C347)=TYPE(CN12094),ISBLANK('Workbook_Formula_Guard'!C347)=ISBLANK(CN12094),EXACT('Workbook_Formula_Guard'!C347,CN12094)),0,1),1)</x:f>
        <x:v>0</x:v>
      </x:c>
    </x:row>
    <x:row r="12095">
      <x:c r="CL12095" t="str">
        <x:v>Workbook_Formula_Guard</x:v>
      </x:c>
      <x:c r="CM12095" t="str">
        <x:v>A348</x:v>
      </x:c>
      <x:c r="CN12095" t="str">
        <x:v>Rights_Coverage_View</x:v>
      </x:c>
      <x:c r="CO12095" t="n">
        <x:f>IFERROR(IF(AND(TYPE('Workbook_Formula_Guard'!A348)=TYPE(CN12095),ISBLANK('Workbook_Formula_Guard'!A348)=ISBLANK(CN12095),EXACT('Workbook_Formula_Guard'!A348,CN12095)),0,1),1)</x:f>
        <x:v>0</x:v>
      </x:c>
    </x:row>
    <x:row r="12096">
      <x:c r="CL12096" t="str">
        <x:v>Workbook_Formula_Guard</x:v>
      </x:c>
      <x:c r="CM12096" t="str">
        <x:v>B348</x:v>
      </x:c>
      <x:c r="CN12096" t="str">
        <x:v>K33</x:v>
      </x:c>
      <x:c r="CO12096" t="n">
        <x:f>IFERROR(IF(AND(TYPE('Workbook_Formula_Guard'!B348)=TYPE(CN12096),ISBLANK('Workbook_Formula_Guard'!B348)=ISBLANK(CN12096),EXACT('Workbook_Formula_Guard'!B348,CN12096)),0,1),1)</x:f>
        <x:v>0</x:v>
      </x:c>
    </x:row>
    <x:row r="12097">
      <x:c r="CL12097" t="str">
        <x:v>Workbook_Formula_Guard</x:v>
      </x:c>
      <x:c r="CM12097" t="str">
        <x:v>C348</x:v>
      </x:c>
      <x:c r="CN12097" t="str">
        <x:v>F:=IFERROR(IF(COUNTIF('Subgroup_Overrides'!$H$11:$H$100,"B|"&amp;$C33&amp;"|"&amp;$D33)=0,"",IF(AND(COUNTIF('Subgroup_Overrides'!$H$11:$H$100,"B|"&amp;$C33&amp;"|"&amp;$D33)=1,ISNUMBER(INDEX('Subgroup_Overrides'!$F$11:$F$100,MATCH("B|"&amp;$C33&amp;"|"&amp;$D33,'Subgroup_Overrides'!$H$11:$H$100,0))),NOT(ISBLANK(INDEX('Subgroup_Overrides'!$F$11:$F$100,MATCH("B|"&amp;$C33&amp;"|"&amp;$D33,'Subgroup_Overrides'!$H$11:$H$100,0)))),INDEX('Subgroup_Overrides'!$F$11:$F$100,MATCH("B|"&amp;$C33&amp;"|"&amp;$D33,'Subgroup_Overrides'!$H$11:$H$100,0))&gt;=-1,INDEX('Subgroup_Overrides'!$F$11:$F$100,MATCH("B|"&amp;$C33&amp;"|"&amp;$D33,'Subgroup_Overrides'!$H$11:$H$100,0))&lt;=1,LEN(TRIM(INDEX('Subgroup_Overrides'!$G$11:$G$100,MATCH("B|"&amp;$C33&amp;"|"&amp;$D33,'Subgroup_Overrides'!$H$11:$H$100,0))))&gt;0),INDEX('Subgroup_Overrides'!$F$11:$F$100,MATCH("B|"&amp;$C33&amp;"|"&amp;$D33,'Subgroup_Overrides'!$H$11:$H$100,0)),"INVALID_OVERRIDE")),"INVALID_OVERRIDE")</x:v>
      </x:c>
      <x:c r="CO12097" t="n">
        <x:f>IFERROR(IF(AND(TYPE('Workbook_Formula_Guard'!C348)=TYPE(CN12097),ISBLANK('Workbook_Formula_Guard'!C348)=ISBLANK(CN12097),EXACT('Workbook_Formula_Guard'!C348,CN12097)),0,1),1)</x:f>
        <x:v>0</x:v>
      </x:c>
    </x:row>
    <x:row r="12098">
      <x:c r="CL12098" t="str">
        <x:v>Workbook_Formula_Guard</x:v>
      </x:c>
      <x:c r="CM12098" t="str">
        <x:v>A349</x:v>
      </x:c>
      <x:c r="CN12098" t="str">
        <x:v>Rights_Coverage_View</x:v>
      </x:c>
      <x:c r="CO12098" t="n">
        <x:f>IFERROR(IF(AND(TYPE('Workbook_Formula_Guard'!A349)=TYPE(CN12098),ISBLANK('Workbook_Formula_Guard'!A349)=ISBLANK(CN12098),EXACT('Workbook_Formula_Guard'!A349,CN12098)),0,1),1)</x:f>
        <x:v>0</x:v>
      </x:c>
    </x:row>
    <x:row r="12099">
      <x:c r="CL12099" t="str">
        <x:v>Workbook_Formula_Guard</x:v>
      </x:c>
      <x:c r="CM12099" t="str">
        <x:v>B349</x:v>
      </x:c>
      <x:c r="CN12099" t="str">
        <x:v>L33</x:v>
      </x:c>
      <x:c r="CO12099" t="n">
        <x:f>IFERROR(IF(AND(TYPE('Workbook_Formula_Guard'!B349)=TYPE(CN12099),ISBLANK('Workbook_Formula_Guard'!B349)=ISBLANK(CN12099),EXACT('Workbook_Formula_Guard'!B349,CN12099)),0,1),1)</x:f>
        <x:v>0</x:v>
      </x:c>
    </x:row>
    <x:row r="12100">
      <x:c r="CL12100" t="str">
        <x:v>Workbook_Formula_Guard</x:v>
      </x:c>
      <x:c r="CM12100" t="str">
        <x:v>C349</x:v>
      </x:c>
      <x:c r="CN12100" t="str">
        <x:v>F:=TRIM(B33)</x:v>
      </x:c>
      <x:c r="CO12100" t="n">
        <x:f>IFERROR(IF(AND(TYPE('Workbook_Formula_Guard'!C349)=TYPE(CN12100),ISBLANK('Workbook_Formula_Guard'!C349)=ISBLANK(CN12100),EXACT('Workbook_Formula_Guard'!C349,CN12100)),0,1),1)</x:f>
        <x:v>0</x:v>
      </x:c>
    </x:row>
    <x:row r="12101">
      <x:c r="CL12101" t="str">
        <x:v>Workbook_Formula_Guard</x:v>
      </x:c>
      <x:c r="CM12101" t="str">
        <x:v>A350</x:v>
      </x:c>
      <x:c r="CN12101" t="str">
        <x:v>Rights_Coverage_View</x:v>
      </x:c>
      <x:c r="CO12101" t="n">
        <x:f>IFERROR(IF(AND(TYPE('Workbook_Formula_Guard'!A350)=TYPE(CN12101),ISBLANK('Workbook_Formula_Guard'!A350)=ISBLANK(CN12101),EXACT('Workbook_Formula_Guard'!A350,CN12101)),0,1),1)</x:f>
        <x:v>0</x:v>
      </x:c>
    </x:row>
    <x:row r="12102">
      <x:c r="CL12102" t="str">
        <x:v>Workbook_Formula_Guard</x:v>
      </x:c>
      <x:c r="CM12102" t="str">
        <x:v>B350</x:v>
      </x:c>
      <x:c r="CN12102" t="str">
        <x:v>M33</x:v>
      </x:c>
      <x:c r="CO12102" t="n">
        <x:f>IFERROR(IF(AND(TYPE('Workbook_Formula_Guard'!B350)=TYPE(CN12102),ISBLANK('Workbook_Formula_Guard'!B350)=ISBLANK(CN12102),EXACT('Workbook_Formula_Guard'!B350,CN12102)),0,1),1)</x:f>
        <x:v>0</x:v>
      </x:c>
    </x:row>
    <x:row r="12103">
      <x:c r="CL12103" t="str">
        <x:v>Workbook_Formula_Guard</x:v>
      </x:c>
      <x:c r="CM12103" t="str">
        <x:v>C350</x:v>
      </x:c>
      <x:c r="CN12103" t="str">
        <x:v>F:=IF(ISNUMBER($H33),$H33,"")</x:v>
      </x:c>
      <x:c r="CO12103" t="n">
        <x:f>IFERROR(IF(AND(TYPE('Workbook_Formula_Guard'!C350)=TYPE(CN12103),ISBLANK('Workbook_Formula_Guard'!C350)=ISBLANK(CN12103),EXACT('Workbook_Formula_Guard'!C350,CN12103)),0,1),1)</x:f>
        <x:v>0</x:v>
      </x:c>
    </x:row>
    <x:row r="12104">
      <x:c r="CL12104" t="str">
        <x:v>Workbook_Formula_Guard</x:v>
      </x:c>
      <x:c r="CM12104" t="str">
        <x:v>A351</x:v>
      </x:c>
      <x:c r="CN12104" t="str">
        <x:v>Rights_Coverage_View</x:v>
      </x:c>
      <x:c r="CO12104" t="n">
        <x:f>IFERROR(IF(AND(TYPE('Workbook_Formula_Guard'!A351)=TYPE(CN12104),ISBLANK('Workbook_Formula_Guard'!A351)=ISBLANK(CN12104),EXACT('Workbook_Formula_Guard'!A351,CN12104)),0,1),1)</x:f>
        <x:v>0</x:v>
      </x:c>
    </x:row>
    <x:row r="12105">
      <x:c r="CL12105" t="str">
        <x:v>Workbook_Formula_Guard</x:v>
      </x:c>
      <x:c r="CM12105" t="str">
        <x:v>B351</x:v>
      </x:c>
      <x:c r="CN12105" t="str">
        <x:v>N33</x:v>
      </x:c>
      <x:c r="CO12105" t="n">
        <x:f>IFERROR(IF(AND(TYPE('Workbook_Formula_Guard'!B351)=TYPE(CN12105),ISBLANK('Workbook_Formula_Guard'!B351)=ISBLANK(CN12105),EXACT('Workbook_Formula_Guard'!B351,CN12105)),0,1),1)</x:f>
        <x:v>0</x:v>
      </x:c>
    </x:row>
    <x:row r="12106">
      <x:c r="CL12106" t="str">
        <x:v>Workbook_Formula_Guard</x:v>
      </x:c>
      <x:c r="CM12106" t="str">
        <x:v>C351</x:v>
      </x:c>
      <x:c r="CN12106" t="str">
        <x:v>F:=IF(ISNUMBER($I33),$I33,"")</x:v>
      </x:c>
      <x:c r="CO12106" t="n">
        <x:f>IFERROR(IF(AND(TYPE('Workbook_Formula_Guard'!C351)=TYPE(CN12106),ISBLANK('Workbook_Formula_Guard'!C351)=ISBLANK(CN12106),EXACT('Workbook_Formula_Guard'!C351,CN12106)),0,1),1)</x:f>
        <x:v>0</x:v>
      </x:c>
    </x:row>
    <x:row r="12107">
      <x:c r="CL12107" t="str">
        <x:v>Workbook_Formula_Guard</x:v>
      </x:c>
      <x:c r="CM12107" t="str">
        <x:v>A352</x:v>
      </x:c>
      <x:c r="CN12107" t="str">
        <x:v>Rights_Coverage_View</x:v>
      </x:c>
      <x:c r="CO12107" t="n">
        <x:f>IFERROR(IF(AND(TYPE('Workbook_Formula_Guard'!A352)=TYPE(CN12107),ISBLANK('Workbook_Formula_Guard'!A352)=ISBLANK(CN12107),EXACT('Workbook_Formula_Guard'!A352,CN12107)),0,1),1)</x:f>
        <x:v>0</x:v>
      </x:c>
    </x:row>
    <x:row r="12108">
      <x:c r="CL12108" t="str">
        <x:v>Workbook_Formula_Guard</x:v>
      </x:c>
      <x:c r="CM12108" t="str">
        <x:v>B352</x:v>
      </x:c>
      <x:c r="CN12108" t="str">
        <x:v>O33</x:v>
      </x:c>
      <x:c r="CO12108" t="n">
        <x:f>IFERROR(IF(AND(TYPE('Workbook_Formula_Guard'!B352)=TYPE(CN12108),ISBLANK('Workbook_Formula_Guard'!B352)=ISBLANK(CN12108),EXACT('Workbook_Formula_Guard'!B352,CN12108)),0,1),1)</x:f>
        <x:v>0</x:v>
      </x:c>
    </x:row>
    <x:row r="12109">
      <x:c r="CL12109" t="str">
        <x:v>Workbook_Formula_Guard</x:v>
      </x:c>
      <x:c r="CM12109" t="str">
        <x:v>C352</x:v>
      </x:c>
      <x:c r="CN12109" t="str">
        <x:v>F:=IF(ISNUMBER($M33),$B33&amp;"|"&amp;ROUND($M33*1000000000000,0),"")</x:v>
      </x:c>
      <x:c r="CO12109" t="n">
        <x:f>IFERROR(IF(AND(TYPE('Workbook_Formula_Guard'!C352)=TYPE(CN12109),ISBLANK('Workbook_Formula_Guard'!C352)=ISBLANK(CN12109),EXACT('Workbook_Formula_Guard'!C352,CN12109)),0,1),1)</x:f>
        <x:v>0</x:v>
      </x:c>
    </x:row>
    <x:row r="12110">
      <x:c r="CL12110" t="str">
        <x:v>Workbook_Formula_Guard</x:v>
      </x:c>
      <x:c r="CM12110" t="str">
        <x:v>A353</x:v>
      </x:c>
      <x:c r="CN12110" t="str">
        <x:v>Rights_Coverage_View</x:v>
      </x:c>
      <x:c r="CO12110" t="n">
        <x:f>IFERROR(IF(AND(TYPE('Workbook_Formula_Guard'!A353)=TYPE(CN12110),ISBLANK('Workbook_Formula_Guard'!A353)=ISBLANK(CN12110),EXACT('Workbook_Formula_Guard'!A353,CN12110)),0,1),1)</x:f>
        <x:v>0</x:v>
      </x:c>
    </x:row>
    <x:row r="12111">
      <x:c r="CL12111" t="str">
        <x:v>Workbook_Formula_Guard</x:v>
      </x:c>
      <x:c r="CM12111" t="str">
        <x:v>B353</x:v>
      </x:c>
      <x:c r="CN12111" t="str">
        <x:v>P33</x:v>
      </x:c>
      <x:c r="CO12111" t="n">
        <x:f>IFERROR(IF(AND(TYPE('Workbook_Formula_Guard'!B353)=TYPE(CN12111),ISBLANK('Workbook_Formula_Guard'!B353)=ISBLANK(CN12111),EXACT('Workbook_Formula_Guard'!B353,CN12111)),0,1),1)</x:f>
        <x:v>0</x:v>
      </x:c>
    </x:row>
    <x:row r="12112">
      <x:c r="CL12112" t="str">
        <x:v>Workbook_Formula_Guard</x:v>
      </x:c>
      <x:c r="CM12112" t="str">
        <x:v>C353</x:v>
      </x:c>
      <x:c r="CN12112" t="str">
        <x:v>F:=IF(ISNUMBER($N33),$B33&amp;"|"&amp;ROUND($N33*1000000000000,0),"")</x:v>
      </x:c>
      <x:c r="CO12112" t="n">
        <x:f>IFERROR(IF(AND(TYPE('Workbook_Formula_Guard'!C353)=TYPE(CN12112),ISBLANK('Workbook_Formula_Guard'!C353)=ISBLANK(CN12112),EXACT('Workbook_Formula_Guard'!C353,CN12112)),0,1),1)</x:f>
        <x:v>0</x:v>
      </x:c>
    </x:row>
    <x:row r="12113">
      <x:c r="CL12113" t="str">
        <x:v>Workbook_Formula_Guard</x:v>
      </x:c>
      <x:c r="CM12113" t="str">
        <x:v>A354</x:v>
      </x:c>
      <x:c r="CN12113" t="str">
        <x:v>Rights_Coverage_View</x:v>
      </x:c>
      <x:c r="CO12113" t="n">
        <x:f>IFERROR(IF(AND(TYPE('Workbook_Formula_Guard'!A354)=TYPE(CN12113),ISBLANK('Workbook_Formula_Guard'!A354)=ISBLANK(CN12113),EXACT('Workbook_Formula_Guard'!A354,CN12113)),0,1),1)</x:f>
        <x:v>0</x:v>
      </x:c>
    </x:row>
    <x:row r="12114">
      <x:c r="CL12114" t="str">
        <x:v>Workbook_Formula_Guard</x:v>
      </x:c>
      <x:c r="CM12114" t="str">
        <x:v>B354</x:v>
      </x:c>
      <x:c r="CN12114" t="str">
        <x:v>F34</x:v>
      </x:c>
      <x:c r="CO12114" t="n">
        <x:f>IFERROR(IF(AND(TYPE('Workbook_Formula_Guard'!B354)=TYPE(CN12114),ISBLANK('Workbook_Formula_Guard'!B354)=ISBLANK(CN12114),EXACT('Workbook_Formula_Guard'!B354,CN12114)),0,1),1)</x:f>
        <x:v>0</x:v>
      </x:c>
    </x:row>
    <x:row r="12115">
      <x:c r="CL12115" t="str">
        <x:v>Workbook_Formula_Guard</x:v>
      </x:c>
      <x:c r="CM12115" t="str">
        <x:v>C354</x:v>
      </x:c>
      <x:c r="CN12115" t="str">
        <x:v>F:=INDEX(I_prop!$B$7:$H$13, MATCH($C34, I_prop!$A$7:$A$13,0), MATCH($D34, I_prop!$B$6:$H$6,0))</x:v>
      </x:c>
      <x:c r="CO12115" t="n">
        <x:f>IFERROR(IF(AND(TYPE('Workbook_Formula_Guard'!C354)=TYPE(CN12115),ISBLANK('Workbook_Formula_Guard'!C354)=ISBLANK(CN12115),EXACT('Workbook_Formula_Guard'!C354,CN12115)),0,1),1)</x:f>
        <x:v>0</x:v>
      </x:c>
    </x:row>
    <x:row r="12116">
      <x:c r="CL12116" t="str">
        <x:v>Workbook_Formula_Guard</x:v>
      </x:c>
      <x:c r="CM12116" t="str">
        <x:v>A355</x:v>
      </x:c>
      <x:c r="CN12116" t="str">
        <x:v>Rights_Coverage_View</x:v>
      </x:c>
      <x:c r="CO12116" t="n">
        <x:f>IFERROR(IF(AND(TYPE('Workbook_Formula_Guard'!A355)=TYPE(CN12116),ISBLANK('Workbook_Formula_Guard'!A355)=ISBLANK(CN12116),EXACT('Workbook_Formula_Guard'!A355,CN12116)),0,1),1)</x:f>
        <x:v>0</x:v>
      </x:c>
    </x:row>
    <x:row r="12117">
      <x:c r="CL12117" t="str">
        <x:v>Workbook_Formula_Guard</x:v>
      </x:c>
      <x:c r="CM12117" t="str">
        <x:v>B355</x:v>
      </x:c>
      <x:c r="CN12117" t="str">
        <x:v>G34</x:v>
      </x:c>
      <x:c r="CO12117" t="n">
        <x:f>IFERROR(IF(AND(TYPE('Workbook_Formula_Guard'!B355)=TYPE(CN12117),ISBLANK('Workbook_Formula_Guard'!B355)=ISBLANK(CN12117),EXACT('Workbook_Formula_Guard'!B355,CN12117)),0,1),1)</x:f>
        <x:v>0</x:v>
      </x:c>
    </x:row>
    <x:row r="12118">
      <x:c r="CL12118" t="str">
        <x:v>Workbook_Formula_Guard</x:v>
      </x:c>
      <x:c r="CM12118" t="str">
        <x:v>C355</x:v>
      </x:c>
      <x:c r="CN12118" t="str">
        <x:v>F:=INDEX(I_prop!$B$18:$H$24, MATCH($C34, I_prop!$A$18:$A$24,0), MATCH($D34, I_prop!$B$17:$H$17,0))</x:v>
      </x:c>
      <x:c r="CO12118" t="n">
        <x:f>IFERROR(IF(AND(TYPE('Workbook_Formula_Guard'!C355)=TYPE(CN12118),ISBLANK('Workbook_Formula_Guard'!C355)=ISBLANK(CN12118),EXACT('Workbook_Formula_Guard'!C355,CN12118)),0,1),1)</x:f>
        <x:v>0</x:v>
      </x:c>
    </x:row>
    <x:row r="12119">
      <x:c r="CL12119" t="str">
        <x:v>Workbook_Formula_Guard</x:v>
      </x:c>
      <x:c r="CM12119" t="str">
        <x:v>A356</x:v>
      </x:c>
      <x:c r="CN12119" t="str">
        <x:v>Rights_Coverage_View</x:v>
      </x:c>
      <x:c r="CO12119" t="n">
        <x:f>IFERROR(IF(AND(TYPE('Workbook_Formula_Guard'!A356)=TYPE(CN12119),ISBLANK('Workbook_Formula_Guard'!A356)=ISBLANK(CN12119),EXACT('Workbook_Formula_Guard'!A356,CN12119)),0,1),1)</x:f>
        <x:v>0</x:v>
      </x:c>
    </x:row>
    <x:row r="12120">
      <x:c r="CL12120" t="str">
        <x:v>Workbook_Formula_Guard</x:v>
      </x:c>
      <x:c r="CM12120" t="str">
        <x:v>B356</x:v>
      </x:c>
      <x:c r="CN12120" t="str">
        <x:v>H34</x:v>
      </x:c>
      <x:c r="CO12120" t="n">
        <x:f>IFERROR(IF(AND(TYPE('Workbook_Formula_Guard'!B356)=TYPE(CN12120),ISBLANK('Workbook_Formula_Guard'!B356)=ISBLANK(CN12120),EXACT('Workbook_Formula_Guard'!B356,CN12120)),0,1),1)</x:f>
        <x:v>0</x:v>
      </x:c>
    </x:row>
    <x:row r="12121">
      <x:c r="CL12121" t="str">
        <x:v>Workbook_Formula_Guard</x:v>
      </x:c>
      <x:c r="CM12121" t="str">
        <x:v>C356</x:v>
      </x:c>
      <x:c r="CN12121" t="str">
        <x:v>F:=IF(ISNUMBER($J34),$J34,IF($J34="INVALID_OVERRIDE","INVALID_OVERRIDE",IF($F34&lt;0,MAX(-1,'Subgroup_Overrides'!$B$7*$F34),$F34)))</x:v>
      </x:c>
      <x:c r="CO12121" t="n">
        <x:f>IFERROR(IF(AND(TYPE('Workbook_Formula_Guard'!C356)=TYPE(CN12121),ISBLANK('Workbook_Formula_Guard'!C356)=ISBLANK(CN12121),EXACT('Workbook_Formula_Guard'!C356,CN12121)),0,1),1)</x:f>
        <x:v>0</x:v>
      </x:c>
    </x:row>
    <x:row r="12122">
      <x:c r="CL12122" t="str">
        <x:v>Workbook_Formula_Guard</x:v>
      </x:c>
      <x:c r="CM12122" t="str">
        <x:v>A357</x:v>
      </x:c>
      <x:c r="CN12122" t="str">
        <x:v>Rights_Coverage_View</x:v>
      </x:c>
      <x:c r="CO12122" t="n">
        <x:f>IFERROR(IF(AND(TYPE('Workbook_Formula_Guard'!A357)=TYPE(CN12122),ISBLANK('Workbook_Formula_Guard'!A357)=ISBLANK(CN12122),EXACT('Workbook_Formula_Guard'!A357,CN12122)),0,1),1)</x:f>
        <x:v>0</x:v>
      </x:c>
    </x:row>
    <x:row r="12123">
      <x:c r="CL12123" t="str">
        <x:v>Workbook_Formula_Guard</x:v>
      </x:c>
      <x:c r="CM12123" t="str">
        <x:v>B357</x:v>
      </x:c>
      <x:c r="CN12123" t="str">
        <x:v>I34</x:v>
      </x:c>
      <x:c r="CO12123" t="n">
        <x:f>IFERROR(IF(AND(TYPE('Workbook_Formula_Guard'!B357)=TYPE(CN12123),ISBLANK('Workbook_Formula_Guard'!B357)=ISBLANK(CN12123),EXACT('Workbook_Formula_Guard'!B357,CN12123)),0,1),1)</x:f>
        <x:v>0</x:v>
      </x:c>
    </x:row>
    <x:row r="12124">
      <x:c r="CL12124" t="str">
        <x:v>Workbook_Formula_Guard</x:v>
      </x:c>
      <x:c r="CM12124" t="str">
        <x:v>C357</x:v>
      </x:c>
      <x:c r="CN12124" t="str">
        <x:v>F:=IF(ISNUMBER($K34),$K34,IF($K34="INVALID_OVERRIDE","INVALID_OVERRIDE",IF($G34&lt;0,MAX(-1,'Subgroup_Overrides'!$B$7*$G34),$G34)))</x:v>
      </x:c>
      <x:c r="CO12124" t="n">
        <x:f>IFERROR(IF(AND(TYPE('Workbook_Formula_Guard'!C357)=TYPE(CN12124),ISBLANK('Workbook_Formula_Guard'!C357)=ISBLANK(CN12124),EXACT('Workbook_Formula_Guard'!C357,CN12124)),0,1),1)</x:f>
        <x:v>0</x:v>
      </x:c>
    </x:row>
    <x:row r="12125">
      <x:c r="CL12125" t="str">
        <x:v>Workbook_Formula_Guard</x:v>
      </x:c>
      <x:c r="CM12125" t="str">
        <x:v>A358</x:v>
      </x:c>
      <x:c r="CN12125" t="str">
        <x:v>Rights_Coverage_View</x:v>
      </x:c>
      <x:c r="CO12125" t="n">
        <x:f>IFERROR(IF(AND(TYPE('Workbook_Formula_Guard'!A358)=TYPE(CN12125),ISBLANK('Workbook_Formula_Guard'!A358)=ISBLANK(CN12125),EXACT('Workbook_Formula_Guard'!A358,CN12125)),0,1),1)</x:f>
        <x:v>0</x:v>
      </x:c>
    </x:row>
    <x:row r="12126">
      <x:c r="CL12126" t="str">
        <x:v>Workbook_Formula_Guard</x:v>
      </x:c>
      <x:c r="CM12126" t="str">
        <x:v>B358</x:v>
      </x:c>
      <x:c r="CN12126" t="str">
        <x:v>J34</x:v>
      </x:c>
      <x:c r="CO12126" t="n">
        <x:f>IFERROR(IF(AND(TYPE('Workbook_Formula_Guard'!B358)=TYPE(CN12126),ISBLANK('Workbook_Formula_Guard'!B358)=ISBLANK(CN12126),EXACT('Workbook_Formula_Guard'!B358,CN12126)),0,1),1)</x:f>
        <x:v>0</x:v>
      </x:c>
    </x:row>
    <x:row r="12127">
      <x:c r="CL12127" t="str">
        <x:v>Workbook_Formula_Guard</x:v>
      </x:c>
      <x:c r="CM12127" t="str">
        <x:v>C358</x:v>
      </x:c>
      <x:c r="CN12127" t="str">
        <x:v>F:=IFERROR(IF(COUNTIF('Subgroup_Overrides'!$H$11:$H$100,"A|"&amp;$C34&amp;"|"&amp;$D34)=0,"",IF(AND(COUNTIF('Subgroup_Overrides'!$H$11:$H$100,"A|"&amp;$C34&amp;"|"&amp;$D34)=1,ISNUMBER(INDEX('Subgroup_Overrides'!$F$11:$F$100,MATCH("A|"&amp;$C34&amp;"|"&amp;$D34,'Subgroup_Overrides'!$H$11:$H$100,0))),NOT(ISBLANK(INDEX('Subgroup_Overrides'!$F$11:$F$100,MATCH("A|"&amp;$C34&amp;"|"&amp;$D34,'Subgroup_Overrides'!$H$11:$H$100,0)))),INDEX('Subgroup_Overrides'!$F$11:$F$100,MATCH("A|"&amp;$C34&amp;"|"&amp;$D34,'Subgroup_Overrides'!$H$11:$H$100,0))&gt;=-1,INDEX('Subgroup_Overrides'!$F$11:$F$100,MATCH("A|"&amp;$C34&amp;"|"&amp;$D34,'Subgroup_Overrides'!$H$11:$H$100,0))&lt;=1,LEN(TRIM(INDEX('Subgroup_Overrides'!$G$11:$G$100,MATCH("A|"&amp;$C34&amp;"|"&amp;$D34,'Subgroup_Overrides'!$H$11:$H$100,0))))&gt;0),INDEX('Subgroup_Overrides'!$F$11:$F$100,MATCH("A|"&amp;$C34&amp;"|"&amp;$D34,'Subgroup_Overrides'!$H$11:$H$100,0)),"INVALID_OVERRIDE")),"INVALID_OVERRIDE")</x:v>
      </x:c>
      <x:c r="CO12127" t="n">
        <x:f>IFERROR(IF(AND(TYPE('Workbook_Formula_Guard'!C358)=TYPE(CN12127),ISBLANK('Workbook_Formula_Guard'!C358)=ISBLANK(CN12127),EXACT('Workbook_Formula_Guard'!C358,CN12127)),0,1),1)</x:f>
        <x:v>0</x:v>
      </x:c>
    </x:row>
    <x:row r="12128">
      <x:c r="CL12128" t="str">
        <x:v>Workbook_Formula_Guard</x:v>
      </x:c>
      <x:c r="CM12128" t="str">
        <x:v>A359</x:v>
      </x:c>
      <x:c r="CN12128" t="str">
        <x:v>Rights_Coverage_View</x:v>
      </x:c>
      <x:c r="CO12128" t="n">
        <x:f>IFERROR(IF(AND(TYPE('Workbook_Formula_Guard'!A359)=TYPE(CN12128),ISBLANK('Workbook_Formula_Guard'!A359)=ISBLANK(CN12128),EXACT('Workbook_Formula_Guard'!A359,CN12128)),0,1),1)</x:f>
        <x:v>0</x:v>
      </x:c>
    </x:row>
    <x:row r="12129">
      <x:c r="CL12129" t="str">
        <x:v>Workbook_Formula_Guard</x:v>
      </x:c>
      <x:c r="CM12129" t="str">
        <x:v>B359</x:v>
      </x:c>
      <x:c r="CN12129" t="str">
        <x:v>K34</x:v>
      </x:c>
      <x:c r="CO12129" t="n">
        <x:f>IFERROR(IF(AND(TYPE('Workbook_Formula_Guard'!B359)=TYPE(CN12129),ISBLANK('Workbook_Formula_Guard'!B359)=ISBLANK(CN12129),EXACT('Workbook_Formula_Guard'!B359,CN12129)),0,1),1)</x:f>
        <x:v>0</x:v>
      </x:c>
    </x:row>
    <x:row r="12130">
      <x:c r="CL12130" t="str">
        <x:v>Workbook_Formula_Guard</x:v>
      </x:c>
      <x:c r="CM12130" t="str">
        <x:v>C359</x:v>
      </x:c>
      <x:c r="CN12130" t="str">
        <x:v>F:=IFERROR(IF(COUNTIF('Subgroup_Overrides'!$H$11:$H$100,"B|"&amp;$C34&amp;"|"&amp;$D34)=0,"",IF(AND(COUNTIF('Subgroup_Overrides'!$H$11:$H$100,"B|"&amp;$C34&amp;"|"&amp;$D34)=1,ISNUMBER(INDEX('Subgroup_Overrides'!$F$11:$F$100,MATCH("B|"&amp;$C34&amp;"|"&amp;$D34,'Subgroup_Overrides'!$H$11:$H$100,0))),NOT(ISBLANK(INDEX('Subgroup_Overrides'!$F$11:$F$100,MATCH("B|"&amp;$C34&amp;"|"&amp;$D34,'Subgroup_Overrides'!$H$11:$H$100,0)))),INDEX('Subgroup_Overrides'!$F$11:$F$100,MATCH("B|"&amp;$C34&amp;"|"&amp;$D34,'Subgroup_Overrides'!$H$11:$H$100,0))&gt;=-1,INDEX('Subgroup_Overrides'!$F$11:$F$100,MATCH("B|"&amp;$C34&amp;"|"&amp;$D34,'Subgroup_Overrides'!$H$11:$H$100,0))&lt;=1,LEN(TRIM(INDEX('Subgroup_Overrides'!$G$11:$G$100,MATCH("B|"&amp;$C34&amp;"|"&amp;$D34,'Subgroup_Overrides'!$H$11:$H$100,0))))&gt;0),INDEX('Subgroup_Overrides'!$F$11:$F$100,MATCH("B|"&amp;$C34&amp;"|"&amp;$D34,'Subgroup_Overrides'!$H$11:$H$100,0)),"INVALID_OVERRIDE")),"INVALID_OVERRIDE")</x:v>
      </x:c>
      <x:c r="CO12130" t="n">
        <x:f>IFERROR(IF(AND(TYPE('Workbook_Formula_Guard'!C359)=TYPE(CN12130),ISBLANK('Workbook_Formula_Guard'!C359)=ISBLANK(CN12130),EXACT('Workbook_Formula_Guard'!C359,CN12130)),0,1),1)</x:f>
        <x:v>0</x:v>
      </x:c>
    </x:row>
    <x:row r="12131">
      <x:c r="CL12131" t="str">
        <x:v>Workbook_Formula_Guard</x:v>
      </x:c>
      <x:c r="CM12131" t="str">
        <x:v>A360</x:v>
      </x:c>
      <x:c r="CN12131" t="str">
        <x:v>Rights_Coverage_View</x:v>
      </x:c>
      <x:c r="CO12131" t="n">
        <x:f>IFERROR(IF(AND(TYPE('Workbook_Formula_Guard'!A360)=TYPE(CN12131),ISBLANK('Workbook_Formula_Guard'!A360)=ISBLANK(CN12131),EXACT('Workbook_Formula_Guard'!A360,CN12131)),0,1),1)</x:f>
        <x:v>0</x:v>
      </x:c>
    </x:row>
    <x:row r="12132">
      <x:c r="CL12132" t="str">
        <x:v>Workbook_Formula_Guard</x:v>
      </x:c>
      <x:c r="CM12132" t="str">
        <x:v>B360</x:v>
      </x:c>
      <x:c r="CN12132" t="str">
        <x:v>L34</x:v>
      </x:c>
      <x:c r="CO12132" t="n">
        <x:f>IFERROR(IF(AND(TYPE('Workbook_Formula_Guard'!B360)=TYPE(CN12132),ISBLANK('Workbook_Formula_Guard'!B360)=ISBLANK(CN12132),EXACT('Workbook_Formula_Guard'!B360,CN12132)),0,1),1)</x:f>
        <x:v>0</x:v>
      </x:c>
    </x:row>
    <x:row r="12133">
      <x:c r="CL12133" t="str">
        <x:v>Workbook_Formula_Guard</x:v>
      </x:c>
      <x:c r="CM12133" t="str">
        <x:v>C360</x:v>
      </x:c>
      <x:c r="CN12133" t="str">
        <x:v>F:=TRIM(B34)</x:v>
      </x:c>
      <x:c r="CO12133" t="n">
        <x:f>IFERROR(IF(AND(TYPE('Workbook_Formula_Guard'!C360)=TYPE(CN12133),ISBLANK('Workbook_Formula_Guard'!C360)=ISBLANK(CN12133),EXACT('Workbook_Formula_Guard'!C360,CN12133)),0,1),1)</x:f>
        <x:v>0</x:v>
      </x:c>
    </x:row>
    <x:row r="12134">
      <x:c r="CL12134" t="str">
        <x:v>Workbook_Formula_Guard</x:v>
      </x:c>
      <x:c r="CM12134" t="str">
        <x:v>A361</x:v>
      </x:c>
      <x:c r="CN12134" t="str">
        <x:v>Rights_Coverage_View</x:v>
      </x:c>
      <x:c r="CO12134" t="n">
        <x:f>IFERROR(IF(AND(TYPE('Workbook_Formula_Guard'!A361)=TYPE(CN12134),ISBLANK('Workbook_Formula_Guard'!A361)=ISBLANK(CN12134),EXACT('Workbook_Formula_Guard'!A361,CN12134)),0,1),1)</x:f>
        <x:v>0</x:v>
      </x:c>
    </x:row>
    <x:row r="12135">
      <x:c r="CL12135" t="str">
        <x:v>Workbook_Formula_Guard</x:v>
      </x:c>
      <x:c r="CM12135" t="str">
        <x:v>B361</x:v>
      </x:c>
      <x:c r="CN12135" t="str">
        <x:v>M34</x:v>
      </x:c>
      <x:c r="CO12135" t="n">
        <x:f>IFERROR(IF(AND(TYPE('Workbook_Formula_Guard'!B361)=TYPE(CN12135),ISBLANK('Workbook_Formula_Guard'!B361)=ISBLANK(CN12135),EXACT('Workbook_Formula_Guard'!B361,CN12135)),0,1),1)</x:f>
        <x:v>0</x:v>
      </x:c>
    </x:row>
    <x:row r="12136">
      <x:c r="CL12136" t="str">
        <x:v>Workbook_Formula_Guard</x:v>
      </x:c>
      <x:c r="CM12136" t="str">
        <x:v>C361</x:v>
      </x:c>
      <x:c r="CN12136" t="str">
        <x:v>F:=IF(ISNUMBER($H34),$H34,"")</x:v>
      </x:c>
      <x:c r="CO12136" t="n">
        <x:f>IFERROR(IF(AND(TYPE('Workbook_Formula_Guard'!C361)=TYPE(CN12136),ISBLANK('Workbook_Formula_Guard'!C361)=ISBLANK(CN12136),EXACT('Workbook_Formula_Guard'!C361,CN12136)),0,1),1)</x:f>
        <x:v>0</x:v>
      </x:c>
    </x:row>
    <x:row r="12137">
      <x:c r="CL12137" t="str">
        <x:v>Workbook_Formula_Guard</x:v>
      </x:c>
      <x:c r="CM12137" t="str">
        <x:v>A362</x:v>
      </x:c>
      <x:c r="CN12137" t="str">
        <x:v>Rights_Coverage_View</x:v>
      </x:c>
      <x:c r="CO12137" t="n">
        <x:f>IFERROR(IF(AND(TYPE('Workbook_Formula_Guard'!A362)=TYPE(CN12137),ISBLANK('Workbook_Formula_Guard'!A362)=ISBLANK(CN12137),EXACT('Workbook_Formula_Guard'!A362,CN12137)),0,1),1)</x:f>
        <x:v>0</x:v>
      </x:c>
    </x:row>
    <x:row r="12138">
      <x:c r="CL12138" t="str">
        <x:v>Workbook_Formula_Guard</x:v>
      </x:c>
      <x:c r="CM12138" t="str">
        <x:v>B362</x:v>
      </x:c>
      <x:c r="CN12138" t="str">
        <x:v>N34</x:v>
      </x:c>
      <x:c r="CO12138" t="n">
        <x:f>IFERROR(IF(AND(TYPE('Workbook_Formula_Guard'!B362)=TYPE(CN12138),ISBLANK('Workbook_Formula_Guard'!B362)=ISBLANK(CN12138),EXACT('Workbook_Formula_Guard'!B362,CN12138)),0,1),1)</x:f>
        <x:v>0</x:v>
      </x:c>
    </x:row>
    <x:row r="12139">
      <x:c r="CL12139" t="str">
        <x:v>Workbook_Formula_Guard</x:v>
      </x:c>
      <x:c r="CM12139" t="str">
        <x:v>C362</x:v>
      </x:c>
      <x:c r="CN12139" t="str">
        <x:v>F:=IF(ISNUMBER($I34),$I34,"")</x:v>
      </x:c>
      <x:c r="CO12139" t="n">
        <x:f>IFERROR(IF(AND(TYPE('Workbook_Formula_Guard'!C362)=TYPE(CN12139),ISBLANK('Workbook_Formula_Guard'!C362)=ISBLANK(CN12139),EXACT('Workbook_Formula_Guard'!C362,CN12139)),0,1),1)</x:f>
        <x:v>0</x:v>
      </x:c>
    </x:row>
    <x:row r="12140">
      <x:c r="CL12140" t="str">
        <x:v>Workbook_Formula_Guard</x:v>
      </x:c>
      <x:c r="CM12140" t="str">
        <x:v>A363</x:v>
      </x:c>
      <x:c r="CN12140" t="str">
        <x:v>Rights_Coverage_View</x:v>
      </x:c>
      <x:c r="CO12140" t="n">
        <x:f>IFERROR(IF(AND(TYPE('Workbook_Formula_Guard'!A363)=TYPE(CN12140),ISBLANK('Workbook_Formula_Guard'!A363)=ISBLANK(CN12140),EXACT('Workbook_Formula_Guard'!A363,CN12140)),0,1),1)</x:f>
        <x:v>0</x:v>
      </x:c>
    </x:row>
    <x:row r="12141">
      <x:c r="CL12141" t="str">
        <x:v>Workbook_Formula_Guard</x:v>
      </x:c>
      <x:c r="CM12141" t="str">
        <x:v>B363</x:v>
      </x:c>
      <x:c r="CN12141" t="str">
        <x:v>O34</x:v>
      </x:c>
      <x:c r="CO12141" t="n">
        <x:f>IFERROR(IF(AND(TYPE('Workbook_Formula_Guard'!B363)=TYPE(CN12141),ISBLANK('Workbook_Formula_Guard'!B363)=ISBLANK(CN12141),EXACT('Workbook_Formula_Guard'!B363,CN12141)),0,1),1)</x:f>
        <x:v>0</x:v>
      </x:c>
    </x:row>
    <x:row r="12142">
      <x:c r="CL12142" t="str">
        <x:v>Workbook_Formula_Guard</x:v>
      </x:c>
      <x:c r="CM12142" t="str">
        <x:v>C363</x:v>
      </x:c>
      <x:c r="CN12142" t="str">
        <x:v>F:=IF(ISNUMBER($M34),$B34&amp;"|"&amp;ROUND($M34*1000000000000,0),"")</x:v>
      </x:c>
      <x:c r="CO12142" t="n">
        <x:f>IFERROR(IF(AND(TYPE('Workbook_Formula_Guard'!C363)=TYPE(CN12142),ISBLANK('Workbook_Formula_Guard'!C363)=ISBLANK(CN12142),EXACT('Workbook_Formula_Guard'!C363,CN12142)),0,1),1)</x:f>
        <x:v>0</x:v>
      </x:c>
    </x:row>
    <x:row r="12143">
      <x:c r="CL12143" t="str">
        <x:v>Workbook_Formula_Guard</x:v>
      </x:c>
      <x:c r="CM12143" t="str">
        <x:v>A364</x:v>
      </x:c>
      <x:c r="CN12143" t="str">
        <x:v>Rights_Coverage_View</x:v>
      </x:c>
      <x:c r="CO12143" t="n">
        <x:f>IFERROR(IF(AND(TYPE('Workbook_Formula_Guard'!A364)=TYPE(CN12143),ISBLANK('Workbook_Formula_Guard'!A364)=ISBLANK(CN12143),EXACT('Workbook_Formula_Guard'!A364,CN12143)),0,1),1)</x:f>
        <x:v>0</x:v>
      </x:c>
    </x:row>
    <x:row r="12144">
      <x:c r="CL12144" t="str">
        <x:v>Workbook_Formula_Guard</x:v>
      </x:c>
      <x:c r="CM12144" t="str">
        <x:v>B364</x:v>
      </x:c>
      <x:c r="CN12144" t="str">
        <x:v>P34</x:v>
      </x:c>
      <x:c r="CO12144" t="n">
        <x:f>IFERROR(IF(AND(TYPE('Workbook_Formula_Guard'!B364)=TYPE(CN12144),ISBLANK('Workbook_Formula_Guard'!B364)=ISBLANK(CN12144),EXACT('Workbook_Formula_Guard'!B364,CN12144)),0,1),1)</x:f>
        <x:v>0</x:v>
      </x:c>
    </x:row>
    <x:row r="12145">
      <x:c r="CL12145" t="str">
        <x:v>Workbook_Formula_Guard</x:v>
      </x:c>
      <x:c r="CM12145" t="str">
        <x:v>C364</x:v>
      </x:c>
      <x:c r="CN12145" t="str">
        <x:v>F:=IF(ISNUMBER($N34),$B34&amp;"|"&amp;ROUND($N34*1000000000000,0),"")</x:v>
      </x:c>
      <x:c r="CO12145" t="n">
        <x:f>IFERROR(IF(AND(TYPE('Workbook_Formula_Guard'!C364)=TYPE(CN12145),ISBLANK('Workbook_Formula_Guard'!C364)=ISBLANK(CN12145),EXACT('Workbook_Formula_Guard'!C364,CN12145)),0,1),1)</x:f>
        <x:v>0</x:v>
      </x:c>
    </x:row>
    <x:row r="12146">
      <x:c r="CL12146" t="str">
        <x:v>Workbook_Formula_Guard</x:v>
      </x:c>
      <x:c r="CM12146" t="str">
        <x:v>A365</x:v>
      </x:c>
      <x:c r="CN12146" t="str">
        <x:v>Rights_Coverage_View</x:v>
      </x:c>
      <x:c r="CO12146" t="n">
        <x:f>IFERROR(IF(AND(TYPE('Workbook_Formula_Guard'!A365)=TYPE(CN12146),ISBLANK('Workbook_Formula_Guard'!A365)=ISBLANK(CN12146),EXACT('Workbook_Formula_Guard'!A365,CN12146)),0,1),1)</x:f>
        <x:v>0</x:v>
      </x:c>
    </x:row>
    <x:row r="12147">
      <x:c r="CL12147" t="str">
        <x:v>Workbook_Formula_Guard</x:v>
      </x:c>
      <x:c r="CM12147" t="str">
        <x:v>B365</x:v>
      </x:c>
      <x:c r="CN12147" t="str">
        <x:v>F35</x:v>
      </x:c>
      <x:c r="CO12147" t="n">
        <x:f>IFERROR(IF(AND(TYPE('Workbook_Formula_Guard'!B365)=TYPE(CN12147),ISBLANK('Workbook_Formula_Guard'!B365)=ISBLANK(CN12147),EXACT('Workbook_Formula_Guard'!B365,CN12147)),0,1),1)</x:f>
        <x:v>0</x:v>
      </x:c>
    </x:row>
    <x:row r="12148">
      <x:c r="CL12148" t="str">
        <x:v>Workbook_Formula_Guard</x:v>
      </x:c>
      <x:c r="CM12148" t="str">
        <x:v>C365</x:v>
      </x:c>
      <x:c r="CN12148" t="str">
        <x:v>F:=INDEX(I_prop!$B$7:$H$13, MATCH($C35, I_prop!$A$7:$A$13,0), MATCH($D35, I_prop!$B$6:$H$6,0))</x:v>
      </x:c>
      <x:c r="CO12148" t="n">
        <x:f>IFERROR(IF(AND(TYPE('Workbook_Formula_Guard'!C365)=TYPE(CN12148),ISBLANK('Workbook_Formula_Guard'!C365)=ISBLANK(CN12148),EXACT('Workbook_Formula_Guard'!C365,CN12148)),0,1),1)</x:f>
        <x:v>0</x:v>
      </x:c>
    </x:row>
    <x:row r="12149">
      <x:c r="CL12149" t="str">
        <x:v>Workbook_Formula_Guard</x:v>
      </x:c>
      <x:c r="CM12149" t="str">
        <x:v>A366</x:v>
      </x:c>
      <x:c r="CN12149" t="str">
        <x:v>Rights_Coverage_View</x:v>
      </x:c>
      <x:c r="CO12149" t="n">
        <x:f>IFERROR(IF(AND(TYPE('Workbook_Formula_Guard'!A366)=TYPE(CN12149),ISBLANK('Workbook_Formula_Guard'!A366)=ISBLANK(CN12149),EXACT('Workbook_Formula_Guard'!A366,CN12149)),0,1),1)</x:f>
        <x:v>0</x:v>
      </x:c>
    </x:row>
    <x:row r="12150">
      <x:c r="CL12150" t="str">
        <x:v>Workbook_Formula_Guard</x:v>
      </x:c>
      <x:c r="CM12150" t="str">
        <x:v>B366</x:v>
      </x:c>
      <x:c r="CN12150" t="str">
        <x:v>G35</x:v>
      </x:c>
      <x:c r="CO12150" t="n">
        <x:f>IFERROR(IF(AND(TYPE('Workbook_Formula_Guard'!B366)=TYPE(CN12150),ISBLANK('Workbook_Formula_Guard'!B366)=ISBLANK(CN12150),EXACT('Workbook_Formula_Guard'!B366,CN12150)),0,1),1)</x:f>
        <x:v>0</x:v>
      </x:c>
    </x:row>
    <x:row r="12151">
      <x:c r="CL12151" t="str">
        <x:v>Workbook_Formula_Guard</x:v>
      </x:c>
      <x:c r="CM12151" t="str">
        <x:v>C366</x:v>
      </x:c>
      <x:c r="CN12151" t="str">
        <x:v>F:=INDEX(I_prop!$B$18:$H$24, MATCH($C35, I_prop!$A$18:$A$24,0), MATCH($D35, I_prop!$B$17:$H$17,0))</x:v>
      </x:c>
      <x:c r="CO12151" t="n">
        <x:f>IFERROR(IF(AND(TYPE('Workbook_Formula_Guard'!C366)=TYPE(CN12151),ISBLANK('Workbook_Formula_Guard'!C366)=ISBLANK(CN12151),EXACT('Workbook_Formula_Guard'!C366,CN12151)),0,1),1)</x:f>
        <x:v>0</x:v>
      </x:c>
    </x:row>
    <x:row r="12152">
      <x:c r="CL12152" t="str">
        <x:v>Workbook_Formula_Guard</x:v>
      </x:c>
      <x:c r="CM12152" t="str">
        <x:v>A367</x:v>
      </x:c>
      <x:c r="CN12152" t="str">
        <x:v>Rights_Coverage_View</x:v>
      </x:c>
      <x:c r="CO12152" t="n">
        <x:f>IFERROR(IF(AND(TYPE('Workbook_Formula_Guard'!A367)=TYPE(CN12152),ISBLANK('Workbook_Formula_Guard'!A367)=ISBLANK(CN12152),EXACT('Workbook_Formula_Guard'!A367,CN12152)),0,1),1)</x:f>
        <x:v>0</x:v>
      </x:c>
    </x:row>
    <x:row r="12153">
      <x:c r="CL12153" t="str">
        <x:v>Workbook_Formula_Guard</x:v>
      </x:c>
      <x:c r="CM12153" t="str">
        <x:v>B367</x:v>
      </x:c>
      <x:c r="CN12153" t="str">
        <x:v>H35</x:v>
      </x:c>
      <x:c r="CO12153" t="n">
        <x:f>IFERROR(IF(AND(TYPE('Workbook_Formula_Guard'!B367)=TYPE(CN12153),ISBLANK('Workbook_Formula_Guard'!B367)=ISBLANK(CN12153),EXACT('Workbook_Formula_Guard'!B367,CN12153)),0,1),1)</x:f>
        <x:v>0</x:v>
      </x:c>
    </x:row>
    <x:row r="12154">
      <x:c r="CL12154" t="str">
        <x:v>Workbook_Formula_Guard</x:v>
      </x:c>
      <x:c r="CM12154" t="str">
        <x:v>C367</x:v>
      </x:c>
      <x:c r="CN12154" t="str">
        <x:v>F:=IF(ISNUMBER($J35),$J35,IF($J35="INVALID_OVERRIDE","INVALID_OVERRIDE",IF($F35&lt;0,MAX(-1,'Subgroup_Overrides'!$B$7*$F35),$F35)))</x:v>
      </x:c>
      <x:c r="CO12154" t="n">
        <x:f>IFERROR(IF(AND(TYPE('Workbook_Formula_Guard'!C367)=TYPE(CN12154),ISBLANK('Workbook_Formula_Guard'!C367)=ISBLANK(CN12154),EXACT('Workbook_Formula_Guard'!C367,CN12154)),0,1),1)</x:f>
        <x:v>0</x:v>
      </x:c>
    </x:row>
    <x:row r="12155">
      <x:c r="CL12155" t="str">
        <x:v>Workbook_Formula_Guard</x:v>
      </x:c>
      <x:c r="CM12155" t="str">
        <x:v>A368</x:v>
      </x:c>
      <x:c r="CN12155" t="str">
        <x:v>Rights_Coverage_View</x:v>
      </x:c>
      <x:c r="CO12155" t="n">
        <x:f>IFERROR(IF(AND(TYPE('Workbook_Formula_Guard'!A368)=TYPE(CN12155),ISBLANK('Workbook_Formula_Guard'!A368)=ISBLANK(CN12155),EXACT('Workbook_Formula_Guard'!A368,CN12155)),0,1),1)</x:f>
        <x:v>0</x:v>
      </x:c>
    </x:row>
    <x:row r="12156">
      <x:c r="CL12156" t="str">
        <x:v>Workbook_Formula_Guard</x:v>
      </x:c>
      <x:c r="CM12156" t="str">
        <x:v>B368</x:v>
      </x:c>
      <x:c r="CN12156" t="str">
        <x:v>I35</x:v>
      </x:c>
      <x:c r="CO12156" t="n">
        <x:f>IFERROR(IF(AND(TYPE('Workbook_Formula_Guard'!B368)=TYPE(CN12156),ISBLANK('Workbook_Formula_Guard'!B368)=ISBLANK(CN12156),EXACT('Workbook_Formula_Guard'!B368,CN12156)),0,1),1)</x:f>
        <x:v>0</x:v>
      </x:c>
    </x:row>
    <x:row r="12157">
      <x:c r="CL12157" t="str">
        <x:v>Workbook_Formula_Guard</x:v>
      </x:c>
      <x:c r="CM12157" t="str">
        <x:v>C368</x:v>
      </x:c>
      <x:c r="CN12157" t="str">
        <x:v>F:=IF(ISNUMBER($K35),$K35,IF($K35="INVALID_OVERRIDE","INVALID_OVERRIDE",IF($G35&lt;0,MAX(-1,'Subgroup_Overrides'!$B$7*$G35),$G35)))</x:v>
      </x:c>
      <x:c r="CO12157" t="n">
        <x:f>IFERROR(IF(AND(TYPE('Workbook_Formula_Guard'!C368)=TYPE(CN12157),ISBLANK('Workbook_Formula_Guard'!C368)=ISBLANK(CN12157),EXACT('Workbook_Formula_Guard'!C368,CN12157)),0,1),1)</x:f>
        <x:v>0</x:v>
      </x:c>
    </x:row>
    <x:row r="12158">
      <x:c r="CL12158" t="str">
        <x:v>Workbook_Formula_Guard</x:v>
      </x:c>
      <x:c r="CM12158" t="str">
        <x:v>A369</x:v>
      </x:c>
      <x:c r="CN12158" t="str">
        <x:v>Rights_Coverage_View</x:v>
      </x:c>
      <x:c r="CO12158" t="n">
        <x:f>IFERROR(IF(AND(TYPE('Workbook_Formula_Guard'!A369)=TYPE(CN12158),ISBLANK('Workbook_Formula_Guard'!A369)=ISBLANK(CN12158),EXACT('Workbook_Formula_Guard'!A369,CN12158)),0,1),1)</x:f>
        <x:v>0</x:v>
      </x:c>
    </x:row>
    <x:row r="12159">
      <x:c r="CL12159" t="str">
        <x:v>Workbook_Formula_Guard</x:v>
      </x:c>
      <x:c r="CM12159" t="str">
        <x:v>B369</x:v>
      </x:c>
      <x:c r="CN12159" t="str">
        <x:v>J35</x:v>
      </x:c>
      <x:c r="CO12159" t="n">
        <x:f>IFERROR(IF(AND(TYPE('Workbook_Formula_Guard'!B369)=TYPE(CN12159),ISBLANK('Workbook_Formula_Guard'!B369)=ISBLANK(CN12159),EXACT('Workbook_Formula_Guard'!B369,CN12159)),0,1),1)</x:f>
        <x:v>0</x:v>
      </x:c>
    </x:row>
    <x:row r="12160">
      <x:c r="CL12160" t="str">
        <x:v>Workbook_Formula_Guard</x:v>
      </x:c>
      <x:c r="CM12160" t="str">
        <x:v>C369</x:v>
      </x:c>
      <x:c r="CN12160" t="str">
        <x:v>F:=IFERROR(IF(COUNTIF('Subgroup_Overrides'!$H$11:$H$100,"A|"&amp;$C35&amp;"|"&amp;$D35)=0,"",IF(AND(COUNTIF('Subgroup_Overrides'!$H$11:$H$100,"A|"&amp;$C35&amp;"|"&amp;$D35)=1,ISNUMBER(INDEX('Subgroup_Overrides'!$F$11:$F$100,MATCH("A|"&amp;$C35&amp;"|"&amp;$D35,'Subgroup_Overrides'!$H$11:$H$100,0))),NOT(ISBLANK(INDEX('Subgroup_Overrides'!$F$11:$F$100,MATCH("A|"&amp;$C35&amp;"|"&amp;$D35,'Subgroup_Overrides'!$H$11:$H$100,0)))),INDEX('Subgroup_Overrides'!$F$11:$F$100,MATCH("A|"&amp;$C35&amp;"|"&amp;$D35,'Subgroup_Overrides'!$H$11:$H$100,0))&gt;=-1,INDEX('Subgroup_Overrides'!$F$11:$F$100,MATCH("A|"&amp;$C35&amp;"|"&amp;$D35,'Subgroup_Overrides'!$H$11:$H$100,0))&lt;=1,LEN(TRIM(INDEX('Subgroup_Overrides'!$G$11:$G$100,MATCH("A|"&amp;$C35&amp;"|"&amp;$D35,'Subgroup_Overrides'!$H$11:$H$100,0))))&gt;0),INDEX('Subgroup_Overrides'!$F$11:$F$100,MATCH("A|"&amp;$C35&amp;"|"&amp;$D35,'Subgroup_Overrides'!$H$11:$H$100,0)),"INVALID_OVERRIDE")),"INVALID_OVERRIDE")</x:v>
      </x:c>
      <x:c r="CO12160" t="n">
        <x:f>IFERROR(IF(AND(TYPE('Workbook_Formula_Guard'!C369)=TYPE(CN12160),ISBLANK('Workbook_Formula_Guard'!C369)=ISBLANK(CN12160),EXACT('Workbook_Formula_Guard'!C369,CN12160)),0,1),1)</x:f>
        <x:v>0</x:v>
      </x:c>
    </x:row>
    <x:row r="12161">
      <x:c r="CL12161" t="str">
        <x:v>Workbook_Formula_Guard</x:v>
      </x:c>
      <x:c r="CM12161" t="str">
        <x:v>A370</x:v>
      </x:c>
      <x:c r="CN12161" t="str">
        <x:v>Rights_Coverage_View</x:v>
      </x:c>
      <x:c r="CO12161" t="n">
        <x:f>IFERROR(IF(AND(TYPE('Workbook_Formula_Guard'!A370)=TYPE(CN12161),ISBLANK('Workbook_Formula_Guard'!A370)=ISBLANK(CN12161),EXACT('Workbook_Formula_Guard'!A370,CN12161)),0,1),1)</x:f>
        <x:v>0</x:v>
      </x:c>
    </x:row>
    <x:row r="12162">
      <x:c r="CL12162" t="str">
        <x:v>Workbook_Formula_Guard</x:v>
      </x:c>
      <x:c r="CM12162" t="str">
        <x:v>B370</x:v>
      </x:c>
      <x:c r="CN12162" t="str">
        <x:v>K35</x:v>
      </x:c>
      <x:c r="CO12162" t="n">
        <x:f>IFERROR(IF(AND(TYPE('Workbook_Formula_Guard'!B370)=TYPE(CN12162),ISBLANK('Workbook_Formula_Guard'!B370)=ISBLANK(CN12162),EXACT('Workbook_Formula_Guard'!B370,CN12162)),0,1),1)</x:f>
        <x:v>0</x:v>
      </x:c>
    </x:row>
    <x:row r="12163">
      <x:c r="CL12163" t="str">
        <x:v>Workbook_Formula_Guard</x:v>
      </x:c>
      <x:c r="CM12163" t="str">
        <x:v>C370</x:v>
      </x:c>
      <x:c r="CN12163" t="str">
        <x:v>F:=IFERROR(IF(COUNTIF('Subgroup_Overrides'!$H$11:$H$100,"B|"&amp;$C35&amp;"|"&amp;$D35)=0,"",IF(AND(COUNTIF('Subgroup_Overrides'!$H$11:$H$100,"B|"&amp;$C35&amp;"|"&amp;$D35)=1,ISNUMBER(INDEX('Subgroup_Overrides'!$F$11:$F$100,MATCH("B|"&amp;$C35&amp;"|"&amp;$D35,'Subgroup_Overrides'!$H$11:$H$100,0))),NOT(ISBLANK(INDEX('Subgroup_Overrides'!$F$11:$F$100,MATCH("B|"&amp;$C35&amp;"|"&amp;$D35,'Subgroup_Overrides'!$H$11:$H$100,0)))),INDEX('Subgroup_Overrides'!$F$11:$F$100,MATCH("B|"&amp;$C35&amp;"|"&amp;$D35,'Subgroup_Overrides'!$H$11:$H$100,0))&gt;=-1,INDEX('Subgroup_Overrides'!$F$11:$F$100,MATCH("B|"&amp;$C35&amp;"|"&amp;$D35,'Subgroup_Overrides'!$H$11:$H$100,0))&lt;=1,LEN(TRIM(INDEX('Subgroup_Overrides'!$G$11:$G$100,MATCH("B|"&amp;$C35&amp;"|"&amp;$D35,'Subgroup_Overrides'!$H$11:$H$100,0))))&gt;0),INDEX('Subgroup_Overrides'!$F$11:$F$100,MATCH("B|"&amp;$C35&amp;"|"&amp;$D35,'Subgroup_Overrides'!$H$11:$H$100,0)),"INVALID_OVERRIDE")),"INVALID_OVERRIDE")</x:v>
      </x:c>
      <x:c r="CO12163" t="n">
        <x:f>IFERROR(IF(AND(TYPE('Workbook_Formula_Guard'!C370)=TYPE(CN12163),ISBLANK('Workbook_Formula_Guard'!C370)=ISBLANK(CN12163),EXACT('Workbook_Formula_Guard'!C370,CN12163)),0,1),1)</x:f>
        <x:v>0</x:v>
      </x:c>
    </x:row>
    <x:row r="12164">
      <x:c r="CL12164" t="str">
        <x:v>Workbook_Formula_Guard</x:v>
      </x:c>
      <x:c r="CM12164" t="str">
        <x:v>A371</x:v>
      </x:c>
      <x:c r="CN12164" t="str">
        <x:v>Rights_Coverage_View</x:v>
      </x:c>
      <x:c r="CO12164" t="n">
        <x:f>IFERROR(IF(AND(TYPE('Workbook_Formula_Guard'!A371)=TYPE(CN12164),ISBLANK('Workbook_Formula_Guard'!A371)=ISBLANK(CN12164),EXACT('Workbook_Formula_Guard'!A371,CN12164)),0,1),1)</x:f>
        <x:v>0</x:v>
      </x:c>
    </x:row>
    <x:row r="12165">
      <x:c r="CL12165" t="str">
        <x:v>Workbook_Formula_Guard</x:v>
      </x:c>
      <x:c r="CM12165" t="str">
        <x:v>B371</x:v>
      </x:c>
      <x:c r="CN12165" t="str">
        <x:v>L35</x:v>
      </x:c>
      <x:c r="CO12165" t="n">
        <x:f>IFERROR(IF(AND(TYPE('Workbook_Formula_Guard'!B371)=TYPE(CN12165),ISBLANK('Workbook_Formula_Guard'!B371)=ISBLANK(CN12165),EXACT('Workbook_Formula_Guard'!B371,CN12165)),0,1),1)</x:f>
        <x:v>0</x:v>
      </x:c>
    </x:row>
    <x:row r="12166">
      <x:c r="CL12166" t="str">
        <x:v>Workbook_Formula_Guard</x:v>
      </x:c>
      <x:c r="CM12166" t="str">
        <x:v>C371</x:v>
      </x:c>
      <x:c r="CN12166" t="str">
        <x:v>F:=TRIM(B35)</x:v>
      </x:c>
      <x:c r="CO12166" t="n">
        <x:f>IFERROR(IF(AND(TYPE('Workbook_Formula_Guard'!C371)=TYPE(CN12166),ISBLANK('Workbook_Formula_Guard'!C371)=ISBLANK(CN12166),EXACT('Workbook_Formula_Guard'!C371,CN12166)),0,1),1)</x:f>
        <x:v>0</x:v>
      </x:c>
    </x:row>
    <x:row r="12167">
      <x:c r="CL12167" t="str">
        <x:v>Workbook_Formula_Guard</x:v>
      </x:c>
      <x:c r="CM12167" t="str">
        <x:v>A372</x:v>
      </x:c>
      <x:c r="CN12167" t="str">
        <x:v>Rights_Coverage_View</x:v>
      </x:c>
      <x:c r="CO12167" t="n">
        <x:f>IFERROR(IF(AND(TYPE('Workbook_Formula_Guard'!A372)=TYPE(CN12167),ISBLANK('Workbook_Formula_Guard'!A372)=ISBLANK(CN12167),EXACT('Workbook_Formula_Guard'!A372,CN12167)),0,1),1)</x:f>
        <x:v>0</x:v>
      </x:c>
    </x:row>
    <x:row r="12168">
      <x:c r="CL12168" t="str">
        <x:v>Workbook_Formula_Guard</x:v>
      </x:c>
      <x:c r="CM12168" t="str">
        <x:v>B372</x:v>
      </x:c>
      <x:c r="CN12168" t="str">
        <x:v>M35</x:v>
      </x:c>
      <x:c r="CO12168" t="n">
        <x:f>IFERROR(IF(AND(TYPE('Workbook_Formula_Guard'!B372)=TYPE(CN12168),ISBLANK('Workbook_Formula_Guard'!B372)=ISBLANK(CN12168),EXACT('Workbook_Formula_Guard'!B372,CN12168)),0,1),1)</x:f>
        <x:v>0</x:v>
      </x:c>
    </x:row>
    <x:row r="12169">
      <x:c r="CL12169" t="str">
        <x:v>Workbook_Formula_Guard</x:v>
      </x:c>
      <x:c r="CM12169" t="str">
        <x:v>C372</x:v>
      </x:c>
      <x:c r="CN12169" t="str">
        <x:v>F:=IF(ISNUMBER($H35),$H35,"")</x:v>
      </x:c>
      <x:c r="CO12169" t="n">
        <x:f>IFERROR(IF(AND(TYPE('Workbook_Formula_Guard'!C372)=TYPE(CN12169),ISBLANK('Workbook_Formula_Guard'!C372)=ISBLANK(CN12169),EXACT('Workbook_Formula_Guard'!C372,CN12169)),0,1),1)</x:f>
        <x:v>0</x:v>
      </x:c>
    </x:row>
    <x:row r="12170">
      <x:c r="CL12170" t="str">
        <x:v>Workbook_Formula_Guard</x:v>
      </x:c>
      <x:c r="CM12170" t="str">
        <x:v>A373</x:v>
      </x:c>
      <x:c r="CN12170" t="str">
        <x:v>Rights_Coverage_View</x:v>
      </x:c>
      <x:c r="CO12170" t="n">
        <x:f>IFERROR(IF(AND(TYPE('Workbook_Formula_Guard'!A373)=TYPE(CN12170),ISBLANK('Workbook_Formula_Guard'!A373)=ISBLANK(CN12170),EXACT('Workbook_Formula_Guard'!A373,CN12170)),0,1),1)</x:f>
        <x:v>0</x:v>
      </x:c>
    </x:row>
    <x:row r="12171">
      <x:c r="CL12171" t="str">
        <x:v>Workbook_Formula_Guard</x:v>
      </x:c>
      <x:c r="CM12171" t="str">
        <x:v>B373</x:v>
      </x:c>
      <x:c r="CN12171" t="str">
        <x:v>N35</x:v>
      </x:c>
      <x:c r="CO12171" t="n">
        <x:f>IFERROR(IF(AND(TYPE('Workbook_Formula_Guard'!B373)=TYPE(CN12171),ISBLANK('Workbook_Formula_Guard'!B373)=ISBLANK(CN12171),EXACT('Workbook_Formula_Guard'!B373,CN12171)),0,1),1)</x:f>
        <x:v>0</x:v>
      </x:c>
    </x:row>
    <x:row r="12172">
      <x:c r="CL12172" t="str">
        <x:v>Workbook_Formula_Guard</x:v>
      </x:c>
      <x:c r="CM12172" t="str">
        <x:v>C373</x:v>
      </x:c>
      <x:c r="CN12172" t="str">
        <x:v>F:=IF(ISNUMBER($I35),$I35,"")</x:v>
      </x:c>
      <x:c r="CO12172" t="n">
        <x:f>IFERROR(IF(AND(TYPE('Workbook_Formula_Guard'!C373)=TYPE(CN12172),ISBLANK('Workbook_Formula_Guard'!C373)=ISBLANK(CN12172),EXACT('Workbook_Formula_Guard'!C373,CN12172)),0,1),1)</x:f>
        <x:v>0</x:v>
      </x:c>
    </x:row>
    <x:row r="12173">
      <x:c r="CL12173" t="str">
        <x:v>Workbook_Formula_Guard</x:v>
      </x:c>
      <x:c r="CM12173" t="str">
        <x:v>A374</x:v>
      </x:c>
      <x:c r="CN12173" t="str">
        <x:v>Rights_Coverage_View</x:v>
      </x:c>
      <x:c r="CO12173" t="n">
        <x:f>IFERROR(IF(AND(TYPE('Workbook_Formula_Guard'!A374)=TYPE(CN12173),ISBLANK('Workbook_Formula_Guard'!A374)=ISBLANK(CN12173),EXACT('Workbook_Formula_Guard'!A374,CN12173)),0,1),1)</x:f>
        <x:v>0</x:v>
      </x:c>
    </x:row>
    <x:row r="12174">
      <x:c r="CL12174" t="str">
        <x:v>Workbook_Formula_Guard</x:v>
      </x:c>
      <x:c r="CM12174" t="str">
        <x:v>B374</x:v>
      </x:c>
      <x:c r="CN12174" t="str">
        <x:v>O35</x:v>
      </x:c>
      <x:c r="CO12174" t="n">
        <x:f>IFERROR(IF(AND(TYPE('Workbook_Formula_Guard'!B374)=TYPE(CN12174),ISBLANK('Workbook_Formula_Guard'!B374)=ISBLANK(CN12174),EXACT('Workbook_Formula_Guard'!B374,CN12174)),0,1),1)</x:f>
        <x:v>0</x:v>
      </x:c>
    </x:row>
    <x:row r="12175">
      <x:c r="CL12175" t="str">
        <x:v>Workbook_Formula_Guard</x:v>
      </x:c>
      <x:c r="CM12175" t="str">
        <x:v>C374</x:v>
      </x:c>
      <x:c r="CN12175" t="str">
        <x:v>F:=IF(ISNUMBER($M35),$B35&amp;"|"&amp;ROUND($M35*1000000000000,0),"")</x:v>
      </x:c>
      <x:c r="CO12175" t="n">
        <x:f>IFERROR(IF(AND(TYPE('Workbook_Formula_Guard'!C374)=TYPE(CN12175),ISBLANK('Workbook_Formula_Guard'!C374)=ISBLANK(CN12175),EXACT('Workbook_Formula_Guard'!C374,CN12175)),0,1),1)</x:f>
        <x:v>0</x:v>
      </x:c>
    </x:row>
    <x:row r="12176">
      <x:c r="CL12176" t="str">
        <x:v>Workbook_Formula_Guard</x:v>
      </x:c>
      <x:c r="CM12176" t="str">
        <x:v>A375</x:v>
      </x:c>
      <x:c r="CN12176" t="str">
        <x:v>Rights_Coverage_View</x:v>
      </x:c>
      <x:c r="CO12176" t="n">
        <x:f>IFERROR(IF(AND(TYPE('Workbook_Formula_Guard'!A375)=TYPE(CN12176),ISBLANK('Workbook_Formula_Guard'!A375)=ISBLANK(CN12176),EXACT('Workbook_Formula_Guard'!A375,CN12176)),0,1),1)</x:f>
        <x:v>0</x:v>
      </x:c>
    </x:row>
    <x:row r="12177">
      <x:c r="CL12177" t="str">
        <x:v>Workbook_Formula_Guard</x:v>
      </x:c>
      <x:c r="CM12177" t="str">
        <x:v>B375</x:v>
      </x:c>
      <x:c r="CN12177" t="str">
        <x:v>P35</x:v>
      </x:c>
      <x:c r="CO12177" t="n">
        <x:f>IFERROR(IF(AND(TYPE('Workbook_Formula_Guard'!B375)=TYPE(CN12177),ISBLANK('Workbook_Formula_Guard'!B375)=ISBLANK(CN12177),EXACT('Workbook_Formula_Guard'!B375,CN12177)),0,1),1)</x:f>
        <x:v>0</x:v>
      </x:c>
    </x:row>
    <x:row r="12178">
      <x:c r="CL12178" t="str">
        <x:v>Workbook_Formula_Guard</x:v>
      </x:c>
      <x:c r="CM12178" t="str">
        <x:v>C375</x:v>
      </x:c>
      <x:c r="CN12178" t="str">
        <x:v>F:=IF(ISNUMBER($N35),$B35&amp;"|"&amp;ROUND($N35*1000000000000,0),"")</x:v>
      </x:c>
      <x:c r="CO12178" t="n">
        <x:f>IFERROR(IF(AND(TYPE('Workbook_Formula_Guard'!C375)=TYPE(CN12178),ISBLANK('Workbook_Formula_Guard'!C375)=ISBLANK(CN12178),EXACT('Workbook_Formula_Guard'!C375,CN12178)),0,1),1)</x:f>
        <x:v>0</x:v>
      </x:c>
    </x:row>
    <x:row r="12179">
      <x:c r="CL12179" t="str">
        <x:v>Workbook_Formula_Guard</x:v>
      </x:c>
      <x:c r="CM12179" t="str">
        <x:v>A376</x:v>
      </x:c>
      <x:c r="CN12179" t="str">
        <x:v>Rights_Coverage_View</x:v>
      </x:c>
      <x:c r="CO12179" t="n">
        <x:f>IFERROR(IF(AND(TYPE('Workbook_Formula_Guard'!A376)=TYPE(CN12179),ISBLANK('Workbook_Formula_Guard'!A376)=ISBLANK(CN12179),EXACT('Workbook_Formula_Guard'!A376,CN12179)),0,1),1)</x:f>
        <x:v>0</x:v>
      </x:c>
    </x:row>
    <x:row r="12180">
      <x:c r="CL12180" t="str">
        <x:v>Workbook_Formula_Guard</x:v>
      </x:c>
      <x:c r="CM12180" t="str">
        <x:v>B376</x:v>
      </x:c>
      <x:c r="CN12180" t="str">
        <x:v>F36</x:v>
      </x:c>
      <x:c r="CO12180" t="n">
        <x:f>IFERROR(IF(AND(TYPE('Workbook_Formula_Guard'!B376)=TYPE(CN12180),ISBLANK('Workbook_Formula_Guard'!B376)=ISBLANK(CN12180),EXACT('Workbook_Formula_Guard'!B376,CN12180)),0,1),1)</x:f>
        <x:v>0</x:v>
      </x:c>
    </x:row>
    <x:row r="12181">
      <x:c r="CL12181" t="str">
        <x:v>Workbook_Formula_Guard</x:v>
      </x:c>
      <x:c r="CM12181" t="str">
        <x:v>C376</x:v>
      </x:c>
      <x:c r="CN12181" t="str">
        <x:v>F:=INDEX(I_prop!$B$7:$H$13, MATCH($C36, I_prop!$A$7:$A$13,0), MATCH($D36, I_prop!$B$6:$H$6,0))</x:v>
      </x:c>
      <x:c r="CO12181" t="n">
        <x:f>IFERROR(IF(AND(TYPE('Workbook_Formula_Guard'!C376)=TYPE(CN12181),ISBLANK('Workbook_Formula_Guard'!C376)=ISBLANK(CN12181),EXACT('Workbook_Formula_Guard'!C376,CN12181)),0,1),1)</x:f>
        <x:v>0</x:v>
      </x:c>
    </x:row>
    <x:row r="12182">
      <x:c r="CL12182" t="str">
        <x:v>Workbook_Formula_Guard</x:v>
      </x:c>
      <x:c r="CM12182" t="str">
        <x:v>A377</x:v>
      </x:c>
      <x:c r="CN12182" t="str">
        <x:v>Rights_Coverage_View</x:v>
      </x:c>
      <x:c r="CO12182" t="n">
        <x:f>IFERROR(IF(AND(TYPE('Workbook_Formula_Guard'!A377)=TYPE(CN12182),ISBLANK('Workbook_Formula_Guard'!A377)=ISBLANK(CN12182),EXACT('Workbook_Formula_Guard'!A377,CN12182)),0,1),1)</x:f>
        <x:v>0</x:v>
      </x:c>
    </x:row>
    <x:row r="12183">
      <x:c r="CL12183" t="str">
        <x:v>Workbook_Formula_Guard</x:v>
      </x:c>
      <x:c r="CM12183" t="str">
        <x:v>B377</x:v>
      </x:c>
      <x:c r="CN12183" t="str">
        <x:v>G36</x:v>
      </x:c>
      <x:c r="CO12183" t="n">
        <x:f>IFERROR(IF(AND(TYPE('Workbook_Formula_Guard'!B377)=TYPE(CN12183),ISBLANK('Workbook_Formula_Guard'!B377)=ISBLANK(CN12183),EXACT('Workbook_Formula_Guard'!B377,CN12183)),0,1),1)</x:f>
        <x:v>0</x:v>
      </x:c>
    </x:row>
    <x:row r="12184">
      <x:c r="CL12184" t="str">
        <x:v>Workbook_Formula_Guard</x:v>
      </x:c>
      <x:c r="CM12184" t="str">
        <x:v>C377</x:v>
      </x:c>
      <x:c r="CN12184" t="str">
        <x:v>F:=INDEX(I_prop!$B$18:$H$24, MATCH($C36, I_prop!$A$18:$A$24,0), MATCH($D36, I_prop!$B$17:$H$17,0))</x:v>
      </x:c>
      <x:c r="CO12184" t="n">
        <x:f>IFERROR(IF(AND(TYPE('Workbook_Formula_Guard'!C377)=TYPE(CN12184),ISBLANK('Workbook_Formula_Guard'!C377)=ISBLANK(CN12184),EXACT('Workbook_Formula_Guard'!C377,CN12184)),0,1),1)</x:f>
        <x:v>0</x:v>
      </x:c>
    </x:row>
    <x:row r="12185">
      <x:c r="CL12185" t="str">
        <x:v>Workbook_Formula_Guard</x:v>
      </x:c>
      <x:c r="CM12185" t="str">
        <x:v>A378</x:v>
      </x:c>
      <x:c r="CN12185" t="str">
        <x:v>Rights_Coverage_View</x:v>
      </x:c>
      <x:c r="CO12185" t="n">
        <x:f>IFERROR(IF(AND(TYPE('Workbook_Formula_Guard'!A378)=TYPE(CN12185),ISBLANK('Workbook_Formula_Guard'!A378)=ISBLANK(CN12185),EXACT('Workbook_Formula_Guard'!A378,CN12185)),0,1),1)</x:f>
        <x:v>0</x:v>
      </x:c>
    </x:row>
    <x:row r="12186">
      <x:c r="CL12186" t="str">
        <x:v>Workbook_Formula_Guard</x:v>
      </x:c>
      <x:c r="CM12186" t="str">
        <x:v>B378</x:v>
      </x:c>
      <x:c r="CN12186" t="str">
        <x:v>H36</x:v>
      </x:c>
      <x:c r="CO12186" t="n">
        <x:f>IFERROR(IF(AND(TYPE('Workbook_Formula_Guard'!B378)=TYPE(CN12186),ISBLANK('Workbook_Formula_Guard'!B378)=ISBLANK(CN12186),EXACT('Workbook_Formula_Guard'!B378,CN12186)),0,1),1)</x:f>
        <x:v>0</x:v>
      </x:c>
    </x:row>
    <x:row r="12187">
      <x:c r="CL12187" t="str">
        <x:v>Workbook_Formula_Guard</x:v>
      </x:c>
      <x:c r="CM12187" t="str">
        <x:v>C378</x:v>
      </x:c>
      <x:c r="CN12187" t="str">
        <x:v>F:=IF(ISNUMBER($J36),$J36,IF($J36="INVALID_OVERRIDE","INVALID_OVERRIDE",IF($F36&lt;0,MAX(-1,'Subgroup_Overrides'!$B$7*$F36),$F36)))</x:v>
      </x:c>
      <x:c r="CO12187" t="n">
        <x:f>IFERROR(IF(AND(TYPE('Workbook_Formula_Guard'!C378)=TYPE(CN12187),ISBLANK('Workbook_Formula_Guard'!C378)=ISBLANK(CN12187),EXACT('Workbook_Formula_Guard'!C378,CN12187)),0,1),1)</x:f>
        <x:v>0</x:v>
      </x:c>
    </x:row>
    <x:row r="12188">
      <x:c r="CL12188" t="str">
        <x:v>Workbook_Formula_Guard</x:v>
      </x:c>
      <x:c r="CM12188" t="str">
        <x:v>A379</x:v>
      </x:c>
      <x:c r="CN12188" t="str">
        <x:v>Rights_Coverage_View</x:v>
      </x:c>
      <x:c r="CO12188" t="n">
        <x:f>IFERROR(IF(AND(TYPE('Workbook_Formula_Guard'!A379)=TYPE(CN12188),ISBLANK('Workbook_Formula_Guard'!A379)=ISBLANK(CN12188),EXACT('Workbook_Formula_Guard'!A379,CN12188)),0,1),1)</x:f>
        <x:v>0</x:v>
      </x:c>
    </x:row>
    <x:row r="12189">
      <x:c r="CL12189" t="str">
        <x:v>Workbook_Formula_Guard</x:v>
      </x:c>
      <x:c r="CM12189" t="str">
        <x:v>B379</x:v>
      </x:c>
      <x:c r="CN12189" t="str">
        <x:v>I36</x:v>
      </x:c>
      <x:c r="CO12189" t="n">
        <x:f>IFERROR(IF(AND(TYPE('Workbook_Formula_Guard'!B379)=TYPE(CN12189),ISBLANK('Workbook_Formula_Guard'!B379)=ISBLANK(CN12189),EXACT('Workbook_Formula_Guard'!B379,CN12189)),0,1),1)</x:f>
        <x:v>0</x:v>
      </x:c>
    </x:row>
    <x:row r="12190">
      <x:c r="CL12190" t="str">
        <x:v>Workbook_Formula_Guard</x:v>
      </x:c>
      <x:c r="CM12190" t="str">
        <x:v>C379</x:v>
      </x:c>
      <x:c r="CN12190" t="str">
        <x:v>F:=IF(ISNUMBER($K36),$K36,IF($K36="INVALID_OVERRIDE","INVALID_OVERRIDE",IF($G36&lt;0,MAX(-1,'Subgroup_Overrides'!$B$7*$G36),$G36)))</x:v>
      </x:c>
      <x:c r="CO12190" t="n">
        <x:f>IFERROR(IF(AND(TYPE('Workbook_Formula_Guard'!C379)=TYPE(CN12190),ISBLANK('Workbook_Formula_Guard'!C379)=ISBLANK(CN12190),EXACT('Workbook_Formula_Guard'!C379,CN12190)),0,1),1)</x:f>
        <x:v>0</x:v>
      </x:c>
    </x:row>
    <x:row r="12191">
      <x:c r="CL12191" t="str">
        <x:v>Workbook_Formula_Guard</x:v>
      </x:c>
      <x:c r="CM12191" t="str">
        <x:v>A380</x:v>
      </x:c>
      <x:c r="CN12191" t="str">
        <x:v>Rights_Coverage_View</x:v>
      </x:c>
      <x:c r="CO12191" t="n">
        <x:f>IFERROR(IF(AND(TYPE('Workbook_Formula_Guard'!A380)=TYPE(CN12191),ISBLANK('Workbook_Formula_Guard'!A380)=ISBLANK(CN12191),EXACT('Workbook_Formula_Guard'!A380,CN12191)),0,1),1)</x:f>
        <x:v>0</x:v>
      </x:c>
    </x:row>
    <x:row r="12192">
      <x:c r="CL12192" t="str">
        <x:v>Workbook_Formula_Guard</x:v>
      </x:c>
      <x:c r="CM12192" t="str">
        <x:v>B380</x:v>
      </x:c>
      <x:c r="CN12192" t="str">
        <x:v>J36</x:v>
      </x:c>
      <x:c r="CO12192" t="n">
        <x:f>IFERROR(IF(AND(TYPE('Workbook_Formula_Guard'!B380)=TYPE(CN12192),ISBLANK('Workbook_Formula_Guard'!B380)=ISBLANK(CN12192),EXACT('Workbook_Formula_Guard'!B380,CN12192)),0,1),1)</x:f>
        <x:v>0</x:v>
      </x:c>
    </x:row>
    <x:row r="12193">
      <x:c r="CL12193" t="str">
        <x:v>Workbook_Formula_Guard</x:v>
      </x:c>
      <x:c r="CM12193" t="str">
        <x:v>C380</x:v>
      </x:c>
      <x:c r="CN12193" t="str">
        <x:v>F:=IFERROR(IF(COUNTIF('Subgroup_Overrides'!$H$11:$H$100,"A|"&amp;$C36&amp;"|"&amp;$D36)=0,"",IF(AND(COUNTIF('Subgroup_Overrides'!$H$11:$H$100,"A|"&amp;$C36&amp;"|"&amp;$D36)=1,ISNUMBER(INDEX('Subgroup_Overrides'!$F$11:$F$100,MATCH("A|"&amp;$C36&amp;"|"&amp;$D36,'Subgroup_Overrides'!$H$11:$H$100,0))),NOT(ISBLANK(INDEX('Subgroup_Overrides'!$F$11:$F$100,MATCH("A|"&amp;$C36&amp;"|"&amp;$D36,'Subgroup_Overrides'!$H$11:$H$100,0)))),INDEX('Subgroup_Overrides'!$F$11:$F$100,MATCH("A|"&amp;$C36&amp;"|"&amp;$D36,'Subgroup_Overrides'!$H$11:$H$100,0))&gt;=-1,INDEX('Subgroup_Overrides'!$F$11:$F$100,MATCH("A|"&amp;$C36&amp;"|"&amp;$D36,'Subgroup_Overrides'!$H$11:$H$100,0))&lt;=1,LEN(TRIM(INDEX('Subgroup_Overrides'!$G$11:$G$100,MATCH("A|"&amp;$C36&amp;"|"&amp;$D36,'Subgroup_Overrides'!$H$11:$H$100,0))))&gt;0),INDEX('Subgroup_Overrides'!$F$11:$F$100,MATCH("A|"&amp;$C36&amp;"|"&amp;$D36,'Subgroup_Overrides'!$H$11:$H$100,0)),"INVALID_OVERRIDE")),"INVALID_OVERRIDE")</x:v>
      </x:c>
      <x:c r="CO12193" t="n">
        <x:f>IFERROR(IF(AND(TYPE('Workbook_Formula_Guard'!C380)=TYPE(CN12193),ISBLANK('Workbook_Formula_Guard'!C380)=ISBLANK(CN12193),EXACT('Workbook_Formula_Guard'!C380,CN12193)),0,1),1)</x:f>
        <x:v>0</x:v>
      </x:c>
    </x:row>
    <x:row r="12194">
      <x:c r="CL12194" t="str">
        <x:v>Workbook_Formula_Guard</x:v>
      </x:c>
      <x:c r="CM12194" t="str">
        <x:v>A381</x:v>
      </x:c>
      <x:c r="CN12194" t="str">
        <x:v>Rights_Coverage_View</x:v>
      </x:c>
      <x:c r="CO12194" t="n">
        <x:f>IFERROR(IF(AND(TYPE('Workbook_Formula_Guard'!A381)=TYPE(CN12194),ISBLANK('Workbook_Formula_Guard'!A381)=ISBLANK(CN12194),EXACT('Workbook_Formula_Guard'!A381,CN12194)),0,1),1)</x:f>
        <x:v>0</x:v>
      </x:c>
    </x:row>
    <x:row r="12195">
      <x:c r="CL12195" t="str">
        <x:v>Workbook_Formula_Guard</x:v>
      </x:c>
      <x:c r="CM12195" t="str">
        <x:v>B381</x:v>
      </x:c>
      <x:c r="CN12195" t="str">
        <x:v>K36</x:v>
      </x:c>
      <x:c r="CO12195" t="n">
        <x:f>IFERROR(IF(AND(TYPE('Workbook_Formula_Guard'!B381)=TYPE(CN12195),ISBLANK('Workbook_Formula_Guard'!B381)=ISBLANK(CN12195),EXACT('Workbook_Formula_Guard'!B381,CN12195)),0,1),1)</x:f>
        <x:v>0</x:v>
      </x:c>
    </x:row>
    <x:row r="12196">
      <x:c r="CL12196" t="str">
        <x:v>Workbook_Formula_Guard</x:v>
      </x:c>
      <x:c r="CM12196" t="str">
        <x:v>C381</x:v>
      </x:c>
      <x:c r="CN12196" t="str">
        <x:v>F:=IFERROR(IF(COUNTIF('Subgroup_Overrides'!$H$11:$H$100,"B|"&amp;$C36&amp;"|"&amp;$D36)=0,"",IF(AND(COUNTIF('Subgroup_Overrides'!$H$11:$H$100,"B|"&amp;$C36&amp;"|"&amp;$D36)=1,ISNUMBER(INDEX('Subgroup_Overrides'!$F$11:$F$100,MATCH("B|"&amp;$C36&amp;"|"&amp;$D36,'Subgroup_Overrides'!$H$11:$H$100,0))),NOT(ISBLANK(INDEX('Subgroup_Overrides'!$F$11:$F$100,MATCH("B|"&amp;$C36&amp;"|"&amp;$D36,'Subgroup_Overrides'!$H$11:$H$100,0)))),INDEX('Subgroup_Overrides'!$F$11:$F$100,MATCH("B|"&amp;$C36&amp;"|"&amp;$D36,'Subgroup_Overrides'!$H$11:$H$100,0))&gt;=-1,INDEX('Subgroup_Overrides'!$F$11:$F$100,MATCH("B|"&amp;$C36&amp;"|"&amp;$D36,'Subgroup_Overrides'!$H$11:$H$100,0))&lt;=1,LEN(TRIM(INDEX('Subgroup_Overrides'!$G$11:$G$100,MATCH("B|"&amp;$C36&amp;"|"&amp;$D36,'Subgroup_Overrides'!$H$11:$H$100,0))))&gt;0),INDEX('Subgroup_Overrides'!$F$11:$F$100,MATCH("B|"&amp;$C36&amp;"|"&amp;$D36,'Subgroup_Overrides'!$H$11:$H$100,0)),"INVALID_OVERRIDE")),"INVALID_OVERRIDE")</x:v>
      </x:c>
      <x:c r="CO12196" t="n">
        <x:f>IFERROR(IF(AND(TYPE('Workbook_Formula_Guard'!C381)=TYPE(CN12196),ISBLANK('Workbook_Formula_Guard'!C381)=ISBLANK(CN12196),EXACT('Workbook_Formula_Guard'!C381,CN12196)),0,1),1)</x:f>
        <x:v>0</x:v>
      </x:c>
    </x:row>
    <x:row r="12197">
      <x:c r="CL12197" t="str">
        <x:v>Workbook_Formula_Guard</x:v>
      </x:c>
      <x:c r="CM12197" t="str">
        <x:v>A382</x:v>
      </x:c>
      <x:c r="CN12197" t="str">
        <x:v>Rights_Coverage_View</x:v>
      </x:c>
      <x:c r="CO12197" t="n">
        <x:f>IFERROR(IF(AND(TYPE('Workbook_Formula_Guard'!A382)=TYPE(CN12197),ISBLANK('Workbook_Formula_Guard'!A382)=ISBLANK(CN12197),EXACT('Workbook_Formula_Guard'!A382,CN12197)),0,1),1)</x:f>
        <x:v>0</x:v>
      </x:c>
    </x:row>
    <x:row r="12198">
      <x:c r="CL12198" t="str">
        <x:v>Workbook_Formula_Guard</x:v>
      </x:c>
      <x:c r="CM12198" t="str">
        <x:v>B382</x:v>
      </x:c>
      <x:c r="CN12198" t="str">
        <x:v>L36</x:v>
      </x:c>
      <x:c r="CO12198" t="n">
        <x:f>IFERROR(IF(AND(TYPE('Workbook_Formula_Guard'!B382)=TYPE(CN12198),ISBLANK('Workbook_Formula_Guard'!B382)=ISBLANK(CN12198),EXACT('Workbook_Formula_Guard'!B382,CN12198)),0,1),1)</x:f>
        <x:v>0</x:v>
      </x:c>
    </x:row>
    <x:row r="12199">
      <x:c r="CL12199" t="str">
        <x:v>Workbook_Formula_Guard</x:v>
      </x:c>
      <x:c r="CM12199" t="str">
        <x:v>C382</x:v>
      </x:c>
      <x:c r="CN12199" t="str">
        <x:v>F:=TRIM(B36)</x:v>
      </x:c>
      <x:c r="CO12199" t="n">
        <x:f>IFERROR(IF(AND(TYPE('Workbook_Formula_Guard'!C382)=TYPE(CN12199),ISBLANK('Workbook_Formula_Guard'!C382)=ISBLANK(CN12199),EXACT('Workbook_Formula_Guard'!C382,CN12199)),0,1),1)</x:f>
        <x:v>0</x:v>
      </x:c>
    </x:row>
    <x:row r="12200">
      <x:c r="CL12200" t="str">
        <x:v>Workbook_Formula_Guard</x:v>
      </x:c>
      <x:c r="CM12200" t="str">
        <x:v>A383</x:v>
      </x:c>
      <x:c r="CN12200" t="str">
        <x:v>Rights_Coverage_View</x:v>
      </x:c>
      <x:c r="CO12200" t="n">
        <x:f>IFERROR(IF(AND(TYPE('Workbook_Formula_Guard'!A383)=TYPE(CN12200),ISBLANK('Workbook_Formula_Guard'!A383)=ISBLANK(CN12200),EXACT('Workbook_Formula_Guard'!A383,CN12200)),0,1),1)</x:f>
        <x:v>0</x:v>
      </x:c>
    </x:row>
    <x:row r="12201">
      <x:c r="CL12201" t="str">
        <x:v>Workbook_Formula_Guard</x:v>
      </x:c>
      <x:c r="CM12201" t="str">
        <x:v>B383</x:v>
      </x:c>
      <x:c r="CN12201" t="str">
        <x:v>M36</x:v>
      </x:c>
      <x:c r="CO12201" t="n">
        <x:f>IFERROR(IF(AND(TYPE('Workbook_Formula_Guard'!B383)=TYPE(CN12201),ISBLANK('Workbook_Formula_Guard'!B383)=ISBLANK(CN12201),EXACT('Workbook_Formula_Guard'!B383,CN12201)),0,1),1)</x:f>
        <x:v>0</x:v>
      </x:c>
    </x:row>
    <x:row r="12202">
      <x:c r="CL12202" t="str">
        <x:v>Workbook_Formula_Guard</x:v>
      </x:c>
      <x:c r="CM12202" t="str">
        <x:v>C383</x:v>
      </x:c>
      <x:c r="CN12202" t="str">
        <x:v>F:=IF(ISNUMBER($H36),$H36,"")</x:v>
      </x:c>
      <x:c r="CO12202" t="n">
        <x:f>IFERROR(IF(AND(TYPE('Workbook_Formula_Guard'!C383)=TYPE(CN12202),ISBLANK('Workbook_Formula_Guard'!C383)=ISBLANK(CN12202),EXACT('Workbook_Formula_Guard'!C383,CN12202)),0,1),1)</x:f>
        <x:v>0</x:v>
      </x:c>
    </x:row>
    <x:row r="12203">
      <x:c r="CL12203" t="str">
        <x:v>Workbook_Formula_Guard</x:v>
      </x:c>
      <x:c r="CM12203" t="str">
        <x:v>A384</x:v>
      </x:c>
      <x:c r="CN12203" t="str">
        <x:v>Rights_Coverage_View</x:v>
      </x:c>
      <x:c r="CO12203" t="n">
        <x:f>IFERROR(IF(AND(TYPE('Workbook_Formula_Guard'!A384)=TYPE(CN12203),ISBLANK('Workbook_Formula_Guard'!A384)=ISBLANK(CN12203),EXACT('Workbook_Formula_Guard'!A384,CN12203)),0,1),1)</x:f>
        <x:v>0</x:v>
      </x:c>
    </x:row>
    <x:row r="12204">
      <x:c r="CL12204" t="str">
        <x:v>Workbook_Formula_Guard</x:v>
      </x:c>
      <x:c r="CM12204" t="str">
        <x:v>B384</x:v>
      </x:c>
      <x:c r="CN12204" t="str">
        <x:v>N36</x:v>
      </x:c>
      <x:c r="CO12204" t="n">
        <x:f>IFERROR(IF(AND(TYPE('Workbook_Formula_Guard'!B384)=TYPE(CN12204),ISBLANK('Workbook_Formula_Guard'!B384)=ISBLANK(CN12204),EXACT('Workbook_Formula_Guard'!B384,CN12204)),0,1),1)</x:f>
        <x:v>0</x:v>
      </x:c>
    </x:row>
    <x:row r="12205">
      <x:c r="CL12205" t="str">
        <x:v>Workbook_Formula_Guard</x:v>
      </x:c>
      <x:c r="CM12205" t="str">
        <x:v>C384</x:v>
      </x:c>
      <x:c r="CN12205" t="str">
        <x:v>F:=IF(ISNUMBER($I36),$I36,"")</x:v>
      </x:c>
      <x:c r="CO12205" t="n">
        <x:f>IFERROR(IF(AND(TYPE('Workbook_Formula_Guard'!C384)=TYPE(CN12205),ISBLANK('Workbook_Formula_Guard'!C384)=ISBLANK(CN12205),EXACT('Workbook_Formula_Guard'!C384,CN12205)),0,1),1)</x:f>
        <x:v>0</x:v>
      </x:c>
    </x:row>
    <x:row r="12206">
      <x:c r="CL12206" t="str">
        <x:v>Workbook_Formula_Guard</x:v>
      </x:c>
      <x:c r="CM12206" t="str">
        <x:v>A385</x:v>
      </x:c>
      <x:c r="CN12206" t="str">
        <x:v>Rights_Coverage_View</x:v>
      </x:c>
      <x:c r="CO12206" t="n">
        <x:f>IFERROR(IF(AND(TYPE('Workbook_Formula_Guard'!A385)=TYPE(CN12206),ISBLANK('Workbook_Formula_Guard'!A385)=ISBLANK(CN12206),EXACT('Workbook_Formula_Guard'!A385,CN12206)),0,1),1)</x:f>
        <x:v>0</x:v>
      </x:c>
    </x:row>
    <x:row r="12207">
      <x:c r="CL12207" t="str">
        <x:v>Workbook_Formula_Guard</x:v>
      </x:c>
      <x:c r="CM12207" t="str">
        <x:v>B385</x:v>
      </x:c>
      <x:c r="CN12207" t="str">
        <x:v>O36</x:v>
      </x:c>
      <x:c r="CO12207" t="n">
        <x:f>IFERROR(IF(AND(TYPE('Workbook_Formula_Guard'!B385)=TYPE(CN12207),ISBLANK('Workbook_Formula_Guard'!B385)=ISBLANK(CN12207),EXACT('Workbook_Formula_Guard'!B385,CN12207)),0,1),1)</x:f>
        <x:v>0</x:v>
      </x:c>
    </x:row>
    <x:row r="12208">
      <x:c r="CL12208" t="str">
        <x:v>Workbook_Formula_Guard</x:v>
      </x:c>
      <x:c r="CM12208" t="str">
        <x:v>C385</x:v>
      </x:c>
      <x:c r="CN12208" t="str">
        <x:v>F:=IF(ISNUMBER($M36),$B36&amp;"|"&amp;ROUND($M36*1000000000000,0),"")</x:v>
      </x:c>
      <x:c r="CO12208" t="n">
        <x:f>IFERROR(IF(AND(TYPE('Workbook_Formula_Guard'!C385)=TYPE(CN12208),ISBLANK('Workbook_Formula_Guard'!C385)=ISBLANK(CN12208),EXACT('Workbook_Formula_Guard'!C385,CN12208)),0,1),1)</x:f>
        <x:v>0</x:v>
      </x:c>
    </x:row>
    <x:row r="12209">
      <x:c r="CL12209" t="str">
        <x:v>Workbook_Formula_Guard</x:v>
      </x:c>
      <x:c r="CM12209" t="str">
        <x:v>A386</x:v>
      </x:c>
      <x:c r="CN12209" t="str">
        <x:v>Rights_Coverage_View</x:v>
      </x:c>
      <x:c r="CO12209" t="n">
        <x:f>IFERROR(IF(AND(TYPE('Workbook_Formula_Guard'!A386)=TYPE(CN12209),ISBLANK('Workbook_Formula_Guard'!A386)=ISBLANK(CN12209),EXACT('Workbook_Formula_Guard'!A386,CN12209)),0,1),1)</x:f>
        <x:v>0</x:v>
      </x:c>
    </x:row>
    <x:row r="12210">
      <x:c r="CL12210" t="str">
        <x:v>Workbook_Formula_Guard</x:v>
      </x:c>
      <x:c r="CM12210" t="str">
        <x:v>B386</x:v>
      </x:c>
      <x:c r="CN12210" t="str">
        <x:v>P36</x:v>
      </x:c>
      <x:c r="CO12210" t="n">
        <x:f>IFERROR(IF(AND(TYPE('Workbook_Formula_Guard'!B386)=TYPE(CN12210),ISBLANK('Workbook_Formula_Guard'!B386)=ISBLANK(CN12210),EXACT('Workbook_Formula_Guard'!B386,CN12210)),0,1),1)</x:f>
        <x:v>0</x:v>
      </x:c>
    </x:row>
    <x:row r="12211">
      <x:c r="CL12211" t="str">
        <x:v>Workbook_Formula_Guard</x:v>
      </x:c>
      <x:c r="CM12211" t="str">
        <x:v>C386</x:v>
      </x:c>
      <x:c r="CN12211" t="str">
        <x:v>F:=IF(ISNUMBER($N36),$B36&amp;"|"&amp;ROUND($N36*1000000000000,0),"")</x:v>
      </x:c>
      <x:c r="CO12211" t="n">
        <x:f>IFERROR(IF(AND(TYPE('Workbook_Formula_Guard'!C386)=TYPE(CN12211),ISBLANK('Workbook_Formula_Guard'!C386)=ISBLANK(CN12211),EXACT('Workbook_Formula_Guard'!C386,CN12211)),0,1),1)</x:f>
        <x:v>0</x:v>
      </x:c>
    </x:row>
    <x:row r="12212">
      <x:c r="CL12212" t="str">
        <x:v>Workbook_Formula_Guard</x:v>
      </x:c>
      <x:c r="CM12212" t="str">
        <x:v>A387</x:v>
      </x:c>
      <x:c r="CN12212" t="str">
        <x:v>Rights_Coverage_View</x:v>
      </x:c>
      <x:c r="CO12212" t="n">
        <x:f>IFERROR(IF(AND(TYPE('Workbook_Formula_Guard'!A387)=TYPE(CN12212),ISBLANK('Workbook_Formula_Guard'!A387)=ISBLANK(CN12212),EXACT('Workbook_Formula_Guard'!A387,CN12212)),0,1),1)</x:f>
        <x:v>0</x:v>
      </x:c>
    </x:row>
    <x:row r="12213">
      <x:c r="CL12213" t="str">
        <x:v>Workbook_Formula_Guard</x:v>
      </x:c>
      <x:c r="CM12213" t="str">
        <x:v>B387</x:v>
      </x:c>
      <x:c r="CN12213" t="str">
        <x:v>F37</x:v>
      </x:c>
      <x:c r="CO12213" t="n">
        <x:f>IFERROR(IF(AND(TYPE('Workbook_Formula_Guard'!B387)=TYPE(CN12213),ISBLANK('Workbook_Formula_Guard'!B387)=ISBLANK(CN12213),EXACT('Workbook_Formula_Guard'!B387,CN12213)),0,1),1)</x:f>
        <x:v>0</x:v>
      </x:c>
    </x:row>
    <x:row r="12214">
      <x:c r="CL12214" t="str">
        <x:v>Workbook_Formula_Guard</x:v>
      </x:c>
      <x:c r="CM12214" t="str">
        <x:v>C387</x:v>
      </x:c>
      <x:c r="CN12214" t="str">
        <x:v>F:=INDEX(I_prop!$B$7:$H$13, MATCH($C37, I_prop!$A$7:$A$13,0), MATCH($D37, I_prop!$B$6:$H$6,0))</x:v>
      </x:c>
      <x:c r="CO12214" t="n">
        <x:f>IFERROR(IF(AND(TYPE('Workbook_Formula_Guard'!C387)=TYPE(CN12214),ISBLANK('Workbook_Formula_Guard'!C387)=ISBLANK(CN12214),EXACT('Workbook_Formula_Guard'!C387,CN12214)),0,1),1)</x:f>
        <x:v>0</x:v>
      </x:c>
    </x:row>
    <x:row r="12215">
      <x:c r="CL12215" t="str">
        <x:v>Workbook_Formula_Guard</x:v>
      </x:c>
      <x:c r="CM12215" t="str">
        <x:v>A388</x:v>
      </x:c>
      <x:c r="CN12215" t="str">
        <x:v>Rights_Coverage_View</x:v>
      </x:c>
      <x:c r="CO12215" t="n">
        <x:f>IFERROR(IF(AND(TYPE('Workbook_Formula_Guard'!A388)=TYPE(CN12215),ISBLANK('Workbook_Formula_Guard'!A388)=ISBLANK(CN12215),EXACT('Workbook_Formula_Guard'!A388,CN12215)),0,1),1)</x:f>
        <x:v>0</x:v>
      </x:c>
    </x:row>
    <x:row r="12216">
      <x:c r="CL12216" t="str">
        <x:v>Workbook_Formula_Guard</x:v>
      </x:c>
      <x:c r="CM12216" t="str">
        <x:v>B388</x:v>
      </x:c>
      <x:c r="CN12216" t="str">
        <x:v>G37</x:v>
      </x:c>
      <x:c r="CO12216" t="n">
        <x:f>IFERROR(IF(AND(TYPE('Workbook_Formula_Guard'!B388)=TYPE(CN12216),ISBLANK('Workbook_Formula_Guard'!B388)=ISBLANK(CN12216),EXACT('Workbook_Formula_Guard'!B388,CN12216)),0,1),1)</x:f>
        <x:v>0</x:v>
      </x:c>
    </x:row>
    <x:row r="12217">
      <x:c r="CL12217" t="str">
        <x:v>Workbook_Formula_Guard</x:v>
      </x:c>
      <x:c r="CM12217" t="str">
        <x:v>C388</x:v>
      </x:c>
      <x:c r="CN12217" t="str">
        <x:v>F:=INDEX(I_prop!$B$18:$H$24, MATCH($C37, I_prop!$A$18:$A$24,0), MATCH($D37, I_prop!$B$17:$H$17,0))</x:v>
      </x:c>
      <x:c r="CO12217" t="n">
        <x:f>IFERROR(IF(AND(TYPE('Workbook_Formula_Guard'!C388)=TYPE(CN12217),ISBLANK('Workbook_Formula_Guard'!C388)=ISBLANK(CN12217),EXACT('Workbook_Formula_Guard'!C388,CN12217)),0,1),1)</x:f>
        <x:v>0</x:v>
      </x:c>
    </x:row>
    <x:row r="12218">
      <x:c r="CL12218" t="str">
        <x:v>Workbook_Formula_Guard</x:v>
      </x:c>
      <x:c r="CM12218" t="str">
        <x:v>A389</x:v>
      </x:c>
      <x:c r="CN12218" t="str">
        <x:v>Rights_Coverage_View</x:v>
      </x:c>
      <x:c r="CO12218" t="n">
        <x:f>IFERROR(IF(AND(TYPE('Workbook_Formula_Guard'!A389)=TYPE(CN12218),ISBLANK('Workbook_Formula_Guard'!A389)=ISBLANK(CN12218),EXACT('Workbook_Formula_Guard'!A389,CN12218)),0,1),1)</x:f>
        <x:v>0</x:v>
      </x:c>
    </x:row>
    <x:row r="12219">
      <x:c r="CL12219" t="str">
        <x:v>Workbook_Formula_Guard</x:v>
      </x:c>
      <x:c r="CM12219" t="str">
        <x:v>B389</x:v>
      </x:c>
      <x:c r="CN12219" t="str">
        <x:v>H37</x:v>
      </x:c>
      <x:c r="CO12219" t="n">
        <x:f>IFERROR(IF(AND(TYPE('Workbook_Formula_Guard'!B389)=TYPE(CN12219),ISBLANK('Workbook_Formula_Guard'!B389)=ISBLANK(CN12219),EXACT('Workbook_Formula_Guard'!B389,CN12219)),0,1),1)</x:f>
        <x:v>0</x:v>
      </x:c>
    </x:row>
    <x:row r="12220">
      <x:c r="CL12220" t="str">
        <x:v>Workbook_Formula_Guard</x:v>
      </x:c>
      <x:c r="CM12220" t="str">
        <x:v>C389</x:v>
      </x:c>
      <x:c r="CN12220" t="str">
        <x:v>F:=IF(ISNUMBER($J37),$J37,IF($J37="INVALID_OVERRIDE","INVALID_OVERRIDE",IF($F37&lt;0,MAX(-1,'Subgroup_Overrides'!$B$7*$F37),$F37)))</x:v>
      </x:c>
      <x:c r="CO12220" t="n">
        <x:f>IFERROR(IF(AND(TYPE('Workbook_Formula_Guard'!C389)=TYPE(CN12220),ISBLANK('Workbook_Formula_Guard'!C389)=ISBLANK(CN12220),EXACT('Workbook_Formula_Guard'!C389,CN12220)),0,1),1)</x:f>
        <x:v>0</x:v>
      </x:c>
    </x:row>
    <x:row r="12221">
      <x:c r="CL12221" t="str">
        <x:v>Workbook_Formula_Guard</x:v>
      </x:c>
      <x:c r="CM12221" t="str">
        <x:v>A390</x:v>
      </x:c>
      <x:c r="CN12221" t="str">
        <x:v>Rights_Coverage_View</x:v>
      </x:c>
      <x:c r="CO12221" t="n">
        <x:f>IFERROR(IF(AND(TYPE('Workbook_Formula_Guard'!A390)=TYPE(CN12221),ISBLANK('Workbook_Formula_Guard'!A390)=ISBLANK(CN12221),EXACT('Workbook_Formula_Guard'!A390,CN12221)),0,1),1)</x:f>
        <x:v>0</x:v>
      </x:c>
    </x:row>
    <x:row r="12222">
      <x:c r="CL12222" t="str">
        <x:v>Workbook_Formula_Guard</x:v>
      </x:c>
      <x:c r="CM12222" t="str">
        <x:v>B390</x:v>
      </x:c>
      <x:c r="CN12222" t="str">
        <x:v>I37</x:v>
      </x:c>
      <x:c r="CO12222" t="n">
        <x:f>IFERROR(IF(AND(TYPE('Workbook_Formula_Guard'!B390)=TYPE(CN12222),ISBLANK('Workbook_Formula_Guard'!B390)=ISBLANK(CN12222),EXACT('Workbook_Formula_Guard'!B390,CN12222)),0,1),1)</x:f>
        <x:v>0</x:v>
      </x:c>
    </x:row>
    <x:row r="12223">
      <x:c r="CL12223" t="str">
        <x:v>Workbook_Formula_Guard</x:v>
      </x:c>
      <x:c r="CM12223" t="str">
        <x:v>C390</x:v>
      </x:c>
      <x:c r="CN12223" t="str">
        <x:v>F:=IF(ISNUMBER($K37),$K37,IF($K37="INVALID_OVERRIDE","INVALID_OVERRIDE",IF($G37&lt;0,MAX(-1,'Subgroup_Overrides'!$B$7*$G37),$G37)))</x:v>
      </x:c>
      <x:c r="CO12223" t="n">
        <x:f>IFERROR(IF(AND(TYPE('Workbook_Formula_Guard'!C390)=TYPE(CN12223),ISBLANK('Workbook_Formula_Guard'!C390)=ISBLANK(CN12223),EXACT('Workbook_Formula_Guard'!C390,CN12223)),0,1),1)</x:f>
        <x:v>0</x:v>
      </x:c>
    </x:row>
    <x:row r="12224">
      <x:c r="CL12224" t="str">
        <x:v>Workbook_Formula_Guard</x:v>
      </x:c>
      <x:c r="CM12224" t="str">
        <x:v>A391</x:v>
      </x:c>
      <x:c r="CN12224" t="str">
        <x:v>Rights_Coverage_View</x:v>
      </x:c>
      <x:c r="CO12224" t="n">
        <x:f>IFERROR(IF(AND(TYPE('Workbook_Formula_Guard'!A391)=TYPE(CN12224),ISBLANK('Workbook_Formula_Guard'!A391)=ISBLANK(CN12224),EXACT('Workbook_Formula_Guard'!A391,CN12224)),0,1),1)</x:f>
        <x:v>0</x:v>
      </x:c>
    </x:row>
    <x:row r="12225">
      <x:c r="CL12225" t="str">
        <x:v>Workbook_Formula_Guard</x:v>
      </x:c>
      <x:c r="CM12225" t="str">
        <x:v>B391</x:v>
      </x:c>
      <x:c r="CN12225" t="str">
        <x:v>J37</x:v>
      </x:c>
      <x:c r="CO12225" t="n">
        <x:f>IFERROR(IF(AND(TYPE('Workbook_Formula_Guard'!B391)=TYPE(CN12225),ISBLANK('Workbook_Formula_Guard'!B391)=ISBLANK(CN12225),EXACT('Workbook_Formula_Guard'!B391,CN12225)),0,1),1)</x:f>
        <x:v>0</x:v>
      </x:c>
    </x:row>
    <x:row r="12226">
      <x:c r="CL12226" t="str">
        <x:v>Workbook_Formula_Guard</x:v>
      </x:c>
      <x:c r="CM12226" t="str">
        <x:v>C391</x:v>
      </x:c>
      <x:c r="CN12226" t="str">
        <x:v>F:=IFERROR(IF(COUNTIF('Subgroup_Overrides'!$H$11:$H$100,"A|"&amp;$C37&amp;"|"&amp;$D37)=0,"",IF(AND(COUNTIF('Subgroup_Overrides'!$H$11:$H$100,"A|"&amp;$C37&amp;"|"&amp;$D37)=1,ISNUMBER(INDEX('Subgroup_Overrides'!$F$11:$F$100,MATCH("A|"&amp;$C37&amp;"|"&amp;$D37,'Subgroup_Overrides'!$H$11:$H$100,0))),NOT(ISBLANK(INDEX('Subgroup_Overrides'!$F$11:$F$100,MATCH("A|"&amp;$C37&amp;"|"&amp;$D37,'Subgroup_Overrides'!$H$11:$H$100,0)))),INDEX('Subgroup_Overrides'!$F$11:$F$100,MATCH("A|"&amp;$C37&amp;"|"&amp;$D37,'Subgroup_Overrides'!$H$11:$H$100,0))&gt;=-1,INDEX('Subgroup_Overrides'!$F$11:$F$100,MATCH("A|"&amp;$C37&amp;"|"&amp;$D37,'Subgroup_Overrides'!$H$11:$H$100,0))&lt;=1,LEN(TRIM(INDEX('Subgroup_Overrides'!$G$11:$G$100,MATCH("A|"&amp;$C37&amp;"|"&amp;$D37,'Subgroup_Overrides'!$H$11:$H$100,0))))&gt;0),INDEX('Subgroup_Overrides'!$F$11:$F$100,MATCH("A|"&amp;$C37&amp;"|"&amp;$D37,'Subgroup_Overrides'!$H$11:$H$100,0)),"INVALID_OVERRIDE")),"INVALID_OVERRIDE")</x:v>
      </x:c>
      <x:c r="CO12226" t="n">
        <x:f>IFERROR(IF(AND(TYPE('Workbook_Formula_Guard'!C391)=TYPE(CN12226),ISBLANK('Workbook_Formula_Guard'!C391)=ISBLANK(CN12226),EXACT('Workbook_Formula_Guard'!C391,CN12226)),0,1),1)</x:f>
        <x:v>0</x:v>
      </x:c>
    </x:row>
    <x:row r="12227">
      <x:c r="CL12227" t="str">
        <x:v>Workbook_Formula_Guard</x:v>
      </x:c>
      <x:c r="CM12227" t="str">
        <x:v>A392</x:v>
      </x:c>
      <x:c r="CN12227" t="str">
        <x:v>Rights_Coverage_View</x:v>
      </x:c>
      <x:c r="CO12227" t="n">
        <x:f>IFERROR(IF(AND(TYPE('Workbook_Formula_Guard'!A392)=TYPE(CN12227),ISBLANK('Workbook_Formula_Guard'!A392)=ISBLANK(CN12227),EXACT('Workbook_Formula_Guard'!A392,CN12227)),0,1),1)</x:f>
        <x:v>0</x:v>
      </x:c>
    </x:row>
    <x:row r="12228">
      <x:c r="CL12228" t="str">
        <x:v>Workbook_Formula_Guard</x:v>
      </x:c>
      <x:c r="CM12228" t="str">
        <x:v>B392</x:v>
      </x:c>
      <x:c r="CN12228" t="str">
        <x:v>K37</x:v>
      </x:c>
      <x:c r="CO12228" t="n">
        <x:f>IFERROR(IF(AND(TYPE('Workbook_Formula_Guard'!B392)=TYPE(CN12228),ISBLANK('Workbook_Formula_Guard'!B392)=ISBLANK(CN12228),EXACT('Workbook_Formula_Guard'!B392,CN12228)),0,1),1)</x:f>
        <x:v>0</x:v>
      </x:c>
    </x:row>
    <x:row r="12229">
      <x:c r="CL12229" t="str">
        <x:v>Workbook_Formula_Guard</x:v>
      </x:c>
      <x:c r="CM12229" t="str">
        <x:v>C392</x:v>
      </x:c>
      <x:c r="CN12229" t="str">
        <x:v>F:=IFERROR(IF(COUNTIF('Subgroup_Overrides'!$H$11:$H$100,"B|"&amp;$C37&amp;"|"&amp;$D37)=0,"",IF(AND(COUNTIF('Subgroup_Overrides'!$H$11:$H$100,"B|"&amp;$C37&amp;"|"&amp;$D37)=1,ISNUMBER(INDEX('Subgroup_Overrides'!$F$11:$F$100,MATCH("B|"&amp;$C37&amp;"|"&amp;$D37,'Subgroup_Overrides'!$H$11:$H$100,0))),NOT(ISBLANK(INDEX('Subgroup_Overrides'!$F$11:$F$100,MATCH("B|"&amp;$C37&amp;"|"&amp;$D37,'Subgroup_Overrides'!$H$11:$H$100,0)))),INDEX('Subgroup_Overrides'!$F$11:$F$100,MATCH("B|"&amp;$C37&amp;"|"&amp;$D37,'Subgroup_Overrides'!$H$11:$H$100,0))&gt;=-1,INDEX('Subgroup_Overrides'!$F$11:$F$100,MATCH("B|"&amp;$C37&amp;"|"&amp;$D37,'Subgroup_Overrides'!$H$11:$H$100,0))&lt;=1,LEN(TRIM(INDEX('Subgroup_Overrides'!$G$11:$G$100,MATCH("B|"&amp;$C37&amp;"|"&amp;$D37,'Subgroup_Overrides'!$H$11:$H$100,0))))&gt;0),INDEX('Subgroup_Overrides'!$F$11:$F$100,MATCH("B|"&amp;$C37&amp;"|"&amp;$D37,'Subgroup_Overrides'!$H$11:$H$100,0)),"INVALID_OVERRIDE")),"INVALID_OVERRIDE")</x:v>
      </x:c>
      <x:c r="CO12229" t="n">
        <x:f>IFERROR(IF(AND(TYPE('Workbook_Formula_Guard'!C392)=TYPE(CN12229),ISBLANK('Workbook_Formula_Guard'!C392)=ISBLANK(CN12229),EXACT('Workbook_Formula_Guard'!C392,CN12229)),0,1),1)</x:f>
        <x:v>0</x:v>
      </x:c>
    </x:row>
    <x:row r="12230">
      <x:c r="CL12230" t="str">
        <x:v>Workbook_Formula_Guard</x:v>
      </x:c>
      <x:c r="CM12230" t="str">
        <x:v>A393</x:v>
      </x:c>
      <x:c r="CN12230" t="str">
        <x:v>Rights_Coverage_View</x:v>
      </x:c>
      <x:c r="CO12230" t="n">
        <x:f>IFERROR(IF(AND(TYPE('Workbook_Formula_Guard'!A393)=TYPE(CN12230),ISBLANK('Workbook_Formula_Guard'!A393)=ISBLANK(CN12230),EXACT('Workbook_Formula_Guard'!A393,CN12230)),0,1),1)</x:f>
        <x:v>0</x:v>
      </x:c>
    </x:row>
    <x:row r="12231">
      <x:c r="CL12231" t="str">
        <x:v>Workbook_Formula_Guard</x:v>
      </x:c>
      <x:c r="CM12231" t="str">
        <x:v>B393</x:v>
      </x:c>
      <x:c r="CN12231" t="str">
        <x:v>L37</x:v>
      </x:c>
      <x:c r="CO12231" t="n">
        <x:f>IFERROR(IF(AND(TYPE('Workbook_Formula_Guard'!B393)=TYPE(CN12231),ISBLANK('Workbook_Formula_Guard'!B393)=ISBLANK(CN12231),EXACT('Workbook_Formula_Guard'!B393,CN12231)),0,1),1)</x:f>
        <x:v>0</x:v>
      </x:c>
    </x:row>
    <x:row r="12232">
      <x:c r="CL12232" t="str">
        <x:v>Workbook_Formula_Guard</x:v>
      </x:c>
      <x:c r="CM12232" t="str">
        <x:v>C393</x:v>
      </x:c>
      <x:c r="CN12232" t="str">
        <x:v>F:=TRIM(B37)</x:v>
      </x:c>
      <x:c r="CO12232" t="n">
        <x:f>IFERROR(IF(AND(TYPE('Workbook_Formula_Guard'!C393)=TYPE(CN12232),ISBLANK('Workbook_Formula_Guard'!C393)=ISBLANK(CN12232),EXACT('Workbook_Formula_Guard'!C393,CN12232)),0,1),1)</x:f>
        <x:v>0</x:v>
      </x:c>
    </x:row>
    <x:row r="12233">
      <x:c r="CL12233" t="str">
        <x:v>Workbook_Formula_Guard</x:v>
      </x:c>
      <x:c r="CM12233" t="str">
        <x:v>A394</x:v>
      </x:c>
      <x:c r="CN12233" t="str">
        <x:v>Rights_Coverage_View</x:v>
      </x:c>
      <x:c r="CO12233" t="n">
        <x:f>IFERROR(IF(AND(TYPE('Workbook_Formula_Guard'!A394)=TYPE(CN12233),ISBLANK('Workbook_Formula_Guard'!A394)=ISBLANK(CN12233),EXACT('Workbook_Formula_Guard'!A394,CN12233)),0,1),1)</x:f>
        <x:v>0</x:v>
      </x:c>
    </x:row>
    <x:row r="12234">
      <x:c r="CL12234" t="str">
        <x:v>Workbook_Formula_Guard</x:v>
      </x:c>
      <x:c r="CM12234" t="str">
        <x:v>B394</x:v>
      </x:c>
      <x:c r="CN12234" t="str">
        <x:v>M37</x:v>
      </x:c>
      <x:c r="CO12234" t="n">
        <x:f>IFERROR(IF(AND(TYPE('Workbook_Formula_Guard'!B394)=TYPE(CN12234),ISBLANK('Workbook_Formula_Guard'!B394)=ISBLANK(CN12234),EXACT('Workbook_Formula_Guard'!B394,CN12234)),0,1),1)</x:f>
        <x:v>0</x:v>
      </x:c>
    </x:row>
    <x:row r="12235">
      <x:c r="CL12235" t="str">
        <x:v>Workbook_Formula_Guard</x:v>
      </x:c>
      <x:c r="CM12235" t="str">
        <x:v>C394</x:v>
      </x:c>
      <x:c r="CN12235" t="str">
        <x:v>F:=IF(ISNUMBER($H37),$H37,"")</x:v>
      </x:c>
      <x:c r="CO12235" t="n">
        <x:f>IFERROR(IF(AND(TYPE('Workbook_Formula_Guard'!C394)=TYPE(CN12235),ISBLANK('Workbook_Formula_Guard'!C394)=ISBLANK(CN12235),EXACT('Workbook_Formula_Guard'!C394,CN12235)),0,1),1)</x:f>
        <x:v>0</x:v>
      </x:c>
    </x:row>
    <x:row r="12236">
      <x:c r="CL12236" t="str">
        <x:v>Workbook_Formula_Guard</x:v>
      </x:c>
      <x:c r="CM12236" t="str">
        <x:v>A395</x:v>
      </x:c>
      <x:c r="CN12236" t="str">
        <x:v>Rights_Coverage_View</x:v>
      </x:c>
      <x:c r="CO12236" t="n">
        <x:f>IFERROR(IF(AND(TYPE('Workbook_Formula_Guard'!A395)=TYPE(CN12236),ISBLANK('Workbook_Formula_Guard'!A395)=ISBLANK(CN12236),EXACT('Workbook_Formula_Guard'!A395,CN12236)),0,1),1)</x:f>
        <x:v>0</x:v>
      </x:c>
    </x:row>
    <x:row r="12237">
      <x:c r="CL12237" t="str">
        <x:v>Workbook_Formula_Guard</x:v>
      </x:c>
      <x:c r="CM12237" t="str">
        <x:v>B395</x:v>
      </x:c>
      <x:c r="CN12237" t="str">
        <x:v>N37</x:v>
      </x:c>
      <x:c r="CO12237" t="n">
        <x:f>IFERROR(IF(AND(TYPE('Workbook_Formula_Guard'!B395)=TYPE(CN12237),ISBLANK('Workbook_Formula_Guard'!B395)=ISBLANK(CN12237),EXACT('Workbook_Formula_Guard'!B395,CN12237)),0,1),1)</x:f>
        <x:v>0</x:v>
      </x:c>
    </x:row>
    <x:row r="12238">
      <x:c r="CL12238" t="str">
        <x:v>Workbook_Formula_Guard</x:v>
      </x:c>
      <x:c r="CM12238" t="str">
        <x:v>C395</x:v>
      </x:c>
      <x:c r="CN12238" t="str">
        <x:v>F:=IF(ISNUMBER($I37),$I37,"")</x:v>
      </x:c>
      <x:c r="CO12238" t="n">
        <x:f>IFERROR(IF(AND(TYPE('Workbook_Formula_Guard'!C395)=TYPE(CN12238),ISBLANK('Workbook_Formula_Guard'!C395)=ISBLANK(CN12238),EXACT('Workbook_Formula_Guard'!C395,CN12238)),0,1),1)</x:f>
        <x:v>0</x:v>
      </x:c>
    </x:row>
    <x:row r="12239">
      <x:c r="CL12239" t="str">
        <x:v>Workbook_Formula_Guard</x:v>
      </x:c>
      <x:c r="CM12239" t="str">
        <x:v>A396</x:v>
      </x:c>
      <x:c r="CN12239" t="str">
        <x:v>Rights_Coverage_View</x:v>
      </x:c>
      <x:c r="CO12239" t="n">
        <x:f>IFERROR(IF(AND(TYPE('Workbook_Formula_Guard'!A396)=TYPE(CN12239),ISBLANK('Workbook_Formula_Guard'!A396)=ISBLANK(CN12239),EXACT('Workbook_Formula_Guard'!A396,CN12239)),0,1),1)</x:f>
        <x:v>0</x:v>
      </x:c>
    </x:row>
    <x:row r="12240">
      <x:c r="CL12240" t="str">
        <x:v>Workbook_Formula_Guard</x:v>
      </x:c>
      <x:c r="CM12240" t="str">
        <x:v>B396</x:v>
      </x:c>
      <x:c r="CN12240" t="str">
        <x:v>O37</x:v>
      </x:c>
      <x:c r="CO12240" t="n">
        <x:f>IFERROR(IF(AND(TYPE('Workbook_Formula_Guard'!B396)=TYPE(CN12240),ISBLANK('Workbook_Formula_Guard'!B396)=ISBLANK(CN12240),EXACT('Workbook_Formula_Guard'!B396,CN12240)),0,1),1)</x:f>
        <x:v>0</x:v>
      </x:c>
    </x:row>
    <x:row r="12241">
      <x:c r="CL12241" t="str">
        <x:v>Workbook_Formula_Guard</x:v>
      </x:c>
      <x:c r="CM12241" t="str">
        <x:v>C396</x:v>
      </x:c>
      <x:c r="CN12241" t="str">
        <x:v>F:=IF(ISNUMBER($M37),$B37&amp;"|"&amp;ROUND($M37*1000000000000,0),"")</x:v>
      </x:c>
      <x:c r="CO12241" t="n">
        <x:f>IFERROR(IF(AND(TYPE('Workbook_Formula_Guard'!C396)=TYPE(CN12241),ISBLANK('Workbook_Formula_Guard'!C396)=ISBLANK(CN12241),EXACT('Workbook_Formula_Guard'!C396,CN12241)),0,1),1)</x:f>
        <x:v>0</x:v>
      </x:c>
    </x:row>
    <x:row r="12242">
      <x:c r="CL12242" t="str">
        <x:v>Workbook_Formula_Guard</x:v>
      </x:c>
      <x:c r="CM12242" t="str">
        <x:v>A397</x:v>
      </x:c>
      <x:c r="CN12242" t="str">
        <x:v>Rights_Coverage_View</x:v>
      </x:c>
      <x:c r="CO12242" t="n">
        <x:f>IFERROR(IF(AND(TYPE('Workbook_Formula_Guard'!A397)=TYPE(CN12242),ISBLANK('Workbook_Formula_Guard'!A397)=ISBLANK(CN12242),EXACT('Workbook_Formula_Guard'!A397,CN12242)),0,1),1)</x:f>
        <x:v>0</x:v>
      </x:c>
    </x:row>
    <x:row r="12243">
      <x:c r="CL12243" t="str">
        <x:v>Workbook_Formula_Guard</x:v>
      </x:c>
      <x:c r="CM12243" t="str">
        <x:v>B397</x:v>
      </x:c>
      <x:c r="CN12243" t="str">
        <x:v>P37</x:v>
      </x:c>
      <x:c r="CO12243" t="n">
        <x:f>IFERROR(IF(AND(TYPE('Workbook_Formula_Guard'!B397)=TYPE(CN12243),ISBLANK('Workbook_Formula_Guard'!B397)=ISBLANK(CN12243),EXACT('Workbook_Formula_Guard'!B397,CN12243)),0,1),1)</x:f>
        <x:v>0</x:v>
      </x:c>
    </x:row>
    <x:row r="12244">
      <x:c r="CL12244" t="str">
        <x:v>Workbook_Formula_Guard</x:v>
      </x:c>
      <x:c r="CM12244" t="str">
        <x:v>C397</x:v>
      </x:c>
      <x:c r="CN12244" t="str">
        <x:v>F:=IF(ISNUMBER($N37),$B37&amp;"|"&amp;ROUND($N37*1000000000000,0),"")</x:v>
      </x:c>
      <x:c r="CO12244" t="n">
        <x:f>IFERROR(IF(AND(TYPE('Workbook_Formula_Guard'!C397)=TYPE(CN12244),ISBLANK('Workbook_Formula_Guard'!C397)=ISBLANK(CN12244),EXACT('Workbook_Formula_Guard'!C397,CN12244)),0,1),1)</x:f>
        <x:v>0</x:v>
      </x:c>
    </x:row>
    <x:row r="12245">
      <x:c r="CL12245" t="str">
        <x:v>Workbook_Formula_Guard</x:v>
      </x:c>
      <x:c r="CM12245" t="str">
        <x:v>A398</x:v>
      </x:c>
      <x:c r="CN12245" t="str">
        <x:v>Rights_Coverage_View</x:v>
      </x:c>
      <x:c r="CO12245" t="n">
        <x:f>IFERROR(IF(AND(TYPE('Workbook_Formula_Guard'!A398)=TYPE(CN12245),ISBLANK('Workbook_Formula_Guard'!A398)=ISBLANK(CN12245),EXACT('Workbook_Formula_Guard'!A398,CN12245)),0,1),1)</x:f>
        <x:v>0</x:v>
      </x:c>
    </x:row>
    <x:row r="12246">
      <x:c r="CL12246" t="str">
        <x:v>Workbook_Formula_Guard</x:v>
      </x:c>
      <x:c r="CM12246" t="str">
        <x:v>B398</x:v>
      </x:c>
      <x:c r="CN12246" t="str">
        <x:v>F38</x:v>
      </x:c>
      <x:c r="CO12246" t="n">
        <x:f>IFERROR(IF(AND(TYPE('Workbook_Formula_Guard'!B398)=TYPE(CN12246),ISBLANK('Workbook_Formula_Guard'!B398)=ISBLANK(CN12246),EXACT('Workbook_Formula_Guard'!B398,CN12246)),0,1),1)</x:f>
        <x:v>0</x:v>
      </x:c>
    </x:row>
    <x:row r="12247">
      <x:c r="CL12247" t="str">
        <x:v>Workbook_Formula_Guard</x:v>
      </x:c>
      <x:c r="CM12247" t="str">
        <x:v>C398</x:v>
      </x:c>
      <x:c r="CN12247" t="str">
        <x:v>F:=INDEX(I_prop!$B$7:$H$13, MATCH($C38, I_prop!$A$7:$A$13,0), MATCH($D38, I_prop!$B$6:$H$6,0))</x:v>
      </x:c>
      <x:c r="CO12247" t="n">
        <x:f>IFERROR(IF(AND(TYPE('Workbook_Formula_Guard'!C398)=TYPE(CN12247),ISBLANK('Workbook_Formula_Guard'!C398)=ISBLANK(CN12247),EXACT('Workbook_Formula_Guard'!C398,CN12247)),0,1),1)</x:f>
        <x:v>0</x:v>
      </x:c>
    </x:row>
    <x:row r="12248">
      <x:c r="CL12248" t="str">
        <x:v>Workbook_Formula_Guard</x:v>
      </x:c>
      <x:c r="CM12248" t="str">
        <x:v>A399</x:v>
      </x:c>
      <x:c r="CN12248" t="str">
        <x:v>Rights_Coverage_View</x:v>
      </x:c>
      <x:c r="CO12248" t="n">
        <x:f>IFERROR(IF(AND(TYPE('Workbook_Formula_Guard'!A399)=TYPE(CN12248),ISBLANK('Workbook_Formula_Guard'!A399)=ISBLANK(CN12248),EXACT('Workbook_Formula_Guard'!A399,CN12248)),0,1),1)</x:f>
        <x:v>0</x:v>
      </x:c>
    </x:row>
    <x:row r="12249">
      <x:c r="CL12249" t="str">
        <x:v>Workbook_Formula_Guard</x:v>
      </x:c>
      <x:c r="CM12249" t="str">
        <x:v>B399</x:v>
      </x:c>
      <x:c r="CN12249" t="str">
        <x:v>G38</x:v>
      </x:c>
      <x:c r="CO12249" t="n">
        <x:f>IFERROR(IF(AND(TYPE('Workbook_Formula_Guard'!B399)=TYPE(CN12249),ISBLANK('Workbook_Formula_Guard'!B399)=ISBLANK(CN12249),EXACT('Workbook_Formula_Guard'!B399,CN12249)),0,1),1)</x:f>
        <x:v>0</x:v>
      </x:c>
    </x:row>
    <x:row r="12250">
      <x:c r="CL12250" t="str">
        <x:v>Workbook_Formula_Guard</x:v>
      </x:c>
      <x:c r="CM12250" t="str">
        <x:v>C399</x:v>
      </x:c>
      <x:c r="CN12250" t="str">
        <x:v>F:=INDEX(I_prop!$B$18:$H$24, MATCH($C38, I_prop!$A$18:$A$24,0), MATCH($D38, I_prop!$B$17:$H$17,0))</x:v>
      </x:c>
      <x:c r="CO12250" t="n">
        <x:f>IFERROR(IF(AND(TYPE('Workbook_Formula_Guard'!C399)=TYPE(CN12250),ISBLANK('Workbook_Formula_Guard'!C399)=ISBLANK(CN12250),EXACT('Workbook_Formula_Guard'!C399,CN12250)),0,1),1)</x:f>
        <x:v>0</x:v>
      </x:c>
    </x:row>
    <x:row r="12251">
      <x:c r="CL12251" t="str">
        <x:v>Workbook_Formula_Guard</x:v>
      </x:c>
      <x:c r="CM12251" t="str">
        <x:v>A400</x:v>
      </x:c>
      <x:c r="CN12251" t="str">
        <x:v>Rights_Coverage_View</x:v>
      </x:c>
      <x:c r="CO12251" t="n">
        <x:f>IFERROR(IF(AND(TYPE('Workbook_Formula_Guard'!A400)=TYPE(CN12251),ISBLANK('Workbook_Formula_Guard'!A400)=ISBLANK(CN12251),EXACT('Workbook_Formula_Guard'!A400,CN12251)),0,1),1)</x:f>
        <x:v>0</x:v>
      </x:c>
    </x:row>
    <x:row r="12252">
      <x:c r="CL12252" t="str">
        <x:v>Workbook_Formula_Guard</x:v>
      </x:c>
      <x:c r="CM12252" t="str">
        <x:v>B400</x:v>
      </x:c>
      <x:c r="CN12252" t="str">
        <x:v>H38</x:v>
      </x:c>
      <x:c r="CO12252" t="n">
        <x:f>IFERROR(IF(AND(TYPE('Workbook_Formula_Guard'!B400)=TYPE(CN12252),ISBLANK('Workbook_Formula_Guard'!B400)=ISBLANK(CN12252),EXACT('Workbook_Formula_Guard'!B400,CN12252)),0,1),1)</x:f>
        <x:v>0</x:v>
      </x:c>
    </x:row>
    <x:row r="12253">
      <x:c r="CL12253" t="str">
        <x:v>Workbook_Formula_Guard</x:v>
      </x:c>
      <x:c r="CM12253" t="str">
        <x:v>C400</x:v>
      </x:c>
      <x:c r="CN12253" t="str">
        <x:v>F:=IF(ISNUMBER($J38),$J38,IF($J38="INVALID_OVERRIDE","INVALID_OVERRIDE",IF($F38&lt;0,MAX(-1,'Subgroup_Overrides'!$B$7*$F38),$F38)))</x:v>
      </x:c>
      <x:c r="CO12253" t="n">
        <x:f>IFERROR(IF(AND(TYPE('Workbook_Formula_Guard'!C400)=TYPE(CN12253),ISBLANK('Workbook_Formula_Guard'!C400)=ISBLANK(CN12253),EXACT('Workbook_Formula_Guard'!C400,CN12253)),0,1),1)</x:f>
        <x:v>0</x:v>
      </x:c>
    </x:row>
    <x:row r="12254">
      <x:c r="CL12254" t="str">
        <x:v>Workbook_Formula_Guard</x:v>
      </x:c>
      <x:c r="CM12254" t="str">
        <x:v>A401</x:v>
      </x:c>
      <x:c r="CN12254" t="str">
        <x:v>Rights_Coverage_View</x:v>
      </x:c>
      <x:c r="CO12254" t="n">
        <x:f>IFERROR(IF(AND(TYPE('Workbook_Formula_Guard'!A401)=TYPE(CN12254),ISBLANK('Workbook_Formula_Guard'!A401)=ISBLANK(CN12254),EXACT('Workbook_Formula_Guard'!A401,CN12254)),0,1),1)</x:f>
        <x:v>0</x:v>
      </x:c>
    </x:row>
    <x:row r="12255">
      <x:c r="CL12255" t="str">
        <x:v>Workbook_Formula_Guard</x:v>
      </x:c>
      <x:c r="CM12255" t="str">
        <x:v>B401</x:v>
      </x:c>
      <x:c r="CN12255" t="str">
        <x:v>I38</x:v>
      </x:c>
      <x:c r="CO12255" t="n">
        <x:f>IFERROR(IF(AND(TYPE('Workbook_Formula_Guard'!B401)=TYPE(CN12255),ISBLANK('Workbook_Formula_Guard'!B401)=ISBLANK(CN12255),EXACT('Workbook_Formula_Guard'!B401,CN12255)),0,1),1)</x:f>
        <x:v>0</x:v>
      </x:c>
    </x:row>
    <x:row r="12256">
      <x:c r="CL12256" t="str">
        <x:v>Workbook_Formula_Guard</x:v>
      </x:c>
      <x:c r="CM12256" t="str">
        <x:v>C401</x:v>
      </x:c>
      <x:c r="CN12256" t="str">
        <x:v>F:=IF(ISNUMBER($K38),$K38,IF($K38="INVALID_OVERRIDE","INVALID_OVERRIDE",IF($G38&lt;0,MAX(-1,'Subgroup_Overrides'!$B$7*$G38),$G38)))</x:v>
      </x:c>
      <x:c r="CO12256" t="n">
        <x:f>IFERROR(IF(AND(TYPE('Workbook_Formula_Guard'!C401)=TYPE(CN12256),ISBLANK('Workbook_Formula_Guard'!C401)=ISBLANK(CN12256),EXACT('Workbook_Formula_Guard'!C401,CN12256)),0,1),1)</x:f>
        <x:v>0</x:v>
      </x:c>
    </x:row>
    <x:row r="12257">
      <x:c r="CL12257" t="str">
        <x:v>Workbook_Formula_Guard</x:v>
      </x:c>
      <x:c r="CM12257" t="str">
        <x:v>A402</x:v>
      </x:c>
      <x:c r="CN12257" t="str">
        <x:v>Rights_Coverage_View</x:v>
      </x:c>
      <x:c r="CO12257" t="n">
        <x:f>IFERROR(IF(AND(TYPE('Workbook_Formula_Guard'!A402)=TYPE(CN12257),ISBLANK('Workbook_Formula_Guard'!A402)=ISBLANK(CN12257),EXACT('Workbook_Formula_Guard'!A402,CN12257)),0,1),1)</x:f>
        <x:v>0</x:v>
      </x:c>
    </x:row>
    <x:row r="12258">
      <x:c r="CL12258" t="str">
        <x:v>Workbook_Formula_Guard</x:v>
      </x:c>
      <x:c r="CM12258" t="str">
        <x:v>B402</x:v>
      </x:c>
      <x:c r="CN12258" t="str">
        <x:v>J38</x:v>
      </x:c>
      <x:c r="CO12258" t="n">
        <x:f>IFERROR(IF(AND(TYPE('Workbook_Formula_Guard'!B402)=TYPE(CN12258),ISBLANK('Workbook_Formula_Guard'!B402)=ISBLANK(CN12258),EXACT('Workbook_Formula_Guard'!B402,CN12258)),0,1),1)</x:f>
        <x:v>0</x:v>
      </x:c>
    </x:row>
    <x:row r="12259">
      <x:c r="CL12259" t="str">
        <x:v>Workbook_Formula_Guard</x:v>
      </x:c>
      <x:c r="CM12259" t="str">
        <x:v>C402</x:v>
      </x:c>
      <x:c r="CN12259" t="str">
        <x:v>F:=IFERROR(IF(COUNTIF('Subgroup_Overrides'!$H$11:$H$100,"A|"&amp;$C38&amp;"|"&amp;$D38)=0,"",IF(AND(COUNTIF('Subgroup_Overrides'!$H$11:$H$100,"A|"&amp;$C38&amp;"|"&amp;$D38)=1,ISNUMBER(INDEX('Subgroup_Overrides'!$F$11:$F$100,MATCH("A|"&amp;$C38&amp;"|"&amp;$D38,'Subgroup_Overrides'!$H$11:$H$100,0))),NOT(ISBLANK(INDEX('Subgroup_Overrides'!$F$11:$F$100,MATCH("A|"&amp;$C38&amp;"|"&amp;$D38,'Subgroup_Overrides'!$H$11:$H$100,0)))),INDEX('Subgroup_Overrides'!$F$11:$F$100,MATCH("A|"&amp;$C38&amp;"|"&amp;$D38,'Subgroup_Overrides'!$H$11:$H$100,0))&gt;=-1,INDEX('Subgroup_Overrides'!$F$11:$F$100,MATCH("A|"&amp;$C38&amp;"|"&amp;$D38,'Subgroup_Overrides'!$H$11:$H$100,0))&lt;=1,LEN(TRIM(INDEX('Subgroup_Overrides'!$G$11:$G$100,MATCH("A|"&amp;$C38&amp;"|"&amp;$D38,'Subgroup_Overrides'!$H$11:$H$100,0))))&gt;0),INDEX('Subgroup_Overrides'!$F$11:$F$100,MATCH("A|"&amp;$C38&amp;"|"&amp;$D38,'Subgroup_Overrides'!$H$11:$H$100,0)),"INVALID_OVERRIDE")),"INVALID_OVERRIDE")</x:v>
      </x:c>
      <x:c r="CO12259" t="n">
        <x:f>IFERROR(IF(AND(TYPE('Workbook_Formula_Guard'!C402)=TYPE(CN12259),ISBLANK('Workbook_Formula_Guard'!C402)=ISBLANK(CN12259),EXACT('Workbook_Formula_Guard'!C402,CN12259)),0,1),1)</x:f>
        <x:v>0</x:v>
      </x:c>
    </x:row>
    <x:row r="12260">
      <x:c r="CL12260" t="str">
        <x:v>Workbook_Formula_Guard</x:v>
      </x:c>
      <x:c r="CM12260" t="str">
        <x:v>A403</x:v>
      </x:c>
      <x:c r="CN12260" t="str">
        <x:v>Rights_Coverage_View</x:v>
      </x:c>
      <x:c r="CO12260" t="n">
        <x:f>IFERROR(IF(AND(TYPE('Workbook_Formula_Guard'!A403)=TYPE(CN12260),ISBLANK('Workbook_Formula_Guard'!A403)=ISBLANK(CN12260),EXACT('Workbook_Formula_Guard'!A403,CN12260)),0,1),1)</x:f>
        <x:v>0</x:v>
      </x:c>
    </x:row>
    <x:row r="12261">
      <x:c r="CL12261" t="str">
        <x:v>Workbook_Formula_Guard</x:v>
      </x:c>
      <x:c r="CM12261" t="str">
        <x:v>B403</x:v>
      </x:c>
      <x:c r="CN12261" t="str">
        <x:v>K38</x:v>
      </x:c>
      <x:c r="CO12261" t="n">
        <x:f>IFERROR(IF(AND(TYPE('Workbook_Formula_Guard'!B403)=TYPE(CN12261),ISBLANK('Workbook_Formula_Guard'!B403)=ISBLANK(CN12261),EXACT('Workbook_Formula_Guard'!B403,CN12261)),0,1),1)</x:f>
        <x:v>0</x:v>
      </x:c>
    </x:row>
    <x:row r="12262">
      <x:c r="CL12262" t="str">
        <x:v>Workbook_Formula_Guard</x:v>
      </x:c>
      <x:c r="CM12262" t="str">
        <x:v>C403</x:v>
      </x:c>
      <x:c r="CN12262" t="str">
        <x:v>F:=IFERROR(IF(COUNTIF('Subgroup_Overrides'!$H$11:$H$100,"B|"&amp;$C38&amp;"|"&amp;$D38)=0,"",IF(AND(COUNTIF('Subgroup_Overrides'!$H$11:$H$100,"B|"&amp;$C38&amp;"|"&amp;$D38)=1,ISNUMBER(INDEX('Subgroup_Overrides'!$F$11:$F$100,MATCH("B|"&amp;$C38&amp;"|"&amp;$D38,'Subgroup_Overrides'!$H$11:$H$100,0))),NOT(ISBLANK(INDEX('Subgroup_Overrides'!$F$11:$F$100,MATCH("B|"&amp;$C38&amp;"|"&amp;$D38,'Subgroup_Overrides'!$H$11:$H$100,0)))),INDEX('Subgroup_Overrides'!$F$11:$F$100,MATCH("B|"&amp;$C38&amp;"|"&amp;$D38,'Subgroup_Overrides'!$H$11:$H$100,0))&gt;=-1,INDEX('Subgroup_Overrides'!$F$11:$F$100,MATCH("B|"&amp;$C38&amp;"|"&amp;$D38,'Subgroup_Overrides'!$H$11:$H$100,0))&lt;=1,LEN(TRIM(INDEX('Subgroup_Overrides'!$G$11:$G$100,MATCH("B|"&amp;$C38&amp;"|"&amp;$D38,'Subgroup_Overrides'!$H$11:$H$100,0))))&gt;0),INDEX('Subgroup_Overrides'!$F$11:$F$100,MATCH("B|"&amp;$C38&amp;"|"&amp;$D38,'Subgroup_Overrides'!$H$11:$H$100,0)),"INVALID_OVERRIDE")),"INVALID_OVERRIDE")</x:v>
      </x:c>
      <x:c r="CO12262" t="n">
        <x:f>IFERROR(IF(AND(TYPE('Workbook_Formula_Guard'!C403)=TYPE(CN12262),ISBLANK('Workbook_Formula_Guard'!C403)=ISBLANK(CN12262),EXACT('Workbook_Formula_Guard'!C403,CN12262)),0,1),1)</x:f>
        <x:v>0</x:v>
      </x:c>
    </x:row>
    <x:row r="12263">
      <x:c r="CL12263" t="str">
        <x:v>Workbook_Formula_Guard</x:v>
      </x:c>
      <x:c r="CM12263" t="str">
        <x:v>A404</x:v>
      </x:c>
      <x:c r="CN12263" t="str">
        <x:v>Rights_Coverage_View</x:v>
      </x:c>
      <x:c r="CO12263" t="n">
        <x:f>IFERROR(IF(AND(TYPE('Workbook_Formula_Guard'!A404)=TYPE(CN12263),ISBLANK('Workbook_Formula_Guard'!A404)=ISBLANK(CN12263),EXACT('Workbook_Formula_Guard'!A404,CN12263)),0,1),1)</x:f>
        <x:v>0</x:v>
      </x:c>
    </x:row>
    <x:row r="12264">
      <x:c r="CL12264" t="str">
        <x:v>Workbook_Formula_Guard</x:v>
      </x:c>
      <x:c r="CM12264" t="str">
        <x:v>B404</x:v>
      </x:c>
      <x:c r="CN12264" t="str">
        <x:v>L38</x:v>
      </x:c>
      <x:c r="CO12264" t="n">
        <x:f>IFERROR(IF(AND(TYPE('Workbook_Formula_Guard'!B404)=TYPE(CN12264),ISBLANK('Workbook_Formula_Guard'!B404)=ISBLANK(CN12264),EXACT('Workbook_Formula_Guard'!B404,CN12264)),0,1),1)</x:f>
        <x:v>0</x:v>
      </x:c>
    </x:row>
    <x:row r="12265">
      <x:c r="CL12265" t="str">
        <x:v>Workbook_Formula_Guard</x:v>
      </x:c>
      <x:c r="CM12265" t="str">
        <x:v>C404</x:v>
      </x:c>
      <x:c r="CN12265" t="str">
        <x:v>F:=TRIM(B38)</x:v>
      </x:c>
      <x:c r="CO12265" t="n">
        <x:f>IFERROR(IF(AND(TYPE('Workbook_Formula_Guard'!C404)=TYPE(CN12265),ISBLANK('Workbook_Formula_Guard'!C404)=ISBLANK(CN12265),EXACT('Workbook_Formula_Guard'!C404,CN12265)),0,1),1)</x:f>
        <x:v>0</x:v>
      </x:c>
    </x:row>
    <x:row r="12266">
      <x:c r="CL12266" t="str">
        <x:v>Workbook_Formula_Guard</x:v>
      </x:c>
      <x:c r="CM12266" t="str">
        <x:v>A405</x:v>
      </x:c>
      <x:c r="CN12266" t="str">
        <x:v>Rights_Coverage_View</x:v>
      </x:c>
      <x:c r="CO12266" t="n">
        <x:f>IFERROR(IF(AND(TYPE('Workbook_Formula_Guard'!A405)=TYPE(CN12266),ISBLANK('Workbook_Formula_Guard'!A405)=ISBLANK(CN12266),EXACT('Workbook_Formula_Guard'!A405,CN12266)),0,1),1)</x:f>
        <x:v>0</x:v>
      </x:c>
    </x:row>
    <x:row r="12267">
      <x:c r="CL12267" t="str">
        <x:v>Workbook_Formula_Guard</x:v>
      </x:c>
      <x:c r="CM12267" t="str">
        <x:v>B405</x:v>
      </x:c>
      <x:c r="CN12267" t="str">
        <x:v>M38</x:v>
      </x:c>
      <x:c r="CO12267" t="n">
        <x:f>IFERROR(IF(AND(TYPE('Workbook_Formula_Guard'!B405)=TYPE(CN12267),ISBLANK('Workbook_Formula_Guard'!B405)=ISBLANK(CN12267),EXACT('Workbook_Formula_Guard'!B405,CN12267)),0,1),1)</x:f>
        <x:v>0</x:v>
      </x:c>
    </x:row>
    <x:row r="12268">
      <x:c r="CL12268" t="str">
        <x:v>Workbook_Formula_Guard</x:v>
      </x:c>
      <x:c r="CM12268" t="str">
        <x:v>C405</x:v>
      </x:c>
      <x:c r="CN12268" t="str">
        <x:v>F:=IF(ISNUMBER($H38),$H38,"")</x:v>
      </x:c>
      <x:c r="CO12268" t="n">
        <x:f>IFERROR(IF(AND(TYPE('Workbook_Formula_Guard'!C405)=TYPE(CN12268),ISBLANK('Workbook_Formula_Guard'!C405)=ISBLANK(CN12268),EXACT('Workbook_Formula_Guard'!C405,CN12268)),0,1),1)</x:f>
        <x:v>0</x:v>
      </x:c>
    </x:row>
    <x:row r="12269">
      <x:c r="CL12269" t="str">
        <x:v>Workbook_Formula_Guard</x:v>
      </x:c>
      <x:c r="CM12269" t="str">
        <x:v>A406</x:v>
      </x:c>
      <x:c r="CN12269" t="str">
        <x:v>Rights_Coverage_View</x:v>
      </x:c>
      <x:c r="CO12269" t="n">
        <x:f>IFERROR(IF(AND(TYPE('Workbook_Formula_Guard'!A406)=TYPE(CN12269),ISBLANK('Workbook_Formula_Guard'!A406)=ISBLANK(CN12269),EXACT('Workbook_Formula_Guard'!A406,CN12269)),0,1),1)</x:f>
        <x:v>0</x:v>
      </x:c>
    </x:row>
    <x:row r="12270">
      <x:c r="CL12270" t="str">
        <x:v>Workbook_Formula_Guard</x:v>
      </x:c>
      <x:c r="CM12270" t="str">
        <x:v>B406</x:v>
      </x:c>
      <x:c r="CN12270" t="str">
        <x:v>N38</x:v>
      </x:c>
      <x:c r="CO12270" t="n">
        <x:f>IFERROR(IF(AND(TYPE('Workbook_Formula_Guard'!B406)=TYPE(CN12270),ISBLANK('Workbook_Formula_Guard'!B406)=ISBLANK(CN12270),EXACT('Workbook_Formula_Guard'!B406,CN12270)),0,1),1)</x:f>
        <x:v>0</x:v>
      </x:c>
    </x:row>
    <x:row r="12271">
      <x:c r="CL12271" t="str">
        <x:v>Workbook_Formula_Guard</x:v>
      </x:c>
      <x:c r="CM12271" t="str">
        <x:v>C406</x:v>
      </x:c>
      <x:c r="CN12271" t="str">
        <x:v>F:=IF(ISNUMBER($I38),$I38,"")</x:v>
      </x:c>
      <x:c r="CO12271" t="n">
        <x:f>IFERROR(IF(AND(TYPE('Workbook_Formula_Guard'!C406)=TYPE(CN12271),ISBLANK('Workbook_Formula_Guard'!C406)=ISBLANK(CN12271),EXACT('Workbook_Formula_Guard'!C406,CN12271)),0,1),1)</x:f>
        <x:v>0</x:v>
      </x:c>
    </x:row>
    <x:row r="12272">
      <x:c r="CL12272" t="str">
        <x:v>Workbook_Formula_Guard</x:v>
      </x:c>
      <x:c r="CM12272" t="str">
        <x:v>A407</x:v>
      </x:c>
      <x:c r="CN12272" t="str">
        <x:v>Rights_Coverage_View</x:v>
      </x:c>
      <x:c r="CO12272" t="n">
        <x:f>IFERROR(IF(AND(TYPE('Workbook_Formula_Guard'!A407)=TYPE(CN12272),ISBLANK('Workbook_Formula_Guard'!A407)=ISBLANK(CN12272),EXACT('Workbook_Formula_Guard'!A407,CN12272)),0,1),1)</x:f>
        <x:v>0</x:v>
      </x:c>
    </x:row>
    <x:row r="12273">
      <x:c r="CL12273" t="str">
        <x:v>Workbook_Formula_Guard</x:v>
      </x:c>
      <x:c r="CM12273" t="str">
        <x:v>B407</x:v>
      </x:c>
      <x:c r="CN12273" t="str">
        <x:v>O38</x:v>
      </x:c>
      <x:c r="CO12273" t="n">
        <x:f>IFERROR(IF(AND(TYPE('Workbook_Formula_Guard'!B407)=TYPE(CN12273),ISBLANK('Workbook_Formula_Guard'!B407)=ISBLANK(CN12273),EXACT('Workbook_Formula_Guard'!B407,CN12273)),0,1),1)</x:f>
        <x:v>0</x:v>
      </x:c>
    </x:row>
    <x:row r="12274">
      <x:c r="CL12274" t="str">
        <x:v>Workbook_Formula_Guard</x:v>
      </x:c>
      <x:c r="CM12274" t="str">
        <x:v>C407</x:v>
      </x:c>
      <x:c r="CN12274" t="str">
        <x:v>F:=IF(ISNUMBER($M38),$B38&amp;"|"&amp;ROUND($M38*1000000000000,0),"")</x:v>
      </x:c>
      <x:c r="CO12274" t="n">
        <x:f>IFERROR(IF(AND(TYPE('Workbook_Formula_Guard'!C407)=TYPE(CN12274),ISBLANK('Workbook_Formula_Guard'!C407)=ISBLANK(CN12274),EXACT('Workbook_Formula_Guard'!C407,CN12274)),0,1),1)</x:f>
        <x:v>0</x:v>
      </x:c>
    </x:row>
    <x:row r="12275">
      <x:c r="CL12275" t="str">
        <x:v>Workbook_Formula_Guard</x:v>
      </x:c>
      <x:c r="CM12275" t="str">
        <x:v>A408</x:v>
      </x:c>
      <x:c r="CN12275" t="str">
        <x:v>Rights_Coverage_View</x:v>
      </x:c>
      <x:c r="CO12275" t="n">
        <x:f>IFERROR(IF(AND(TYPE('Workbook_Formula_Guard'!A408)=TYPE(CN12275),ISBLANK('Workbook_Formula_Guard'!A408)=ISBLANK(CN12275),EXACT('Workbook_Formula_Guard'!A408,CN12275)),0,1),1)</x:f>
        <x:v>0</x:v>
      </x:c>
    </x:row>
    <x:row r="12276">
      <x:c r="CL12276" t="str">
        <x:v>Workbook_Formula_Guard</x:v>
      </x:c>
      <x:c r="CM12276" t="str">
        <x:v>B408</x:v>
      </x:c>
      <x:c r="CN12276" t="str">
        <x:v>P38</x:v>
      </x:c>
      <x:c r="CO12276" t="n">
        <x:f>IFERROR(IF(AND(TYPE('Workbook_Formula_Guard'!B408)=TYPE(CN12276),ISBLANK('Workbook_Formula_Guard'!B408)=ISBLANK(CN12276),EXACT('Workbook_Formula_Guard'!B408,CN12276)),0,1),1)</x:f>
        <x:v>0</x:v>
      </x:c>
    </x:row>
    <x:row r="12277">
      <x:c r="CL12277" t="str">
        <x:v>Workbook_Formula_Guard</x:v>
      </x:c>
      <x:c r="CM12277" t="str">
        <x:v>C408</x:v>
      </x:c>
      <x:c r="CN12277" t="str">
        <x:v>F:=IF(ISNUMBER($N38),$B38&amp;"|"&amp;ROUND($N38*1000000000000,0),"")</x:v>
      </x:c>
      <x:c r="CO12277" t="n">
        <x:f>IFERROR(IF(AND(TYPE('Workbook_Formula_Guard'!C408)=TYPE(CN12277),ISBLANK('Workbook_Formula_Guard'!C408)=ISBLANK(CN12277),EXACT('Workbook_Formula_Guard'!C408,CN12277)),0,1),1)</x:f>
        <x:v>0</x:v>
      </x:c>
    </x:row>
    <x:row r="12278">
      <x:c r="CL12278" t="str">
        <x:v>Workbook_Formula_Guard</x:v>
      </x:c>
      <x:c r="CM12278" t="str">
        <x:v>A409</x:v>
      </x:c>
      <x:c r="CN12278" t="str">
        <x:v>Rights_Coverage_View</x:v>
      </x:c>
      <x:c r="CO12278" t="n">
        <x:f>IFERROR(IF(AND(TYPE('Workbook_Formula_Guard'!A409)=TYPE(CN12278),ISBLANK('Workbook_Formula_Guard'!A409)=ISBLANK(CN12278),EXACT('Workbook_Formula_Guard'!A409,CN12278)),0,1),1)</x:f>
        <x:v>0</x:v>
      </x:c>
    </x:row>
    <x:row r="12279">
      <x:c r="CL12279" t="str">
        <x:v>Workbook_Formula_Guard</x:v>
      </x:c>
      <x:c r="CM12279" t="str">
        <x:v>B409</x:v>
      </x:c>
      <x:c r="CN12279" t="str">
        <x:v>F39</x:v>
      </x:c>
      <x:c r="CO12279" t="n">
        <x:f>IFERROR(IF(AND(TYPE('Workbook_Formula_Guard'!B409)=TYPE(CN12279),ISBLANK('Workbook_Formula_Guard'!B409)=ISBLANK(CN12279),EXACT('Workbook_Formula_Guard'!B409,CN12279)),0,1),1)</x:f>
        <x:v>0</x:v>
      </x:c>
    </x:row>
    <x:row r="12280">
      <x:c r="CL12280" t="str">
        <x:v>Workbook_Formula_Guard</x:v>
      </x:c>
      <x:c r="CM12280" t="str">
        <x:v>C409</x:v>
      </x:c>
      <x:c r="CN12280" t="str">
        <x:v>F:=INDEX(I_prop!$B$7:$H$13, MATCH($C39, I_prop!$A$7:$A$13,0), MATCH($D39, I_prop!$B$6:$H$6,0))</x:v>
      </x:c>
      <x:c r="CO12280" t="n">
        <x:f>IFERROR(IF(AND(TYPE('Workbook_Formula_Guard'!C409)=TYPE(CN12280),ISBLANK('Workbook_Formula_Guard'!C409)=ISBLANK(CN12280),EXACT('Workbook_Formula_Guard'!C409,CN12280)),0,1),1)</x:f>
        <x:v>0</x:v>
      </x:c>
    </x:row>
    <x:row r="12281">
      <x:c r="CL12281" t="str">
        <x:v>Workbook_Formula_Guard</x:v>
      </x:c>
      <x:c r="CM12281" t="str">
        <x:v>A410</x:v>
      </x:c>
      <x:c r="CN12281" t="str">
        <x:v>Rights_Coverage_View</x:v>
      </x:c>
      <x:c r="CO12281" t="n">
        <x:f>IFERROR(IF(AND(TYPE('Workbook_Formula_Guard'!A410)=TYPE(CN12281),ISBLANK('Workbook_Formula_Guard'!A410)=ISBLANK(CN12281),EXACT('Workbook_Formula_Guard'!A410,CN12281)),0,1),1)</x:f>
        <x:v>0</x:v>
      </x:c>
    </x:row>
    <x:row r="12282">
      <x:c r="CL12282" t="str">
        <x:v>Workbook_Formula_Guard</x:v>
      </x:c>
      <x:c r="CM12282" t="str">
        <x:v>B410</x:v>
      </x:c>
      <x:c r="CN12282" t="str">
        <x:v>G39</x:v>
      </x:c>
      <x:c r="CO12282" t="n">
        <x:f>IFERROR(IF(AND(TYPE('Workbook_Formula_Guard'!B410)=TYPE(CN12282),ISBLANK('Workbook_Formula_Guard'!B410)=ISBLANK(CN12282),EXACT('Workbook_Formula_Guard'!B410,CN12282)),0,1),1)</x:f>
        <x:v>0</x:v>
      </x:c>
    </x:row>
    <x:row r="12283">
      <x:c r="CL12283" t="str">
        <x:v>Workbook_Formula_Guard</x:v>
      </x:c>
      <x:c r="CM12283" t="str">
        <x:v>C410</x:v>
      </x:c>
      <x:c r="CN12283" t="str">
        <x:v>F:=INDEX(I_prop!$B$18:$H$24, MATCH($C39, I_prop!$A$18:$A$24,0), MATCH($D39, I_prop!$B$17:$H$17,0))</x:v>
      </x:c>
      <x:c r="CO12283" t="n">
        <x:f>IFERROR(IF(AND(TYPE('Workbook_Formula_Guard'!C410)=TYPE(CN12283),ISBLANK('Workbook_Formula_Guard'!C410)=ISBLANK(CN12283),EXACT('Workbook_Formula_Guard'!C410,CN12283)),0,1),1)</x:f>
        <x:v>0</x:v>
      </x:c>
    </x:row>
    <x:row r="12284">
      <x:c r="CL12284" t="str">
        <x:v>Workbook_Formula_Guard</x:v>
      </x:c>
      <x:c r="CM12284" t="str">
        <x:v>A411</x:v>
      </x:c>
      <x:c r="CN12284" t="str">
        <x:v>Rights_Coverage_View</x:v>
      </x:c>
      <x:c r="CO12284" t="n">
        <x:f>IFERROR(IF(AND(TYPE('Workbook_Formula_Guard'!A411)=TYPE(CN12284),ISBLANK('Workbook_Formula_Guard'!A411)=ISBLANK(CN12284),EXACT('Workbook_Formula_Guard'!A411,CN12284)),0,1),1)</x:f>
        <x:v>0</x:v>
      </x:c>
    </x:row>
    <x:row r="12285">
      <x:c r="CL12285" t="str">
        <x:v>Workbook_Formula_Guard</x:v>
      </x:c>
      <x:c r="CM12285" t="str">
        <x:v>B411</x:v>
      </x:c>
      <x:c r="CN12285" t="str">
        <x:v>H39</x:v>
      </x:c>
      <x:c r="CO12285" t="n">
        <x:f>IFERROR(IF(AND(TYPE('Workbook_Formula_Guard'!B411)=TYPE(CN12285),ISBLANK('Workbook_Formula_Guard'!B411)=ISBLANK(CN12285),EXACT('Workbook_Formula_Guard'!B411,CN12285)),0,1),1)</x:f>
        <x:v>0</x:v>
      </x:c>
    </x:row>
    <x:row r="12286">
      <x:c r="CL12286" t="str">
        <x:v>Workbook_Formula_Guard</x:v>
      </x:c>
      <x:c r="CM12286" t="str">
        <x:v>C411</x:v>
      </x:c>
      <x:c r="CN12286" t="str">
        <x:v>F:=IF(ISNUMBER($J39),$J39,IF($J39="INVALID_OVERRIDE","INVALID_OVERRIDE",IF($F39&lt;0,MAX(-1,'Subgroup_Overrides'!$B$7*$F39),$F39)))</x:v>
      </x:c>
      <x:c r="CO12286" t="n">
        <x:f>IFERROR(IF(AND(TYPE('Workbook_Formula_Guard'!C411)=TYPE(CN12286),ISBLANK('Workbook_Formula_Guard'!C411)=ISBLANK(CN12286),EXACT('Workbook_Formula_Guard'!C411,CN12286)),0,1),1)</x:f>
        <x:v>0</x:v>
      </x:c>
    </x:row>
    <x:row r="12287">
      <x:c r="CL12287" t="str">
        <x:v>Workbook_Formula_Guard</x:v>
      </x:c>
      <x:c r="CM12287" t="str">
        <x:v>A412</x:v>
      </x:c>
      <x:c r="CN12287" t="str">
        <x:v>Rights_Coverage_View</x:v>
      </x:c>
      <x:c r="CO12287" t="n">
        <x:f>IFERROR(IF(AND(TYPE('Workbook_Formula_Guard'!A412)=TYPE(CN12287),ISBLANK('Workbook_Formula_Guard'!A412)=ISBLANK(CN12287),EXACT('Workbook_Formula_Guard'!A412,CN12287)),0,1),1)</x:f>
        <x:v>0</x:v>
      </x:c>
    </x:row>
    <x:row r="12288">
      <x:c r="CL12288" t="str">
        <x:v>Workbook_Formula_Guard</x:v>
      </x:c>
      <x:c r="CM12288" t="str">
        <x:v>B412</x:v>
      </x:c>
      <x:c r="CN12288" t="str">
        <x:v>I39</x:v>
      </x:c>
      <x:c r="CO12288" t="n">
        <x:f>IFERROR(IF(AND(TYPE('Workbook_Formula_Guard'!B412)=TYPE(CN12288),ISBLANK('Workbook_Formula_Guard'!B412)=ISBLANK(CN12288),EXACT('Workbook_Formula_Guard'!B412,CN12288)),0,1),1)</x:f>
        <x:v>0</x:v>
      </x:c>
    </x:row>
    <x:row r="12289">
      <x:c r="CL12289" t="str">
        <x:v>Workbook_Formula_Guard</x:v>
      </x:c>
      <x:c r="CM12289" t="str">
        <x:v>C412</x:v>
      </x:c>
      <x:c r="CN12289" t="str">
        <x:v>F:=IF(ISNUMBER($K39),$K39,IF($K39="INVALID_OVERRIDE","INVALID_OVERRIDE",IF($G39&lt;0,MAX(-1,'Subgroup_Overrides'!$B$7*$G39),$G39)))</x:v>
      </x:c>
      <x:c r="CO12289" t="n">
        <x:f>IFERROR(IF(AND(TYPE('Workbook_Formula_Guard'!C412)=TYPE(CN12289),ISBLANK('Workbook_Formula_Guard'!C412)=ISBLANK(CN12289),EXACT('Workbook_Formula_Guard'!C412,CN12289)),0,1),1)</x:f>
        <x:v>0</x:v>
      </x:c>
    </x:row>
    <x:row r="12290">
      <x:c r="CL12290" t="str">
        <x:v>Workbook_Formula_Guard</x:v>
      </x:c>
      <x:c r="CM12290" t="str">
        <x:v>A413</x:v>
      </x:c>
      <x:c r="CN12290" t="str">
        <x:v>Rights_Coverage_View</x:v>
      </x:c>
      <x:c r="CO12290" t="n">
        <x:f>IFERROR(IF(AND(TYPE('Workbook_Formula_Guard'!A413)=TYPE(CN12290),ISBLANK('Workbook_Formula_Guard'!A413)=ISBLANK(CN12290),EXACT('Workbook_Formula_Guard'!A413,CN12290)),0,1),1)</x:f>
        <x:v>0</x:v>
      </x:c>
    </x:row>
    <x:row r="12291">
      <x:c r="CL12291" t="str">
        <x:v>Workbook_Formula_Guard</x:v>
      </x:c>
      <x:c r="CM12291" t="str">
        <x:v>B413</x:v>
      </x:c>
      <x:c r="CN12291" t="str">
        <x:v>J39</x:v>
      </x:c>
      <x:c r="CO12291" t="n">
        <x:f>IFERROR(IF(AND(TYPE('Workbook_Formula_Guard'!B413)=TYPE(CN12291),ISBLANK('Workbook_Formula_Guard'!B413)=ISBLANK(CN12291),EXACT('Workbook_Formula_Guard'!B413,CN12291)),0,1),1)</x:f>
        <x:v>0</x:v>
      </x:c>
    </x:row>
    <x:row r="12292">
      <x:c r="CL12292" t="str">
        <x:v>Workbook_Formula_Guard</x:v>
      </x:c>
      <x:c r="CM12292" t="str">
        <x:v>C413</x:v>
      </x:c>
      <x:c r="CN12292" t="str">
        <x:v>F:=IFERROR(IF(COUNTIF('Subgroup_Overrides'!$H$11:$H$100,"A|"&amp;$C39&amp;"|"&amp;$D39)=0,"",IF(AND(COUNTIF('Subgroup_Overrides'!$H$11:$H$100,"A|"&amp;$C39&amp;"|"&amp;$D39)=1,ISNUMBER(INDEX('Subgroup_Overrides'!$F$11:$F$100,MATCH("A|"&amp;$C39&amp;"|"&amp;$D39,'Subgroup_Overrides'!$H$11:$H$100,0))),NOT(ISBLANK(INDEX('Subgroup_Overrides'!$F$11:$F$100,MATCH("A|"&amp;$C39&amp;"|"&amp;$D39,'Subgroup_Overrides'!$H$11:$H$100,0)))),INDEX('Subgroup_Overrides'!$F$11:$F$100,MATCH("A|"&amp;$C39&amp;"|"&amp;$D39,'Subgroup_Overrides'!$H$11:$H$100,0))&gt;=-1,INDEX('Subgroup_Overrides'!$F$11:$F$100,MATCH("A|"&amp;$C39&amp;"|"&amp;$D39,'Subgroup_Overrides'!$H$11:$H$100,0))&lt;=1,LEN(TRIM(INDEX('Subgroup_Overrides'!$G$11:$G$100,MATCH("A|"&amp;$C39&amp;"|"&amp;$D39,'Subgroup_Overrides'!$H$11:$H$100,0))))&gt;0),INDEX('Subgroup_Overrides'!$F$11:$F$100,MATCH("A|"&amp;$C39&amp;"|"&amp;$D39,'Subgroup_Overrides'!$H$11:$H$100,0)),"INVALID_OVERRIDE")),"INVALID_OVERRIDE")</x:v>
      </x:c>
      <x:c r="CO12292" t="n">
        <x:f>IFERROR(IF(AND(TYPE('Workbook_Formula_Guard'!C413)=TYPE(CN12292),ISBLANK('Workbook_Formula_Guard'!C413)=ISBLANK(CN12292),EXACT('Workbook_Formula_Guard'!C413,CN12292)),0,1),1)</x:f>
        <x:v>0</x:v>
      </x:c>
    </x:row>
    <x:row r="12293">
      <x:c r="CL12293" t="str">
        <x:v>Workbook_Formula_Guard</x:v>
      </x:c>
      <x:c r="CM12293" t="str">
        <x:v>A414</x:v>
      </x:c>
      <x:c r="CN12293" t="str">
        <x:v>Rights_Coverage_View</x:v>
      </x:c>
      <x:c r="CO12293" t="n">
        <x:f>IFERROR(IF(AND(TYPE('Workbook_Formula_Guard'!A414)=TYPE(CN12293),ISBLANK('Workbook_Formula_Guard'!A414)=ISBLANK(CN12293),EXACT('Workbook_Formula_Guard'!A414,CN12293)),0,1),1)</x:f>
        <x:v>0</x:v>
      </x:c>
    </x:row>
    <x:row r="12294">
      <x:c r="CL12294" t="str">
        <x:v>Workbook_Formula_Guard</x:v>
      </x:c>
      <x:c r="CM12294" t="str">
        <x:v>B414</x:v>
      </x:c>
      <x:c r="CN12294" t="str">
        <x:v>K39</x:v>
      </x:c>
      <x:c r="CO12294" t="n">
        <x:f>IFERROR(IF(AND(TYPE('Workbook_Formula_Guard'!B414)=TYPE(CN12294),ISBLANK('Workbook_Formula_Guard'!B414)=ISBLANK(CN12294),EXACT('Workbook_Formula_Guard'!B414,CN12294)),0,1),1)</x:f>
        <x:v>0</x:v>
      </x:c>
    </x:row>
    <x:row r="12295">
      <x:c r="CL12295" t="str">
        <x:v>Workbook_Formula_Guard</x:v>
      </x:c>
      <x:c r="CM12295" t="str">
        <x:v>C414</x:v>
      </x:c>
      <x:c r="CN12295" t="str">
        <x:v>F:=IFERROR(IF(COUNTIF('Subgroup_Overrides'!$H$11:$H$100,"B|"&amp;$C39&amp;"|"&amp;$D39)=0,"",IF(AND(COUNTIF('Subgroup_Overrides'!$H$11:$H$100,"B|"&amp;$C39&amp;"|"&amp;$D39)=1,ISNUMBER(INDEX('Subgroup_Overrides'!$F$11:$F$100,MATCH("B|"&amp;$C39&amp;"|"&amp;$D39,'Subgroup_Overrides'!$H$11:$H$100,0))),NOT(ISBLANK(INDEX('Subgroup_Overrides'!$F$11:$F$100,MATCH("B|"&amp;$C39&amp;"|"&amp;$D39,'Subgroup_Overrides'!$H$11:$H$100,0)))),INDEX('Subgroup_Overrides'!$F$11:$F$100,MATCH("B|"&amp;$C39&amp;"|"&amp;$D39,'Subgroup_Overrides'!$H$11:$H$100,0))&gt;=-1,INDEX('Subgroup_Overrides'!$F$11:$F$100,MATCH("B|"&amp;$C39&amp;"|"&amp;$D39,'Subgroup_Overrides'!$H$11:$H$100,0))&lt;=1,LEN(TRIM(INDEX('Subgroup_Overrides'!$G$11:$G$100,MATCH("B|"&amp;$C39&amp;"|"&amp;$D39,'Subgroup_Overrides'!$H$11:$H$100,0))))&gt;0),INDEX('Subgroup_Overrides'!$F$11:$F$100,MATCH("B|"&amp;$C39&amp;"|"&amp;$D39,'Subgroup_Overrides'!$H$11:$H$100,0)),"INVALID_OVERRIDE")),"INVALID_OVERRIDE")</x:v>
      </x:c>
      <x:c r="CO12295" t="n">
        <x:f>IFERROR(IF(AND(TYPE('Workbook_Formula_Guard'!C414)=TYPE(CN12295),ISBLANK('Workbook_Formula_Guard'!C414)=ISBLANK(CN12295),EXACT('Workbook_Formula_Guard'!C414,CN12295)),0,1),1)</x:f>
        <x:v>0</x:v>
      </x:c>
    </x:row>
    <x:row r="12296">
      <x:c r="CL12296" t="str">
        <x:v>Workbook_Formula_Guard</x:v>
      </x:c>
      <x:c r="CM12296" t="str">
        <x:v>A415</x:v>
      </x:c>
      <x:c r="CN12296" t="str">
        <x:v>Rights_Coverage_View</x:v>
      </x:c>
      <x:c r="CO12296" t="n">
        <x:f>IFERROR(IF(AND(TYPE('Workbook_Formula_Guard'!A415)=TYPE(CN12296),ISBLANK('Workbook_Formula_Guard'!A415)=ISBLANK(CN12296),EXACT('Workbook_Formula_Guard'!A415,CN12296)),0,1),1)</x:f>
        <x:v>0</x:v>
      </x:c>
    </x:row>
    <x:row r="12297">
      <x:c r="CL12297" t="str">
        <x:v>Workbook_Formula_Guard</x:v>
      </x:c>
      <x:c r="CM12297" t="str">
        <x:v>B415</x:v>
      </x:c>
      <x:c r="CN12297" t="str">
        <x:v>L39</x:v>
      </x:c>
      <x:c r="CO12297" t="n">
        <x:f>IFERROR(IF(AND(TYPE('Workbook_Formula_Guard'!B415)=TYPE(CN12297),ISBLANK('Workbook_Formula_Guard'!B415)=ISBLANK(CN12297),EXACT('Workbook_Formula_Guard'!B415,CN12297)),0,1),1)</x:f>
        <x:v>0</x:v>
      </x:c>
    </x:row>
    <x:row r="12298">
      <x:c r="CL12298" t="str">
        <x:v>Workbook_Formula_Guard</x:v>
      </x:c>
      <x:c r="CM12298" t="str">
        <x:v>C415</x:v>
      </x:c>
      <x:c r="CN12298" t="str">
        <x:v>F:=TRIM(B39)</x:v>
      </x:c>
      <x:c r="CO12298" t="n">
        <x:f>IFERROR(IF(AND(TYPE('Workbook_Formula_Guard'!C415)=TYPE(CN12298),ISBLANK('Workbook_Formula_Guard'!C415)=ISBLANK(CN12298),EXACT('Workbook_Formula_Guard'!C415,CN12298)),0,1),1)</x:f>
        <x:v>0</x:v>
      </x:c>
    </x:row>
    <x:row r="12299">
      <x:c r="CL12299" t="str">
        <x:v>Workbook_Formula_Guard</x:v>
      </x:c>
      <x:c r="CM12299" t="str">
        <x:v>A416</x:v>
      </x:c>
      <x:c r="CN12299" t="str">
        <x:v>Rights_Coverage_View</x:v>
      </x:c>
      <x:c r="CO12299" t="n">
        <x:f>IFERROR(IF(AND(TYPE('Workbook_Formula_Guard'!A416)=TYPE(CN12299),ISBLANK('Workbook_Formula_Guard'!A416)=ISBLANK(CN12299),EXACT('Workbook_Formula_Guard'!A416,CN12299)),0,1),1)</x:f>
        <x:v>0</x:v>
      </x:c>
    </x:row>
    <x:row r="12300">
      <x:c r="CL12300" t="str">
        <x:v>Workbook_Formula_Guard</x:v>
      </x:c>
      <x:c r="CM12300" t="str">
        <x:v>B416</x:v>
      </x:c>
      <x:c r="CN12300" t="str">
        <x:v>M39</x:v>
      </x:c>
      <x:c r="CO12300" t="n">
        <x:f>IFERROR(IF(AND(TYPE('Workbook_Formula_Guard'!B416)=TYPE(CN12300),ISBLANK('Workbook_Formula_Guard'!B416)=ISBLANK(CN12300),EXACT('Workbook_Formula_Guard'!B416,CN12300)),0,1),1)</x:f>
        <x:v>0</x:v>
      </x:c>
    </x:row>
    <x:row r="12301">
      <x:c r="CL12301" t="str">
        <x:v>Workbook_Formula_Guard</x:v>
      </x:c>
      <x:c r="CM12301" t="str">
        <x:v>C416</x:v>
      </x:c>
      <x:c r="CN12301" t="str">
        <x:v>F:=IF(ISNUMBER($H39),$H39,"")</x:v>
      </x:c>
      <x:c r="CO12301" t="n">
        <x:f>IFERROR(IF(AND(TYPE('Workbook_Formula_Guard'!C416)=TYPE(CN12301),ISBLANK('Workbook_Formula_Guard'!C416)=ISBLANK(CN12301),EXACT('Workbook_Formula_Guard'!C416,CN12301)),0,1),1)</x:f>
        <x:v>0</x:v>
      </x:c>
    </x:row>
    <x:row r="12302">
      <x:c r="CL12302" t="str">
        <x:v>Workbook_Formula_Guard</x:v>
      </x:c>
      <x:c r="CM12302" t="str">
        <x:v>A417</x:v>
      </x:c>
      <x:c r="CN12302" t="str">
        <x:v>Rights_Coverage_View</x:v>
      </x:c>
      <x:c r="CO12302" t="n">
        <x:f>IFERROR(IF(AND(TYPE('Workbook_Formula_Guard'!A417)=TYPE(CN12302),ISBLANK('Workbook_Formula_Guard'!A417)=ISBLANK(CN12302),EXACT('Workbook_Formula_Guard'!A417,CN12302)),0,1),1)</x:f>
        <x:v>0</x:v>
      </x:c>
    </x:row>
    <x:row r="12303">
      <x:c r="CL12303" t="str">
        <x:v>Workbook_Formula_Guard</x:v>
      </x:c>
      <x:c r="CM12303" t="str">
        <x:v>B417</x:v>
      </x:c>
      <x:c r="CN12303" t="str">
        <x:v>N39</x:v>
      </x:c>
      <x:c r="CO12303" t="n">
        <x:f>IFERROR(IF(AND(TYPE('Workbook_Formula_Guard'!B417)=TYPE(CN12303),ISBLANK('Workbook_Formula_Guard'!B417)=ISBLANK(CN12303),EXACT('Workbook_Formula_Guard'!B417,CN12303)),0,1),1)</x:f>
        <x:v>0</x:v>
      </x:c>
    </x:row>
    <x:row r="12304">
      <x:c r="CL12304" t="str">
        <x:v>Workbook_Formula_Guard</x:v>
      </x:c>
      <x:c r="CM12304" t="str">
        <x:v>C417</x:v>
      </x:c>
      <x:c r="CN12304" t="str">
        <x:v>F:=IF(ISNUMBER($I39),$I39,"")</x:v>
      </x:c>
      <x:c r="CO12304" t="n">
        <x:f>IFERROR(IF(AND(TYPE('Workbook_Formula_Guard'!C417)=TYPE(CN12304),ISBLANK('Workbook_Formula_Guard'!C417)=ISBLANK(CN12304),EXACT('Workbook_Formula_Guard'!C417,CN12304)),0,1),1)</x:f>
        <x:v>0</x:v>
      </x:c>
    </x:row>
    <x:row r="12305">
      <x:c r="CL12305" t="str">
        <x:v>Workbook_Formula_Guard</x:v>
      </x:c>
      <x:c r="CM12305" t="str">
        <x:v>A418</x:v>
      </x:c>
      <x:c r="CN12305" t="str">
        <x:v>Rights_Coverage_View</x:v>
      </x:c>
      <x:c r="CO12305" t="n">
        <x:f>IFERROR(IF(AND(TYPE('Workbook_Formula_Guard'!A418)=TYPE(CN12305),ISBLANK('Workbook_Formula_Guard'!A418)=ISBLANK(CN12305),EXACT('Workbook_Formula_Guard'!A418,CN12305)),0,1),1)</x:f>
        <x:v>0</x:v>
      </x:c>
    </x:row>
    <x:row r="12306">
      <x:c r="CL12306" t="str">
        <x:v>Workbook_Formula_Guard</x:v>
      </x:c>
      <x:c r="CM12306" t="str">
        <x:v>B418</x:v>
      </x:c>
      <x:c r="CN12306" t="str">
        <x:v>O39</x:v>
      </x:c>
      <x:c r="CO12306" t="n">
        <x:f>IFERROR(IF(AND(TYPE('Workbook_Formula_Guard'!B418)=TYPE(CN12306),ISBLANK('Workbook_Formula_Guard'!B418)=ISBLANK(CN12306),EXACT('Workbook_Formula_Guard'!B418,CN12306)),0,1),1)</x:f>
        <x:v>0</x:v>
      </x:c>
    </x:row>
    <x:row r="12307">
      <x:c r="CL12307" t="str">
        <x:v>Workbook_Formula_Guard</x:v>
      </x:c>
      <x:c r="CM12307" t="str">
        <x:v>C418</x:v>
      </x:c>
      <x:c r="CN12307" t="str">
        <x:v>F:=IF(ISNUMBER($M39),$B39&amp;"|"&amp;ROUND($M39*1000000000000,0),"")</x:v>
      </x:c>
      <x:c r="CO12307" t="n">
        <x:f>IFERROR(IF(AND(TYPE('Workbook_Formula_Guard'!C418)=TYPE(CN12307),ISBLANK('Workbook_Formula_Guard'!C418)=ISBLANK(CN12307),EXACT('Workbook_Formula_Guard'!C418,CN12307)),0,1),1)</x:f>
        <x:v>0</x:v>
      </x:c>
    </x:row>
    <x:row r="12308">
      <x:c r="CL12308" t="str">
        <x:v>Workbook_Formula_Guard</x:v>
      </x:c>
      <x:c r="CM12308" t="str">
        <x:v>A419</x:v>
      </x:c>
      <x:c r="CN12308" t="str">
        <x:v>Rights_Coverage_View</x:v>
      </x:c>
      <x:c r="CO12308" t="n">
        <x:f>IFERROR(IF(AND(TYPE('Workbook_Formula_Guard'!A419)=TYPE(CN12308),ISBLANK('Workbook_Formula_Guard'!A419)=ISBLANK(CN12308),EXACT('Workbook_Formula_Guard'!A419,CN12308)),0,1),1)</x:f>
        <x:v>0</x:v>
      </x:c>
    </x:row>
    <x:row r="12309">
      <x:c r="CL12309" t="str">
        <x:v>Workbook_Formula_Guard</x:v>
      </x:c>
      <x:c r="CM12309" t="str">
        <x:v>B419</x:v>
      </x:c>
      <x:c r="CN12309" t="str">
        <x:v>P39</x:v>
      </x:c>
      <x:c r="CO12309" t="n">
        <x:f>IFERROR(IF(AND(TYPE('Workbook_Formula_Guard'!B419)=TYPE(CN12309),ISBLANK('Workbook_Formula_Guard'!B419)=ISBLANK(CN12309),EXACT('Workbook_Formula_Guard'!B419,CN12309)),0,1),1)</x:f>
        <x:v>0</x:v>
      </x:c>
    </x:row>
    <x:row r="12310">
      <x:c r="CL12310" t="str">
        <x:v>Workbook_Formula_Guard</x:v>
      </x:c>
      <x:c r="CM12310" t="str">
        <x:v>C419</x:v>
      </x:c>
      <x:c r="CN12310" t="str">
        <x:v>F:=IF(ISNUMBER($N39),$B39&amp;"|"&amp;ROUND($N39*1000000000000,0),"")</x:v>
      </x:c>
      <x:c r="CO12310" t="n">
        <x:f>IFERROR(IF(AND(TYPE('Workbook_Formula_Guard'!C419)=TYPE(CN12310),ISBLANK('Workbook_Formula_Guard'!C419)=ISBLANK(CN12310),EXACT('Workbook_Formula_Guard'!C419,CN12310)),0,1),1)</x:f>
        <x:v>0</x:v>
      </x:c>
    </x:row>
    <x:row r="12311">
      <x:c r="CL12311" t="str">
        <x:v>Workbook_Formula_Guard</x:v>
      </x:c>
      <x:c r="CM12311" t="str">
        <x:v>A420</x:v>
      </x:c>
      <x:c r="CN12311" t="str">
        <x:v>Rights_Coverage_View</x:v>
      </x:c>
      <x:c r="CO12311" t="n">
        <x:f>IFERROR(IF(AND(TYPE('Workbook_Formula_Guard'!A420)=TYPE(CN12311),ISBLANK('Workbook_Formula_Guard'!A420)=ISBLANK(CN12311),EXACT('Workbook_Formula_Guard'!A420,CN12311)),0,1),1)</x:f>
        <x:v>0</x:v>
      </x:c>
    </x:row>
    <x:row r="12312">
      <x:c r="CL12312" t="str">
        <x:v>Workbook_Formula_Guard</x:v>
      </x:c>
      <x:c r="CM12312" t="str">
        <x:v>B420</x:v>
      </x:c>
      <x:c r="CN12312" t="str">
        <x:v>F40</x:v>
      </x:c>
      <x:c r="CO12312" t="n">
        <x:f>IFERROR(IF(AND(TYPE('Workbook_Formula_Guard'!B420)=TYPE(CN12312),ISBLANK('Workbook_Formula_Guard'!B420)=ISBLANK(CN12312),EXACT('Workbook_Formula_Guard'!B420,CN12312)),0,1),1)</x:f>
        <x:v>0</x:v>
      </x:c>
    </x:row>
    <x:row r="12313">
      <x:c r="CL12313" t="str">
        <x:v>Workbook_Formula_Guard</x:v>
      </x:c>
      <x:c r="CM12313" t="str">
        <x:v>C420</x:v>
      </x:c>
      <x:c r="CN12313" t="str">
        <x:v>F:=INDEX(I_prop!$B$7:$H$13, MATCH($C40, I_prop!$A$7:$A$13,0), MATCH($D40, I_prop!$B$6:$H$6,0))</x:v>
      </x:c>
      <x:c r="CO12313" t="n">
        <x:f>IFERROR(IF(AND(TYPE('Workbook_Formula_Guard'!C420)=TYPE(CN12313),ISBLANK('Workbook_Formula_Guard'!C420)=ISBLANK(CN12313),EXACT('Workbook_Formula_Guard'!C420,CN12313)),0,1),1)</x:f>
        <x:v>0</x:v>
      </x:c>
    </x:row>
    <x:row r="12314">
      <x:c r="CL12314" t="str">
        <x:v>Workbook_Formula_Guard</x:v>
      </x:c>
      <x:c r="CM12314" t="str">
        <x:v>A421</x:v>
      </x:c>
      <x:c r="CN12314" t="str">
        <x:v>Rights_Coverage_View</x:v>
      </x:c>
      <x:c r="CO12314" t="n">
        <x:f>IFERROR(IF(AND(TYPE('Workbook_Formula_Guard'!A421)=TYPE(CN12314),ISBLANK('Workbook_Formula_Guard'!A421)=ISBLANK(CN12314),EXACT('Workbook_Formula_Guard'!A421,CN12314)),0,1),1)</x:f>
        <x:v>0</x:v>
      </x:c>
    </x:row>
    <x:row r="12315">
      <x:c r="CL12315" t="str">
        <x:v>Workbook_Formula_Guard</x:v>
      </x:c>
      <x:c r="CM12315" t="str">
        <x:v>B421</x:v>
      </x:c>
      <x:c r="CN12315" t="str">
        <x:v>G40</x:v>
      </x:c>
      <x:c r="CO12315" t="n">
        <x:f>IFERROR(IF(AND(TYPE('Workbook_Formula_Guard'!B421)=TYPE(CN12315),ISBLANK('Workbook_Formula_Guard'!B421)=ISBLANK(CN12315),EXACT('Workbook_Formula_Guard'!B421,CN12315)),0,1),1)</x:f>
        <x:v>0</x:v>
      </x:c>
    </x:row>
    <x:row r="12316">
      <x:c r="CL12316" t="str">
        <x:v>Workbook_Formula_Guard</x:v>
      </x:c>
      <x:c r="CM12316" t="str">
        <x:v>C421</x:v>
      </x:c>
      <x:c r="CN12316" t="str">
        <x:v>F:=INDEX(I_prop!$B$18:$H$24, MATCH($C40, I_prop!$A$18:$A$24,0), MATCH($D40, I_prop!$B$17:$H$17,0))</x:v>
      </x:c>
      <x:c r="CO12316" t="n">
        <x:f>IFERROR(IF(AND(TYPE('Workbook_Formula_Guard'!C421)=TYPE(CN12316),ISBLANK('Workbook_Formula_Guard'!C421)=ISBLANK(CN12316),EXACT('Workbook_Formula_Guard'!C421,CN12316)),0,1),1)</x:f>
        <x:v>0</x:v>
      </x:c>
    </x:row>
    <x:row r="12317">
      <x:c r="CL12317" t="str">
        <x:v>Workbook_Formula_Guard</x:v>
      </x:c>
      <x:c r="CM12317" t="str">
        <x:v>A422</x:v>
      </x:c>
      <x:c r="CN12317" t="str">
        <x:v>Rights_Coverage_View</x:v>
      </x:c>
      <x:c r="CO12317" t="n">
        <x:f>IFERROR(IF(AND(TYPE('Workbook_Formula_Guard'!A422)=TYPE(CN12317),ISBLANK('Workbook_Formula_Guard'!A422)=ISBLANK(CN12317),EXACT('Workbook_Formula_Guard'!A422,CN12317)),0,1),1)</x:f>
        <x:v>0</x:v>
      </x:c>
    </x:row>
    <x:row r="12318">
      <x:c r="CL12318" t="str">
        <x:v>Workbook_Formula_Guard</x:v>
      </x:c>
      <x:c r="CM12318" t="str">
        <x:v>B422</x:v>
      </x:c>
      <x:c r="CN12318" t="str">
        <x:v>H40</x:v>
      </x:c>
      <x:c r="CO12318" t="n">
        <x:f>IFERROR(IF(AND(TYPE('Workbook_Formula_Guard'!B422)=TYPE(CN12318),ISBLANK('Workbook_Formula_Guard'!B422)=ISBLANK(CN12318),EXACT('Workbook_Formula_Guard'!B422,CN12318)),0,1),1)</x:f>
        <x:v>0</x:v>
      </x:c>
    </x:row>
    <x:row r="12319">
      <x:c r="CL12319" t="str">
        <x:v>Workbook_Formula_Guard</x:v>
      </x:c>
      <x:c r="CM12319" t="str">
        <x:v>C422</x:v>
      </x:c>
      <x:c r="CN12319" t="str">
        <x:v>F:=IF(ISNUMBER($J40),$J40,IF($J40="INVALID_OVERRIDE","INVALID_OVERRIDE",IF($F40&lt;0,MAX(-1,'Subgroup_Overrides'!$B$7*$F40),$F40)))</x:v>
      </x:c>
      <x:c r="CO12319" t="n">
        <x:f>IFERROR(IF(AND(TYPE('Workbook_Formula_Guard'!C422)=TYPE(CN12319),ISBLANK('Workbook_Formula_Guard'!C422)=ISBLANK(CN12319),EXACT('Workbook_Formula_Guard'!C422,CN12319)),0,1),1)</x:f>
        <x:v>0</x:v>
      </x:c>
    </x:row>
    <x:row r="12320">
      <x:c r="CL12320" t="str">
        <x:v>Workbook_Formula_Guard</x:v>
      </x:c>
      <x:c r="CM12320" t="str">
        <x:v>A423</x:v>
      </x:c>
      <x:c r="CN12320" t="str">
        <x:v>Rights_Coverage_View</x:v>
      </x:c>
      <x:c r="CO12320" t="n">
        <x:f>IFERROR(IF(AND(TYPE('Workbook_Formula_Guard'!A423)=TYPE(CN12320),ISBLANK('Workbook_Formula_Guard'!A423)=ISBLANK(CN12320),EXACT('Workbook_Formula_Guard'!A423,CN12320)),0,1),1)</x:f>
        <x:v>0</x:v>
      </x:c>
    </x:row>
    <x:row r="12321">
      <x:c r="CL12321" t="str">
        <x:v>Workbook_Formula_Guard</x:v>
      </x:c>
      <x:c r="CM12321" t="str">
        <x:v>B423</x:v>
      </x:c>
      <x:c r="CN12321" t="str">
        <x:v>I40</x:v>
      </x:c>
      <x:c r="CO12321" t="n">
        <x:f>IFERROR(IF(AND(TYPE('Workbook_Formula_Guard'!B423)=TYPE(CN12321),ISBLANK('Workbook_Formula_Guard'!B423)=ISBLANK(CN12321),EXACT('Workbook_Formula_Guard'!B423,CN12321)),0,1),1)</x:f>
        <x:v>0</x:v>
      </x:c>
    </x:row>
    <x:row r="12322">
      <x:c r="CL12322" t="str">
        <x:v>Workbook_Formula_Guard</x:v>
      </x:c>
      <x:c r="CM12322" t="str">
        <x:v>C423</x:v>
      </x:c>
      <x:c r="CN12322" t="str">
        <x:v>F:=IF(ISNUMBER($K40),$K40,IF($K40="INVALID_OVERRIDE","INVALID_OVERRIDE",IF($G40&lt;0,MAX(-1,'Subgroup_Overrides'!$B$7*$G40),$G40)))</x:v>
      </x:c>
      <x:c r="CO12322" t="n">
        <x:f>IFERROR(IF(AND(TYPE('Workbook_Formula_Guard'!C423)=TYPE(CN12322),ISBLANK('Workbook_Formula_Guard'!C423)=ISBLANK(CN12322),EXACT('Workbook_Formula_Guard'!C423,CN12322)),0,1),1)</x:f>
        <x:v>0</x:v>
      </x:c>
    </x:row>
    <x:row r="12323">
      <x:c r="CL12323" t="str">
        <x:v>Workbook_Formula_Guard</x:v>
      </x:c>
      <x:c r="CM12323" t="str">
        <x:v>A424</x:v>
      </x:c>
      <x:c r="CN12323" t="str">
        <x:v>Rights_Coverage_View</x:v>
      </x:c>
      <x:c r="CO12323" t="n">
        <x:f>IFERROR(IF(AND(TYPE('Workbook_Formula_Guard'!A424)=TYPE(CN12323),ISBLANK('Workbook_Formula_Guard'!A424)=ISBLANK(CN12323),EXACT('Workbook_Formula_Guard'!A424,CN12323)),0,1),1)</x:f>
        <x:v>0</x:v>
      </x:c>
    </x:row>
    <x:row r="12324">
      <x:c r="CL12324" t="str">
        <x:v>Workbook_Formula_Guard</x:v>
      </x:c>
      <x:c r="CM12324" t="str">
        <x:v>B424</x:v>
      </x:c>
      <x:c r="CN12324" t="str">
        <x:v>J40</x:v>
      </x:c>
      <x:c r="CO12324" t="n">
        <x:f>IFERROR(IF(AND(TYPE('Workbook_Formula_Guard'!B424)=TYPE(CN12324),ISBLANK('Workbook_Formula_Guard'!B424)=ISBLANK(CN12324),EXACT('Workbook_Formula_Guard'!B424,CN12324)),0,1),1)</x:f>
        <x:v>0</x:v>
      </x:c>
    </x:row>
    <x:row r="12325">
      <x:c r="CL12325" t="str">
        <x:v>Workbook_Formula_Guard</x:v>
      </x:c>
      <x:c r="CM12325" t="str">
        <x:v>C424</x:v>
      </x:c>
      <x:c r="CN12325" t="str">
        <x:v>F:=IFERROR(IF(COUNTIF('Subgroup_Overrides'!$H$11:$H$100,"A|"&amp;$C40&amp;"|"&amp;$D40)=0,"",IF(AND(COUNTIF('Subgroup_Overrides'!$H$11:$H$100,"A|"&amp;$C40&amp;"|"&amp;$D40)=1,ISNUMBER(INDEX('Subgroup_Overrides'!$F$11:$F$100,MATCH("A|"&amp;$C40&amp;"|"&amp;$D40,'Subgroup_Overrides'!$H$11:$H$100,0))),NOT(ISBLANK(INDEX('Subgroup_Overrides'!$F$11:$F$100,MATCH("A|"&amp;$C40&amp;"|"&amp;$D40,'Subgroup_Overrides'!$H$11:$H$100,0)))),INDEX('Subgroup_Overrides'!$F$11:$F$100,MATCH("A|"&amp;$C40&amp;"|"&amp;$D40,'Subgroup_Overrides'!$H$11:$H$100,0))&gt;=-1,INDEX('Subgroup_Overrides'!$F$11:$F$100,MATCH("A|"&amp;$C40&amp;"|"&amp;$D40,'Subgroup_Overrides'!$H$11:$H$100,0))&lt;=1,LEN(TRIM(INDEX('Subgroup_Overrides'!$G$11:$G$100,MATCH("A|"&amp;$C40&amp;"|"&amp;$D40,'Subgroup_Overrides'!$H$11:$H$100,0))))&gt;0),INDEX('Subgroup_Overrides'!$F$11:$F$100,MATCH("A|"&amp;$C40&amp;"|"&amp;$D40,'Subgroup_Overrides'!$H$11:$H$100,0)),"INVALID_OVERRIDE")),"INVALID_OVERRIDE")</x:v>
      </x:c>
      <x:c r="CO12325" t="n">
        <x:f>IFERROR(IF(AND(TYPE('Workbook_Formula_Guard'!C424)=TYPE(CN12325),ISBLANK('Workbook_Formula_Guard'!C424)=ISBLANK(CN12325),EXACT('Workbook_Formula_Guard'!C424,CN12325)),0,1),1)</x:f>
        <x:v>0</x:v>
      </x:c>
    </x:row>
    <x:row r="12326">
      <x:c r="CL12326" t="str">
        <x:v>Workbook_Formula_Guard</x:v>
      </x:c>
      <x:c r="CM12326" t="str">
        <x:v>A425</x:v>
      </x:c>
      <x:c r="CN12326" t="str">
        <x:v>Rights_Coverage_View</x:v>
      </x:c>
      <x:c r="CO12326" t="n">
        <x:f>IFERROR(IF(AND(TYPE('Workbook_Formula_Guard'!A425)=TYPE(CN12326),ISBLANK('Workbook_Formula_Guard'!A425)=ISBLANK(CN12326),EXACT('Workbook_Formula_Guard'!A425,CN12326)),0,1),1)</x:f>
        <x:v>0</x:v>
      </x:c>
    </x:row>
    <x:row r="12327">
      <x:c r="CL12327" t="str">
        <x:v>Workbook_Formula_Guard</x:v>
      </x:c>
      <x:c r="CM12327" t="str">
        <x:v>B425</x:v>
      </x:c>
      <x:c r="CN12327" t="str">
        <x:v>K40</x:v>
      </x:c>
      <x:c r="CO12327" t="n">
        <x:f>IFERROR(IF(AND(TYPE('Workbook_Formula_Guard'!B425)=TYPE(CN12327),ISBLANK('Workbook_Formula_Guard'!B425)=ISBLANK(CN12327),EXACT('Workbook_Formula_Guard'!B425,CN12327)),0,1),1)</x:f>
        <x:v>0</x:v>
      </x:c>
    </x:row>
    <x:row r="12328">
      <x:c r="CL12328" t="str">
        <x:v>Workbook_Formula_Guard</x:v>
      </x:c>
      <x:c r="CM12328" t="str">
        <x:v>C425</x:v>
      </x:c>
      <x:c r="CN12328" t="str">
        <x:v>F:=IFERROR(IF(COUNTIF('Subgroup_Overrides'!$H$11:$H$100,"B|"&amp;$C40&amp;"|"&amp;$D40)=0,"",IF(AND(COUNTIF('Subgroup_Overrides'!$H$11:$H$100,"B|"&amp;$C40&amp;"|"&amp;$D40)=1,ISNUMBER(INDEX('Subgroup_Overrides'!$F$11:$F$100,MATCH("B|"&amp;$C40&amp;"|"&amp;$D40,'Subgroup_Overrides'!$H$11:$H$100,0))),NOT(ISBLANK(INDEX('Subgroup_Overrides'!$F$11:$F$100,MATCH("B|"&amp;$C40&amp;"|"&amp;$D40,'Subgroup_Overrides'!$H$11:$H$100,0)))),INDEX('Subgroup_Overrides'!$F$11:$F$100,MATCH("B|"&amp;$C40&amp;"|"&amp;$D40,'Subgroup_Overrides'!$H$11:$H$100,0))&gt;=-1,INDEX('Subgroup_Overrides'!$F$11:$F$100,MATCH("B|"&amp;$C40&amp;"|"&amp;$D40,'Subgroup_Overrides'!$H$11:$H$100,0))&lt;=1,LEN(TRIM(INDEX('Subgroup_Overrides'!$G$11:$G$100,MATCH("B|"&amp;$C40&amp;"|"&amp;$D40,'Subgroup_Overrides'!$H$11:$H$100,0))))&gt;0),INDEX('Subgroup_Overrides'!$F$11:$F$100,MATCH("B|"&amp;$C40&amp;"|"&amp;$D40,'Subgroup_Overrides'!$H$11:$H$100,0)),"INVALID_OVERRIDE")),"INVALID_OVERRIDE")</x:v>
      </x:c>
      <x:c r="CO12328" t="n">
        <x:f>IFERROR(IF(AND(TYPE('Workbook_Formula_Guard'!C425)=TYPE(CN12328),ISBLANK('Workbook_Formula_Guard'!C425)=ISBLANK(CN12328),EXACT('Workbook_Formula_Guard'!C425,CN12328)),0,1),1)</x:f>
        <x:v>0</x:v>
      </x:c>
    </x:row>
    <x:row r="12329">
      <x:c r="CL12329" t="str">
        <x:v>Workbook_Formula_Guard</x:v>
      </x:c>
      <x:c r="CM12329" t="str">
        <x:v>A426</x:v>
      </x:c>
      <x:c r="CN12329" t="str">
        <x:v>Rights_Coverage_View</x:v>
      </x:c>
      <x:c r="CO12329" t="n">
        <x:f>IFERROR(IF(AND(TYPE('Workbook_Formula_Guard'!A426)=TYPE(CN12329),ISBLANK('Workbook_Formula_Guard'!A426)=ISBLANK(CN12329),EXACT('Workbook_Formula_Guard'!A426,CN12329)),0,1),1)</x:f>
        <x:v>0</x:v>
      </x:c>
    </x:row>
    <x:row r="12330">
      <x:c r="CL12330" t="str">
        <x:v>Workbook_Formula_Guard</x:v>
      </x:c>
      <x:c r="CM12330" t="str">
        <x:v>B426</x:v>
      </x:c>
      <x:c r="CN12330" t="str">
        <x:v>L40</x:v>
      </x:c>
      <x:c r="CO12330" t="n">
        <x:f>IFERROR(IF(AND(TYPE('Workbook_Formula_Guard'!B426)=TYPE(CN12330),ISBLANK('Workbook_Formula_Guard'!B426)=ISBLANK(CN12330),EXACT('Workbook_Formula_Guard'!B426,CN12330)),0,1),1)</x:f>
        <x:v>0</x:v>
      </x:c>
    </x:row>
    <x:row r="12331">
      <x:c r="CL12331" t="str">
        <x:v>Workbook_Formula_Guard</x:v>
      </x:c>
      <x:c r="CM12331" t="str">
        <x:v>C426</x:v>
      </x:c>
      <x:c r="CN12331" t="str">
        <x:v>F:=TRIM(B40)</x:v>
      </x:c>
      <x:c r="CO12331" t="n">
        <x:f>IFERROR(IF(AND(TYPE('Workbook_Formula_Guard'!C426)=TYPE(CN12331),ISBLANK('Workbook_Formula_Guard'!C426)=ISBLANK(CN12331),EXACT('Workbook_Formula_Guard'!C426,CN12331)),0,1),1)</x:f>
        <x:v>0</x:v>
      </x:c>
    </x:row>
    <x:row r="12332">
      <x:c r="CL12332" t="str">
        <x:v>Workbook_Formula_Guard</x:v>
      </x:c>
      <x:c r="CM12332" t="str">
        <x:v>A427</x:v>
      </x:c>
      <x:c r="CN12332" t="str">
        <x:v>Rights_Coverage_View</x:v>
      </x:c>
      <x:c r="CO12332" t="n">
        <x:f>IFERROR(IF(AND(TYPE('Workbook_Formula_Guard'!A427)=TYPE(CN12332),ISBLANK('Workbook_Formula_Guard'!A427)=ISBLANK(CN12332),EXACT('Workbook_Formula_Guard'!A427,CN12332)),0,1),1)</x:f>
        <x:v>0</x:v>
      </x:c>
    </x:row>
    <x:row r="12333">
      <x:c r="CL12333" t="str">
        <x:v>Workbook_Formula_Guard</x:v>
      </x:c>
      <x:c r="CM12333" t="str">
        <x:v>B427</x:v>
      </x:c>
      <x:c r="CN12333" t="str">
        <x:v>M40</x:v>
      </x:c>
      <x:c r="CO12333" t="n">
        <x:f>IFERROR(IF(AND(TYPE('Workbook_Formula_Guard'!B427)=TYPE(CN12333),ISBLANK('Workbook_Formula_Guard'!B427)=ISBLANK(CN12333),EXACT('Workbook_Formula_Guard'!B427,CN12333)),0,1),1)</x:f>
        <x:v>0</x:v>
      </x:c>
    </x:row>
    <x:row r="12334">
      <x:c r="CL12334" t="str">
        <x:v>Workbook_Formula_Guard</x:v>
      </x:c>
      <x:c r="CM12334" t="str">
        <x:v>C427</x:v>
      </x:c>
      <x:c r="CN12334" t="str">
        <x:v>F:=IF(ISNUMBER($H40),$H40,"")</x:v>
      </x:c>
      <x:c r="CO12334" t="n">
        <x:f>IFERROR(IF(AND(TYPE('Workbook_Formula_Guard'!C427)=TYPE(CN12334),ISBLANK('Workbook_Formula_Guard'!C427)=ISBLANK(CN12334),EXACT('Workbook_Formula_Guard'!C427,CN12334)),0,1),1)</x:f>
        <x:v>0</x:v>
      </x:c>
    </x:row>
    <x:row r="12335">
      <x:c r="CL12335" t="str">
        <x:v>Workbook_Formula_Guard</x:v>
      </x:c>
      <x:c r="CM12335" t="str">
        <x:v>A428</x:v>
      </x:c>
      <x:c r="CN12335" t="str">
        <x:v>Rights_Coverage_View</x:v>
      </x:c>
      <x:c r="CO12335" t="n">
        <x:f>IFERROR(IF(AND(TYPE('Workbook_Formula_Guard'!A428)=TYPE(CN12335),ISBLANK('Workbook_Formula_Guard'!A428)=ISBLANK(CN12335),EXACT('Workbook_Formula_Guard'!A428,CN12335)),0,1),1)</x:f>
        <x:v>0</x:v>
      </x:c>
    </x:row>
    <x:row r="12336">
      <x:c r="CL12336" t="str">
        <x:v>Workbook_Formula_Guard</x:v>
      </x:c>
      <x:c r="CM12336" t="str">
        <x:v>B428</x:v>
      </x:c>
      <x:c r="CN12336" t="str">
        <x:v>N40</x:v>
      </x:c>
      <x:c r="CO12336" t="n">
        <x:f>IFERROR(IF(AND(TYPE('Workbook_Formula_Guard'!B428)=TYPE(CN12336),ISBLANK('Workbook_Formula_Guard'!B428)=ISBLANK(CN12336),EXACT('Workbook_Formula_Guard'!B428,CN12336)),0,1),1)</x:f>
        <x:v>0</x:v>
      </x:c>
    </x:row>
    <x:row r="12337">
      <x:c r="CL12337" t="str">
        <x:v>Workbook_Formula_Guard</x:v>
      </x:c>
      <x:c r="CM12337" t="str">
        <x:v>C428</x:v>
      </x:c>
      <x:c r="CN12337" t="str">
        <x:v>F:=IF(ISNUMBER($I40),$I40,"")</x:v>
      </x:c>
      <x:c r="CO12337" t="n">
        <x:f>IFERROR(IF(AND(TYPE('Workbook_Formula_Guard'!C428)=TYPE(CN12337),ISBLANK('Workbook_Formula_Guard'!C428)=ISBLANK(CN12337),EXACT('Workbook_Formula_Guard'!C428,CN12337)),0,1),1)</x:f>
        <x:v>0</x:v>
      </x:c>
    </x:row>
    <x:row r="12338">
      <x:c r="CL12338" t="str">
        <x:v>Workbook_Formula_Guard</x:v>
      </x:c>
      <x:c r="CM12338" t="str">
        <x:v>A429</x:v>
      </x:c>
      <x:c r="CN12338" t="str">
        <x:v>Rights_Coverage_View</x:v>
      </x:c>
      <x:c r="CO12338" t="n">
        <x:f>IFERROR(IF(AND(TYPE('Workbook_Formula_Guard'!A429)=TYPE(CN12338),ISBLANK('Workbook_Formula_Guard'!A429)=ISBLANK(CN12338),EXACT('Workbook_Formula_Guard'!A429,CN12338)),0,1),1)</x:f>
        <x:v>0</x:v>
      </x:c>
    </x:row>
    <x:row r="12339">
      <x:c r="CL12339" t="str">
        <x:v>Workbook_Formula_Guard</x:v>
      </x:c>
      <x:c r="CM12339" t="str">
        <x:v>B429</x:v>
      </x:c>
      <x:c r="CN12339" t="str">
        <x:v>O40</x:v>
      </x:c>
      <x:c r="CO12339" t="n">
        <x:f>IFERROR(IF(AND(TYPE('Workbook_Formula_Guard'!B429)=TYPE(CN12339),ISBLANK('Workbook_Formula_Guard'!B429)=ISBLANK(CN12339),EXACT('Workbook_Formula_Guard'!B429,CN12339)),0,1),1)</x:f>
        <x:v>0</x:v>
      </x:c>
    </x:row>
    <x:row r="12340">
      <x:c r="CL12340" t="str">
        <x:v>Workbook_Formula_Guard</x:v>
      </x:c>
      <x:c r="CM12340" t="str">
        <x:v>C429</x:v>
      </x:c>
      <x:c r="CN12340" t="str">
        <x:v>F:=IF(ISNUMBER($M40),$B40&amp;"|"&amp;ROUND($M40*1000000000000,0),"")</x:v>
      </x:c>
      <x:c r="CO12340" t="n">
        <x:f>IFERROR(IF(AND(TYPE('Workbook_Formula_Guard'!C429)=TYPE(CN12340),ISBLANK('Workbook_Formula_Guard'!C429)=ISBLANK(CN12340),EXACT('Workbook_Formula_Guard'!C429,CN12340)),0,1),1)</x:f>
        <x:v>0</x:v>
      </x:c>
    </x:row>
    <x:row r="12341">
      <x:c r="CL12341" t="str">
        <x:v>Workbook_Formula_Guard</x:v>
      </x:c>
      <x:c r="CM12341" t="str">
        <x:v>A430</x:v>
      </x:c>
      <x:c r="CN12341" t="str">
        <x:v>Rights_Coverage_View</x:v>
      </x:c>
      <x:c r="CO12341" t="n">
        <x:f>IFERROR(IF(AND(TYPE('Workbook_Formula_Guard'!A430)=TYPE(CN12341),ISBLANK('Workbook_Formula_Guard'!A430)=ISBLANK(CN12341),EXACT('Workbook_Formula_Guard'!A430,CN12341)),0,1),1)</x:f>
        <x:v>0</x:v>
      </x:c>
    </x:row>
    <x:row r="12342">
      <x:c r="CL12342" t="str">
        <x:v>Workbook_Formula_Guard</x:v>
      </x:c>
      <x:c r="CM12342" t="str">
        <x:v>B430</x:v>
      </x:c>
      <x:c r="CN12342" t="str">
        <x:v>P40</x:v>
      </x:c>
      <x:c r="CO12342" t="n">
        <x:f>IFERROR(IF(AND(TYPE('Workbook_Formula_Guard'!B430)=TYPE(CN12342),ISBLANK('Workbook_Formula_Guard'!B430)=ISBLANK(CN12342),EXACT('Workbook_Formula_Guard'!B430,CN12342)),0,1),1)</x:f>
        <x:v>0</x:v>
      </x:c>
    </x:row>
    <x:row r="12343">
      <x:c r="CL12343" t="str">
        <x:v>Workbook_Formula_Guard</x:v>
      </x:c>
      <x:c r="CM12343" t="str">
        <x:v>C430</x:v>
      </x:c>
      <x:c r="CN12343" t="str">
        <x:v>F:=IF(ISNUMBER($N40),$B40&amp;"|"&amp;ROUND($N40*1000000000000,0),"")</x:v>
      </x:c>
      <x:c r="CO12343" t="n">
        <x:f>IFERROR(IF(AND(TYPE('Workbook_Formula_Guard'!C430)=TYPE(CN12343),ISBLANK('Workbook_Formula_Guard'!C430)=ISBLANK(CN12343),EXACT('Workbook_Formula_Guard'!C430,CN12343)),0,1),1)</x:f>
        <x:v>0</x:v>
      </x:c>
    </x:row>
    <x:row r="12344">
      <x:c r="CL12344" t="str">
        <x:v>Workbook_Formula_Guard</x:v>
      </x:c>
      <x:c r="CM12344" t="str">
        <x:v>A431</x:v>
      </x:c>
      <x:c r="CN12344" t="str">
        <x:v>Rights_Coverage_View</x:v>
      </x:c>
      <x:c r="CO12344" t="n">
        <x:f>IFERROR(IF(AND(TYPE('Workbook_Formula_Guard'!A431)=TYPE(CN12344),ISBLANK('Workbook_Formula_Guard'!A431)=ISBLANK(CN12344),EXACT('Workbook_Formula_Guard'!A431,CN12344)),0,1),1)</x:f>
        <x:v>0</x:v>
      </x:c>
    </x:row>
    <x:row r="12345">
      <x:c r="CL12345" t="str">
        <x:v>Workbook_Formula_Guard</x:v>
      </x:c>
      <x:c r="CM12345" t="str">
        <x:v>B431</x:v>
      </x:c>
      <x:c r="CN12345" t="str">
        <x:v>F41</x:v>
      </x:c>
      <x:c r="CO12345" t="n">
        <x:f>IFERROR(IF(AND(TYPE('Workbook_Formula_Guard'!B431)=TYPE(CN12345),ISBLANK('Workbook_Formula_Guard'!B431)=ISBLANK(CN12345),EXACT('Workbook_Formula_Guard'!B431,CN12345)),0,1),1)</x:f>
        <x:v>0</x:v>
      </x:c>
    </x:row>
    <x:row r="12346">
      <x:c r="CL12346" t="str">
        <x:v>Workbook_Formula_Guard</x:v>
      </x:c>
      <x:c r="CM12346" t="str">
        <x:v>C431</x:v>
      </x:c>
      <x:c r="CN12346" t="str">
        <x:v>F:=INDEX(I_prop!$B$7:$H$13, MATCH($C41, I_prop!$A$7:$A$13,0), MATCH($D41, I_prop!$B$6:$H$6,0))</x:v>
      </x:c>
      <x:c r="CO12346" t="n">
        <x:f>IFERROR(IF(AND(TYPE('Workbook_Formula_Guard'!C431)=TYPE(CN12346),ISBLANK('Workbook_Formula_Guard'!C431)=ISBLANK(CN12346),EXACT('Workbook_Formula_Guard'!C431,CN12346)),0,1),1)</x:f>
        <x:v>0</x:v>
      </x:c>
    </x:row>
    <x:row r="12347">
      <x:c r="CL12347" t="str">
        <x:v>Workbook_Formula_Guard</x:v>
      </x:c>
      <x:c r="CM12347" t="str">
        <x:v>A432</x:v>
      </x:c>
      <x:c r="CN12347" t="str">
        <x:v>Rights_Coverage_View</x:v>
      </x:c>
      <x:c r="CO12347" t="n">
        <x:f>IFERROR(IF(AND(TYPE('Workbook_Formula_Guard'!A432)=TYPE(CN12347),ISBLANK('Workbook_Formula_Guard'!A432)=ISBLANK(CN12347),EXACT('Workbook_Formula_Guard'!A432,CN12347)),0,1),1)</x:f>
        <x:v>0</x:v>
      </x:c>
    </x:row>
    <x:row r="12348">
      <x:c r="CL12348" t="str">
        <x:v>Workbook_Formula_Guard</x:v>
      </x:c>
      <x:c r="CM12348" t="str">
        <x:v>B432</x:v>
      </x:c>
      <x:c r="CN12348" t="str">
        <x:v>G41</x:v>
      </x:c>
      <x:c r="CO12348" t="n">
        <x:f>IFERROR(IF(AND(TYPE('Workbook_Formula_Guard'!B432)=TYPE(CN12348),ISBLANK('Workbook_Formula_Guard'!B432)=ISBLANK(CN12348),EXACT('Workbook_Formula_Guard'!B432,CN12348)),0,1),1)</x:f>
        <x:v>0</x:v>
      </x:c>
    </x:row>
    <x:row r="12349">
      <x:c r="CL12349" t="str">
        <x:v>Workbook_Formula_Guard</x:v>
      </x:c>
      <x:c r="CM12349" t="str">
        <x:v>C432</x:v>
      </x:c>
      <x:c r="CN12349" t="str">
        <x:v>F:=INDEX(I_prop!$B$18:$H$24, MATCH($C41, I_prop!$A$18:$A$24,0), MATCH($D41, I_prop!$B$17:$H$17,0))</x:v>
      </x:c>
      <x:c r="CO12349" t="n">
        <x:f>IFERROR(IF(AND(TYPE('Workbook_Formula_Guard'!C432)=TYPE(CN12349),ISBLANK('Workbook_Formula_Guard'!C432)=ISBLANK(CN12349),EXACT('Workbook_Formula_Guard'!C432,CN12349)),0,1),1)</x:f>
        <x:v>0</x:v>
      </x:c>
    </x:row>
    <x:row r="12350">
      <x:c r="CL12350" t="str">
        <x:v>Workbook_Formula_Guard</x:v>
      </x:c>
      <x:c r="CM12350" t="str">
        <x:v>A433</x:v>
      </x:c>
      <x:c r="CN12350" t="str">
        <x:v>Rights_Coverage_View</x:v>
      </x:c>
      <x:c r="CO12350" t="n">
        <x:f>IFERROR(IF(AND(TYPE('Workbook_Formula_Guard'!A433)=TYPE(CN12350),ISBLANK('Workbook_Formula_Guard'!A433)=ISBLANK(CN12350),EXACT('Workbook_Formula_Guard'!A433,CN12350)),0,1),1)</x:f>
        <x:v>0</x:v>
      </x:c>
    </x:row>
    <x:row r="12351">
      <x:c r="CL12351" t="str">
        <x:v>Workbook_Formula_Guard</x:v>
      </x:c>
      <x:c r="CM12351" t="str">
        <x:v>B433</x:v>
      </x:c>
      <x:c r="CN12351" t="str">
        <x:v>H41</x:v>
      </x:c>
      <x:c r="CO12351" t="n">
        <x:f>IFERROR(IF(AND(TYPE('Workbook_Formula_Guard'!B433)=TYPE(CN12351),ISBLANK('Workbook_Formula_Guard'!B433)=ISBLANK(CN12351),EXACT('Workbook_Formula_Guard'!B433,CN12351)),0,1),1)</x:f>
        <x:v>0</x:v>
      </x:c>
    </x:row>
    <x:row r="12352">
      <x:c r="CL12352" t="str">
        <x:v>Workbook_Formula_Guard</x:v>
      </x:c>
      <x:c r="CM12352" t="str">
        <x:v>C433</x:v>
      </x:c>
      <x:c r="CN12352" t="str">
        <x:v>F:=IF(ISNUMBER($J41),$J41,IF($J41="INVALID_OVERRIDE","INVALID_OVERRIDE",IF($F41&lt;0,MAX(-1,'Subgroup_Overrides'!$B$7*$F41),$F41)))</x:v>
      </x:c>
      <x:c r="CO12352" t="n">
        <x:f>IFERROR(IF(AND(TYPE('Workbook_Formula_Guard'!C433)=TYPE(CN12352),ISBLANK('Workbook_Formula_Guard'!C433)=ISBLANK(CN12352),EXACT('Workbook_Formula_Guard'!C433,CN12352)),0,1),1)</x:f>
        <x:v>0</x:v>
      </x:c>
    </x:row>
    <x:row r="12353">
      <x:c r="CL12353" t="str">
        <x:v>Workbook_Formula_Guard</x:v>
      </x:c>
      <x:c r="CM12353" t="str">
        <x:v>A434</x:v>
      </x:c>
      <x:c r="CN12353" t="str">
        <x:v>Rights_Coverage_View</x:v>
      </x:c>
      <x:c r="CO12353" t="n">
        <x:f>IFERROR(IF(AND(TYPE('Workbook_Formula_Guard'!A434)=TYPE(CN12353),ISBLANK('Workbook_Formula_Guard'!A434)=ISBLANK(CN12353),EXACT('Workbook_Formula_Guard'!A434,CN12353)),0,1),1)</x:f>
        <x:v>0</x:v>
      </x:c>
    </x:row>
    <x:row r="12354">
      <x:c r="CL12354" t="str">
        <x:v>Workbook_Formula_Guard</x:v>
      </x:c>
      <x:c r="CM12354" t="str">
        <x:v>B434</x:v>
      </x:c>
      <x:c r="CN12354" t="str">
        <x:v>I41</x:v>
      </x:c>
      <x:c r="CO12354" t="n">
        <x:f>IFERROR(IF(AND(TYPE('Workbook_Formula_Guard'!B434)=TYPE(CN12354),ISBLANK('Workbook_Formula_Guard'!B434)=ISBLANK(CN12354),EXACT('Workbook_Formula_Guard'!B434,CN12354)),0,1),1)</x:f>
        <x:v>0</x:v>
      </x:c>
    </x:row>
    <x:row r="12355">
      <x:c r="CL12355" t="str">
        <x:v>Workbook_Formula_Guard</x:v>
      </x:c>
      <x:c r="CM12355" t="str">
        <x:v>C434</x:v>
      </x:c>
      <x:c r="CN12355" t="str">
        <x:v>F:=IF(ISNUMBER($K41),$K41,IF($K41="INVALID_OVERRIDE","INVALID_OVERRIDE",IF($G41&lt;0,MAX(-1,'Subgroup_Overrides'!$B$7*$G41),$G41)))</x:v>
      </x:c>
      <x:c r="CO12355" t="n">
        <x:f>IFERROR(IF(AND(TYPE('Workbook_Formula_Guard'!C434)=TYPE(CN12355),ISBLANK('Workbook_Formula_Guard'!C434)=ISBLANK(CN12355),EXACT('Workbook_Formula_Guard'!C434,CN12355)),0,1),1)</x:f>
        <x:v>0</x:v>
      </x:c>
    </x:row>
    <x:row r="12356">
      <x:c r="CL12356" t="str">
        <x:v>Workbook_Formula_Guard</x:v>
      </x:c>
      <x:c r="CM12356" t="str">
        <x:v>A435</x:v>
      </x:c>
      <x:c r="CN12356" t="str">
        <x:v>Rights_Coverage_View</x:v>
      </x:c>
      <x:c r="CO12356" t="n">
        <x:f>IFERROR(IF(AND(TYPE('Workbook_Formula_Guard'!A435)=TYPE(CN12356),ISBLANK('Workbook_Formula_Guard'!A435)=ISBLANK(CN12356),EXACT('Workbook_Formula_Guard'!A435,CN12356)),0,1),1)</x:f>
        <x:v>0</x:v>
      </x:c>
    </x:row>
    <x:row r="12357">
      <x:c r="CL12357" t="str">
        <x:v>Workbook_Formula_Guard</x:v>
      </x:c>
      <x:c r="CM12357" t="str">
        <x:v>B435</x:v>
      </x:c>
      <x:c r="CN12357" t="str">
        <x:v>J41</x:v>
      </x:c>
      <x:c r="CO12357" t="n">
        <x:f>IFERROR(IF(AND(TYPE('Workbook_Formula_Guard'!B435)=TYPE(CN12357),ISBLANK('Workbook_Formula_Guard'!B435)=ISBLANK(CN12357),EXACT('Workbook_Formula_Guard'!B435,CN12357)),0,1),1)</x:f>
        <x:v>0</x:v>
      </x:c>
    </x:row>
    <x:row r="12358">
      <x:c r="CL12358" t="str">
        <x:v>Workbook_Formula_Guard</x:v>
      </x:c>
      <x:c r="CM12358" t="str">
        <x:v>C435</x:v>
      </x:c>
      <x:c r="CN12358" t="str">
        <x:v>F:=IFERROR(IF(COUNTIF('Subgroup_Overrides'!$H$11:$H$100,"A|"&amp;$C41&amp;"|"&amp;$D41)=0,"",IF(AND(COUNTIF('Subgroup_Overrides'!$H$11:$H$100,"A|"&amp;$C41&amp;"|"&amp;$D41)=1,ISNUMBER(INDEX('Subgroup_Overrides'!$F$11:$F$100,MATCH("A|"&amp;$C41&amp;"|"&amp;$D41,'Subgroup_Overrides'!$H$11:$H$100,0))),NOT(ISBLANK(INDEX('Subgroup_Overrides'!$F$11:$F$100,MATCH("A|"&amp;$C41&amp;"|"&amp;$D41,'Subgroup_Overrides'!$H$11:$H$100,0)))),INDEX('Subgroup_Overrides'!$F$11:$F$100,MATCH("A|"&amp;$C41&amp;"|"&amp;$D41,'Subgroup_Overrides'!$H$11:$H$100,0))&gt;=-1,INDEX('Subgroup_Overrides'!$F$11:$F$100,MATCH("A|"&amp;$C41&amp;"|"&amp;$D41,'Subgroup_Overrides'!$H$11:$H$100,0))&lt;=1,LEN(TRIM(INDEX('Subgroup_Overrides'!$G$11:$G$100,MATCH("A|"&amp;$C41&amp;"|"&amp;$D41,'Subgroup_Overrides'!$H$11:$H$100,0))))&gt;0),INDEX('Subgroup_Overrides'!$F$11:$F$100,MATCH("A|"&amp;$C41&amp;"|"&amp;$D41,'Subgroup_Overrides'!$H$11:$H$100,0)),"INVALID_OVERRIDE")),"INVALID_OVERRIDE")</x:v>
      </x:c>
      <x:c r="CO12358" t="n">
        <x:f>IFERROR(IF(AND(TYPE('Workbook_Formula_Guard'!C435)=TYPE(CN12358),ISBLANK('Workbook_Formula_Guard'!C435)=ISBLANK(CN12358),EXACT('Workbook_Formula_Guard'!C435,CN12358)),0,1),1)</x:f>
        <x:v>0</x:v>
      </x:c>
    </x:row>
    <x:row r="12359">
      <x:c r="CL12359" t="str">
        <x:v>Workbook_Formula_Guard</x:v>
      </x:c>
      <x:c r="CM12359" t="str">
        <x:v>A436</x:v>
      </x:c>
      <x:c r="CN12359" t="str">
        <x:v>Rights_Coverage_View</x:v>
      </x:c>
      <x:c r="CO12359" t="n">
        <x:f>IFERROR(IF(AND(TYPE('Workbook_Formula_Guard'!A436)=TYPE(CN12359),ISBLANK('Workbook_Formula_Guard'!A436)=ISBLANK(CN12359),EXACT('Workbook_Formula_Guard'!A436,CN12359)),0,1),1)</x:f>
        <x:v>0</x:v>
      </x:c>
    </x:row>
    <x:row r="12360">
      <x:c r="CL12360" t="str">
        <x:v>Workbook_Formula_Guard</x:v>
      </x:c>
      <x:c r="CM12360" t="str">
        <x:v>B436</x:v>
      </x:c>
      <x:c r="CN12360" t="str">
        <x:v>K41</x:v>
      </x:c>
      <x:c r="CO12360" t="n">
        <x:f>IFERROR(IF(AND(TYPE('Workbook_Formula_Guard'!B436)=TYPE(CN12360),ISBLANK('Workbook_Formula_Guard'!B436)=ISBLANK(CN12360),EXACT('Workbook_Formula_Guard'!B436,CN12360)),0,1),1)</x:f>
        <x:v>0</x:v>
      </x:c>
    </x:row>
    <x:row r="12361">
      <x:c r="CL12361" t="str">
        <x:v>Workbook_Formula_Guard</x:v>
      </x:c>
      <x:c r="CM12361" t="str">
        <x:v>C436</x:v>
      </x:c>
      <x:c r="CN12361" t="str">
        <x:v>F:=IFERROR(IF(COUNTIF('Subgroup_Overrides'!$H$11:$H$100,"B|"&amp;$C41&amp;"|"&amp;$D41)=0,"",IF(AND(COUNTIF('Subgroup_Overrides'!$H$11:$H$100,"B|"&amp;$C41&amp;"|"&amp;$D41)=1,ISNUMBER(INDEX('Subgroup_Overrides'!$F$11:$F$100,MATCH("B|"&amp;$C41&amp;"|"&amp;$D41,'Subgroup_Overrides'!$H$11:$H$100,0))),NOT(ISBLANK(INDEX('Subgroup_Overrides'!$F$11:$F$100,MATCH("B|"&amp;$C41&amp;"|"&amp;$D41,'Subgroup_Overrides'!$H$11:$H$100,0)))),INDEX('Subgroup_Overrides'!$F$11:$F$100,MATCH("B|"&amp;$C41&amp;"|"&amp;$D41,'Subgroup_Overrides'!$H$11:$H$100,0))&gt;=-1,INDEX('Subgroup_Overrides'!$F$11:$F$100,MATCH("B|"&amp;$C41&amp;"|"&amp;$D41,'Subgroup_Overrides'!$H$11:$H$100,0))&lt;=1,LEN(TRIM(INDEX('Subgroup_Overrides'!$G$11:$G$100,MATCH("B|"&amp;$C41&amp;"|"&amp;$D41,'Subgroup_Overrides'!$H$11:$H$100,0))))&gt;0),INDEX('Subgroup_Overrides'!$F$11:$F$100,MATCH("B|"&amp;$C41&amp;"|"&amp;$D41,'Subgroup_Overrides'!$H$11:$H$100,0)),"INVALID_OVERRIDE")),"INVALID_OVERRIDE")</x:v>
      </x:c>
      <x:c r="CO12361" t="n">
        <x:f>IFERROR(IF(AND(TYPE('Workbook_Formula_Guard'!C436)=TYPE(CN12361),ISBLANK('Workbook_Formula_Guard'!C436)=ISBLANK(CN12361),EXACT('Workbook_Formula_Guard'!C436,CN12361)),0,1),1)</x:f>
        <x:v>0</x:v>
      </x:c>
    </x:row>
    <x:row r="12362">
      <x:c r="CL12362" t="str">
        <x:v>Workbook_Formula_Guard</x:v>
      </x:c>
      <x:c r="CM12362" t="str">
        <x:v>A437</x:v>
      </x:c>
      <x:c r="CN12362" t="str">
        <x:v>Rights_Coverage_View</x:v>
      </x:c>
      <x:c r="CO12362" t="n">
        <x:f>IFERROR(IF(AND(TYPE('Workbook_Formula_Guard'!A437)=TYPE(CN12362),ISBLANK('Workbook_Formula_Guard'!A437)=ISBLANK(CN12362),EXACT('Workbook_Formula_Guard'!A437,CN12362)),0,1),1)</x:f>
        <x:v>0</x:v>
      </x:c>
    </x:row>
    <x:row r="12363">
      <x:c r="CL12363" t="str">
        <x:v>Workbook_Formula_Guard</x:v>
      </x:c>
      <x:c r="CM12363" t="str">
        <x:v>B437</x:v>
      </x:c>
      <x:c r="CN12363" t="str">
        <x:v>L41</x:v>
      </x:c>
      <x:c r="CO12363" t="n">
        <x:f>IFERROR(IF(AND(TYPE('Workbook_Formula_Guard'!B437)=TYPE(CN12363),ISBLANK('Workbook_Formula_Guard'!B437)=ISBLANK(CN12363),EXACT('Workbook_Formula_Guard'!B437,CN12363)),0,1),1)</x:f>
        <x:v>0</x:v>
      </x:c>
    </x:row>
    <x:row r="12364">
      <x:c r="CL12364" t="str">
        <x:v>Workbook_Formula_Guard</x:v>
      </x:c>
      <x:c r="CM12364" t="str">
        <x:v>C437</x:v>
      </x:c>
      <x:c r="CN12364" t="str">
        <x:v>F:=TRIM(B41)</x:v>
      </x:c>
      <x:c r="CO12364" t="n">
        <x:f>IFERROR(IF(AND(TYPE('Workbook_Formula_Guard'!C437)=TYPE(CN12364),ISBLANK('Workbook_Formula_Guard'!C437)=ISBLANK(CN12364),EXACT('Workbook_Formula_Guard'!C437,CN12364)),0,1),1)</x:f>
        <x:v>0</x:v>
      </x:c>
    </x:row>
    <x:row r="12365">
      <x:c r="CL12365" t="str">
        <x:v>Workbook_Formula_Guard</x:v>
      </x:c>
      <x:c r="CM12365" t="str">
        <x:v>A438</x:v>
      </x:c>
      <x:c r="CN12365" t="str">
        <x:v>Rights_Coverage_View</x:v>
      </x:c>
      <x:c r="CO12365" t="n">
        <x:f>IFERROR(IF(AND(TYPE('Workbook_Formula_Guard'!A438)=TYPE(CN12365),ISBLANK('Workbook_Formula_Guard'!A438)=ISBLANK(CN12365),EXACT('Workbook_Formula_Guard'!A438,CN12365)),0,1),1)</x:f>
        <x:v>0</x:v>
      </x:c>
    </x:row>
    <x:row r="12366">
      <x:c r="CL12366" t="str">
        <x:v>Workbook_Formula_Guard</x:v>
      </x:c>
      <x:c r="CM12366" t="str">
        <x:v>B438</x:v>
      </x:c>
      <x:c r="CN12366" t="str">
        <x:v>M41</x:v>
      </x:c>
      <x:c r="CO12366" t="n">
        <x:f>IFERROR(IF(AND(TYPE('Workbook_Formula_Guard'!B438)=TYPE(CN12366),ISBLANK('Workbook_Formula_Guard'!B438)=ISBLANK(CN12366),EXACT('Workbook_Formula_Guard'!B438,CN12366)),0,1),1)</x:f>
        <x:v>0</x:v>
      </x:c>
    </x:row>
    <x:row r="12367">
      <x:c r="CL12367" t="str">
        <x:v>Workbook_Formula_Guard</x:v>
      </x:c>
      <x:c r="CM12367" t="str">
        <x:v>C438</x:v>
      </x:c>
      <x:c r="CN12367" t="str">
        <x:v>F:=IF(ISNUMBER($H41),$H41,"")</x:v>
      </x:c>
      <x:c r="CO12367" t="n">
        <x:f>IFERROR(IF(AND(TYPE('Workbook_Formula_Guard'!C438)=TYPE(CN12367),ISBLANK('Workbook_Formula_Guard'!C438)=ISBLANK(CN12367),EXACT('Workbook_Formula_Guard'!C438,CN12367)),0,1),1)</x:f>
        <x:v>0</x:v>
      </x:c>
    </x:row>
    <x:row r="12368">
      <x:c r="CL12368" t="str">
        <x:v>Workbook_Formula_Guard</x:v>
      </x:c>
      <x:c r="CM12368" t="str">
        <x:v>A439</x:v>
      </x:c>
      <x:c r="CN12368" t="str">
        <x:v>Rights_Coverage_View</x:v>
      </x:c>
      <x:c r="CO12368" t="n">
        <x:f>IFERROR(IF(AND(TYPE('Workbook_Formula_Guard'!A439)=TYPE(CN12368),ISBLANK('Workbook_Formula_Guard'!A439)=ISBLANK(CN12368),EXACT('Workbook_Formula_Guard'!A439,CN12368)),0,1),1)</x:f>
        <x:v>0</x:v>
      </x:c>
    </x:row>
    <x:row r="12369">
      <x:c r="CL12369" t="str">
        <x:v>Workbook_Formula_Guard</x:v>
      </x:c>
      <x:c r="CM12369" t="str">
        <x:v>B439</x:v>
      </x:c>
      <x:c r="CN12369" t="str">
        <x:v>N41</x:v>
      </x:c>
      <x:c r="CO12369" t="n">
        <x:f>IFERROR(IF(AND(TYPE('Workbook_Formula_Guard'!B439)=TYPE(CN12369),ISBLANK('Workbook_Formula_Guard'!B439)=ISBLANK(CN12369),EXACT('Workbook_Formula_Guard'!B439,CN12369)),0,1),1)</x:f>
        <x:v>0</x:v>
      </x:c>
    </x:row>
    <x:row r="12370">
      <x:c r="CL12370" t="str">
        <x:v>Workbook_Formula_Guard</x:v>
      </x:c>
      <x:c r="CM12370" t="str">
        <x:v>C439</x:v>
      </x:c>
      <x:c r="CN12370" t="str">
        <x:v>F:=IF(ISNUMBER($I41),$I41,"")</x:v>
      </x:c>
      <x:c r="CO12370" t="n">
        <x:f>IFERROR(IF(AND(TYPE('Workbook_Formula_Guard'!C439)=TYPE(CN12370),ISBLANK('Workbook_Formula_Guard'!C439)=ISBLANK(CN12370),EXACT('Workbook_Formula_Guard'!C439,CN12370)),0,1),1)</x:f>
        <x:v>0</x:v>
      </x:c>
    </x:row>
    <x:row r="12371">
      <x:c r="CL12371" t="str">
        <x:v>Workbook_Formula_Guard</x:v>
      </x:c>
      <x:c r="CM12371" t="str">
        <x:v>A440</x:v>
      </x:c>
      <x:c r="CN12371" t="str">
        <x:v>Rights_Coverage_View</x:v>
      </x:c>
      <x:c r="CO12371" t="n">
        <x:f>IFERROR(IF(AND(TYPE('Workbook_Formula_Guard'!A440)=TYPE(CN12371),ISBLANK('Workbook_Formula_Guard'!A440)=ISBLANK(CN12371),EXACT('Workbook_Formula_Guard'!A440,CN12371)),0,1),1)</x:f>
        <x:v>0</x:v>
      </x:c>
    </x:row>
    <x:row r="12372">
      <x:c r="CL12372" t="str">
        <x:v>Workbook_Formula_Guard</x:v>
      </x:c>
      <x:c r="CM12372" t="str">
        <x:v>B440</x:v>
      </x:c>
      <x:c r="CN12372" t="str">
        <x:v>O41</x:v>
      </x:c>
      <x:c r="CO12372" t="n">
        <x:f>IFERROR(IF(AND(TYPE('Workbook_Formula_Guard'!B440)=TYPE(CN12372),ISBLANK('Workbook_Formula_Guard'!B440)=ISBLANK(CN12372),EXACT('Workbook_Formula_Guard'!B440,CN12372)),0,1),1)</x:f>
        <x:v>0</x:v>
      </x:c>
    </x:row>
    <x:row r="12373">
      <x:c r="CL12373" t="str">
        <x:v>Workbook_Formula_Guard</x:v>
      </x:c>
      <x:c r="CM12373" t="str">
        <x:v>C440</x:v>
      </x:c>
      <x:c r="CN12373" t="str">
        <x:v>F:=IF(ISNUMBER($M41),$B41&amp;"|"&amp;ROUND($M41*1000000000000,0),"")</x:v>
      </x:c>
      <x:c r="CO12373" t="n">
        <x:f>IFERROR(IF(AND(TYPE('Workbook_Formula_Guard'!C440)=TYPE(CN12373),ISBLANK('Workbook_Formula_Guard'!C440)=ISBLANK(CN12373),EXACT('Workbook_Formula_Guard'!C440,CN12373)),0,1),1)</x:f>
        <x:v>0</x:v>
      </x:c>
    </x:row>
    <x:row r="12374">
      <x:c r="CL12374" t="str">
        <x:v>Workbook_Formula_Guard</x:v>
      </x:c>
      <x:c r="CM12374" t="str">
        <x:v>A441</x:v>
      </x:c>
      <x:c r="CN12374" t="str">
        <x:v>Rights_Coverage_View</x:v>
      </x:c>
      <x:c r="CO12374" t="n">
        <x:f>IFERROR(IF(AND(TYPE('Workbook_Formula_Guard'!A441)=TYPE(CN12374),ISBLANK('Workbook_Formula_Guard'!A441)=ISBLANK(CN12374),EXACT('Workbook_Formula_Guard'!A441,CN12374)),0,1),1)</x:f>
        <x:v>0</x:v>
      </x:c>
    </x:row>
    <x:row r="12375">
      <x:c r="CL12375" t="str">
        <x:v>Workbook_Formula_Guard</x:v>
      </x:c>
      <x:c r="CM12375" t="str">
        <x:v>B441</x:v>
      </x:c>
      <x:c r="CN12375" t="str">
        <x:v>P41</x:v>
      </x:c>
      <x:c r="CO12375" t="n">
        <x:f>IFERROR(IF(AND(TYPE('Workbook_Formula_Guard'!B441)=TYPE(CN12375),ISBLANK('Workbook_Formula_Guard'!B441)=ISBLANK(CN12375),EXACT('Workbook_Formula_Guard'!B441,CN12375)),0,1),1)</x:f>
        <x:v>0</x:v>
      </x:c>
    </x:row>
    <x:row r="12376">
      <x:c r="CL12376" t="str">
        <x:v>Workbook_Formula_Guard</x:v>
      </x:c>
      <x:c r="CM12376" t="str">
        <x:v>C441</x:v>
      </x:c>
      <x:c r="CN12376" t="str">
        <x:v>F:=IF(ISNUMBER($N41),$B41&amp;"|"&amp;ROUND($N41*1000000000000,0),"")</x:v>
      </x:c>
      <x:c r="CO12376" t="n">
        <x:f>IFERROR(IF(AND(TYPE('Workbook_Formula_Guard'!C441)=TYPE(CN12376),ISBLANK('Workbook_Formula_Guard'!C441)=ISBLANK(CN12376),EXACT('Workbook_Formula_Guard'!C441,CN12376)),0,1),1)</x:f>
        <x:v>0</x:v>
      </x:c>
    </x:row>
    <x:row r="12377">
      <x:c r="CL12377" t="str">
        <x:v>Workbook_Formula_Guard</x:v>
      </x:c>
      <x:c r="CM12377" t="str">
        <x:v>A442</x:v>
      </x:c>
      <x:c r="CN12377" t="str">
        <x:v>Rights_Coverage_View</x:v>
      </x:c>
      <x:c r="CO12377" t="n">
        <x:f>IFERROR(IF(AND(TYPE('Workbook_Formula_Guard'!A442)=TYPE(CN12377),ISBLANK('Workbook_Formula_Guard'!A442)=ISBLANK(CN12377),EXACT('Workbook_Formula_Guard'!A442,CN12377)),0,1),1)</x:f>
        <x:v>0</x:v>
      </x:c>
    </x:row>
    <x:row r="12378">
      <x:c r="CL12378" t="str">
        <x:v>Workbook_Formula_Guard</x:v>
      </x:c>
      <x:c r="CM12378" t="str">
        <x:v>B442</x:v>
      </x:c>
      <x:c r="CN12378" t="str">
        <x:v>F42</x:v>
      </x:c>
      <x:c r="CO12378" t="n">
        <x:f>IFERROR(IF(AND(TYPE('Workbook_Formula_Guard'!B442)=TYPE(CN12378),ISBLANK('Workbook_Formula_Guard'!B442)=ISBLANK(CN12378),EXACT('Workbook_Formula_Guard'!B442,CN12378)),0,1),1)</x:f>
        <x:v>0</x:v>
      </x:c>
    </x:row>
    <x:row r="12379">
      <x:c r="CL12379" t="str">
        <x:v>Workbook_Formula_Guard</x:v>
      </x:c>
      <x:c r="CM12379" t="str">
        <x:v>C442</x:v>
      </x:c>
      <x:c r="CN12379" t="str">
        <x:v>F:=INDEX(I_prop!$B$7:$H$13, MATCH($C42, I_prop!$A$7:$A$13,0), MATCH($D42, I_prop!$B$6:$H$6,0))</x:v>
      </x:c>
      <x:c r="CO12379" t="n">
        <x:f>IFERROR(IF(AND(TYPE('Workbook_Formula_Guard'!C442)=TYPE(CN12379),ISBLANK('Workbook_Formula_Guard'!C442)=ISBLANK(CN12379),EXACT('Workbook_Formula_Guard'!C442,CN12379)),0,1),1)</x:f>
        <x:v>0</x:v>
      </x:c>
    </x:row>
    <x:row r="12380">
      <x:c r="CL12380" t="str">
        <x:v>Workbook_Formula_Guard</x:v>
      </x:c>
      <x:c r="CM12380" t="str">
        <x:v>A443</x:v>
      </x:c>
      <x:c r="CN12380" t="str">
        <x:v>Rights_Coverage_View</x:v>
      </x:c>
      <x:c r="CO12380" t="n">
        <x:f>IFERROR(IF(AND(TYPE('Workbook_Formula_Guard'!A443)=TYPE(CN12380),ISBLANK('Workbook_Formula_Guard'!A443)=ISBLANK(CN12380),EXACT('Workbook_Formula_Guard'!A443,CN12380)),0,1),1)</x:f>
        <x:v>0</x:v>
      </x:c>
    </x:row>
    <x:row r="12381">
      <x:c r="CL12381" t="str">
        <x:v>Workbook_Formula_Guard</x:v>
      </x:c>
      <x:c r="CM12381" t="str">
        <x:v>B443</x:v>
      </x:c>
      <x:c r="CN12381" t="str">
        <x:v>G42</x:v>
      </x:c>
      <x:c r="CO12381" t="n">
        <x:f>IFERROR(IF(AND(TYPE('Workbook_Formula_Guard'!B443)=TYPE(CN12381),ISBLANK('Workbook_Formula_Guard'!B443)=ISBLANK(CN12381),EXACT('Workbook_Formula_Guard'!B443,CN12381)),0,1),1)</x:f>
        <x:v>0</x:v>
      </x:c>
    </x:row>
    <x:row r="12382">
      <x:c r="CL12382" t="str">
        <x:v>Workbook_Formula_Guard</x:v>
      </x:c>
      <x:c r="CM12382" t="str">
        <x:v>C443</x:v>
      </x:c>
      <x:c r="CN12382" t="str">
        <x:v>F:=INDEX(I_prop!$B$18:$H$24, MATCH($C42, I_prop!$A$18:$A$24,0), MATCH($D42, I_prop!$B$17:$H$17,0))</x:v>
      </x:c>
      <x:c r="CO12382" t="n">
        <x:f>IFERROR(IF(AND(TYPE('Workbook_Formula_Guard'!C443)=TYPE(CN12382),ISBLANK('Workbook_Formula_Guard'!C443)=ISBLANK(CN12382),EXACT('Workbook_Formula_Guard'!C443,CN12382)),0,1),1)</x:f>
        <x:v>0</x:v>
      </x:c>
    </x:row>
    <x:row r="12383">
      <x:c r="CL12383" t="str">
        <x:v>Workbook_Formula_Guard</x:v>
      </x:c>
      <x:c r="CM12383" t="str">
        <x:v>A444</x:v>
      </x:c>
      <x:c r="CN12383" t="str">
        <x:v>Rights_Coverage_View</x:v>
      </x:c>
      <x:c r="CO12383" t="n">
        <x:f>IFERROR(IF(AND(TYPE('Workbook_Formula_Guard'!A444)=TYPE(CN12383),ISBLANK('Workbook_Formula_Guard'!A444)=ISBLANK(CN12383),EXACT('Workbook_Formula_Guard'!A444,CN12383)),0,1),1)</x:f>
        <x:v>0</x:v>
      </x:c>
    </x:row>
    <x:row r="12384">
      <x:c r="CL12384" t="str">
        <x:v>Workbook_Formula_Guard</x:v>
      </x:c>
      <x:c r="CM12384" t="str">
        <x:v>B444</x:v>
      </x:c>
      <x:c r="CN12384" t="str">
        <x:v>H42</x:v>
      </x:c>
      <x:c r="CO12384" t="n">
        <x:f>IFERROR(IF(AND(TYPE('Workbook_Formula_Guard'!B444)=TYPE(CN12384),ISBLANK('Workbook_Formula_Guard'!B444)=ISBLANK(CN12384),EXACT('Workbook_Formula_Guard'!B444,CN12384)),0,1),1)</x:f>
        <x:v>0</x:v>
      </x:c>
    </x:row>
    <x:row r="12385">
      <x:c r="CL12385" t="str">
        <x:v>Workbook_Formula_Guard</x:v>
      </x:c>
      <x:c r="CM12385" t="str">
        <x:v>C444</x:v>
      </x:c>
      <x:c r="CN12385" t="str">
        <x:v>F:=IF(ISNUMBER($J42),$J42,IF($J42="INVALID_OVERRIDE","INVALID_OVERRIDE",IF($F42&lt;0,MAX(-1,'Subgroup_Overrides'!$B$7*$F42),$F42)))</x:v>
      </x:c>
      <x:c r="CO12385" t="n">
        <x:f>IFERROR(IF(AND(TYPE('Workbook_Formula_Guard'!C444)=TYPE(CN12385),ISBLANK('Workbook_Formula_Guard'!C444)=ISBLANK(CN12385),EXACT('Workbook_Formula_Guard'!C444,CN12385)),0,1),1)</x:f>
        <x:v>0</x:v>
      </x:c>
    </x:row>
    <x:row r="12386">
      <x:c r="CL12386" t="str">
        <x:v>Workbook_Formula_Guard</x:v>
      </x:c>
      <x:c r="CM12386" t="str">
        <x:v>A445</x:v>
      </x:c>
      <x:c r="CN12386" t="str">
        <x:v>Rights_Coverage_View</x:v>
      </x:c>
      <x:c r="CO12386" t="n">
        <x:f>IFERROR(IF(AND(TYPE('Workbook_Formula_Guard'!A445)=TYPE(CN12386),ISBLANK('Workbook_Formula_Guard'!A445)=ISBLANK(CN12386),EXACT('Workbook_Formula_Guard'!A445,CN12386)),0,1),1)</x:f>
        <x:v>0</x:v>
      </x:c>
    </x:row>
    <x:row r="12387">
      <x:c r="CL12387" t="str">
        <x:v>Workbook_Formula_Guard</x:v>
      </x:c>
      <x:c r="CM12387" t="str">
        <x:v>B445</x:v>
      </x:c>
      <x:c r="CN12387" t="str">
        <x:v>I42</x:v>
      </x:c>
      <x:c r="CO12387" t="n">
        <x:f>IFERROR(IF(AND(TYPE('Workbook_Formula_Guard'!B445)=TYPE(CN12387),ISBLANK('Workbook_Formula_Guard'!B445)=ISBLANK(CN12387),EXACT('Workbook_Formula_Guard'!B445,CN12387)),0,1),1)</x:f>
        <x:v>0</x:v>
      </x:c>
    </x:row>
    <x:row r="12388">
      <x:c r="CL12388" t="str">
        <x:v>Workbook_Formula_Guard</x:v>
      </x:c>
      <x:c r="CM12388" t="str">
        <x:v>C445</x:v>
      </x:c>
      <x:c r="CN12388" t="str">
        <x:v>F:=IF(ISNUMBER($K42),$K42,IF($K42="INVALID_OVERRIDE","INVALID_OVERRIDE",IF($G42&lt;0,MAX(-1,'Subgroup_Overrides'!$B$7*$G42),$G42)))</x:v>
      </x:c>
      <x:c r="CO12388" t="n">
        <x:f>IFERROR(IF(AND(TYPE('Workbook_Formula_Guard'!C445)=TYPE(CN12388),ISBLANK('Workbook_Formula_Guard'!C445)=ISBLANK(CN12388),EXACT('Workbook_Formula_Guard'!C445,CN12388)),0,1),1)</x:f>
        <x:v>0</x:v>
      </x:c>
    </x:row>
    <x:row r="12389">
      <x:c r="CL12389" t="str">
        <x:v>Workbook_Formula_Guard</x:v>
      </x:c>
      <x:c r="CM12389" t="str">
        <x:v>A446</x:v>
      </x:c>
      <x:c r="CN12389" t="str">
        <x:v>Rights_Coverage_View</x:v>
      </x:c>
      <x:c r="CO12389" t="n">
        <x:f>IFERROR(IF(AND(TYPE('Workbook_Formula_Guard'!A446)=TYPE(CN12389),ISBLANK('Workbook_Formula_Guard'!A446)=ISBLANK(CN12389),EXACT('Workbook_Formula_Guard'!A446,CN12389)),0,1),1)</x:f>
        <x:v>0</x:v>
      </x:c>
    </x:row>
    <x:row r="12390">
      <x:c r="CL12390" t="str">
        <x:v>Workbook_Formula_Guard</x:v>
      </x:c>
      <x:c r="CM12390" t="str">
        <x:v>B446</x:v>
      </x:c>
      <x:c r="CN12390" t="str">
        <x:v>J42</x:v>
      </x:c>
      <x:c r="CO12390" t="n">
        <x:f>IFERROR(IF(AND(TYPE('Workbook_Formula_Guard'!B446)=TYPE(CN12390),ISBLANK('Workbook_Formula_Guard'!B446)=ISBLANK(CN12390),EXACT('Workbook_Formula_Guard'!B446,CN12390)),0,1),1)</x:f>
        <x:v>0</x:v>
      </x:c>
    </x:row>
    <x:row r="12391">
      <x:c r="CL12391" t="str">
        <x:v>Workbook_Formula_Guard</x:v>
      </x:c>
      <x:c r="CM12391" t="str">
        <x:v>C446</x:v>
      </x:c>
      <x:c r="CN12391" t="str">
        <x:v>F:=IFERROR(IF(COUNTIF('Subgroup_Overrides'!$H$11:$H$100,"A|"&amp;$C42&amp;"|"&amp;$D42)=0,"",IF(AND(COUNTIF('Subgroup_Overrides'!$H$11:$H$100,"A|"&amp;$C42&amp;"|"&amp;$D42)=1,ISNUMBER(INDEX('Subgroup_Overrides'!$F$11:$F$100,MATCH("A|"&amp;$C42&amp;"|"&amp;$D42,'Subgroup_Overrides'!$H$11:$H$100,0))),NOT(ISBLANK(INDEX('Subgroup_Overrides'!$F$11:$F$100,MATCH("A|"&amp;$C42&amp;"|"&amp;$D42,'Subgroup_Overrides'!$H$11:$H$100,0)))),INDEX('Subgroup_Overrides'!$F$11:$F$100,MATCH("A|"&amp;$C42&amp;"|"&amp;$D42,'Subgroup_Overrides'!$H$11:$H$100,0))&gt;=-1,INDEX('Subgroup_Overrides'!$F$11:$F$100,MATCH("A|"&amp;$C42&amp;"|"&amp;$D42,'Subgroup_Overrides'!$H$11:$H$100,0))&lt;=1,LEN(TRIM(INDEX('Subgroup_Overrides'!$G$11:$G$100,MATCH("A|"&amp;$C42&amp;"|"&amp;$D42,'Subgroup_Overrides'!$H$11:$H$100,0))))&gt;0),INDEX('Subgroup_Overrides'!$F$11:$F$100,MATCH("A|"&amp;$C42&amp;"|"&amp;$D42,'Subgroup_Overrides'!$H$11:$H$100,0)),"INVALID_OVERRIDE")),"INVALID_OVERRIDE")</x:v>
      </x:c>
      <x:c r="CO12391" t="n">
        <x:f>IFERROR(IF(AND(TYPE('Workbook_Formula_Guard'!C446)=TYPE(CN12391),ISBLANK('Workbook_Formula_Guard'!C446)=ISBLANK(CN12391),EXACT('Workbook_Formula_Guard'!C446,CN12391)),0,1),1)</x:f>
        <x:v>0</x:v>
      </x:c>
    </x:row>
    <x:row r="12392">
      <x:c r="CL12392" t="str">
        <x:v>Workbook_Formula_Guard</x:v>
      </x:c>
      <x:c r="CM12392" t="str">
        <x:v>A447</x:v>
      </x:c>
      <x:c r="CN12392" t="str">
        <x:v>Rights_Coverage_View</x:v>
      </x:c>
      <x:c r="CO12392" t="n">
        <x:f>IFERROR(IF(AND(TYPE('Workbook_Formula_Guard'!A447)=TYPE(CN12392),ISBLANK('Workbook_Formula_Guard'!A447)=ISBLANK(CN12392),EXACT('Workbook_Formula_Guard'!A447,CN12392)),0,1),1)</x:f>
        <x:v>0</x:v>
      </x:c>
    </x:row>
    <x:row r="12393">
      <x:c r="CL12393" t="str">
        <x:v>Workbook_Formula_Guard</x:v>
      </x:c>
      <x:c r="CM12393" t="str">
        <x:v>B447</x:v>
      </x:c>
      <x:c r="CN12393" t="str">
        <x:v>K42</x:v>
      </x:c>
      <x:c r="CO12393" t="n">
        <x:f>IFERROR(IF(AND(TYPE('Workbook_Formula_Guard'!B447)=TYPE(CN12393),ISBLANK('Workbook_Formula_Guard'!B447)=ISBLANK(CN12393),EXACT('Workbook_Formula_Guard'!B447,CN12393)),0,1),1)</x:f>
        <x:v>0</x:v>
      </x:c>
    </x:row>
    <x:row r="12394">
      <x:c r="CL12394" t="str">
        <x:v>Workbook_Formula_Guard</x:v>
      </x:c>
      <x:c r="CM12394" t="str">
        <x:v>C447</x:v>
      </x:c>
      <x:c r="CN12394" t="str">
        <x:v>F:=IFERROR(IF(COUNTIF('Subgroup_Overrides'!$H$11:$H$100,"B|"&amp;$C42&amp;"|"&amp;$D42)=0,"",IF(AND(COUNTIF('Subgroup_Overrides'!$H$11:$H$100,"B|"&amp;$C42&amp;"|"&amp;$D42)=1,ISNUMBER(INDEX('Subgroup_Overrides'!$F$11:$F$100,MATCH("B|"&amp;$C42&amp;"|"&amp;$D42,'Subgroup_Overrides'!$H$11:$H$100,0))),NOT(ISBLANK(INDEX('Subgroup_Overrides'!$F$11:$F$100,MATCH("B|"&amp;$C42&amp;"|"&amp;$D42,'Subgroup_Overrides'!$H$11:$H$100,0)))),INDEX('Subgroup_Overrides'!$F$11:$F$100,MATCH("B|"&amp;$C42&amp;"|"&amp;$D42,'Subgroup_Overrides'!$H$11:$H$100,0))&gt;=-1,INDEX('Subgroup_Overrides'!$F$11:$F$100,MATCH("B|"&amp;$C42&amp;"|"&amp;$D42,'Subgroup_Overrides'!$H$11:$H$100,0))&lt;=1,LEN(TRIM(INDEX('Subgroup_Overrides'!$G$11:$G$100,MATCH("B|"&amp;$C42&amp;"|"&amp;$D42,'Subgroup_Overrides'!$H$11:$H$100,0))))&gt;0),INDEX('Subgroup_Overrides'!$F$11:$F$100,MATCH("B|"&amp;$C42&amp;"|"&amp;$D42,'Subgroup_Overrides'!$H$11:$H$100,0)),"INVALID_OVERRIDE")),"INVALID_OVERRIDE")</x:v>
      </x:c>
      <x:c r="CO12394" t="n">
        <x:f>IFERROR(IF(AND(TYPE('Workbook_Formula_Guard'!C447)=TYPE(CN12394),ISBLANK('Workbook_Formula_Guard'!C447)=ISBLANK(CN12394),EXACT('Workbook_Formula_Guard'!C447,CN12394)),0,1),1)</x:f>
        <x:v>0</x:v>
      </x:c>
    </x:row>
    <x:row r="12395">
      <x:c r="CL12395" t="str">
        <x:v>Workbook_Formula_Guard</x:v>
      </x:c>
      <x:c r="CM12395" t="str">
        <x:v>A448</x:v>
      </x:c>
      <x:c r="CN12395" t="str">
        <x:v>Rights_Coverage_View</x:v>
      </x:c>
      <x:c r="CO12395" t="n">
        <x:f>IFERROR(IF(AND(TYPE('Workbook_Formula_Guard'!A448)=TYPE(CN12395),ISBLANK('Workbook_Formula_Guard'!A448)=ISBLANK(CN12395),EXACT('Workbook_Formula_Guard'!A448,CN12395)),0,1),1)</x:f>
        <x:v>0</x:v>
      </x:c>
    </x:row>
    <x:row r="12396">
      <x:c r="CL12396" t="str">
        <x:v>Workbook_Formula_Guard</x:v>
      </x:c>
      <x:c r="CM12396" t="str">
        <x:v>B448</x:v>
      </x:c>
      <x:c r="CN12396" t="str">
        <x:v>L42</x:v>
      </x:c>
      <x:c r="CO12396" t="n">
        <x:f>IFERROR(IF(AND(TYPE('Workbook_Formula_Guard'!B448)=TYPE(CN12396),ISBLANK('Workbook_Formula_Guard'!B448)=ISBLANK(CN12396),EXACT('Workbook_Formula_Guard'!B448,CN12396)),0,1),1)</x:f>
        <x:v>0</x:v>
      </x:c>
    </x:row>
    <x:row r="12397">
      <x:c r="CL12397" t="str">
        <x:v>Workbook_Formula_Guard</x:v>
      </x:c>
      <x:c r="CM12397" t="str">
        <x:v>C448</x:v>
      </x:c>
      <x:c r="CN12397" t="str">
        <x:v>F:=TRIM(B42)</x:v>
      </x:c>
      <x:c r="CO12397" t="n">
        <x:f>IFERROR(IF(AND(TYPE('Workbook_Formula_Guard'!C448)=TYPE(CN12397),ISBLANK('Workbook_Formula_Guard'!C448)=ISBLANK(CN12397),EXACT('Workbook_Formula_Guard'!C448,CN12397)),0,1),1)</x:f>
        <x:v>0</x:v>
      </x:c>
    </x:row>
    <x:row r="12398">
      <x:c r="CL12398" t="str">
        <x:v>Workbook_Formula_Guard</x:v>
      </x:c>
      <x:c r="CM12398" t="str">
        <x:v>A449</x:v>
      </x:c>
      <x:c r="CN12398" t="str">
        <x:v>Rights_Coverage_View</x:v>
      </x:c>
      <x:c r="CO12398" t="n">
        <x:f>IFERROR(IF(AND(TYPE('Workbook_Formula_Guard'!A449)=TYPE(CN12398),ISBLANK('Workbook_Formula_Guard'!A449)=ISBLANK(CN12398),EXACT('Workbook_Formula_Guard'!A449,CN12398)),0,1),1)</x:f>
        <x:v>0</x:v>
      </x:c>
    </x:row>
    <x:row r="12399">
      <x:c r="CL12399" t="str">
        <x:v>Workbook_Formula_Guard</x:v>
      </x:c>
      <x:c r="CM12399" t="str">
        <x:v>B449</x:v>
      </x:c>
      <x:c r="CN12399" t="str">
        <x:v>M42</x:v>
      </x:c>
      <x:c r="CO12399" t="n">
        <x:f>IFERROR(IF(AND(TYPE('Workbook_Formula_Guard'!B449)=TYPE(CN12399),ISBLANK('Workbook_Formula_Guard'!B449)=ISBLANK(CN12399),EXACT('Workbook_Formula_Guard'!B449,CN12399)),0,1),1)</x:f>
        <x:v>0</x:v>
      </x:c>
    </x:row>
    <x:row r="12400">
      <x:c r="CL12400" t="str">
        <x:v>Workbook_Formula_Guard</x:v>
      </x:c>
      <x:c r="CM12400" t="str">
        <x:v>C449</x:v>
      </x:c>
      <x:c r="CN12400" t="str">
        <x:v>F:=IF(ISNUMBER($H42),$H42,"")</x:v>
      </x:c>
      <x:c r="CO12400" t="n">
        <x:f>IFERROR(IF(AND(TYPE('Workbook_Formula_Guard'!C449)=TYPE(CN12400),ISBLANK('Workbook_Formula_Guard'!C449)=ISBLANK(CN12400),EXACT('Workbook_Formula_Guard'!C449,CN12400)),0,1),1)</x:f>
        <x:v>0</x:v>
      </x:c>
    </x:row>
    <x:row r="12401">
      <x:c r="CL12401" t="str">
        <x:v>Workbook_Formula_Guard</x:v>
      </x:c>
      <x:c r="CM12401" t="str">
        <x:v>A450</x:v>
      </x:c>
      <x:c r="CN12401" t="str">
        <x:v>Rights_Coverage_View</x:v>
      </x:c>
      <x:c r="CO12401" t="n">
        <x:f>IFERROR(IF(AND(TYPE('Workbook_Formula_Guard'!A450)=TYPE(CN12401),ISBLANK('Workbook_Formula_Guard'!A450)=ISBLANK(CN12401),EXACT('Workbook_Formula_Guard'!A450,CN12401)),0,1),1)</x:f>
        <x:v>0</x:v>
      </x:c>
    </x:row>
    <x:row r="12402">
      <x:c r="CL12402" t="str">
        <x:v>Workbook_Formula_Guard</x:v>
      </x:c>
      <x:c r="CM12402" t="str">
        <x:v>B450</x:v>
      </x:c>
      <x:c r="CN12402" t="str">
        <x:v>N42</x:v>
      </x:c>
      <x:c r="CO12402" t="n">
        <x:f>IFERROR(IF(AND(TYPE('Workbook_Formula_Guard'!B450)=TYPE(CN12402),ISBLANK('Workbook_Formula_Guard'!B450)=ISBLANK(CN12402),EXACT('Workbook_Formula_Guard'!B450,CN12402)),0,1),1)</x:f>
        <x:v>0</x:v>
      </x:c>
    </x:row>
    <x:row r="12403">
      <x:c r="CL12403" t="str">
        <x:v>Workbook_Formula_Guard</x:v>
      </x:c>
      <x:c r="CM12403" t="str">
        <x:v>C450</x:v>
      </x:c>
      <x:c r="CN12403" t="str">
        <x:v>F:=IF(ISNUMBER($I42),$I42,"")</x:v>
      </x:c>
      <x:c r="CO12403" t="n">
        <x:f>IFERROR(IF(AND(TYPE('Workbook_Formula_Guard'!C450)=TYPE(CN12403),ISBLANK('Workbook_Formula_Guard'!C450)=ISBLANK(CN12403),EXACT('Workbook_Formula_Guard'!C450,CN12403)),0,1),1)</x:f>
        <x:v>0</x:v>
      </x:c>
    </x:row>
    <x:row r="12404">
      <x:c r="CL12404" t="str">
        <x:v>Workbook_Formula_Guard</x:v>
      </x:c>
      <x:c r="CM12404" t="str">
        <x:v>A451</x:v>
      </x:c>
      <x:c r="CN12404" t="str">
        <x:v>Rights_Coverage_View</x:v>
      </x:c>
      <x:c r="CO12404" t="n">
        <x:f>IFERROR(IF(AND(TYPE('Workbook_Formula_Guard'!A451)=TYPE(CN12404),ISBLANK('Workbook_Formula_Guard'!A451)=ISBLANK(CN12404),EXACT('Workbook_Formula_Guard'!A451,CN12404)),0,1),1)</x:f>
        <x:v>0</x:v>
      </x:c>
    </x:row>
    <x:row r="12405">
      <x:c r="CL12405" t="str">
        <x:v>Workbook_Formula_Guard</x:v>
      </x:c>
      <x:c r="CM12405" t="str">
        <x:v>B451</x:v>
      </x:c>
      <x:c r="CN12405" t="str">
        <x:v>O42</x:v>
      </x:c>
      <x:c r="CO12405" t="n">
        <x:f>IFERROR(IF(AND(TYPE('Workbook_Formula_Guard'!B451)=TYPE(CN12405),ISBLANK('Workbook_Formula_Guard'!B451)=ISBLANK(CN12405),EXACT('Workbook_Formula_Guard'!B451,CN12405)),0,1),1)</x:f>
        <x:v>0</x:v>
      </x:c>
    </x:row>
    <x:row r="12406">
      <x:c r="CL12406" t="str">
        <x:v>Workbook_Formula_Guard</x:v>
      </x:c>
      <x:c r="CM12406" t="str">
        <x:v>C451</x:v>
      </x:c>
      <x:c r="CN12406" t="str">
        <x:v>F:=IF(ISNUMBER($M42),$B42&amp;"|"&amp;ROUND($M42*1000000000000,0),"")</x:v>
      </x:c>
      <x:c r="CO12406" t="n">
        <x:f>IFERROR(IF(AND(TYPE('Workbook_Formula_Guard'!C451)=TYPE(CN12406),ISBLANK('Workbook_Formula_Guard'!C451)=ISBLANK(CN12406),EXACT('Workbook_Formula_Guard'!C451,CN12406)),0,1),1)</x:f>
        <x:v>0</x:v>
      </x:c>
    </x:row>
    <x:row r="12407">
      <x:c r="CL12407" t="str">
        <x:v>Workbook_Formula_Guard</x:v>
      </x:c>
      <x:c r="CM12407" t="str">
        <x:v>A452</x:v>
      </x:c>
      <x:c r="CN12407" t="str">
        <x:v>Rights_Coverage_View</x:v>
      </x:c>
      <x:c r="CO12407" t="n">
        <x:f>IFERROR(IF(AND(TYPE('Workbook_Formula_Guard'!A452)=TYPE(CN12407),ISBLANK('Workbook_Formula_Guard'!A452)=ISBLANK(CN12407),EXACT('Workbook_Formula_Guard'!A452,CN12407)),0,1),1)</x:f>
        <x:v>0</x:v>
      </x:c>
    </x:row>
    <x:row r="12408">
      <x:c r="CL12408" t="str">
        <x:v>Workbook_Formula_Guard</x:v>
      </x:c>
      <x:c r="CM12408" t="str">
        <x:v>B452</x:v>
      </x:c>
      <x:c r="CN12408" t="str">
        <x:v>P42</x:v>
      </x:c>
      <x:c r="CO12408" t="n">
        <x:f>IFERROR(IF(AND(TYPE('Workbook_Formula_Guard'!B452)=TYPE(CN12408),ISBLANK('Workbook_Formula_Guard'!B452)=ISBLANK(CN12408),EXACT('Workbook_Formula_Guard'!B452,CN12408)),0,1),1)</x:f>
        <x:v>0</x:v>
      </x:c>
    </x:row>
    <x:row r="12409">
      <x:c r="CL12409" t="str">
        <x:v>Workbook_Formula_Guard</x:v>
      </x:c>
      <x:c r="CM12409" t="str">
        <x:v>C452</x:v>
      </x:c>
      <x:c r="CN12409" t="str">
        <x:v>F:=IF(ISNUMBER($N42),$B42&amp;"|"&amp;ROUND($N42*1000000000000,0),"")</x:v>
      </x:c>
      <x:c r="CO12409" t="n">
        <x:f>IFERROR(IF(AND(TYPE('Workbook_Formula_Guard'!C452)=TYPE(CN12409),ISBLANK('Workbook_Formula_Guard'!C452)=ISBLANK(CN12409),EXACT('Workbook_Formula_Guard'!C452,CN12409)),0,1),1)</x:f>
        <x:v>0</x:v>
      </x:c>
    </x:row>
    <x:row r="12410">
      <x:c r="CL12410" t="str">
        <x:v>Workbook_Formula_Guard</x:v>
      </x:c>
      <x:c r="CM12410" t="str">
        <x:v>A453</x:v>
      </x:c>
      <x:c r="CN12410" t="str">
        <x:v>Rights_Coverage_View</x:v>
      </x:c>
      <x:c r="CO12410" t="n">
        <x:f>IFERROR(IF(AND(TYPE('Workbook_Formula_Guard'!A453)=TYPE(CN12410),ISBLANK('Workbook_Formula_Guard'!A453)=ISBLANK(CN12410),EXACT('Workbook_Formula_Guard'!A453,CN12410)),0,1),1)</x:f>
        <x:v>0</x:v>
      </x:c>
    </x:row>
    <x:row r="12411">
      <x:c r="CL12411" t="str">
        <x:v>Workbook_Formula_Guard</x:v>
      </x:c>
      <x:c r="CM12411" t="str">
        <x:v>B453</x:v>
      </x:c>
      <x:c r="CN12411" t="str">
        <x:v>F43</x:v>
      </x:c>
      <x:c r="CO12411" t="n">
        <x:f>IFERROR(IF(AND(TYPE('Workbook_Formula_Guard'!B453)=TYPE(CN12411),ISBLANK('Workbook_Formula_Guard'!B453)=ISBLANK(CN12411),EXACT('Workbook_Formula_Guard'!B453,CN12411)),0,1),1)</x:f>
        <x:v>0</x:v>
      </x:c>
    </x:row>
    <x:row r="12412">
      <x:c r="CL12412" t="str">
        <x:v>Workbook_Formula_Guard</x:v>
      </x:c>
      <x:c r="CM12412" t="str">
        <x:v>C453</x:v>
      </x:c>
      <x:c r="CN12412" t="str">
        <x:v>F:=INDEX(I_prop!$B$7:$H$13, MATCH($C43, I_prop!$A$7:$A$13,0), MATCH($D43, I_prop!$B$6:$H$6,0))</x:v>
      </x:c>
      <x:c r="CO12412" t="n">
        <x:f>IFERROR(IF(AND(TYPE('Workbook_Formula_Guard'!C453)=TYPE(CN12412),ISBLANK('Workbook_Formula_Guard'!C453)=ISBLANK(CN12412),EXACT('Workbook_Formula_Guard'!C453,CN12412)),0,1),1)</x:f>
        <x:v>0</x:v>
      </x:c>
    </x:row>
    <x:row r="12413">
      <x:c r="CL12413" t="str">
        <x:v>Workbook_Formula_Guard</x:v>
      </x:c>
      <x:c r="CM12413" t="str">
        <x:v>A454</x:v>
      </x:c>
      <x:c r="CN12413" t="str">
        <x:v>Rights_Coverage_View</x:v>
      </x:c>
      <x:c r="CO12413" t="n">
        <x:f>IFERROR(IF(AND(TYPE('Workbook_Formula_Guard'!A454)=TYPE(CN12413),ISBLANK('Workbook_Formula_Guard'!A454)=ISBLANK(CN12413),EXACT('Workbook_Formula_Guard'!A454,CN12413)),0,1),1)</x:f>
        <x:v>0</x:v>
      </x:c>
    </x:row>
    <x:row r="12414">
      <x:c r="CL12414" t="str">
        <x:v>Workbook_Formula_Guard</x:v>
      </x:c>
      <x:c r="CM12414" t="str">
        <x:v>B454</x:v>
      </x:c>
      <x:c r="CN12414" t="str">
        <x:v>G43</x:v>
      </x:c>
      <x:c r="CO12414" t="n">
        <x:f>IFERROR(IF(AND(TYPE('Workbook_Formula_Guard'!B454)=TYPE(CN12414),ISBLANK('Workbook_Formula_Guard'!B454)=ISBLANK(CN12414),EXACT('Workbook_Formula_Guard'!B454,CN12414)),0,1),1)</x:f>
        <x:v>0</x:v>
      </x:c>
    </x:row>
    <x:row r="12415">
      <x:c r="CL12415" t="str">
        <x:v>Workbook_Formula_Guard</x:v>
      </x:c>
      <x:c r="CM12415" t="str">
        <x:v>C454</x:v>
      </x:c>
      <x:c r="CN12415" t="str">
        <x:v>F:=INDEX(I_prop!$B$18:$H$24, MATCH($C43, I_prop!$A$18:$A$24,0), MATCH($D43, I_prop!$B$17:$H$17,0))</x:v>
      </x:c>
      <x:c r="CO12415" t="n">
        <x:f>IFERROR(IF(AND(TYPE('Workbook_Formula_Guard'!C454)=TYPE(CN12415),ISBLANK('Workbook_Formula_Guard'!C454)=ISBLANK(CN12415),EXACT('Workbook_Formula_Guard'!C454,CN12415)),0,1),1)</x:f>
        <x:v>0</x:v>
      </x:c>
    </x:row>
    <x:row r="12416">
      <x:c r="CL12416" t="str">
        <x:v>Workbook_Formula_Guard</x:v>
      </x:c>
      <x:c r="CM12416" t="str">
        <x:v>A455</x:v>
      </x:c>
      <x:c r="CN12416" t="str">
        <x:v>Rights_Coverage_View</x:v>
      </x:c>
      <x:c r="CO12416" t="n">
        <x:f>IFERROR(IF(AND(TYPE('Workbook_Formula_Guard'!A455)=TYPE(CN12416),ISBLANK('Workbook_Formula_Guard'!A455)=ISBLANK(CN12416),EXACT('Workbook_Formula_Guard'!A455,CN12416)),0,1),1)</x:f>
        <x:v>0</x:v>
      </x:c>
    </x:row>
    <x:row r="12417">
      <x:c r="CL12417" t="str">
        <x:v>Workbook_Formula_Guard</x:v>
      </x:c>
      <x:c r="CM12417" t="str">
        <x:v>B455</x:v>
      </x:c>
      <x:c r="CN12417" t="str">
        <x:v>H43</x:v>
      </x:c>
      <x:c r="CO12417" t="n">
        <x:f>IFERROR(IF(AND(TYPE('Workbook_Formula_Guard'!B455)=TYPE(CN12417),ISBLANK('Workbook_Formula_Guard'!B455)=ISBLANK(CN12417),EXACT('Workbook_Formula_Guard'!B455,CN12417)),0,1),1)</x:f>
        <x:v>0</x:v>
      </x:c>
    </x:row>
    <x:row r="12418">
      <x:c r="CL12418" t="str">
        <x:v>Workbook_Formula_Guard</x:v>
      </x:c>
      <x:c r="CM12418" t="str">
        <x:v>C455</x:v>
      </x:c>
      <x:c r="CN12418" t="str">
        <x:v>F:=IF(ISNUMBER($J43),$J43,IF($J43="INVALID_OVERRIDE","INVALID_OVERRIDE",IF($F43&lt;0,MAX(-1,'Subgroup_Overrides'!$B$7*$F43),$F43)))</x:v>
      </x:c>
      <x:c r="CO12418" t="n">
        <x:f>IFERROR(IF(AND(TYPE('Workbook_Formula_Guard'!C455)=TYPE(CN12418),ISBLANK('Workbook_Formula_Guard'!C455)=ISBLANK(CN12418),EXACT('Workbook_Formula_Guard'!C455,CN12418)),0,1),1)</x:f>
        <x:v>0</x:v>
      </x:c>
    </x:row>
    <x:row r="12419">
      <x:c r="CL12419" t="str">
        <x:v>Workbook_Formula_Guard</x:v>
      </x:c>
      <x:c r="CM12419" t="str">
        <x:v>A456</x:v>
      </x:c>
      <x:c r="CN12419" t="str">
        <x:v>Rights_Coverage_View</x:v>
      </x:c>
      <x:c r="CO12419" t="n">
        <x:f>IFERROR(IF(AND(TYPE('Workbook_Formula_Guard'!A456)=TYPE(CN12419),ISBLANK('Workbook_Formula_Guard'!A456)=ISBLANK(CN12419),EXACT('Workbook_Formula_Guard'!A456,CN12419)),0,1),1)</x:f>
        <x:v>0</x:v>
      </x:c>
    </x:row>
    <x:row r="12420">
      <x:c r="CL12420" t="str">
        <x:v>Workbook_Formula_Guard</x:v>
      </x:c>
      <x:c r="CM12420" t="str">
        <x:v>B456</x:v>
      </x:c>
      <x:c r="CN12420" t="str">
        <x:v>I43</x:v>
      </x:c>
      <x:c r="CO12420" t="n">
        <x:f>IFERROR(IF(AND(TYPE('Workbook_Formula_Guard'!B456)=TYPE(CN12420),ISBLANK('Workbook_Formula_Guard'!B456)=ISBLANK(CN12420),EXACT('Workbook_Formula_Guard'!B456,CN12420)),0,1),1)</x:f>
        <x:v>0</x:v>
      </x:c>
    </x:row>
    <x:row r="12421">
      <x:c r="CL12421" t="str">
        <x:v>Workbook_Formula_Guard</x:v>
      </x:c>
      <x:c r="CM12421" t="str">
        <x:v>C456</x:v>
      </x:c>
      <x:c r="CN12421" t="str">
        <x:v>F:=IF(ISNUMBER($K43),$K43,IF($K43="INVALID_OVERRIDE","INVALID_OVERRIDE",IF($G43&lt;0,MAX(-1,'Subgroup_Overrides'!$B$7*$G43),$G43)))</x:v>
      </x:c>
      <x:c r="CO12421" t="n">
        <x:f>IFERROR(IF(AND(TYPE('Workbook_Formula_Guard'!C456)=TYPE(CN12421),ISBLANK('Workbook_Formula_Guard'!C456)=ISBLANK(CN12421),EXACT('Workbook_Formula_Guard'!C456,CN12421)),0,1),1)</x:f>
        <x:v>0</x:v>
      </x:c>
    </x:row>
    <x:row r="12422">
      <x:c r="CL12422" t="str">
        <x:v>Workbook_Formula_Guard</x:v>
      </x:c>
      <x:c r="CM12422" t="str">
        <x:v>A457</x:v>
      </x:c>
      <x:c r="CN12422" t="str">
        <x:v>Rights_Coverage_View</x:v>
      </x:c>
      <x:c r="CO12422" t="n">
        <x:f>IFERROR(IF(AND(TYPE('Workbook_Formula_Guard'!A457)=TYPE(CN12422),ISBLANK('Workbook_Formula_Guard'!A457)=ISBLANK(CN12422),EXACT('Workbook_Formula_Guard'!A457,CN12422)),0,1),1)</x:f>
        <x:v>0</x:v>
      </x:c>
    </x:row>
    <x:row r="12423">
      <x:c r="CL12423" t="str">
        <x:v>Workbook_Formula_Guard</x:v>
      </x:c>
      <x:c r="CM12423" t="str">
        <x:v>B457</x:v>
      </x:c>
      <x:c r="CN12423" t="str">
        <x:v>J43</x:v>
      </x:c>
      <x:c r="CO12423" t="n">
        <x:f>IFERROR(IF(AND(TYPE('Workbook_Formula_Guard'!B457)=TYPE(CN12423),ISBLANK('Workbook_Formula_Guard'!B457)=ISBLANK(CN12423),EXACT('Workbook_Formula_Guard'!B457,CN12423)),0,1),1)</x:f>
        <x:v>0</x:v>
      </x:c>
    </x:row>
    <x:row r="12424">
      <x:c r="CL12424" t="str">
        <x:v>Workbook_Formula_Guard</x:v>
      </x:c>
      <x:c r="CM12424" t="str">
        <x:v>C457</x:v>
      </x:c>
      <x:c r="CN12424" t="str">
        <x:v>F:=IFERROR(IF(COUNTIF('Subgroup_Overrides'!$H$11:$H$100,"A|"&amp;$C43&amp;"|"&amp;$D43)=0,"",IF(AND(COUNTIF('Subgroup_Overrides'!$H$11:$H$100,"A|"&amp;$C43&amp;"|"&amp;$D43)=1,ISNUMBER(INDEX('Subgroup_Overrides'!$F$11:$F$100,MATCH("A|"&amp;$C43&amp;"|"&amp;$D43,'Subgroup_Overrides'!$H$11:$H$100,0))),NOT(ISBLANK(INDEX('Subgroup_Overrides'!$F$11:$F$100,MATCH("A|"&amp;$C43&amp;"|"&amp;$D43,'Subgroup_Overrides'!$H$11:$H$100,0)))),INDEX('Subgroup_Overrides'!$F$11:$F$100,MATCH("A|"&amp;$C43&amp;"|"&amp;$D43,'Subgroup_Overrides'!$H$11:$H$100,0))&gt;=-1,INDEX('Subgroup_Overrides'!$F$11:$F$100,MATCH("A|"&amp;$C43&amp;"|"&amp;$D43,'Subgroup_Overrides'!$H$11:$H$100,0))&lt;=1,LEN(TRIM(INDEX('Subgroup_Overrides'!$G$11:$G$100,MATCH("A|"&amp;$C43&amp;"|"&amp;$D43,'Subgroup_Overrides'!$H$11:$H$100,0))))&gt;0),INDEX('Subgroup_Overrides'!$F$11:$F$100,MATCH("A|"&amp;$C43&amp;"|"&amp;$D43,'Subgroup_Overrides'!$H$11:$H$100,0)),"INVALID_OVERRIDE")),"INVALID_OVERRIDE")</x:v>
      </x:c>
      <x:c r="CO12424" t="n">
        <x:f>IFERROR(IF(AND(TYPE('Workbook_Formula_Guard'!C457)=TYPE(CN12424),ISBLANK('Workbook_Formula_Guard'!C457)=ISBLANK(CN12424),EXACT('Workbook_Formula_Guard'!C457,CN12424)),0,1),1)</x:f>
        <x:v>0</x:v>
      </x:c>
    </x:row>
    <x:row r="12425">
      <x:c r="CL12425" t="str">
        <x:v>Workbook_Formula_Guard</x:v>
      </x:c>
      <x:c r="CM12425" t="str">
        <x:v>A458</x:v>
      </x:c>
      <x:c r="CN12425" t="str">
        <x:v>Rights_Coverage_View</x:v>
      </x:c>
      <x:c r="CO12425" t="n">
        <x:f>IFERROR(IF(AND(TYPE('Workbook_Formula_Guard'!A458)=TYPE(CN12425),ISBLANK('Workbook_Formula_Guard'!A458)=ISBLANK(CN12425),EXACT('Workbook_Formula_Guard'!A458,CN12425)),0,1),1)</x:f>
        <x:v>0</x:v>
      </x:c>
    </x:row>
    <x:row r="12426">
      <x:c r="CL12426" t="str">
        <x:v>Workbook_Formula_Guard</x:v>
      </x:c>
      <x:c r="CM12426" t="str">
        <x:v>B458</x:v>
      </x:c>
      <x:c r="CN12426" t="str">
        <x:v>K43</x:v>
      </x:c>
      <x:c r="CO12426" t="n">
        <x:f>IFERROR(IF(AND(TYPE('Workbook_Formula_Guard'!B458)=TYPE(CN12426),ISBLANK('Workbook_Formula_Guard'!B458)=ISBLANK(CN12426),EXACT('Workbook_Formula_Guard'!B458,CN12426)),0,1),1)</x:f>
        <x:v>0</x:v>
      </x:c>
    </x:row>
    <x:row r="12427">
      <x:c r="CL12427" t="str">
        <x:v>Workbook_Formula_Guard</x:v>
      </x:c>
      <x:c r="CM12427" t="str">
        <x:v>C458</x:v>
      </x:c>
      <x:c r="CN12427" t="str">
        <x:v>F:=IFERROR(IF(COUNTIF('Subgroup_Overrides'!$H$11:$H$100,"B|"&amp;$C43&amp;"|"&amp;$D43)=0,"",IF(AND(COUNTIF('Subgroup_Overrides'!$H$11:$H$100,"B|"&amp;$C43&amp;"|"&amp;$D43)=1,ISNUMBER(INDEX('Subgroup_Overrides'!$F$11:$F$100,MATCH("B|"&amp;$C43&amp;"|"&amp;$D43,'Subgroup_Overrides'!$H$11:$H$100,0))),NOT(ISBLANK(INDEX('Subgroup_Overrides'!$F$11:$F$100,MATCH("B|"&amp;$C43&amp;"|"&amp;$D43,'Subgroup_Overrides'!$H$11:$H$100,0)))),INDEX('Subgroup_Overrides'!$F$11:$F$100,MATCH("B|"&amp;$C43&amp;"|"&amp;$D43,'Subgroup_Overrides'!$H$11:$H$100,0))&gt;=-1,INDEX('Subgroup_Overrides'!$F$11:$F$100,MATCH("B|"&amp;$C43&amp;"|"&amp;$D43,'Subgroup_Overrides'!$H$11:$H$100,0))&lt;=1,LEN(TRIM(INDEX('Subgroup_Overrides'!$G$11:$G$100,MATCH("B|"&amp;$C43&amp;"|"&amp;$D43,'Subgroup_Overrides'!$H$11:$H$100,0))))&gt;0),INDEX('Subgroup_Overrides'!$F$11:$F$100,MATCH("B|"&amp;$C43&amp;"|"&amp;$D43,'Subgroup_Overrides'!$H$11:$H$100,0)),"INVALID_OVERRIDE")),"INVALID_OVERRIDE")</x:v>
      </x:c>
      <x:c r="CO12427" t="n">
        <x:f>IFERROR(IF(AND(TYPE('Workbook_Formula_Guard'!C458)=TYPE(CN12427),ISBLANK('Workbook_Formula_Guard'!C458)=ISBLANK(CN12427),EXACT('Workbook_Formula_Guard'!C458,CN12427)),0,1),1)</x:f>
        <x:v>0</x:v>
      </x:c>
    </x:row>
    <x:row r="12428">
      <x:c r="CL12428" t="str">
        <x:v>Workbook_Formula_Guard</x:v>
      </x:c>
      <x:c r="CM12428" t="str">
        <x:v>A459</x:v>
      </x:c>
      <x:c r="CN12428" t="str">
        <x:v>Rights_Coverage_View</x:v>
      </x:c>
      <x:c r="CO12428" t="n">
        <x:f>IFERROR(IF(AND(TYPE('Workbook_Formula_Guard'!A459)=TYPE(CN12428),ISBLANK('Workbook_Formula_Guard'!A459)=ISBLANK(CN12428),EXACT('Workbook_Formula_Guard'!A459,CN12428)),0,1),1)</x:f>
        <x:v>0</x:v>
      </x:c>
    </x:row>
    <x:row r="12429">
      <x:c r="CL12429" t="str">
        <x:v>Workbook_Formula_Guard</x:v>
      </x:c>
      <x:c r="CM12429" t="str">
        <x:v>B459</x:v>
      </x:c>
      <x:c r="CN12429" t="str">
        <x:v>L43</x:v>
      </x:c>
      <x:c r="CO12429" t="n">
        <x:f>IFERROR(IF(AND(TYPE('Workbook_Formula_Guard'!B459)=TYPE(CN12429),ISBLANK('Workbook_Formula_Guard'!B459)=ISBLANK(CN12429),EXACT('Workbook_Formula_Guard'!B459,CN12429)),0,1),1)</x:f>
        <x:v>0</x:v>
      </x:c>
    </x:row>
    <x:row r="12430">
      <x:c r="CL12430" t="str">
        <x:v>Workbook_Formula_Guard</x:v>
      </x:c>
      <x:c r="CM12430" t="str">
        <x:v>C459</x:v>
      </x:c>
      <x:c r="CN12430" t="str">
        <x:v>F:=TRIM(B43)</x:v>
      </x:c>
      <x:c r="CO12430" t="n">
        <x:f>IFERROR(IF(AND(TYPE('Workbook_Formula_Guard'!C459)=TYPE(CN12430),ISBLANK('Workbook_Formula_Guard'!C459)=ISBLANK(CN12430),EXACT('Workbook_Formula_Guard'!C459,CN12430)),0,1),1)</x:f>
        <x:v>0</x:v>
      </x:c>
    </x:row>
    <x:row r="12431">
      <x:c r="CL12431" t="str">
        <x:v>Workbook_Formula_Guard</x:v>
      </x:c>
      <x:c r="CM12431" t="str">
        <x:v>A460</x:v>
      </x:c>
      <x:c r="CN12431" t="str">
        <x:v>Rights_Coverage_View</x:v>
      </x:c>
      <x:c r="CO12431" t="n">
        <x:f>IFERROR(IF(AND(TYPE('Workbook_Formula_Guard'!A460)=TYPE(CN12431),ISBLANK('Workbook_Formula_Guard'!A460)=ISBLANK(CN12431),EXACT('Workbook_Formula_Guard'!A460,CN12431)),0,1),1)</x:f>
        <x:v>0</x:v>
      </x:c>
    </x:row>
    <x:row r="12432">
      <x:c r="CL12432" t="str">
        <x:v>Workbook_Formula_Guard</x:v>
      </x:c>
      <x:c r="CM12432" t="str">
        <x:v>B460</x:v>
      </x:c>
      <x:c r="CN12432" t="str">
        <x:v>M43</x:v>
      </x:c>
      <x:c r="CO12432" t="n">
        <x:f>IFERROR(IF(AND(TYPE('Workbook_Formula_Guard'!B460)=TYPE(CN12432),ISBLANK('Workbook_Formula_Guard'!B460)=ISBLANK(CN12432),EXACT('Workbook_Formula_Guard'!B460,CN12432)),0,1),1)</x:f>
        <x:v>0</x:v>
      </x:c>
    </x:row>
    <x:row r="12433">
      <x:c r="CL12433" t="str">
        <x:v>Workbook_Formula_Guard</x:v>
      </x:c>
      <x:c r="CM12433" t="str">
        <x:v>C460</x:v>
      </x:c>
      <x:c r="CN12433" t="str">
        <x:v>F:=IF(ISNUMBER($H43),$H43,"")</x:v>
      </x:c>
      <x:c r="CO12433" t="n">
        <x:f>IFERROR(IF(AND(TYPE('Workbook_Formula_Guard'!C460)=TYPE(CN12433),ISBLANK('Workbook_Formula_Guard'!C460)=ISBLANK(CN12433),EXACT('Workbook_Formula_Guard'!C460,CN12433)),0,1),1)</x:f>
        <x:v>0</x:v>
      </x:c>
    </x:row>
    <x:row r="12434">
      <x:c r="CL12434" t="str">
        <x:v>Workbook_Formula_Guard</x:v>
      </x:c>
      <x:c r="CM12434" t="str">
        <x:v>A461</x:v>
      </x:c>
      <x:c r="CN12434" t="str">
        <x:v>Rights_Coverage_View</x:v>
      </x:c>
      <x:c r="CO12434" t="n">
        <x:f>IFERROR(IF(AND(TYPE('Workbook_Formula_Guard'!A461)=TYPE(CN12434),ISBLANK('Workbook_Formula_Guard'!A461)=ISBLANK(CN12434),EXACT('Workbook_Formula_Guard'!A461,CN12434)),0,1),1)</x:f>
        <x:v>0</x:v>
      </x:c>
    </x:row>
    <x:row r="12435">
      <x:c r="CL12435" t="str">
        <x:v>Workbook_Formula_Guard</x:v>
      </x:c>
      <x:c r="CM12435" t="str">
        <x:v>B461</x:v>
      </x:c>
      <x:c r="CN12435" t="str">
        <x:v>N43</x:v>
      </x:c>
      <x:c r="CO12435" t="n">
        <x:f>IFERROR(IF(AND(TYPE('Workbook_Formula_Guard'!B461)=TYPE(CN12435),ISBLANK('Workbook_Formula_Guard'!B461)=ISBLANK(CN12435),EXACT('Workbook_Formula_Guard'!B461,CN12435)),0,1),1)</x:f>
        <x:v>0</x:v>
      </x:c>
    </x:row>
    <x:row r="12436">
      <x:c r="CL12436" t="str">
        <x:v>Workbook_Formula_Guard</x:v>
      </x:c>
      <x:c r="CM12436" t="str">
        <x:v>C461</x:v>
      </x:c>
      <x:c r="CN12436" t="str">
        <x:v>F:=IF(ISNUMBER($I43),$I43,"")</x:v>
      </x:c>
      <x:c r="CO12436" t="n">
        <x:f>IFERROR(IF(AND(TYPE('Workbook_Formula_Guard'!C461)=TYPE(CN12436),ISBLANK('Workbook_Formula_Guard'!C461)=ISBLANK(CN12436),EXACT('Workbook_Formula_Guard'!C461,CN12436)),0,1),1)</x:f>
        <x:v>0</x:v>
      </x:c>
    </x:row>
    <x:row r="12437">
      <x:c r="CL12437" t="str">
        <x:v>Workbook_Formula_Guard</x:v>
      </x:c>
      <x:c r="CM12437" t="str">
        <x:v>A462</x:v>
      </x:c>
      <x:c r="CN12437" t="str">
        <x:v>Rights_Coverage_View</x:v>
      </x:c>
      <x:c r="CO12437" t="n">
        <x:f>IFERROR(IF(AND(TYPE('Workbook_Formula_Guard'!A462)=TYPE(CN12437),ISBLANK('Workbook_Formula_Guard'!A462)=ISBLANK(CN12437),EXACT('Workbook_Formula_Guard'!A462,CN12437)),0,1),1)</x:f>
        <x:v>0</x:v>
      </x:c>
    </x:row>
    <x:row r="12438">
      <x:c r="CL12438" t="str">
        <x:v>Workbook_Formula_Guard</x:v>
      </x:c>
      <x:c r="CM12438" t="str">
        <x:v>B462</x:v>
      </x:c>
      <x:c r="CN12438" t="str">
        <x:v>O43</x:v>
      </x:c>
      <x:c r="CO12438" t="n">
        <x:f>IFERROR(IF(AND(TYPE('Workbook_Formula_Guard'!B462)=TYPE(CN12438),ISBLANK('Workbook_Formula_Guard'!B462)=ISBLANK(CN12438),EXACT('Workbook_Formula_Guard'!B462,CN12438)),0,1),1)</x:f>
        <x:v>0</x:v>
      </x:c>
    </x:row>
    <x:row r="12439">
      <x:c r="CL12439" t="str">
        <x:v>Workbook_Formula_Guard</x:v>
      </x:c>
      <x:c r="CM12439" t="str">
        <x:v>C462</x:v>
      </x:c>
      <x:c r="CN12439" t="str">
        <x:v>F:=IF(ISNUMBER($M43),$B43&amp;"|"&amp;ROUND($M43*1000000000000,0),"")</x:v>
      </x:c>
      <x:c r="CO12439" t="n">
        <x:f>IFERROR(IF(AND(TYPE('Workbook_Formula_Guard'!C462)=TYPE(CN12439),ISBLANK('Workbook_Formula_Guard'!C462)=ISBLANK(CN12439),EXACT('Workbook_Formula_Guard'!C462,CN12439)),0,1),1)</x:f>
        <x:v>0</x:v>
      </x:c>
    </x:row>
    <x:row r="12440">
      <x:c r="CL12440" t="str">
        <x:v>Workbook_Formula_Guard</x:v>
      </x:c>
      <x:c r="CM12440" t="str">
        <x:v>A463</x:v>
      </x:c>
      <x:c r="CN12440" t="str">
        <x:v>Rights_Coverage_View</x:v>
      </x:c>
      <x:c r="CO12440" t="n">
        <x:f>IFERROR(IF(AND(TYPE('Workbook_Formula_Guard'!A463)=TYPE(CN12440),ISBLANK('Workbook_Formula_Guard'!A463)=ISBLANK(CN12440),EXACT('Workbook_Formula_Guard'!A463,CN12440)),0,1),1)</x:f>
        <x:v>0</x:v>
      </x:c>
    </x:row>
    <x:row r="12441">
      <x:c r="CL12441" t="str">
        <x:v>Workbook_Formula_Guard</x:v>
      </x:c>
      <x:c r="CM12441" t="str">
        <x:v>B463</x:v>
      </x:c>
      <x:c r="CN12441" t="str">
        <x:v>P43</x:v>
      </x:c>
      <x:c r="CO12441" t="n">
        <x:f>IFERROR(IF(AND(TYPE('Workbook_Formula_Guard'!B463)=TYPE(CN12441),ISBLANK('Workbook_Formula_Guard'!B463)=ISBLANK(CN12441),EXACT('Workbook_Formula_Guard'!B463,CN12441)),0,1),1)</x:f>
        <x:v>0</x:v>
      </x:c>
    </x:row>
    <x:row r="12442">
      <x:c r="CL12442" t="str">
        <x:v>Workbook_Formula_Guard</x:v>
      </x:c>
      <x:c r="CM12442" t="str">
        <x:v>C463</x:v>
      </x:c>
      <x:c r="CN12442" t="str">
        <x:v>F:=IF(ISNUMBER($N43),$B43&amp;"|"&amp;ROUND($N43*1000000000000,0),"")</x:v>
      </x:c>
      <x:c r="CO12442" t="n">
        <x:f>IFERROR(IF(AND(TYPE('Workbook_Formula_Guard'!C463)=TYPE(CN12442),ISBLANK('Workbook_Formula_Guard'!C463)=ISBLANK(CN12442),EXACT('Workbook_Formula_Guard'!C463,CN12442)),0,1),1)</x:f>
        <x:v>0</x:v>
      </x:c>
    </x:row>
    <x:row r="12443">
      <x:c r="CL12443" t="str">
        <x:v>Workbook_Formula_Guard</x:v>
      </x:c>
      <x:c r="CM12443" t="str">
        <x:v>A464</x:v>
      </x:c>
      <x:c r="CN12443" t="str">
        <x:v>Rights_Coverage_View</x:v>
      </x:c>
      <x:c r="CO12443" t="n">
        <x:f>IFERROR(IF(AND(TYPE('Workbook_Formula_Guard'!A464)=TYPE(CN12443),ISBLANK('Workbook_Formula_Guard'!A464)=ISBLANK(CN12443),EXACT('Workbook_Formula_Guard'!A464,CN12443)),0,1),1)</x:f>
        <x:v>0</x:v>
      </x:c>
    </x:row>
    <x:row r="12444">
      <x:c r="CL12444" t="str">
        <x:v>Workbook_Formula_Guard</x:v>
      </x:c>
      <x:c r="CM12444" t="str">
        <x:v>B464</x:v>
      </x:c>
      <x:c r="CN12444" t="str">
        <x:v>F44</x:v>
      </x:c>
      <x:c r="CO12444" t="n">
        <x:f>IFERROR(IF(AND(TYPE('Workbook_Formula_Guard'!B464)=TYPE(CN12444),ISBLANK('Workbook_Formula_Guard'!B464)=ISBLANK(CN12444),EXACT('Workbook_Formula_Guard'!B464,CN12444)),0,1),1)</x:f>
        <x:v>0</x:v>
      </x:c>
    </x:row>
    <x:row r="12445">
      <x:c r="CL12445" t="str">
        <x:v>Workbook_Formula_Guard</x:v>
      </x:c>
      <x:c r="CM12445" t="str">
        <x:v>C464</x:v>
      </x:c>
      <x:c r="CN12445" t="str">
        <x:v>F:=INDEX(I_prop!$B$7:$H$13, MATCH($C44, I_prop!$A$7:$A$13,0), MATCH($D44, I_prop!$B$6:$H$6,0))</x:v>
      </x:c>
      <x:c r="CO12445" t="n">
        <x:f>IFERROR(IF(AND(TYPE('Workbook_Formula_Guard'!C464)=TYPE(CN12445),ISBLANK('Workbook_Formula_Guard'!C464)=ISBLANK(CN12445),EXACT('Workbook_Formula_Guard'!C464,CN12445)),0,1),1)</x:f>
        <x:v>0</x:v>
      </x:c>
    </x:row>
    <x:row r="12446">
      <x:c r="CL12446" t="str">
        <x:v>Workbook_Formula_Guard</x:v>
      </x:c>
      <x:c r="CM12446" t="str">
        <x:v>A465</x:v>
      </x:c>
      <x:c r="CN12446" t="str">
        <x:v>Rights_Coverage_View</x:v>
      </x:c>
      <x:c r="CO12446" t="n">
        <x:f>IFERROR(IF(AND(TYPE('Workbook_Formula_Guard'!A465)=TYPE(CN12446),ISBLANK('Workbook_Formula_Guard'!A465)=ISBLANK(CN12446),EXACT('Workbook_Formula_Guard'!A465,CN12446)),0,1),1)</x:f>
        <x:v>0</x:v>
      </x:c>
    </x:row>
    <x:row r="12447">
      <x:c r="CL12447" t="str">
        <x:v>Workbook_Formula_Guard</x:v>
      </x:c>
      <x:c r="CM12447" t="str">
        <x:v>B465</x:v>
      </x:c>
      <x:c r="CN12447" t="str">
        <x:v>G44</x:v>
      </x:c>
      <x:c r="CO12447" t="n">
        <x:f>IFERROR(IF(AND(TYPE('Workbook_Formula_Guard'!B465)=TYPE(CN12447),ISBLANK('Workbook_Formula_Guard'!B465)=ISBLANK(CN12447),EXACT('Workbook_Formula_Guard'!B465,CN12447)),0,1),1)</x:f>
        <x:v>0</x:v>
      </x:c>
    </x:row>
    <x:row r="12448">
      <x:c r="CL12448" t="str">
        <x:v>Workbook_Formula_Guard</x:v>
      </x:c>
      <x:c r="CM12448" t="str">
        <x:v>C465</x:v>
      </x:c>
      <x:c r="CN12448" t="str">
        <x:v>F:=INDEX(I_prop!$B$18:$H$24, MATCH($C44, I_prop!$A$18:$A$24,0), MATCH($D44, I_prop!$B$17:$H$17,0))</x:v>
      </x:c>
      <x:c r="CO12448" t="n">
        <x:f>IFERROR(IF(AND(TYPE('Workbook_Formula_Guard'!C465)=TYPE(CN12448),ISBLANK('Workbook_Formula_Guard'!C465)=ISBLANK(CN12448),EXACT('Workbook_Formula_Guard'!C465,CN12448)),0,1),1)</x:f>
        <x:v>0</x:v>
      </x:c>
    </x:row>
    <x:row r="12449">
      <x:c r="CL12449" t="str">
        <x:v>Workbook_Formula_Guard</x:v>
      </x:c>
      <x:c r="CM12449" t="str">
        <x:v>A466</x:v>
      </x:c>
      <x:c r="CN12449" t="str">
        <x:v>Rights_Coverage_View</x:v>
      </x:c>
      <x:c r="CO12449" t="n">
        <x:f>IFERROR(IF(AND(TYPE('Workbook_Formula_Guard'!A466)=TYPE(CN12449),ISBLANK('Workbook_Formula_Guard'!A466)=ISBLANK(CN12449),EXACT('Workbook_Formula_Guard'!A466,CN12449)),0,1),1)</x:f>
        <x:v>0</x:v>
      </x:c>
    </x:row>
    <x:row r="12450">
      <x:c r="CL12450" t="str">
        <x:v>Workbook_Formula_Guard</x:v>
      </x:c>
      <x:c r="CM12450" t="str">
        <x:v>B466</x:v>
      </x:c>
      <x:c r="CN12450" t="str">
        <x:v>H44</x:v>
      </x:c>
      <x:c r="CO12450" t="n">
        <x:f>IFERROR(IF(AND(TYPE('Workbook_Formula_Guard'!B466)=TYPE(CN12450),ISBLANK('Workbook_Formula_Guard'!B466)=ISBLANK(CN12450),EXACT('Workbook_Formula_Guard'!B466,CN12450)),0,1),1)</x:f>
        <x:v>0</x:v>
      </x:c>
    </x:row>
    <x:row r="12451">
      <x:c r="CL12451" t="str">
        <x:v>Workbook_Formula_Guard</x:v>
      </x:c>
      <x:c r="CM12451" t="str">
        <x:v>C466</x:v>
      </x:c>
      <x:c r="CN12451" t="str">
        <x:v>F:=IF(ISNUMBER($J44),$J44,IF($J44="INVALID_OVERRIDE","INVALID_OVERRIDE",IF($F44&lt;0,MAX(-1,'Subgroup_Overrides'!$B$7*$F44),$F44)))</x:v>
      </x:c>
      <x:c r="CO12451" t="n">
        <x:f>IFERROR(IF(AND(TYPE('Workbook_Formula_Guard'!C466)=TYPE(CN12451),ISBLANK('Workbook_Formula_Guard'!C466)=ISBLANK(CN12451),EXACT('Workbook_Formula_Guard'!C466,CN12451)),0,1),1)</x:f>
        <x:v>0</x:v>
      </x:c>
    </x:row>
    <x:row r="12452">
      <x:c r="CL12452" t="str">
        <x:v>Workbook_Formula_Guard</x:v>
      </x:c>
      <x:c r="CM12452" t="str">
        <x:v>A467</x:v>
      </x:c>
      <x:c r="CN12452" t="str">
        <x:v>Rights_Coverage_View</x:v>
      </x:c>
      <x:c r="CO12452" t="n">
        <x:f>IFERROR(IF(AND(TYPE('Workbook_Formula_Guard'!A467)=TYPE(CN12452),ISBLANK('Workbook_Formula_Guard'!A467)=ISBLANK(CN12452),EXACT('Workbook_Formula_Guard'!A467,CN12452)),0,1),1)</x:f>
        <x:v>0</x:v>
      </x:c>
    </x:row>
    <x:row r="12453">
      <x:c r="CL12453" t="str">
        <x:v>Workbook_Formula_Guard</x:v>
      </x:c>
      <x:c r="CM12453" t="str">
        <x:v>B467</x:v>
      </x:c>
      <x:c r="CN12453" t="str">
        <x:v>I44</x:v>
      </x:c>
      <x:c r="CO12453" t="n">
        <x:f>IFERROR(IF(AND(TYPE('Workbook_Formula_Guard'!B467)=TYPE(CN12453),ISBLANK('Workbook_Formula_Guard'!B467)=ISBLANK(CN12453),EXACT('Workbook_Formula_Guard'!B467,CN12453)),0,1),1)</x:f>
        <x:v>0</x:v>
      </x:c>
    </x:row>
    <x:row r="12454">
      <x:c r="CL12454" t="str">
        <x:v>Workbook_Formula_Guard</x:v>
      </x:c>
      <x:c r="CM12454" t="str">
        <x:v>C467</x:v>
      </x:c>
      <x:c r="CN12454" t="str">
        <x:v>F:=IF(ISNUMBER($K44),$K44,IF($K44="INVALID_OVERRIDE","INVALID_OVERRIDE",IF($G44&lt;0,MAX(-1,'Subgroup_Overrides'!$B$7*$G44),$G44)))</x:v>
      </x:c>
      <x:c r="CO12454" t="n">
        <x:f>IFERROR(IF(AND(TYPE('Workbook_Formula_Guard'!C467)=TYPE(CN12454),ISBLANK('Workbook_Formula_Guard'!C467)=ISBLANK(CN12454),EXACT('Workbook_Formula_Guard'!C467,CN12454)),0,1),1)</x:f>
        <x:v>0</x:v>
      </x:c>
    </x:row>
    <x:row r="12455">
      <x:c r="CL12455" t="str">
        <x:v>Workbook_Formula_Guard</x:v>
      </x:c>
      <x:c r="CM12455" t="str">
        <x:v>A468</x:v>
      </x:c>
      <x:c r="CN12455" t="str">
        <x:v>Rights_Coverage_View</x:v>
      </x:c>
      <x:c r="CO12455" t="n">
        <x:f>IFERROR(IF(AND(TYPE('Workbook_Formula_Guard'!A468)=TYPE(CN12455),ISBLANK('Workbook_Formula_Guard'!A468)=ISBLANK(CN12455),EXACT('Workbook_Formula_Guard'!A468,CN12455)),0,1),1)</x:f>
        <x:v>0</x:v>
      </x:c>
    </x:row>
    <x:row r="12456">
      <x:c r="CL12456" t="str">
        <x:v>Workbook_Formula_Guard</x:v>
      </x:c>
      <x:c r="CM12456" t="str">
        <x:v>B468</x:v>
      </x:c>
      <x:c r="CN12456" t="str">
        <x:v>J44</x:v>
      </x:c>
      <x:c r="CO12456" t="n">
        <x:f>IFERROR(IF(AND(TYPE('Workbook_Formula_Guard'!B468)=TYPE(CN12456),ISBLANK('Workbook_Formula_Guard'!B468)=ISBLANK(CN12456),EXACT('Workbook_Formula_Guard'!B468,CN12456)),0,1),1)</x:f>
        <x:v>0</x:v>
      </x:c>
    </x:row>
    <x:row r="12457">
      <x:c r="CL12457" t="str">
        <x:v>Workbook_Formula_Guard</x:v>
      </x:c>
      <x:c r="CM12457" t="str">
        <x:v>C468</x:v>
      </x:c>
      <x:c r="CN12457" t="str">
        <x:v>F:=IFERROR(IF(COUNTIF('Subgroup_Overrides'!$H$11:$H$100,"A|"&amp;$C44&amp;"|"&amp;$D44)=0,"",IF(AND(COUNTIF('Subgroup_Overrides'!$H$11:$H$100,"A|"&amp;$C44&amp;"|"&amp;$D44)=1,ISNUMBER(INDEX('Subgroup_Overrides'!$F$11:$F$100,MATCH("A|"&amp;$C44&amp;"|"&amp;$D44,'Subgroup_Overrides'!$H$11:$H$100,0))),NOT(ISBLANK(INDEX('Subgroup_Overrides'!$F$11:$F$100,MATCH("A|"&amp;$C44&amp;"|"&amp;$D44,'Subgroup_Overrides'!$H$11:$H$100,0)))),INDEX('Subgroup_Overrides'!$F$11:$F$100,MATCH("A|"&amp;$C44&amp;"|"&amp;$D44,'Subgroup_Overrides'!$H$11:$H$100,0))&gt;=-1,INDEX('Subgroup_Overrides'!$F$11:$F$100,MATCH("A|"&amp;$C44&amp;"|"&amp;$D44,'Subgroup_Overrides'!$H$11:$H$100,0))&lt;=1,LEN(TRIM(INDEX('Subgroup_Overrides'!$G$11:$G$100,MATCH("A|"&amp;$C44&amp;"|"&amp;$D44,'Subgroup_Overrides'!$H$11:$H$100,0))))&gt;0),INDEX('Subgroup_Overrides'!$F$11:$F$100,MATCH("A|"&amp;$C44&amp;"|"&amp;$D44,'Subgroup_Overrides'!$H$11:$H$100,0)),"INVALID_OVERRIDE")),"INVALID_OVERRIDE")</x:v>
      </x:c>
      <x:c r="CO12457" t="n">
        <x:f>IFERROR(IF(AND(TYPE('Workbook_Formula_Guard'!C468)=TYPE(CN12457),ISBLANK('Workbook_Formula_Guard'!C468)=ISBLANK(CN12457),EXACT('Workbook_Formula_Guard'!C468,CN12457)),0,1),1)</x:f>
        <x:v>0</x:v>
      </x:c>
    </x:row>
    <x:row r="12458">
      <x:c r="CL12458" t="str">
        <x:v>Workbook_Formula_Guard</x:v>
      </x:c>
      <x:c r="CM12458" t="str">
        <x:v>A469</x:v>
      </x:c>
      <x:c r="CN12458" t="str">
        <x:v>Rights_Coverage_View</x:v>
      </x:c>
      <x:c r="CO12458" t="n">
        <x:f>IFERROR(IF(AND(TYPE('Workbook_Formula_Guard'!A469)=TYPE(CN12458),ISBLANK('Workbook_Formula_Guard'!A469)=ISBLANK(CN12458),EXACT('Workbook_Formula_Guard'!A469,CN12458)),0,1),1)</x:f>
        <x:v>0</x:v>
      </x:c>
    </x:row>
    <x:row r="12459">
      <x:c r="CL12459" t="str">
        <x:v>Workbook_Formula_Guard</x:v>
      </x:c>
      <x:c r="CM12459" t="str">
        <x:v>B469</x:v>
      </x:c>
      <x:c r="CN12459" t="str">
        <x:v>K44</x:v>
      </x:c>
      <x:c r="CO12459" t="n">
        <x:f>IFERROR(IF(AND(TYPE('Workbook_Formula_Guard'!B469)=TYPE(CN12459),ISBLANK('Workbook_Formula_Guard'!B469)=ISBLANK(CN12459),EXACT('Workbook_Formula_Guard'!B469,CN12459)),0,1),1)</x:f>
        <x:v>0</x:v>
      </x:c>
    </x:row>
    <x:row r="12460">
      <x:c r="CL12460" t="str">
        <x:v>Workbook_Formula_Guard</x:v>
      </x:c>
      <x:c r="CM12460" t="str">
        <x:v>C469</x:v>
      </x:c>
      <x:c r="CN12460" t="str">
        <x:v>F:=IFERROR(IF(COUNTIF('Subgroup_Overrides'!$H$11:$H$100,"B|"&amp;$C44&amp;"|"&amp;$D44)=0,"",IF(AND(COUNTIF('Subgroup_Overrides'!$H$11:$H$100,"B|"&amp;$C44&amp;"|"&amp;$D44)=1,ISNUMBER(INDEX('Subgroup_Overrides'!$F$11:$F$100,MATCH("B|"&amp;$C44&amp;"|"&amp;$D44,'Subgroup_Overrides'!$H$11:$H$100,0))),NOT(ISBLANK(INDEX('Subgroup_Overrides'!$F$11:$F$100,MATCH("B|"&amp;$C44&amp;"|"&amp;$D44,'Subgroup_Overrides'!$H$11:$H$100,0)))),INDEX('Subgroup_Overrides'!$F$11:$F$100,MATCH("B|"&amp;$C44&amp;"|"&amp;$D44,'Subgroup_Overrides'!$H$11:$H$100,0))&gt;=-1,INDEX('Subgroup_Overrides'!$F$11:$F$100,MATCH("B|"&amp;$C44&amp;"|"&amp;$D44,'Subgroup_Overrides'!$H$11:$H$100,0))&lt;=1,LEN(TRIM(INDEX('Subgroup_Overrides'!$G$11:$G$100,MATCH("B|"&amp;$C44&amp;"|"&amp;$D44,'Subgroup_Overrides'!$H$11:$H$100,0))))&gt;0),INDEX('Subgroup_Overrides'!$F$11:$F$100,MATCH("B|"&amp;$C44&amp;"|"&amp;$D44,'Subgroup_Overrides'!$H$11:$H$100,0)),"INVALID_OVERRIDE")),"INVALID_OVERRIDE")</x:v>
      </x:c>
      <x:c r="CO12460" t="n">
        <x:f>IFERROR(IF(AND(TYPE('Workbook_Formula_Guard'!C469)=TYPE(CN12460),ISBLANK('Workbook_Formula_Guard'!C469)=ISBLANK(CN12460),EXACT('Workbook_Formula_Guard'!C469,CN12460)),0,1),1)</x:f>
        <x:v>0</x:v>
      </x:c>
    </x:row>
    <x:row r="12461">
      <x:c r="CL12461" t="str">
        <x:v>Workbook_Formula_Guard</x:v>
      </x:c>
      <x:c r="CM12461" t="str">
        <x:v>A470</x:v>
      </x:c>
      <x:c r="CN12461" t="str">
        <x:v>Rights_Coverage_View</x:v>
      </x:c>
      <x:c r="CO12461" t="n">
        <x:f>IFERROR(IF(AND(TYPE('Workbook_Formula_Guard'!A470)=TYPE(CN12461),ISBLANK('Workbook_Formula_Guard'!A470)=ISBLANK(CN12461),EXACT('Workbook_Formula_Guard'!A470,CN12461)),0,1),1)</x:f>
        <x:v>0</x:v>
      </x:c>
    </x:row>
    <x:row r="12462">
      <x:c r="CL12462" t="str">
        <x:v>Workbook_Formula_Guard</x:v>
      </x:c>
      <x:c r="CM12462" t="str">
        <x:v>B470</x:v>
      </x:c>
      <x:c r="CN12462" t="str">
        <x:v>L44</x:v>
      </x:c>
      <x:c r="CO12462" t="n">
        <x:f>IFERROR(IF(AND(TYPE('Workbook_Formula_Guard'!B470)=TYPE(CN12462),ISBLANK('Workbook_Formula_Guard'!B470)=ISBLANK(CN12462),EXACT('Workbook_Formula_Guard'!B470,CN12462)),0,1),1)</x:f>
        <x:v>0</x:v>
      </x:c>
    </x:row>
    <x:row r="12463">
      <x:c r="CL12463" t="str">
        <x:v>Workbook_Formula_Guard</x:v>
      </x:c>
      <x:c r="CM12463" t="str">
        <x:v>C470</x:v>
      </x:c>
      <x:c r="CN12463" t="str">
        <x:v>F:=TRIM(B44)</x:v>
      </x:c>
      <x:c r="CO12463" t="n">
        <x:f>IFERROR(IF(AND(TYPE('Workbook_Formula_Guard'!C470)=TYPE(CN12463),ISBLANK('Workbook_Formula_Guard'!C470)=ISBLANK(CN12463),EXACT('Workbook_Formula_Guard'!C470,CN12463)),0,1),1)</x:f>
        <x:v>0</x:v>
      </x:c>
    </x:row>
    <x:row r="12464">
      <x:c r="CL12464" t="str">
        <x:v>Workbook_Formula_Guard</x:v>
      </x:c>
      <x:c r="CM12464" t="str">
        <x:v>A471</x:v>
      </x:c>
      <x:c r="CN12464" t="str">
        <x:v>Rights_Coverage_View</x:v>
      </x:c>
      <x:c r="CO12464" t="n">
        <x:f>IFERROR(IF(AND(TYPE('Workbook_Formula_Guard'!A471)=TYPE(CN12464),ISBLANK('Workbook_Formula_Guard'!A471)=ISBLANK(CN12464),EXACT('Workbook_Formula_Guard'!A471,CN12464)),0,1),1)</x:f>
        <x:v>0</x:v>
      </x:c>
    </x:row>
    <x:row r="12465">
      <x:c r="CL12465" t="str">
        <x:v>Workbook_Formula_Guard</x:v>
      </x:c>
      <x:c r="CM12465" t="str">
        <x:v>B471</x:v>
      </x:c>
      <x:c r="CN12465" t="str">
        <x:v>M44</x:v>
      </x:c>
      <x:c r="CO12465" t="n">
        <x:f>IFERROR(IF(AND(TYPE('Workbook_Formula_Guard'!B471)=TYPE(CN12465),ISBLANK('Workbook_Formula_Guard'!B471)=ISBLANK(CN12465),EXACT('Workbook_Formula_Guard'!B471,CN12465)),0,1),1)</x:f>
        <x:v>0</x:v>
      </x:c>
    </x:row>
    <x:row r="12466">
      <x:c r="CL12466" t="str">
        <x:v>Workbook_Formula_Guard</x:v>
      </x:c>
      <x:c r="CM12466" t="str">
        <x:v>C471</x:v>
      </x:c>
      <x:c r="CN12466" t="str">
        <x:v>F:=IF(ISNUMBER($H44),$H44,"")</x:v>
      </x:c>
      <x:c r="CO12466" t="n">
        <x:f>IFERROR(IF(AND(TYPE('Workbook_Formula_Guard'!C471)=TYPE(CN12466),ISBLANK('Workbook_Formula_Guard'!C471)=ISBLANK(CN12466),EXACT('Workbook_Formula_Guard'!C471,CN12466)),0,1),1)</x:f>
        <x:v>0</x:v>
      </x:c>
    </x:row>
    <x:row r="12467">
      <x:c r="CL12467" t="str">
        <x:v>Workbook_Formula_Guard</x:v>
      </x:c>
      <x:c r="CM12467" t="str">
        <x:v>A472</x:v>
      </x:c>
      <x:c r="CN12467" t="str">
        <x:v>Rights_Coverage_View</x:v>
      </x:c>
      <x:c r="CO12467" t="n">
        <x:f>IFERROR(IF(AND(TYPE('Workbook_Formula_Guard'!A472)=TYPE(CN12467),ISBLANK('Workbook_Formula_Guard'!A472)=ISBLANK(CN12467),EXACT('Workbook_Formula_Guard'!A472,CN12467)),0,1),1)</x:f>
        <x:v>0</x:v>
      </x:c>
    </x:row>
    <x:row r="12468">
      <x:c r="CL12468" t="str">
        <x:v>Workbook_Formula_Guard</x:v>
      </x:c>
      <x:c r="CM12468" t="str">
        <x:v>B472</x:v>
      </x:c>
      <x:c r="CN12468" t="str">
        <x:v>N44</x:v>
      </x:c>
      <x:c r="CO12468" t="n">
        <x:f>IFERROR(IF(AND(TYPE('Workbook_Formula_Guard'!B472)=TYPE(CN12468),ISBLANK('Workbook_Formula_Guard'!B472)=ISBLANK(CN12468),EXACT('Workbook_Formula_Guard'!B472,CN12468)),0,1),1)</x:f>
        <x:v>0</x:v>
      </x:c>
    </x:row>
    <x:row r="12469">
      <x:c r="CL12469" t="str">
        <x:v>Workbook_Formula_Guard</x:v>
      </x:c>
      <x:c r="CM12469" t="str">
        <x:v>C472</x:v>
      </x:c>
      <x:c r="CN12469" t="str">
        <x:v>F:=IF(ISNUMBER($I44),$I44,"")</x:v>
      </x:c>
      <x:c r="CO12469" t="n">
        <x:f>IFERROR(IF(AND(TYPE('Workbook_Formula_Guard'!C472)=TYPE(CN12469),ISBLANK('Workbook_Formula_Guard'!C472)=ISBLANK(CN12469),EXACT('Workbook_Formula_Guard'!C472,CN12469)),0,1),1)</x:f>
        <x:v>0</x:v>
      </x:c>
    </x:row>
    <x:row r="12470">
      <x:c r="CL12470" t="str">
        <x:v>Workbook_Formula_Guard</x:v>
      </x:c>
      <x:c r="CM12470" t="str">
        <x:v>A473</x:v>
      </x:c>
      <x:c r="CN12470" t="str">
        <x:v>Rights_Coverage_View</x:v>
      </x:c>
      <x:c r="CO12470" t="n">
        <x:f>IFERROR(IF(AND(TYPE('Workbook_Formula_Guard'!A473)=TYPE(CN12470),ISBLANK('Workbook_Formula_Guard'!A473)=ISBLANK(CN12470),EXACT('Workbook_Formula_Guard'!A473,CN12470)),0,1),1)</x:f>
        <x:v>0</x:v>
      </x:c>
    </x:row>
    <x:row r="12471">
      <x:c r="CL12471" t="str">
        <x:v>Workbook_Formula_Guard</x:v>
      </x:c>
      <x:c r="CM12471" t="str">
        <x:v>B473</x:v>
      </x:c>
      <x:c r="CN12471" t="str">
        <x:v>O44</x:v>
      </x:c>
      <x:c r="CO12471" t="n">
        <x:f>IFERROR(IF(AND(TYPE('Workbook_Formula_Guard'!B473)=TYPE(CN12471),ISBLANK('Workbook_Formula_Guard'!B473)=ISBLANK(CN12471),EXACT('Workbook_Formula_Guard'!B473,CN12471)),0,1),1)</x:f>
        <x:v>0</x:v>
      </x:c>
    </x:row>
    <x:row r="12472">
      <x:c r="CL12472" t="str">
        <x:v>Workbook_Formula_Guard</x:v>
      </x:c>
      <x:c r="CM12472" t="str">
        <x:v>C473</x:v>
      </x:c>
      <x:c r="CN12472" t="str">
        <x:v>F:=IF(ISNUMBER($M44),$B44&amp;"|"&amp;ROUND($M44*1000000000000,0),"")</x:v>
      </x:c>
      <x:c r="CO12472" t="n">
        <x:f>IFERROR(IF(AND(TYPE('Workbook_Formula_Guard'!C473)=TYPE(CN12472),ISBLANK('Workbook_Formula_Guard'!C473)=ISBLANK(CN12472),EXACT('Workbook_Formula_Guard'!C473,CN12472)),0,1),1)</x:f>
        <x:v>0</x:v>
      </x:c>
    </x:row>
    <x:row r="12473">
      <x:c r="CL12473" t="str">
        <x:v>Workbook_Formula_Guard</x:v>
      </x:c>
      <x:c r="CM12473" t="str">
        <x:v>A474</x:v>
      </x:c>
      <x:c r="CN12473" t="str">
        <x:v>Rights_Coverage_View</x:v>
      </x:c>
      <x:c r="CO12473" t="n">
        <x:f>IFERROR(IF(AND(TYPE('Workbook_Formula_Guard'!A474)=TYPE(CN12473),ISBLANK('Workbook_Formula_Guard'!A474)=ISBLANK(CN12473),EXACT('Workbook_Formula_Guard'!A474,CN12473)),0,1),1)</x:f>
        <x:v>0</x:v>
      </x:c>
    </x:row>
    <x:row r="12474">
      <x:c r="CL12474" t="str">
        <x:v>Workbook_Formula_Guard</x:v>
      </x:c>
      <x:c r="CM12474" t="str">
        <x:v>B474</x:v>
      </x:c>
      <x:c r="CN12474" t="str">
        <x:v>P44</x:v>
      </x:c>
      <x:c r="CO12474" t="n">
        <x:f>IFERROR(IF(AND(TYPE('Workbook_Formula_Guard'!B474)=TYPE(CN12474),ISBLANK('Workbook_Formula_Guard'!B474)=ISBLANK(CN12474),EXACT('Workbook_Formula_Guard'!B474,CN12474)),0,1),1)</x:f>
        <x:v>0</x:v>
      </x:c>
    </x:row>
    <x:row r="12475">
      <x:c r="CL12475" t="str">
        <x:v>Workbook_Formula_Guard</x:v>
      </x:c>
      <x:c r="CM12475" t="str">
        <x:v>C474</x:v>
      </x:c>
      <x:c r="CN12475" t="str">
        <x:v>F:=IF(ISNUMBER($N44),$B44&amp;"|"&amp;ROUND($N44*1000000000000,0),"")</x:v>
      </x:c>
      <x:c r="CO12475" t="n">
        <x:f>IFERROR(IF(AND(TYPE('Workbook_Formula_Guard'!C474)=TYPE(CN12475),ISBLANK('Workbook_Formula_Guard'!C474)=ISBLANK(CN12475),EXACT('Workbook_Formula_Guard'!C474,CN12475)),0,1),1)</x:f>
        <x:v>0</x:v>
      </x:c>
    </x:row>
    <x:row r="12476">
      <x:c r="CL12476" t="str">
        <x:v>Workbook_Formula_Guard</x:v>
      </x:c>
      <x:c r="CM12476" t="str">
        <x:v>A475</x:v>
      </x:c>
      <x:c r="CN12476" t="str">
        <x:v>Rights_Coverage_View</x:v>
      </x:c>
      <x:c r="CO12476" t="n">
        <x:f>IFERROR(IF(AND(TYPE('Workbook_Formula_Guard'!A475)=TYPE(CN12476),ISBLANK('Workbook_Formula_Guard'!A475)=ISBLANK(CN12476),EXACT('Workbook_Formula_Guard'!A475,CN12476)),0,1),1)</x:f>
        <x:v>0</x:v>
      </x:c>
    </x:row>
    <x:row r="12477">
      <x:c r="CL12477" t="str">
        <x:v>Workbook_Formula_Guard</x:v>
      </x:c>
      <x:c r="CM12477" t="str">
        <x:v>B475</x:v>
      </x:c>
      <x:c r="CN12477" t="str">
        <x:v>F45</x:v>
      </x:c>
      <x:c r="CO12477" t="n">
        <x:f>IFERROR(IF(AND(TYPE('Workbook_Formula_Guard'!B475)=TYPE(CN12477),ISBLANK('Workbook_Formula_Guard'!B475)=ISBLANK(CN12477),EXACT('Workbook_Formula_Guard'!B475,CN12477)),0,1),1)</x:f>
        <x:v>0</x:v>
      </x:c>
    </x:row>
    <x:row r="12478">
      <x:c r="CL12478" t="str">
        <x:v>Workbook_Formula_Guard</x:v>
      </x:c>
      <x:c r="CM12478" t="str">
        <x:v>C475</x:v>
      </x:c>
      <x:c r="CN12478" t="str">
        <x:v>F:=INDEX(I_prop!$B$7:$H$13, MATCH($C45, I_prop!$A$7:$A$13,0), MATCH($D45, I_prop!$B$6:$H$6,0))</x:v>
      </x:c>
      <x:c r="CO12478" t="n">
        <x:f>IFERROR(IF(AND(TYPE('Workbook_Formula_Guard'!C475)=TYPE(CN12478),ISBLANK('Workbook_Formula_Guard'!C475)=ISBLANK(CN12478),EXACT('Workbook_Formula_Guard'!C475,CN12478)),0,1),1)</x:f>
        <x:v>0</x:v>
      </x:c>
    </x:row>
    <x:row r="12479">
      <x:c r="CL12479" t="str">
        <x:v>Workbook_Formula_Guard</x:v>
      </x:c>
      <x:c r="CM12479" t="str">
        <x:v>A476</x:v>
      </x:c>
      <x:c r="CN12479" t="str">
        <x:v>Rights_Coverage_View</x:v>
      </x:c>
      <x:c r="CO12479" t="n">
        <x:f>IFERROR(IF(AND(TYPE('Workbook_Formula_Guard'!A476)=TYPE(CN12479),ISBLANK('Workbook_Formula_Guard'!A476)=ISBLANK(CN12479),EXACT('Workbook_Formula_Guard'!A476,CN12479)),0,1),1)</x:f>
        <x:v>0</x:v>
      </x:c>
    </x:row>
    <x:row r="12480">
      <x:c r="CL12480" t="str">
        <x:v>Workbook_Formula_Guard</x:v>
      </x:c>
      <x:c r="CM12480" t="str">
        <x:v>B476</x:v>
      </x:c>
      <x:c r="CN12480" t="str">
        <x:v>G45</x:v>
      </x:c>
      <x:c r="CO12480" t="n">
        <x:f>IFERROR(IF(AND(TYPE('Workbook_Formula_Guard'!B476)=TYPE(CN12480),ISBLANK('Workbook_Formula_Guard'!B476)=ISBLANK(CN12480),EXACT('Workbook_Formula_Guard'!B476,CN12480)),0,1),1)</x:f>
        <x:v>0</x:v>
      </x:c>
    </x:row>
    <x:row r="12481">
      <x:c r="CL12481" t="str">
        <x:v>Workbook_Formula_Guard</x:v>
      </x:c>
      <x:c r="CM12481" t="str">
        <x:v>C476</x:v>
      </x:c>
      <x:c r="CN12481" t="str">
        <x:v>F:=INDEX(I_prop!$B$18:$H$24, MATCH($C45, I_prop!$A$18:$A$24,0), MATCH($D45, I_prop!$B$17:$H$17,0))</x:v>
      </x:c>
      <x:c r="CO12481" t="n">
        <x:f>IFERROR(IF(AND(TYPE('Workbook_Formula_Guard'!C476)=TYPE(CN12481),ISBLANK('Workbook_Formula_Guard'!C476)=ISBLANK(CN12481),EXACT('Workbook_Formula_Guard'!C476,CN12481)),0,1),1)</x:f>
        <x:v>0</x:v>
      </x:c>
    </x:row>
    <x:row r="12482">
      <x:c r="CL12482" t="str">
        <x:v>Workbook_Formula_Guard</x:v>
      </x:c>
      <x:c r="CM12482" t="str">
        <x:v>A477</x:v>
      </x:c>
      <x:c r="CN12482" t="str">
        <x:v>Rights_Coverage_View</x:v>
      </x:c>
      <x:c r="CO12482" t="n">
        <x:f>IFERROR(IF(AND(TYPE('Workbook_Formula_Guard'!A477)=TYPE(CN12482),ISBLANK('Workbook_Formula_Guard'!A477)=ISBLANK(CN12482),EXACT('Workbook_Formula_Guard'!A477,CN12482)),0,1),1)</x:f>
        <x:v>0</x:v>
      </x:c>
    </x:row>
    <x:row r="12483">
      <x:c r="CL12483" t="str">
        <x:v>Workbook_Formula_Guard</x:v>
      </x:c>
      <x:c r="CM12483" t="str">
        <x:v>B477</x:v>
      </x:c>
      <x:c r="CN12483" t="str">
        <x:v>H45</x:v>
      </x:c>
      <x:c r="CO12483" t="n">
        <x:f>IFERROR(IF(AND(TYPE('Workbook_Formula_Guard'!B477)=TYPE(CN12483),ISBLANK('Workbook_Formula_Guard'!B477)=ISBLANK(CN12483),EXACT('Workbook_Formula_Guard'!B477,CN12483)),0,1),1)</x:f>
        <x:v>0</x:v>
      </x:c>
    </x:row>
    <x:row r="12484">
      <x:c r="CL12484" t="str">
        <x:v>Workbook_Formula_Guard</x:v>
      </x:c>
      <x:c r="CM12484" t="str">
        <x:v>C477</x:v>
      </x:c>
      <x:c r="CN12484" t="str">
        <x:v>F:=IF(ISNUMBER($J45),$J45,IF($J45="INVALID_OVERRIDE","INVALID_OVERRIDE",IF($F45&lt;0,MAX(-1,'Subgroup_Overrides'!$B$7*$F45),$F45)))</x:v>
      </x:c>
      <x:c r="CO12484" t="n">
        <x:f>IFERROR(IF(AND(TYPE('Workbook_Formula_Guard'!C477)=TYPE(CN12484),ISBLANK('Workbook_Formula_Guard'!C477)=ISBLANK(CN12484),EXACT('Workbook_Formula_Guard'!C477,CN12484)),0,1),1)</x:f>
        <x:v>0</x:v>
      </x:c>
    </x:row>
    <x:row r="12485">
      <x:c r="CL12485" t="str">
        <x:v>Workbook_Formula_Guard</x:v>
      </x:c>
      <x:c r="CM12485" t="str">
        <x:v>A478</x:v>
      </x:c>
      <x:c r="CN12485" t="str">
        <x:v>Rights_Coverage_View</x:v>
      </x:c>
      <x:c r="CO12485" t="n">
        <x:f>IFERROR(IF(AND(TYPE('Workbook_Formula_Guard'!A478)=TYPE(CN12485),ISBLANK('Workbook_Formula_Guard'!A478)=ISBLANK(CN12485),EXACT('Workbook_Formula_Guard'!A478,CN12485)),0,1),1)</x:f>
        <x:v>0</x:v>
      </x:c>
    </x:row>
    <x:row r="12486">
      <x:c r="CL12486" t="str">
        <x:v>Workbook_Formula_Guard</x:v>
      </x:c>
      <x:c r="CM12486" t="str">
        <x:v>B478</x:v>
      </x:c>
      <x:c r="CN12486" t="str">
        <x:v>I45</x:v>
      </x:c>
      <x:c r="CO12486" t="n">
        <x:f>IFERROR(IF(AND(TYPE('Workbook_Formula_Guard'!B478)=TYPE(CN12486),ISBLANK('Workbook_Formula_Guard'!B478)=ISBLANK(CN12486),EXACT('Workbook_Formula_Guard'!B478,CN12486)),0,1),1)</x:f>
        <x:v>0</x:v>
      </x:c>
    </x:row>
    <x:row r="12487">
      <x:c r="CL12487" t="str">
        <x:v>Workbook_Formula_Guard</x:v>
      </x:c>
      <x:c r="CM12487" t="str">
        <x:v>C478</x:v>
      </x:c>
      <x:c r="CN12487" t="str">
        <x:v>F:=IF(ISNUMBER($K45),$K45,IF($K45="INVALID_OVERRIDE","INVALID_OVERRIDE",IF($G45&lt;0,MAX(-1,'Subgroup_Overrides'!$B$7*$G45),$G45)))</x:v>
      </x:c>
      <x:c r="CO12487" t="n">
        <x:f>IFERROR(IF(AND(TYPE('Workbook_Formula_Guard'!C478)=TYPE(CN12487),ISBLANK('Workbook_Formula_Guard'!C478)=ISBLANK(CN12487),EXACT('Workbook_Formula_Guard'!C478,CN12487)),0,1),1)</x:f>
        <x:v>0</x:v>
      </x:c>
    </x:row>
    <x:row r="12488">
      <x:c r="CL12488" t="str">
        <x:v>Workbook_Formula_Guard</x:v>
      </x:c>
      <x:c r="CM12488" t="str">
        <x:v>A479</x:v>
      </x:c>
      <x:c r="CN12488" t="str">
        <x:v>Rights_Coverage_View</x:v>
      </x:c>
      <x:c r="CO12488" t="n">
        <x:f>IFERROR(IF(AND(TYPE('Workbook_Formula_Guard'!A479)=TYPE(CN12488),ISBLANK('Workbook_Formula_Guard'!A479)=ISBLANK(CN12488),EXACT('Workbook_Formula_Guard'!A479,CN12488)),0,1),1)</x:f>
        <x:v>0</x:v>
      </x:c>
    </x:row>
    <x:row r="12489">
      <x:c r="CL12489" t="str">
        <x:v>Workbook_Formula_Guard</x:v>
      </x:c>
      <x:c r="CM12489" t="str">
        <x:v>B479</x:v>
      </x:c>
      <x:c r="CN12489" t="str">
        <x:v>J45</x:v>
      </x:c>
      <x:c r="CO12489" t="n">
        <x:f>IFERROR(IF(AND(TYPE('Workbook_Formula_Guard'!B479)=TYPE(CN12489),ISBLANK('Workbook_Formula_Guard'!B479)=ISBLANK(CN12489),EXACT('Workbook_Formula_Guard'!B479,CN12489)),0,1),1)</x:f>
        <x:v>0</x:v>
      </x:c>
    </x:row>
    <x:row r="12490">
      <x:c r="CL12490" t="str">
        <x:v>Workbook_Formula_Guard</x:v>
      </x:c>
      <x:c r="CM12490" t="str">
        <x:v>C479</x:v>
      </x:c>
      <x:c r="CN12490" t="str">
        <x:v>F:=IFERROR(IF(COUNTIF('Subgroup_Overrides'!$H$11:$H$100,"A|"&amp;$C45&amp;"|"&amp;$D45)=0,"",IF(AND(COUNTIF('Subgroup_Overrides'!$H$11:$H$100,"A|"&amp;$C45&amp;"|"&amp;$D45)=1,ISNUMBER(INDEX('Subgroup_Overrides'!$F$11:$F$100,MATCH("A|"&amp;$C45&amp;"|"&amp;$D45,'Subgroup_Overrides'!$H$11:$H$100,0))),NOT(ISBLANK(INDEX('Subgroup_Overrides'!$F$11:$F$100,MATCH("A|"&amp;$C45&amp;"|"&amp;$D45,'Subgroup_Overrides'!$H$11:$H$100,0)))),INDEX('Subgroup_Overrides'!$F$11:$F$100,MATCH("A|"&amp;$C45&amp;"|"&amp;$D45,'Subgroup_Overrides'!$H$11:$H$100,0))&gt;=-1,INDEX('Subgroup_Overrides'!$F$11:$F$100,MATCH("A|"&amp;$C45&amp;"|"&amp;$D45,'Subgroup_Overrides'!$H$11:$H$100,0))&lt;=1,LEN(TRIM(INDEX('Subgroup_Overrides'!$G$11:$G$100,MATCH("A|"&amp;$C45&amp;"|"&amp;$D45,'Subgroup_Overrides'!$H$11:$H$100,0))))&gt;0),INDEX('Subgroup_Overrides'!$F$11:$F$100,MATCH("A|"&amp;$C45&amp;"|"&amp;$D45,'Subgroup_Overrides'!$H$11:$H$100,0)),"INVALID_OVERRIDE")),"INVALID_OVERRIDE")</x:v>
      </x:c>
      <x:c r="CO12490" t="n">
        <x:f>IFERROR(IF(AND(TYPE('Workbook_Formula_Guard'!C479)=TYPE(CN12490),ISBLANK('Workbook_Formula_Guard'!C479)=ISBLANK(CN12490),EXACT('Workbook_Formula_Guard'!C479,CN12490)),0,1),1)</x:f>
        <x:v>0</x:v>
      </x:c>
    </x:row>
    <x:row r="12491">
      <x:c r="CL12491" t="str">
        <x:v>Workbook_Formula_Guard</x:v>
      </x:c>
      <x:c r="CM12491" t="str">
        <x:v>A480</x:v>
      </x:c>
      <x:c r="CN12491" t="str">
        <x:v>Rights_Coverage_View</x:v>
      </x:c>
      <x:c r="CO12491" t="n">
        <x:f>IFERROR(IF(AND(TYPE('Workbook_Formula_Guard'!A480)=TYPE(CN12491),ISBLANK('Workbook_Formula_Guard'!A480)=ISBLANK(CN12491),EXACT('Workbook_Formula_Guard'!A480,CN12491)),0,1),1)</x:f>
        <x:v>0</x:v>
      </x:c>
    </x:row>
    <x:row r="12492">
      <x:c r="CL12492" t="str">
        <x:v>Workbook_Formula_Guard</x:v>
      </x:c>
      <x:c r="CM12492" t="str">
        <x:v>B480</x:v>
      </x:c>
      <x:c r="CN12492" t="str">
        <x:v>K45</x:v>
      </x:c>
      <x:c r="CO12492" t="n">
        <x:f>IFERROR(IF(AND(TYPE('Workbook_Formula_Guard'!B480)=TYPE(CN12492),ISBLANK('Workbook_Formula_Guard'!B480)=ISBLANK(CN12492),EXACT('Workbook_Formula_Guard'!B480,CN12492)),0,1),1)</x:f>
        <x:v>0</x:v>
      </x:c>
    </x:row>
    <x:row r="12493">
      <x:c r="CL12493" t="str">
        <x:v>Workbook_Formula_Guard</x:v>
      </x:c>
      <x:c r="CM12493" t="str">
        <x:v>C480</x:v>
      </x:c>
      <x:c r="CN12493" t="str">
        <x:v>F:=IFERROR(IF(COUNTIF('Subgroup_Overrides'!$H$11:$H$100,"B|"&amp;$C45&amp;"|"&amp;$D45)=0,"",IF(AND(COUNTIF('Subgroup_Overrides'!$H$11:$H$100,"B|"&amp;$C45&amp;"|"&amp;$D45)=1,ISNUMBER(INDEX('Subgroup_Overrides'!$F$11:$F$100,MATCH("B|"&amp;$C45&amp;"|"&amp;$D45,'Subgroup_Overrides'!$H$11:$H$100,0))),NOT(ISBLANK(INDEX('Subgroup_Overrides'!$F$11:$F$100,MATCH("B|"&amp;$C45&amp;"|"&amp;$D45,'Subgroup_Overrides'!$H$11:$H$100,0)))),INDEX('Subgroup_Overrides'!$F$11:$F$100,MATCH("B|"&amp;$C45&amp;"|"&amp;$D45,'Subgroup_Overrides'!$H$11:$H$100,0))&gt;=-1,INDEX('Subgroup_Overrides'!$F$11:$F$100,MATCH("B|"&amp;$C45&amp;"|"&amp;$D45,'Subgroup_Overrides'!$H$11:$H$100,0))&lt;=1,LEN(TRIM(INDEX('Subgroup_Overrides'!$G$11:$G$100,MATCH("B|"&amp;$C45&amp;"|"&amp;$D45,'Subgroup_Overrides'!$H$11:$H$100,0))))&gt;0),INDEX('Subgroup_Overrides'!$F$11:$F$100,MATCH("B|"&amp;$C45&amp;"|"&amp;$D45,'Subgroup_Overrides'!$H$11:$H$100,0)),"INVALID_OVERRIDE")),"INVALID_OVERRIDE")</x:v>
      </x:c>
      <x:c r="CO12493" t="n">
        <x:f>IFERROR(IF(AND(TYPE('Workbook_Formula_Guard'!C480)=TYPE(CN12493),ISBLANK('Workbook_Formula_Guard'!C480)=ISBLANK(CN12493),EXACT('Workbook_Formula_Guard'!C480,CN12493)),0,1),1)</x:f>
        <x:v>0</x:v>
      </x:c>
    </x:row>
    <x:row r="12494">
      <x:c r="CL12494" t="str">
        <x:v>Workbook_Formula_Guard</x:v>
      </x:c>
      <x:c r="CM12494" t="str">
        <x:v>A481</x:v>
      </x:c>
      <x:c r="CN12494" t="str">
        <x:v>Rights_Coverage_View</x:v>
      </x:c>
      <x:c r="CO12494" t="n">
        <x:f>IFERROR(IF(AND(TYPE('Workbook_Formula_Guard'!A481)=TYPE(CN12494),ISBLANK('Workbook_Formula_Guard'!A481)=ISBLANK(CN12494),EXACT('Workbook_Formula_Guard'!A481,CN12494)),0,1),1)</x:f>
        <x:v>0</x:v>
      </x:c>
    </x:row>
    <x:row r="12495">
      <x:c r="CL12495" t="str">
        <x:v>Workbook_Formula_Guard</x:v>
      </x:c>
      <x:c r="CM12495" t="str">
        <x:v>B481</x:v>
      </x:c>
      <x:c r="CN12495" t="str">
        <x:v>L45</x:v>
      </x:c>
      <x:c r="CO12495" t="n">
        <x:f>IFERROR(IF(AND(TYPE('Workbook_Formula_Guard'!B481)=TYPE(CN12495),ISBLANK('Workbook_Formula_Guard'!B481)=ISBLANK(CN12495),EXACT('Workbook_Formula_Guard'!B481,CN12495)),0,1),1)</x:f>
        <x:v>0</x:v>
      </x:c>
    </x:row>
    <x:row r="12496">
      <x:c r="CL12496" t="str">
        <x:v>Workbook_Formula_Guard</x:v>
      </x:c>
      <x:c r="CM12496" t="str">
        <x:v>C481</x:v>
      </x:c>
      <x:c r="CN12496" t="str">
        <x:v>F:=TRIM(B45)</x:v>
      </x:c>
      <x:c r="CO12496" t="n">
        <x:f>IFERROR(IF(AND(TYPE('Workbook_Formula_Guard'!C481)=TYPE(CN12496),ISBLANK('Workbook_Formula_Guard'!C481)=ISBLANK(CN12496),EXACT('Workbook_Formula_Guard'!C481,CN12496)),0,1),1)</x:f>
        <x:v>0</x:v>
      </x:c>
    </x:row>
    <x:row r="12497">
      <x:c r="CL12497" t="str">
        <x:v>Workbook_Formula_Guard</x:v>
      </x:c>
      <x:c r="CM12497" t="str">
        <x:v>A482</x:v>
      </x:c>
      <x:c r="CN12497" t="str">
        <x:v>Rights_Coverage_View</x:v>
      </x:c>
      <x:c r="CO12497" t="n">
        <x:f>IFERROR(IF(AND(TYPE('Workbook_Formula_Guard'!A482)=TYPE(CN12497),ISBLANK('Workbook_Formula_Guard'!A482)=ISBLANK(CN12497),EXACT('Workbook_Formula_Guard'!A482,CN12497)),0,1),1)</x:f>
        <x:v>0</x:v>
      </x:c>
    </x:row>
    <x:row r="12498">
      <x:c r="CL12498" t="str">
        <x:v>Workbook_Formula_Guard</x:v>
      </x:c>
      <x:c r="CM12498" t="str">
        <x:v>B482</x:v>
      </x:c>
      <x:c r="CN12498" t="str">
        <x:v>M45</x:v>
      </x:c>
      <x:c r="CO12498" t="n">
        <x:f>IFERROR(IF(AND(TYPE('Workbook_Formula_Guard'!B482)=TYPE(CN12498),ISBLANK('Workbook_Formula_Guard'!B482)=ISBLANK(CN12498),EXACT('Workbook_Formula_Guard'!B482,CN12498)),0,1),1)</x:f>
        <x:v>0</x:v>
      </x:c>
    </x:row>
    <x:row r="12499">
      <x:c r="CL12499" t="str">
        <x:v>Workbook_Formula_Guard</x:v>
      </x:c>
      <x:c r="CM12499" t="str">
        <x:v>C482</x:v>
      </x:c>
      <x:c r="CN12499" t="str">
        <x:v>F:=IF(ISNUMBER($H45),$H45,"")</x:v>
      </x:c>
      <x:c r="CO12499" t="n">
        <x:f>IFERROR(IF(AND(TYPE('Workbook_Formula_Guard'!C482)=TYPE(CN12499),ISBLANK('Workbook_Formula_Guard'!C482)=ISBLANK(CN12499),EXACT('Workbook_Formula_Guard'!C482,CN12499)),0,1),1)</x:f>
        <x:v>0</x:v>
      </x:c>
    </x:row>
    <x:row r="12500">
      <x:c r="CL12500" t="str">
        <x:v>Workbook_Formula_Guard</x:v>
      </x:c>
      <x:c r="CM12500" t="str">
        <x:v>A483</x:v>
      </x:c>
      <x:c r="CN12500" t="str">
        <x:v>Rights_Coverage_View</x:v>
      </x:c>
      <x:c r="CO12500" t="n">
        <x:f>IFERROR(IF(AND(TYPE('Workbook_Formula_Guard'!A483)=TYPE(CN12500),ISBLANK('Workbook_Formula_Guard'!A483)=ISBLANK(CN12500),EXACT('Workbook_Formula_Guard'!A483,CN12500)),0,1),1)</x:f>
        <x:v>0</x:v>
      </x:c>
    </x:row>
    <x:row r="12501">
      <x:c r="CL12501" t="str">
        <x:v>Workbook_Formula_Guard</x:v>
      </x:c>
      <x:c r="CM12501" t="str">
        <x:v>B483</x:v>
      </x:c>
      <x:c r="CN12501" t="str">
        <x:v>N45</x:v>
      </x:c>
      <x:c r="CO12501" t="n">
        <x:f>IFERROR(IF(AND(TYPE('Workbook_Formula_Guard'!B483)=TYPE(CN12501),ISBLANK('Workbook_Formula_Guard'!B483)=ISBLANK(CN12501),EXACT('Workbook_Formula_Guard'!B483,CN12501)),0,1),1)</x:f>
        <x:v>0</x:v>
      </x:c>
    </x:row>
    <x:row r="12502">
      <x:c r="CL12502" t="str">
        <x:v>Workbook_Formula_Guard</x:v>
      </x:c>
      <x:c r="CM12502" t="str">
        <x:v>C483</x:v>
      </x:c>
      <x:c r="CN12502" t="str">
        <x:v>F:=IF(ISNUMBER($I45),$I45,"")</x:v>
      </x:c>
      <x:c r="CO12502" t="n">
        <x:f>IFERROR(IF(AND(TYPE('Workbook_Formula_Guard'!C483)=TYPE(CN12502),ISBLANK('Workbook_Formula_Guard'!C483)=ISBLANK(CN12502),EXACT('Workbook_Formula_Guard'!C483,CN12502)),0,1),1)</x:f>
        <x:v>0</x:v>
      </x:c>
    </x:row>
    <x:row r="12503">
      <x:c r="CL12503" t="str">
        <x:v>Workbook_Formula_Guard</x:v>
      </x:c>
      <x:c r="CM12503" t="str">
        <x:v>A484</x:v>
      </x:c>
      <x:c r="CN12503" t="str">
        <x:v>Rights_Coverage_View</x:v>
      </x:c>
      <x:c r="CO12503" t="n">
        <x:f>IFERROR(IF(AND(TYPE('Workbook_Formula_Guard'!A484)=TYPE(CN12503),ISBLANK('Workbook_Formula_Guard'!A484)=ISBLANK(CN12503),EXACT('Workbook_Formula_Guard'!A484,CN12503)),0,1),1)</x:f>
        <x:v>0</x:v>
      </x:c>
    </x:row>
    <x:row r="12504">
      <x:c r="CL12504" t="str">
        <x:v>Workbook_Formula_Guard</x:v>
      </x:c>
      <x:c r="CM12504" t="str">
        <x:v>B484</x:v>
      </x:c>
      <x:c r="CN12504" t="str">
        <x:v>O45</x:v>
      </x:c>
      <x:c r="CO12504" t="n">
        <x:f>IFERROR(IF(AND(TYPE('Workbook_Formula_Guard'!B484)=TYPE(CN12504),ISBLANK('Workbook_Formula_Guard'!B484)=ISBLANK(CN12504),EXACT('Workbook_Formula_Guard'!B484,CN12504)),0,1),1)</x:f>
        <x:v>0</x:v>
      </x:c>
    </x:row>
    <x:row r="12505">
      <x:c r="CL12505" t="str">
        <x:v>Workbook_Formula_Guard</x:v>
      </x:c>
      <x:c r="CM12505" t="str">
        <x:v>C484</x:v>
      </x:c>
      <x:c r="CN12505" t="str">
        <x:v>F:=IF(ISNUMBER($M45),$B45&amp;"|"&amp;ROUND($M45*1000000000000,0),"")</x:v>
      </x:c>
      <x:c r="CO12505" t="n">
        <x:f>IFERROR(IF(AND(TYPE('Workbook_Formula_Guard'!C484)=TYPE(CN12505),ISBLANK('Workbook_Formula_Guard'!C484)=ISBLANK(CN12505),EXACT('Workbook_Formula_Guard'!C484,CN12505)),0,1),1)</x:f>
        <x:v>0</x:v>
      </x:c>
    </x:row>
    <x:row r="12506">
      <x:c r="CL12506" t="str">
        <x:v>Workbook_Formula_Guard</x:v>
      </x:c>
      <x:c r="CM12506" t="str">
        <x:v>A485</x:v>
      </x:c>
      <x:c r="CN12506" t="str">
        <x:v>Rights_Coverage_View</x:v>
      </x:c>
      <x:c r="CO12506" t="n">
        <x:f>IFERROR(IF(AND(TYPE('Workbook_Formula_Guard'!A485)=TYPE(CN12506),ISBLANK('Workbook_Formula_Guard'!A485)=ISBLANK(CN12506),EXACT('Workbook_Formula_Guard'!A485,CN12506)),0,1),1)</x:f>
        <x:v>0</x:v>
      </x:c>
    </x:row>
    <x:row r="12507">
      <x:c r="CL12507" t="str">
        <x:v>Workbook_Formula_Guard</x:v>
      </x:c>
      <x:c r="CM12507" t="str">
        <x:v>B485</x:v>
      </x:c>
      <x:c r="CN12507" t="str">
        <x:v>P45</x:v>
      </x:c>
      <x:c r="CO12507" t="n">
        <x:f>IFERROR(IF(AND(TYPE('Workbook_Formula_Guard'!B485)=TYPE(CN12507),ISBLANK('Workbook_Formula_Guard'!B485)=ISBLANK(CN12507),EXACT('Workbook_Formula_Guard'!B485,CN12507)),0,1),1)</x:f>
        <x:v>0</x:v>
      </x:c>
    </x:row>
    <x:row r="12508">
      <x:c r="CL12508" t="str">
        <x:v>Workbook_Formula_Guard</x:v>
      </x:c>
      <x:c r="CM12508" t="str">
        <x:v>C485</x:v>
      </x:c>
      <x:c r="CN12508" t="str">
        <x:v>F:=IF(ISNUMBER($N45),$B45&amp;"|"&amp;ROUND($N45*1000000000000,0),"")</x:v>
      </x:c>
      <x:c r="CO12508" t="n">
        <x:f>IFERROR(IF(AND(TYPE('Workbook_Formula_Guard'!C485)=TYPE(CN12508),ISBLANK('Workbook_Formula_Guard'!C485)=ISBLANK(CN12508),EXACT('Workbook_Formula_Guard'!C485,CN12508)),0,1),1)</x:f>
        <x:v>0</x:v>
      </x:c>
    </x:row>
    <x:row r="12509">
      <x:c r="CL12509" t="str">
        <x:v>Workbook_Formula_Guard</x:v>
      </x:c>
      <x:c r="CM12509" t="str">
        <x:v>A486</x:v>
      </x:c>
      <x:c r="CN12509" t="str">
        <x:v>Rights_Coverage_View</x:v>
      </x:c>
      <x:c r="CO12509" t="n">
        <x:f>IFERROR(IF(AND(TYPE('Workbook_Formula_Guard'!A486)=TYPE(CN12509),ISBLANK('Workbook_Formula_Guard'!A486)=ISBLANK(CN12509),EXACT('Workbook_Formula_Guard'!A486,CN12509)),0,1),1)</x:f>
        <x:v>0</x:v>
      </x:c>
    </x:row>
    <x:row r="12510">
      <x:c r="CL12510" t="str">
        <x:v>Workbook_Formula_Guard</x:v>
      </x:c>
      <x:c r="CM12510" t="str">
        <x:v>B486</x:v>
      </x:c>
      <x:c r="CN12510" t="str">
        <x:v>F46</x:v>
      </x:c>
      <x:c r="CO12510" t="n">
        <x:f>IFERROR(IF(AND(TYPE('Workbook_Formula_Guard'!B486)=TYPE(CN12510),ISBLANK('Workbook_Formula_Guard'!B486)=ISBLANK(CN12510),EXACT('Workbook_Formula_Guard'!B486,CN12510)),0,1),1)</x:f>
        <x:v>0</x:v>
      </x:c>
    </x:row>
    <x:row r="12511">
      <x:c r="CL12511" t="str">
        <x:v>Workbook_Formula_Guard</x:v>
      </x:c>
      <x:c r="CM12511" t="str">
        <x:v>C486</x:v>
      </x:c>
      <x:c r="CN12511" t="str">
        <x:v>F:=INDEX(I_prop!$B$7:$H$13, MATCH($C46, I_prop!$A$7:$A$13,0), MATCH($D46, I_prop!$B$6:$H$6,0))</x:v>
      </x:c>
      <x:c r="CO12511" t="n">
        <x:f>IFERROR(IF(AND(TYPE('Workbook_Formula_Guard'!C486)=TYPE(CN12511),ISBLANK('Workbook_Formula_Guard'!C486)=ISBLANK(CN12511),EXACT('Workbook_Formula_Guard'!C486,CN12511)),0,1),1)</x:f>
        <x:v>0</x:v>
      </x:c>
    </x:row>
    <x:row r="12512">
      <x:c r="CL12512" t="str">
        <x:v>Workbook_Formula_Guard</x:v>
      </x:c>
      <x:c r="CM12512" t="str">
        <x:v>A487</x:v>
      </x:c>
      <x:c r="CN12512" t="str">
        <x:v>Rights_Coverage_View</x:v>
      </x:c>
      <x:c r="CO12512" t="n">
        <x:f>IFERROR(IF(AND(TYPE('Workbook_Formula_Guard'!A487)=TYPE(CN12512),ISBLANK('Workbook_Formula_Guard'!A487)=ISBLANK(CN12512),EXACT('Workbook_Formula_Guard'!A487,CN12512)),0,1),1)</x:f>
        <x:v>0</x:v>
      </x:c>
    </x:row>
    <x:row r="12513">
      <x:c r="CL12513" t="str">
        <x:v>Workbook_Formula_Guard</x:v>
      </x:c>
      <x:c r="CM12513" t="str">
        <x:v>B487</x:v>
      </x:c>
      <x:c r="CN12513" t="str">
        <x:v>G46</x:v>
      </x:c>
      <x:c r="CO12513" t="n">
        <x:f>IFERROR(IF(AND(TYPE('Workbook_Formula_Guard'!B487)=TYPE(CN12513),ISBLANK('Workbook_Formula_Guard'!B487)=ISBLANK(CN12513),EXACT('Workbook_Formula_Guard'!B487,CN12513)),0,1),1)</x:f>
        <x:v>0</x:v>
      </x:c>
    </x:row>
    <x:row r="12514">
      <x:c r="CL12514" t="str">
        <x:v>Workbook_Formula_Guard</x:v>
      </x:c>
      <x:c r="CM12514" t="str">
        <x:v>C487</x:v>
      </x:c>
      <x:c r="CN12514" t="str">
        <x:v>F:=INDEX(I_prop!$B$18:$H$24, MATCH($C46, I_prop!$A$18:$A$24,0), MATCH($D46, I_prop!$B$17:$H$17,0))</x:v>
      </x:c>
      <x:c r="CO12514" t="n">
        <x:f>IFERROR(IF(AND(TYPE('Workbook_Formula_Guard'!C487)=TYPE(CN12514),ISBLANK('Workbook_Formula_Guard'!C487)=ISBLANK(CN12514),EXACT('Workbook_Formula_Guard'!C487,CN12514)),0,1),1)</x:f>
        <x:v>0</x:v>
      </x:c>
    </x:row>
    <x:row r="12515">
      <x:c r="CL12515" t="str">
        <x:v>Workbook_Formula_Guard</x:v>
      </x:c>
      <x:c r="CM12515" t="str">
        <x:v>A488</x:v>
      </x:c>
      <x:c r="CN12515" t="str">
        <x:v>Rights_Coverage_View</x:v>
      </x:c>
      <x:c r="CO12515" t="n">
        <x:f>IFERROR(IF(AND(TYPE('Workbook_Formula_Guard'!A488)=TYPE(CN12515),ISBLANK('Workbook_Formula_Guard'!A488)=ISBLANK(CN12515),EXACT('Workbook_Formula_Guard'!A488,CN12515)),0,1),1)</x:f>
        <x:v>0</x:v>
      </x:c>
    </x:row>
    <x:row r="12516">
      <x:c r="CL12516" t="str">
        <x:v>Workbook_Formula_Guard</x:v>
      </x:c>
      <x:c r="CM12516" t="str">
        <x:v>B488</x:v>
      </x:c>
      <x:c r="CN12516" t="str">
        <x:v>H46</x:v>
      </x:c>
      <x:c r="CO12516" t="n">
        <x:f>IFERROR(IF(AND(TYPE('Workbook_Formula_Guard'!B488)=TYPE(CN12516),ISBLANK('Workbook_Formula_Guard'!B488)=ISBLANK(CN12516),EXACT('Workbook_Formula_Guard'!B488,CN12516)),0,1),1)</x:f>
        <x:v>0</x:v>
      </x:c>
    </x:row>
    <x:row r="12517">
      <x:c r="CL12517" t="str">
        <x:v>Workbook_Formula_Guard</x:v>
      </x:c>
      <x:c r="CM12517" t="str">
        <x:v>C488</x:v>
      </x:c>
      <x:c r="CN12517" t="str">
        <x:v>F:=IF(ISNUMBER($J46),$J46,IF($J46="INVALID_OVERRIDE","INVALID_OVERRIDE",IF($F46&lt;0,MAX(-1,'Subgroup_Overrides'!$B$7*$F46),$F46)))</x:v>
      </x:c>
      <x:c r="CO12517" t="n">
        <x:f>IFERROR(IF(AND(TYPE('Workbook_Formula_Guard'!C488)=TYPE(CN12517),ISBLANK('Workbook_Formula_Guard'!C488)=ISBLANK(CN12517),EXACT('Workbook_Formula_Guard'!C488,CN12517)),0,1),1)</x:f>
        <x:v>0</x:v>
      </x:c>
    </x:row>
    <x:row r="12518">
      <x:c r="CL12518" t="str">
        <x:v>Workbook_Formula_Guard</x:v>
      </x:c>
      <x:c r="CM12518" t="str">
        <x:v>A489</x:v>
      </x:c>
      <x:c r="CN12518" t="str">
        <x:v>Rights_Coverage_View</x:v>
      </x:c>
      <x:c r="CO12518" t="n">
        <x:f>IFERROR(IF(AND(TYPE('Workbook_Formula_Guard'!A489)=TYPE(CN12518),ISBLANK('Workbook_Formula_Guard'!A489)=ISBLANK(CN12518),EXACT('Workbook_Formula_Guard'!A489,CN12518)),0,1),1)</x:f>
        <x:v>0</x:v>
      </x:c>
    </x:row>
    <x:row r="12519">
      <x:c r="CL12519" t="str">
        <x:v>Workbook_Formula_Guard</x:v>
      </x:c>
      <x:c r="CM12519" t="str">
        <x:v>B489</x:v>
      </x:c>
      <x:c r="CN12519" t="str">
        <x:v>I46</x:v>
      </x:c>
      <x:c r="CO12519" t="n">
        <x:f>IFERROR(IF(AND(TYPE('Workbook_Formula_Guard'!B489)=TYPE(CN12519),ISBLANK('Workbook_Formula_Guard'!B489)=ISBLANK(CN12519),EXACT('Workbook_Formula_Guard'!B489,CN12519)),0,1),1)</x:f>
        <x:v>0</x:v>
      </x:c>
    </x:row>
    <x:row r="12520">
      <x:c r="CL12520" t="str">
        <x:v>Workbook_Formula_Guard</x:v>
      </x:c>
      <x:c r="CM12520" t="str">
        <x:v>C489</x:v>
      </x:c>
      <x:c r="CN12520" t="str">
        <x:v>F:=IF(ISNUMBER($K46),$K46,IF($K46="INVALID_OVERRIDE","INVALID_OVERRIDE",IF($G46&lt;0,MAX(-1,'Subgroup_Overrides'!$B$7*$G46),$G46)))</x:v>
      </x:c>
      <x:c r="CO12520" t="n">
        <x:f>IFERROR(IF(AND(TYPE('Workbook_Formula_Guard'!C489)=TYPE(CN12520),ISBLANK('Workbook_Formula_Guard'!C489)=ISBLANK(CN12520),EXACT('Workbook_Formula_Guard'!C489,CN12520)),0,1),1)</x:f>
        <x:v>0</x:v>
      </x:c>
    </x:row>
    <x:row r="12521">
      <x:c r="CL12521" t="str">
        <x:v>Workbook_Formula_Guard</x:v>
      </x:c>
      <x:c r="CM12521" t="str">
        <x:v>A490</x:v>
      </x:c>
      <x:c r="CN12521" t="str">
        <x:v>Rights_Coverage_View</x:v>
      </x:c>
      <x:c r="CO12521" t="n">
        <x:f>IFERROR(IF(AND(TYPE('Workbook_Formula_Guard'!A490)=TYPE(CN12521),ISBLANK('Workbook_Formula_Guard'!A490)=ISBLANK(CN12521),EXACT('Workbook_Formula_Guard'!A490,CN12521)),0,1),1)</x:f>
        <x:v>0</x:v>
      </x:c>
    </x:row>
    <x:row r="12522">
      <x:c r="CL12522" t="str">
        <x:v>Workbook_Formula_Guard</x:v>
      </x:c>
      <x:c r="CM12522" t="str">
        <x:v>B490</x:v>
      </x:c>
      <x:c r="CN12522" t="str">
        <x:v>J46</x:v>
      </x:c>
      <x:c r="CO12522" t="n">
        <x:f>IFERROR(IF(AND(TYPE('Workbook_Formula_Guard'!B490)=TYPE(CN12522),ISBLANK('Workbook_Formula_Guard'!B490)=ISBLANK(CN12522),EXACT('Workbook_Formula_Guard'!B490,CN12522)),0,1),1)</x:f>
        <x:v>0</x:v>
      </x:c>
    </x:row>
    <x:row r="12523">
      <x:c r="CL12523" t="str">
        <x:v>Workbook_Formula_Guard</x:v>
      </x:c>
      <x:c r="CM12523" t="str">
        <x:v>C490</x:v>
      </x:c>
      <x:c r="CN12523" t="str">
        <x:v>F:=IFERROR(IF(COUNTIF('Subgroup_Overrides'!$H$11:$H$100,"A|"&amp;$C46&amp;"|"&amp;$D46)=0,"",IF(AND(COUNTIF('Subgroup_Overrides'!$H$11:$H$100,"A|"&amp;$C46&amp;"|"&amp;$D46)=1,ISNUMBER(INDEX('Subgroup_Overrides'!$F$11:$F$100,MATCH("A|"&amp;$C46&amp;"|"&amp;$D46,'Subgroup_Overrides'!$H$11:$H$100,0))),NOT(ISBLANK(INDEX('Subgroup_Overrides'!$F$11:$F$100,MATCH("A|"&amp;$C46&amp;"|"&amp;$D46,'Subgroup_Overrides'!$H$11:$H$100,0)))),INDEX('Subgroup_Overrides'!$F$11:$F$100,MATCH("A|"&amp;$C46&amp;"|"&amp;$D46,'Subgroup_Overrides'!$H$11:$H$100,0))&gt;=-1,INDEX('Subgroup_Overrides'!$F$11:$F$100,MATCH("A|"&amp;$C46&amp;"|"&amp;$D46,'Subgroup_Overrides'!$H$11:$H$100,0))&lt;=1,LEN(TRIM(INDEX('Subgroup_Overrides'!$G$11:$G$100,MATCH("A|"&amp;$C46&amp;"|"&amp;$D46,'Subgroup_Overrides'!$H$11:$H$100,0))))&gt;0),INDEX('Subgroup_Overrides'!$F$11:$F$100,MATCH("A|"&amp;$C46&amp;"|"&amp;$D46,'Subgroup_Overrides'!$H$11:$H$100,0)),"INVALID_OVERRIDE")),"INVALID_OVERRIDE")</x:v>
      </x:c>
      <x:c r="CO12523" t="n">
        <x:f>IFERROR(IF(AND(TYPE('Workbook_Formula_Guard'!C490)=TYPE(CN12523),ISBLANK('Workbook_Formula_Guard'!C490)=ISBLANK(CN12523),EXACT('Workbook_Formula_Guard'!C490,CN12523)),0,1),1)</x:f>
        <x:v>0</x:v>
      </x:c>
    </x:row>
    <x:row r="12524">
      <x:c r="CL12524" t="str">
        <x:v>Workbook_Formula_Guard</x:v>
      </x:c>
      <x:c r="CM12524" t="str">
        <x:v>A491</x:v>
      </x:c>
      <x:c r="CN12524" t="str">
        <x:v>Rights_Coverage_View</x:v>
      </x:c>
      <x:c r="CO12524" t="n">
        <x:f>IFERROR(IF(AND(TYPE('Workbook_Formula_Guard'!A491)=TYPE(CN12524),ISBLANK('Workbook_Formula_Guard'!A491)=ISBLANK(CN12524),EXACT('Workbook_Formula_Guard'!A491,CN12524)),0,1),1)</x:f>
        <x:v>0</x:v>
      </x:c>
    </x:row>
    <x:row r="12525">
      <x:c r="CL12525" t="str">
        <x:v>Workbook_Formula_Guard</x:v>
      </x:c>
      <x:c r="CM12525" t="str">
        <x:v>B491</x:v>
      </x:c>
      <x:c r="CN12525" t="str">
        <x:v>K46</x:v>
      </x:c>
      <x:c r="CO12525" t="n">
        <x:f>IFERROR(IF(AND(TYPE('Workbook_Formula_Guard'!B491)=TYPE(CN12525),ISBLANK('Workbook_Formula_Guard'!B491)=ISBLANK(CN12525),EXACT('Workbook_Formula_Guard'!B491,CN12525)),0,1),1)</x:f>
        <x:v>0</x:v>
      </x:c>
    </x:row>
    <x:row r="12526">
      <x:c r="CL12526" t="str">
        <x:v>Workbook_Formula_Guard</x:v>
      </x:c>
      <x:c r="CM12526" t="str">
        <x:v>C491</x:v>
      </x:c>
      <x:c r="CN12526" t="str">
        <x:v>F:=IFERROR(IF(COUNTIF('Subgroup_Overrides'!$H$11:$H$100,"B|"&amp;$C46&amp;"|"&amp;$D46)=0,"",IF(AND(COUNTIF('Subgroup_Overrides'!$H$11:$H$100,"B|"&amp;$C46&amp;"|"&amp;$D46)=1,ISNUMBER(INDEX('Subgroup_Overrides'!$F$11:$F$100,MATCH("B|"&amp;$C46&amp;"|"&amp;$D46,'Subgroup_Overrides'!$H$11:$H$100,0))),NOT(ISBLANK(INDEX('Subgroup_Overrides'!$F$11:$F$100,MATCH("B|"&amp;$C46&amp;"|"&amp;$D46,'Subgroup_Overrides'!$H$11:$H$100,0)))),INDEX('Subgroup_Overrides'!$F$11:$F$100,MATCH("B|"&amp;$C46&amp;"|"&amp;$D46,'Subgroup_Overrides'!$H$11:$H$100,0))&gt;=-1,INDEX('Subgroup_Overrides'!$F$11:$F$100,MATCH("B|"&amp;$C46&amp;"|"&amp;$D46,'Subgroup_Overrides'!$H$11:$H$100,0))&lt;=1,LEN(TRIM(INDEX('Subgroup_Overrides'!$G$11:$G$100,MATCH("B|"&amp;$C46&amp;"|"&amp;$D46,'Subgroup_Overrides'!$H$11:$H$100,0))))&gt;0),INDEX('Subgroup_Overrides'!$F$11:$F$100,MATCH("B|"&amp;$C46&amp;"|"&amp;$D46,'Subgroup_Overrides'!$H$11:$H$100,0)),"INVALID_OVERRIDE")),"INVALID_OVERRIDE")</x:v>
      </x:c>
      <x:c r="CO12526" t="n">
        <x:f>IFERROR(IF(AND(TYPE('Workbook_Formula_Guard'!C491)=TYPE(CN12526),ISBLANK('Workbook_Formula_Guard'!C491)=ISBLANK(CN12526),EXACT('Workbook_Formula_Guard'!C491,CN12526)),0,1),1)</x:f>
        <x:v>0</x:v>
      </x:c>
    </x:row>
    <x:row r="12527">
      <x:c r="CL12527" t="str">
        <x:v>Workbook_Formula_Guard</x:v>
      </x:c>
      <x:c r="CM12527" t="str">
        <x:v>A492</x:v>
      </x:c>
      <x:c r="CN12527" t="str">
        <x:v>Rights_Coverage_View</x:v>
      </x:c>
      <x:c r="CO12527" t="n">
        <x:f>IFERROR(IF(AND(TYPE('Workbook_Formula_Guard'!A492)=TYPE(CN12527),ISBLANK('Workbook_Formula_Guard'!A492)=ISBLANK(CN12527),EXACT('Workbook_Formula_Guard'!A492,CN12527)),0,1),1)</x:f>
        <x:v>0</x:v>
      </x:c>
    </x:row>
    <x:row r="12528">
      <x:c r="CL12528" t="str">
        <x:v>Workbook_Formula_Guard</x:v>
      </x:c>
      <x:c r="CM12528" t="str">
        <x:v>B492</x:v>
      </x:c>
      <x:c r="CN12528" t="str">
        <x:v>L46</x:v>
      </x:c>
      <x:c r="CO12528" t="n">
        <x:f>IFERROR(IF(AND(TYPE('Workbook_Formula_Guard'!B492)=TYPE(CN12528),ISBLANK('Workbook_Formula_Guard'!B492)=ISBLANK(CN12528),EXACT('Workbook_Formula_Guard'!B492,CN12528)),0,1),1)</x:f>
        <x:v>0</x:v>
      </x:c>
    </x:row>
    <x:row r="12529">
      <x:c r="CL12529" t="str">
        <x:v>Workbook_Formula_Guard</x:v>
      </x:c>
      <x:c r="CM12529" t="str">
        <x:v>C492</x:v>
      </x:c>
      <x:c r="CN12529" t="str">
        <x:v>F:=TRIM(B46)</x:v>
      </x:c>
      <x:c r="CO12529" t="n">
        <x:f>IFERROR(IF(AND(TYPE('Workbook_Formula_Guard'!C492)=TYPE(CN12529),ISBLANK('Workbook_Formula_Guard'!C492)=ISBLANK(CN12529),EXACT('Workbook_Formula_Guard'!C492,CN12529)),0,1),1)</x:f>
        <x:v>0</x:v>
      </x:c>
    </x:row>
    <x:row r="12530">
      <x:c r="CL12530" t="str">
        <x:v>Workbook_Formula_Guard</x:v>
      </x:c>
      <x:c r="CM12530" t="str">
        <x:v>A493</x:v>
      </x:c>
      <x:c r="CN12530" t="str">
        <x:v>Rights_Coverage_View</x:v>
      </x:c>
      <x:c r="CO12530" t="n">
        <x:f>IFERROR(IF(AND(TYPE('Workbook_Formula_Guard'!A493)=TYPE(CN12530),ISBLANK('Workbook_Formula_Guard'!A493)=ISBLANK(CN12530),EXACT('Workbook_Formula_Guard'!A493,CN12530)),0,1),1)</x:f>
        <x:v>0</x:v>
      </x:c>
    </x:row>
    <x:row r="12531">
      <x:c r="CL12531" t="str">
        <x:v>Workbook_Formula_Guard</x:v>
      </x:c>
      <x:c r="CM12531" t="str">
        <x:v>B493</x:v>
      </x:c>
      <x:c r="CN12531" t="str">
        <x:v>M46</x:v>
      </x:c>
      <x:c r="CO12531" t="n">
        <x:f>IFERROR(IF(AND(TYPE('Workbook_Formula_Guard'!B493)=TYPE(CN12531),ISBLANK('Workbook_Formula_Guard'!B493)=ISBLANK(CN12531),EXACT('Workbook_Formula_Guard'!B493,CN12531)),0,1),1)</x:f>
        <x:v>0</x:v>
      </x:c>
    </x:row>
    <x:row r="12532">
      <x:c r="CL12532" t="str">
        <x:v>Workbook_Formula_Guard</x:v>
      </x:c>
      <x:c r="CM12532" t="str">
        <x:v>C493</x:v>
      </x:c>
      <x:c r="CN12532" t="str">
        <x:v>F:=IF(ISNUMBER($H46),$H46,"")</x:v>
      </x:c>
      <x:c r="CO12532" t="n">
        <x:f>IFERROR(IF(AND(TYPE('Workbook_Formula_Guard'!C493)=TYPE(CN12532),ISBLANK('Workbook_Formula_Guard'!C493)=ISBLANK(CN12532),EXACT('Workbook_Formula_Guard'!C493,CN12532)),0,1),1)</x:f>
        <x:v>0</x:v>
      </x:c>
    </x:row>
    <x:row r="12533">
      <x:c r="CL12533" t="str">
        <x:v>Workbook_Formula_Guard</x:v>
      </x:c>
      <x:c r="CM12533" t="str">
        <x:v>A494</x:v>
      </x:c>
      <x:c r="CN12533" t="str">
        <x:v>Rights_Coverage_View</x:v>
      </x:c>
      <x:c r="CO12533" t="n">
        <x:f>IFERROR(IF(AND(TYPE('Workbook_Formula_Guard'!A494)=TYPE(CN12533),ISBLANK('Workbook_Formula_Guard'!A494)=ISBLANK(CN12533),EXACT('Workbook_Formula_Guard'!A494,CN12533)),0,1),1)</x:f>
        <x:v>0</x:v>
      </x:c>
    </x:row>
    <x:row r="12534">
      <x:c r="CL12534" t="str">
        <x:v>Workbook_Formula_Guard</x:v>
      </x:c>
      <x:c r="CM12534" t="str">
        <x:v>B494</x:v>
      </x:c>
      <x:c r="CN12534" t="str">
        <x:v>N46</x:v>
      </x:c>
      <x:c r="CO12534" t="n">
        <x:f>IFERROR(IF(AND(TYPE('Workbook_Formula_Guard'!B494)=TYPE(CN12534),ISBLANK('Workbook_Formula_Guard'!B494)=ISBLANK(CN12534),EXACT('Workbook_Formula_Guard'!B494,CN12534)),0,1),1)</x:f>
        <x:v>0</x:v>
      </x:c>
    </x:row>
    <x:row r="12535">
      <x:c r="CL12535" t="str">
        <x:v>Workbook_Formula_Guard</x:v>
      </x:c>
      <x:c r="CM12535" t="str">
        <x:v>C494</x:v>
      </x:c>
      <x:c r="CN12535" t="str">
        <x:v>F:=IF(ISNUMBER($I46),$I46,"")</x:v>
      </x:c>
      <x:c r="CO12535" t="n">
        <x:f>IFERROR(IF(AND(TYPE('Workbook_Formula_Guard'!C494)=TYPE(CN12535),ISBLANK('Workbook_Formula_Guard'!C494)=ISBLANK(CN12535),EXACT('Workbook_Formula_Guard'!C494,CN12535)),0,1),1)</x:f>
        <x:v>0</x:v>
      </x:c>
    </x:row>
    <x:row r="12536">
      <x:c r="CL12536" t="str">
        <x:v>Workbook_Formula_Guard</x:v>
      </x:c>
      <x:c r="CM12536" t="str">
        <x:v>A495</x:v>
      </x:c>
      <x:c r="CN12536" t="str">
        <x:v>Rights_Coverage_View</x:v>
      </x:c>
      <x:c r="CO12536" t="n">
        <x:f>IFERROR(IF(AND(TYPE('Workbook_Formula_Guard'!A495)=TYPE(CN12536),ISBLANK('Workbook_Formula_Guard'!A495)=ISBLANK(CN12536),EXACT('Workbook_Formula_Guard'!A495,CN12536)),0,1),1)</x:f>
        <x:v>0</x:v>
      </x:c>
    </x:row>
    <x:row r="12537">
      <x:c r="CL12537" t="str">
        <x:v>Workbook_Formula_Guard</x:v>
      </x:c>
      <x:c r="CM12537" t="str">
        <x:v>B495</x:v>
      </x:c>
      <x:c r="CN12537" t="str">
        <x:v>O46</x:v>
      </x:c>
      <x:c r="CO12537" t="n">
        <x:f>IFERROR(IF(AND(TYPE('Workbook_Formula_Guard'!B495)=TYPE(CN12537),ISBLANK('Workbook_Formula_Guard'!B495)=ISBLANK(CN12537),EXACT('Workbook_Formula_Guard'!B495,CN12537)),0,1),1)</x:f>
        <x:v>0</x:v>
      </x:c>
    </x:row>
    <x:row r="12538">
      <x:c r="CL12538" t="str">
        <x:v>Workbook_Formula_Guard</x:v>
      </x:c>
      <x:c r="CM12538" t="str">
        <x:v>C495</x:v>
      </x:c>
      <x:c r="CN12538" t="str">
        <x:v>F:=IF(ISNUMBER($M46),$B46&amp;"|"&amp;ROUND($M46*1000000000000,0),"")</x:v>
      </x:c>
      <x:c r="CO12538" t="n">
        <x:f>IFERROR(IF(AND(TYPE('Workbook_Formula_Guard'!C495)=TYPE(CN12538),ISBLANK('Workbook_Formula_Guard'!C495)=ISBLANK(CN12538),EXACT('Workbook_Formula_Guard'!C495,CN12538)),0,1),1)</x:f>
        <x:v>0</x:v>
      </x:c>
    </x:row>
    <x:row r="12539">
      <x:c r="CL12539" t="str">
        <x:v>Workbook_Formula_Guard</x:v>
      </x:c>
      <x:c r="CM12539" t="str">
        <x:v>A496</x:v>
      </x:c>
      <x:c r="CN12539" t="str">
        <x:v>Rights_Coverage_View</x:v>
      </x:c>
      <x:c r="CO12539" t="n">
        <x:f>IFERROR(IF(AND(TYPE('Workbook_Formula_Guard'!A496)=TYPE(CN12539),ISBLANK('Workbook_Formula_Guard'!A496)=ISBLANK(CN12539),EXACT('Workbook_Formula_Guard'!A496,CN12539)),0,1),1)</x:f>
        <x:v>0</x:v>
      </x:c>
    </x:row>
    <x:row r="12540">
      <x:c r="CL12540" t="str">
        <x:v>Workbook_Formula_Guard</x:v>
      </x:c>
      <x:c r="CM12540" t="str">
        <x:v>B496</x:v>
      </x:c>
      <x:c r="CN12540" t="str">
        <x:v>P46</x:v>
      </x:c>
      <x:c r="CO12540" t="n">
        <x:f>IFERROR(IF(AND(TYPE('Workbook_Formula_Guard'!B496)=TYPE(CN12540),ISBLANK('Workbook_Formula_Guard'!B496)=ISBLANK(CN12540),EXACT('Workbook_Formula_Guard'!B496,CN12540)),0,1),1)</x:f>
        <x:v>0</x:v>
      </x:c>
    </x:row>
    <x:row r="12541">
      <x:c r="CL12541" t="str">
        <x:v>Workbook_Formula_Guard</x:v>
      </x:c>
      <x:c r="CM12541" t="str">
        <x:v>C496</x:v>
      </x:c>
      <x:c r="CN12541" t="str">
        <x:v>F:=IF(ISNUMBER($N46),$B46&amp;"|"&amp;ROUND($N46*1000000000000,0),"")</x:v>
      </x:c>
      <x:c r="CO12541" t="n">
        <x:f>IFERROR(IF(AND(TYPE('Workbook_Formula_Guard'!C496)=TYPE(CN12541),ISBLANK('Workbook_Formula_Guard'!C496)=ISBLANK(CN12541),EXACT('Workbook_Formula_Guard'!C496,CN12541)),0,1),1)</x:f>
        <x:v>0</x:v>
      </x:c>
    </x:row>
    <x:row r="12542">
      <x:c r="CL12542" t="str">
        <x:v>Workbook_Formula_Guard</x:v>
      </x:c>
      <x:c r="CM12542" t="str">
        <x:v>A497</x:v>
      </x:c>
      <x:c r="CN12542" t="str">
        <x:v>Rights_Coverage_View</x:v>
      </x:c>
      <x:c r="CO12542" t="n">
        <x:f>IFERROR(IF(AND(TYPE('Workbook_Formula_Guard'!A497)=TYPE(CN12542),ISBLANK('Workbook_Formula_Guard'!A497)=ISBLANK(CN12542),EXACT('Workbook_Formula_Guard'!A497,CN12542)),0,1),1)</x:f>
        <x:v>0</x:v>
      </x:c>
    </x:row>
    <x:row r="12543">
      <x:c r="CL12543" t="str">
        <x:v>Workbook_Formula_Guard</x:v>
      </x:c>
      <x:c r="CM12543" t="str">
        <x:v>B497</x:v>
      </x:c>
      <x:c r="CN12543" t="str">
        <x:v>F47</x:v>
      </x:c>
      <x:c r="CO12543" t="n">
        <x:f>IFERROR(IF(AND(TYPE('Workbook_Formula_Guard'!B497)=TYPE(CN12543),ISBLANK('Workbook_Formula_Guard'!B497)=ISBLANK(CN12543),EXACT('Workbook_Formula_Guard'!B497,CN12543)),0,1),1)</x:f>
        <x:v>0</x:v>
      </x:c>
    </x:row>
    <x:row r="12544">
      <x:c r="CL12544" t="str">
        <x:v>Workbook_Formula_Guard</x:v>
      </x:c>
      <x:c r="CM12544" t="str">
        <x:v>C497</x:v>
      </x:c>
      <x:c r="CN12544" t="str">
        <x:v>F:=INDEX(I_prop!$B$7:$H$13, MATCH($C47, I_prop!$A$7:$A$13,0), MATCH($D47, I_prop!$B$6:$H$6,0))</x:v>
      </x:c>
      <x:c r="CO12544" t="n">
        <x:f>IFERROR(IF(AND(TYPE('Workbook_Formula_Guard'!C497)=TYPE(CN12544),ISBLANK('Workbook_Formula_Guard'!C497)=ISBLANK(CN12544),EXACT('Workbook_Formula_Guard'!C497,CN12544)),0,1),1)</x:f>
        <x:v>0</x:v>
      </x:c>
    </x:row>
    <x:row r="12545">
      <x:c r="CL12545" t="str">
        <x:v>Workbook_Formula_Guard</x:v>
      </x:c>
      <x:c r="CM12545" t="str">
        <x:v>A498</x:v>
      </x:c>
      <x:c r="CN12545" t="str">
        <x:v>Rights_Coverage_View</x:v>
      </x:c>
      <x:c r="CO12545" t="n">
        <x:f>IFERROR(IF(AND(TYPE('Workbook_Formula_Guard'!A498)=TYPE(CN12545),ISBLANK('Workbook_Formula_Guard'!A498)=ISBLANK(CN12545),EXACT('Workbook_Formula_Guard'!A498,CN12545)),0,1),1)</x:f>
        <x:v>0</x:v>
      </x:c>
    </x:row>
    <x:row r="12546">
      <x:c r="CL12546" t="str">
        <x:v>Workbook_Formula_Guard</x:v>
      </x:c>
      <x:c r="CM12546" t="str">
        <x:v>B498</x:v>
      </x:c>
      <x:c r="CN12546" t="str">
        <x:v>G47</x:v>
      </x:c>
      <x:c r="CO12546" t="n">
        <x:f>IFERROR(IF(AND(TYPE('Workbook_Formula_Guard'!B498)=TYPE(CN12546),ISBLANK('Workbook_Formula_Guard'!B498)=ISBLANK(CN12546),EXACT('Workbook_Formula_Guard'!B498,CN12546)),0,1),1)</x:f>
        <x:v>0</x:v>
      </x:c>
    </x:row>
    <x:row r="12547">
      <x:c r="CL12547" t="str">
        <x:v>Workbook_Formula_Guard</x:v>
      </x:c>
      <x:c r="CM12547" t="str">
        <x:v>C498</x:v>
      </x:c>
      <x:c r="CN12547" t="str">
        <x:v>F:=INDEX(I_prop!$B$18:$H$24, MATCH($C47, I_prop!$A$18:$A$24,0), MATCH($D47, I_prop!$B$17:$H$17,0))</x:v>
      </x:c>
      <x:c r="CO12547" t="n">
        <x:f>IFERROR(IF(AND(TYPE('Workbook_Formula_Guard'!C498)=TYPE(CN12547),ISBLANK('Workbook_Formula_Guard'!C498)=ISBLANK(CN12547),EXACT('Workbook_Formula_Guard'!C498,CN12547)),0,1),1)</x:f>
        <x:v>0</x:v>
      </x:c>
    </x:row>
    <x:row r="12548">
      <x:c r="CL12548" t="str">
        <x:v>Workbook_Formula_Guard</x:v>
      </x:c>
      <x:c r="CM12548" t="str">
        <x:v>A499</x:v>
      </x:c>
      <x:c r="CN12548" t="str">
        <x:v>Rights_Coverage_View</x:v>
      </x:c>
      <x:c r="CO12548" t="n">
        <x:f>IFERROR(IF(AND(TYPE('Workbook_Formula_Guard'!A499)=TYPE(CN12548),ISBLANK('Workbook_Formula_Guard'!A499)=ISBLANK(CN12548),EXACT('Workbook_Formula_Guard'!A499,CN12548)),0,1),1)</x:f>
        <x:v>0</x:v>
      </x:c>
    </x:row>
    <x:row r="12549">
      <x:c r="CL12549" t="str">
        <x:v>Workbook_Formula_Guard</x:v>
      </x:c>
      <x:c r="CM12549" t="str">
        <x:v>B499</x:v>
      </x:c>
      <x:c r="CN12549" t="str">
        <x:v>H47</x:v>
      </x:c>
      <x:c r="CO12549" t="n">
        <x:f>IFERROR(IF(AND(TYPE('Workbook_Formula_Guard'!B499)=TYPE(CN12549),ISBLANK('Workbook_Formula_Guard'!B499)=ISBLANK(CN12549),EXACT('Workbook_Formula_Guard'!B499,CN12549)),0,1),1)</x:f>
        <x:v>0</x:v>
      </x:c>
    </x:row>
    <x:row r="12550">
      <x:c r="CL12550" t="str">
        <x:v>Workbook_Formula_Guard</x:v>
      </x:c>
      <x:c r="CM12550" t="str">
        <x:v>C499</x:v>
      </x:c>
      <x:c r="CN12550" t="str">
        <x:v>F:=IF(ISNUMBER($J47),$J47,IF($J47="INVALID_OVERRIDE","INVALID_OVERRIDE",IF($F47&lt;0,MAX(-1,'Subgroup_Overrides'!$B$7*$F47),$F47)))</x:v>
      </x:c>
      <x:c r="CO12550" t="n">
        <x:f>IFERROR(IF(AND(TYPE('Workbook_Formula_Guard'!C499)=TYPE(CN12550),ISBLANK('Workbook_Formula_Guard'!C499)=ISBLANK(CN12550),EXACT('Workbook_Formula_Guard'!C499,CN12550)),0,1),1)</x:f>
        <x:v>0</x:v>
      </x:c>
    </x:row>
    <x:row r="12551">
      <x:c r="CL12551" t="str">
        <x:v>Workbook_Formula_Guard</x:v>
      </x:c>
      <x:c r="CM12551" t="str">
        <x:v>A500</x:v>
      </x:c>
      <x:c r="CN12551" t="str">
        <x:v>Rights_Coverage_View</x:v>
      </x:c>
      <x:c r="CO12551" t="n">
        <x:f>IFERROR(IF(AND(TYPE('Workbook_Formula_Guard'!A500)=TYPE(CN12551),ISBLANK('Workbook_Formula_Guard'!A500)=ISBLANK(CN12551),EXACT('Workbook_Formula_Guard'!A500,CN12551)),0,1),1)</x:f>
        <x:v>0</x:v>
      </x:c>
    </x:row>
    <x:row r="12552">
      <x:c r="CL12552" t="str">
        <x:v>Workbook_Formula_Guard</x:v>
      </x:c>
      <x:c r="CM12552" t="str">
        <x:v>B500</x:v>
      </x:c>
      <x:c r="CN12552" t="str">
        <x:v>I47</x:v>
      </x:c>
      <x:c r="CO12552" t="n">
        <x:f>IFERROR(IF(AND(TYPE('Workbook_Formula_Guard'!B500)=TYPE(CN12552),ISBLANK('Workbook_Formula_Guard'!B500)=ISBLANK(CN12552),EXACT('Workbook_Formula_Guard'!B500,CN12552)),0,1),1)</x:f>
        <x:v>0</x:v>
      </x:c>
    </x:row>
    <x:row r="12553">
      <x:c r="CL12553" t="str">
        <x:v>Workbook_Formula_Guard</x:v>
      </x:c>
      <x:c r="CM12553" t="str">
        <x:v>C500</x:v>
      </x:c>
      <x:c r="CN12553" t="str">
        <x:v>F:=IF(ISNUMBER($K47),$K47,IF($K47="INVALID_OVERRIDE","INVALID_OVERRIDE",IF($G47&lt;0,MAX(-1,'Subgroup_Overrides'!$B$7*$G47),$G47)))</x:v>
      </x:c>
      <x:c r="CO12553" t="n">
        <x:f>IFERROR(IF(AND(TYPE('Workbook_Formula_Guard'!C500)=TYPE(CN12553),ISBLANK('Workbook_Formula_Guard'!C500)=ISBLANK(CN12553),EXACT('Workbook_Formula_Guard'!C500,CN12553)),0,1),1)</x:f>
        <x:v>0</x:v>
      </x:c>
    </x:row>
    <x:row r="12554">
      <x:c r="CL12554" t="str">
        <x:v>Workbook_Formula_Guard</x:v>
      </x:c>
      <x:c r="CM12554" t="str">
        <x:v>A501</x:v>
      </x:c>
      <x:c r="CN12554" t="str">
        <x:v>Rights_Coverage_View</x:v>
      </x:c>
      <x:c r="CO12554" t="n">
        <x:f>IFERROR(IF(AND(TYPE('Workbook_Formula_Guard'!A501)=TYPE(CN12554),ISBLANK('Workbook_Formula_Guard'!A501)=ISBLANK(CN12554),EXACT('Workbook_Formula_Guard'!A501,CN12554)),0,1),1)</x:f>
        <x:v>0</x:v>
      </x:c>
    </x:row>
    <x:row r="12555">
      <x:c r="CL12555" t="str">
        <x:v>Workbook_Formula_Guard</x:v>
      </x:c>
      <x:c r="CM12555" t="str">
        <x:v>B501</x:v>
      </x:c>
      <x:c r="CN12555" t="str">
        <x:v>J47</x:v>
      </x:c>
      <x:c r="CO12555" t="n">
        <x:f>IFERROR(IF(AND(TYPE('Workbook_Formula_Guard'!B501)=TYPE(CN12555),ISBLANK('Workbook_Formula_Guard'!B501)=ISBLANK(CN12555),EXACT('Workbook_Formula_Guard'!B501,CN12555)),0,1),1)</x:f>
        <x:v>0</x:v>
      </x:c>
    </x:row>
    <x:row r="12556">
      <x:c r="CL12556" t="str">
        <x:v>Workbook_Formula_Guard</x:v>
      </x:c>
      <x:c r="CM12556" t="str">
        <x:v>C501</x:v>
      </x:c>
      <x:c r="CN12556" t="str">
        <x:v>F:=IFERROR(IF(COUNTIF('Subgroup_Overrides'!$H$11:$H$100,"A|"&amp;$C47&amp;"|"&amp;$D47)=0,"",IF(AND(COUNTIF('Subgroup_Overrides'!$H$11:$H$100,"A|"&amp;$C47&amp;"|"&amp;$D47)=1,ISNUMBER(INDEX('Subgroup_Overrides'!$F$11:$F$100,MATCH("A|"&amp;$C47&amp;"|"&amp;$D47,'Subgroup_Overrides'!$H$11:$H$100,0))),NOT(ISBLANK(INDEX('Subgroup_Overrides'!$F$11:$F$100,MATCH("A|"&amp;$C47&amp;"|"&amp;$D47,'Subgroup_Overrides'!$H$11:$H$100,0)))),INDEX('Subgroup_Overrides'!$F$11:$F$100,MATCH("A|"&amp;$C47&amp;"|"&amp;$D47,'Subgroup_Overrides'!$H$11:$H$100,0))&gt;=-1,INDEX('Subgroup_Overrides'!$F$11:$F$100,MATCH("A|"&amp;$C47&amp;"|"&amp;$D47,'Subgroup_Overrides'!$H$11:$H$100,0))&lt;=1,LEN(TRIM(INDEX('Subgroup_Overrides'!$G$11:$G$100,MATCH("A|"&amp;$C47&amp;"|"&amp;$D47,'Subgroup_Overrides'!$H$11:$H$100,0))))&gt;0),INDEX('Subgroup_Overrides'!$F$11:$F$100,MATCH("A|"&amp;$C47&amp;"|"&amp;$D47,'Subgroup_Overrides'!$H$11:$H$100,0)),"INVALID_OVERRIDE")),"INVALID_OVERRIDE")</x:v>
      </x:c>
      <x:c r="CO12556" t="n">
        <x:f>IFERROR(IF(AND(TYPE('Workbook_Formula_Guard'!C501)=TYPE(CN12556),ISBLANK('Workbook_Formula_Guard'!C501)=ISBLANK(CN12556),EXACT('Workbook_Formula_Guard'!C501,CN12556)),0,1),1)</x:f>
        <x:v>0</x:v>
      </x:c>
    </x:row>
    <x:row r="12557">
      <x:c r="CL12557" t="str">
        <x:v>Workbook_Formula_Guard</x:v>
      </x:c>
      <x:c r="CM12557" t="str">
        <x:v>A502</x:v>
      </x:c>
      <x:c r="CN12557" t="str">
        <x:v>Rights_Coverage_View</x:v>
      </x:c>
      <x:c r="CO12557" t="n">
        <x:f>IFERROR(IF(AND(TYPE('Workbook_Formula_Guard'!A502)=TYPE(CN12557),ISBLANK('Workbook_Formula_Guard'!A502)=ISBLANK(CN12557),EXACT('Workbook_Formula_Guard'!A502,CN12557)),0,1),1)</x:f>
        <x:v>0</x:v>
      </x:c>
    </x:row>
    <x:row r="12558">
      <x:c r="CL12558" t="str">
        <x:v>Workbook_Formula_Guard</x:v>
      </x:c>
      <x:c r="CM12558" t="str">
        <x:v>B502</x:v>
      </x:c>
      <x:c r="CN12558" t="str">
        <x:v>K47</x:v>
      </x:c>
      <x:c r="CO12558" t="n">
        <x:f>IFERROR(IF(AND(TYPE('Workbook_Formula_Guard'!B502)=TYPE(CN12558),ISBLANK('Workbook_Formula_Guard'!B502)=ISBLANK(CN12558),EXACT('Workbook_Formula_Guard'!B502,CN12558)),0,1),1)</x:f>
        <x:v>0</x:v>
      </x:c>
    </x:row>
    <x:row r="12559">
      <x:c r="CL12559" t="str">
        <x:v>Workbook_Formula_Guard</x:v>
      </x:c>
      <x:c r="CM12559" t="str">
        <x:v>C502</x:v>
      </x:c>
      <x:c r="CN12559" t="str">
        <x:v>F:=IFERROR(IF(COUNTIF('Subgroup_Overrides'!$H$11:$H$100,"B|"&amp;$C47&amp;"|"&amp;$D47)=0,"",IF(AND(COUNTIF('Subgroup_Overrides'!$H$11:$H$100,"B|"&amp;$C47&amp;"|"&amp;$D47)=1,ISNUMBER(INDEX('Subgroup_Overrides'!$F$11:$F$100,MATCH("B|"&amp;$C47&amp;"|"&amp;$D47,'Subgroup_Overrides'!$H$11:$H$100,0))),NOT(ISBLANK(INDEX('Subgroup_Overrides'!$F$11:$F$100,MATCH("B|"&amp;$C47&amp;"|"&amp;$D47,'Subgroup_Overrides'!$H$11:$H$100,0)))),INDEX('Subgroup_Overrides'!$F$11:$F$100,MATCH("B|"&amp;$C47&amp;"|"&amp;$D47,'Subgroup_Overrides'!$H$11:$H$100,0))&gt;=-1,INDEX('Subgroup_Overrides'!$F$11:$F$100,MATCH("B|"&amp;$C47&amp;"|"&amp;$D47,'Subgroup_Overrides'!$H$11:$H$100,0))&lt;=1,LEN(TRIM(INDEX('Subgroup_Overrides'!$G$11:$G$100,MATCH("B|"&amp;$C47&amp;"|"&amp;$D47,'Subgroup_Overrides'!$H$11:$H$100,0))))&gt;0),INDEX('Subgroup_Overrides'!$F$11:$F$100,MATCH("B|"&amp;$C47&amp;"|"&amp;$D47,'Subgroup_Overrides'!$H$11:$H$100,0)),"INVALID_OVERRIDE")),"INVALID_OVERRIDE")</x:v>
      </x:c>
      <x:c r="CO12559" t="n">
        <x:f>IFERROR(IF(AND(TYPE('Workbook_Formula_Guard'!C502)=TYPE(CN12559),ISBLANK('Workbook_Formula_Guard'!C502)=ISBLANK(CN12559),EXACT('Workbook_Formula_Guard'!C502,CN12559)),0,1),1)</x:f>
        <x:v>0</x:v>
      </x:c>
    </x:row>
    <x:row r="12560">
      <x:c r="CL12560" t="str">
        <x:v>Workbook_Formula_Guard</x:v>
      </x:c>
      <x:c r="CM12560" t="str">
        <x:v>A503</x:v>
      </x:c>
      <x:c r="CN12560" t="str">
        <x:v>Rights_Coverage_View</x:v>
      </x:c>
      <x:c r="CO12560" t="n">
        <x:f>IFERROR(IF(AND(TYPE('Workbook_Formula_Guard'!A503)=TYPE(CN12560),ISBLANK('Workbook_Formula_Guard'!A503)=ISBLANK(CN12560),EXACT('Workbook_Formula_Guard'!A503,CN12560)),0,1),1)</x:f>
        <x:v>0</x:v>
      </x:c>
    </x:row>
    <x:row r="12561">
      <x:c r="CL12561" t="str">
        <x:v>Workbook_Formula_Guard</x:v>
      </x:c>
      <x:c r="CM12561" t="str">
        <x:v>B503</x:v>
      </x:c>
      <x:c r="CN12561" t="str">
        <x:v>L47</x:v>
      </x:c>
      <x:c r="CO12561" t="n">
        <x:f>IFERROR(IF(AND(TYPE('Workbook_Formula_Guard'!B503)=TYPE(CN12561),ISBLANK('Workbook_Formula_Guard'!B503)=ISBLANK(CN12561),EXACT('Workbook_Formula_Guard'!B503,CN12561)),0,1),1)</x:f>
        <x:v>0</x:v>
      </x:c>
    </x:row>
    <x:row r="12562">
      <x:c r="CL12562" t="str">
        <x:v>Workbook_Formula_Guard</x:v>
      </x:c>
      <x:c r="CM12562" t="str">
        <x:v>C503</x:v>
      </x:c>
      <x:c r="CN12562" t="str">
        <x:v>F:=TRIM(B47)</x:v>
      </x:c>
      <x:c r="CO12562" t="n">
        <x:f>IFERROR(IF(AND(TYPE('Workbook_Formula_Guard'!C503)=TYPE(CN12562),ISBLANK('Workbook_Formula_Guard'!C503)=ISBLANK(CN12562),EXACT('Workbook_Formula_Guard'!C503,CN12562)),0,1),1)</x:f>
        <x:v>0</x:v>
      </x:c>
    </x:row>
    <x:row r="12563">
      <x:c r="CL12563" t="str">
        <x:v>Workbook_Formula_Guard</x:v>
      </x:c>
      <x:c r="CM12563" t="str">
        <x:v>A504</x:v>
      </x:c>
      <x:c r="CN12563" t="str">
        <x:v>Rights_Coverage_View</x:v>
      </x:c>
      <x:c r="CO12563" t="n">
        <x:f>IFERROR(IF(AND(TYPE('Workbook_Formula_Guard'!A504)=TYPE(CN12563),ISBLANK('Workbook_Formula_Guard'!A504)=ISBLANK(CN12563),EXACT('Workbook_Formula_Guard'!A504,CN12563)),0,1),1)</x:f>
        <x:v>0</x:v>
      </x:c>
    </x:row>
    <x:row r="12564">
      <x:c r="CL12564" t="str">
        <x:v>Workbook_Formula_Guard</x:v>
      </x:c>
      <x:c r="CM12564" t="str">
        <x:v>B504</x:v>
      </x:c>
      <x:c r="CN12564" t="str">
        <x:v>M47</x:v>
      </x:c>
      <x:c r="CO12564" t="n">
        <x:f>IFERROR(IF(AND(TYPE('Workbook_Formula_Guard'!B504)=TYPE(CN12564),ISBLANK('Workbook_Formula_Guard'!B504)=ISBLANK(CN12564),EXACT('Workbook_Formula_Guard'!B504,CN12564)),0,1),1)</x:f>
        <x:v>0</x:v>
      </x:c>
    </x:row>
    <x:row r="12565">
      <x:c r="CL12565" t="str">
        <x:v>Workbook_Formula_Guard</x:v>
      </x:c>
      <x:c r="CM12565" t="str">
        <x:v>C504</x:v>
      </x:c>
      <x:c r="CN12565" t="str">
        <x:v>F:=IF(ISNUMBER($H47),$H47,"")</x:v>
      </x:c>
      <x:c r="CO12565" t="n">
        <x:f>IFERROR(IF(AND(TYPE('Workbook_Formula_Guard'!C504)=TYPE(CN12565),ISBLANK('Workbook_Formula_Guard'!C504)=ISBLANK(CN12565),EXACT('Workbook_Formula_Guard'!C504,CN12565)),0,1),1)</x:f>
        <x:v>0</x:v>
      </x:c>
    </x:row>
    <x:row r="12566">
      <x:c r="CL12566" t="str">
        <x:v>Workbook_Formula_Guard</x:v>
      </x:c>
      <x:c r="CM12566" t="str">
        <x:v>A505</x:v>
      </x:c>
      <x:c r="CN12566" t="str">
        <x:v>Rights_Coverage_View</x:v>
      </x:c>
      <x:c r="CO12566" t="n">
        <x:f>IFERROR(IF(AND(TYPE('Workbook_Formula_Guard'!A505)=TYPE(CN12566),ISBLANK('Workbook_Formula_Guard'!A505)=ISBLANK(CN12566),EXACT('Workbook_Formula_Guard'!A505,CN12566)),0,1),1)</x:f>
        <x:v>0</x:v>
      </x:c>
    </x:row>
    <x:row r="12567">
      <x:c r="CL12567" t="str">
        <x:v>Workbook_Formula_Guard</x:v>
      </x:c>
      <x:c r="CM12567" t="str">
        <x:v>B505</x:v>
      </x:c>
      <x:c r="CN12567" t="str">
        <x:v>N47</x:v>
      </x:c>
      <x:c r="CO12567" t="n">
        <x:f>IFERROR(IF(AND(TYPE('Workbook_Formula_Guard'!B505)=TYPE(CN12567),ISBLANK('Workbook_Formula_Guard'!B505)=ISBLANK(CN12567),EXACT('Workbook_Formula_Guard'!B505,CN12567)),0,1),1)</x:f>
        <x:v>0</x:v>
      </x:c>
    </x:row>
    <x:row r="12568">
      <x:c r="CL12568" t="str">
        <x:v>Workbook_Formula_Guard</x:v>
      </x:c>
      <x:c r="CM12568" t="str">
        <x:v>C505</x:v>
      </x:c>
      <x:c r="CN12568" t="str">
        <x:v>F:=IF(ISNUMBER($I47),$I47,"")</x:v>
      </x:c>
      <x:c r="CO12568" t="n">
        <x:f>IFERROR(IF(AND(TYPE('Workbook_Formula_Guard'!C505)=TYPE(CN12568),ISBLANK('Workbook_Formula_Guard'!C505)=ISBLANK(CN12568),EXACT('Workbook_Formula_Guard'!C505,CN12568)),0,1),1)</x:f>
        <x:v>0</x:v>
      </x:c>
    </x:row>
    <x:row r="12569">
      <x:c r="CL12569" t="str">
        <x:v>Workbook_Formula_Guard</x:v>
      </x:c>
      <x:c r="CM12569" t="str">
        <x:v>A506</x:v>
      </x:c>
      <x:c r="CN12569" t="str">
        <x:v>Rights_Coverage_View</x:v>
      </x:c>
      <x:c r="CO12569" t="n">
        <x:f>IFERROR(IF(AND(TYPE('Workbook_Formula_Guard'!A506)=TYPE(CN12569),ISBLANK('Workbook_Formula_Guard'!A506)=ISBLANK(CN12569),EXACT('Workbook_Formula_Guard'!A506,CN12569)),0,1),1)</x:f>
        <x:v>0</x:v>
      </x:c>
    </x:row>
    <x:row r="12570">
      <x:c r="CL12570" t="str">
        <x:v>Workbook_Formula_Guard</x:v>
      </x:c>
      <x:c r="CM12570" t="str">
        <x:v>B506</x:v>
      </x:c>
      <x:c r="CN12570" t="str">
        <x:v>O47</x:v>
      </x:c>
      <x:c r="CO12570" t="n">
        <x:f>IFERROR(IF(AND(TYPE('Workbook_Formula_Guard'!B506)=TYPE(CN12570),ISBLANK('Workbook_Formula_Guard'!B506)=ISBLANK(CN12570),EXACT('Workbook_Formula_Guard'!B506,CN12570)),0,1),1)</x:f>
        <x:v>0</x:v>
      </x:c>
    </x:row>
    <x:row r="12571">
      <x:c r="CL12571" t="str">
        <x:v>Workbook_Formula_Guard</x:v>
      </x:c>
      <x:c r="CM12571" t="str">
        <x:v>C506</x:v>
      </x:c>
      <x:c r="CN12571" t="str">
        <x:v>F:=IF(ISNUMBER($M47),$B47&amp;"|"&amp;ROUND($M47*1000000000000,0),"")</x:v>
      </x:c>
      <x:c r="CO12571" t="n">
        <x:f>IFERROR(IF(AND(TYPE('Workbook_Formula_Guard'!C506)=TYPE(CN12571),ISBLANK('Workbook_Formula_Guard'!C506)=ISBLANK(CN12571),EXACT('Workbook_Formula_Guard'!C506,CN12571)),0,1),1)</x:f>
        <x:v>0</x:v>
      </x:c>
    </x:row>
    <x:row r="12572">
      <x:c r="CL12572" t="str">
        <x:v>Workbook_Formula_Guard</x:v>
      </x:c>
      <x:c r="CM12572" t="str">
        <x:v>A507</x:v>
      </x:c>
      <x:c r="CN12572" t="str">
        <x:v>Rights_Coverage_View</x:v>
      </x:c>
      <x:c r="CO12572" t="n">
        <x:f>IFERROR(IF(AND(TYPE('Workbook_Formula_Guard'!A507)=TYPE(CN12572),ISBLANK('Workbook_Formula_Guard'!A507)=ISBLANK(CN12572),EXACT('Workbook_Formula_Guard'!A507,CN12572)),0,1),1)</x:f>
        <x:v>0</x:v>
      </x:c>
    </x:row>
    <x:row r="12573">
      <x:c r="CL12573" t="str">
        <x:v>Workbook_Formula_Guard</x:v>
      </x:c>
      <x:c r="CM12573" t="str">
        <x:v>B507</x:v>
      </x:c>
      <x:c r="CN12573" t="str">
        <x:v>P47</x:v>
      </x:c>
      <x:c r="CO12573" t="n">
        <x:f>IFERROR(IF(AND(TYPE('Workbook_Formula_Guard'!B507)=TYPE(CN12573),ISBLANK('Workbook_Formula_Guard'!B507)=ISBLANK(CN12573),EXACT('Workbook_Formula_Guard'!B507,CN12573)),0,1),1)</x:f>
        <x:v>0</x:v>
      </x:c>
    </x:row>
    <x:row r="12574">
      <x:c r="CL12574" t="str">
        <x:v>Workbook_Formula_Guard</x:v>
      </x:c>
      <x:c r="CM12574" t="str">
        <x:v>C507</x:v>
      </x:c>
      <x:c r="CN12574" t="str">
        <x:v>F:=IF(ISNUMBER($N47),$B47&amp;"|"&amp;ROUND($N47*1000000000000,0),"")</x:v>
      </x:c>
      <x:c r="CO12574" t="n">
        <x:f>IFERROR(IF(AND(TYPE('Workbook_Formula_Guard'!C507)=TYPE(CN12574),ISBLANK('Workbook_Formula_Guard'!C507)=ISBLANK(CN12574),EXACT('Workbook_Formula_Guard'!C507,CN12574)),0,1),1)</x:f>
        <x:v>0</x:v>
      </x:c>
    </x:row>
    <x:row r="12575">
      <x:c r="CL12575" t="str">
        <x:v>Workbook_Formula_Guard</x:v>
      </x:c>
      <x:c r="CM12575" t="str">
        <x:v>A508</x:v>
      </x:c>
      <x:c r="CN12575" t="str">
        <x:v>Rights_Coverage_View</x:v>
      </x:c>
      <x:c r="CO12575" t="n">
        <x:f>IFERROR(IF(AND(TYPE('Workbook_Formula_Guard'!A508)=TYPE(CN12575),ISBLANK('Workbook_Formula_Guard'!A508)=ISBLANK(CN12575),EXACT('Workbook_Formula_Guard'!A508,CN12575)),0,1),1)</x:f>
        <x:v>0</x:v>
      </x:c>
    </x:row>
    <x:row r="12576">
      <x:c r="CL12576" t="str">
        <x:v>Workbook_Formula_Guard</x:v>
      </x:c>
      <x:c r="CM12576" t="str">
        <x:v>B508</x:v>
      </x:c>
      <x:c r="CN12576" t="str">
        <x:v>F48</x:v>
      </x:c>
      <x:c r="CO12576" t="n">
        <x:f>IFERROR(IF(AND(TYPE('Workbook_Formula_Guard'!B508)=TYPE(CN12576),ISBLANK('Workbook_Formula_Guard'!B508)=ISBLANK(CN12576),EXACT('Workbook_Formula_Guard'!B508,CN12576)),0,1),1)</x:f>
        <x:v>0</x:v>
      </x:c>
    </x:row>
    <x:row r="12577">
      <x:c r="CL12577" t="str">
        <x:v>Workbook_Formula_Guard</x:v>
      </x:c>
      <x:c r="CM12577" t="str">
        <x:v>C508</x:v>
      </x:c>
      <x:c r="CN12577" t="str">
        <x:v>F:=INDEX(I_prop!$B$7:$H$13, MATCH($C48, I_prop!$A$7:$A$13,0), MATCH($D48, I_prop!$B$6:$H$6,0))</x:v>
      </x:c>
      <x:c r="CO12577" t="n">
        <x:f>IFERROR(IF(AND(TYPE('Workbook_Formula_Guard'!C508)=TYPE(CN12577),ISBLANK('Workbook_Formula_Guard'!C508)=ISBLANK(CN12577),EXACT('Workbook_Formula_Guard'!C508,CN12577)),0,1),1)</x:f>
        <x:v>0</x:v>
      </x:c>
    </x:row>
    <x:row r="12578">
      <x:c r="CL12578" t="str">
        <x:v>Workbook_Formula_Guard</x:v>
      </x:c>
      <x:c r="CM12578" t="str">
        <x:v>A509</x:v>
      </x:c>
      <x:c r="CN12578" t="str">
        <x:v>Rights_Coverage_View</x:v>
      </x:c>
      <x:c r="CO12578" t="n">
        <x:f>IFERROR(IF(AND(TYPE('Workbook_Formula_Guard'!A509)=TYPE(CN12578),ISBLANK('Workbook_Formula_Guard'!A509)=ISBLANK(CN12578),EXACT('Workbook_Formula_Guard'!A509,CN12578)),0,1),1)</x:f>
        <x:v>0</x:v>
      </x:c>
    </x:row>
    <x:row r="12579">
      <x:c r="CL12579" t="str">
        <x:v>Workbook_Formula_Guard</x:v>
      </x:c>
      <x:c r="CM12579" t="str">
        <x:v>B509</x:v>
      </x:c>
      <x:c r="CN12579" t="str">
        <x:v>G48</x:v>
      </x:c>
      <x:c r="CO12579" t="n">
        <x:f>IFERROR(IF(AND(TYPE('Workbook_Formula_Guard'!B509)=TYPE(CN12579),ISBLANK('Workbook_Formula_Guard'!B509)=ISBLANK(CN12579),EXACT('Workbook_Formula_Guard'!B509,CN12579)),0,1),1)</x:f>
        <x:v>0</x:v>
      </x:c>
    </x:row>
    <x:row r="12580">
      <x:c r="CL12580" t="str">
        <x:v>Workbook_Formula_Guard</x:v>
      </x:c>
      <x:c r="CM12580" t="str">
        <x:v>C509</x:v>
      </x:c>
      <x:c r="CN12580" t="str">
        <x:v>F:=INDEX(I_prop!$B$18:$H$24, MATCH($C48, I_prop!$A$18:$A$24,0), MATCH($D48, I_prop!$B$17:$H$17,0))</x:v>
      </x:c>
      <x:c r="CO12580" t="n">
        <x:f>IFERROR(IF(AND(TYPE('Workbook_Formula_Guard'!C509)=TYPE(CN12580),ISBLANK('Workbook_Formula_Guard'!C509)=ISBLANK(CN12580),EXACT('Workbook_Formula_Guard'!C509,CN12580)),0,1),1)</x:f>
        <x:v>0</x:v>
      </x:c>
    </x:row>
    <x:row r="12581">
      <x:c r="CL12581" t="str">
        <x:v>Workbook_Formula_Guard</x:v>
      </x:c>
      <x:c r="CM12581" t="str">
        <x:v>A510</x:v>
      </x:c>
      <x:c r="CN12581" t="str">
        <x:v>Rights_Coverage_View</x:v>
      </x:c>
      <x:c r="CO12581" t="n">
        <x:f>IFERROR(IF(AND(TYPE('Workbook_Formula_Guard'!A510)=TYPE(CN12581),ISBLANK('Workbook_Formula_Guard'!A510)=ISBLANK(CN12581),EXACT('Workbook_Formula_Guard'!A510,CN12581)),0,1),1)</x:f>
        <x:v>0</x:v>
      </x:c>
    </x:row>
    <x:row r="12582">
      <x:c r="CL12582" t="str">
        <x:v>Workbook_Formula_Guard</x:v>
      </x:c>
      <x:c r="CM12582" t="str">
        <x:v>B510</x:v>
      </x:c>
      <x:c r="CN12582" t="str">
        <x:v>H48</x:v>
      </x:c>
      <x:c r="CO12582" t="n">
        <x:f>IFERROR(IF(AND(TYPE('Workbook_Formula_Guard'!B510)=TYPE(CN12582),ISBLANK('Workbook_Formula_Guard'!B510)=ISBLANK(CN12582),EXACT('Workbook_Formula_Guard'!B510,CN12582)),0,1),1)</x:f>
        <x:v>0</x:v>
      </x:c>
    </x:row>
    <x:row r="12583">
      <x:c r="CL12583" t="str">
        <x:v>Workbook_Formula_Guard</x:v>
      </x:c>
      <x:c r="CM12583" t="str">
        <x:v>C510</x:v>
      </x:c>
      <x:c r="CN12583" t="str">
        <x:v>F:=IF(ISNUMBER($J48),$J48,IF($J48="INVALID_OVERRIDE","INVALID_OVERRIDE",IF($F48&lt;0,MAX(-1,'Subgroup_Overrides'!$B$7*$F48),$F48)))</x:v>
      </x:c>
      <x:c r="CO12583" t="n">
        <x:f>IFERROR(IF(AND(TYPE('Workbook_Formula_Guard'!C510)=TYPE(CN12583),ISBLANK('Workbook_Formula_Guard'!C510)=ISBLANK(CN12583),EXACT('Workbook_Formula_Guard'!C510,CN12583)),0,1),1)</x:f>
        <x:v>0</x:v>
      </x:c>
    </x:row>
    <x:row r="12584">
      <x:c r="CL12584" t="str">
        <x:v>Workbook_Formula_Guard</x:v>
      </x:c>
      <x:c r="CM12584" t="str">
        <x:v>A511</x:v>
      </x:c>
      <x:c r="CN12584" t="str">
        <x:v>Rights_Coverage_View</x:v>
      </x:c>
      <x:c r="CO12584" t="n">
        <x:f>IFERROR(IF(AND(TYPE('Workbook_Formula_Guard'!A511)=TYPE(CN12584),ISBLANK('Workbook_Formula_Guard'!A511)=ISBLANK(CN12584),EXACT('Workbook_Formula_Guard'!A511,CN12584)),0,1),1)</x:f>
        <x:v>0</x:v>
      </x:c>
    </x:row>
    <x:row r="12585">
      <x:c r="CL12585" t="str">
        <x:v>Workbook_Formula_Guard</x:v>
      </x:c>
      <x:c r="CM12585" t="str">
        <x:v>B511</x:v>
      </x:c>
      <x:c r="CN12585" t="str">
        <x:v>I48</x:v>
      </x:c>
      <x:c r="CO12585" t="n">
        <x:f>IFERROR(IF(AND(TYPE('Workbook_Formula_Guard'!B511)=TYPE(CN12585),ISBLANK('Workbook_Formula_Guard'!B511)=ISBLANK(CN12585),EXACT('Workbook_Formula_Guard'!B511,CN12585)),0,1),1)</x:f>
        <x:v>0</x:v>
      </x:c>
    </x:row>
    <x:row r="12586">
      <x:c r="CL12586" t="str">
        <x:v>Workbook_Formula_Guard</x:v>
      </x:c>
      <x:c r="CM12586" t="str">
        <x:v>C511</x:v>
      </x:c>
      <x:c r="CN12586" t="str">
        <x:v>F:=IF(ISNUMBER($K48),$K48,IF($K48="INVALID_OVERRIDE","INVALID_OVERRIDE",IF($G48&lt;0,MAX(-1,'Subgroup_Overrides'!$B$7*$G48),$G48)))</x:v>
      </x:c>
      <x:c r="CO12586" t="n">
        <x:f>IFERROR(IF(AND(TYPE('Workbook_Formula_Guard'!C511)=TYPE(CN12586),ISBLANK('Workbook_Formula_Guard'!C511)=ISBLANK(CN12586),EXACT('Workbook_Formula_Guard'!C511,CN12586)),0,1),1)</x:f>
        <x:v>0</x:v>
      </x:c>
    </x:row>
    <x:row r="12587">
      <x:c r="CL12587" t="str">
        <x:v>Workbook_Formula_Guard</x:v>
      </x:c>
      <x:c r="CM12587" t="str">
        <x:v>A512</x:v>
      </x:c>
      <x:c r="CN12587" t="str">
        <x:v>Rights_Coverage_View</x:v>
      </x:c>
      <x:c r="CO12587" t="n">
        <x:f>IFERROR(IF(AND(TYPE('Workbook_Formula_Guard'!A512)=TYPE(CN12587),ISBLANK('Workbook_Formula_Guard'!A512)=ISBLANK(CN12587),EXACT('Workbook_Formula_Guard'!A512,CN12587)),0,1),1)</x:f>
        <x:v>0</x:v>
      </x:c>
    </x:row>
    <x:row r="12588">
      <x:c r="CL12588" t="str">
        <x:v>Workbook_Formula_Guard</x:v>
      </x:c>
      <x:c r="CM12588" t="str">
        <x:v>B512</x:v>
      </x:c>
      <x:c r="CN12588" t="str">
        <x:v>J48</x:v>
      </x:c>
      <x:c r="CO12588" t="n">
        <x:f>IFERROR(IF(AND(TYPE('Workbook_Formula_Guard'!B512)=TYPE(CN12588),ISBLANK('Workbook_Formula_Guard'!B512)=ISBLANK(CN12588),EXACT('Workbook_Formula_Guard'!B512,CN12588)),0,1),1)</x:f>
        <x:v>0</x:v>
      </x:c>
    </x:row>
    <x:row r="12589">
      <x:c r="CL12589" t="str">
        <x:v>Workbook_Formula_Guard</x:v>
      </x:c>
      <x:c r="CM12589" t="str">
        <x:v>C512</x:v>
      </x:c>
      <x:c r="CN12589" t="str">
        <x:v>F:=IFERROR(IF(COUNTIF('Subgroup_Overrides'!$H$11:$H$100,"A|"&amp;$C48&amp;"|"&amp;$D48)=0,"",IF(AND(COUNTIF('Subgroup_Overrides'!$H$11:$H$100,"A|"&amp;$C48&amp;"|"&amp;$D48)=1,ISNUMBER(INDEX('Subgroup_Overrides'!$F$11:$F$100,MATCH("A|"&amp;$C48&amp;"|"&amp;$D48,'Subgroup_Overrides'!$H$11:$H$100,0))),NOT(ISBLANK(INDEX('Subgroup_Overrides'!$F$11:$F$100,MATCH("A|"&amp;$C48&amp;"|"&amp;$D48,'Subgroup_Overrides'!$H$11:$H$100,0)))),INDEX('Subgroup_Overrides'!$F$11:$F$100,MATCH("A|"&amp;$C48&amp;"|"&amp;$D48,'Subgroup_Overrides'!$H$11:$H$100,0))&gt;=-1,INDEX('Subgroup_Overrides'!$F$11:$F$100,MATCH("A|"&amp;$C48&amp;"|"&amp;$D48,'Subgroup_Overrides'!$H$11:$H$100,0))&lt;=1,LEN(TRIM(INDEX('Subgroup_Overrides'!$G$11:$G$100,MATCH("A|"&amp;$C48&amp;"|"&amp;$D48,'Subgroup_Overrides'!$H$11:$H$100,0))))&gt;0),INDEX('Subgroup_Overrides'!$F$11:$F$100,MATCH("A|"&amp;$C48&amp;"|"&amp;$D48,'Subgroup_Overrides'!$H$11:$H$100,0)),"INVALID_OVERRIDE")),"INVALID_OVERRIDE")</x:v>
      </x:c>
      <x:c r="CO12589" t="n">
        <x:f>IFERROR(IF(AND(TYPE('Workbook_Formula_Guard'!C512)=TYPE(CN12589),ISBLANK('Workbook_Formula_Guard'!C512)=ISBLANK(CN12589),EXACT('Workbook_Formula_Guard'!C512,CN12589)),0,1),1)</x:f>
        <x:v>0</x:v>
      </x:c>
    </x:row>
    <x:row r="12590">
      <x:c r="CL12590" t="str">
        <x:v>Workbook_Formula_Guard</x:v>
      </x:c>
      <x:c r="CM12590" t="str">
        <x:v>A513</x:v>
      </x:c>
      <x:c r="CN12590" t="str">
        <x:v>Rights_Coverage_View</x:v>
      </x:c>
      <x:c r="CO12590" t="n">
        <x:f>IFERROR(IF(AND(TYPE('Workbook_Formula_Guard'!A513)=TYPE(CN12590),ISBLANK('Workbook_Formula_Guard'!A513)=ISBLANK(CN12590),EXACT('Workbook_Formula_Guard'!A513,CN12590)),0,1),1)</x:f>
        <x:v>0</x:v>
      </x:c>
    </x:row>
    <x:row r="12591">
      <x:c r="CL12591" t="str">
        <x:v>Workbook_Formula_Guard</x:v>
      </x:c>
      <x:c r="CM12591" t="str">
        <x:v>B513</x:v>
      </x:c>
      <x:c r="CN12591" t="str">
        <x:v>K48</x:v>
      </x:c>
      <x:c r="CO12591" t="n">
        <x:f>IFERROR(IF(AND(TYPE('Workbook_Formula_Guard'!B513)=TYPE(CN12591),ISBLANK('Workbook_Formula_Guard'!B513)=ISBLANK(CN12591),EXACT('Workbook_Formula_Guard'!B513,CN12591)),0,1),1)</x:f>
        <x:v>0</x:v>
      </x:c>
    </x:row>
    <x:row r="12592">
      <x:c r="CL12592" t="str">
        <x:v>Workbook_Formula_Guard</x:v>
      </x:c>
      <x:c r="CM12592" t="str">
        <x:v>C513</x:v>
      </x:c>
      <x:c r="CN12592" t="str">
        <x:v>F:=IFERROR(IF(COUNTIF('Subgroup_Overrides'!$H$11:$H$100,"B|"&amp;$C48&amp;"|"&amp;$D48)=0,"",IF(AND(COUNTIF('Subgroup_Overrides'!$H$11:$H$100,"B|"&amp;$C48&amp;"|"&amp;$D48)=1,ISNUMBER(INDEX('Subgroup_Overrides'!$F$11:$F$100,MATCH("B|"&amp;$C48&amp;"|"&amp;$D48,'Subgroup_Overrides'!$H$11:$H$100,0))),NOT(ISBLANK(INDEX('Subgroup_Overrides'!$F$11:$F$100,MATCH("B|"&amp;$C48&amp;"|"&amp;$D48,'Subgroup_Overrides'!$H$11:$H$100,0)))),INDEX('Subgroup_Overrides'!$F$11:$F$100,MATCH("B|"&amp;$C48&amp;"|"&amp;$D48,'Subgroup_Overrides'!$H$11:$H$100,0))&gt;=-1,INDEX('Subgroup_Overrides'!$F$11:$F$100,MATCH("B|"&amp;$C48&amp;"|"&amp;$D48,'Subgroup_Overrides'!$H$11:$H$100,0))&lt;=1,LEN(TRIM(INDEX('Subgroup_Overrides'!$G$11:$G$100,MATCH("B|"&amp;$C48&amp;"|"&amp;$D48,'Subgroup_Overrides'!$H$11:$H$100,0))))&gt;0),INDEX('Subgroup_Overrides'!$F$11:$F$100,MATCH("B|"&amp;$C48&amp;"|"&amp;$D48,'Subgroup_Overrides'!$H$11:$H$100,0)),"INVALID_OVERRIDE")),"INVALID_OVERRIDE")</x:v>
      </x:c>
      <x:c r="CO12592" t="n">
        <x:f>IFERROR(IF(AND(TYPE('Workbook_Formula_Guard'!C513)=TYPE(CN12592),ISBLANK('Workbook_Formula_Guard'!C513)=ISBLANK(CN12592),EXACT('Workbook_Formula_Guard'!C513,CN12592)),0,1),1)</x:f>
        <x:v>0</x:v>
      </x:c>
    </x:row>
    <x:row r="12593">
      <x:c r="CL12593" t="str">
        <x:v>Workbook_Formula_Guard</x:v>
      </x:c>
      <x:c r="CM12593" t="str">
        <x:v>A514</x:v>
      </x:c>
      <x:c r="CN12593" t="str">
        <x:v>Rights_Coverage_View</x:v>
      </x:c>
      <x:c r="CO12593" t="n">
        <x:f>IFERROR(IF(AND(TYPE('Workbook_Formula_Guard'!A514)=TYPE(CN12593),ISBLANK('Workbook_Formula_Guard'!A514)=ISBLANK(CN12593),EXACT('Workbook_Formula_Guard'!A514,CN12593)),0,1),1)</x:f>
        <x:v>0</x:v>
      </x:c>
    </x:row>
    <x:row r="12594">
      <x:c r="CL12594" t="str">
        <x:v>Workbook_Formula_Guard</x:v>
      </x:c>
      <x:c r="CM12594" t="str">
        <x:v>B514</x:v>
      </x:c>
      <x:c r="CN12594" t="str">
        <x:v>L48</x:v>
      </x:c>
      <x:c r="CO12594" t="n">
        <x:f>IFERROR(IF(AND(TYPE('Workbook_Formula_Guard'!B514)=TYPE(CN12594),ISBLANK('Workbook_Formula_Guard'!B514)=ISBLANK(CN12594),EXACT('Workbook_Formula_Guard'!B514,CN12594)),0,1),1)</x:f>
        <x:v>0</x:v>
      </x:c>
    </x:row>
    <x:row r="12595">
      <x:c r="CL12595" t="str">
        <x:v>Workbook_Formula_Guard</x:v>
      </x:c>
      <x:c r="CM12595" t="str">
        <x:v>C514</x:v>
      </x:c>
      <x:c r="CN12595" t="str">
        <x:v>F:=TRIM(B48)</x:v>
      </x:c>
      <x:c r="CO12595" t="n">
        <x:f>IFERROR(IF(AND(TYPE('Workbook_Formula_Guard'!C514)=TYPE(CN12595),ISBLANK('Workbook_Formula_Guard'!C514)=ISBLANK(CN12595),EXACT('Workbook_Formula_Guard'!C514,CN12595)),0,1),1)</x:f>
        <x:v>0</x:v>
      </x:c>
    </x:row>
    <x:row r="12596">
      <x:c r="CL12596" t="str">
        <x:v>Workbook_Formula_Guard</x:v>
      </x:c>
      <x:c r="CM12596" t="str">
        <x:v>A515</x:v>
      </x:c>
      <x:c r="CN12596" t="str">
        <x:v>Rights_Coverage_View</x:v>
      </x:c>
      <x:c r="CO12596" t="n">
        <x:f>IFERROR(IF(AND(TYPE('Workbook_Formula_Guard'!A515)=TYPE(CN12596),ISBLANK('Workbook_Formula_Guard'!A515)=ISBLANK(CN12596),EXACT('Workbook_Formula_Guard'!A515,CN12596)),0,1),1)</x:f>
        <x:v>0</x:v>
      </x:c>
    </x:row>
    <x:row r="12597">
      <x:c r="CL12597" t="str">
        <x:v>Workbook_Formula_Guard</x:v>
      </x:c>
      <x:c r="CM12597" t="str">
        <x:v>B515</x:v>
      </x:c>
      <x:c r="CN12597" t="str">
        <x:v>M48</x:v>
      </x:c>
      <x:c r="CO12597" t="n">
        <x:f>IFERROR(IF(AND(TYPE('Workbook_Formula_Guard'!B515)=TYPE(CN12597),ISBLANK('Workbook_Formula_Guard'!B515)=ISBLANK(CN12597),EXACT('Workbook_Formula_Guard'!B515,CN12597)),0,1),1)</x:f>
        <x:v>0</x:v>
      </x:c>
    </x:row>
    <x:row r="12598">
      <x:c r="CL12598" t="str">
        <x:v>Workbook_Formula_Guard</x:v>
      </x:c>
      <x:c r="CM12598" t="str">
        <x:v>C515</x:v>
      </x:c>
      <x:c r="CN12598" t="str">
        <x:v>F:=IF(ISNUMBER($H48),$H48,"")</x:v>
      </x:c>
      <x:c r="CO12598" t="n">
        <x:f>IFERROR(IF(AND(TYPE('Workbook_Formula_Guard'!C515)=TYPE(CN12598),ISBLANK('Workbook_Formula_Guard'!C515)=ISBLANK(CN12598),EXACT('Workbook_Formula_Guard'!C515,CN12598)),0,1),1)</x:f>
        <x:v>0</x:v>
      </x:c>
    </x:row>
    <x:row r="12599">
      <x:c r="CL12599" t="str">
        <x:v>Workbook_Formula_Guard</x:v>
      </x:c>
      <x:c r="CM12599" t="str">
        <x:v>A516</x:v>
      </x:c>
      <x:c r="CN12599" t="str">
        <x:v>Rights_Coverage_View</x:v>
      </x:c>
      <x:c r="CO12599" t="n">
        <x:f>IFERROR(IF(AND(TYPE('Workbook_Formula_Guard'!A516)=TYPE(CN12599),ISBLANK('Workbook_Formula_Guard'!A516)=ISBLANK(CN12599),EXACT('Workbook_Formula_Guard'!A516,CN12599)),0,1),1)</x:f>
        <x:v>0</x:v>
      </x:c>
    </x:row>
    <x:row r="12600">
      <x:c r="CL12600" t="str">
        <x:v>Workbook_Formula_Guard</x:v>
      </x:c>
      <x:c r="CM12600" t="str">
        <x:v>B516</x:v>
      </x:c>
      <x:c r="CN12600" t="str">
        <x:v>N48</x:v>
      </x:c>
      <x:c r="CO12600" t="n">
        <x:f>IFERROR(IF(AND(TYPE('Workbook_Formula_Guard'!B516)=TYPE(CN12600),ISBLANK('Workbook_Formula_Guard'!B516)=ISBLANK(CN12600),EXACT('Workbook_Formula_Guard'!B516,CN12600)),0,1),1)</x:f>
        <x:v>0</x:v>
      </x:c>
    </x:row>
    <x:row r="12601">
      <x:c r="CL12601" t="str">
        <x:v>Workbook_Formula_Guard</x:v>
      </x:c>
      <x:c r="CM12601" t="str">
        <x:v>C516</x:v>
      </x:c>
      <x:c r="CN12601" t="str">
        <x:v>F:=IF(ISNUMBER($I48),$I48,"")</x:v>
      </x:c>
      <x:c r="CO12601" t="n">
        <x:f>IFERROR(IF(AND(TYPE('Workbook_Formula_Guard'!C516)=TYPE(CN12601),ISBLANK('Workbook_Formula_Guard'!C516)=ISBLANK(CN12601),EXACT('Workbook_Formula_Guard'!C516,CN12601)),0,1),1)</x:f>
        <x:v>0</x:v>
      </x:c>
    </x:row>
    <x:row r="12602">
      <x:c r="CL12602" t="str">
        <x:v>Workbook_Formula_Guard</x:v>
      </x:c>
      <x:c r="CM12602" t="str">
        <x:v>A517</x:v>
      </x:c>
      <x:c r="CN12602" t="str">
        <x:v>Rights_Coverage_View</x:v>
      </x:c>
      <x:c r="CO12602" t="n">
        <x:f>IFERROR(IF(AND(TYPE('Workbook_Formula_Guard'!A517)=TYPE(CN12602),ISBLANK('Workbook_Formula_Guard'!A517)=ISBLANK(CN12602),EXACT('Workbook_Formula_Guard'!A517,CN12602)),0,1),1)</x:f>
        <x:v>0</x:v>
      </x:c>
    </x:row>
    <x:row r="12603">
      <x:c r="CL12603" t="str">
        <x:v>Workbook_Formula_Guard</x:v>
      </x:c>
      <x:c r="CM12603" t="str">
        <x:v>B517</x:v>
      </x:c>
      <x:c r="CN12603" t="str">
        <x:v>O48</x:v>
      </x:c>
      <x:c r="CO12603" t="n">
        <x:f>IFERROR(IF(AND(TYPE('Workbook_Formula_Guard'!B517)=TYPE(CN12603),ISBLANK('Workbook_Formula_Guard'!B517)=ISBLANK(CN12603),EXACT('Workbook_Formula_Guard'!B517,CN12603)),0,1),1)</x:f>
        <x:v>0</x:v>
      </x:c>
    </x:row>
    <x:row r="12604">
      <x:c r="CL12604" t="str">
        <x:v>Workbook_Formula_Guard</x:v>
      </x:c>
      <x:c r="CM12604" t="str">
        <x:v>C517</x:v>
      </x:c>
      <x:c r="CN12604" t="str">
        <x:v>F:=IF(ISNUMBER($M48),$B48&amp;"|"&amp;ROUND($M48*1000000000000,0),"")</x:v>
      </x:c>
      <x:c r="CO12604" t="n">
        <x:f>IFERROR(IF(AND(TYPE('Workbook_Formula_Guard'!C517)=TYPE(CN12604),ISBLANK('Workbook_Formula_Guard'!C517)=ISBLANK(CN12604),EXACT('Workbook_Formula_Guard'!C517,CN12604)),0,1),1)</x:f>
        <x:v>0</x:v>
      </x:c>
    </x:row>
    <x:row r="12605">
      <x:c r="CL12605" t="str">
        <x:v>Workbook_Formula_Guard</x:v>
      </x:c>
      <x:c r="CM12605" t="str">
        <x:v>A518</x:v>
      </x:c>
      <x:c r="CN12605" t="str">
        <x:v>Rights_Coverage_View</x:v>
      </x:c>
      <x:c r="CO12605" t="n">
        <x:f>IFERROR(IF(AND(TYPE('Workbook_Formula_Guard'!A518)=TYPE(CN12605),ISBLANK('Workbook_Formula_Guard'!A518)=ISBLANK(CN12605),EXACT('Workbook_Formula_Guard'!A518,CN12605)),0,1),1)</x:f>
        <x:v>0</x:v>
      </x:c>
    </x:row>
    <x:row r="12606">
      <x:c r="CL12606" t="str">
        <x:v>Workbook_Formula_Guard</x:v>
      </x:c>
      <x:c r="CM12606" t="str">
        <x:v>B518</x:v>
      </x:c>
      <x:c r="CN12606" t="str">
        <x:v>P48</x:v>
      </x:c>
      <x:c r="CO12606" t="n">
        <x:f>IFERROR(IF(AND(TYPE('Workbook_Formula_Guard'!B518)=TYPE(CN12606),ISBLANK('Workbook_Formula_Guard'!B518)=ISBLANK(CN12606),EXACT('Workbook_Formula_Guard'!B518,CN12606)),0,1),1)</x:f>
        <x:v>0</x:v>
      </x:c>
    </x:row>
    <x:row r="12607">
      <x:c r="CL12607" t="str">
        <x:v>Workbook_Formula_Guard</x:v>
      </x:c>
      <x:c r="CM12607" t="str">
        <x:v>C518</x:v>
      </x:c>
      <x:c r="CN12607" t="str">
        <x:v>F:=IF(ISNUMBER($N48),$B48&amp;"|"&amp;ROUND($N48*1000000000000,0),"")</x:v>
      </x:c>
      <x:c r="CO12607" t="n">
        <x:f>IFERROR(IF(AND(TYPE('Workbook_Formula_Guard'!C518)=TYPE(CN12607),ISBLANK('Workbook_Formula_Guard'!C518)=ISBLANK(CN12607),EXACT('Workbook_Formula_Guard'!C518,CN12607)),0,1),1)</x:f>
        <x:v>0</x:v>
      </x:c>
    </x:row>
    <x:row r="12608">
      <x:c r="CL12608" t="str">
        <x:v>Workbook_Formula_Guard</x:v>
      </x:c>
      <x:c r="CM12608" t="str">
        <x:v>A519</x:v>
      </x:c>
      <x:c r="CN12608" t="str">
        <x:v>Rights_Coverage_View</x:v>
      </x:c>
      <x:c r="CO12608" t="n">
        <x:f>IFERROR(IF(AND(TYPE('Workbook_Formula_Guard'!A519)=TYPE(CN12608),ISBLANK('Workbook_Formula_Guard'!A519)=ISBLANK(CN12608),EXACT('Workbook_Formula_Guard'!A519,CN12608)),0,1),1)</x:f>
        <x:v>0</x:v>
      </x:c>
    </x:row>
    <x:row r="12609">
      <x:c r="CL12609" t="str">
        <x:v>Workbook_Formula_Guard</x:v>
      </x:c>
      <x:c r="CM12609" t="str">
        <x:v>B519</x:v>
      </x:c>
      <x:c r="CN12609" t="str">
        <x:v>F49</x:v>
      </x:c>
      <x:c r="CO12609" t="n">
        <x:f>IFERROR(IF(AND(TYPE('Workbook_Formula_Guard'!B519)=TYPE(CN12609),ISBLANK('Workbook_Formula_Guard'!B519)=ISBLANK(CN12609),EXACT('Workbook_Formula_Guard'!B519,CN12609)),0,1),1)</x:f>
        <x:v>0</x:v>
      </x:c>
    </x:row>
    <x:row r="12610">
      <x:c r="CL12610" t="str">
        <x:v>Workbook_Formula_Guard</x:v>
      </x:c>
      <x:c r="CM12610" t="str">
        <x:v>C519</x:v>
      </x:c>
      <x:c r="CN12610" t="str">
        <x:v>F:=INDEX(I_prop!$B$7:$H$13, MATCH($C49, I_prop!$A$7:$A$13,0), MATCH($D49, I_prop!$B$6:$H$6,0))</x:v>
      </x:c>
      <x:c r="CO12610" t="n">
        <x:f>IFERROR(IF(AND(TYPE('Workbook_Formula_Guard'!C519)=TYPE(CN12610),ISBLANK('Workbook_Formula_Guard'!C519)=ISBLANK(CN12610),EXACT('Workbook_Formula_Guard'!C519,CN12610)),0,1),1)</x:f>
        <x:v>0</x:v>
      </x:c>
    </x:row>
    <x:row r="12611">
      <x:c r="CL12611" t="str">
        <x:v>Workbook_Formula_Guard</x:v>
      </x:c>
      <x:c r="CM12611" t="str">
        <x:v>A520</x:v>
      </x:c>
      <x:c r="CN12611" t="str">
        <x:v>Rights_Coverage_View</x:v>
      </x:c>
      <x:c r="CO12611" t="n">
        <x:f>IFERROR(IF(AND(TYPE('Workbook_Formula_Guard'!A520)=TYPE(CN12611),ISBLANK('Workbook_Formula_Guard'!A520)=ISBLANK(CN12611),EXACT('Workbook_Formula_Guard'!A520,CN12611)),0,1),1)</x:f>
        <x:v>0</x:v>
      </x:c>
    </x:row>
    <x:row r="12612">
      <x:c r="CL12612" t="str">
        <x:v>Workbook_Formula_Guard</x:v>
      </x:c>
      <x:c r="CM12612" t="str">
        <x:v>B520</x:v>
      </x:c>
      <x:c r="CN12612" t="str">
        <x:v>G49</x:v>
      </x:c>
      <x:c r="CO12612" t="n">
        <x:f>IFERROR(IF(AND(TYPE('Workbook_Formula_Guard'!B520)=TYPE(CN12612),ISBLANK('Workbook_Formula_Guard'!B520)=ISBLANK(CN12612),EXACT('Workbook_Formula_Guard'!B520,CN12612)),0,1),1)</x:f>
        <x:v>0</x:v>
      </x:c>
    </x:row>
    <x:row r="12613">
      <x:c r="CL12613" t="str">
        <x:v>Workbook_Formula_Guard</x:v>
      </x:c>
      <x:c r="CM12613" t="str">
        <x:v>C520</x:v>
      </x:c>
      <x:c r="CN12613" t="str">
        <x:v>F:=INDEX(I_prop!$B$18:$H$24, MATCH($C49, I_prop!$A$18:$A$24,0), MATCH($D49, I_prop!$B$17:$H$17,0))</x:v>
      </x:c>
      <x:c r="CO12613" t="n">
        <x:f>IFERROR(IF(AND(TYPE('Workbook_Formula_Guard'!C520)=TYPE(CN12613),ISBLANK('Workbook_Formula_Guard'!C520)=ISBLANK(CN12613),EXACT('Workbook_Formula_Guard'!C520,CN12613)),0,1),1)</x:f>
        <x:v>0</x:v>
      </x:c>
    </x:row>
    <x:row r="12614">
      <x:c r="CL12614" t="str">
        <x:v>Workbook_Formula_Guard</x:v>
      </x:c>
      <x:c r="CM12614" t="str">
        <x:v>A521</x:v>
      </x:c>
      <x:c r="CN12614" t="str">
        <x:v>Rights_Coverage_View</x:v>
      </x:c>
      <x:c r="CO12614" t="n">
        <x:f>IFERROR(IF(AND(TYPE('Workbook_Formula_Guard'!A521)=TYPE(CN12614),ISBLANK('Workbook_Formula_Guard'!A521)=ISBLANK(CN12614),EXACT('Workbook_Formula_Guard'!A521,CN12614)),0,1),1)</x:f>
        <x:v>0</x:v>
      </x:c>
    </x:row>
    <x:row r="12615">
      <x:c r="CL12615" t="str">
        <x:v>Workbook_Formula_Guard</x:v>
      </x:c>
      <x:c r="CM12615" t="str">
        <x:v>B521</x:v>
      </x:c>
      <x:c r="CN12615" t="str">
        <x:v>H49</x:v>
      </x:c>
      <x:c r="CO12615" t="n">
        <x:f>IFERROR(IF(AND(TYPE('Workbook_Formula_Guard'!B521)=TYPE(CN12615),ISBLANK('Workbook_Formula_Guard'!B521)=ISBLANK(CN12615),EXACT('Workbook_Formula_Guard'!B521,CN12615)),0,1),1)</x:f>
        <x:v>0</x:v>
      </x:c>
    </x:row>
    <x:row r="12616">
      <x:c r="CL12616" t="str">
        <x:v>Workbook_Formula_Guard</x:v>
      </x:c>
      <x:c r="CM12616" t="str">
        <x:v>C521</x:v>
      </x:c>
      <x:c r="CN12616" t="str">
        <x:v>F:=IF(ISNUMBER($J49),$J49,IF($J49="INVALID_OVERRIDE","INVALID_OVERRIDE",IF($F49&lt;0,MAX(-1,'Subgroup_Overrides'!$B$7*$F49),$F49)))</x:v>
      </x:c>
      <x:c r="CO12616" t="n">
        <x:f>IFERROR(IF(AND(TYPE('Workbook_Formula_Guard'!C521)=TYPE(CN12616),ISBLANK('Workbook_Formula_Guard'!C521)=ISBLANK(CN12616),EXACT('Workbook_Formula_Guard'!C521,CN12616)),0,1),1)</x:f>
        <x:v>0</x:v>
      </x:c>
    </x:row>
    <x:row r="12617">
      <x:c r="CL12617" t="str">
        <x:v>Workbook_Formula_Guard</x:v>
      </x:c>
      <x:c r="CM12617" t="str">
        <x:v>A522</x:v>
      </x:c>
      <x:c r="CN12617" t="str">
        <x:v>Rights_Coverage_View</x:v>
      </x:c>
      <x:c r="CO12617" t="n">
        <x:f>IFERROR(IF(AND(TYPE('Workbook_Formula_Guard'!A522)=TYPE(CN12617),ISBLANK('Workbook_Formula_Guard'!A522)=ISBLANK(CN12617),EXACT('Workbook_Formula_Guard'!A522,CN12617)),0,1),1)</x:f>
        <x:v>0</x:v>
      </x:c>
    </x:row>
    <x:row r="12618">
      <x:c r="CL12618" t="str">
        <x:v>Workbook_Formula_Guard</x:v>
      </x:c>
      <x:c r="CM12618" t="str">
        <x:v>B522</x:v>
      </x:c>
      <x:c r="CN12618" t="str">
        <x:v>I49</x:v>
      </x:c>
      <x:c r="CO12618" t="n">
        <x:f>IFERROR(IF(AND(TYPE('Workbook_Formula_Guard'!B522)=TYPE(CN12618),ISBLANK('Workbook_Formula_Guard'!B522)=ISBLANK(CN12618),EXACT('Workbook_Formula_Guard'!B522,CN12618)),0,1),1)</x:f>
        <x:v>0</x:v>
      </x:c>
    </x:row>
    <x:row r="12619">
      <x:c r="CL12619" t="str">
        <x:v>Workbook_Formula_Guard</x:v>
      </x:c>
      <x:c r="CM12619" t="str">
        <x:v>C522</x:v>
      </x:c>
      <x:c r="CN12619" t="str">
        <x:v>F:=IF(ISNUMBER($K49),$K49,IF($K49="INVALID_OVERRIDE","INVALID_OVERRIDE",IF($G49&lt;0,MAX(-1,'Subgroup_Overrides'!$B$7*$G49),$G49)))</x:v>
      </x:c>
      <x:c r="CO12619" t="n">
        <x:f>IFERROR(IF(AND(TYPE('Workbook_Formula_Guard'!C522)=TYPE(CN12619),ISBLANK('Workbook_Formula_Guard'!C522)=ISBLANK(CN12619),EXACT('Workbook_Formula_Guard'!C522,CN12619)),0,1),1)</x:f>
        <x:v>0</x:v>
      </x:c>
    </x:row>
    <x:row r="12620">
      <x:c r="CL12620" t="str">
        <x:v>Workbook_Formula_Guard</x:v>
      </x:c>
      <x:c r="CM12620" t="str">
        <x:v>A523</x:v>
      </x:c>
      <x:c r="CN12620" t="str">
        <x:v>Rights_Coverage_View</x:v>
      </x:c>
      <x:c r="CO12620" t="n">
        <x:f>IFERROR(IF(AND(TYPE('Workbook_Formula_Guard'!A523)=TYPE(CN12620),ISBLANK('Workbook_Formula_Guard'!A523)=ISBLANK(CN12620),EXACT('Workbook_Formula_Guard'!A523,CN12620)),0,1),1)</x:f>
        <x:v>0</x:v>
      </x:c>
    </x:row>
    <x:row r="12621">
      <x:c r="CL12621" t="str">
        <x:v>Workbook_Formula_Guard</x:v>
      </x:c>
      <x:c r="CM12621" t="str">
        <x:v>B523</x:v>
      </x:c>
      <x:c r="CN12621" t="str">
        <x:v>J49</x:v>
      </x:c>
      <x:c r="CO12621" t="n">
        <x:f>IFERROR(IF(AND(TYPE('Workbook_Formula_Guard'!B523)=TYPE(CN12621),ISBLANK('Workbook_Formula_Guard'!B523)=ISBLANK(CN12621),EXACT('Workbook_Formula_Guard'!B523,CN12621)),0,1),1)</x:f>
        <x:v>0</x:v>
      </x:c>
    </x:row>
    <x:row r="12622">
      <x:c r="CL12622" t="str">
        <x:v>Workbook_Formula_Guard</x:v>
      </x:c>
      <x:c r="CM12622" t="str">
        <x:v>C523</x:v>
      </x:c>
      <x:c r="CN12622" t="str">
        <x:v>F:=IFERROR(IF(COUNTIF('Subgroup_Overrides'!$H$11:$H$100,"A|"&amp;$C49&amp;"|"&amp;$D49)=0,"",IF(AND(COUNTIF('Subgroup_Overrides'!$H$11:$H$100,"A|"&amp;$C49&amp;"|"&amp;$D49)=1,ISNUMBER(INDEX('Subgroup_Overrides'!$F$11:$F$100,MATCH("A|"&amp;$C49&amp;"|"&amp;$D49,'Subgroup_Overrides'!$H$11:$H$100,0))),NOT(ISBLANK(INDEX('Subgroup_Overrides'!$F$11:$F$100,MATCH("A|"&amp;$C49&amp;"|"&amp;$D49,'Subgroup_Overrides'!$H$11:$H$100,0)))),INDEX('Subgroup_Overrides'!$F$11:$F$100,MATCH("A|"&amp;$C49&amp;"|"&amp;$D49,'Subgroup_Overrides'!$H$11:$H$100,0))&gt;=-1,INDEX('Subgroup_Overrides'!$F$11:$F$100,MATCH("A|"&amp;$C49&amp;"|"&amp;$D49,'Subgroup_Overrides'!$H$11:$H$100,0))&lt;=1,LEN(TRIM(INDEX('Subgroup_Overrides'!$G$11:$G$100,MATCH("A|"&amp;$C49&amp;"|"&amp;$D49,'Subgroup_Overrides'!$H$11:$H$100,0))))&gt;0),INDEX('Subgroup_Overrides'!$F$11:$F$100,MATCH("A|"&amp;$C49&amp;"|"&amp;$D49,'Subgroup_Overrides'!$H$11:$H$100,0)),"INVALID_OVERRIDE")),"INVALID_OVERRIDE")</x:v>
      </x:c>
      <x:c r="CO12622" t="n">
        <x:f>IFERROR(IF(AND(TYPE('Workbook_Formula_Guard'!C523)=TYPE(CN12622),ISBLANK('Workbook_Formula_Guard'!C523)=ISBLANK(CN12622),EXACT('Workbook_Formula_Guard'!C523,CN12622)),0,1),1)</x:f>
        <x:v>0</x:v>
      </x:c>
    </x:row>
    <x:row r="12623">
      <x:c r="CL12623" t="str">
        <x:v>Workbook_Formula_Guard</x:v>
      </x:c>
      <x:c r="CM12623" t="str">
        <x:v>A524</x:v>
      </x:c>
      <x:c r="CN12623" t="str">
        <x:v>Rights_Coverage_View</x:v>
      </x:c>
      <x:c r="CO12623" t="n">
        <x:f>IFERROR(IF(AND(TYPE('Workbook_Formula_Guard'!A524)=TYPE(CN12623),ISBLANK('Workbook_Formula_Guard'!A524)=ISBLANK(CN12623),EXACT('Workbook_Formula_Guard'!A524,CN12623)),0,1),1)</x:f>
        <x:v>0</x:v>
      </x:c>
    </x:row>
    <x:row r="12624">
      <x:c r="CL12624" t="str">
        <x:v>Workbook_Formula_Guard</x:v>
      </x:c>
      <x:c r="CM12624" t="str">
        <x:v>B524</x:v>
      </x:c>
      <x:c r="CN12624" t="str">
        <x:v>K49</x:v>
      </x:c>
      <x:c r="CO12624" t="n">
        <x:f>IFERROR(IF(AND(TYPE('Workbook_Formula_Guard'!B524)=TYPE(CN12624),ISBLANK('Workbook_Formula_Guard'!B524)=ISBLANK(CN12624),EXACT('Workbook_Formula_Guard'!B524,CN12624)),0,1),1)</x:f>
        <x:v>0</x:v>
      </x:c>
    </x:row>
    <x:row r="12625">
      <x:c r="CL12625" t="str">
        <x:v>Workbook_Formula_Guard</x:v>
      </x:c>
      <x:c r="CM12625" t="str">
        <x:v>C524</x:v>
      </x:c>
      <x:c r="CN12625" t="str">
        <x:v>F:=IFERROR(IF(COUNTIF('Subgroup_Overrides'!$H$11:$H$100,"B|"&amp;$C49&amp;"|"&amp;$D49)=0,"",IF(AND(COUNTIF('Subgroup_Overrides'!$H$11:$H$100,"B|"&amp;$C49&amp;"|"&amp;$D49)=1,ISNUMBER(INDEX('Subgroup_Overrides'!$F$11:$F$100,MATCH("B|"&amp;$C49&amp;"|"&amp;$D49,'Subgroup_Overrides'!$H$11:$H$100,0))),NOT(ISBLANK(INDEX('Subgroup_Overrides'!$F$11:$F$100,MATCH("B|"&amp;$C49&amp;"|"&amp;$D49,'Subgroup_Overrides'!$H$11:$H$100,0)))),INDEX('Subgroup_Overrides'!$F$11:$F$100,MATCH("B|"&amp;$C49&amp;"|"&amp;$D49,'Subgroup_Overrides'!$H$11:$H$100,0))&gt;=-1,INDEX('Subgroup_Overrides'!$F$11:$F$100,MATCH("B|"&amp;$C49&amp;"|"&amp;$D49,'Subgroup_Overrides'!$H$11:$H$100,0))&lt;=1,LEN(TRIM(INDEX('Subgroup_Overrides'!$G$11:$G$100,MATCH("B|"&amp;$C49&amp;"|"&amp;$D49,'Subgroup_Overrides'!$H$11:$H$100,0))))&gt;0),INDEX('Subgroup_Overrides'!$F$11:$F$100,MATCH("B|"&amp;$C49&amp;"|"&amp;$D49,'Subgroup_Overrides'!$H$11:$H$100,0)),"INVALID_OVERRIDE")),"INVALID_OVERRIDE")</x:v>
      </x:c>
      <x:c r="CO12625" t="n">
        <x:f>IFERROR(IF(AND(TYPE('Workbook_Formula_Guard'!C524)=TYPE(CN12625),ISBLANK('Workbook_Formula_Guard'!C524)=ISBLANK(CN12625),EXACT('Workbook_Formula_Guard'!C524,CN12625)),0,1),1)</x:f>
        <x:v>0</x:v>
      </x:c>
    </x:row>
    <x:row r="12626">
      <x:c r="CL12626" t="str">
        <x:v>Workbook_Formula_Guard</x:v>
      </x:c>
      <x:c r="CM12626" t="str">
        <x:v>A525</x:v>
      </x:c>
      <x:c r="CN12626" t="str">
        <x:v>Rights_Coverage_View</x:v>
      </x:c>
      <x:c r="CO12626" t="n">
        <x:f>IFERROR(IF(AND(TYPE('Workbook_Formula_Guard'!A525)=TYPE(CN12626),ISBLANK('Workbook_Formula_Guard'!A525)=ISBLANK(CN12626),EXACT('Workbook_Formula_Guard'!A525,CN12626)),0,1),1)</x:f>
        <x:v>0</x:v>
      </x:c>
    </x:row>
    <x:row r="12627">
      <x:c r="CL12627" t="str">
        <x:v>Workbook_Formula_Guard</x:v>
      </x:c>
      <x:c r="CM12627" t="str">
        <x:v>B525</x:v>
      </x:c>
      <x:c r="CN12627" t="str">
        <x:v>L49</x:v>
      </x:c>
      <x:c r="CO12627" t="n">
        <x:f>IFERROR(IF(AND(TYPE('Workbook_Formula_Guard'!B525)=TYPE(CN12627),ISBLANK('Workbook_Formula_Guard'!B525)=ISBLANK(CN12627),EXACT('Workbook_Formula_Guard'!B525,CN12627)),0,1),1)</x:f>
        <x:v>0</x:v>
      </x:c>
    </x:row>
    <x:row r="12628">
      <x:c r="CL12628" t="str">
        <x:v>Workbook_Formula_Guard</x:v>
      </x:c>
      <x:c r="CM12628" t="str">
        <x:v>C525</x:v>
      </x:c>
      <x:c r="CN12628" t="str">
        <x:v>F:=TRIM(B49)</x:v>
      </x:c>
      <x:c r="CO12628" t="n">
        <x:f>IFERROR(IF(AND(TYPE('Workbook_Formula_Guard'!C525)=TYPE(CN12628),ISBLANK('Workbook_Formula_Guard'!C525)=ISBLANK(CN12628),EXACT('Workbook_Formula_Guard'!C525,CN12628)),0,1),1)</x:f>
        <x:v>0</x:v>
      </x:c>
    </x:row>
    <x:row r="12629">
      <x:c r="CL12629" t="str">
        <x:v>Workbook_Formula_Guard</x:v>
      </x:c>
      <x:c r="CM12629" t="str">
        <x:v>A526</x:v>
      </x:c>
      <x:c r="CN12629" t="str">
        <x:v>Rights_Coverage_View</x:v>
      </x:c>
      <x:c r="CO12629" t="n">
        <x:f>IFERROR(IF(AND(TYPE('Workbook_Formula_Guard'!A526)=TYPE(CN12629),ISBLANK('Workbook_Formula_Guard'!A526)=ISBLANK(CN12629),EXACT('Workbook_Formula_Guard'!A526,CN12629)),0,1),1)</x:f>
        <x:v>0</x:v>
      </x:c>
    </x:row>
    <x:row r="12630">
      <x:c r="CL12630" t="str">
        <x:v>Workbook_Formula_Guard</x:v>
      </x:c>
      <x:c r="CM12630" t="str">
        <x:v>B526</x:v>
      </x:c>
      <x:c r="CN12630" t="str">
        <x:v>M49</x:v>
      </x:c>
      <x:c r="CO12630" t="n">
        <x:f>IFERROR(IF(AND(TYPE('Workbook_Formula_Guard'!B526)=TYPE(CN12630),ISBLANK('Workbook_Formula_Guard'!B526)=ISBLANK(CN12630),EXACT('Workbook_Formula_Guard'!B526,CN12630)),0,1),1)</x:f>
        <x:v>0</x:v>
      </x:c>
    </x:row>
    <x:row r="12631">
      <x:c r="CL12631" t="str">
        <x:v>Workbook_Formula_Guard</x:v>
      </x:c>
      <x:c r="CM12631" t="str">
        <x:v>C526</x:v>
      </x:c>
      <x:c r="CN12631" t="str">
        <x:v>F:=IF(ISNUMBER($H49),$H49,"")</x:v>
      </x:c>
      <x:c r="CO12631" t="n">
        <x:f>IFERROR(IF(AND(TYPE('Workbook_Formula_Guard'!C526)=TYPE(CN12631),ISBLANK('Workbook_Formula_Guard'!C526)=ISBLANK(CN12631),EXACT('Workbook_Formula_Guard'!C526,CN12631)),0,1),1)</x:f>
        <x:v>0</x:v>
      </x:c>
    </x:row>
    <x:row r="12632">
      <x:c r="CL12632" t="str">
        <x:v>Workbook_Formula_Guard</x:v>
      </x:c>
      <x:c r="CM12632" t="str">
        <x:v>A527</x:v>
      </x:c>
      <x:c r="CN12632" t="str">
        <x:v>Rights_Coverage_View</x:v>
      </x:c>
      <x:c r="CO12632" t="n">
        <x:f>IFERROR(IF(AND(TYPE('Workbook_Formula_Guard'!A527)=TYPE(CN12632),ISBLANK('Workbook_Formula_Guard'!A527)=ISBLANK(CN12632),EXACT('Workbook_Formula_Guard'!A527,CN12632)),0,1),1)</x:f>
        <x:v>0</x:v>
      </x:c>
    </x:row>
    <x:row r="12633">
      <x:c r="CL12633" t="str">
        <x:v>Workbook_Formula_Guard</x:v>
      </x:c>
      <x:c r="CM12633" t="str">
        <x:v>B527</x:v>
      </x:c>
      <x:c r="CN12633" t="str">
        <x:v>N49</x:v>
      </x:c>
      <x:c r="CO12633" t="n">
        <x:f>IFERROR(IF(AND(TYPE('Workbook_Formula_Guard'!B527)=TYPE(CN12633),ISBLANK('Workbook_Formula_Guard'!B527)=ISBLANK(CN12633),EXACT('Workbook_Formula_Guard'!B527,CN12633)),0,1),1)</x:f>
        <x:v>0</x:v>
      </x:c>
    </x:row>
    <x:row r="12634">
      <x:c r="CL12634" t="str">
        <x:v>Workbook_Formula_Guard</x:v>
      </x:c>
      <x:c r="CM12634" t="str">
        <x:v>C527</x:v>
      </x:c>
      <x:c r="CN12634" t="str">
        <x:v>F:=IF(ISNUMBER($I49),$I49,"")</x:v>
      </x:c>
      <x:c r="CO12634" t="n">
        <x:f>IFERROR(IF(AND(TYPE('Workbook_Formula_Guard'!C527)=TYPE(CN12634),ISBLANK('Workbook_Formula_Guard'!C527)=ISBLANK(CN12634),EXACT('Workbook_Formula_Guard'!C527,CN12634)),0,1),1)</x:f>
        <x:v>0</x:v>
      </x:c>
    </x:row>
    <x:row r="12635">
      <x:c r="CL12635" t="str">
        <x:v>Workbook_Formula_Guard</x:v>
      </x:c>
      <x:c r="CM12635" t="str">
        <x:v>A528</x:v>
      </x:c>
      <x:c r="CN12635" t="str">
        <x:v>Rights_Coverage_View</x:v>
      </x:c>
      <x:c r="CO12635" t="n">
        <x:f>IFERROR(IF(AND(TYPE('Workbook_Formula_Guard'!A528)=TYPE(CN12635),ISBLANK('Workbook_Formula_Guard'!A528)=ISBLANK(CN12635),EXACT('Workbook_Formula_Guard'!A528,CN12635)),0,1),1)</x:f>
        <x:v>0</x:v>
      </x:c>
    </x:row>
    <x:row r="12636">
      <x:c r="CL12636" t="str">
        <x:v>Workbook_Formula_Guard</x:v>
      </x:c>
      <x:c r="CM12636" t="str">
        <x:v>B528</x:v>
      </x:c>
      <x:c r="CN12636" t="str">
        <x:v>O49</x:v>
      </x:c>
      <x:c r="CO12636" t="n">
        <x:f>IFERROR(IF(AND(TYPE('Workbook_Formula_Guard'!B528)=TYPE(CN12636),ISBLANK('Workbook_Formula_Guard'!B528)=ISBLANK(CN12636),EXACT('Workbook_Formula_Guard'!B528,CN12636)),0,1),1)</x:f>
        <x:v>0</x:v>
      </x:c>
    </x:row>
    <x:row r="12637">
      <x:c r="CL12637" t="str">
        <x:v>Workbook_Formula_Guard</x:v>
      </x:c>
      <x:c r="CM12637" t="str">
        <x:v>C528</x:v>
      </x:c>
      <x:c r="CN12637" t="str">
        <x:v>F:=IF(ISNUMBER($M49),$B49&amp;"|"&amp;ROUND($M49*1000000000000,0),"")</x:v>
      </x:c>
      <x:c r="CO12637" t="n">
        <x:f>IFERROR(IF(AND(TYPE('Workbook_Formula_Guard'!C528)=TYPE(CN12637),ISBLANK('Workbook_Formula_Guard'!C528)=ISBLANK(CN12637),EXACT('Workbook_Formula_Guard'!C528,CN12637)),0,1),1)</x:f>
        <x:v>0</x:v>
      </x:c>
    </x:row>
    <x:row r="12638">
      <x:c r="CL12638" t="str">
        <x:v>Workbook_Formula_Guard</x:v>
      </x:c>
      <x:c r="CM12638" t="str">
        <x:v>A529</x:v>
      </x:c>
      <x:c r="CN12638" t="str">
        <x:v>Rights_Coverage_View</x:v>
      </x:c>
      <x:c r="CO12638" t="n">
        <x:f>IFERROR(IF(AND(TYPE('Workbook_Formula_Guard'!A529)=TYPE(CN12638),ISBLANK('Workbook_Formula_Guard'!A529)=ISBLANK(CN12638),EXACT('Workbook_Formula_Guard'!A529,CN12638)),0,1),1)</x:f>
        <x:v>0</x:v>
      </x:c>
    </x:row>
    <x:row r="12639">
      <x:c r="CL12639" t="str">
        <x:v>Workbook_Formula_Guard</x:v>
      </x:c>
      <x:c r="CM12639" t="str">
        <x:v>B529</x:v>
      </x:c>
      <x:c r="CN12639" t="str">
        <x:v>P49</x:v>
      </x:c>
      <x:c r="CO12639" t="n">
        <x:f>IFERROR(IF(AND(TYPE('Workbook_Formula_Guard'!B529)=TYPE(CN12639),ISBLANK('Workbook_Formula_Guard'!B529)=ISBLANK(CN12639),EXACT('Workbook_Formula_Guard'!B529,CN12639)),0,1),1)</x:f>
        <x:v>0</x:v>
      </x:c>
    </x:row>
    <x:row r="12640">
      <x:c r="CL12640" t="str">
        <x:v>Workbook_Formula_Guard</x:v>
      </x:c>
      <x:c r="CM12640" t="str">
        <x:v>C529</x:v>
      </x:c>
      <x:c r="CN12640" t="str">
        <x:v>F:=IF(ISNUMBER($N49),$B49&amp;"|"&amp;ROUND($N49*1000000000000,0),"")</x:v>
      </x:c>
      <x:c r="CO12640" t="n">
        <x:f>IFERROR(IF(AND(TYPE('Workbook_Formula_Guard'!C529)=TYPE(CN12640),ISBLANK('Workbook_Formula_Guard'!C529)=ISBLANK(CN12640),EXACT('Workbook_Formula_Guard'!C529,CN12640)),0,1),1)</x:f>
        <x:v>0</x:v>
      </x:c>
    </x:row>
    <x:row r="12641">
      <x:c r="CL12641" t="str">
        <x:v>Workbook_Formula_Guard</x:v>
      </x:c>
      <x:c r="CM12641" t="str">
        <x:v>A530</x:v>
      </x:c>
      <x:c r="CN12641" t="str">
        <x:v>Rights_Coverage_View</x:v>
      </x:c>
      <x:c r="CO12641" t="n">
        <x:f>IFERROR(IF(AND(TYPE('Workbook_Formula_Guard'!A530)=TYPE(CN12641),ISBLANK('Workbook_Formula_Guard'!A530)=ISBLANK(CN12641),EXACT('Workbook_Formula_Guard'!A530,CN12641)),0,1),1)</x:f>
        <x:v>0</x:v>
      </x:c>
    </x:row>
    <x:row r="12642">
      <x:c r="CL12642" t="str">
        <x:v>Workbook_Formula_Guard</x:v>
      </x:c>
      <x:c r="CM12642" t="str">
        <x:v>B530</x:v>
      </x:c>
      <x:c r="CN12642" t="str">
        <x:v>F50</x:v>
      </x:c>
      <x:c r="CO12642" t="n">
        <x:f>IFERROR(IF(AND(TYPE('Workbook_Formula_Guard'!B530)=TYPE(CN12642),ISBLANK('Workbook_Formula_Guard'!B530)=ISBLANK(CN12642),EXACT('Workbook_Formula_Guard'!B530,CN12642)),0,1),1)</x:f>
        <x:v>0</x:v>
      </x:c>
    </x:row>
    <x:row r="12643">
      <x:c r="CL12643" t="str">
        <x:v>Workbook_Formula_Guard</x:v>
      </x:c>
      <x:c r="CM12643" t="str">
        <x:v>C530</x:v>
      </x:c>
      <x:c r="CN12643" t="str">
        <x:v>F:=INDEX(I_prop!$B$7:$H$13, MATCH($C50, I_prop!$A$7:$A$13,0), MATCH($D50, I_prop!$B$6:$H$6,0))</x:v>
      </x:c>
      <x:c r="CO12643" t="n">
        <x:f>IFERROR(IF(AND(TYPE('Workbook_Formula_Guard'!C530)=TYPE(CN12643),ISBLANK('Workbook_Formula_Guard'!C530)=ISBLANK(CN12643),EXACT('Workbook_Formula_Guard'!C530,CN12643)),0,1),1)</x:f>
        <x:v>0</x:v>
      </x:c>
    </x:row>
    <x:row r="12644">
      <x:c r="CL12644" t="str">
        <x:v>Workbook_Formula_Guard</x:v>
      </x:c>
      <x:c r="CM12644" t="str">
        <x:v>A531</x:v>
      </x:c>
      <x:c r="CN12644" t="str">
        <x:v>Rights_Coverage_View</x:v>
      </x:c>
      <x:c r="CO12644" t="n">
        <x:f>IFERROR(IF(AND(TYPE('Workbook_Formula_Guard'!A531)=TYPE(CN12644),ISBLANK('Workbook_Formula_Guard'!A531)=ISBLANK(CN12644),EXACT('Workbook_Formula_Guard'!A531,CN12644)),0,1),1)</x:f>
        <x:v>0</x:v>
      </x:c>
    </x:row>
    <x:row r="12645">
      <x:c r="CL12645" t="str">
        <x:v>Workbook_Formula_Guard</x:v>
      </x:c>
      <x:c r="CM12645" t="str">
        <x:v>B531</x:v>
      </x:c>
      <x:c r="CN12645" t="str">
        <x:v>G50</x:v>
      </x:c>
      <x:c r="CO12645" t="n">
        <x:f>IFERROR(IF(AND(TYPE('Workbook_Formula_Guard'!B531)=TYPE(CN12645),ISBLANK('Workbook_Formula_Guard'!B531)=ISBLANK(CN12645),EXACT('Workbook_Formula_Guard'!B531,CN12645)),0,1),1)</x:f>
        <x:v>0</x:v>
      </x:c>
    </x:row>
    <x:row r="12646">
      <x:c r="CL12646" t="str">
        <x:v>Workbook_Formula_Guard</x:v>
      </x:c>
      <x:c r="CM12646" t="str">
        <x:v>C531</x:v>
      </x:c>
      <x:c r="CN12646" t="str">
        <x:v>F:=INDEX(I_prop!$B$18:$H$24, MATCH($C50, I_prop!$A$18:$A$24,0), MATCH($D50, I_prop!$B$17:$H$17,0))</x:v>
      </x:c>
      <x:c r="CO12646" t="n">
        <x:f>IFERROR(IF(AND(TYPE('Workbook_Formula_Guard'!C531)=TYPE(CN12646),ISBLANK('Workbook_Formula_Guard'!C531)=ISBLANK(CN12646),EXACT('Workbook_Formula_Guard'!C531,CN12646)),0,1),1)</x:f>
        <x:v>0</x:v>
      </x:c>
    </x:row>
    <x:row r="12647">
      <x:c r="CL12647" t="str">
        <x:v>Workbook_Formula_Guard</x:v>
      </x:c>
      <x:c r="CM12647" t="str">
        <x:v>A532</x:v>
      </x:c>
      <x:c r="CN12647" t="str">
        <x:v>Rights_Coverage_View</x:v>
      </x:c>
      <x:c r="CO12647" t="n">
        <x:f>IFERROR(IF(AND(TYPE('Workbook_Formula_Guard'!A532)=TYPE(CN12647),ISBLANK('Workbook_Formula_Guard'!A532)=ISBLANK(CN12647),EXACT('Workbook_Formula_Guard'!A532,CN12647)),0,1),1)</x:f>
        <x:v>0</x:v>
      </x:c>
    </x:row>
    <x:row r="12648">
      <x:c r="CL12648" t="str">
        <x:v>Workbook_Formula_Guard</x:v>
      </x:c>
      <x:c r="CM12648" t="str">
        <x:v>B532</x:v>
      </x:c>
      <x:c r="CN12648" t="str">
        <x:v>H50</x:v>
      </x:c>
      <x:c r="CO12648" t="n">
        <x:f>IFERROR(IF(AND(TYPE('Workbook_Formula_Guard'!B532)=TYPE(CN12648),ISBLANK('Workbook_Formula_Guard'!B532)=ISBLANK(CN12648),EXACT('Workbook_Formula_Guard'!B532,CN12648)),0,1),1)</x:f>
        <x:v>0</x:v>
      </x:c>
    </x:row>
    <x:row r="12649">
      <x:c r="CL12649" t="str">
        <x:v>Workbook_Formula_Guard</x:v>
      </x:c>
      <x:c r="CM12649" t="str">
        <x:v>C532</x:v>
      </x:c>
      <x:c r="CN12649" t="str">
        <x:v>F:=IF(ISNUMBER($J50),$J50,IF($J50="INVALID_OVERRIDE","INVALID_OVERRIDE",IF($F50&lt;0,MAX(-1,'Subgroup_Overrides'!$B$7*$F50),$F50)))</x:v>
      </x:c>
      <x:c r="CO12649" t="n">
        <x:f>IFERROR(IF(AND(TYPE('Workbook_Formula_Guard'!C532)=TYPE(CN12649),ISBLANK('Workbook_Formula_Guard'!C532)=ISBLANK(CN12649),EXACT('Workbook_Formula_Guard'!C532,CN12649)),0,1),1)</x:f>
        <x:v>0</x:v>
      </x:c>
    </x:row>
    <x:row r="12650">
      <x:c r="CL12650" t="str">
        <x:v>Workbook_Formula_Guard</x:v>
      </x:c>
      <x:c r="CM12650" t="str">
        <x:v>A533</x:v>
      </x:c>
      <x:c r="CN12650" t="str">
        <x:v>Rights_Coverage_View</x:v>
      </x:c>
      <x:c r="CO12650" t="n">
        <x:f>IFERROR(IF(AND(TYPE('Workbook_Formula_Guard'!A533)=TYPE(CN12650),ISBLANK('Workbook_Formula_Guard'!A533)=ISBLANK(CN12650),EXACT('Workbook_Formula_Guard'!A533,CN12650)),0,1),1)</x:f>
        <x:v>0</x:v>
      </x:c>
    </x:row>
    <x:row r="12651">
      <x:c r="CL12651" t="str">
        <x:v>Workbook_Formula_Guard</x:v>
      </x:c>
      <x:c r="CM12651" t="str">
        <x:v>B533</x:v>
      </x:c>
      <x:c r="CN12651" t="str">
        <x:v>I50</x:v>
      </x:c>
      <x:c r="CO12651" t="n">
        <x:f>IFERROR(IF(AND(TYPE('Workbook_Formula_Guard'!B533)=TYPE(CN12651),ISBLANK('Workbook_Formula_Guard'!B533)=ISBLANK(CN12651),EXACT('Workbook_Formula_Guard'!B533,CN12651)),0,1),1)</x:f>
        <x:v>0</x:v>
      </x:c>
    </x:row>
    <x:row r="12652">
      <x:c r="CL12652" t="str">
        <x:v>Workbook_Formula_Guard</x:v>
      </x:c>
      <x:c r="CM12652" t="str">
        <x:v>C533</x:v>
      </x:c>
      <x:c r="CN12652" t="str">
        <x:v>F:=IF(ISNUMBER($K50),$K50,IF($K50="INVALID_OVERRIDE","INVALID_OVERRIDE",IF($G50&lt;0,MAX(-1,'Subgroup_Overrides'!$B$7*$G50),$G50)))</x:v>
      </x:c>
      <x:c r="CO12652" t="n">
        <x:f>IFERROR(IF(AND(TYPE('Workbook_Formula_Guard'!C533)=TYPE(CN12652),ISBLANK('Workbook_Formula_Guard'!C533)=ISBLANK(CN12652),EXACT('Workbook_Formula_Guard'!C533,CN12652)),0,1),1)</x:f>
        <x:v>0</x:v>
      </x:c>
    </x:row>
    <x:row r="12653">
      <x:c r="CL12653" t="str">
        <x:v>Workbook_Formula_Guard</x:v>
      </x:c>
      <x:c r="CM12653" t="str">
        <x:v>A534</x:v>
      </x:c>
      <x:c r="CN12653" t="str">
        <x:v>Rights_Coverage_View</x:v>
      </x:c>
      <x:c r="CO12653" t="n">
        <x:f>IFERROR(IF(AND(TYPE('Workbook_Formula_Guard'!A534)=TYPE(CN12653),ISBLANK('Workbook_Formula_Guard'!A534)=ISBLANK(CN12653),EXACT('Workbook_Formula_Guard'!A534,CN12653)),0,1),1)</x:f>
        <x:v>0</x:v>
      </x:c>
    </x:row>
    <x:row r="12654">
      <x:c r="CL12654" t="str">
        <x:v>Workbook_Formula_Guard</x:v>
      </x:c>
      <x:c r="CM12654" t="str">
        <x:v>B534</x:v>
      </x:c>
      <x:c r="CN12654" t="str">
        <x:v>J50</x:v>
      </x:c>
      <x:c r="CO12654" t="n">
        <x:f>IFERROR(IF(AND(TYPE('Workbook_Formula_Guard'!B534)=TYPE(CN12654),ISBLANK('Workbook_Formula_Guard'!B534)=ISBLANK(CN12654),EXACT('Workbook_Formula_Guard'!B534,CN12654)),0,1),1)</x:f>
        <x:v>0</x:v>
      </x:c>
    </x:row>
    <x:row r="12655">
      <x:c r="CL12655" t="str">
        <x:v>Workbook_Formula_Guard</x:v>
      </x:c>
      <x:c r="CM12655" t="str">
        <x:v>C534</x:v>
      </x:c>
      <x:c r="CN12655" t="str">
        <x:v>F:=IFERROR(IF(COUNTIF('Subgroup_Overrides'!$H$11:$H$100,"A|"&amp;$C50&amp;"|"&amp;$D50)=0,"",IF(AND(COUNTIF('Subgroup_Overrides'!$H$11:$H$100,"A|"&amp;$C50&amp;"|"&amp;$D50)=1,ISNUMBER(INDEX('Subgroup_Overrides'!$F$11:$F$100,MATCH("A|"&amp;$C50&amp;"|"&amp;$D50,'Subgroup_Overrides'!$H$11:$H$100,0))),NOT(ISBLANK(INDEX('Subgroup_Overrides'!$F$11:$F$100,MATCH("A|"&amp;$C50&amp;"|"&amp;$D50,'Subgroup_Overrides'!$H$11:$H$100,0)))),INDEX('Subgroup_Overrides'!$F$11:$F$100,MATCH("A|"&amp;$C50&amp;"|"&amp;$D50,'Subgroup_Overrides'!$H$11:$H$100,0))&gt;=-1,INDEX('Subgroup_Overrides'!$F$11:$F$100,MATCH("A|"&amp;$C50&amp;"|"&amp;$D50,'Subgroup_Overrides'!$H$11:$H$100,0))&lt;=1,LEN(TRIM(INDEX('Subgroup_Overrides'!$G$11:$G$100,MATCH("A|"&amp;$C50&amp;"|"&amp;$D50,'Subgroup_Overrides'!$H$11:$H$100,0))))&gt;0),INDEX('Subgroup_Overrides'!$F$11:$F$100,MATCH("A|"&amp;$C50&amp;"|"&amp;$D50,'Subgroup_Overrides'!$H$11:$H$100,0)),"INVALID_OVERRIDE")),"INVALID_OVERRIDE")</x:v>
      </x:c>
      <x:c r="CO12655" t="n">
        <x:f>IFERROR(IF(AND(TYPE('Workbook_Formula_Guard'!C534)=TYPE(CN12655),ISBLANK('Workbook_Formula_Guard'!C534)=ISBLANK(CN12655),EXACT('Workbook_Formula_Guard'!C534,CN12655)),0,1),1)</x:f>
        <x:v>0</x:v>
      </x:c>
    </x:row>
    <x:row r="12656">
      <x:c r="CL12656" t="str">
        <x:v>Workbook_Formula_Guard</x:v>
      </x:c>
      <x:c r="CM12656" t="str">
        <x:v>A535</x:v>
      </x:c>
      <x:c r="CN12656" t="str">
        <x:v>Rights_Coverage_View</x:v>
      </x:c>
      <x:c r="CO12656" t="n">
        <x:f>IFERROR(IF(AND(TYPE('Workbook_Formula_Guard'!A535)=TYPE(CN12656),ISBLANK('Workbook_Formula_Guard'!A535)=ISBLANK(CN12656),EXACT('Workbook_Formula_Guard'!A535,CN12656)),0,1),1)</x:f>
        <x:v>0</x:v>
      </x:c>
    </x:row>
    <x:row r="12657">
      <x:c r="CL12657" t="str">
        <x:v>Workbook_Formula_Guard</x:v>
      </x:c>
      <x:c r="CM12657" t="str">
        <x:v>B535</x:v>
      </x:c>
      <x:c r="CN12657" t="str">
        <x:v>K50</x:v>
      </x:c>
      <x:c r="CO12657" t="n">
        <x:f>IFERROR(IF(AND(TYPE('Workbook_Formula_Guard'!B535)=TYPE(CN12657),ISBLANK('Workbook_Formula_Guard'!B535)=ISBLANK(CN12657),EXACT('Workbook_Formula_Guard'!B535,CN12657)),0,1),1)</x:f>
        <x:v>0</x:v>
      </x:c>
    </x:row>
    <x:row r="12658">
      <x:c r="CL12658" t="str">
        <x:v>Workbook_Formula_Guard</x:v>
      </x:c>
      <x:c r="CM12658" t="str">
        <x:v>C535</x:v>
      </x:c>
      <x:c r="CN12658" t="str">
        <x:v>F:=IFERROR(IF(COUNTIF('Subgroup_Overrides'!$H$11:$H$100,"B|"&amp;$C50&amp;"|"&amp;$D50)=0,"",IF(AND(COUNTIF('Subgroup_Overrides'!$H$11:$H$100,"B|"&amp;$C50&amp;"|"&amp;$D50)=1,ISNUMBER(INDEX('Subgroup_Overrides'!$F$11:$F$100,MATCH("B|"&amp;$C50&amp;"|"&amp;$D50,'Subgroup_Overrides'!$H$11:$H$100,0))),NOT(ISBLANK(INDEX('Subgroup_Overrides'!$F$11:$F$100,MATCH("B|"&amp;$C50&amp;"|"&amp;$D50,'Subgroup_Overrides'!$H$11:$H$100,0)))),INDEX('Subgroup_Overrides'!$F$11:$F$100,MATCH("B|"&amp;$C50&amp;"|"&amp;$D50,'Subgroup_Overrides'!$H$11:$H$100,0))&gt;=-1,INDEX('Subgroup_Overrides'!$F$11:$F$100,MATCH("B|"&amp;$C50&amp;"|"&amp;$D50,'Subgroup_Overrides'!$H$11:$H$100,0))&lt;=1,LEN(TRIM(INDEX('Subgroup_Overrides'!$G$11:$G$100,MATCH("B|"&amp;$C50&amp;"|"&amp;$D50,'Subgroup_Overrides'!$H$11:$H$100,0))))&gt;0),INDEX('Subgroup_Overrides'!$F$11:$F$100,MATCH("B|"&amp;$C50&amp;"|"&amp;$D50,'Subgroup_Overrides'!$H$11:$H$100,0)),"INVALID_OVERRIDE")),"INVALID_OVERRIDE")</x:v>
      </x:c>
      <x:c r="CO12658" t="n">
        <x:f>IFERROR(IF(AND(TYPE('Workbook_Formula_Guard'!C535)=TYPE(CN12658),ISBLANK('Workbook_Formula_Guard'!C535)=ISBLANK(CN12658),EXACT('Workbook_Formula_Guard'!C535,CN12658)),0,1),1)</x:f>
        <x:v>0</x:v>
      </x:c>
    </x:row>
    <x:row r="12659">
      <x:c r="CL12659" t="str">
        <x:v>Workbook_Formula_Guard</x:v>
      </x:c>
      <x:c r="CM12659" t="str">
        <x:v>A536</x:v>
      </x:c>
      <x:c r="CN12659" t="str">
        <x:v>Rights_Coverage_View</x:v>
      </x:c>
      <x:c r="CO12659" t="n">
        <x:f>IFERROR(IF(AND(TYPE('Workbook_Formula_Guard'!A536)=TYPE(CN12659),ISBLANK('Workbook_Formula_Guard'!A536)=ISBLANK(CN12659),EXACT('Workbook_Formula_Guard'!A536,CN12659)),0,1),1)</x:f>
        <x:v>0</x:v>
      </x:c>
    </x:row>
    <x:row r="12660">
      <x:c r="CL12660" t="str">
        <x:v>Workbook_Formula_Guard</x:v>
      </x:c>
      <x:c r="CM12660" t="str">
        <x:v>B536</x:v>
      </x:c>
      <x:c r="CN12660" t="str">
        <x:v>L50</x:v>
      </x:c>
      <x:c r="CO12660" t="n">
        <x:f>IFERROR(IF(AND(TYPE('Workbook_Formula_Guard'!B536)=TYPE(CN12660),ISBLANK('Workbook_Formula_Guard'!B536)=ISBLANK(CN12660),EXACT('Workbook_Formula_Guard'!B536,CN12660)),0,1),1)</x:f>
        <x:v>0</x:v>
      </x:c>
    </x:row>
    <x:row r="12661">
      <x:c r="CL12661" t="str">
        <x:v>Workbook_Formula_Guard</x:v>
      </x:c>
      <x:c r="CM12661" t="str">
        <x:v>C536</x:v>
      </x:c>
      <x:c r="CN12661" t="str">
        <x:v>F:=TRIM(B50)</x:v>
      </x:c>
      <x:c r="CO12661" t="n">
        <x:f>IFERROR(IF(AND(TYPE('Workbook_Formula_Guard'!C536)=TYPE(CN12661),ISBLANK('Workbook_Formula_Guard'!C536)=ISBLANK(CN12661),EXACT('Workbook_Formula_Guard'!C536,CN12661)),0,1),1)</x:f>
        <x:v>0</x:v>
      </x:c>
    </x:row>
    <x:row r="12662">
      <x:c r="CL12662" t="str">
        <x:v>Workbook_Formula_Guard</x:v>
      </x:c>
      <x:c r="CM12662" t="str">
        <x:v>A537</x:v>
      </x:c>
      <x:c r="CN12662" t="str">
        <x:v>Rights_Coverage_View</x:v>
      </x:c>
      <x:c r="CO12662" t="n">
        <x:f>IFERROR(IF(AND(TYPE('Workbook_Formula_Guard'!A537)=TYPE(CN12662),ISBLANK('Workbook_Formula_Guard'!A537)=ISBLANK(CN12662),EXACT('Workbook_Formula_Guard'!A537,CN12662)),0,1),1)</x:f>
        <x:v>0</x:v>
      </x:c>
    </x:row>
    <x:row r="12663">
      <x:c r="CL12663" t="str">
        <x:v>Workbook_Formula_Guard</x:v>
      </x:c>
      <x:c r="CM12663" t="str">
        <x:v>B537</x:v>
      </x:c>
      <x:c r="CN12663" t="str">
        <x:v>M50</x:v>
      </x:c>
      <x:c r="CO12663" t="n">
        <x:f>IFERROR(IF(AND(TYPE('Workbook_Formula_Guard'!B537)=TYPE(CN12663),ISBLANK('Workbook_Formula_Guard'!B537)=ISBLANK(CN12663),EXACT('Workbook_Formula_Guard'!B537,CN12663)),0,1),1)</x:f>
        <x:v>0</x:v>
      </x:c>
    </x:row>
    <x:row r="12664">
      <x:c r="CL12664" t="str">
        <x:v>Workbook_Formula_Guard</x:v>
      </x:c>
      <x:c r="CM12664" t="str">
        <x:v>C537</x:v>
      </x:c>
      <x:c r="CN12664" t="str">
        <x:v>F:=IF(ISNUMBER($H50),$H50,"")</x:v>
      </x:c>
      <x:c r="CO12664" t="n">
        <x:f>IFERROR(IF(AND(TYPE('Workbook_Formula_Guard'!C537)=TYPE(CN12664),ISBLANK('Workbook_Formula_Guard'!C537)=ISBLANK(CN12664),EXACT('Workbook_Formula_Guard'!C537,CN12664)),0,1),1)</x:f>
        <x:v>0</x:v>
      </x:c>
    </x:row>
    <x:row r="12665">
      <x:c r="CL12665" t="str">
        <x:v>Workbook_Formula_Guard</x:v>
      </x:c>
      <x:c r="CM12665" t="str">
        <x:v>A538</x:v>
      </x:c>
      <x:c r="CN12665" t="str">
        <x:v>Rights_Coverage_View</x:v>
      </x:c>
      <x:c r="CO12665" t="n">
        <x:f>IFERROR(IF(AND(TYPE('Workbook_Formula_Guard'!A538)=TYPE(CN12665),ISBLANK('Workbook_Formula_Guard'!A538)=ISBLANK(CN12665),EXACT('Workbook_Formula_Guard'!A538,CN12665)),0,1),1)</x:f>
        <x:v>0</x:v>
      </x:c>
    </x:row>
    <x:row r="12666">
      <x:c r="CL12666" t="str">
        <x:v>Workbook_Formula_Guard</x:v>
      </x:c>
      <x:c r="CM12666" t="str">
        <x:v>B538</x:v>
      </x:c>
      <x:c r="CN12666" t="str">
        <x:v>N50</x:v>
      </x:c>
      <x:c r="CO12666" t="n">
        <x:f>IFERROR(IF(AND(TYPE('Workbook_Formula_Guard'!B538)=TYPE(CN12666),ISBLANK('Workbook_Formula_Guard'!B538)=ISBLANK(CN12666),EXACT('Workbook_Formula_Guard'!B538,CN12666)),0,1),1)</x:f>
        <x:v>0</x:v>
      </x:c>
    </x:row>
    <x:row r="12667">
      <x:c r="CL12667" t="str">
        <x:v>Workbook_Formula_Guard</x:v>
      </x:c>
      <x:c r="CM12667" t="str">
        <x:v>C538</x:v>
      </x:c>
      <x:c r="CN12667" t="str">
        <x:v>F:=IF(ISNUMBER($I50),$I50,"")</x:v>
      </x:c>
      <x:c r="CO12667" t="n">
        <x:f>IFERROR(IF(AND(TYPE('Workbook_Formula_Guard'!C538)=TYPE(CN12667),ISBLANK('Workbook_Formula_Guard'!C538)=ISBLANK(CN12667),EXACT('Workbook_Formula_Guard'!C538,CN12667)),0,1),1)</x:f>
        <x:v>0</x:v>
      </x:c>
    </x:row>
    <x:row r="12668">
      <x:c r="CL12668" t="str">
        <x:v>Workbook_Formula_Guard</x:v>
      </x:c>
      <x:c r="CM12668" t="str">
        <x:v>A539</x:v>
      </x:c>
      <x:c r="CN12668" t="str">
        <x:v>Rights_Coverage_View</x:v>
      </x:c>
      <x:c r="CO12668" t="n">
        <x:f>IFERROR(IF(AND(TYPE('Workbook_Formula_Guard'!A539)=TYPE(CN12668),ISBLANK('Workbook_Formula_Guard'!A539)=ISBLANK(CN12668),EXACT('Workbook_Formula_Guard'!A539,CN12668)),0,1),1)</x:f>
        <x:v>0</x:v>
      </x:c>
    </x:row>
    <x:row r="12669">
      <x:c r="CL12669" t="str">
        <x:v>Workbook_Formula_Guard</x:v>
      </x:c>
      <x:c r="CM12669" t="str">
        <x:v>B539</x:v>
      </x:c>
      <x:c r="CN12669" t="str">
        <x:v>O50</x:v>
      </x:c>
      <x:c r="CO12669" t="n">
        <x:f>IFERROR(IF(AND(TYPE('Workbook_Formula_Guard'!B539)=TYPE(CN12669),ISBLANK('Workbook_Formula_Guard'!B539)=ISBLANK(CN12669),EXACT('Workbook_Formula_Guard'!B539,CN12669)),0,1),1)</x:f>
        <x:v>0</x:v>
      </x:c>
    </x:row>
    <x:row r="12670">
      <x:c r="CL12670" t="str">
        <x:v>Workbook_Formula_Guard</x:v>
      </x:c>
      <x:c r="CM12670" t="str">
        <x:v>C539</x:v>
      </x:c>
      <x:c r="CN12670" t="str">
        <x:v>F:=IF(ISNUMBER($M50),$B50&amp;"|"&amp;ROUND($M50*1000000000000,0),"")</x:v>
      </x:c>
      <x:c r="CO12670" t="n">
        <x:f>IFERROR(IF(AND(TYPE('Workbook_Formula_Guard'!C539)=TYPE(CN12670),ISBLANK('Workbook_Formula_Guard'!C539)=ISBLANK(CN12670),EXACT('Workbook_Formula_Guard'!C539,CN12670)),0,1),1)</x:f>
        <x:v>0</x:v>
      </x:c>
    </x:row>
    <x:row r="12671">
      <x:c r="CL12671" t="str">
        <x:v>Workbook_Formula_Guard</x:v>
      </x:c>
      <x:c r="CM12671" t="str">
        <x:v>A540</x:v>
      </x:c>
      <x:c r="CN12671" t="str">
        <x:v>Rights_Coverage_View</x:v>
      </x:c>
      <x:c r="CO12671" t="n">
        <x:f>IFERROR(IF(AND(TYPE('Workbook_Formula_Guard'!A540)=TYPE(CN12671),ISBLANK('Workbook_Formula_Guard'!A540)=ISBLANK(CN12671),EXACT('Workbook_Formula_Guard'!A540,CN12671)),0,1),1)</x:f>
        <x:v>0</x:v>
      </x:c>
    </x:row>
    <x:row r="12672">
      <x:c r="CL12672" t="str">
        <x:v>Workbook_Formula_Guard</x:v>
      </x:c>
      <x:c r="CM12672" t="str">
        <x:v>B540</x:v>
      </x:c>
      <x:c r="CN12672" t="str">
        <x:v>P50</x:v>
      </x:c>
      <x:c r="CO12672" t="n">
        <x:f>IFERROR(IF(AND(TYPE('Workbook_Formula_Guard'!B540)=TYPE(CN12672),ISBLANK('Workbook_Formula_Guard'!B540)=ISBLANK(CN12672),EXACT('Workbook_Formula_Guard'!B540,CN12672)),0,1),1)</x:f>
        <x:v>0</x:v>
      </x:c>
    </x:row>
    <x:row r="12673">
      <x:c r="CL12673" t="str">
        <x:v>Workbook_Formula_Guard</x:v>
      </x:c>
      <x:c r="CM12673" t="str">
        <x:v>C540</x:v>
      </x:c>
      <x:c r="CN12673" t="str">
        <x:v>F:=IF(ISNUMBER($N50),$B50&amp;"|"&amp;ROUND($N50*1000000000000,0),"")</x:v>
      </x:c>
      <x:c r="CO12673" t="n">
        <x:f>IFERROR(IF(AND(TYPE('Workbook_Formula_Guard'!C540)=TYPE(CN12673),ISBLANK('Workbook_Formula_Guard'!C540)=ISBLANK(CN12673),EXACT('Workbook_Formula_Guard'!C540,CN12673)),0,1),1)</x:f>
        <x:v>0</x:v>
      </x:c>
    </x:row>
    <x:row r="12674">
      <x:c r="CL12674" t="str">
        <x:v>Workbook_Formula_Guard</x:v>
      </x:c>
      <x:c r="CM12674" t="str">
        <x:v>A541</x:v>
      </x:c>
      <x:c r="CN12674" t="str">
        <x:v>Rights_Coverage_View</x:v>
      </x:c>
      <x:c r="CO12674" t="n">
        <x:f>IFERROR(IF(AND(TYPE('Workbook_Formula_Guard'!A541)=TYPE(CN12674),ISBLANK('Workbook_Formula_Guard'!A541)=ISBLANK(CN12674),EXACT('Workbook_Formula_Guard'!A541,CN12674)),0,1),1)</x:f>
        <x:v>0</x:v>
      </x:c>
    </x:row>
    <x:row r="12675">
      <x:c r="CL12675" t="str">
        <x:v>Workbook_Formula_Guard</x:v>
      </x:c>
      <x:c r="CM12675" t="str">
        <x:v>B541</x:v>
      </x:c>
      <x:c r="CN12675" t="str">
        <x:v>F51</x:v>
      </x:c>
      <x:c r="CO12675" t="n">
        <x:f>IFERROR(IF(AND(TYPE('Workbook_Formula_Guard'!B541)=TYPE(CN12675),ISBLANK('Workbook_Formula_Guard'!B541)=ISBLANK(CN12675),EXACT('Workbook_Formula_Guard'!B541,CN12675)),0,1),1)</x:f>
        <x:v>0</x:v>
      </x:c>
    </x:row>
    <x:row r="12676">
      <x:c r="CL12676" t="str">
        <x:v>Workbook_Formula_Guard</x:v>
      </x:c>
      <x:c r="CM12676" t="str">
        <x:v>C541</x:v>
      </x:c>
      <x:c r="CN12676" t="str">
        <x:v>F:=INDEX(I_prop!$B$7:$H$13, MATCH($C51, I_prop!$A$7:$A$13,0), MATCH($D51, I_prop!$B$6:$H$6,0))</x:v>
      </x:c>
      <x:c r="CO12676" t="n">
        <x:f>IFERROR(IF(AND(TYPE('Workbook_Formula_Guard'!C541)=TYPE(CN12676),ISBLANK('Workbook_Formula_Guard'!C541)=ISBLANK(CN12676),EXACT('Workbook_Formula_Guard'!C541,CN12676)),0,1),1)</x:f>
        <x:v>0</x:v>
      </x:c>
    </x:row>
    <x:row r="12677">
      <x:c r="CL12677" t="str">
        <x:v>Workbook_Formula_Guard</x:v>
      </x:c>
      <x:c r="CM12677" t="str">
        <x:v>A542</x:v>
      </x:c>
      <x:c r="CN12677" t="str">
        <x:v>Rights_Coverage_View</x:v>
      </x:c>
      <x:c r="CO12677" t="n">
        <x:f>IFERROR(IF(AND(TYPE('Workbook_Formula_Guard'!A542)=TYPE(CN12677),ISBLANK('Workbook_Formula_Guard'!A542)=ISBLANK(CN12677),EXACT('Workbook_Formula_Guard'!A542,CN12677)),0,1),1)</x:f>
        <x:v>0</x:v>
      </x:c>
    </x:row>
    <x:row r="12678">
      <x:c r="CL12678" t="str">
        <x:v>Workbook_Formula_Guard</x:v>
      </x:c>
      <x:c r="CM12678" t="str">
        <x:v>B542</x:v>
      </x:c>
      <x:c r="CN12678" t="str">
        <x:v>G51</x:v>
      </x:c>
      <x:c r="CO12678" t="n">
        <x:f>IFERROR(IF(AND(TYPE('Workbook_Formula_Guard'!B542)=TYPE(CN12678),ISBLANK('Workbook_Formula_Guard'!B542)=ISBLANK(CN12678),EXACT('Workbook_Formula_Guard'!B542,CN12678)),0,1),1)</x:f>
        <x:v>0</x:v>
      </x:c>
    </x:row>
    <x:row r="12679">
      <x:c r="CL12679" t="str">
        <x:v>Workbook_Formula_Guard</x:v>
      </x:c>
      <x:c r="CM12679" t="str">
        <x:v>C542</x:v>
      </x:c>
      <x:c r="CN12679" t="str">
        <x:v>F:=INDEX(I_prop!$B$18:$H$24, MATCH($C51, I_prop!$A$18:$A$24,0), MATCH($D51, I_prop!$B$17:$H$17,0))</x:v>
      </x:c>
      <x:c r="CO12679" t="n">
        <x:f>IFERROR(IF(AND(TYPE('Workbook_Formula_Guard'!C542)=TYPE(CN12679),ISBLANK('Workbook_Formula_Guard'!C542)=ISBLANK(CN12679),EXACT('Workbook_Formula_Guard'!C542,CN12679)),0,1),1)</x:f>
        <x:v>0</x:v>
      </x:c>
    </x:row>
    <x:row r="12680">
      <x:c r="CL12680" t="str">
        <x:v>Workbook_Formula_Guard</x:v>
      </x:c>
      <x:c r="CM12680" t="str">
        <x:v>A543</x:v>
      </x:c>
      <x:c r="CN12680" t="str">
        <x:v>Rights_Coverage_View</x:v>
      </x:c>
      <x:c r="CO12680" t="n">
        <x:f>IFERROR(IF(AND(TYPE('Workbook_Formula_Guard'!A543)=TYPE(CN12680),ISBLANK('Workbook_Formula_Guard'!A543)=ISBLANK(CN12680),EXACT('Workbook_Formula_Guard'!A543,CN12680)),0,1),1)</x:f>
        <x:v>0</x:v>
      </x:c>
    </x:row>
    <x:row r="12681">
      <x:c r="CL12681" t="str">
        <x:v>Workbook_Formula_Guard</x:v>
      </x:c>
      <x:c r="CM12681" t="str">
        <x:v>B543</x:v>
      </x:c>
      <x:c r="CN12681" t="str">
        <x:v>H51</x:v>
      </x:c>
      <x:c r="CO12681" t="n">
        <x:f>IFERROR(IF(AND(TYPE('Workbook_Formula_Guard'!B543)=TYPE(CN12681),ISBLANK('Workbook_Formula_Guard'!B543)=ISBLANK(CN12681),EXACT('Workbook_Formula_Guard'!B543,CN12681)),0,1),1)</x:f>
        <x:v>0</x:v>
      </x:c>
    </x:row>
    <x:row r="12682">
      <x:c r="CL12682" t="str">
        <x:v>Workbook_Formula_Guard</x:v>
      </x:c>
      <x:c r="CM12682" t="str">
        <x:v>C543</x:v>
      </x:c>
      <x:c r="CN12682" t="str">
        <x:v>F:=IF(ISNUMBER($J51),$J51,IF($J51="INVALID_OVERRIDE","INVALID_OVERRIDE",IF($F51&lt;0,MAX(-1,'Subgroup_Overrides'!$B$7*$F51),$F51)))</x:v>
      </x:c>
      <x:c r="CO12682" t="n">
        <x:f>IFERROR(IF(AND(TYPE('Workbook_Formula_Guard'!C543)=TYPE(CN12682),ISBLANK('Workbook_Formula_Guard'!C543)=ISBLANK(CN12682),EXACT('Workbook_Formula_Guard'!C543,CN12682)),0,1),1)</x:f>
        <x:v>0</x:v>
      </x:c>
    </x:row>
    <x:row r="12683">
      <x:c r="CL12683" t="str">
        <x:v>Workbook_Formula_Guard</x:v>
      </x:c>
      <x:c r="CM12683" t="str">
        <x:v>A544</x:v>
      </x:c>
      <x:c r="CN12683" t="str">
        <x:v>Rights_Coverage_View</x:v>
      </x:c>
      <x:c r="CO12683" t="n">
        <x:f>IFERROR(IF(AND(TYPE('Workbook_Formula_Guard'!A544)=TYPE(CN12683),ISBLANK('Workbook_Formula_Guard'!A544)=ISBLANK(CN12683),EXACT('Workbook_Formula_Guard'!A544,CN12683)),0,1),1)</x:f>
        <x:v>0</x:v>
      </x:c>
    </x:row>
    <x:row r="12684">
      <x:c r="CL12684" t="str">
        <x:v>Workbook_Formula_Guard</x:v>
      </x:c>
      <x:c r="CM12684" t="str">
        <x:v>B544</x:v>
      </x:c>
      <x:c r="CN12684" t="str">
        <x:v>I51</x:v>
      </x:c>
      <x:c r="CO12684" t="n">
        <x:f>IFERROR(IF(AND(TYPE('Workbook_Formula_Guard'!B544)=TYPE(CN12684),ISBLANK('Workbook_Formula_Guard'!B544)=ISBLANK(CN12684),EXACT('Workbook_Formula_Guard'!B544,CN12684)),0,1),1)</x:f>
        <x:v>0</x:v>
      </x:c>
    </x:row>
    <x:row r="12685">
      <x:c r="CL12685" t="str">
        <x:v>Workbook_Formula_Guard</x:v>
      </x:c>
      <x:c r="CM12685" t="str">
        <x:v>C544</x:v>
      </x:c>
      <x:c r="CN12685" t="str">
        <x:v>F:=IF(ISNUMBER($K51),$K51,IF($K51="INVALID_OVERRIDE","INVALID_OVERRIDE",IF($G51&lt;0,MAX(-1,'Subgroup_Overrides'!$B$7*$G51),$G51)))</x:v>
      </x:c>
      <x:c r="CO12685" t="n">
        <x:f>IFERROR(IF(AND(TYPE('Workbook_Formula_Guard'!C544)=TYPE(CN12685),ISBLANK('Workbook_Formula_Guard'!C544)=ISBLANK(CN12685),EXACT('Workbook_Formula_Guard'!C544,CN12685)),0,1),1)</x:f>
        <x:v>0</x:v>
      </x:c>
    </x:row>
    <x:row r="12686">
      <x:c r="CL12686" t="str">
        <x:v>Workbook_Formula_Guard</x:v>
      </x:c>
      <x:c r="CM12686" t="str">
        <x:v>A545</x:v>
      </x:c>
      <x:c r="CN12686" t="str">
        <x:v>Rights_Coverage_View</x:v>
      </x:c>
      <x:c r="CO12686" t="n">
        <x:f>IFERROR(IF(AND(TYPE('Workbook_Formula_Guard'!A545)=TYPE(CN12686),ISBLANK('Workbook_Formula_Guard'!A545)=ISBLANK(CN12686),EXACT('Workbook_Formula_Guard'!A545,CN12686)),0,1),1)</x:f>
        <x:v>0</x:v>
      </x:c>
    </x:row>
    <x:row r="12687">
      <x:c r="CL12687" t="str">
        <x:v>Workbook_Formula_Guard</x:v>
      </x:c>
      <x:c r="CM12687" t="str">
        <x:v>B545</x:v>
      </x:c>
      <x:c r="CN12687" t="str">
        <x:v>J51</x:v>
      </x:c>
      <x:c r="CO12687" t="n">
        <x:f>IFERROR(IF(AND(TYPE('Workbook_Formula_Guard'!B545)=TYPE(CN12687),ISBLANK('Workbook_Formula_Guard'!B545)=ISBLANK(CN12687),EXACT('Workbook_Formula_Guard'!B545,CN12687)),0,1),1)</x:f>
        <x:v>0</x:v>
      </x:c>
    </x:row>
    <x:row r="12688">
      <x:c r="CL12688" t="str">
        <x:v>Workbook_Formula_Guard</x:v>
      </x:c>
      <x:c r="CM12688" t="str">
        <x:v>C545</x:v>
      </x:c>
      <x:c r="CN12688" t="str">
        <x:v>F:=IFERROR(IF(COUNTIF('Subgroup_Overrides'!$H$11:$H$100,"A|"&amp;$C51&amp;"|"&amp;$D51)=0,"",IF(AND(COUNTIF('Subgroup_Overrides'!$H$11:$H$100,"A|"&amp;$C51&amp;"|"&amp;$D51)=1,ISNUMBER(INDEX('Subgroup_Overrides'!$F$11:$F$100,MATCH("A|"&amp;$C51&amp;"|"&amp;$D51,'Subgroup_Overrides'!$H$11:$H$100,0))),NOT(ISBLANK(INDEX('Subgroup_Overrides'!$F$11:$F$100,MATCH("A|"&amp;$C51&amp;"|"&amp;$D51,'Subgroup_Overrides'!$H$11:$H$100,0)))),INDEX('Subgroup_Overrides'!$F$11:$F$100,MATCH("A|"&amp;$C51&amp;"|"&amp;$D51,'Subgroup_Overrides'!$H$11:$H$100,0))&gt;=-1,INDEX('Subgroup_Overrides'!$F$11:$F$100,MATCH("A|"&amp;$C51&amp;"|"&amp;$D51,'Subgroup_Overrides'!$H$11:$H$100,0))&lt;=1,LEN(TRIM(INDEX('Subgroup_Overrides'!$G$11:$G$100,MATCH("A|"&amp;$C51&amp;"|"&amp;$D51,'Subgroup_Overrides'!$H$11:$H$100,0))))&gt;0),INDEX('Subgroup_Overrides'!$F$11:$F$100,MATCH("A|"&amp;$C51&amp;"|"&amp;$D51,'Subgroup_Overrides'!$H$11:$H$100,0)),"INVALID_OVERRIDE")),"INVALID_OVERRIDE")</x:v>
      </x:c>
      <x:c r="CO12688" t="n">
        <x:f>IFERROR(IF(AND(TYPE('Workbook_Formula_Guard'!C545)=TYPE(CN12688),ISBLANK('Workbook_Formula_Guard'!C545)=ISBLANK(CN12688),EXACT('Workbook_Formula_Guard'!C545,CN12688)),0,1),1)</x:f>
        <x:v>0</x:v>
      </x:c>
    </x:row>
    <x:row r="12689">
      <x:c r="CL12689" t="str">
        <x:v>Workbook_Formula_Guard</x:v>
      </x:c>
      <x:c r="CM12689" t="str">
        <x:v>A546</x:v>
      </x:c>
      <x:c r="CN12689" t="str">
        <x:v>Rights_Coverage_View</x:v>
      </x:c>
      <x:c r="CO12689" t="n">
        <x:f>IFERROR(IF(AND(TYPE('Workbook_Formula_Guard'!A546)=TYPE(CN12689),ISBLANK('Workbook_Formula_Guard'!A546)=ISBLANK(CN12689),EXACT('Workbook_Formula_Guard'!A546,CN12689)),0,1),1)</x:f>
        <x:v>0</x:v>
      </x:c>
    </x:row>
    <x:row r="12690">
      <x:c r="CL12690" t="str">
        <x:v>Workbook_Formula_Guard</x:v>
      </x:c>
      <x:c r="CM12690" t="str">
        <x:v>B546</x:v>
      </x:c>
      <x:c r="CN12690" t="str">
        <x:v>K51</x:v>
      </x:c>
      <x:c r="CO12690" t="n">
        <x:f>IFERROR(IF(AND(TYPE('Workbook_Formula_Guard'!B546)=TYPE(CN12690),ISBLANK('Workbook_Formula_Guard'!B546)=ISBLANK(CN12690),EXACT('Workbook_Formula_Guard'!B546,CN12690)),0,1),1)</x:f>
        <x:v>0</x:v>
      </x:c>
    </x:row>
    <x:row r="12691">
      <x:c r="CL12691" t="str">
        <x:v>Workbook_Formula_Guard</x:v>
      </x:c>
      <x:c r="CM12691" t="str">
        <x:v>C546</x:v>
      </x:c>
      <x:c r="CN12691" t="str">
        <x:v>F:=IFERROR(IF(COUNTIF('Subgroup_Overrides'!$H$11:$H$100,"B|"&amp;$C51&amp;"|"&amp;$D51)=0,"",IF(AND(COUNTIF('Subgroup_Overrides'!$H$11:$H$100,"B|"&amp;$C51&amp;"|"&amp;$D51)=1,ISNUMBER(INDEX('Subgroup_Overrides'!$F$11:$F$100,MATCH("B|"&amp;$C51&amp;"|"&amp;$D51,'Subgroup_Overrides'!$H$11:$H$100,0))),NOT(ISBLANK(INDEX('Subgroup_Overrides'!$F$11:$F$100,MATCH("B|"&amp;$C51&amp;"|"&amp;$D51,'Subgroup_Overrides'!$H$11:$H$100,0)))),INDEX('Subgroup_Overrides'!$F$11:$F$100,MATCH("B|"&amp;$C51&amp;"|"&amp;$D51,'Subgroup_Overrides'!$H$11:$H$100,0))&gt;=-1,INDEX('Subgroup_Overrides'!$F$11:$F$100,MATCH("B|"&amp;$C51&amp;"|"&amp;$D51,'Subgroup_Overrides'!$H$11:$H$100,0))&lt;=1,LEN(TRIM(INDEX('Subgroup_Overrides'!$G$11:$G$100,MATCH("B|"&amp;$C51&amp;"|"&amp;$D51,'Subgroup_Overrides'!$H$11:$H$100,0))))&gt;0),INDEX('Subgroup_Overrides'!$F$11:$F$100,MATCH("B|"&amp;$C51&amp;"|"&amp;$D51,'Subgroup_Overrides'!$H$11:$H$100,0)),"INVALID_OVERRIDE")),"INVALID_OVERRIDE")</x:v>
      </x:c>
      <x:c r="CO12691" t="n">
        <x:f>IFERROR(IF(AND(TYPE('Workbook_Formula_Guard'!C546)=TYPE(CN12691),ISBLANK('Workbook_Formula_Guard'!C546)=ISBLANK(CN12691),EXACT('Workbook_Formula_Guard'!C546,CN12691)),0,1),1)</x:f>
        <x:v>0</x:v>
      </x:c>
    </x:row>
    <x:row r="12692">
      <x:c r="CL12692" t="str">
        <x:v>Workbook_Formula_Guard</x:v>
      </x:c>
      <x:c r="CM12692" t="str">
        <x:v>A547</x:v>
      </x:c>
      <x:c r="CN12692" t="str">
        <x:v>Rights_Coverage_View</x:v>
      </x:c>
      <x:c r="CO12692" t="n">
        <x:f>IFERROR(IF(AND(TYPE('Workbook_Formula_Guard'!A547)=TYPE(CN12692),ISBLANK('Workbook_Formula_Guard'!A547)=ISBLANK(CN12692),EXACT('Workbook_Formula_Guard'!A547,CN12692)),0,1),1)</x:f>
        <x:v>0</x:v>
      </x:c>
    </x:row>
    <x:row r="12693">
      <x:c r="CL12693" t="str">
        <x:v>Workbook_Formula_Guard</x:v>
      </x:c>
      <x:c r="CM12693" t="str">
        <x:v>B547</x:v>
      </x:c>
      <x:c r="CN12693" t="str">
        <x:v>L51</x:v>
      </x:c>
      <x:c r="CO12693" t="n">
        <x:f>IFERROR(IF(AND(TYPE('Workbook_Formula_Guard'!B547)=TYPE(CN12693),ISBLANK('Workbook_Formula_Guard'!B547)=ISBLANK(CN12693),EXACT('Workbook_Formula_Guard'!B547,CN12693)),0,1),1)</x:f>
        <x:v>0</x:v>
      </x:c>
    </x:row>
    <x:row r="12694">
      <x:c r="CL12694" t="str">
        <x:v>Workbook_Formula_Guard</x:v>
      </x:c>
      <x:c r="CM12694" t="str">
        <x:v>C547</x:v>
      </x:c>
      <x:c r="CN12694" t="str">
        <x:v>F:=TRIM(B51)</x:v>
      </x:c>
      <x:c r="CO12694" t="n">
        <x:f>IFERROR(IF(AND(TYPE('Workbook_Formula_Guard'!C547)=TYPE(CN12694),ISBLANK('Workbook_Formula_Guard'!C547)=ISBLANK(CN12694),EXACT('Workbook_Formula_Guard'!C547,CN12694)),0,1),1)</x:f>
        <x:v>0</x:v>
      </x:c>
    </x:row>
    <x:row r="12695">
      <x:c r="CL12695" t="str">
        <x:v>Workbook_Formula_Guard</x:v>
      </x:c>
      <x:c r="CM12695" t="str">
        <x:v>A548</x:v>
      </x:c>
      <x:c r="CN12695" t="str">
        <x:v>Rights_Coverage_View</x:v>
      </x:c>
      <x:c r="CO12695" t="n">
        <x:f>IFERROR(IF(AND(TYPE('Workbook_Formula_Guard'!A548)=TYPE(CN12695),ISBLANK('Workbook_Formula_Guard'!A548)=ISBLANK(CN12695),EXACT('Workbook_Formula_Guard'!A548,CN12695)),0,1),1)</x:f>
        <x:v>0</x:v>
      </x:c>
    </x:row>
    <x:row r="12696">
      <x:c r="CL12696" t="str">
        <x:v>Workbook_Formula_Guard</x:v>
      </x:c>
      <x:c r="CM12696" t="str">
        <x:v>B548</x:v>
      </x:c>
      <x:c r="CN12696" t="str">
        <x:v>M51</x:v>
      </x:c>
      <x:c r="CO12696" t="n">
        <x:f>IFERROR(IF(AND(TYPE('Workbook_Formula_Guard'!B548)=TYPE(CN12696),ISBLANK('Workbook_Formula_Guard'!B548)=ISBLANK(CN12696),EXACT('Workbook_Formula_Guard'!B548,CN12696)),0,1),1)</x:f>
        <x:v>0</x:v>
      </x:c>
    </x:row>
    <x:row r="12697">
      <x:c r="CL12697" t="str">
        <x:v>Workbook_Formula_Guard</x:v>
      </x:c>
      <x:c r="CM12697" t="str">
        <x:v>C548</x:v>
      </x:c>
      <x:c r="CN12697" t="str">
        <x:v>F:=IF(ISNUMBER($H51),$H51,"")</x:v>
      </x:c>
      <x:c r="CO12697" t="n">
        <x:f>IFERROR(IF(AND(TYPE('Workbook_Formula_Guard'!C548)=TYPE(CN12697),ISBLANK('Workbook_Formula_Guard'!C548)=ISBLANK(CN12697),EXACT('Workbook_Formula_Guard'!C548,CN12697)),0,1),1)</x:f>
        <x:v>0</x:v>
      </x:c>
    </x:row>
    <x:row r="12698">
      <x:c r="CL12698" t="str">
        <x:v>Workbook_Formula_Guard</x:v>
      </x:c>
      <x:c r="CM12698" t="str">
        <x:v>A549</x:v>
      </x:c>
      <x:c r="CN12698" t="str">
        <x:v>Rights_Coverage_View</x:v>
      </x:c>
      <x:c r="CO12698" t="n">
        <x:f>IFERROR(IF(AND(TYPE('Workbook_Formula_Guard'!A549)=TYPE(CN12698),ISBLANK('Workbook_Formula_Guard'!A549)=ISBLANK(CN12698),EXACT('Workbook_Formula_Guard'!A549,CN12698)),0,1),1)</x:f>
        <x:v>0</x:v>
      </x:c>
    </x:row>
    <x:row r="12699">
      <x:c r="CL12699" t="str">
        <x:v>Workbook_Formula_Guard</x:v>
      </x:c>
      <x:c r="CM12699" t="str">
        <x:v>B549</x:v>
      </x:c>
      <x:c r="CN12699" t="str">
        <x:v>N51</x:v>
      </x:c>
      <x:c r="CO12699" t="n">
        <x:f>IFERROR(IF(AND(TYPE('Workbook_Formula_Guard'!B549)=TYPE(CN12699),ISBLANK('Workbook_Formula_Guard'!B549)=ISBLANK(CN12699),EXACT('Workbook_Formula_Guard'!B549,CN12699)),0,1),1)</x:f>
        <x:v>0</x:v>
      </x:c>
    </x:row>
    <x:row r="12700">
      <x:c r="CL12700" t="str">
        <x:v>Workbook_Formula_Guard</x:v>
      </x:c>
      <x:c r="CM12700" t="str">
        <x:v>C549</x:v>
      </x:c>
      <x:c r="CN12700" t="str">
        <x:v>F:=IF(ISNUMBER($I51),$I51,"")</x:v>
      </x:c>
      <x:c r="CO12700" t="n">
        <x:f>IFERROR(IF(AND(TYPE('Workbook_Formula_Guard'!C549)=TYPE(CN12700),ISBLANK('Workbook_Formula_Guard'!C549)=ISBLANK(CN12700),EXACT('Workbook_Formula_Guard'!C549,CN12700)),0,1),1)</x:f>
        <x:v>0</x:v>
      </x:c>
    </x:row>
    <x:row r="12701">
      <x:c r="CL12701" t="str">
        <x:v>Workbook_Formula_Guard</x:v>
      </x:c>
      <x:c r="CM12701" t="str">
        <x:v>A550</x:v>
      </x:c>
      <x:c r="CN12701" t="str">
        <x:v>Rights_Coverage_View</x:v>
      </x:c>
      <x:c r="CO12701" t="n">
        <x:f>IFERROR(IF(AND(TYPE('Workbook_Formula_Guard'!A550)=TYPE(CN12701),ISBLANK('Workbook_Formula_Guard'!A550)=ISBLANK(CN12701),EXACT('Workbook_Formula_Guard'!A550,CN12701)),0,1),1)</x:f>
        <x:v>0</x:v>
      </x:c>
    </x:row>
    <x:row r="12702">
      <x:c r="CL12702" t="str">
        <x:v>Workbook_Formula_Guard</x:v>
      </x:c>
      <x:c r="CM12702" t="str">
        <x:v>B550</x:v>
      </x:c>
      <x:c r="CN12702" t="str">
        <x:v>O51</x:v>
      </x:c>
      <x:c r="CO12702" t="n">
        <x:f>IFERROR(IF(AND(TYPE('Workbook_Formula_Guard'!B550)=TYPE(CN12702),ISBLANK('Workbook_Formula_Guard'!B550)=ISBLANK(CN12702),EXACT('Workbook_Formula_Guard'!B550,CN12702)),0,1),1)</x:f>
        <x:v>0</x:v>
      </x:c>
    </x:row>
    <x:row r="12703">
      <x:c r="CL12703" t="str">
        <x:v>Workbook_Formula_Guard</x:v>
      </x:c>
      <x:c r="CM12703" t="str">
        <x:v>C550</x:v>
      </x:c>
      <x:c r="CN12703" t="str">
        <x:v>F:=IF(ISNUMBER($M51),$B51&amp;"|"&amp;ROUND($M51*1000000000000,0),"")</x:v>
      </x:c>
      <x:c r="CO12703" t="n">
        <x:f>IFERROR(IF(AND(TYPE('Workbook_Formula_Guard'!C550)=TYPE(CN12703),ISBLANK('Workbook_Formula_Guard'!C550)=ISBLANK(CN12703),EXACT('Workbook_Formula_Guard'!C550,CN12703)),0,1),1)</x:f>
        <x:v>0</x:v>
      </x:c>
    </x:row>
    <x:row r="12704">
      <x:c r="CL12704" t="str">
        <x:v>Workbook_Formula_Guard</x:v>
      </x:c>
      <x:c r="CM12704" t="str">
        <x:v>A551</x:v>
      </x:c>
      <x:c r="CN12704" t="str">
        <x:v>Rights_Coverage_View</x:v>
      </x:c>
      <x:c r="CO12704" t="n">
        <x:f>IFERROR(IF(AND(TYPE('Workbook_Formula_Guard'!A551)=TYPE(CN12704),ISBLANK('Workbook_Formula_Guard'!A551)=ISBLANK(CN12704),EXACT('Workbook_Formula_Guard'!A551,CN12704)),0,1),1)</x:f>
        <x:v>0</x:v>
      </x:c>
    </x:row>
    <x:row r="12705">
      <x:c r="CL12705" t="str">
        <x:v>Workbook_Formula_Guard</x:v>
      </x:c>
      <x:c r="CM12705" t="str">
        <x:v>B551</x:v>
      </x:c>
      <x:c r="CN12705" t="str">
        <x:v>P51</x:v>
      </x:c>
      <x:c r="CO12705" t="n">
        <x:f>IFERROR(IF(AND(TYPE('Workbook_Formula_Guard'!B551)=TYPE(CN12705),ISBLANK('Workbook_Formula_Guard'!B551)=ISBLANK(CN12705),EXACT('Workbook_Formula_Guard'!B551,CN12705)),0,1),1)</x:f>
        <x:v>0</x:v>
      </x:c>
    </x:row>
    <x:row r="12706">
      <x:c r="CL12706" t="str">
        <x:v>Workbook_Formula_Guard</x:v>
      </x:c>
      <x:c r="CM12706" t="str">
        <x:v>C551</x:v>
      </x:c>
      <x:c r="CN12706" t="str">
        <x:v>F:=IF(ISNUMBER($N51),$B51&amp;"|"&amp;ROUND($N51*1000000000000,0),"")</x:v>
      </x:c>
      <x:c r="CO12706" t="n">
        <x:f>IFERROR(IF(AND(TYPE('Workbook_Formula_Guard'!C551)=TYPE(CN12706),ISBLANK('Workbook_Formula_Guard'!C551)=ISBLANK(CN12706),EXACT('Workbook_Formula_Guard'!C551,CN12706)),0,1),1)</x:f>
        <x:v>0</x:v>
      </x:c>
    </x:row>
    <x:row r="12707">
      <x:c r="CL12707" t="str">
        <x:v>Workbook_Formula_Guard</x:v>
      </x:c>
      <x:c r="CM12707" t="str">
        <x:v>A552</x:v>
      </x:c>
      <x:c r="CN12707" t="str">
        <x:v>Rights_Coverage_View</x:v>
      </x:c>
      <x:c r="CO12707" t="n">
        <x:f>IFERROR(IF(AND(TYPE('Workbook_Formula_Guard'!A552)=TYPE(CN12707),ISBLANK('Workbook_Formula_Guard'!A552)=ISBLANK(CN12707),EXACT('Workbook_Formula_Guard'!A552,CN12707)),0,1),1)</x:f>
        <x:v>0</x:v>
      </x:c>
    </x:row>
    <x:row r="12708">
      <x:c r="CL12708" t="str">
        <x:v>Workbook_Formula_Guard</x:v>
      </x:c>
      <x:c r="CM12708" t="str">
        <x:v>B552</x:v>
      </x:c>
      <x:c r="CN12708" t="str">
        <x:v>F52</x:v>
      </x:c>
      <x:c r="CO12708" t="n">
        <x:f>IFERROR(IF(AND(TYPE('Workbook_Formula_Guard'!B552)=TYPE(CN12708),ISBLANK('Workbook_Formula_Guard'!B552)=ISBLANK(CN12708),EXACT('Workbook_Formula_Guard'!B552,CN12708)),0,1),1)</x:f>
        <x:v>0</x:v>
      </x:c>
    </x:row>
    <x:row r="12709">
      <x:c r="CL12709" t="str">
        <x:v>Workbook_Formula_Guard</x:v>
      </x:c>
      <x:c r="CM12709" t="str">
        <x:v>C552</x:v>
      </x:c>
      <x:c r="CN12709" t="str">
        <x:v>F:=INDEX(I_prop!$B$7:$H$13, MATCH($C52, I_prop!$A$7:$A$13,0), MATCH($D52, I_prop!$B$6:$H$6,0))</x:v>
      </x:c>
      <x:c r="CO12709" t="n">
        <x:f>IFERROR(IF(AND(TYPE('Workbook_Formula_Guard'!C552)=TYPE(CN12709),ISBLANK('Workbook_Formula_Guard'!C552)=ISBLANK(CN12709),EXACT('Workbook_Formula_Guard'!C552,CN12709)),0,1),1)</x:f>
        <x:v>0</x:v>
      </x:c>
    </x:row>
    <x:row r="12710">
      <x:c r="CL12710" t="str">
        <x:v>Workbook_Formula_Guard</x:v>
      </x:c>
      <x:c r="CM12710" t="str">
        <x:v>A553</x:v>
      </x:c>
      <x:c r="CN12710" t="str">
        <x:v>Rights_Coverage_View</x:v>
      </x:c>
      <x:c r="CO12710" t="n">
        <x:f>IFERROR(IF(AND(TYPE('Workbook_Formula_Guard'!A553)=TYPE(CN12710),ISBLANK('Workbook_Formula_Guard'!A553)=ISBLANK(CN12710),EXACT('Workbook_Formula_Guard'!A553,CN12710)),0,1),1)</x:f>
        <x:v>0</x:v>
      </x:c>
    </x:row>
    <x:row r="12711">
      <x:c r="CL12711" t="str">
        <x:v>Workbook_Formula_Guard</x:v>
      </x:c>
      <x:c r="CM12711" t="str">
        <x:v>B553</x:v>
      </x:c>
      <x:c r="CN12711" t="str">
        <x:v>G52</x:v>
      </x:c>
      <x:c r="CO12711" t="n">
        <x:f>IFERROR(IF(AND(TYPE('Workbook_Formula_Guard'!B553)=TYPE(CN12711),ISBLANK('Workbook_Formula_Guard'!B553)=ISBLANK(CN12711),EXACT('Workbook_Formula_Guard'!B553,CN12711)),0,1),1)</x:f>
        <x:v>0</x:v>
      </x:c>
    </x:row>
    <x:row r="12712">
      <x:c r="CL12712" t="str">
        <x:v>Workbook_Formula_Guard</x:v>
      </x:c>
      <x:c r="CM12712" t="str">
        <x:v>C553</x:v>
      </x:c>
      <x:c r="CN12712" t="str">
        <x:v>F:=INDEX(I_prop!$B$18:$H$24, MATCH($C52, I_prop!$A$18:$A$24,0), MATCH($D52, I_prop!$B$17:$H$17,0))</x:v>
      </x:c>
      <x:c r="CO12712" t="n">
        <x:f>IFERROR(IF(AND(TYPE('Workbook_Formula_Guard'!C553)=TYPE(CN12712),ISBLANK('Workbook_Formula_Guard'!C553)=ISBLANK(CN12712),EXACT('Workbook_Formula_Guard'!C553,CN12712)),0,1),1)</x:f>
        <x:v>0</x:v>
      </x:c>
    </x:row>
    <x:row r="12713">
      <x:c r="CL12713" t="str">
        <x:v>Workbook_Formula_Guard</x:v>
      </x:c>
      <x:c r="CM12713" t="str">
        <x:v>A554</x:v>
      </x:c>
      <x:c r="CN12713" t="str">
        <x:v>Rights_Coverage_View</x:v>
      </x:c>
      <x:c r="CO12713" t="n">
        <x:f>IFERROR(IF(AND(TYPE('Workbook_Formula_Guard'!A554)=TYPE(CN12713),ISBLANK('Workbook_Formula_Guard'!A554)=ISBLANK(CN12713),EXACT('Workbook_Formula_Guard'!A554,CN12713)),0,1),1)</x:f>
        <x:v>0</x:v>
      </x:c>
    </x:row>
    <x:row r="12714">
      <x:c r="CL12714" t="str">
        <x:v>Workbook_Formula_Guard</x:v>
      </x:c>
      <x:c r="CM12714" t="str">
        <x:v>B554</x:v>
      </x:c>
      <x:c r="CN12714" t="str">
        <x:v>H52</x:v>
      </x:c>
      <x:c r="CO12714" t="n">
        <x:f>IFERROR(IF(AND(TYPE('Workbook_Formula_Guard'!B554)=TYPE(CN12714),ISBLANK('Workbook_Formula_Guard'!B554)=ISBLANK(CN12714),EXACT('Workbook_Formula_Guard'!B554,CN12714)),0,1),1)</x:f>
        <x:v>0</x:v>
      </x:c>
    </x:row>
    <x:row r="12715">
      <x:c r="CL12715" t="str">
        <x:v>Workbook_Formula_Guard</x:v>
      </x:c>
      <x:c r="CM12715" t="str">
        <x:v>C554</x:v>
      </x:c>
      <x:c r="CN12715" t="str">
        <x:v>F:=IF(ISNUMBER($J52),$J52,IF($J52="INVALID_OVERRIDE","INVALID_OVERRIDE",IF($F52&lt;0,MAX(-1,'Subgroup_Overrides'!$B$7*$F52),$F52)))</x:v>
      </x:c>
      <x:c r="CO12715" t="n">
        <x:f>IFERROR(IF(AND(TYPE('Workbook_Formula_Guard'!C554)=TYPE(CN12715),ISBLANK('Workbook_Formula_Guard'!C554)=ISBLANK(CN12715),EXACT('Workbook_Formula_Guard'!C554,CN12715)),0,1),1)</x:f>
        <x:v>0</x:v>
      </x:c>
    </x:row>
    <x:row r="12716">
      <x:c r="CL12716" t="str">
        <x:v>Workbook_Formula_Guard</x:v>
      </x:c>
      <x:c r="CM12716" t="str">
        <x:v>A555</x:v>
      </x:c>
      <x:c r="CN12716" t="str">
        <x:v>Rights_Coverage_View</x:v>
      </x:c>
      <x:c r="CO12716" t="n">
        <x:f>IFERROR(IF(AND(TYPE('Workbook_Formula_Guard'!A555)=TYPE(CN12716),ISBLANK('Workbook_Formula_Guard'!A555)=ISBLANK(CN12716),EXACT('Workbook_Formula_Guard'!A555,CN12716)),0,1),1)</x:f>
        <x:v>0</x:v>
      </x:c>
    </x:row>
    <x:row r="12717">
      <x:c r="CL12717" t="str">
        <x:v>Workbook_Formula_Guard</x:v>
      </x:c>
      <x:c r="CM12717" t="str">
        <x:v>B555</x:v>
      </x:c>
      <x:c r="CN12717" t="str">
        <x:v>I52</x:v>
      </x:c>
      <x:c r="CO12717" t="n">
        <x:f>IFERROR(IF(AND(TYPE('Workbook_Formula_Guard'!B555)=TYPE(CN12717),ISBLANK('Workbook_Formula_Guard'!B555)=ISBLANK(CN12717),EXACT('Workbook_Formula_Guard'!B555,CN12717)),0,1),1)</x:f>
        <x:v>0</x:v>
      </x:c>
    </x:row>
    <x:row r="12718">
      <x:c r="CL12718" t="str">
        <x:v>Workbook_Formula_Guard</x:v>
      </x:c>
      <x:c r="CM12718" t="str">
        <x:v>C555</x:v>
      </x:c>
      <x:c r="CN12718" t="str">
        <x:v>F:=IF(ISNUMBER($K52),$K52,IF($K52="INVALID_OVERRIDE","INVALID_OVERRIDE",IF($G52&lt;0,MAX(-1,'Subgroup_Overrides'!$B$7*$G52),$G52)))</x:v>
      </x:c>
      <x:c r="CO12718" t="n">
        <x:f>IFERROR(IF(AND(TYPE('Workbook_Formula_Guard'!C555)=TYPE(CN12718),ISBLANK('Workbook_Formula_Guard'!C555)=ISBLANK(CN12718),EXACT('Workbook_Formula_Guard'!C555,CN12718)),0,1),1)</x:f>
        <x:v>0</x:v>
      </x:c>
    </x:row>
    <x:row r="12719">
      <x:c r="CL12719" t="str">
        <x:v>Workbook_Formula_Guard</x:v>
      </x:c>
      <x:c r="CM12719" t="str">
        <x:v>A556</x:v>
      </x:c>
      <x:c r="CN12719" t="str">
        <x:v>Rights_Coverage_View</x:v>
      </x:c>
      <x:c r="CO12719" t="n">
        <x:f>IFERROR(IF(AND(TYPE('Workbook_Formula_Guard'!A556)=TYPE(CN12719),ISBLANK('Workbook_Formula_Guard'!A556)=ISBLANK(CN12719),EXACT('Workbook_Formula_Guard'!A556,CN12719)),0,1),1)</x:f>
        <x:v>0</x:v>
      </x:c>
    </x:row>
    <x:row r="12720">
      <x:c r="CL12720" t="str">
        <x:v>Workbook_Formula_Guard</x:v>
      </x:c>
      <x:c r="CM12720" t="str">
        <x:v>B556</x:v>
      </x:c>
      <x:c r="CN12720" t="str">
        <x:v>J52</x:v>
      </x:c>
      <x:c r="CO12720" t="n">
        <x:f>IFERROR(IF(AND(TYPE('Workbook_Formula_Guard'!B556)=TYPE(CN12720),ISBLANK('Workbook_Formula_Guard'!B556)=ISBLANK(CN12720),EXACT('Workbook_Formula_Guard'!B556,CN12720)),0,1),1)</x:f>
        <x:v>0</x:v>
      </x:c>
    </x:row>
    <x:row r="12721">
      <x:c r="CL12721" t="str">
        <x:v>Workbook_Formula_Guard</x:v>
      </x:c>
      <x:c r="CM12721" t="str">
        <x:v>C556</x:v>
      </x:c>
      <x:c r="CN12721" t="str">
        <x:v>F:=IFERROR(IF(COUNTIF('Subgroup_Overrides'!$H$11:$H$100,"A|"&amp;$C52&amp;"|"&amp;$D52)=0,"",IF(AND(COUNTIF('Subgroup_Overrides'!$H$11:$H$100,"A|"&amp;$C52&amp;"|"&amp;$D52)=1,ISNUMBER(INDEX('Subgroup_Overrides'!$F$11:$F$100,MATCH("A|"&amp;$C52&amp;"|"&amp;$D52,'Subgroup_Overrides'!$H$11:$H$100,0))),NOT(ISBLANK(INDEX('Subgroup_Overrides'!$F$11:$F$100,MATCH("A|"&amp;$C52&amp;"|"&amp;$D52,'Subgroup_Overrides'!$H$11:$H$100,0)))),INDEX('Subgroup_Overrides'!$F$11:$F$100,MATCH("A|"&amp;$C52&amp;"|"&amp;$D52,'Subgroup_Overrides'!$H$11:$H$100,0))&gt;=-1,INDEX('Subgroup_Overrides'!$F$11:$F$100,MATCH("A|"&amp;$C52&amp;"|"&amp;$D52,'Subgroup_Overrides'!$H$11:$H$100,0))&lt;=1,LEN(TRIM(INDEX('Subgroup_Overrides'!$G$11:$G$100,MATCH("A|"&amp;$C52&amp;"|"&amp;$D52,'Subgroup_Overrides'!$H$11:$H$100,0))))&gt;0),INDEX('Subgroup_Overrides'!$F$11:$F$100,MATCH("A|"&amp;$C52&amp;"|"&amp;$D52,'Subgroup_Overrides'!$H$11:$H$100,0)),"INVALID_OVERRIDE")),"INVALID_OVERRIDE")</x:v>
      </x:c>
      <x:c r="CO12721" t="n">
        <x:f>IFERROR(IF(AND(TYPE('Workbook_Formula_Guard'!C556)=TYPE(CN12721),ISBLANK('Workbook_Formula_Guard'!C556)=ISBLANK(CN12721),EXACT('Workbook_Formula_Guard'!C556,CN12721)),0,1),1)</x:f>
        <x:v>0</x:v>
      </x:c>
    </x:row>
    <x:row r="12722">
      <x:c r="CL12722" t="str">
        <x:v>Workbook_Formula_Guard</x:v>
      </x:c>
      <x:c r="CM12722" t="str">
        <x:v>A557</x:v>
      </x:c>
      <x:c r="CN12722" t="str">
        <x:v>Rights_Coverage_View</x:v>
      </x:c>
      <x:c r="CO12722" t="n">
        <x:f>IFERROR(IF(AND(TYPE('Workbook_Formula_Guard'!A557)=TYPE(CN12722),ISBLANK('Workbook_Formula_Guard'!A557)=ISBLANK(CN12722),EXACT('Workbook_Formula_Guard'!A557,CN12722)),0,1),1)</x:f>
        <x:v>0</x:v>
      </x:c>
    </x:row>
    <x:row r="12723">
      <x:c r="CL12723" t="str">
        <x:v>Workbook_Formula_Guard</x:v>
      </x:c>
      <x:c r="CM12723" t="str">
        <x:v>B557</x:v>
      </x:c>
      <x:c r="CN12723" t="str">
        <x:v>K52</x:v>
      </x:c>
      <x:c r="CO12723" t="n">
        <x:f>IFERROR(IF(AND(TYPE('Workbook_Formula_Guard'!B557)=TYPE(CN12723),ISBLANK('Workbook_Formula_Guard'!B557)=ISBLANK(CN12723),EXACT('Workbook_Formula_Guard'!B557,CN12723)),0,1),1)</x:f>
        <x:v>0</x:v>
      </x:c>
    </x:row>
    <x:row r="12724">
      <x:c r="CL12724" t="str">
        <x:v>Workbook_Formula_Guard</x:v>
      </x:c>
      <x:c r="CM12724" t="str">
        <x:v>C557</x:v>
      </x:c>
      <x:c r="CN12724" t="str">
        <x:v>F:=IFERROR(IF(COUNTIF('Subgroup_Overrides'!$H$11:$H$100,"B|"&amp;$C52&amp;"|"&amp;$D52)=0,"",IF(AND(COUNTIF('Subgroup_Overrides'!$H$11:$H$100,"B|"&amp;$C52&amp;"|"&amp;$D52)=1,ISNUMBER(INDEX('Subgroup_Overrides'!$F$11:$F$100,MATCH("B|"&amp;$C52&amp;"|"&amp;$D52,'Subgroup_Overrides'!$H$11:$H$100,0))),NOT(ISBLANK(INDEX('Subgroup_Overrides'!$F$11:$F$100,MATCH("B|"&amp;$C52&amp;"|"&amp;$D52,'Subgroup_Overrides'!$H$11:$H$100,0)))),INDEX('Subgroup_Overrides'!$F$11:$F$100,MATCH("B|"&amp;$C52&amp;"|"&amp;$D52,'Subgroup_Overrides'!$H$11:$H$100,0))&gt;=-1,INDEX('Subgroup_Overrides'!$F$11:$F$100,MATCH("B|"&amp;$C52&amp;"|"&amp;$D52,'Subgroup_Overrides'!$H$11:$H$100,0))&lt;=1,LEN(TRIM(INDEX('Subgroup_Overrides'!$G$11:$G$100,MATCH("B|"&amp;$C52&amp;"|"&amp;$D52,'Subgroup_Overrides'!$H$11:$H$100,0))))&gt;0),INDEX('Subgroup_Overrides'!$F$11:$F$100,MATCH("B|"&amp;$C52&amp;"|"&amp;$D52,'Subgroup_Overrides'!$H$11:$H$100,0)),"INVALID_OVERRIDE")),"INVALID_OVERRIDE")</x:v>
      </x:c>
      <x:c r="CO12724" t="n">
        <x:f>IFERROR(IF(AND(TYPE('Workbook_Formula_Guard'!C557)=TYPE(CN12724),ISBLANK('Workbook_Formula_Guard'!C557)=ISBLANK(CN12724),EXACT('Workbook_Formula_Guard'!C557,CN12724)),0,1),1)</x:f>
        <x:v>0</x:v>
      </x:c>
    </x:row>
    <x:row r="12725">
      <x:c r="CL12725" t="str">
        <x:v>Workbook_Formula_Guard</x:v>
      </x:c>
      <x:c r="CM12725" t="str">
        <x:v>A558</x:v>
      </x:c>
      <x:c r="CN12725" t="str">
        <x:v>Rights_Coverage_View</x:v>
      </x:c>
      <x:c r="CO12725" t="n">
        <x:f>IFERROR(IF(AND(TYPE('Workbook_Formula_Guard'!A558)=TYPE(CN12725),ISBLANK('Workbook_Formula_Guard'!A558)=ISBLANK(CN12725),EXACT('Workbook_Formula_Guard'!A558,CN12725)),0,1),1)</x:f>
        <x:v>0</x:v>
      </x:c>
    </x:row>
    <x:row r="12726">
      <x:c r="CL12726" t="str">
        <x:v>Workbook_Formula_Guard</x:v>
      </x:c>
      <x:c r="CM12726" t="str">
        <x:v>B558</x:v>
      </x:c>
      <x:c r="CN12726" t="str">
        <x:v>L52</x:v>
      </x:c>
      <x:c r="CO12726" t="n">
        <x:f>IFERROR(IF(AND(TYPE('Workbook_Formula_Guard'!B558)=TYPE(CN12726),ISBLANK('Workbook_Formula_Guard'!B558)=ISBLANK(CN12726),EXACT('Workbook_Formula_Guard'!B558,CN12726)),0,1),1)</x:f>
        <x:v>0</x:v>
      </x:c>
    </x:row>
    <x:row r="12727">
      <x:c r="CL12727" t="str">
        <x:v>Workbook_Formula_Guard</x:v>
      </x:c>
      <x:c r="CM12727" t="str">
        <x:v>C558</x:v>
      </x:c>
      <x:c r="CN12727" t="str">
        <x:v>F:=TRIM(B52)</x:v>
      </x:c>
      <x:c r="CO12727" t="n">
        <x:f>IFERROR(IF(AND(TYPE('Workbook_Formula_Guard'!C558)=TYPE(CN12727),ISBLANK('Workbook_Formula_Guard'!C558)=ISBLANK(CN12727),EXACT('Workbook_Formula_Guard'!C558,CN12727)),0,1),1)</x:f>
        <x:v>0</x:v>
      </x:c>
    </x:row>
    <x:row r="12728">
      <x:c r="CL12728" t="str">
        <x:v>Workbook_Formula_Guard</x:v>
      </x:c>
      <x:c r="CM12728" t="str">
        <x:v>A559</x:v>
      </x:c>
      <x:c r="CN12728" t="str">
        <x:v>Rights_Coverage_View</x:v>
      </x:c>
      <x:c r="CO12728" t="n">
        <x:f>IFERROR(IF(AND(TYPE('Workbook_Formula_Guard'!A559)=TYPE(CN12728),ISBLANK('Workbook_Formula_Guard'!A559)=ISBLANK(CN12728),EXACT('Workbook_Formula_Guard'!A559,CN12728)),0,1),1)</x:f>
        <x:v>0</x:v>
      </x:c>
    </x:row>
    <x:row r="12729">
      <x:c r="CL12729" t="str">
        <x:v>Workbook_Formula_Guard</x:v>
      </x:c>
      <x:c r="CM12729" t="str">
        <x:v>B559</x:v>
      </x:c>
      <x:c r="CN12729" t="str">
        <x:v>M52</x:v>
      </x:c>
      <x:c r="CO12729" t="n">
        <x:f>IFERROR(IF(AND(TYPE('Workbook_Formula_Guard'!B559)=TYPE(CN12729),ISBLANK('Workbook_Formula_Guard'!B559)=ISBLANK(CN12729),EXACT('Workbook_Formula_Guard'!B559,CN12729)),0,1),1)</x:f>
        <x:v>0</x:v>
      </x:c>
    </x:row>
    <x:row r="12730">
      <x:c r="CL12730" t="str">
        <x:v>Workbook_Formula_Guard</x:v>
      </x:c>
      <x:c r="CM12730" t="str">
        <x:v>C559</x:v>
      </x:c>
      <x:c r="CN12730" t="str">
        <x:v>F:=IF(ISNUMBER($H52),$H52,"")</x:v>
      </x:c>
      <x:c r="CO12730" t="n">
        <x:f>IFERROR(IF(AND(TYPE('Workbook_Formula_Guard'!C559)=TYPE(CN12730),ISBLANK('Workbook_Formula_Guard'!C559)=ISBLANK(CN12730),EXACT('Workbook_Formula_Guard'!C559,CN12730)),0,1),1)</x:f>
        <x:v>0</x:v>
      </x:c>
    </x:row>
    <x:row r="12731">
      <x:c r="CL12731" t="str">
        <x:v>Workbook_Formula_Guard</x:v>
      </x:c>
      <x:c r="CM12731" t="str">
        <x:v>A560</x:v>
      </x:c>
      <x:c r="CN12731" t="str">
        <x:v>Rights_Coverage_View</x:v>
      </x:c>
      <x:c r="CO12731" t="n">
        <x:f>IFERROR(IF(AND(TYPE('Workbook_Formula_Guard'!A560)=TYPE(CN12731),ISBLANK('Workbook_Formula_Guard'!A560)=ISBLANK(CN12731),EXACT('Workbook_Formula_Guard'!A560,CN12731)),0,1),1)</x:f>
        <x:v>0</x:v>
      </x:c>
    </x:row>
    <x:row r="12732">
      <x:c r="CL12732" t="str">
        <x:v>Workbook_Formula_Guard</x:v>
      </x:c>
      <x:c r="CM12732" t="str">
        <x:v>B560</x:v>
      </x:c>
      <x:c r="CN12732" t="str">
        <x:v>N52</x:v>
      </x:c>
      <x:c r="CO12732" t="n">
        <x:f>IFERROR(IF(AND(TYPE('Workbook_Formula_Guard'!B560)=TYPE(CN12732),ISBLANK('Workbook_Formula_Guard'!B560)=ISBLANK(CN12732),EXACT('Workbook_Formula_Guard'!B560,CN12732)),0,1),1)</x:f>
        <x:v>0</x:v>
      </x:c>
    </x:row>
    <x:row r="12733">
      <x:c r="CL12733" t="str">
        <x:v>Workbook_Formula_Guard</x:v>
      </x:c>
      <x:c r="CM12733" t="str">
        <x:v>C560</x:v>
      </x:c>
      <x:c r="CN12733" t="str">
        <x:v>F:=IF(ISNUMBER($I52),$I52,"")</x:v>
      </x:c>
      <x:c r="CO12733" t="n">
        <x:f>IFERROR(IF(AND(TYPE('Workbook_Formula_Guard'!C560)=TYPE(CN12733),ISBLANK('Workbook_Formula_Guard'!C560)=ISBLANK(CN12733),EXACT('Workbook_Formula_Guard'!C560,CN12733)),0,1),1)</x:f>
        <x:v>0</x:v>
      </x:c>
    </x:row>
    <x:row r="12734">
      <x:c r="CL12734" t="str">
        <x:v>Workbook_Formula_Guard</x:v>
      </x:c>
      <x:c r="CM12734" t="str">
        <x:v>A561</x:v>
      </x:c>
      <x:c r="CN12734" t="str">
        <x:v>Rights_Coverage_View</x:v>
      </x:c>
      <x:c r="CO12734" t="n">
        <x:f>IFERROR(IF(AND(TYPE('Workbook_Formula_Guard'!A561)=TYPE(CN12734),ISBLANK('Workbook_Formula_Guard'!A561)=ISBLANK(CN12734),EXACT('Workbook_Formula_Guard'!A561,CN12734)),0,1),1)</x:f>
        <x:v>0</x:v>
      </x:c>
    </x:row>
    <x:row r="12735">
      <x:c r="CL12735" t="str">
        <x:v>Workbook_Formula_Guard</x:v>
      </x:c>
      <x:c r="CM12735" t="str">
        <x:v>B561</x:v>
      </x:c>
      <x:c r="CN12735" t="str">
        <x:v>O52</x:v>
      </x:c>
      <x:c r="CO12735" t="n">
        <x:f>IFERROR(IF(AND(TYPE('Workbook_Formula_Guard'!B561)=TYPE(CN12735),ISBLANK('Workbook_Formula_Guard'!B561)=ISBLANK(CN12735),EXACT('Workbook_Formula_Guard'!B561,CN12735)),0,1),1)</x:f>
        <x:v>0</x:v>
      </x:c>
    </x:row>
    <x:row r="12736">
      <x:c r="CL12736" t="str">
        <x:v>Workbook_Formula_Guard</x:v>
      </x:c>
      <x:c r="CM12736" t="str">
        <x:v>C561</x:v>
      </x:c>
      <x:c r="CN12736" t="str">
        <x:v>F:=IF(ISNUMBER($M52),$B52&amp;"|"&amp;ROUND($M52*1000000000000,0),"")</x:v>
      </x:c>
      <x:c r="CO12736" t="n">
        <x:f>IFERROR(IF(AND(TYPE('Workbook_Formula_Guard'!C561)=TYPE(CN12736),ISBLANK('Workbook_Formula_Guard'!C561)=ISBLANK(CN12736),EXACT('Workbook_Formula_Guard'!C561,CN12736)),0,1),1)</x:f>
        <x:v>0</x:v>
      </x:c>
    </x:row>
    <x:row r="12737">
      <x:c r="CL12737" t="str">
        <x:v>Workbook_Formula_Guard</x:v>
      </x:c>
      <x:c r="CM12737" t="str">
        <x:v>A562</x:v>
      </x:c>
      <x:c r="CN12737" t="str">
        <x:v>Rights_Coverage_View</x:v>
      </x:c>
      <x:c r="CO12737" t="n">
        <x:f>IFERROR(IF(AND(TYPE('Workbook_Formula_Guard'!A562)=TYPE(CN12737),ISBLANK('Workbook_Formula_Guard'!A562)=ISBLANK(CN12737),EXACT('Workbook_Formula_Guard'!A562,CN12737)),0,1),1)</x:f>
        <x:v>0</x:v>
      </x:c>
    </x:row>
    <x:row r="12738">
      <x:c r="CL12738" t="str">
        <x:v>Workbook_Formula_Guard</x:v>
      </x:c>
      <x:c r="CM12738" t="str">
        <x:v>B562</x:v>
      </x:c>
      <x:c r="CN12738" t="str">
        <x:v>P52</x:v>
      </x:c>
      <x:c r="CO12738" t="n">
        <x:f>IFERROR(IF(AND(TYPE('Workbook_Formula_Guard'!B562)=TYPE(CN12738),ISBLANK('Workbook_Formula_Guard'!B562)=ISBLANK(CN12738),EXACT('Workbook_Formula_Guard'!B562,CN12738)),0,1),1)</x:f>
        <x:v>0</x:v>
      </x:c>
    </x:row>
    <x:row r="12739">
      <x:c r="CL12739" t="str">
        <x:v>Workbook_Formula_Guard</x:v>
      </x:c>
      <x:c r="CM12739" t="str">
        <x:v>C562</x:v>
      </x:c>
      <x:c r="CN12739" t="str">
        <x:v>F:=IF(ISNUMBER($N52),$B52&amp;"|"&amp;ROUND($N52*1000000000000,0),"")</x:v>
      </x:c>
      <x:c r="CO12739" t="n">
        <x:f>IFERROR(IF(AND(TYPE('Workbook_Formula_Guard'!C562)=TYPE(CN12739),ISBLANK('Workbook_Formula_Guard'!C562)=ISBLANK(CN12739),EXACT('Workbook_Formula_Guard'!C562,CN12739)),0,1),1)</x:f>
        <x:v>0</x:v>
      </x:c>
    </x:row>
    <x:row r="12740">
      <x:c r="CL12740" t="str">
        <x:v>Workbook_Formula_Guard</x:v>
      </x:c>
      <x:c r="CM12740" t="str">
        <x:v>A563</x:v>
      </x:c>
      <x:c r="CN12740" t="str">
        <x:v>Rights_Coverage_View</x:v>
      </x:c>
      <x:c r="CO12740" t="n">
        <x:f>IFERROR(IF(AND(TYPE('Workbook_Formula_Guard'!A563)=TYPE(CN12740),ISBLANK('Workbook_Formula_Guard'!A563)=ISBLANK(CN12740),EXACT('Workbook_Formula_Guard'!A563,CN12740)),0,1),1)</x:f>
        <x:v>0</x:v>
      </x:c>
    </x:row>
    <x:row r="12741">
      <x:c r="CL12741" t="str">
        <x:v>Workbook_Formula_Guard</x:v>
      </x:c>
      <x:c r="CM12741" t="str">
        <x:v>B563</x:v>
      </x:c>
      <x:c r="CN12741" t="str">
        <x:v>F53</x:v>
      </x:c>
      <x:c r="CO12741" t="n">
        <x:f>IFERROR(IF(AND(TYPE('Workbook_Formula_Guard'!B563)=TYPE(CN12741),ISBLANK('Workbook_Formula_Guard'!B563)=ISBLANK(CN12741),EXACT('Workbook_Formula_Guard'!B563,CN12741)),0,1),1)</x:f>
        <x:v>0</x:v>
      </x:c>
    </x:row>
    <x:row r="12742">
      <x:c r="CL12742" t="str">
        <x:v>Workbook_Formula_Guard</x:v>
      </x:c>
      <x:c r="CM12742" t="str">
        <x:v>C563</x:v>
      </x:c>
      <x:c r="CN12742" t="str">
        <x:v>F:=INDEX(I_prop!$B$7:$H$13, MATCH($C53, I_prop!$A$7:$A$13,0), MATCH($D53, I_prop!$B$6:$H$6,0))</x:v>
      </x:c>
      <x:c r="CO12742" t="n">
        <x:f>IFERROR(IF(AND(TYPE('Workbook_Formula_Guard'!C563)=TYPE(CN12742),ISBLANK('Workbook_Formula_Guard'!C563)=ISBLANK(CN12742),EXACT('Workbook_Formula_Guard'!C563,CN12742)),0,1),1)</x:f>
        <x:v>0</x:v>
      </x:c>
    </x:row>
    <x:row r="12743">
      <x:c r="CL12743" t="str">
        <x:v>Workbook_Formula_Guard</x:v>
      </x:c>
      <x:c r="CM12743" t="str">
        <x:v>A564</x:v>
      </x:c>
      <x:c r="CN12743" t="str">
        <x:v>Rights_Coverage_View</x:v>
      </x:c>
      <x:c r="CO12743" t="n">
        <x:f>IFERROR(IF(AND(TYPE('Workbook_Formula_Guard'!A564)=TYPE(CN12743),ISBLANK('Workbook_Formula_Guard'!A564)=ISBLANK(CN12743),EXACT('Workbook_Formula_Guard'!A564,CN12743)),0,1),1)</x:f>
        <x:v>0</x:v>
      </x:c>
    </x:row>
    <x:row r="12744">
      <x:c r="CL12744" t="str">
        <x:v>Workbook_Formula_Guard</x:v>
      </x:c>
      <x:c r="CM12744" t="str">
        <x:v>B564</x:v>
      </x:c>
      <x:c r="CN12744" t="str">
        <x:v>G53</x:v>
      </x:c>
      <x:c r="CO12744" t="n">
        <x:f>IFERROR(IF(AND(TYPE('Workbook_Formula_Guard'!B564)=TYPE(CN12744),ISBLANK('Workbook_Formula_Guard'!B564)=ISBLANK(CN12744),EXACT('Workbook_Formula_Guard'!B564,CN12744)),0,1),1)</x:f>
        <x:v>0</x:v>
      </x:c>
    </x:row>
    <x:row r="12745">
      <x:c r="CL12745" t="str">
        <x:v>Workbook_Formula_Guard</x:v>
      </x:c>
      <x:c r="CM12745" t="str">
        <x:v>C564</x:v>
      </x:c>
      <x:c r="CN12745" t="str">
        <x:v>F:=INDEX(I_prop!$B$18:$H$24, MATCH($C53, I_prop!$A$18:$A$24,0), MATCH($D53, I_prop!$B$17:$H$17,0))</x:v>
      </x:c>
      <x:c r="CO12745" t="n">
        <x:f>IFERROR(IF(AND(TYPE('Workbook_Formula_Guard'!C564)=TYPE(CN12745),ISBLANK('Workbook_Formula_Guard'!C564)=ISBLANK(CN12745),EXACT('Workbook_Formula_Guard'!C564,CN12745)),0,1),1)</x:f>
        <x:v>0</x:v>
      </x:c>
    </x:row>
    <x:row r="12746">
      <x:c r="CL12746" t="str">
        <x:v>Workbook_Formula_Guard</x:v>
      </x:c>
      <x:c r="CM12746" t="str">
        <x:v>A565</x:v>
      </x:c>
      <x:c r="CN12746" t="str">
        <x:v>Rights_Coverage_View</x:v>
      </x:c>
      <x:c r="CO12746" t="n">
        <x:f>IFERROR(IF(AND(TYPE('Workbook_Formula_Guard'!A565)=TYPE(CN12746),ISBLANK('Workbook_Formula_Guard'!A565)=ISBLANK(CN12746),EXACT('Workbook_Formula_Guard'!A565,CN12746)),0,1),1)</x:f>
        <x:v>0</x:v>
      </x:c>
    </x:row>
    <x:row r="12747">
      <x:c r="CL12747" t="str">
        <x:v>Workbook_Formula_Guard</x:v>
      </x:c>
      <x:c r="CM12747" t="str">
        <x:v>B565</x:v>
      </x:c>
      <x:c r="CN12747" t="str">
        <x:v>H53</x:v>
      </x:c>
      <x:c r="CO12747" t="n">
        <x:f>IFERROR(IF(AND(TYPE('Workbook_Formula_Guard'!B565)=TYPE(CN12747),ISBLANK('Workbook_Formula_Guard'!B565)=ISBLANK(CN12747),EXACT('Workbook_Formula_Guard'!B565,CN12747)),0,1),1)</x:f>
        <x:v>0</x:v>
      </x:c>
    </x:row>
    <x:row r="12748">
      <x:c r="CL12748" t="str">
        <x:v>Workbook_Formula_Guard</x:v>
      </x:c>
      <x:c r="CM12748" t="str">
        <x:v>C565</x:v>
      </x:c>
      <x:c r="CN12748" t="str">
        <x:v>F:=IF(ISNUMBER($J53),$J53,IF($J53="INVALID_OVERRIDE","INVALID_OVERRIDE",IF($F53&lt;0,MAX(-1,'Subgroup_Overrides'!$B$7*$F53),$F53)))</x:v>
      </x:c>
      <x:c r="CO12748" t="n">
        <x:f>IFERROR(IF(AND(TYPE('Workbook_Formula_Guard'!C565)=TYPE(CN12748),ISBLANK('Workbook_Formula_Guard'!C565)=ISBLANK(CN12748),EXACT('Workbook_Formula_Guard'!C565,CN12748)),0,1),1)</x:f>
        <x:v>0</x:v>
      </x:c>
    </x:row>
    <x:row r="12749">
      <x:c r="CL12749" t="str">
        <x:v>Workbook_Formula_Guard</x:v>
      </x:c>
      <x:c r="CM12749" t="str">
        <x:v>A566</x:v>
      </x:c>
      <x:c r="CN12749" t="str">
        <x:v>Rights_Coverage_View</x:v>
      </x:c>
      <x:c r="CO12749" t="n">
        <x:f>IFERROR(IF(AND(TYPE('Workbook_Formula_Guard'!A566)=TYPE(CN12749),ISBLANK('Workbook_Formula_Guard'!A566)=ISBLANK(CN12749),EXACT('Workbook_Formula_Guard'!A566,CN12749)),0,1),1)</x:f>
        <x:v>0</x:v>
      </x:c>
    </x:row>
    <x:row r="12750">
      <x:c r="CL12750" t="str">
        <x:v>Workbook_Formula_Guard</x:v>
      </x:c>
      <x:c r="CM12750" t="str">
        <x:v>B566</x:v>
      </x:c>
      <x:c r="CN12750" t="str">
        <x:v>I53</x:v>
      </x:c>
      <x:c r="CO12750" t="n">
        <x:f>IFERROR(IF(AND(TYPE('Workbook_Formula_Guard'!B566)=TYPE(CN12750),ISBLANK('Workbook_Formula_Guard'!B566)=ISBLANK(CN12750),EXACT('Workbook_Formula_Guard'!B566,CN12750)),0,1),1)</x:f>
        <x:v>0</x:v>
      </x:c>
    </x:row>
    <x:row r="12751">
      <x:c r="CL12751" t="str">
        <x:v>Workbook_Formula_Guard</x:v>
      </x:c>
      <x:c r="CM12751" t="str">
        <x:v>C566</x:v>
      </x:c>
      <x:c r="CN12751" t="str">
        <x:v>F:=IF(ISNUMBER($K53),$K53,IF($K53="INVALID_OVERRIDE","INVALID_OVERRIDE",IF($G53&lt;0,MAX(-1,'Subgroup_Overrides'!$B$7*$G53),$G53)))</x:v>
      </x:c>
      <x:c r="CO12751" t="n">
        <x:f>IFERROR(IF(AND(TYPE('Workbook_Formula_Guard'!C566)=TYPE(CN12751),ISBLANK('Workbook_Formula_Guard'!C566)=ISBLANK(CN12751),EXACT('Workbook_Formula_Guard'!C566,CN12751)),0,1),1)</x:f>
        <x:v>0</x:v>
      </x:c>
    </x:row>
    <x:row r="12752">
      <x:c r="CL12752" t="str">
        <x:v>Workbook_Formula_Guard</x:v>
      </x:c>
      <x:c r="CM12752" t="str">
        <x:v>A567</x:v>
      </x:c>
      <x:c r="CN12752" t="str">
        <x:v>Rights_Coverage_View</x:v>
      </x:c>
      <x:c r="CO12752" t="n">
        <x:f>IFERROR(IF(AND(TYPE('Workbook_Formula_Guard'!A567)=TYPE(CN12752),ISBLANK('Workbook_Formula_Guard'!A567)=ISBLANK(CN12752),EXACT('Workbook_Formula_Guard'!A567,CN12752)),0,1),1)</x:f>
        <x:v>0</x:v>
      </x:c>
    </x:row>
    <x:row r="12753">
      <x:c r="CL12753" t="str">
        <x:v>Workbook_Formula_Guard</x:v>
      </x:c>
      <x:c r="CM12753" t="str">
        <x:v>B567</x:v>
      </x:c>
      <x:c r="CN12753" t="str">
        <x:v>J53</x:v>
      </x:c>
      <x:c r="CO12753" t="n">
        <x:f>IFERROR(IF(AND(TYPE('Workbook_Formula_Guard'!B567)=TYPE(CN12753),ISBLANK('Workbook_Formula_Guard'!B567)=ISBLANK(CN12753),EXACT('Workbook_Formula_Guard'!B567,CN12753)),0,1),1)</x:f>
        <x:v>0</x:v>
      </x:c>
    </x:row>
    <x:row r="12754">
      <x:c r="CL12754" t="str">
        <x:v>Workbook_Formula_Guard</x:v>
      </x:c>
      <x:c r="CM12754" t="str">
        <x:v>C567</x:v>
      </x:c>
      <x:c r="CN12754" t="str">
        <x:v>F:=IFERROR(IF(COUNTIF('Subgroup_Overrides'!$H$11:$H$100,"A|"&amp;$C53&amp;"|"&amp;$D53)=0,"",IF(AND(COUNTIF('Subgroup_Overrides'!$H$11:$H$100,"A|"&amp;$C53&amp;"|"&amp;$D53)=1,ISNUMBER(INDEX('Subgroup_Overrides'!$F$11:$F$100,MATCH("A|"&amp;$C53&amp;"|"&amp;$D53,'Subgroup_Overrides'!$H$11:$H$100,0))),NOT(ISBLANK(INDEX('Subgroup_Overrides'!$F$11:$F$100,MATCH("A|"&amp;$C53&amp;"|"&amp;$D53,'Subgroup_Overrides'!$H$11:$H$100,0)))),INDEX('Subgroup_Overrides'!$F$11:$F$100,MATCH("A|"&amp;$C53&amp;"|"&amp;$D53,'Subgroup_Overrides'!$H$11:$H$100,0))&gt;=-1,INDEX('Subgroup_Overrides'!$F$11:$F$100,MATCH("A|"&amp;$C53&amp;"|"&amp;$D53,'Subgroup_Overrides'!$H$11:$H$100,0))&lt;=1,LEN(TRIM(INDEX('Subgroup_Overrides'!$G$11:$G$100,MATCH("A|"&amp;$C53&amp;"|"&amp;$D53,'Subgroup_Overrides'!$H$11:$H$100,0))))&gt;0),INDEX('Subgroup_Overrides'!$F$11:$F$100,MATCH("A|"&amp;$C53&amp;"|"&amp;$D53,'Subgroup_Overrides'!$H$11:$H$100,0)),"INVALID_OVERRIDE")),"INVALID_OVERRIDE")</x:v>
      </x:c>
      <x:c r="CO12754" t="n">
        <x:f>IFERROR(IF(AND(TYPE('Workbook_Formula_Guard'!C567)=TYPE(CN12754),ISBLANK('Workbook_Formula_Guard'!C567)=ISBLANK(CN12754),EXACT('Workbook_Formula_Guard'!C567,CN12754)),0,1),1)</x:f>
        <x:v>0</x:v>
      </x:c>
    </x:row>
    <x:row r="12755">
      <x:c r="CL12755" t="str">
        <x:v>Workbook_Formula_Guard</x:v>
      </x:c>
      <x:c r="CM12755" t="str">
        <x:v>A568</x:v>
      </x:c>
      <x:c r="CN12755" t="str">
        <x:v>Rights_Coverage_View</x:v>
      </x:c>
      <x:c r="CO12755" t="n">
        <x:f>IFERROR(IF(AND(TYPE('Workbook_Formula_Guard'!A568)=TYPE(CN12755),ISBLANK('Workbook_Formula_Guard'!A568)=ISBLANK(CN12755),EXACT('Workbook_Formula_Guard'!A568,CN12755)),0,1),1)</x:f>
        <x:v>0</x:v>
      </x:c>
    </x:row>
    <x:row r="12756">
      <x:c r="CL12756" t="str">
        <x:v>Workbook_Formula_Guard</x:v>
      </x:c>
      <x:c r="CM12756" t="str">
        <x:v>B568</x:v>
      </x:c>
      <x:c r="CN12756" t="str">
        <x:v>K53</x:v>
      </x:c>
      <x:c r="CO12756" t="n">
        <x:f>IFERROR(IF(AND(TYPE('Workbook_Formula_Guard'!B568)=TYPE(CN12756),ISBLANK('Workbook_Formula_Guard'!B568)=ISBLANK(CN12756),EXACT('Workbook_Formula_Guard'!B568,CN12756)),0,1),1)</x:f>
        <x:v>0</x:v>
      </x:c>
    </x:row>
    <x:row r="12757">
      <x:c r="CL12757" t="str">
        <x:v>Workbook_Formula_Guard</x:v>
      </x:c>
      <x:c r="CM12757" t="str">
        <x:v>C568</x:v>
      </x:c>
      <x:c r="CN12757" t="str">
        <x:v>F:=IFERROR(IF(COUNTIF('Subgroup_Overrides'!$H$11:$H$100,"B|"&amp;$C53&amp;"|"&amp;$D53)=0,"",IF(AND(COUNTIF('Subgroup_Overrides'!$H$11:$H$100,"B|"&amp;$C53&amp;"|"&amp;$D53)=1,ISNUMBER(INDEX('Subgroup_Overrides'!$F$11:$F$100,MATCH("B|"&amp;$C53&amp;"|"&amp;$D53,'Subgroup_Overrides'!$H$11:$H$100,0))),NOT(ISBLANK(INDEX('Subgroup_Overrides'!$F$11:$F$100,MATCH("B|"&amp;$C53&amp;"|"&amp;$D53,'Subgroup_Overrides'!$H$11:$H$100,0)))),INDEX('Subgroup_Overrides'!$F$11:$F$100,MATCH("B|"&amp;$C53&amp;"|"&amp;$D53,'Subgroup_Overrides'!$H$11:$H$100,0))&gt;=-1,INDEX('Subgroup_Overrides'!$F$11:$F$100,MATCH("B|"&amp;$C53&amp;"|"&amp;$D53,'Subgroup_Overrides'!$H$11:$H$100,0))&lt;=1,LEN(TRIM(INDEX('Subgroup_Overrides'!$G$11:$G$100,MATCH("B|"&amp;$C53&amp;"|"&amp;$D53,'Subgroup_Overrides'!$H$11:$H$100,0))))&gt;0),INDEX('Subgroup_Overrides'!$F$11:$F$100,MATCH("B|"&amp;$C53&amp;"|"&amp;$D53,'Subgroup_Overrides'!$H$11:$H$100,0)),"INVALID_OVERRIDE")),"INVALID_OVERRIDE")</x:v>
      </x:c>
      <x:c r="CO12757" t="n">
        <x:f>IFERROR(IF(AND(TYPE('Workbook_Formula_Guard'!C568)=TYPE(CN12757),ISBLANK('Workbook_Formula_Guard'!C568)=ISBLANK(CN12757),EXACT('Workbook_Formula_Guard'!C568,CN12757)),0,1),1)</x:f>
        <x:v>0</x:v>
      </x:c>
    </x:row>
    <x:row r="12758">
      <x:c r="CL12758" t="str">
        <x:v>Workbook_Formula_Guard</x:v>
      </x:c>
      <x:c r="CM12758" t="str">
        <x:v>A569</x:v>
      </x:c>
      <x:c r="CN12758" t="str">
        <x:v>Rights_Coverage_View</x:v>
      </x:c>
      <x:c r="CO12758" t="n">
        <x:f>IFERROR(IF(AND(TYPE('Workbook_Formula_Guard'!A569)=TYPE(CN12758),ISBLANK('Workbook_Formula_Guard'!A569)=ISBLANK(CN12758),EXACT('Workbook_Formula_Guard'!A569,CN12758)),0,1),1)</x:f>
        <x:v>0</x:v>
      </x:c>
    </x:row>
    <x:row r="12759">
      <x:c r="CL12759" t="str">
        <x:v>Workbook_Formula_Guard</x:v>
      </x:c>
      <x:c r="CM12759" t="str">
        <x:v>B569</x:v>
      </x:c>
      <x:c r="CN12759" t="str">
        <x:v>L53</x:v>
      </x:c>
      <x:c r="CO12759" t="n">
        <x:f>IFERROR(IF(AND(TYPE('Workbook_Formula_Guard'!B569)=TYPE(CN12759),ISBLANK('Workbook_Formula_Guard'!B569)=ISBLANK(CN12759),EXACT('Workbook_Formula_Guard'!B569,CN12759)),0,1),1)</x:f>
        <x:v>0</x:v>
      </x:c>
    </x:row>
    <x:row r="12760">
      <x:c r="CL12760" t="str">
        <x:v>Workbook_Formula_Guard</x:v>
      </x:c>
      <x:c r="CM12760" t="str">
        <x:v>C569</x:v>
      </x:c>
      <x:c r="CN12760" t="str">
        <x:v>F:=TRIM(B53)</x:v>
      </x:c>
      <x:c r="CO12760" t="n">
        <x:f>IFERROR(IF(AND(TYPE('Workbook_Formula_Guard'!C569)=TYPE(CN12760),ISBLANK('Workbook_Formula_Guard'!C569)=ISBLANK(CN12760),EXACT('Workbook_Formula_Guard'!C569,CN12760)),0,1),1)</x:f>
        <x:v>0</x:v>
      </x:c>
    </x:row>
    <x:row r="12761">
      <x:c r="CL12761" t="str">
        <x:v>Workbook_Formula_Guard</x:v>
      </x:c>
      <x:c r="CM12761" t="str">
        <x:v>A570</x:v>
      </x:c>
      <x:c r="CN12761" t="str">
        <x:v>Rights_Coverage_View</x:v>
      </x:c>
      <x:c r="CO12761" t="n">
        <x:f>IFERROR(IF(AND(TYPE('Workbook_Formula_Guard'!A570)=TYPE(CN12761),ISBLANK('Workbook_Formula_Guard'!A570)=ISBLANK(CN12761),EXACT('Workbook_Formula_Guard'!A570,CN12761)),0,1),1)</x:f>
        <x:v>0</x:v>
      </x:c>
    </x:row>
    <x:row r="12762">
      <x:c r="CL12762" t="str">
        <x:v>Workbook_Formula_Guard</x:v>
      </x:c>
      <x:c r="CM12762" t="str">
        <x:v>B570</x:v>
      </x:c>
      <x:c r="CN12762" t="str">
        <x:v>M53</x:v>
      </x:c>
      <x:c r="CO12762" t="n">
        <x:f>IFERROR(IF(AND(TYPE('Workbook_Formula_Guard'!B570)=TYPE(CN12762),ISBLANK('Workbook_Formula_Guard'!B570)=ISBLANK(CN12762),EXACT('Workbook_Formula_Guard'!B570,CN12762)),0,1),1)</x:f>
        <x:v>0</x:v>
      </x:c>
    </x:row>
    <x:row r="12763">
      <x:c r="CL12763" t="str">
        <x:v>Workbook_Formula_Guard</x:v>
      </x:c>
      <x:c r="CM12763" t="str">
        <x:v>C570</x:v>
      </x:c>
      <x:c r="CN12763" t="str">
        <x:v>F:=IF(ISNUMBER($H53),$H53,"")</x:v>
      </x:c>
      <x:c r="CO12763" t="n">
        <x:f>IFERROR(IF(AND(TYPE('Workbook_Formula_Guard'!C570)=TYPE(CN12763),ISBLANK('Workbook_Formula_Guard'!C570)=ISBLANK(CN12763),EXACT('Workbook_Formula_Guard'!C570,CN12763)),0,1),1)</x:f>
        <x:v>0</x:v>
      </x:c>
    </x:row>
    <x:row r="12764">
      <x:c r="CL12764" t="str">
        <x:v>Workbook_Formula_Guard</x:v>
      </x:c>
      <x:c r="CM12764" t="str">
        <x:v>A571</x:v>
      </x:c>
      <x:c r="CN12764" t="str">
        <x:v>Rights_Coverage_View</x:v>
      </x:c>
      <x:c r="CO12764" t="n">
        <x:f>IFERROR(IF(AND(TYPE('Workbook_Formula_Guard'!A571)=TYPE(CN12764),ISBLANK('Workbook_Formula_Guard'!A571)=ISBLANK(CN12764),EXACT('Workbook_Formula_Guard'!A571,CN12764)),0,1),1)</x:f>
        <x:v>0</x:v>
      </x:c>
    </x:row>
    <x:row r="12765">
      <x:c r="CL12765" t="str">
        <x:v>Workbook_Formula_Guard</x:v>
      </x:c>
      <x:c r="CM12765" t="str">
        <x:v>B571</x:v>
      </x:c>
      <x:c r="CN12765" t="str">
        <x:v>N53</x:v>
      </x:c>
      <x:c r="CO12765" t="n">
        <x:f>IFERROR(IF(AND(TYPE('Workbook_Formula_Guard'!B571)=TYPE(CN12765),ISBLANK('Workbook_Formula_Guard'!B571)=ISBLANK(CN12765),EXACT('Workbook_Formula_Guard'!B571,CN12765)),0,1),1)</x:f>
        <x:v>0</x:v>
      </x:c>
    </x:row>
    <x:row r="12766">
      <x:c r="CL12766" t="str">
        <x:v>Workbook_Formula_Guard</x:v>
      </x:c>
      <x:c r="CM12766" t="str">
        <x:v>C571</x:v>
      </x:c>
      <x:c r="CN12766" t="str">
        <x:v>F:=IF(ISNUMBER($I53),$I53,"")</x:v>
      </x:c>
      <x:c r="CO12766" t="n">
        <x:f>IFERROR(IF(AND(TYPE('Workbook_Formula_Guard'!C571)=TYPE(CN12766),ISBLANK('Workbook_Formula_Guard'!C571)=ISBLANK(CN12766),EXACT('Workbook_Formula_Guard'!C571,CN12766)),0,1),1)</x:f>
        <x:v>0</x:v>
      </x:c>
    </x:row>
    <x:row r="12767">
      <x:c r="CL12767" t="str">
        <x:v>Workbook_Formula_Guard</x:v>
      </x:c>
      <x:c r="CM12767" t="str">
        <x:v>A572</x:v>
      </x:c>
      <x:c r="CN12767" t="str">
        <x:v>Rights_Coverage_View</x:v>
      </x:c>
      <x:c r="CO12767" t="n">
        <x:f>IFERROR(IF(AND(TYPE('Workbook_Formula_Guard'!A572)=TYPE(CN12767),ISBLANK('Workbook_Formula_Guard'!A572)=ISBLANK(CN12767),EXACT('Workbook_Formula_Guard'!A572,CN12767)),0,1),1)</x:f>
        <x:v>0</x:v>
      </x:c>
    </x:row>
    <x:row r="12768">
      <x:c r="CL12768" t="str">
        <x:v>Workbook_Formula_Guard</x:v>
      </x:c>
      <x:c r="CM12768" t="str">
        <x:v>B572</x:v>
      </x:c>
      <x:c r="CN12768" t="str">
        <x:v>O53</x:v>
      </x:c>
      <x:c r="CO12768" t="n">
        <x:f>IFERROR(IF(AND(TYPE('Workbook_Formula_Guard'!B572)=TYPE(CN12768),ISBLANK('Workbook_Formula_Guard'!B572)=ISBLANK(CN12768),EXACT('Workbook_Formula_Guard'!B572,CN12768)),0,1),1)</x:f>
        <x:v>0</x:v>
      </x:c>
    </x:row>
    <x:row r="12769">
      <x:c r="CL12769" t="str">
        <x:v>Workbook_Formula_Guard</x:v>
      </x:c>
      <x:c r="CM12769" t="str">
        <x:v>C572</x:v>
      </x:c>
      <x:c r="CN12769" t="str">
        <x:v>F:=IF(ISNUMBER($M53),$B53&amp;"|"&amp;ROUND($M53*1000000000000,0),"")</x:v>
      </x:c>
      <x:c r="CO12769" t="n">
        <x:f>IFERROR(IF(AND(TYPE('Workbook_Formula_Guard'!C572)=TYPE(CN12769),ISBLANK('Workbook_Formula_Guard'!C572)=ISBLANK(CN12769),EXACT('Workbook_Formula_Guard'!C572,CN12769)),0,1),1)</x:f>
        <x:v>0</x:v>
      </x:c>
    </x:row>
    <x:row r="12770">
      <x:c r="CL12770" t="str">
        <x:v>Workbook_Formula_Guard</x:v>
      </x:c>
      <x:c r="CM12770" t="str">
        <x:v>A573</x:v>
      </x:c>
      <x:c r="CN12770" t="str">
        <x:v>Rights_Coverage_View</x:v>
      </x:c>
      <x:c r="CO12770" t="n">
        <x:f>IFERROR(IF(AND(TYPE('Workbook_Formula_Guard'!A573)=TYPE(CN12770),ISBLANK('Workbook_Formula_Guard'!A573)=ISBLANK(CN12770),EXACT('Workbook_Formula_Guard'!A573,CN12770)),0,1),1)</x:f>
        <x:v>0</x:v>
      </x:c>
    </x:row>
    <x:row r="12771">
      <x:c r="CL12771" t="str">
        <x:v>Workbook_Formula_Guard</x:v>
      </x:c>
      <x:c r="CM12771" t="str">
        <x:v>B573</x:v>
      </x:c>
      <x:c r="CN12771" t="str">
        <x:v>P53</x:v>
      </x:c>
      <x:c r="CO12771" t="n">
        <x:f>IFERROR(IF(AND(TYPE('Workbook_Formula_Guard'!B573)=TYPE(CN12771),ISBLANK('Workbook_Formula_Guard'!B573)=ISBLANK(CN12771),EXACT('Workbook_Formula_Guard'!B573,CN12771)),0,1),1)</x:f>
        <x:v>0</x:v>
      </x:c>
    </x:row>
    <x:row r="12772">
      <x:c r="CL12772" t="str">
        <x:v>Workbook_Formula_Guard</x:v>
      </x:c>
      <x:c r="CM12772" t="str">
        <x:v>C573</x:v>
      </x:c>
      <x:c r="CN12772" t="str">
        <x:v>F:=IF(ISNUMBER($N53),$B53&amp;"|"&amp;ROUND($N53*1000000000000,0),"")</x:v>
      </x:c>
      <x:c r="CO12772" t="n">
        <x:f>IFERROR(IF(AND(TYPE('Workbook_Formula_Guard'!C573)=TYPE(CN12772),ISBLANK('Workbook_Formula_Guard'!C573)=ISBLANK(CN12772),EXACT('Workbook_Formula_Guard'!C573,CN12772)),0,1),1)</x:f>
        <x:v>0</x:v>
      </x:c>
    </x:row>
    <x:row r="12773">
      <x:c r="CL12773" t="str">
        <x:v>Workbook_Formula_Guard</x:v>
      </x:c>
      <x:c r="CM12773" t="str">
        <x:v>A574</x:v>
      </x:c>
      <x:c r="CN12773" t="str">
        <x:v>Rights_Coverage_View</x:v>
      </x:c>
      <x:c r="CO12773" t="n">
        <x:f>IFERROR(IF(AND(TYPE('Workbook_Formula_Guard'!A574)=TYPE(CN12773),ISBLANK('Workbook_Formula_Guard'!A574)=ISBLANK(CN12773),EXACT('Workbook_Formula_Guard'!A574,CN12773)),0,1),1)</x:f>
        <x:v>0</x:v>
      </x:c>
    </x:row>
    <x:row r="12774">
      <x:c r="CL12774" t="str">
        <x:v>Workbook_Formula_Guard</x:v>
      </x:c>
      <x:c r="CM12774" t="str">
        <x:v>B574</x:v>
      </x:c>
      <x:c r="CN12774" t="str">
        <x:v>F54</x:v>
      </x:c>
      <x:c r="CO12774" t="n">
        <x:f>IFERROR(IF(AND(TYPE('Workbook_Formula_Guard'!B574)=TYPE(CN12774),ISBLANK('Workbook_Formula_Guard'!B574)=ISBLANK(CN12774),EXACT('Workbook_Formula_Guard'!B574,CN12774)),0,1),1)</x:f>
        <x:v>0</x:v>
      </x:c>
    </x:row>
    <x:row r="12775">
      <x:c r="CL12775" t="str">
        <x:v>Workbook_Formula_Guard</x:v>
      </x:c>
      <x:c r="CM12775" t="str">
        <x:v>C574</x:v>
      </x:c>
      <x:c r="CN12775" t="str">
        <x:v>F:=INDEX(I_prop!$B$7:$H$13, MATCH($C54, I_prop!$A$7:$A$13,0), MATCH($D54, I_prop!$B$6:$H$6,0))</x:v>
      </x:c>
      <x:c r="CO12775" t="n">
        <x:f>IFERROR(IF(AND(TYPE('Workbook_Formula_Guard'!C574)=TYPE(CN12775),ISBLANK('Workbook_Formula_Guard'!C574)=ISBLANK(CN12775),EXACT('Workbook_Formula_Guard'!C574,CN12775)),0,1),1)</x:f>
        <x:v>0</x:v>
      </x:c>
    </x:row>
    <x:row r="12776">
      <x:c r="CL12776" t="str">
        <x:v>Workbook_Formula_Guard</x:v>
      </x:c>
      <x:c r="CM12776" t="str">
        <x:v>A575</x:v>
      </x:c>
      <x:c r="CN12776" t="str">
        <x:v>Rights_Coverage_View</x:v>
      </x:c>
      <x:c r="CO12776" t="n">
        <x:f>IFERROR(IF(AND(TYPE('Workbook_Formula_Guard'!A575)=TYPE(CN12776),ISBLANK('Workbook_Formula_Guard'!A575)=ISBLANK(CN12776),EXACT('Workbook_Formula_Guard'!A575,CN12776)),0,1),1)</x:f>
        <x:v>0</x:v>
      </x:c>
    </x:row>
    <x:row r="12777">
      <x:c r="CL12777" t="str">
        <x:v>Workbook_Formula_Guard</x:v>
      </x:c>
      <x:c r="CM12777" t="str">
        <x:v>B575</x:v>
      </x:c>
      <x:c r="CN12777" t="str">
        <x:v>G54</x:v>
      </x:c>
      <x:c r="CO12777" t="n">
        <x:f>IFERROR(IF(AND(TYPE('Workbook_Formula_Guard'!B575)=TYPE(CN12777),ISBLANK('Workbook_Formula_Guard'!B575)=ISBLANK(CN12777),EXACT('Workbook_Formula_Guard'!B575,CN12777)),0,1),1)</x:f>
        <x:v>0</x:v>
      </x:c>
    </x:row>
    <x:row r="12778">
      <x:c r="CL12778" t="str">
        <x:v>Workbook_Formula_Guard</x:v>
      </x:c>
      <x:c r="CM12778" t="str">
        <x:v>C575</x:v>
      </x:c>
      <x:c r="CN12778" t="str">
        <x:v>F:=INDEX(I_prop!$B$18:$H$24, MATCH($C54, I_prop!$A$18:$A$24,0), MATCH($D54, I_prop!$B$17:$H$17,0))</x:v>
      </x:c>
      <x:c r="CO12778" t="n">
        <x:f>IFERROR(IF(AND(TYPE('Workbook_Formula_Guard'!C575)=TYPE(CN12778),ISBLANK('Workbook_Formula_Guard'!C575)=ISBLANK(CN12778),EXACT('Workbook_Formula_Guard'!C575,CN12778)),0,1),1)</x:f>
        <x:v>0</x:v>
      </x:c>
    </x:row>
    <x:row r="12779">
      <x:c r="CL12779" t="str">
        <x:v>Workbook_Formula_Guard</x:v>
      </x:c>
      <x:c r="CM12779" t="str">
        <x:v>A576</x:v>
      </x:c>
      <x:c r="CN12779" t="str">
        <x:v>Rights_Coverage_View</x:v>
      </x:c>
      <x:c r="CO12779" t="n">
        <x:f>IFERROR(IF(AND(TYPE('Workbook_Formula_Guard'!A576)=TYPE(CN12779),ISBLANK('Workbook_Formula_Guard'!A576)=ISBLANK(CN12779),EXACT('Workbook_Formula_Guard'!A576,CN12779)),0,1),1)</x:f>
        <x:v>0</x:v>
      </x:c>
    </x:row>
    <x:row r="12780">
      <x:c r="CL12780" t="str">
        <x:v>Workbook_Formula_Guard</x:v>
      </x:c>
      <x:c r="CM12780" t="str">
        <x:v>B576</x:v>
      </x:c>
      <x:c r="CN12780" t="str">
        <x:v>H54</x:v>
      </x:c>
      <x:c r="CO12780" t="n">
        <x:f>IFERROR(IF(AND(TYPE('Workbook_Formula_Guard'!B576)=TYPE(CN12780),ISBLANK('Workbook_Formula_Guard'!B576)=ISBLANK(CN12780),EXACT('Workbook_Formula_Guard'!B576,CN12780)),0,1),1)</x:f>
        <x:v>0</x:v>
      </x:c>
    </x:row>
    <x:row r="12781">
      <x:c r="CL12781" t="str">
        <x:v>Workbook_Formula_Guard</x:v>
      </x:c>
      <x:c r="CM12781" t="str">
        <x:v>C576</x:v>
      </x:c>
      <x:c r="CN12781" t="str">
        <x:v>F:=IF(ISNUMBER($J54),$J54,IF($J54="INVALID_OVERRIDE","INVALID_OVERRIDE",IF($F54&lt;0,MAX(-1,'Subgroup_Overrides'!$B$7*$F54),$F54)))</x:v>
      </x:c>
      <x:c r="CO12781" t="n">
        <x:f>IFERROR(IF(AND(TYPE('Workbook_Formula_Guard'!C576)=TYPE(CN12781),ISBLANK('Workbook_Formula_Guard'!C576)=ISBLANK(CN12781),EXACT('Workbook_Formula_Guard'!C576,CN12781)),0,1),1)</x:f>
        <x:v>0</x:v>
      </x:c>
    </x:row>
    <x:row r="12782">
      <x:c r="CL12782" t="str">
        <x:v>Workbook_Formula_Guard</x:v>
      </x:c>
      <x:c r="CM12782" t="str">
        <x:v>A577</x:v>
      </x:c>
      <x:c r="CN12782" t="str">
        <x:v>Rights_Coverage_View</x:v>
      </x:c>
      <x:c r="CO12782" t="n">
        <x:f>IFERROR(IF(AND(TYPE('Workbook_Formula_Guard'!A577)=TYPE(CN12782),ISBLANK('Workbook_Formula_Guard'!A577)=ISBLANK(CN12782),EXACT('Workbook_Formula_Guard'!A577,CN12782)),0,1),1)</x:f>
        <x:v>0</x:v>
      </x:c>
    </x:row>
    <x:row r="12783">
      <x:c r="CL12783" t="str">
        <x:v>Workbook_Formula_Guard</x:v>
      </x:c>
      <x:c r="CM12783" t="str">
        <x:v>B577</x:v>
      </x:c>
      <x:c r="CN12783" t="str">
        <x:v>I54</x:v>
      </x:c>
      <x:c r="CO12783" t="n">
        <x:f>IFERROR(IF(AND(TYPE('Workbook_Formula_Guard'!B577)=TYPE(CN12783),ISBLANK('Workbook_Formula_Guard'!B577)=ISBLANK(CN12783),EXACT('Workbook_Formula_Guard'!B577,CN12783)),0,1),1)</x:f>
        <x:v>0</x:v>
      </x:c>
    </x:row>
    <x:row r="12784">
      <x:c r="CL12784" t="str">
        <x:v>Workbook_Formula_Guard</x:v>
      </x:c>
      <x:c r="CM12784" t="str">
        <x:v>C577</x:v>
      </x:c>
      <x:c r="CN12784" t="str">
        <x:v>F:=IF(ISNUMBER($K54),$K54,IF($K54="INVALID_OVERRIDE","INVALID_OVERRIDE",IF($G54&lt;0,MAX(-1,'Subgroup_Overrides'!$B$7*$G54),$G54)))</x:v>
      </x:c>
      <x:c r="CO12784" t="n">
        <x:f>IFERROR(IF(AND(TYPE('Workbook_Formula_Guard'!C577)=TYPE(CN12784),ISBLANK('Workbook_Formula_Guard'!C577)=ISBLANK(CN12784),EXACT('Workbook_Formula_Guard'!C577,CN12784)),0,1),1)</x:f>
        <x:v>0</x:v>
      </x:c>
    </x:row>
    <x:row r="12785">
      <x:c r="CL12785" t="str">
        <x:v>Workbook_Formula_Guard</x:v>
      </x:c>
      <x:c r="CM12785" t="str">
        <x:v>A578</x:v>
      </x:c>
      <x:c r="CN12785" t="str">
        <x:v>Rights_Coverage_View</x:v>
      </x:c>
      <x:c r="CO12785" t="n">
        <x:f>IFERROR(IF(AND(TYPE('Workbook_Formula_Guard'!A578)=TYPE(CN12785),ISBLANK('Workbook_Formula_Guard'!A578)=ISBLANK(CN12785),EXACT('Workbook_Formula_Guard'!A578,CN12785)),0,1),1)</x:f>
        <x:v>0</x:v>
      </x:c>
    </x:row>
    <x:row r="12786">
      <x:c r="CL12786" t="str">
        <x:v>Workbook_Formula_Guard</x:v>
      </x:c>
      <x:c r="CM12786" t="str">
        <x:v>B578</x:v>
      </x:c>
      <x:c r="CN12786" t="str">
        <x:v>J54</x:v>
      </x:c>
      <x:c r="CO12786" t="n">
        <x:f>IFERROR(IF(AND(TYPE('Workbook_Formula_Guard'!B578)=TYPE(CN12786),ISBLANK('Workbook_Formula_Guard'!B578)=ISBLANK(CN12786),EXACT('Workbook_Formula_Guard'!B578,CN12786)),0,1),1)</x:f>
        <x:v>0</x:v>
      </x:c>
    </x:row>
    <x:row r="12787">
      <x:c r="CL12787" t="str">
        <x:v>Workbook_Formula_Guard</x:v>
      </x:c>
      <x:c r="CM12787" t="str">
        <x:v>C578</x:v>
      </x:c>
      <x:c r="CN12787" t="str">
        <x:v>F:=IFERROR(IF(COUNTIF('Subgroup_Overrides'!$H$11:$H$100,"A|"&amp;$C54&amp;"|"&amp;$D54)=0,"",IF(AND(COUNTIF('Subgroup_Overrides'!$H$11:$H$100,"A|"&amp;$C54&amp;"|"&amp;$D54)=1,ISNUMBER(INDEX('Subgroup_Overrides'!$F$11:$F$100,MATCH("A|"&amp;$C54&amp;"|"&amp;$D54,'Subgroup_Overrides'!$H$11:$H$100,0))),NOT(ISBLANK(INDEX('Subgroup_Overrides'!$F$11:$F$100,MATCH("A|"&amp;$C54&amp;"|"&amp;$D54,'Subgroup_Overrides'!$H$11:$H$100,0)))),INDEX('Subgroup_Overrides'!$F$11:$F$100,MATCH("A|"&amp;$C54&amp;"|"&amp;$D54,'Subgroup_Overrides'!$H$11:$H$100,0))&gt;=-1,INDEX('Subgroup_Overrides'!$F$11:$F$100,MATCH("A|"&amp;$C54&amp;"|"&amp;$D54,'Subgroup_Overrides'!$H$11:$H$100,0))&lt;=1,LEN(TRIM(INDEX('Subgroup_Overrides'!$G$11:$G$100,MATCH("A|"&amp;$C54&amp;"|"&amp;$D54,'Subgroup_Overrides'!$H$11:$H$100,0))))&gt;0),INDEX('Subgroup_Overrides'!$F$11:$F$100,MATCH("A|"&amp;$C54&amp;"|"&amp;$D54,'Subgroup_Overrides'!$H$11:$H$100,0)),"INVALID_OVERRIDE")),"INVALID_OVERRIDE")</x:v>
      </x:c>
      <x:c r="CO12787" t="n">
        <x:f>IFERROR(IF(AND(TYPE('Workbook_Formula_Guard'!C578)=TYPE(CN12787),ISBLANK('Workbook_Formula_Guard'!C578)=ISBLANK(CN12787),EXACT('Workbook_Formula_Guard'!C578,CN12787)),0,1),1)</x:f>
        <x:v>0</x:v>
      </x:c>
    </x:row>
    <x:row r="12788">
      <x:c r="CL12788" t="str">
        <x:v>Workbook_Formula_Guard</x:v>
      </x:c>
      <x:c r="CM12788" t="str">
        <x:v>A579</x:v>
      </x:c>
      <x:c r="CN12788" t="str">
        <x:v>Rights_Coverage_View</x:v>
      </x:c>
      <x:c r="CO12788" t="n">
        <x:f>IFERROR(IF(AND(TYPE('Workbook_Formula_Guard'!A579)=TYPE(CN12788),ISBLANK('Workbook_Formula_Guard'!A579)=ISBLANK(CN12788),EXACT('Workbook_Formula_Guard'!A579,CN12788)),0,1),1)</x:f>
        <x:v>0</x:v>
      </x:c>
    </x:row>
    <x:row r="12789">
      <x:c r="CL12789" t="str">
        <x:v>Workbook_Formula_Guard</x:v>
      </x:c>
      <x:c r="CM12789" t="str">
        <x:v>B579</x:v>
      </x:c>
      <x:c r="CN12789" t="str">
        <x:v>K54</x:v>
      </x:c>
      <x:c r="CO12789" t="n">
        <x:f>IFERROR(IF(AND(TYPE('Workbook_Formula_Guard'!B579)=TYPE(CN12789),ISBLANK('Workbook_Formula_Guard'!B579)=ISBLANK(CN12789),EXACT('Workbook_Formula_Guard'!B579,CN12789)),0,1),1)</x:f>
        <x:v>0</x:v>
      </x:c>
    </x:row>
    <x:row r="12790">
      <x:c r="CL12790" t="str">
        <x:v>Workbook_Formula_Guard</x:v>
      </x:c>
      <x:c r="CM12790" t="str">
        <x:v>C579</x:v>
      </x:c>
      <x:c r="CN12790" t="str">
        <x:v>F:=IFERROR(IF(COUNTIF('Subgroup_Overrides'!$H$11:$H$100,"B|"&amp;$C54&amp;"|"&amp;$D54)=0,"",IF(AND(COUNTIF('Subgroup_Overrides'!$H$11:$H$100,"B|"&amp;$C54&amp;"|"&amp;$D54)=1,ISNUMBER(INDEX('Subgroup_Overrides'!$F$11:$F$100,MATCH("B|"&amp;$C54&amp;"|"&amp;$D54,'Subgroup_Overrides'!$H$11:$H$100,0))),NOT(ISBLANK(INDEX('Subgroup_Overrides'!$F$11:$F$100,MATCH("B|"&amp;$C54&amp;"|"&amp;$D54,'Subgroup_Overrides'!$H$11:$H$100,0)))),INDEX('Subgroup_Overrides'!$F$11:$F$100,MATCH("B|"&amp;$C54&amp;"|"&amp;$D54,'Subgroup_Overrides'!$H$11:$H$100,0))&gt;=-1,INDEX('Subgroup_Overrides'!$F$11:$F$100,MATCH("B|"&amp;$C54&amp;"|"&amp;$D54,'Subgroup_Overrides'!$H$11:$H$100,0))&lt;=1,LEN(TRIM(INDEX('Subgroup_Overrides'!$G$11:$G$100,MATCH("B|"&amp;$C54&amp;"|"&amp;$D54,'Subgroup_Overrides'!$H$11:$H$100,0))))&gt;0),INDEX('Subgroup_Overrides'!$F$11:$F$100,MATCH("B|"&amp;$C54&amp;"|"&amp;$D54,'Subgroup_Overrides'!$H$11:$H$100,0)),"INVALID_OVERRIDE")),"INVALID_OVERRIDE")</x:v>
      </x:c>
      <x:c r="CO12790" t="n">
        <x:f>IFERROR(IF(AND(TYPE('Workbook_Formula_Guard'!C579)=TYPE(CN12790),ISBLANK('Workbook_Formula_Guard'!C579)=ISBLANK(CN12790),EXACT('Workbook_Formula_Guard'!C579,CN12790)),0,1),1)</x:f>
        <x:v>0</x:v>
      </x:c>
    </x:row>
    <x:row r="12791">
      <x:c r="CL12791" t="str">
        <x:v>Workbook_Formula_Guard</x:v>
      </x:c>
      <x:c r="CM12791" t="str">
        <x:v>A580</x:v>
      </x:c>
      <x:c r="CN12791" t="str">
        <x:v>Rights_Coverage_View</x:v>
      </x:c>
      <x:c r="CO12791" t="n">
        <x:f>IFERROR(IF(AND(TYPE('Workbook_Formula_Guard'!A580)=TYPE(CN12791),ISBLANK('Workbook_Formula_Guard'!A580)=ISBLANK(CN12791),EXACT('Workbook_Formula_Guard'!A580,CN12791)),0,1),1)</x:f>
        <x:v>0</x:v>
      </x:c>
    </x:row>
    <x:row r="12792">
      <x:c r="CL12792" t="str">
        <x:v>Workbook_Formula_Guard</x:v>
      </x:c>
      <x:c r="CM12792" t="str">
        <x:v>B580</x:v>
      </x:c>
      <x:c r="CN12792" t="str">
        <x:v>L54</x:v>
      </x:c>
      <x:c r="CO12792" t="n">
        <x:f>IFERROR(IF(AND(TYPE('Workbook_Formula_Guard'!B580)=TYPE(CN12792),ISBLANK('Workbook_Formula_Guard'!B580)=ISBLANK(CN12792),EXACT('Workbook_Formula_Guard'!B580,CN12792)),0,1),1)</x:f>
        <x:v>0</x:v>
      </x:c>
    </x:row>
    <x:row r="12793">
      <x:c r="CL12793" t="str">
        <x:v>Workbook_Formula_Guard</x:v>
      </x:c>
      <x:c r="CM12793" t="str">
        <x:v>C580</x:v>
      </x:c>
      <x:c r="CN12793" t="str">
        <x:v>F:=TRIM(B54)</x:v>
      </x:c>
      <x:c r="CO12793" t="n">
        <x:f>IFERROR(IF(AND(TYPE('Workbook_Formula_Guard'!C580)=TYPE(CN12793),ISBLANK('Workbook_Formula_Guard'!C580)=ISBLANK(CN12793),EXACT('Workbook_Formula_Guard'!C580,CN12793)),0,1),1)</x:f>
        <x:v>0</x:v>
      </x:c>
    </x:row>
    <x:row r="12794">
      <x:c r="CL12794" t="str">
        <x:v>Workbook_Formula_Guard</x:v>
      </x:c>
      <x:c r="CM12794" t="str">
        <x:v>A581</x:v>
      </x:c>
      <x:c r="CN12794" t="str">
        <x:v>Rights_Coverage_View</x:v>
      </x:c>
      <x:c r="CO12794" t="n">
        <x:f>IFERROR(IF(AND(TYPE('Workbook_Formula_Guard'!A581)=TYPE(CN12794),ISBLANK('Workbook_Formula_Guard'!A581)=ISBLANK(CN12794),EXACT('Workbook_Formula_Guard'!A581,CN12794)),0,1),1)</x:f>
        <x:v>0</x:v>
      </x:c>
    </x:row>
    <x:row r="12795">
      <x:c r="CL12795" t="str">
        <x:v>Workbook_Formula_Guard</x:v>
      </x:c>
      <x:c r="CM12795" t="str">
        <x:v>B581</x:v>
      </x:c>
      <x:c r="CN12795" t="str">
        <x:v>M54</x:v>
      </x:c>
      <x:c r="CO12795" t="n">
        <x:f>IFERROR(IF(AND(TYPE('Workbook_Formula_Guard'!B581)=TYPE(CN12795),ISBLANK('Workbook_Formula_Guard'!B581)=ISBLANK(CN12795),EXACT('Workbook_Formula_Guard'!B581,CN12795)),0,1),1)</x:f>
        <x:v>0</x:v>
      </x:c>
    </x:row>
    <x:row r="12796">
      <x:c r="CL12796" t="str">
        <x:v>Workbook_Formula_Guard</x:v>
      </x:c>
      <x:c r="CM12796" t="str">
        <x:v>C581</x:v>
      </x:c>
      <x:c r="CN12796" t="str">
        <x:v>F:=IF(ISNUMBER($H54),$H54,"")</x:v>
      </x:c>
      <x:c r="CO12796" t="n">
        <x:f>IFERROR(IF(AND(TYPE('Workbook_Formula_Guard'!C581)=TYPE(CN12796),ISBLANK('Workbook_Formula_Guard'!C581)=ISBLANK(CN12796),EXACT('Workbook_Formula_Guard'!C581,CN12796)),0,1),1)</x:f>
        <x:v>0</x:v>
      </x:c>
    </x:row>
    <x:row r="12797">
      <x:c r="CL12797" t="str">
        <x:v>Workbook_Formula_Guard</x:v>
      </x:c>
      <x:c r="CM12797" t="str">
        <x:v>A582</x:v>
      </x:c>
      <x:c r="CN12797" t="str">
        <x:v>Rights_Coverage_View</x:v>
      </x:c>
      <x:c r="CO12797" t="n">
        <x:f>IFERROR(IF(AND(TYPE('Workbook_Formula_Guard'!A582)=TYPE(CN12797),ISBLANK('Workbook_Formula_Guard'!A582)=ISBLANK(CN12797),EXACT('Workbook_Formula_Guard'!A582,CN12797)),0,1),1)</x:f>
        <x:v>0</x:v>
      </x:c>
    </x:row>
    <x:row r="12798">
      <x:c r="CL12798" t="str">
        <x:v>Workbook_Formula_Guard</x:v>
      </x:c>
      <x:c r="CM12798" t="str">
        <x:v>B582</x:v>
      </x:c>
      <x:c r="CN12798" t="str">
        <x:v>N54</x:v>
      </x:c>
      <x:c r="CO12798" t="n">
        <x:f>IFERROR(IF(AND(TYPE('Workbook_Formula_Guard'!B582)=TYPE(CN12798),ISBLANK('Workbook_Formula_Guard'!B582)=ISBLANK(CN12798),EXACT('Workbook_Formula_Guard'!B582,CN12798)),0,1),1)</x:f>
        <x:v>0</x:v>
      </x:c>
    </x:row>
    <x:row r="12799">
      <x:c r="CL12799" t="str">
        <x:v>Workbook_Formula_Guard</x:v>
      </x:c>
      <x:c r="CM12799" t="str">
        <x:v>C582</x:v>
      </x:c>
      <x:c r="CN12799" t="str">
        <x:v>F:=IF(ISNUMBER($I54),$I54,"")</x:v>
      </x:c>
      <x:c r="CO12799" t="n">
        <x:f>IFERROR(IF(AND(TYPE('Workbook_Formula_Guard'!C582)=TYPE(CN12799),ISBLANK('Workbook_Formula_Guard'!C582)=ISBLANK(CN12799),EXACT('Workbook_Formula_Guard'!C582,CN12799)),0,1),1)</x:f>
        <x:v>0</x:v>
      </x:c>
    </x:row>
    <x:row r="12800">
      <x:c r="CL12800" t="str">
        <x:v>Workbook_Formula_Guard</x:v>
      </x:c>
      <x:c r="CM12800" t="str">
        <x:v>A583</x:v>
      </x:c>
      <x:c r="CN12800" t="str">
        <x:v>Rights_Coverage_View</x:v>
      </x:c>
      <x:c r="CO12800" t="n">
        <x:f>IFERROR(IF(AND(TYPE('Workbook_Formula_Guard'!A583)=TYPE(CN12800),ISBLANK('Workbook_Formula_Guard'!A583)=ISBLANK(CN12800),EXACT('Workbook_Formula_Guard'!A583,CN12800)),0,1),1)</x:f>
        <x:v>0</x:v>
      </x:c>
    </x:row>
    <x:row r="12801">
      <x:c r="CL12801" t="str">
        <x:v>Workbook_Formula_Guard</x:v>
      </x:c>
      <x:c r="CM12801" t="str">
        <x:v>B583</x:v>
      </x:c>
      <x:c r="CN12801" t="str">
        <x:v>O54</x:v>
      </x:c>
      <x:c r="CO12801" t="n">
        <x:f>IFERROR(IF(AND(TYPE('Workbook_Formula_Guard'!B583)=TYPE(CN12801),ISBLANK('Workbook_Formula_Guard'!B583)=ISBLANK(CN12801),EXACT('Workbook_Formula_Guard'!B583,CN12801)),0,1),1)</x:f>
        <x:v>0</x:v>
      </x:c>
    </x:row>
    <x:row r="12802">
      <x:c r="CL12802" t="str">
        <x:v>Workbook_Formula_Guard</x:v>
      </x:c>
      <x:c r="CM12802" t="str">
        <x:v>C583</x:v>
      </x:c>
      <x:c r="CN12802" t="str">
        <x:v>F:=IF(ISNUMBER($M54),$B54&amp;"|"&amp;ROUND($M54*1000000000000,0),"")</x:v>
      </x:c>
      <x:c r="CO12802" t="n">
        <x:f>IFERROR(IF(AND(TYPE('Workbook_Formula_Guard'!C583)=TYPE(CN12802),ISBLANK('Workbook_Formula_Guard'!C583)=ISBLANK(CN12802),EXACT('Workbook_Formula_Guard'!C583,CN12802)),0,1),1)</x:f>
        <x:v>0</x:v>
      </x:c>
    </x:row>
    <x:row r="12803">
      <x:c r="CL12803" t="str">
        <x:v>Workbook_Formula_Guard</x:v>
      </x:c>
      <x:c r="CM12803" t="str">
        <x:v>A584</x:v>
      </x:c>
      <x:c r="CN12803" t="str">
        <x:v>Rights_Coverage_View</x:v>
      </x:c>
      <x:c r="CO12803" t="n">
        <x:f>IFERROR(IF(AND(TYPE('Workbook_Formula_Guard'!A584)=TYPE(CN12803),ISBLANK('Workbook_Formula_Guard'!A584)=ISBLANK(CN12803),EXACT('Workbook_Formula_Guard'!A584,CN12803)),0,1),1)</x:f>
        <x:v>0</x:v>
      </x:c>
    </x:row>
    <x:row r="12804">
      <x:c r="CL12804" t="str">
        <x:v>Workbook_Formula_Guard</x:v>
      </x:c>
      <x:c r="CM12804" t="str">
        <x:v>B584</x:v>
      </x:c>
      <x:c r="CN12804" t="str">
        <x:v>P54</x:v>
      </x:c>
      <x:c r="CO12804" t="n">
        <x:f>IFERROR(IF(AND(TYPE('Workbook_Formula_Guard'!B584)=TYPE(CN12804),ISBLANK('Workbook_Formula_Guard'!B584)=ISBLANK(CN12804),EXACT('Workbook_Formula_Guard'!B584,CN12804)),0,1),1)</x:f>
        <x:v>0</x:v>
      </x:c>
    </x:row>
    <x:row r="12805">
      <x:c r="CL12805" t="str">
        <x:v>Workbook_Formula_Guard</x:v>
      </x:c>
      <x:c r="CM12805" t="str">
        <x:v>C584</x:v>
      </x:c>
      <x:c r="CN12805" t="str">
        <x:v>F:=IF(ISNUMBER($N54),$B54&amp;"|"&amp;ROUND($N54*1000000000000,0),"")</x:v>
      </x:c>
      <x:c r="CO12805" t="n">
        <x:f>IFERROR(IF(AND(TYPE('Workbook_Formula_Guard'!C584)=TYPE(CN12805),ISBLANK('Workbook_Formula_Guard'!C584)=ISBLANK(CN12805),EXACT('Workbook_Formula_Guard'!C584,CN12805)),0,1),1)</x:f>
        <x:v>0</x:v>
      </x:c>
    </x:row>
    <x:row r="12806">
      <x:c r="CL12806" t="str">
        <x:v>Workbook_Formula_Guard</x:v>
      </x:c>
      <x:c r="CM12806" t="str">
        <x:v>A585</x:v>
      </x:c>
      <x:c r="CN12806" t="str">
        <x:v>Rights_Coverage_View</x:v>
      </x:c>
      <x:c r="CO12806" t="n">
        <x:f>IFERROR(IF(AND(TYPE('Workbook_Formula_Guard'!A585)=TYPE(CN12806),ISBLANK('Workbook_Formula_Guard'!A585)=ISBLANK(CN12806),EXACT('Workbook_Formula_Guard'!A585,CN12806)),0,1),1)</x:f>
        <x:v>0</x:v>
      </x:c>
    </x:row>
    <x:row r="12807">
      <x:c r="CL12807" t="str">
        <x:v>Workbook_Formula_Guard</x:v>
      </x:c>
      <x:c r="CM12807" t="str">
        <x:v>B585</x:v>
      </x:c>
      <x:c r="CN12807" t="str">
        <x:v>F55</x:v>
      </x:c>
      <x:c r="CO12807" t="n">
        <x:f>IFERROR(IF(AND(TYPE('Workbook_Formula_Guard'!B585)=TYPE(CN12807),ISBLANK('Workbook_Formula_Guard'!B585)=ISBLANK(CN12807),EXACT('Workbook_Formula_Guard'!B585,CN12807)),0,1),1)</x:f>
        <x:v>0</x:v>
      </x:c>
    </x:row>
    <x:row r="12808">
      <x:c r="CL12808" t="str">
        <x:v>Workbook_Formula_Guard</x:v>
      </x:c>
      <x:c r="CM12808" t="str">
        <x:v>C585</x:v>
      </x:c>
      <x:c r="CN12808" t="str">
        <x:v>F:=INDEX(I_prop!$B$7:$H$13, MATCH($C55, I_prop!$A$7:$A$13,0), MATCH($D55, I_prop!$B$6:$H$6,0))</x:v>
      </x:c>
      <x:c r="CO12808" t="n">
        <x:f>IFERROR(IF(AND(TYPE('Workbook_Formula_Guard'!C585)=TYPE(CN12808),ISBLANK('Workbook_Formula_Guard'!C585)=ISBLANK(CN12808),EXACT('Workbook_Formula_Guard'!C585,CN12808)),0,1),1)</x:f>
        <x:v>0</x:v>
      </x:c>
    </x:row>
    <x:row r="12809">
      <x:c r="CL12809" t="str">
        <x:v>Workbook_Formula_Guard</x:v>
      </x:c>
      <x:c r="CM12809" t="str">
        <x:v>A586</x:v>
      </x:c>
      <x:c r="CN12809" t="str">
        <x:v>Rights_Coverage_View</x:v>
      </x:c>
      <x:c r="CO12809" t="n">
        <x:f>IFERROR(IF(AND(TYPE('Workbook_Formula_Guard'!A586)=TYPE(CN12809),ISBLANK('Workbook_Formula_Guard'!A586)=ISBLANK(CN12809),EXACT('Workbook_Formula_Guard'!A586,CN12809)),0,1),1)</x:f>
        <x:v>0</x:v>
      </x:c>
    </x:row>
    <x:row r="12810">
      <x:c r="CL12810" t="str">
        <x:v>Workbook_Formula_Guard</x:v>
      </x:c>
      <x:c r="CM12810" t="str">
        <x:v>B586</x:v>
      </x:c>
      <x:c r="CN12810" t="str">
        <x:v>G55</x:v>
      </x:c>
      <x:c r="CO12810" t="n">
        <x:f>IFERROR(IF(AND(TYPE('Workbook_Formula_Guard'!B586)=TYPE(CN12810),ISBLANK('Workbook_Formula_Guard'!B586)=ISBLANK(CN12810),EXACT('Workbook_Formula_Guard'!B586,CN12810)),0,1),1)</x:f>
        <x:v>0</x:v>
      </x:c>
    </x:row>
    <x:row r="12811">
      <x:c r="CL12811" t="str">
        <x:v>Workbook_Formula_Guard</x:v>
      </x:c>
      <x:c r="CM12811" t="str">
        <x:v>C586</x:v>
      </x:c>
      <x:c r="CN12811" t="str">
        <x:v>F:=INDEX(I_prop!$B$18:$H$24, MATCH($C55, I_prop!$A$18:$A$24,0), MATCH($D55, I_prop!$B$17:$H$17,0))</x:v>
      </x:c>
      <x:c r="CO12811" t="n">
        <x:f>IFERROR(IF(AND(TYPE('Workbook_Formula_Guard'!C586)=TYPE(CN12811),ISBLANK('Workbook_Formula_Guard'!C586)=ISBLANK(CN12811),EXACT('Workbook_Formula_Guard'!C586,CN12811)),0,1),1)</x:f>
        <x:v>0</x:v>
      </x:c>
    </x:row>
    <x:row r="12812">
      <x:c r="CL12812" t="str">
        <x:v>Workbook_Formula_Guard</x:v>
      </x:c>
      <x:c r="CM12812" t="str">
        <x:v>A587</x:v>
      </x:c>
      <x:c r="CN12812" t="str">
        <x:v>Rights_Coverage_View</x:v>
      </x:c>
      <x:c r="CO12812" t="n">
        <x:f>IFERROR(IF(AND(TYPE('Workbook_Formula_Guard'!A587)=TYPE(CN12812),ISBLANK('Workbook_Formula_Guard'!A587)=ISBLANK(CN12812),EXACT('Workbook_Formula_Guard'!A587,CN12812)),0,1),1)</x:f>
        <x:v>0</x:v>
      </x:c>
    </x:row>
    <x:row r="12813">
      <x:c r="CL12813" t="str">
        <x:v>Workbook_Formula_Guard</x:v>
      </x:c>
      <x:c r="CM12813" t="str">
        <x:v>B587</x:v>
      </x:c>
      <x:c r="CN12813" t="str">
        <x:v>H55</x:v>
      </x:c>
      <x:c r="CO12813" t="n">
        <x:f>IFERROR(IF(AND(TYPE('Workbook_Formula_Guard'!B587)=TYPE(CN12813),ISBLANK('Workbook_Formula_Guard'!B587)=ISBLANK(CN12813),EXACT('Workbook_Formula_Guard'!B587,CN12813)),0,1),1)</x:f>
        <x:v>0</x:v>
      </x:c>
    </x:row>
    <x:row r="12814">
      <x:c r="CL12814" t="str">
        <x:v>Workbook_Formula_Guard</x:v>
      </x:c>
      <x:c r="CM12814" t="str">
        <x:v>C587</x:v>
      </x:c>
      <x:c r="CN12814" t="str">
        <x:v>F:=IF(ISNUMBER($J55),$J55,IF($J55="INVALID_OVERRIDE","INVALID_OVERRIDE",IF($F55&lt;0,MAX(-1,'Subgroup_Overrides'!$B$7*$F55),$F55)))</x:v>
      </x:c>
      <x:c r="CO12814" t="n">
        <x:f>IFERROR(IF(AND(TYPE('Workbook_Formula_Guard'!C587)=TYPE(CN12814),ISBLANK('Workbook_Formula_Guard'!C587)=ISBLANK(CN12814),EXACT('Workbook_Formula_Guard'!C587,CN12814)),0,1),1)</x:f>
        <x:v>0</x:v>
      </x:c>
    </x:row>
    <x:row r="12815">
      <x:c r="CL12815" t="str">
        <x:v>Workbook_Formula_Guard</x:v>
      </x:c>
      <x:c r="CM12815" t="str">
        <x:v>A588</x:v>
      </x:c>
      <x:c r="CN12815" t="str">
        <x:v>Rights_Coverage_View</x:v>
      </x:c>
      <x:c r="CO12815" t="n">
        <x:f>IFERROR(IF(AND(TYPE('Workbook_Formula_Guard'!A588)=TYPE(CN12815),ISBLANK('Workbook_Formula_Guard'!A588)=ISBLANK(CN12815),EXACT('Workbook_Formula_Guard'!A588,CN12815)),0,1),1)</x:f>
        <x:v>0</x:v>
      </x:c>
    </x:row>
    <x:row r="12816">
      <x:c r="CL12816" t="str">
        <x:v>Workbook_Formula_Guard</x:v>
      </x:c>
      <x:c r="CM12816" t="str">
        <x:v>B588</x:v>
      </x:c>
      <x:c r="CN12816" t="str">
        <x:v>I55</x:v>
      </x:c>
      <x:c r="CO12816" t="n">
        <x:f>IFERROR(IF(AND(TYPE('Workbook_Formula_Guard'!B588)=TYPE(CN12816),ISBLANK('Workbook_Formula_Guard'!B588)=ISBLANK(CN12816),EXACT('Workbook_Formula_Guard'!B588,CN12816)),0,1),1)</x:f>
        <x:v>0</x:v>
      </x:c>
    </x:row>
    <x:row r="12817">
      <x:c r="CL12817" t="str">
        <x:v>Workbook_Formula_Guard</x:v>
      </x:c>
      <x:c r="CM12817" t="str">
        <x:v>C588</x:v>
      </x:c>
      <x:c r="CN12817" t="str">
        <x:v>F:=IF(ISNUMBER($K55),$K55,IF($K55="INVALID_OVERRIDE","INVALID_OVERRIDE",IF($G55&lt;0,MAX(-1,'Subgroup_Overrides'!$B$7*$G55),$G55)))</x:v>
      </x:c>
      <x:c r="CO12817" t="n">
        <x:f>IFERROR(IF(AND(TYPE('Workbook_Formula_Guard'!C588)=TYPE(CN12817),ISBLANK('Workbook_Formula_Guard'!C588)=ISBLANK(CN12817),EXACT('Workbook_Formula_Guard'!C588,CN12817)),0,1),1)</x:f>
        <x:v>0</x:v>
      </x:c>
    </x:row>
    <x:row r="12818">
      <x:c r="CL12818" t="str">
        <x:v>Workbook_Formula_Guard</x:v>
      </x:c>
      <x:c r="CM12818" t="str">
        <x:v>A589</x:v>
      </x:c>
      <x:c r="CN12818" t="str">
        <x:v>Rights_Coverage_View</x:v>
      </x:c>
      <x:c r="CO12818" t="n">
        <x:f>IFERROR(IF(AND(TYPE('Workbook_Formula_Guard'!A589)=TYPE(CN12818),ISBLANK('Workbook_Formula_Guard'!A589)=ISBLANK(CN12818),EXACT('Workbook_Formula_Guard'!A589,CN12818)),0,1),1)</x:f>
        <x:v>0</x:v>
      </x:c>
    </x:row>
    <x:row r="12819">
      <x:c r="CL12819" t="str">
        <x:v>Workbook_Formula_Guard</x:v>
      </x:c>
      <x:c r="CM12819" t="str">
        <x:v>B589</x:v>
      </x:c>
      <x:c r="CN12819" t="str">
        <x:v>J55</x:v>
      </x:c>
      <x:c r="CO12819" t="n">
        <x:f>IFERROR(IF(AND(TYPE('Workbook_Formula_Guard'!B589)=TYPE(CN12819),ISBLANK('Workbook_Formula_Guard'!B589)=ISBLANK(CN12819),EXACT('Workbook_Formula_Guard'!B589,CN12819)),0,1),1)</x:f>
        <x:v>0</x:v>
      </x:c>
    </x:row>
    <x:row r="12820">
      <x:c r="CL12820" t="str">
        <x:v>Workbook_Formula_Guard</x:v>
      </x:c>
      <x:c r="CM12820" t="str">
        <x:v>C589</x:v>
      </x:c>
      <x:c r="CN12820" t="str">
        <x:v>F:=IFERROR(IF(COUNTIF('Subgroup_Overrides'!$H$11:$H$100,"A|"&amp;$C55&amp;"|"&amp;$D55)=0,"",IF(AND(COUNTIF('Subgroup_Overrides'!$H$11:$H$100,"A|"&amp;$C55&amp;"|"&amp;$D55)=1,ISNUMBER(INDEX('Subgroup_Overrides'!$F$11:$F$100,MATCH("A|"&amp;$C55&amp;"|"&amp;$D55,'Subgroup_Overrides'!$H$11:$H$100,0))),NOT(ISBLANK(INDEX('Subgroup_Overrides'!$F$11:$F$100,MATCH("A|"&amp;$C55&amp;"|"&amp;$D55,'Subgroup_Overrides'!$H$11:$H$100,0)))),INDEX('Subgroup_Overrides'!$F$11:$F$100,MATCH("A|"&amp;$C55&amp;"|"&amp;$D55,'Subgroup_Overrides'!$H$11:$H$100,0))&gt;=-1,INDEX('Subgroup_Overrides'!$F$11:$F$100,MATCH("A|"&amp;$C55&amp;"|"&amp;$D55,'Subgroup_Overrides'!$H$11:$H$100,0))&lt;=1,LEN(TRIM(INDEX('Subgroup_Overrides'!$G$11:$G$100,MATCH("A|"&amp;$C55&amp;"|"&amp;$D55,'Subgroup_Overrides'!$H$11:$H$100,0))))&gt;0),INDEX('Subgroup_Overrides'!$F$11:$F$100,MATCH("A|"&amp;$C55&amp;"|"&amp;$D55,'Subgroup_Overrides'!$H$11:$H$100,0)),"INVALID_OVERRIDE")),"INVALID_OVERRIDE")</x:v>
      </x:c>
      <x:c r="CO12820" t="n">
        <x:f>IFERROR(IF(AND(TYPE('Workbook_Formula_Guard'!C589)=TYPE(CN12820),ISBLANK('Workbook_Formula_Guard'!C589)=ISBLANK(CN12820),EXACT('Workbook_Formula_Guard'!C589,CN12820)),0,1),1)</x:f>
        <x:v>0</x:v>
      </x:c>
    </x:row>
    <x:row r="12821">
      <x:c r="CL12821" t="str">
        <x:v>Workbook_Formula_Guard</x:v>
      </x:c>
      <x:c r="CM12821" t="str">
        <x:v>A590</x:v>
      </x:c>
      <x:c r="CN12821" t="str">
        <x:v>Rights_Coverage_View</x:v>
      </x:c>
      <x:c r="CO12821" t="n">
        <x:f>IFERROR(IF(AND(TYPE('Workbook_Formula_Guard'!A590)=TYPE(CN12821),ISBLANK('Workbook_Formula_Guard'!A590)=ISBLANK(CN12821),EXACT('Workbook_Formula_Guard'!A590,CN12821)),0,1),1)</x:f>
        <x:v>0</x:v>
      </x:c>
    </x:row>
    <x:row r="12822">
      <x:c r="CL12822" t="str">
        <x:v>Workbook_Formula_Guard</x:v>
      </x:c>
      <x:c r="CM12822" t="str">
        <x:v>B590</x:v>
      </x:c>
      <x:c r="CN12822" t="str">
        <x:v>K55</x:v>
      </x:c>
      <x:c r="CO12822" t="n">
        <x:f>IFERROR(IF(AND(TYPE('Workbook_Formula_Guard'!B590)=TYPE(CN12822),ISBLANK('Workbook_Formula_Guard'!B590)=ISBLANK(CN12822),EXACT('Workbook_Formula_Guard'!B590,CN12822)),0,1),1)</x:f>
        <x:v>0</x:v>
      </x:c>
    </x:row>
    <x:row r="12823">
      <x:c r="CL12823" t="str">
        <x:v>Workbook_Formula_Guard</x:v>
      </x:c>
      <x:c r="CM12823" t="str">
        <x:v>C590</x:v>
      </x:c>
      <x:c r="CN12823" t="str">
        <x:v>F:=IFERROR(IF(COUNTIF('Subgroup_Overrides'!$H$11:$H$100,"B|"&amp;$C55&amp;"|"&amp;$D55)=0,"",IF(AND(COUNTIF('Subgroup_Overrides'!$H$11:$H$100,"B|"&amp;$C55&amp;"|"&amp;$D55)=1,ISNUMBER(INDEX('Subgroup_Overrides'!$F$11:$F$100,MATCH("B|"&amp;$C55&amp;"|"&amp;$D55,'Subgroup_Overrides'!$H$11:$H$100,0))),NOT(ISBLANK(INDEX('Subgroup_Overrides'!$F$11:$F$100,MATCH("B|"&amp;$C55&amp;"|"&amp;$D55,'Subgroup_Overrides'!$H$11:$H$100,0)))),INDEX('Subgroup_Overrides'!$F$11:$F$100,MATCH("B|"&amp;$C55&amp;"|"&amp;$D55,'Subgroup_Overrides'!$H$11:$H$100,0))&gt;=-1,INDEX('Subgroup_Overrides'!$F$11:$F$100,MATCH("B|"&amp;$C55&amp;"|"&amp;$D55,'Subgroup_Overrides'!$H$11:$H$100,0))&lt;=1,LEN(TRIM(INDEX('Subgroup_Overrides'!$G$11:$G$100,MATCH("B|"&amp;$C55&amp;"|"&amp;$D55,'Subgroup_Overrides'!$H$11:$H$100,0))))&gt;0),INDEX('Subgroup_Overrides'!$F$11:$F$100,MATCH("B|"&amp;$C55&amp;"|"&amp;$D55,'Subgroup_Overrides'!$H$11:$H$100,0)),"INVALID_OVERRIDE")),"INVALID_OVERRIDE")</x:v>
      </x:c>
      <x:c r="CO12823" t="n">
        <x:f>IFERROR(IF(AND(TYPE('Workbook_Formula_Guard'!C590)=TYPE(CN12823),ISBLANK('Workbook_Formula_Guard'!C590)=ISBLANK(CN12823),EXACT('Workbook_Formula_Guard'!C590,CN12823)),0,1),1)</x:f>
        <x:v>0</x:v>
      </x:c>
    </x:row>
    <x:row r="12824">
      <x:c r="CL12824" t="str">
        <x:v>Workbook_Formula_Guard</x:v>
      </x:c>
      <x:c r="CM12824" t="str">
        <x:v>A591</x:v>
      </x:c>
      <x:c r="CN12824" t="str">
        <x:v>Rights_Coverage_View</x:v>
      </x:c>
      <x:c r="CO12824" t="n">
        <x:f>IFERROR(IF(AND(TYPE('Workbook_Formula_Guard'!A591)=TYPE(CN12824),ISBLANK('Workbook_Formula_Guard'!A591)=ISBLANK(CN12824),EXACT('Workbook_Formula_Guard'!A591,CN12824)),0,1),1)</x:f>
        <x:v>0</x:v>
      </x:c>
    </x:row>
    <x:row r="12825">
      <x:c r="CL12825" t="str">
        <x:v>Workbook_Formula_Guard</x:v>
      </x:c>
      <x:c r="CM12825" t="str">
        <x:v>B591</x:v>
      </x:c>
      <x:c r="CN12825" t="str">
        <x:v>L55</x:v>
      </x:c>
      <x:c r="CO12825" t="n">
        <x:f>IFERROR(IF(AND(TYPE('Workbook_Formula_Guard'!B591)=TYPE(CN12825),ISBLANK('Workbook_Formula_Guard'!B591)=ISBLANK(CN12825),EXACT('Workbook_Formula_Guard'!B591,CN12825)),0,1),1)</x:f>
        <x:v>0</x:v>
      </x:c>
    </x:row>
    <x:row r="12826">
      <x:c r="CL12826" t="str">
        <x:v>Workbook_Formula_Guard</x:v>
      </x:c>
      <x:c r="CM12826" t="str">
        <x:v>C591</x:v>
      </x:c>
      <x:c r="CN12826" t="str">
        <x:v>F:=TRIM(B55)</x:v>
      </x:c>
      <x:c r="CO12826" t="n">
        <x:f>IFERROR(IF(AND(TYPE('Workbook_Formula_Guard'!C591)=TYPE(CN12826),ISBLANK('Workbook_Formula_Guard'!C591)=ISBLANK(CN12826),EXACT('Workbook_Formula_Guard'!C591,CN12826)),0,1),1)</x:f>
        <x:v>0</x:v>
      </x:c>
    </x:row>
    <x:row r="12827">
      <x:c r="CL12827" t="str">
        <x:v>Workbook_Formula_Guard</x:v>
      </x:c>
      <x:c r="CM12827" t="str">
        <x:v>A592</x:v>
      </x:c>
      <x:c r="CN12827" t="str">
        <x:v>Rights_Coverage_View</x:v>
      </x:c>
      <x:c r="CO12827" t="n">
        <x:f>IFERROR(IF(AND(TYPE('Workbook_Formula_Guard'!A592)=TYPE(CN12827),ISBLANK('Workbook_Formula_Guard'!A592)=ISBLANK(CN12827),EXACT('Workbook_Formula_Guard'!A592,CN12827)),0,1),1)</x:f>
        <x:v>0</x:v>
      </x:c>
    </x:row>
    <x:row r="12828">
      <x:c r="CL12828" t="str">
        <x:v>Workbook_Formula_Guard</x:v>
      </x:c>
      <x:c r="CM12828" t="str">
        <x:v>B592</x:v>
      </x:c>
      <x:c r="CN12828" t="str">
        <x:v>M55</x:v>
      </x:c>
      <x:c r="CO12828" t="n">
        <x:f>IFERROR(IF(AND(TYPE('Workbook_Formula_Guard'!B592)=TYPE(CN12828),ISBLANK('Workbook_Formula_Guard'!B592)=ISBLANK(CN12828),EXACT('Workbook_Formula_Guard'!B592,CN12828)),0,1),1)</x:f>
        <x:v>0</x:v>
      </x:c>
    </x:row>
    <x:row r="12829">
      <x:c r="CL12829" t="str">
        <x:v>Workbook_Formula_Guard</x:v>
      </x:c>
      <x:c r="CM12829" t="str">
        <x:v>C592</x:v>
      </x:c>
      <x:c r="CN12829" t="str">
        <x:v>F:=IF(ISNUMBER($H55),$H55,"")</x:v>
      </x:c>
      <x:c r="CO12829" t="n">
        <x:f>IFERROR(IF(AND(TYPE('Workbook_Formula_Guard'!C592)=TYPE(CN12829),ISBLANK('Workbook_Formula_Guard'!C592)=ISBLANK(CN12829),EXACT('Workbook_Formula_Guard'!C592,CN12829)),0,1),1)</x:f>
        <x:v>0</x:v>
      </x:c>
    </x:row>
    <x:row r="12830">
      <x:c r="CL12830" t="str">
        <x:v>Workbook_Formula_Guard</x:v>
      </x:c>
      <x:c r="CM12830" t="str">
        <x:v>A593</x:v>
      </x:c>
      <x:c r="CN12830" t="str">
        <x:v>Rights_Coverage_View</x:v>
      </x:c>
      <x:c r="CO12830" t="n">
        <x:f>IFERROR(IF(AND(TYPE('Workbook_Formula_Guard'!A593)=TYPE(CN12830),ISBLANK('Workbook_Formula_Guard'!A593)=ISBLANK(CN12830),EXACT('Workbook_Formula_Guard'!A593,CN12830)),0,1),1)</x:f>
        <x:v>0</x:v>
      </x:c>
    </x:row>
    <x:row r="12831">
      <x:c r="CL12831" t="str">
        <x:v>Workbook_Formula_Guard</x:v>
      </x:c>
      <x:c r="CM12831" t="str">
        <x:v>B593</x:v>
      </x:c>
      <x:c r="CN12831" t="str">
        <x:v>N55</x:v>
      </x:c>
      <x:c r="CO12831" t="n">
        <x:f>IFERROR(IF(AND(TYPE('Workbook_Formula_Guard'!B593)=TYPE(CN12831),ISBLANK('Workbook_Formula_Guard'!B593)=ISBLANK(CN12831),EXACT('Workbook_Formula_Guard'!B593,CN12831)),0,1),1)</x:f>
        <x:v>0</x:v>
      </x:c>
    </x:row>
    <x:row r="12832">
      <x:c r="CL12832" t="str">
        <x:v>Workbook_Formula_Guard</x:v>
      </x:c>
      <x:c r="CM12832" t="str">
        <x:v>C593</x:v>
      </x:c>
      <x:c r="CN12832" t="str">
        <x:v>F:=IF(ISNUMBER($I55),$I55,"")</x:v>
      </x:c>
      <x:c r="CO12832" t="n">
        <x:f>IFERROR(IF(AND(TYPE('Workbook_Formula_Guard'!C593)=TYPE(CN12832),ISBLANK('Workbook_Formula_Guard'!C593)=ISBLANK(CN12832),EXACT('Workbook_Formula_Guard'!C593,CN12832)),0,1),1)</x:f>
        <x:v>0</x:v>
      </x:c>
    </x:row>
    <x:row r="12833">
      <x:c r="CL12833" t="str">
        <x:v>Workbook_Formula_Guard</x:v>
      </x:c>
      <x:c r="CM12833" t="str">
        <x:v>A594</x:v>
      </x:c>
      <x:c r="CN12833" t="str">
        <x:v>Rights_Coverage_View</x:v>
      </x:c>
      <x:c r="CO12833" t="n">
        <x:f>IFERROR(IF(AND(TYPE('Workbook_Formula_Guard'!A594)=TYPE(CN12833),ISBLANK('Workbook_Formula_Guard'!A594)=ISBLANK(CN12833),EXACT('Workbook_Formula_Guard'!A594,CN12833)),0,1),1)</x:f>
        <x:v>0</x:v>
      </x:c>
    </x:row>
    <x:row r="12834">
      <x:c r="CL12834" t="str">
        <x:v>Workbook_Formula_Guard</x:v>
      </x:c>
      <x:c r="CM12834" t="str">
        <x:v>B594</x:v>
      </x:c>
      <x:c r="CN12834" t="str">
        <x:v>O55</x:v>
      </x:c>
      <x:c r="CO12834" t="n">
        <x:f>IFERROR(IF(AND(TYPE('Workbook_Formula_Guard'!B594)=TYPE(CN12834),ISBLANK('Workbook_Formula_Guard'!B594)=ISBLANK(CN12834),EXACT('Workbook_Formula_Guard'!B594,CN12834)),0,1),1)</x:f>
        <x:v>0</x:v>
      </x:c>
    </x:row>
    <x:row r="12835">
      <x:c r="CL12835" t="str">
        <x:v>Workbook_Formula_Guard</x:v>
      </x:c>
      <x:c r="CM12835" t="str">
        <x:v>C594</x:v>
      </x:c>
      <x:c r="CN12835" t="str">
        <x:v>F:=IF(ISNUMBER($M55),$B55&amp;"|"&amp;ROUND($M55*1000000000000,0),"")</x:v>
      </x:c>
      <x:c r="CO12835" t="n">
        <x:f>IFERROR(IF(AND(TYPE('Workbook_Formula_Guard'!C594)=TYPE(CN12835),ISBLANK('Workbook_Formula_Guard'!C594)=ISBLANK(CN12835),EXACT('Workbook_Formula_Guard'!C594,CN12835)),0,1),1)</x:f>
        <x:v>0</x:v>
      </x:c>
    </x:row>
    <x:row r="12836">
      <x:c r="CL12836" t="str">
        <x:v>Workbook_Formula_Guard</x:v>
      </x:c>
      <x:c r="CM12836" t="str">
        <x:v>A595</x:v>
      </x:c>
      <x:c r="CN12836" t="str">
        <x:v>Rights_Coverage_View</x:v>
      </x:c>
      <x:c r="CO12836" t="n">
        <x:f>IFERROR(IF(AND(TYPE('Workbook_Formula_Guard'!A595)=TYPE(CN12836),ISBLANK('Workbook_Formula_Guard'!A595)=ISBLANK(CN12836),EXACT('Workbook_Formula_Guard'!A595,CN12836)),0,1),1)</x:f>
        <x:v>0</x:v>
      </x:c>
    </x:row>
    <x:row r="12837">
      <x:c r="CL12837" t="str">
        <x:v>Workbook_Formula_Guard</x:v>
      </x:c>
      <x:c r="CM12837" t="str">
        <x:v>B595</x:v>
      </x:c>
      <x:c r="CN12837" t="str">
        <x:v>P55</x:v>
      </x:c>
      <x:c r="CO12837" t="n">
        <x:f>IFERROR(IF(AND(TYPE('Workbook_Formula_Guard'!B595)=TYPE(CN12837),ISBLANK('Workbook_Formula_Guard'!B595)=ISBLANK(CN12837),EXACT('Workbook_Formula_Guard'!B595,CN12837)),0,1),1)</x:f>
        <x:v>0</x:v>
      </x:c>
    </x:row>
    <x:row r="12838">
      <x:c r="CL12838" t="str">
        <x:v>Workbook_Formula_Guard</x:v>
      </x:c>
      <x:c r="CM12838" t="str">
        <x:v>C595</x:v>
      </x:c>
      <x:c r="CN12838" t="str">
        <x:v>F:=IF(ISNUMBER($N55),$B55&amp;"|"&amp;ROUND($N55*1000000000000,0),"")</x:v>
      </x:c>
      <x:c r="CO12838" t="n">
        <x:f>IFERROR(IF(AND(TYPE('Workbook_Formula_Guard'!C595)=TYPE(CN12838),ISBLANK('Workbook_Formula_Guard'!C595)=ISBLANK(CN12838),EXACT('Workbook_Formula_Guard'!C595,CN12838)),0,1),1)</x:f>
        <x:v>0</x:v>
      </x:c>
    </x:row>
    <x:row r="12839">
      <x:c r="CL12839" t="str">
        <x:v>Workbook_Formula_Guard</x:v>
      </x:c>
      <x:c r="CM12839" t="str">
        <x:v>A596</x:v>
      </x:c>
      <x:c r="CN12839" t="str">
        <x:v>Rights_Coverage_View</x:v>
      </x:c>
      <x:c r="CO12839" t="n">
        <x:f>IFERROR(IF(AND(TYPE('Workbook_Formula_Guard'!A596)=TYPE(CN12839),ISBLANK('Workbook_Formula_Guard'!A596)=ISBLANK(CN12839),EXACT('Workbook_Formula_Guard'!A596,CN12839)),0,1),1)</x:f>
        <x:v>0</x:v>
      </x:c>
    </x:row>
    <x:row r="12840">
      <x:c r="CL12840" t="str">
        <x:v>Workbook_Formula_Guard</x:v>
      </x:c>
      <x:c r="CM12840" t="str">
        <x:v>B596</x:v>
      </x:c>
      <x:c r="CN12840" t="str">
        <x:v>F56</x:v>
      </x:c>
      <x:c r="CO12840" t="n">
        <x:f>IFERROR(IF(AND(TYPE('Workbook_Formula_Guard'!B596)=TYPE(CN12840),ISBLANK('Workbook_Formula_Guard'!B596)=ISBLANK(CN12840),EXACT('Workbook_Formula_Guard'!B596,CN12840)),0,1),1)</x:f>
        <x:v>0</x:v>
      </x:c>
    </x:row>
    <x:row r="12841">
      <x:c r="CL12841" t="str">
        <x:v>Workbook_Formula_Guard</x:v>
      </x:c>
      <x:c r="CM12841" t="str">
        <x:v>C596</x:v>
      </x:c>
      <x:c r="CN12841" t="str">
        <x:v>F:=INDEX(I_prop!$B$7:$H$13, MATCH($C56, I_prop!$A$7:$A$13,0), MATCH($D56, I_prop!$B$6:$H$6,0))</x:v>
      </x:c>
      <x:c r="CO12841" t="n">
        <x:f>IFERROR(IF(AND(TYPE('Workbook_Formula_Guard'!C596)=TYPE(CN12841),ISBLANK('Workbook_Formula_Guard'!C596)=ISBLANK(CN12841),EXACT('Workbook_Formula_Guard'!C596,CN12841)),0,1),1)</x:f>
        <x:v>0</x:v>
      </x:c>
    </x:row>
    <x:row r="12842">
      <x:c r="CL12842" t="str">
        <x:v>Workbook_Formula_Guard</x:v>
      </x:c>
      <x:c r="CM12842" t="str">
        <x:v>A597</x:v>
      </x:c>
      <x:c r="CN12842" t="str">
        <x:v>Rights_Coverage_View</x:v>
      </x:c>
      <x:c r="CO12842" t="n">
        <x:f>IFERROR(IF(AND(TYPE('Workbook_Formula_Guard'!A597)=TYPE(CN12842),ISBLANK('Workbook_Formula_Guard'!A597)=ISBLANK(CN12842),EXACT('Workbook_Formula_Guard'!A597,CN12842)),0,1),1)</x:f>
        <x:v>0</x:v>
      </x:c>
    </x:row>
    <x:row r="12843">
      <x:c r="CL12843" t="str">
        <x:v>Workbook_Formula_Guard</x:v>
      </x:c>
      <x:c r="CM12843" t="str">
        <x:v>B597</x:v>
      </x:c>
      <x:c r="CN12843" t="str">
        <x:v>G56</x:v>
      </x:c>
      <x:c r="CO12843" t="n">
        <x:f>IFERROR(IF(AND(TYPE('Workbook_Formula_Guard'!B597)=TYPE(CN12843),ISBLANK('Workbook_Formula_Guard'!B597)=ISBLANK(CN12843),EXACT('Workbook_Formula_Guard'!B597,CN12843)),0,1),1)</x:f>
        <x:v>0</x:v>
      </x:c>
    </x:row>
    <x:row r="12844">
      <x:c r="CL12844" t="str">
        <x:v>Workbook_Formula_Guard</x:v>
      </x:c>
      <x:c r="CM12844" t="str">
        <x:v>C597</x:v>
      </x:c>
      <x:c r="CN12844" t="str">
        <x:v>F:=INDEX(I_prop!$B$18:$H$24, MATCH($C56, I_prop!$A$18:$A$24,0), MATCH($D56, I_prop!$B$17:$H$17,0))</x:v>
      </x:c>
      <x:c r="CO12844" t="n">
        <x:f>IFERROR(IF(AND(TYPE('Workbook_Formula_Guard'!C597)=TYPE(CN12844),ISBLANK('Workbook_Formula_Guard'!C597)=ISBLANK(CN12844),EXACT('Workbook_Formula_Guard'!C597,CN12844)),0,1),1)</x:f>
        <x:v>0</x:v>
      </x:c>
    </x:row>
    <x:row r="12845">
      <x:c r="CL12845" t="str">
        <x:v>Workbook_Formula_Guard</x:v>
      </x:c>
      <x:c r="CM12845" t="str">
        <x:v>A598</x:v>
      </x:c>
      <x:c r="CN12845" t="str">
        <x:v>Rights_Coverage_View</x:v>
      </x:c>
      <x:c r="CO12845" t="n">
        <x:f>IFERROR(IF(AND(TYPE('Workbook_Formula_Guard'!A598)=TYPE(CN12845),ISBLANK('Workbook_Formula_Guard'!A598)=ISBLANK(CN12845),EXACT('Workbook_Formula_Guard'!A598,CN12845)),0,1),1)</x:f>
        <x:v>0</x:v>
      </x:c>
    </x:row>
    <x:row r="12846">
      <x:c r="CL12846" t="str">
        <x:v>Workbook_Formula_Guard</x:v>
      </x:c>
      <x:c r="CM12846" t="str">
        <x:v>B598</x:v>
      </x:c>
      <x:c r="CN12846" t="str">
        <x:v>H56</x:v>
      </x:c>
      <x:c r="CO12846" t="n">
        <x:f>IFERROR(IF(AND(TYPE('Workbook_Formula_Guard'!B598)=TYPE(CN12846),ISBLANK('Workbook_Formula_Guard'!B598)=ISBLANK(CN12846),EXACT('Workbook_Formula_Guard'!B598,CN12846)),0,1),1)</x:f>
        <x:v>0</x:v>
      </x:c>
    </x:row>
    <x:row r="12847">
      <x:c r="CL12847" t="str">
        <x:v>Workbook_Formula_Guard</x:v>
      </x:c>
      <x:c r="CM12847" t="str">
        <x:v>C598</x:v>
      </x:c>
      <x:c r="CN12847" t="str">
        <x:v>F:=IF(ISNUMBER($J56),$J56,IF($J56="INVALID_OVERRIDE","INVALID_OVERRIDE",IF($F56&lt;0,MAX(-1,'Subgroup_Overrides'!$B$7*$F56),$F56)))</x:v>
      </x:c>
      <x:c r="CO12847" t="n">
        <x:f>IFERROR(IF(AND(TYPE('Workbook_Formula_Guard'!C598)=TYPE(CN12847),ISBLANK('Workbook_Formula_Guard'!C598)=ISBLANK(CN12847),EXACT('Workbook_Formula_Guard'!C598,CN12847)),0,1),1)</x:f>
        <x:v>0</x:v>
      </x:c>
    </x:row>
    <x:row r="12848">
      <x:c r="CL12848" t="str">
        <x:v>Workbook_Formula_Guard</x:v>
      </x:c>
      <x:c r="CM12848" t="str">
        <x:v>A599</x:v>
      </x:c>
      <x:c r="CN12848" t="str">
        <x:v>Rights_Coverage_View</x:v>
      </x:c>
      <x:c r="CO12848" t="n">
        <x:f>IFERROR(IF(AND(TYPE('Workbook_Formula_Guard'!A599)=TYPE(CN12848),ISBLANK('Workbook_Formula_Guard'!A599)=ISBLANK(CN12848),EXACT('Workbook_Formula_Guard'!A599,CN12848)),0,1),1)</x:f>
        <x:v>0</x:v>
      </x:c>
    </x:row>
    <x:row r="12849">
      <x:c r="CL12849" t="str">
        <x:v>Workbook_Formula_Guard</x:v>
      </x:c>
      <x:c r="CM12849" t="str">
        <x:v>B599</x:v>
      </x:c>
      <x:c r="CN12849" t="str">
        <x:v>I56</x:v>
      </x:c>
      <x:c r="CO12849" t="n">
        <x:f>IFERROR(IF(AND(TYPE('Workbook_Formula_Guard'!B599)=TYPE(CN12849),ISBLANK('Workbook_Formula_Guard'!B599)=ISBLANK(CN12849),EXACT('Workbook_Formula_Guard'!B599,CN12849)),0,1),1)</x:f>
        <x:v>0</x:v>
      </x:c>
    </x:row>
    <x:row r="12850">
      <x:c r="CL12850" t="str">
        <x:v>Workbook_Formula_Guard</x:v>
      </x:c>
      <x:c r="CM12850" t="str">
        <x:v>C599</x:v>
      </x:c>
      <x:c r="CN12850" t="str">
        <x:v>F:=IF(ISNUMBER($K56),$K56,IF($K56="INVALID_OVERRIDE","INVALID_OVERRIDE",IF($G56&lt;0,MAX(-1,'Subgroup_Overrides'!$B$7*$G56),$G56)))</x:v>
      </x:c>
      <x:c r="CO12850" t="n">
        <x:f>IFERROR(IF(AND(TYPE('Workbook_Formula_Guard'!C599)=TYPE(CN12850),ISBLANK('Workbook_Formula_Guard'!C599)=ISBLANK(CN12850),EXACT('Workbook_Formula_Guard'!C599,CN12850)),0,1),1)</x:f>
        <x:v>0</x:v>
      </x:c>
    </x:row>
    <x:row r="12851">
      <x:c r="CL12851" t="str">
        <x:v>Workbook_Formula_Guard</x:v>
      </x:c>
      <x:c r="CM12851" t="str">
        <x:v>A600</x:v>
      </x:c>
      <x:c r="CN12851" t="str">
        <x:v>Rights_Coverage_View</x:v>
      </x:c>
      <x:c r="CO12851" t="n">
        <x:f>IFERROR(IF(AND(TYPE('Workbook_Formula_Guard'!A600)=TYPE(CN12851),ISBLANK('Workbook_Formula_Guard'!A600)=ISBLANK(CN12851),EXACT('Workbook_Formula_Guard'!A600,CN12851)),0,1),1)</x:f>
        <x:v>0</x:v>
      </x:c>
    </x:row>
    <x:row r="12852">
      <x:c r="CL12852" t="str">
        <x:v>Workbook_Formula_Guard</x:v>
      </x:c>
      <x:c r="CM12852" t="str">
        <x:v>B600</x:v>
      </x:c>
      <x:c r="CN12852" t="str">
        <x:v>J56</x:v>
      </x:c>
      <x:c r="CO12852" t="n">
        <x:f>IFERROR(IF(AND(TYPE('Workbook_Formula_Guard'!B600)=TYPE(CN12852),ISBLANK('Workbook_Formula_Guard'!B600)=ISBLANK(CN12852),EXACT('Workbook_Formula_Guard'!B600,CN12852)),0,1),1)</x:f>
        <x:v>0</x:v>
      </x:c>
    </x:row>
    <x:row r="12853">
      <x:c r="CL12853" t="str">
        <x:v>Workbook_Formula_Guard</x:v>
      </x:c>
      <x:c r="CM12853" t="str">
        <x:v>C600</x:v>
      </x:c>
      <x:c r="CN12853" t="str">
        <x:v>F:=IFERROR(IF(COUNTIF('Subgroup_Overrides'!$H$11:$H$100,"A|"&amp;$C56&amp;"|"&amp;$D56)=0,"",IF(AND(COUNTIF('Subgroup_Overrides'!$H$11:$H$100,"A|"&amp;$C56&amp;"|"&amp;$D56)=1,ISNUMBER(INDEX('Subgroup_Overrides'!$F$11:$F$100,MATCH("A|"&amp;$C56&amp;"|"&amp;$D56,'Subgroup_Overrides'!$H$11:$H$100,0))),NOT(ISBLANK(INDEX('Subgroup_Overrides'!$F$11:$F$100,MATCH("A|"&amp;$C56&amp;"|"&amp;$D56,'Subgroup_Overrides'!$H$11:$H$100,0)))),INDEX('Subgroup_Overrides'!$F$11:$F$100,MATCH("A|"&amp;$C56&amp;"|"&amp;$D56,'Subgroup_Overrides'!$H$11:$H$100,0))&gt;=-1,INDEX('Subgroup_Overrides'!$F$11:$F$100,MATCH("A|"&amp;$C56&amp;"|"&amp;$D56,'Subgroup_Overrides'!$H$11:$H$100,0))&lt;=1,LEN(TRIM(INDEX('Subgroup_Overrides'!$G$11:$G$100,MATCH("A|"&amp;$C56&amp;"|"&amp;$D56,'Subgroup_Overrides'!$H$11:$H$100,0))))&gt;0),INDEX('Subgroup_Overrides'!$F$11:$F$100,MATCH("A|"&amp;$C56&amp;"|"&amp;$D56,'Subgroup_Overrides'!$H$11:$H$100,0)),"INVALID_OVERRIDE")),"INVALID_OVERRIDE")</x:v>
      </x:c>
      <x:c r="CO12853" t="n">
        <x:f>IFERROR(IF(AND(TYPE('Workbook_Formula_Guard'!C600)=TYPE(CN12853),ISBLANK('Workbook_Formula_Guard'!C600)=ISBLANK(CN12853),EXACT('Workbook_Formula_Guard'!C600,CN12853)),0,1),1)</x:f>
        <x:v>0</x:v>
      </x:c>
    </x:row>
    <x:row r="12854">
      <x:c r="CL12854" t="str">
        <x:v>Workbook_Formula_Guard</x:v>
      </x:c>
      <x:c r="CM12854" t="str">
        <x:v>A601</x:v>
      </x:c>
      <x:c r="CN12854" t="str">
        <x:v>Rights_Coverage_View</x:v>
      </x:c>
      <x:c r="CO12854" t="n">
        <x:f>IFERROR(IF(AND(TYPE('Workbook_Formula_Guard'!A601)=TYPE(CN12854),ISBLANK('Workbook_Formula_Guard'!A601)=ISBLANK(CN12854),EXACT('Workbook_Formula_Guard'!A601,CN12854)),0,1),1)</x:f>
        <x:v>0</x:v>
      </x:c>
    </x:row>
    <x:row r="12855">
      <x:c r="CL12855" t="str">
        <x:v>Workbook_Formula_Guard</x:v>
      </x:c>
      <x:c r="CM12855" t="str">
        <x:v>B601</x:v>
      </x:c>
      <x:c r="CN12855" t="str">
        <x:v>K56</x:v>
      </x:c>
      <x:c r="CO12855" t="n">
        <x:f>IFERROR(IF(AND(TYPE('Workbook_Formula_Guard'!B601)=TYPE(CN12855),ISBLANK('Workbook_Formula_Guard'!B601)=ISBLANK(CN12855),EXACT('Workbook_Formula_Guard'!B601,CN12855)),0,1),1)</x:f>
        <x:v>0</x:v>
      </x:c>
    </x:row>
    <x:row r="12856">
      <x:c r="CL12856" t="str">
        <x:v>Workbook_Formula_Guard</x:v>
      </x:c>
      <x:c r="CM12856" t="str">
        <x:v>C601</x:v>
      </x:c>
      <x:c r="CN12856" t="str">
        <x:v>F:=IFERROR(IF(COUNTIF('Subgroup_Overrides'!$H$11:$H$100,"B|"&amp;$C56&amp;"|"&amp;$D56)=0,"",IF(AND(COUNTIF('Subgroup_Overrides'!$H$11:$H$100,"B|"&amp;$C56&amp;"|"&amp;$D56)=1,ISNUMBER(INDEX('Subgroup_Overrides'!$F$11:$F$100,MATCH("B|"&amp;$C56&amp;"|"&amp;$D56,'Subgroup_Overrides'!$H$11:$H$100,0))),NOT(ISBLANK(INDEX('Subgroup_Overrides'!$F$11:$F$100,MATCH("B|"&amp;$C56&amp;"|"&amp;$D56,'Subgroup_Overrides'!$H$11:$H$100,0)))),INDEX('Subgroup_Overrides'!$F$11:$F$100,MATCH("B|"&amp;$C56&amp;"|"&amp;$D56,'Subgroup_Overrides'!$H$11:$H$100,0))&gt;=-1,INDEX('Subgroup_Overrides'!$F$11:$F$100,MATCH("B|"&amp;$C56&amp;"|"&amp;$D56,'Subgroup_Overrides'!$H$11:$H$100,0))&lt;=1,LEN(TRIM(INDEX('Subgroup_Overrides'!$G$11:$G$100,MATCH("B|"&amp;$C56&amp;"|"&amp;$D56,'Subgroup_Overrides'!$H$11:$H$100,0))))&gt;0),INDEX('Subgroup_Overrides'!$F$11:$F$100,MATCH("B|"&amp;$C56&amp;"|"&amp;$D56,'Subgroup_Overrides'!$H$11:$H$100,0)),"INVALID_OVERRIDE")),"INVALID_OVERRIDE")</x:v>
      </x:c>
      <x:c r="CO12856" t="n">
        <x:f>IFERROR(IF(AND(TYPE('Workbook_Formula_Guard'!C601)=TYPE(CN12856),ISBLANK('Workbook_Formula_Guard'!C601)=ISBLANK(CN12856),EXACT('Workbook_Formula_Guard'!C601,CN12856)),0,1),1)</x:f>
        <x:v>0</x:v>
      </x:c>
    </x:row>
    <x:row r="12857">
      <x:c r="CL12857" t="str">
        <x:v>Workbook_Formula_Guard</x:v>
      </x:c>
      <x:c r="CM12857" t="str">
        <x:v>A602</x:v>
      </x:c>
      <x:c r="CN12857" t="str">
        <x:v>Rights_Coverage_View</x:v>
      </x:c>
      <x:c r="CO12857" t="n">
        <x:f>IFERROR(IF(AND(TYPE('Workbook_Formula_Guard'!A602)=TYPE(CN12857),ISBLANK('Workbook_Formula_Guard'!A602)=ISBLANK(CN12857),EXACT('Workbook_Formula_Guard'!A602,CN12857)),0,1),1)</x:f>
        <x:v>0</x:v>
      </x:c>
    </x:row>
    <x:row r="12858">
      <x:c r="CL12858" t="str">
        <x:v>Workbook_Formula_Guard</x:v>
      </x:c>
      <x:c r="CM12858" t="str">
        <x:v>B602</x:v>
      </x:c>
      <x:c r="CN12858" t="str">
        <x:v>L56</x:v>
      </x:c>
      <x:c r="CO12858" t="n">
        <x:f>IFERROR(IF(AND(TYPE('Workbook_Formula_Guard'!B602)=TYPE(CN12858),ISBLANK('Workbook_Formula_Guard'!B602)=ISBLANK(CN12858),EXACT('Workbook_Formula_Guard'!B602,CN12858)),0,1),1)</x:f>
        <x:v>0</x:v>
      </x:c>
    </x:row>
    <x:row r="12859">
      <x:c r="CL12859" t="str">
        <x:v>Workbook_Formula_Guard</x:v>
      </x:c>
      <x:c r="CM12859" t="str">
        <x:v>C602</x:v>
      </x:c>
      <x:c r="CN12859" t="str">
        <x:v>F:=TRIM(B56)</x:v>
      </x:c>
      <x:c r="CO12859" t="n">
        <x:f>IFERROR(IF(AND(TYPE('Workbook_Formula_Guard'!C602)=TYPE(CN12859),ISBLANK('Workbook_Formula_Guard'!C602)=ISBLANK(CN12859),EXACT('Workbook_Formula_Guard'!C602,CN12859)),0,1),1)</x:f>
        <x:v>0</x:v>
      </x:c>
    </x:row>
    <x:row r="12860">
      <x:c r="CL12860" t="str">
        <x:v>Workbook_Formula_Guard</x:v>
      </x:c>
      <x:c r="CM12860" t="str">
        <x:v>A603</x:v>
      </x:c>
      <x:c r="CN12860" t="str">
        <x:v>Rights_Coverage_View</x:v>
      </x:c>
      <x:c r="CO12860" t="n">
        <x:f>IFERROR(IF(AND(TYPE('Workbook_Formula_Guard'!A603)=TYPE(CN12860),ISBLANK('Workbook_Formula_Guard'!A603)=ISBLANK(CN12860),EXACT('Workbook_Formula_Guard'!A603,CN12860)),0,1),1)</x:f>
        <x:v>0</x:v>
      </x:c>
    </x:row>
    <x:row r="12861">
      <x:c r="CL12861" t="str">
        <x:v>Workbook_Formula_Guard</x:v>
      </x:c>
      <x:c r="CM12861" t="str">
        <x:v>B603</x:v>
      </x:c>
      <x:c r="CN12861" t="str">
        <x:v>M56</x:v>
      </x:c>
      <x:c r="CO12861" t="n">
        <x:f>IFERROR(IF(AND(TYPE('Workbook_Formula_Guard'!B603)=TYPE(CN12861),ISBLANK('Workbook_Formula_Guard'!B603)=ISBLANK(CN12861),EXACT('Workbook_Formula_Guard'!B603,CN12861)),0,1),1)</x:f>
        <x:v>0</x:v>
      </x:c>
    </x:row>
    <x:row r="12862">
      <x:c r="CL12862" t="str">
        <x:v>Workbook_Formula_Guard</x:v>
      </x:c>
      <x:c r="CM12862" t="str">
        <x:v>C603</x:v>
      </x:c>
      <x:c r="CN12862" t="str">
        <x:v>F:=IF(ISNUMBER($H56),$H56,"")</x:v>
      </x:c>
      <x:c r="CO12862" t="n">
        <x:f>IFERROR(IF(AND(TYPE('Workbook_Formula_Guard'!C603)=TYPE(CN12862),ISBLANK('Workbook_Formula_Guard'!C603)=ISBLANK(CN12862),EXACT('Workbook_Formula_Guard'!C603,CN12862)),0,1),1)</x:f>
        <x:v>0</x:v>
      </x:c>
    </x:row>
    <x:row r="12863">
      <x:c r="CL12863" t="str">
        <x:v>Workbook_Formula_Guard</x:v>
      </x:c>
      <x:c r="CM12863" t="str">
        <x:v>A604</x:v>
      </x:c>
      <x:c r="CN12863" t="str">
        <x:v>Rights_Coverage_View</x:v>
      </x:c>
      <x:c r="CO12863" t="n">
        <x:f>IFERROR(IF(AND(TYPE('Workbook_Formula_Guard'!A604)=TYPE(CN12863),ISBLANK('Workbook_Formula_Guard'!A604)=ISBLANK(CN12863),EXACT('Workbook_Formula_Guard'!A604,CN12863)),0,1),1)</x:f>
        <x:v>0</x:v>
      </x:c>
    </x:row>
    <x:row r="12864">
      <x:c r="CL12864" t="str">
        <x:v>Workbook_Formula_Guard</x:v>
      </x:c>
      <x:c r="CM12864" t="str">
        <x:v>B604</x:v>
      </x:c>
      <x:c r="CN12864" t="str">
        <x:v>N56</x:v>
      </x:c>
      <x:c r="CO12864" t="n">
        <x:f>IFERROR(IF(AND(TYPE('Workbook_Formula_Guard'!B604)=TYPE(CN12864),ISBLANK('Workbook_Formula_Guard'!B604)=ISBLANK(CN12864),EXACT('Workbook_Formula_Guard'!B604,CN12864)),0,1),1)</x:f>
        <x:v>0</x:v>
      </x:c>
    </x:row>
    <x:row r="12865">
      <x:c r="CL12865" t="str">
        <x:v>Workbook_Formula_Guard</x:v>
      </x:c>
      <x:c r="CM12865" t="str">
        <x:v>C604</x:v>
      </x:c>
      <x:c r="CN12865" t="str">
        <x:v>F:=IF(ISNUMBER($I56),$I56,"")</x:v>
      </x:c>
      <x:c r="CO12865" t="n">
        <x:f>IFERROR(IF(AND(TYPE('Workbook_Formula_Guard'!C604)=TYPE(CN12865),ISBLANK('Workbook_Formula_Guard'!C604)=ISBLANK(CN12865),EXACT('Workbook_Formula_Guard'!C604,CN12865)),0,1),1)</x:f>
        <x:v>0</x:v>
      </x:c>
    </x:row>
    <x:row r="12866">
      <x:c r="CL12866" t="str">
        <x:v>Workbook_Formula_Guard</x:v>
      </x:c>
      <x:c r="CM12866" t="str">
        <x:v>A605</x:v>
      </x:c>
      <x:c r="CN12866" t="str">
        <x:v>Rights_Coverage_View</x:v>
      </x:c>
      <x:c r="CO12866" t="n">
        <x:f>IFERROR(IF(AND(TYPE('Workbook_Formula_Guard'!A605)=TYPE(CN12866),ISBLANK('Workbook_Formula_Guard'!A605)=ISBLANK(CN12866),EXACT('Workbook_Formula_Guard'!A605,CN12866)),0,1),1)</x:f>
        <x:v>0</x:v>
      </x:c>
    </x:row>
    <x:row r="12867">
      <x:c r="CL12867" t="str">
        <x:v>Workbook_Formula_Guard</x:v>
      </x:c>
      <x:c r="CM12867" t="str">
        <x:v>B605</x:v>
      </x:c>
      <x:c r="CN12867" t="str">
        <x:v>O56</x:v>
      </x:c>
      <x:c r="CO12867" t="n">
        <x:f>IFERROR(IF(AND(TYPE('Workbook_Formula_Guard'!B605)=TYPE(CN12867),ISBLANK('Workbook_Formula_Guard'!B605)=ISBLANK(CN12867),EXACT('Workbook_Formula_Guard'!B605,CN12867)),0,1),1)</x:f>
        <x:v>0</x:v>
      </x:c>
    </x:row>
    <x:row r="12868">
      <x:c r="CL12868" t="str">
        <x:v>Workbook_Formula_Guard</x:v>
      </x:c>
      <x:c r="CM12868" t="str">
        <x:v>C605</x:v>
      </x:c>
      <x:c r="CN12868" t="str">
        <x:v>F:=IF(ISNUMBER($M56),$B56&amp;"|"&amp;ROUND($M56*1000000000000,0),"")</x:v>
      </x:c>
      <x:c r="CO12868" t="n">
        <x:f>IFERROR(IF(AND(TYPE('Workbook_Formula_Guard'!C605)=TYPE(CN12868),ISBLANK('Workbook_Formula_Guard'!C605)=ISBLANK(CN12868),EXACT('Workbook_Formula_Guard'!C605,CN12868)),0,1),1)</x:f>
        <x:v>0</x:v>
      </x:c>
    </x:row>
    <x:row r="12869">
      <x:c r="CL12869" t="str">
        <x:v>Workbook_Formula_Guard</x:v>
      </x:c>
      <x:c r="CM12869" t="str">
        <x:v>A606</x:v>
      </x:c>
      <x:c r="CN12869" t="str">
        <x:v>Rights_Coverage_View</x:v>
      </x:c>
      <x:c r="CO12869" t="n">
        <x:f>IFERROR(IF(AND(TYPE('Workbook_Formula_Guard'!A606)=TYPE(CN12869),ISBLANK('Workbook_Formula_Guard'!A606)=ISBLANK(CN12869),EXACT('Workbook_Formula_Guard'!A606,CN12869)),0,1),1)</x:f>
        <x:v>0</x:v>
      </x:c>
    </x:row>
    <x:row r="12870">
      <x:c r="CL12870" t="str">
        <x:v>Workbook_Formula_Guard</x:v>
      </x:c>
      <x:c r="CM12870" t="str">
        <x:v>B606</x:v>
      </x:c>
      <x:c r="CN12870" t="str">
        <x:v>P56</x:v>
      </x:c>
      <x:c r="CO12870" t="n">
        <x:f>IFERROR(IF(AND(TYPE('Workbook_Formula_Guard'!B606)=TYPE(CN12870),ISBLANK('Workbook_Formula_Guard'!B606)=ISBLANK(CN12870),EXACT('Workbook_Formula_Guard'!B606,CN12870)),0,1),1)</x:f>
        <x:v>0</x:v>
      </x:c>
    </x:row>
    <x:row r="12871">
      <x:c r="CL12871" t="str">
        <x:v>Workbook_Formula_Guard</x:v>
      </x:c>
      <x:c r="CM12871" t="str">
        <x:v>C606</x:v>
      </x:c>
      <x:c r="CN12871" t="str">
        <x:v>F:=IF(ISNUMBER($N56),$B56&amp;"|"&amp;ROUND($N56*1000000000000,0),"")</x:v>
      </x:c>
      <x:c r="CO12871" t="n">
        <x:f>IFERROR(IF(AND(TYPE('Workbook_Formula_Guard'!C606)=TYPE(CN12871),ISBLANK('Workbook_Formula_Guard'!C606)=ISBLANK(CN12871),EXACT('Workbook_Formula_Guard'!C606,CN12871)),0,1),1)</x:f>
        <x:v>0</x:v>
      </x:c>
    </x:row>
    <x:row r="12872">
      <x:c r="CL12872" t="str">
        <x:v>Workbook_Formula_Guard</x:v>
      </x:c>
      <x:c r="CM12872" t="str">
        <x:v>A607</x:v>
      </x:c>
      <x:c r="CN12872" t="str">
        <x:v>Rights_Coverage_View</x:v>
      </x:c>
      <x:c r="CO12872" t="n">
        <x:f>IFERROR(IF(AND(TYPE('Workbook_Formula_Guard'!A607)=TYPE(CN12872),ISBLANK('Workbook_Formula_Guard'!A607)=ISBLANK(CN12872),EXACT('Workbook_Formula_Guard'!A607,CN12872)),0,1),1)</x:f>
        <x:v>0</x:v>
      </x:c>
    </x:row>
    <x:row r="12873">
      <x:c r="CL12873" t="str">
        <x:v>Workbook_Formula_Guard</x:v>
      </x:c>
      <x:c r="CM12873" t="str">
        <x:v>B607</x:v>
      </x:c>
      <x:c r="CN12873" t="str">
        <x:v>F57</x:v>
      </x:c>
      <x:c r="CO12873" t="n">
        <x:f>IFERROR(IF(AND(TYPE('Workbook_Formula_Guard'!B607)=TYPE(CN12873),ISBLANK('Workbook_Formula_Guard'!B607)=ISBLANK(CN12873),EXACT('Workbook_Formula_Guard'!B607,CN12873)),0,1),1)</x:f>
        <x:v>0</x:v>
      </x:c>
    </x:row>
    <x:row r="12874">
      <x:c r="CL12874" t="str">
        <x:v>Workbook_Formula_Guard</x:v>
      </x:c>
      <x:c r="CM12874" t="str">
        <x:v>C607</x:v>
      </x:c>
      <x:c r="CN12874" t="str">
        <x:v>F:=INDEX(I_prop!$B$7:$H$13, MATCH($C57, I_prop!$A$7:$A$13,0), MATCH($D57, I_prop!$B$6:$H$6,0))</x:v>
      </x:c>
      <x:c r="CO12874" t="n">
        <x:f>IFERROR(IF(AND(TYPE('Workbook_Formula_Guard'!C607)=TYPE(CN12874),ISBLANK('Workbook_Formula_Guard'!C607)=ISBLANK(CN12874),EXACT('Workbook_Formula_Guard'!C607,CN12874)),0,1),1)</x:f>
        <x:v>0</x:v>
      </x:c>
    </x:row>
    <x:row r="12875">
      <x:c r="CL12875" t="str">
        <x:v>Workbook_Formula_Guard</x:v>
      </x:c>
      <x:c r="CM12875" t="str">
        <x:v>A608</x:v>
      </x:c>
      <x:c r="CN12875" t="str">
        <x:v>Rights_Coverage_View</x:v>
      </x:c>
      <x:c r="CO12875" t="n">
        <x:f>IFERROR(IF(AND(TYPE('Workbook_Formula_Guard'!A608)=TYPE(CN12875),ISBLANK('Workbook_Formula_Guard'!A608)=ISBLANK(CN12875),EXACT('Workbook_Formula_Guard'!A608,CN12875)),0,1),1)</x:f>
        <x:v>0</x:v>
      </x:c>
    </x:row>
    <x:row r="12876">
      <x:c r="CL12876" t="str">
        <x:v>Workbook_Formula_Guard</x:v>
      </x:c>
      <x:c r="CM12876" t="str">
        <x:v>B608</x:v>
      </x:c>
      <x:c r="CN12876" t="str">
        <x:v>G57</x:v>
      </x:c>
      <x:c r="CO12876" t="n">
        <x:f>IFERROR(IF(AND(TYPE('Workbook_Formula_Guard'!B608)=TYPE(CN12876),ISBLANK('Workbook_Formula_Guard'!B608)=ISBLANK(CN12876),EXACT('Workbook_Formula_Guard'!B608,CN12876)),0,1),1)</x:f>
        <x:v>0</x:v>
      </x:c>
    </x:row>
    <x:row r="12877">
      <x:c r="CL12877" t="str">
        <x:v>Workbook_Formula_Guard</x:v>
      </x:c>
      <x:c r="CM12877" t="str">
        <x:v>C608</x:v>
      </x:c>
      <x:c r="CN12877" t="str">
        <x:v>F:=INDEX(I_prop!$B$18:$H$24, MATCH($C57, I_prop!$A$18:$A$24,0), MATCH($D57, I_prop!$B$17:$H$17,0))</x:v>
      </x:c>
      <x:c r="CO12877" t="n">
        <x:f>IFERROR(IF(AND(TYPE('Workbook_Formula_Guard'!C608)=TYPE(CN12877),ISBLANK('Workbook_Formula_Guard'!C608)=ISBLANK(CN12877),EXACT('Workbook_Formula_Guard'!C608,CN12877)),0,1),1)</x:f>
        <x:v>0</x:v>
      </x:c>
    </x:row>
    <x:row r="12878">
      <x:c r="CL12878" t="str">
        <x:v>Workbook_Formula_Guard</x:v>
      </x:c>
      <x:c r="CM12878" t="str">
        <x:v>A609</x:v>
      </x:c>
      <x:c r="CN12878" t="str">
        <x:v>Rights_Coverage_View</x:v>
      </x:c>
      <x:c r="CO12878" t="n">
        <x:f>IFERROR(IF(AND(TYPE('Workbook_Formula_Guard'!A609)=TYPE(CN12878),ISBLANK('Workbook_Formula_Guard'!A609)=ISBLANK(CN12878),EXACT('Workbook_Formula_Guard'!A609,CN12878)),0,1),1)</x:f>
        <x:v>0</x:v>
      </x:c>
    </x:row>
    <x:row r="12879">
      <x:c r="CL12879" t="str">
        <x:v>Workbook_Formula_Guard</x:v>
      </x:c>
      <x:c r="CM12879" t="str">
        <x:v>B609</x:v>
      </x:c>
      <x:c r="CN12879" t="str">
        <x:v>H57</x:v>
      </x:c>
      <x:c r="CO12879" t="n">
        <x:f>IFERROR(IF(AND(TYPE('Workbook_Formula_Guard'!B609)=TYPE(CN12879),ISBLANK('Workbook_Formula_Guard'!B609)=ISBLANK(CN12879),EXACT('Workbook_Formula_Guard'!B609,CN12879)),0,1),1)</x:f>
        <x:v>0</x:v>
      </x:c>
    </x:row>
    <x:row r="12880">
      <x:c r="CL12880" t="str">
        <x:v>Workbook_Formula_Guard</x:v>
      </x:c>
      <x:c r="CM12880" t="str">
        <x:v>C609</x:v>
      </x:c>
      <x:c r="CN12880" t="str">
        <x:v>F:=IF(ISNUMBER($J57),$J57,IF($J57="INVALID_OVERRIDE","INVALID_OVERRIDE",IF($F57&lt;0,MAX(-1,'Subgroup_Overrides'!$B$7*$F57),$F57)))</x:v>
      </x:c>
      <x:c r="CO12880" t="n">
        <x:f>IFERROR(IF(AND(TYPE('Workbook_Formula_Guard'!C609)=TYPE(CN12880),ISBLANK('Workbook_Formula_Guard'!C609)=ISBLANK(CN12880),EXACT('Workbook_Formula_Guard'!C609,CN12880)),0,1),1)</x:f>
        <x:v>0</x:v>
      </x:c>
    </x:row>
    <x:row r="12881">
      <x:c r="CL12881" t="str">
        <x:v>Workbook_Formula_Guard</x:v>
      </x:c>
      <x:c r="CM12881" t="str">
        <x:v>A610</x:v>
      </x:c>
      <x:c r="CN12881" t="str">
        <x:v>Rights_Coverage_View</x:v>
      </x:c>
      <x:c r="CO12881" t="n">
        <x:f>IFERROR(IF(AND(TYPE('Workbook_Formula_Guard'!A610)=TYPE(CN12881),ISBLANK('Workbook_Formula_Guard'!A610)=ISBLANK(CN12881),EXACT('Workbook_Formula_Guard'!A610,CN12881)),0,1),1)</x:f>
        <x:v>0</x:v>
      </x:c>
    </x:row>
    <x:row r="12882">
      <x:c r="CL12882" t="str">
        <x:v>Workbook_Formula_Guard</x:v>
      </x:c>
      <x:c r="CM12882" t="str">
        <x:v>B610</x:v>
      </x:c>
      <x:c r="CN12882" t="str">
        <x:v>I57</x:v>
      </x:c>
      <x:c r="CO12882" t="n">
        <x:f>IFERROR(IF(AND(TYPE('Workbook_Formula_Guard'!B610)=TYPE(CN12882),ISBLANK('Workbook_Formula_Guard'!B610)=ISBLANK(CN12882),EXACT('Workbook_Formula_Guard'!B610,CN12882)),0,1),1)</x:f>
        <x:v>0</x:v>
      </x:c>
    </x:row>
    <x:row r="12883">
      <x:c r="CL12883" t="str">
        <x:v>Workbook_Formula_Guard</x:v>
      </x:c>
      <x:c r="CM12883" t="str">
        <x:v>C610</x:v>
      </x:c>
      <x:c r="CN12883" t="str">
        <x:v>F:=IF(ISNUMBER($K57),$K57,IF($K57="INVALID_OVERRIDE","INVALID_OVERRIDE",IF($G57&lt;0,MAX(-1,'Subgroup_Overrides'!$B$7*$G57),$G57)))</x:v>
      </x:c>
      <x:c r="CO12883" t="n">
        <x:f>IFERROR(IF(AND(TYPE('Workbook_Formula_Guard'!C610)=TYPE(CN12883),ISBLANK('Workbook_Formula_Guard'!C610)=ISBLANK(CN12883),EXACT('Workbook_Formula_Guard'!C610,CN12883)),0,1),1)</x:f>
        <x:v>0</x:v>
      </x:c>
    </x:row>
    <x:row r="12884">
      <x:c r="CL12884" t="str">
        <x:v>Workbook_Formula_Guard</x:v>
      </x:c>
      <x:c r="CM12884" t="str">
        <x:v>A611</x:v>
      </x:c>
      <x:c r="CN12884" t="str">
        <x:v>Rights_Coverage_View</x:v>
      </x:c>
      <x:c r="CO12884" t="n">
        <x:f>IFERROR(IF(AND(TYPE('Workbook_Formula_Guard'!A611)=TYPE(CN12884),ISBLANK('Workbook_Formula_Guard'!A611)=ISBLANK(CN12884),EXACT('Workbook_Formula_Guard'!A611,CN12884)),0,1),1)</x:f>
        <x:v>0</x:v>
      </x:c>
    </x:row>
    <x:row r="12885">
      <x:c r="CL12885" t="str">
        <x:v>Workbook_Formula_Guard</x:v>
      </x:c>
      <x:c r="CM12885" t="str">
        <x:v>B611</x:v>
      </x:c>
      <x:c r="CN12885" t="str">
        <x:v>J57</x:v>
      </x:c>
      <x:c r="CO12885" t="n">
        <x:f>IFERROR(IF(AND(TYPE('Workbook_Formula_Guard'!B611)=TYPE(CN12885),ISBLANK('Workbook_Formula_Guard'!B611)=ISBLANK(CN12885),EXACT('Workbook_Formula_Guard'!B611,CN12885)),0,1),1)</x:f>
        <x:v>0</x:v>
      </x:c>
    </x:row>
    <x:row r="12886">
      <x:c r="CL12886" t="str">
        <x:v>Workbook_Formula_Guard</x:v>
      </x:c>
      <x:c r="CM12886" t="str">
        <x:v>C611</x:v>
      </x:c>
      <x:c r="CN12886" t="str">
        <x:v>F:=IFERROR(IF(COUNTIF('Subgroup_Overrides'!$H$11:$H$100,"A|"&amp;$C57&amp;"|"&amp;$D57)=0,"",IF(AND(COUNTIF('Subgroup_Overrides'!$H$11:$H$100,"A|"&amp;$C57&amp;"|"&amp;$D57)=1,ISNUMBER(INDEX('Subgroup_Overrides'!$F$11:$F$100,MATCH("A|"&amp;$C57&amp;"|"&amp;$D57,'Subgroup_Overrides'!$H$11:$H$100,0))),NOT(ISBLANK(INDEX('Subgroup_Overrides'!$F$11:$F$100,MATCH("A|"&amp;$C57&amp;"|"&amp;$D57,'Subgroup_Overrides'!$H$11:$H$100,0)))),INDEX('Subgroup_Overrides'!$F$11:$F$100,MATCH("A|"&amp;$C57&amp;"|"&amp;$D57,'Subgroup_Overrides'!$H$11:$H$100,0))&gt;=-1,INDEX('Subgroup_Overrides'!$F$11:$F$100,MATCH("A|"&amp;$C57&amp;"|"&amp;$D57,'Subgroup_Overrides'!$H$11:$H$100,0))&lt;=1,LEN(TRIM(INDEX('Subgroup_Overrides'!$G$11:$G$100,MATCH("A|"&amp;$C57&amp;"|"&amp;$D57,'Subgroup_Overrides'!$H$11:$H$100,0))))&gt;0),INDEX('Subgroup_Overrides'!$F$11:$F$100,MATCH("A|"&amp;$C57&amp;"|"&amp;$D57,'Subgroup_Overrides'!$H$11:$H$100,0)),"INVALID_OVERRIDE")),"INVALID_OVERRIDE")</x:v>
      </x:c>
      <x:c r="CO12886" t="n">
        <x:f>IFERROR(IF(AND(TYPE('Workbook_Formula_Guard'!C611)=TYPE(CN12886),ISBLANK('Workbook_Formula_Guard'!C611)=ISBLANK(CN12886),EXACT('Workbook_Formula_Guard'!C611,CN12886)),0,1),1)</x:f>
        <x:v>0</x:v>
      </x:c>
    </x:row>
    <x:row r="12887">
      <x:c r="CL12887" t="str">
        <x:v>Workbook_Formula_Guard</x:v>
      </x:c>
      <x:c r="CM12887" t="str">
        <x:v>A612</x:v>
      </x:c>
      <x:c r="CN12887" t="str">
        <x:v>Rights_Coverage_View</x:v>
      </x:c>
      <x:c r="CO12887" t="n">
        <x:f>IFERROR(IF(AND(TYPE('Workbook_Formula_Guard'!A612)=TYPE(CN12887),ISBLANK('Workbook_Formula_Guard'!A612)=ISBLANK(CN12887),EXACT('Workbook_Formula_Guard'!A612,CN12887)),0,1),1)</x:f>
        <x:v>0</x:v>
      </x:c>
    </x:row>
    <x:row r="12888">
      <x:c r="CL12888" t="str">
        <x:v>Workbook_Formula_Guard</x:v>
      </x:c>
      <x:c r="CM12888" t="str">
        <x:v>B612</x:v>
      </x:c>
      <x:c r="CN12888" t="str">
        <x:v>K57</x:v>
      </x:c>
      <x:c r="CO12888" t="n">
        <x:f>IFERROR(IF(AND(TYPE('Workbook_Formula_Guard'!B612)=TYPE(CN12888),ISBLANK('Workbook_Formula_Guard'!B612)=ISBLANK(CN12888),EXACT('Workbook_Formula_Guard'!B612,CN12888)),0,1),1)</x:f>
        <x:v>0</x:v>
      </x:c>
    </x:row>
    <x:row r="12889">
      <x:c r="CL12889" t="str">
        <x:v>Workbook_Formula_Guard</x:v>
      </x:c>
      <x:c r="CM12889" t="str">
        <x:v>C612</x:v>
      </x:c>
      <x:c r="CN12889" t="str">
        <x:v>F:=IFERROR(IF(COUNTIF('Subgroup_Overrides'!$H$11:$H$100,"B|"&amp;$C57&amp;"|"&amp;$D57)=0,"",IF(AND(COUNTIF('Subgroup_Overrides'!$H$11:$H$100,"B|"&amp;$C57&amp;"|"&amp;$D57)=1,ISNUMBER(INDEX('Subgroup_Overrides'!$F$11:$F$100,MATCH("B|"&amp;$C57&amp;"|"&amp;$D57,'Subgroup_Overrides'!$H$11:$H$100,0))),NOT(ISBLANK(INDEX('Subgroup_Overrides'!$F$11:$F$100,MATCH("B|"&amp;$C57&amp;"|"&amp;$D57,'Subgroup_Overrides'!$H$11:$H$100,0)))),INDEX('Subgroup_Overrides'!$F$11:$F$100,MATCH("B|"&amp;$C57&amp;"|"&amp;$D57,'Subgroup_Overrides'!$H$11:$H$100,0))&gt;=-1,INDEX('Subgroup_Overrides'!$F$11:$F$100,MATCH("B|"&amp;$C57&amp;"|"&amp;$D57,'Subgroup_Overrides'!$H$11:$H$100,0))&lt;=1,LEN(TRIM(INDEX('Subgroup_Overrides'!$G$11:$G$100,MATCH("B|"&amp;$C57&amp;"|"&amp;$D57,'Subgroup_Overrides'!$H$11:$H$100,0))))&gt;0),INDEX('Subgroup_Overrides'!$F$11:$F$100,MATCH("B|"&amp;$C57&amp;"|"&amp;$D57,'Subgroup_Overrides'!$H$11:$H$100,0)),"INVALID_OVERRIDE")),"INVALID_OVERRIDE")</x:v>
      </x:c>
      <x:c r="CO12889" t="n">
        <x:f>IFERROR(IF(AND(TYPE('Workbook_Formula_Guard'!C612)=TYPE(CN12889),ISBLANK('Workbook_Formula_Guard'!C612)=ISBLANK(CN12889),EXACT('Workbook_Formula_Guard'!C612,CN12889)),0,1),1)</x:f>
        <x:v>0</x:v>
      </x:c>
    </x:row>
    <x:row r="12890">
      <x:c r="CL12890" t="str">
        <x:v>Workbook_Formula_Guard</x:v>
      </x:c>
      <x:c r="CM12890" t="str">
        <x:v>A613</x:v>
      </x:c>
      <x:c r="CN12890" t="str">
        <x:v>Rights_Coverage_View</x:v>
      </x:c>
      <x:c r="CO12890" t="n">
        <x:f>IFERROR(IF(AND(TYPE('Workbook_Formula_Guard'!A613)=TYPE(CN12890),ISBLANK('Workbook_Formula_Guard'!A613)=ISBLANK(CN12890),EXACT('Workbook_Formula_Guard'!A613,CN12890)),0,1),1)</x:f>
        <x:v>0</x:v>
      </x:c>
    </x:row>
    <x:row r="12891">
      <x:c r="CL12891" t="str">
        <x:v>Workbook_Formula_Guard</x:v>
      </x:c>
      <x:c r="CM12891" t="str">
        <x:v>B613</x:v>
      </x:c>
      <x:c r="CN12891" t="str">
        <x:v>L57</x:v>
      </x:c>
      <x:c r="CO12891" t="n">
        <x:f>IFERROR(IF(AND(TYPE('Workbook_Formula_Guard'!B613)=TYPE(CN12891),ISBLANK('Workbook_Formula_Guard'!B613)=ISBLANK(CN12891),EXACT('Workbook_Formula_Guard'!B613,CN12891)),0,1),1)</x:f>
        <x:v>0</x:v>
      </x:c>
    </x:row>
    <x:row r="12892">
      <x:c r="CL12892" t="str">
        <x:v>Workbook_Formula_Guard</x:v>
      </x:c>
      <x:c r="CM12892" t="str">
        <x:v>C613</x:v>
      </x:c>
      <x:c r="CN12892" t="str">
        <x:v>F:=TRIM(B57)</x:v>
      </x:c>
      <x:c r="CO12892" t="n">
        <x:f>IFERROR(IF(AND(TYPE('Workbook_Formula_Guard'!C613)=TYPE(CN12892),ISBLANK('Workbook_Formula_Guard'!C613)=ISBLANK(CN12892),EXACT('Workbook_Formula_Guard'!C613,CN12892)),0,1),1)</x:f>
        <x:v>0</x:v>
      </x:c>
    </x:row>
    <x:row r="12893">
      <x:c r="CL12893" t="str">
        <x:v>Workbook_Formula_Guard</x:v>
      </x:c>
      <x:c r="CM12893" t="str">
        <x:v>A614</x:v>
      </x:c>
      <x:c r="CN12893" t="str">
        <x:v>Rights_Coverage_View</x:v>
      </x:c>
      <x:c r="CO12893" t="n">
        <x:f>IFERROR(IF(AND(TYPE('Workbook_Formula_Guard'!A614)=TYPE(CN12893),ISBLANK('Workbook_Formula_Guard'!A614)=ISBLANK(CN12893),EXACT('Workbook_Formula_Guard'!A614,CN12893)),0,1),1)</x:f>
        <x:v>0</x:v>
      </x:c>
    </x:row>
    <x:row r="12894">
      <x:c r="CL12894" t="str">
        <x:v>Workbook_Formula_Guard</x:v>
      </x:c>
      <x:c r="CM12894" t="str">
        <x:v>B614</x:v>
      </x:c>
      <x:c r="CN12894" t="str">
        <x:v>M57</x:v>
      </x:c>
      <x:c r="CO12894" t="n">
        <x:f>IFERROR(IF(AND(TYPE('Workbook_Formula_Guard'!B614)=TYPE(CN12894),ISBLANK('Workbook_Formula_Guard'!B614)=ISBLANK(CN12894),EXACT('Workbook_Formula_Guard'!B614,CN12894)),0,1),1)</x:f>
        <x:v>0</x:v>
      </x:c>
    </x:row>
    <x:row r="12895">
      <x:c r="CL12895" t="str">
        <x:v>Workbook_Formula_Guard</x:v>
      </x:c>
      <x:c r="CM12895" t="str">
        <x:v>C614</x:v>
      </x:c>
      <x:c r="CN12895" t="str">
        <x:v>F:=IF(ISNUMBER($H57),$H57,"")</x:v>
      </x:c>
      <x:c r="CO12895" t="n">
        <x:f>IFERROR(IF(AND(TYPE('Workbook_Formula_Guard'!C614)=TYPE(CN12895),ISBLANK('Workbook_Formula_Guard'!C614)=ISBLANK(CN12895),EXACT('Workbook_Formula_Guard'!C614,CN12895)),0,1),1)</x:f>
        <x:v>0</x:v>
      </x:c>
    </x:row>
    <x:row r="12896">
      <x:c r="CL12896" t="str">
        <x:v>Workbook_Formula_Guard</x:v>
      </x:c>
      <x:c r="CM12896" t="str">
        <x:v>A615</x:v>
      </x:c>
      <x:c r="CN12896" t="str">
        <x:v>Rights_Coverage_View</x:v>
      </x:c>
      <x:c r="CO12896" t="n">
        <x:f>IFERROR(IF(AND(TYPE('Workbook_Formula_Guard'!A615)=TYPE(CN12896),ISBLANK('Workbook_Formula_Guard'!A615)=ISBLANK(CN12896),EXACT('Workbook_Formula_Guard'!A615,CN12896)),0,1),1)</x:f>
        <x:v>0</x:v>
      </x:c>
    </x:row>
    <x:row r="12897">
      <x:c r="CL12897" t="str">
        <x:v>Workbook_Formula_Guard</x:v>
      </x:c>
      <x:c r="CM12897" t="str">
        <x:v>B615</x:v>
      </x:c>
      <x:c r="CN12897" t="str">
        <x:v>N57</x:v>
      </x:c>
      <x:c r="CO12897" t="n">
        <x:f>IFERROR(IF(AND(TYPE('Workbook_Formula_Guard'!B615)=TYPE(CN12897),ISBLANK('Workbook_Formula_Guard'!B615)=ISBLANK(CN12897),EXACT('Workbook_Formula_Guard'!B615,CN12897)),0,1),1)</x:f>
        <x:v>0</x:v>
      </x:c>
    </x:row>
    <x:row r="12898">
      <x:c r="CL12898" t="str">
        <x:v>Workbook_Formula_Guard</x:v>
      </x:c>
      <x:c r="CM12898" t="str">
        <x:v>C615</x:v>
      </x:c>
      <x:c r="CN12898" t="str">
        <x:v>F:=IF(ISNUMBER($I57),$I57,"")</x:v>
      </x:c>
      <x:c r="CO12898" t="n">
        <x:f>IFERROR(IF(AND(TYPE('Workbook_Formula_Guard'!C615)=TYPE(CN12898),ISBLANK('Workbook_Formula_Guard'!C615)=ISBLANK(CN12898),EXACT('Workbook_Formula_Guard'!C615,CN12898)),0,1),1)</x:f>
        <x:v>0</x:v>
      </x:c>
    </x:row>
    <x:row r="12899">
      <x:c r="CL12899" t="str">
        <x:v>Workbook_Formula_Guard</x:v>
      </x:c>
      <x:c r="CM12899" t="str">
        <x:v>A616</x:v>
      </x:c>
      <x:c r="CN12899" t="str">
        <x:v>Rights_Coverage_View</x:v>
      </x:c>
      <x:c r="CO12899" t="n">
        <x:f>IFERROR(IF(AND(TYPE('Workbook_Formula_Guard'!A616)=TYPE(CN12899),ISBLANK('Workbook_Formula_Guard'!A616)=ISBLANK(CN12899),EXACT('Workbook_Formula_Guard'!A616,CN12899)),0,1),1)</x:f>
        <x:v>0</x:v>
      </x:c>
    </x:row>
    <x:row r="12900">
      <x:c r="CL12900" t="str">
        <x:v>Workbook_Formula_Guard</x:v>
      </x:c>
      <x:c r="CM12900" t="str">
        <x:v>B616</x:v>
      </x:c>
      <x:c r="CN12900" t="str">
        <x:v>O57</x:v>
      </x:c>
      <x:c r="CO12900" t="n">
        <x:f>IFERROR(IF(AND(TYPE('Workbook_Formula_Guard'!B616)=TYPE(CN12900),ISBLANK('Workbook_Formula_Guard'!B616)=ISBLANK(CN12900),EXACT('Workbook_Formula_Guard'!B616,CN12900)),0,1),1)</x:f>
        <x:v>0</x:v>
      </x:c>
    </x:row>
    <x:row r="12901">
      <x:c r="CL12901" t="str">
        <x:v>Workbook_Formula_Guard</x:v>
      </x:c>
      <x:c r="CM12901" t="str">
        <x:v>C616</x:v>
      </x:c>
      <x:c r="CN12901" t="str">
        <x:v>F:=IF(ISNUMBER($M57),$B57&amp;"|"&amp;ROUND($M57*1000000000000,0),"")</x:v>
      </x:c>
      <x:c r="CO12901" t="n">
        <x:f>IFERROR(IF(AND(TYPE('Workbook_Formula_Guard'!C616)=TYPE(CN12901),ISBLANK('Workbook_Formula_Guard'!C616)=ISBLANK(CN12901),EXACT('Workbook_Formula_Guard'!C616,CN12901)),0,1),1)</x:f>
        <x:v>0</x:v>
      </x:c>
    </x:row>
    <x:row r="12902">
      <x:c r="CL12902" t="str">
        <x:v>Workbook_Formula_Guard</x:v>
      </x:c>
      <x:c r="CM12902" t="str">
        <x:v>A617</x:v>
      </x:c>
      <x:c r="CN12902" t="str">
        <x:v>Rights_Coverage_View</x:v>
      </x:c>
      <x:c r="CO12902" t="n">
        <x:f>IFERROR(IF(AND(TYPE('Workbook_Formula_Guard'!A617)=TYPE(CN12902),ISBLANK('Workbook_Formula_Guard'!A617)=ISBLANK(CN12902),EXACT('Workbook_Formula_Guard'!A617,CN12902)),0,1),1)</x:f>
        <x:v>0</x:v>
      </x:c>
    </x:row>
    <x:row r="12903">
      <x:c r="CL12903" t="str">
        <x:v>Workbook_Formula_Guard</x:v>
      </x:c>
      <x:c r="CM12903" t="str">
        <x:v>B617</x:v>
      </x:c>
      <x:c r="CN12903" t="str">
        <x:v>P57</x:v>
      </x:c>
      <x:c r="CO12903" t="n">
        <x:f>IFERROR(IF(AND(TYPE('Workbook_Formula_Guard'!B617)=TYPE(CN12903),ISBLANK('Workbook_Formula_Guard'!B617)=ISBLANK(CN12903),EXACT('Workbook_Formula_Guard'!B617,CN12903)),0,1),1)</x:f>
        <x:v>0</x:v>
      </x:c>
    </x:row>
    <x:row r="12904">
      <x:c r="CL12904" t="str">
        <x:v>Workbook_Formula_Guard</x:v>
      </x:c>
      <x:c r="CM12904" t="str">
        <x:v>C617</x:v>
      </x:c>
      <x:c r="CN12904" t="str">
        <x:v>F:=IF(ISNUMBER($N57),$B57&amp;"|"&amp;ROUND($N57*1000000000000,0),"")</x:v>
      </x:c>
      <x:c r="CO12904" t="n">
        <x:f>IFERROR(IF(AND(TYPE('Workbook_Formula_Guard'!C617)=TYPE(CN12904),ISBLANK('Workbook_Formula_Guard'!C617)=ISBLANK(CN12904),EXACT('Workbook_Formula_Guard'!C617,CN12904)),0,1),1)</x:f>
        <x:v>0</x:v>
      </x:c>
    </x:row>
    <x:row r="12905">
      <x:c r="CL12905" t="str">
        <x:v>Workbook_Formula_Guard</x:v>
      </x:c>
      <x:c r="CM12905" t="str">
        <x:v>A618</x:v>
      </x:c>
      <x:c r="CN12905" t="str">
        <x:v>Rights_Coverage_View</x:v>
      </x:c>
      <x:c r="CO12905" t="n">
        <x:f>IFERROR(IF(AND(TYPE('Workbook_Formula_Guard'!A618)=TYPE(CN12905),ISBLANK('Workbook_Formula_Guard'!A618)=ISBLANK(CN12905),EXACT('Workbook_Formula_Guard'!A618,CN12905)),0,1),1)</x:f>
        <x:v>0</x:v>
      </x:c>
    </x:row>
    <x:row r="12906">
      <x:c r="CL12906" t="str">
        <x:v>Workbook_Formula_Guard</x:v>
      </x:c>
      <x:c r="CM12906" t="str">
        <x:v>B618</x:v>
      </x:c>
      <x:c r="CN12906" t="str">
        <x:v>F58</x:v>
      </x:c>
      <x:c r="CO12906" t="n">
        <x:f>IFERROR(IF(AND(TYPE('Workbook_Formula_Guard'!B618)=TYPE(CN12906),ISBLANK('Workbook_Formula_Guard'!B618)=ISBLANK(CN12906),EXACT('Workbook_Formula_Guard'!B618,CN12906)),0,1),1)</x:f>
        <x:v>0</x:v>
      </x:c>
    </x:row>
    <x:row r="12907">
      <x:c r="CL12907" t="str">
        <x:v>Workbook_Formula_Guard</x:v>
      </x:c>
      <x:c r="CM12907" t="str">
        <x:v>C618</x:v>
      </x:c>
      <x:c r="CN12907" t="str">
        <x:v>F:=INDEX(I_prop!$B$7:$H$13, MATCH($C58, I_prop!$A$7:$A$13,0), MATCH($D58, I_prop!$B$6:$H$6,0))</x:v>
      </x:c>
      <x:c r="CO12907" t="n">
        <x:f>IFERROR(IF(AND(TYPE('Workbook_Formula_Guard'!C618)=TYPE(CN12907),ISBLANK('Workbook_Formula_Guard'!C618)=ISBLANK(CN12907),EXACT('Workbook_Formula_Guard'!C618,CN12907)),0,1),1)</x:f>
        <x:v>0</x:v>
      </x:c>
    </x:row>
    <x:row r="12908">
      <x:c r="CL12908" t="str">
        <x:v>Workbook_Formula_Guard</x:v>
      </x:c>
      <x:c r="CM12908" t="str">
        <x:v>A619</x:v>
      </x:c>
      <x:c r="CN12908" t="str">
        <x:v>Rights_Coverage_View</x:v>
      </x:c>
      <x:c r="CO12908" t="n">
        <x:f>IFERROR(IF(AND(TYPE('Workbook_Formula_Guard'!A619)=TYPE(CN12908),ISBLANK('Workbook_Formula_Guard'!A619)=ISBLANK(CN12908),EXACT('Workbook_Formula_Guard'!A619,CN12908)),0,1),1)</x:f>
        <x:v>0</x:v>
      </x:c>
    </x:row>
    <x:row r="12909">
      <x:c r="CL12909" t="str">
        <x:v>Workbook_Formula_Guard</x:v>
      </x:c>
      <x:c r="CM12909" t="str">
        <x:v>B619</x:v>
      </x:c>
      <x:c r="CN12909" t="str">
        <x:v>G58</x:v>
      </x:c>
      <x:c r="CO12909" t="n">
        <x:f>IFERROR(IF(AND(TYPE('Workbook_Formula_Guard'!B619)=TYPE(CN12909),ISBLANK('Workbook_Formula_Guard'!B619)=ISBLANK(CN12909),EXACT('Workbook_Formula_Guard'!B619,CN12909)),0,1),1)</x:f>
        <x:v>0</x:v>
      </x:c>
    </x:row>
    <x:row r="12910">
      <x:c r="CL12910" t="str">
        <x:v>Workbook_Formula_Guard</x:v>
      </x:c>
      <x:c r="CM12910" t="str">
        <x:v>C619</x:v>
      </x:c>
      <x:c r="CN12910" t="str">
        <x:v>F:=INDEX(I_prop!$B$18:$H$24, MATCH($C58, I_prop!$A$18:$A$24,0), MATCH($D58, I_prop!$B$17:$H$17,0))</x:v>
      </x:c>
      <x:c r="CO12910" t="n">
        <x:f>IFERROR(IF(AND(TYPE('Workbook_Formula_Guard'!C619)=TYPE(CN12910),ISBLANK('Workbook_Formula_Guard'!C619)=ISBLANK(CN12910),EXACT('Workbook_Formula_Guard'!C619,CN12910)),0,1),1)</x:f>
        <x:v>0</x:v>
      </x:c>
    </x:row>
    <x:row r="12911">
      <x:c r="CL12911" t="str">
        <x:v>Workbook_Formula_Guard</x:v>
      </x:c>
      <x:c r="CM12911" t="str">
        <x:v>A620</x:v>
      </x:c>
      <x:c r="CN12911" t="str">
        <x:v>Rights_Coverage_View</x:v>
      </x:c>
      <x:c r="CO12911" t="n">
        <x:f>IFERROR(IF(AND(TYPE('Workbook_Formula_Guard'!A620)=TYPE(CN12911),ISBLANK('Workbook_Formula_Guard'!A620)=ISBLANK(CN12911),EXACT('Workbook_Formula_Guard'!A620,CN12911)),0,1),1)</x:f>
        <x:v>0</x:v>
      </x:c>
    </x:row>
    <x:row r="12912">
      <x:c r="CL12912" t="str">
        <x:v>Workbook_Formula_Guard</x:v>
      </x:c>
      <x:c r="CM12912" t="str">
        <x:v>B620</x:v>
      </x:c>
      <x:c r="CN12912" t="str">
        <x:v>H58</x:v>
      </x:c>
      <x:c r="CO12912" t="n">
        <x:f>IFERROR(IF(AND(TYPE('Workbook_Formula_Guard'!B620)=TYPE(CN12912),ISBLANK('Workbook_Formula_Guard'!B620)=ISBLANK(CN12912),EXACT('Workbook_Formula_Guard'!B620,CN12912)),0,1),1)</x:f>
        <x:v>0</x:v>
      </x:c>
    </x:row>
    <x:row r="12913">
      <x:c r="CL12913" t="str">
        <x:v>Workbook_Formula_Guard</x:v>
      </x:c>
      <x:c r="CM12913" t="str">
        <x:v>C620</x:v>
      </x:c>
      <x:c r="CN12913" t="str">
        <x:v>F:=IF(ISNUMBER($J58),$J58,IF($J58="INVALID_OVERRIDE","INVALID_OVERRIDE",IF($F58&lt;0,MAX(-1,'Subgroup_Overrides'!$B$7*$F58),$F58)))</x:v>
      </x:c>
      <x:c r="CO12913" t="n">
        <x:f>IFERROR(IF(AND(TYPE('Workbook_Formula_Guard'!C620)=TYPE(CN12913),ISBLANK('Workbook_Formula_Guard'!C620)=ISBLANK(CN12913),EXACT('Workbook_Formula_Guard'!C620,CN12913)),0,1),1)</x:f>
        <x:v>0</x:v>
      </x:c>
    </x:row>
    <x:row r="12914">
      <x:c r="CL12914" t="str">
        <x:v>Workbook_Formula_Guard</x:v>
      </x:c>
      <x:c r="CM12914" t="str">
        <x:v>A621</x:v>
      </x:c>
      <x:c r="CN12914" t="str">
        <x:v>Rights_Coverage_View</x:v>
      </x:c>
      <x:c r="CO12914" t="n">
        <x:f>IFERROR(IF(AND(TYPE('Workbook_Formula_Guard'!A621)=TYPE(CN12914),ISBLANK('Workbook_Formula_Guard'!A621)=ISBLANK(CN12914),EXACT('Workbook_Formula_Guard'!A621,CN12914)),0,1),1)</x:f>
        <x:v>0</x:v>
      </x:c>
    </x:row>
    <x:row r="12915">
      <x:c r="CL12915" t="str">
        <x:v>Workbook_Formula_Guard</x:v>
      </x:c>
      <x:c r="CM12915" t="str">
        <x:v>B621</x:v>
      </x:c>
      <x:c r="CN12915" t="str">
        <x:v>I58</x:v>
      </x:c>
      <x:c r="CO12915" t="n">
        <x:f>IFERROR(IF(AND(TYPE('Workbook_Formula_Guard'!B621)=TYPE(CN12915),ISBLANK('Workbook_Formula_Guard'!B621)=ISBLANK(CN12915),EXACT('Workbook_Formula_Guard'!B621,CN12915)),0,1),1)</x:f>
        <x:v>0</x:v>
      </x:c>
    </x:row>
    <x:row r="12916">
      <x:c r="CL12916" t="str">
        <x:v>Workbook_Formula_Guard</x:v>
      </x:c>
      <x:c r="CM12916" t="str">
        <x:v>C621</x:v>
      </x:c>
      <x:c r="CN12916" t="str">
        <x:v>F:=IF(ISNUMBER($K58),$K58,IF($K58="INVALID_OVERRIDE","INVALID_OVERRIDE",IF($G58&lt;0,MAX(-1,'Subgroup_Overrides'!$B$7*$G58),$G58)))</x:v>
      </x:c>
      <x:c r="CO12916" t="n">
        <x:f>IFERROR(IF(AND(TYPE('Workbook_Formula_Guard'!C621)=TYPE(CN12916),ISBLANK('Workbook_Formula_Guard'!C621)=ISBLANK(CN12916),EXACT('Workbook_Formula_Guard'!C621,CN12916)),0,1),1)</x:f>
        <x:v>0</x:v>
      </x:c>
    </x:row>
    <x:row r="12917">
      <x:c r="CL12917" t="str">
        <x:v>Workbook_Formula_Guard</x:v>
      </x:c>
      <x:c r="CM12917" t="str">
        <x:v>A622</x:v>
      </x:c>
      <x:c r="CN12917" t="str">
        <x:v>Rights_Coverage_View</x:v>
      </x:c>
      <x:c r="CO12917" t="n">
        <x:f>IFERROR(IF(AND(TYPE('Workbook_Formula_Guard'!A622)=TYPE(CN12917),ISBLANK('Workbook_Formula_Guard'!A622)=ISBLANK(CN12917),EXACT('Workbook_Formula_Guard'!A622,CN12917)),0,1),1)</x:f>
        <x:v>0</x:v>
      </x:c>
    </x:row>
    <x:row r="12918">
      <x:c r="CL12918" t="str">
        <x:v>Workbook_Formula_Guard</x:v>
      </x:c>
      <x:c r="CM12918" t="str">
        <x:v>B622</x:v>
      </x:c>
      <x:c r="CN12918" t="str">
        <x:v>J58</x:v>
      </x:c>
      <x:c r="CO12918" t="n">
        <x:f>IFERROR(IF(AND(TYPE('Workbook_Formula_Guard'!B622)=TYPE(CN12918),ISBLANK('Workbook_Formula_Guard'!B622)=ISBLANK(CN12918),EXACT('Workbook_Formula_Guard'!B622,CN12918)),0,1),1)</x:f>
        <x:v>0</x:v>
      </x:c>
    </x:row>
    <x:row r="12919">
      <x:c r="CL12919" t="str">
        <x:v>Workbook_Formula_Guard</x:v>
      </x:c>
      <x:c r="CM12919" t="str">
        <x:v>C622</x:v>
      </x:c>
      <x:c r="CN12919" t="str">
        <x:v>F:=IFERROR(IF(COUNTIF('Subgroup_Overrides'!$H$11:$H$100,"A|"&amp;$C58&amp;"|"&amp;$D58)=0,"",IF(AND(COUNTIF('Subgroup_Overrides'!$H$11:$H$100,"A|"&amp;$C58&amp;"|"&amp;$D58)=1,ISNUMBER(INDEX('Subgroup_Overrides'!$F$11:$F$100,MATCH("A|"&amp;$C58&amp;"|"&amp;$D58,'Subgroup_Overrides'!$H$11:$H$100,0))),NOT(ISBLANK(INDEX('Subgroup_Overrides'!$F$11:$F$100,MATCH("A|"&amp;$C58&amp;"|"&amp;$D58,'Subgroup_Overrides'!$H$11:$H$100,0)))),INDEX('Subgroup_Overrides'!$F$11:$F$100,MATCH("A|"&amp;$C58&amp;"|"&amp;$D58,'Subgroup_Overrides'!$H$11:$H$100,0))&gt;=-1,INDEX('Subgroup_Overrides'!$F$11:$F$100,MATCH("A|"&amp;$C58&amp;"|"&amp;$D58,'Subgroup_Overrides'!$H$11:$H$100,0))&lt;=1,LEN(TRIM(INDEX('Subgroup_Overrides'!$G$11:$G$100,MATCH("A|"&amp;$C58&amp;"|"&amp;$D58,'Subgroup_Overrides'!$H$11:$H$100,0))))&gt;0),INDEX('Subgroup_Overrides'!$F$11:$F$100,MATCH("A|"&amp;$C58&amp;"|"&amp;$D58,'Subgroup_Overrides'!$H$11:$H$100,0)),"INVALID_OVERRIDE")),"INVALID_OVERRIDE")</x:v>
      </x:c>
      <x:c r="CO12919" t="n">
        <x:f>IFERROR(IF(AND(TYPE('Workbook_Formula_Guard'!C622)=TYPE(CN12919),ISBLANK('Workbook_Formula_Guard'!C622)=ISBLANK(CN12919),EXACT('Workbook_Formula_Guard'!C622,CN12919)),0,1),1)</x:f>
        <x:v>0</x:v>
      </x:c>
    </x:row>
    <x:row r="12920">
      <x:c r="CL12920" t="str">
        <x:v>Workbook_Formula_Guard</x:v>
      </x:c>
      <x:c r="CM12920" t="str">
        <x:v>A623</x:v>
      </x:c>
      <x:c r="CN12920" t="str">
        <x:v>Rights_Coverage_View</x:v>
      </x:c>
      <x:c r="CO12920" t="n">
        <x:f>IFERROR(IF(AND(TYPE('Workbook_Formula_Guard'!A623)=TYPE(CN12920),ISBLANK('Workbook_Formula_Guard'!A623)=ISBLANK(CN12920),EXACT('Workbook_Formula_Guard'!A623,CN12920)),0,1),1)</x:f>
        <x:v>0</x:v>
      </x:c>
    </x:row>
    <x:row r="12921">
      <x:c r="CL12921" t="str">
        <x:v>Workbook_Formula_Guard</x:v>
      </x:c>
      <x:c r="CM12921" t="str">
        <x:v>B623</x:v>
      </x:c>
      <x:c r="CN12921" t="str">
        <x:v>K58</x:v>
      </x:c>
      <x:c r="CO12921" t="n">
        <x:f>IFERROR(IF(AND(TYPE('Workbook_Formula_Guard'!B623)=TYPE(CN12921),ISBLANK('Workbook_Formula_Guard'!B623)=ISBLANK(CN12921),EXACT('Workbook_Formula_Guard'!B623,CN12921)),0,1),1)</x:f>
        <x:v>0</x:v>
      </x:c>
    </x:row>
    <x:row r="12922">
      <x:c r="CL12922" t="str">
        <x:v>Workbook_Formula_Guard</x:v>
      </x:c>
      <x:c r="CM12922" t="str">
        <x:v>C623</x:v>
      </x:c>
      <x:c r="CN12922" t="str">
        <x:v>F:=IFERROR(IF(COUNTIF('Subgroup_Overrides'!$H$11:$H$100,"B|"&amp;$C58&amp;"|"&amp;$D58)=0,"",IF(AND(COUNTIF('Subgroup_Overrides'!$H$11:$H$100,"B|"&amp;$C58&amp;"|"&amp;$D58)=1,ISNUMBER(INDEX('Subgroup_Overrides'!$F$11:$F$100,MATCH("B|"&amp;$C58&amp;"|"&amp;$D58,'Subgroup_Overrides'!$H$11:$H$100,0))),NOT(ISBLANK(INDEX('Subgroup_Overrides'!$F$11:$F$100,MATCH("B|"&amp;$C58&amp;"|"&amp;$D58,'Subgroup_Overrides'!$H$11:$H$100,0)))),INDEX('Subgroup_Overrides'!$F$11:$F$100,MATCH("B|"&amp;$C58&amp;"|"&amp;$D58,'Subgroup_Overrides'!$H$11:$H$100,0))&gt;=-1,INDEX('Subgroup_Overrides'!$F$11:$F$100,MATCH("B|"&amp;$C58&amp;"|"&amp;$D58,'Subgroup_Overrides'!$H$11:$H$100,0))&lt;=1,LEN(TRIM(INDEX('Subgroup_Overrides'!$G$11:$G$100,MATCH("B|"&amp;$C58&amp;"|"&amp;$D58,'Subgroup_Overrides'!$H$11:$H$100,0))))&gt;0),INDEX('Subgroup_Overrides'!$F$11:$F$100,MATCH("B|"&amp;$C58&amp;"|"&amp;$D58,'Subgroup_Overrides'!$H$11:$H$100,0)),"INVALID_OVERRIDE")),"INVALID_OVERRIDE")</x:v>
      </x:c>
      <x:c r="CO12922" t="n">
        <x:f>IFERROR(IF(AND(TYPE('Workbook_Formula_Guard'!C623)=TYPE(CN12922),ISBLANK('Workbook_Formula_Guard'!C623)=ISBLANK(CN12922),EXACT('Workbook_Formula_Guard'!C623,CN12922)),0,1),1)</x:f>
        <x:v>0</x:v>
      </x:c>
    </x:row>
    <x:row r="12923">
      <x:c r="CL12923" t="str">
        <x:v>Workbook_Formula_Guard</x:v>
      </x:c>
      <x:c r="CM12923" t="str">
        <x:v>A624</x:v>
      </x:c>
      <x:c r="CN12923" t="str">
        <x:v>Rights_Coverage_View</x:v>
      </x:c>
      <x:c r="CO12923" t="n">
        <x:f>IFERROR(IF(AND(TYPE('Workbook_Formula_Guard'!A624)=TYPE(CN12923),ISBLANK('Workbook_Formula_Guard'!A624)=ISBLANK(CN12923),EXACT('Workbook_Formula_Guard'!A624,CN12923)),0,1),1)</x:f>
        <x:v>0</x:v>
      </x:c>
    </x:row>
    <x:row r="12924">
      <x:c r="CL12924" t="str">
        <x:v>Workbook_Formula_Guard</x:v>
      </x:c>
      <x:c r="CM12924" t="str">
        <x:v>B624</x:v>
      </x:c>
      <x:c r="CN12924" t="str">
        <x:v>L58</x:v>
      </x:c>
      <x:c r="CO12924" t="n">
        <x:f>IFERROR(IF(AND(TYPE('Workbook_Formula_Guard'!B624)=TYPE(CN12924),ISBLANK('Workbook_Formula_Guard'!B624)=ISBLANK(CN12924),EXACT('Workbook_Formula_Guard'!B624,CN12924)),0,1),1)</x:f>
        <x:v>0</x:v>
      </x:c>
    </x:row>
    <x:row r="12925">
      <x:c r="CL12925" t="str">
        <x:v>Workbook_Formula_Guard</x:v>
      </x:c>
      <x:c r="CM12925" t="str">
        <x:v>C624</x:v>
      </x:c>
      <x:c r="CN12925" t="str">
        <x:v>F:=TRIM(B58)</x:v>
      </x:c>
      <x:c r="CO12925" t="n">
        <x:f>IFERROR(IF(AND(TYPE('Workbook_Formula_Guard'!C624)=TYPE(CN12925),ISBLANK('Workbook_Formula_Guard'!C624)=ISBLANK(CN12925),EXACT('Workbook_Formula_Guard'!C624,CN12925)),0,1),1)</x:f>
        <x:v>0</x:v>
      </x:c>
    </x:row>
    <x:row r="12926">
      <x:c r="CL12926" t="str">
        <x:v>Workbook_Formula_Guard</x:v>
      </x:c>
      <x:c r="CM12926" t="str">
        <x:v>A625</x:v>
      </x:c>
      <x:c r="CN12926" t="str">
        <x:v>Rights_Coverage_View</x:v>
      </x:c>
      <x:c r="CO12926" t="n">
        <x:f>IFERROR(IF(AND(TYPE('Workbook_Formula_Guard'!A625)=TYPE(CN12926),ISBLANK('Workbook_Formula_Guard'!A625)=ISBLANK(CN12926),EXACT('Workbook_Formula_Guard'!A625,CN12926)),0,1),1)</x:f>
        <x:v>0</x:v>
      </x:c>
    </x:row>
    <x:row r="12927">
      <x:c r="CL12927" t="str">
        <x:v>Workbook_Formula_Guard</x:v>
      </x:c>
      <x:c r="CM12927" t="str">
        <x:v>B625</x:v>
      </x:c>
      <x:c r="CN12927" t="str">
        <x:v>M58</x:v>
      </x:c>
      <x:c r="CO12927" t="n">
        <x:f>IFERROR(IF(AND(TYPE('Workbook_Formula_Guard'!B625)=TYPE(CN12927),ISBLANK('Workbook_Formula_Guard'!B625)=ISBLANK(CN12927),EXACT('Workbook_Formula_Guard'!B625,CN12927)),0,1),1)</x:f>
        <x:v>0</x:v>
      </x:c>
    </x:row>
    <x:row r="12928">
      <x:c r="CL12928" t="str">
        <x:v>Workbook_Formula_Guard</x:v>
      </x:c>
      <x:c r="CM12928" t="str">
        <x:v>C625</x:v>
      </x:c>
      <x:c r="CN12928" t="str">
        <x:v>F:=IF(ISNUMBER($H58),$H58,"")</x:v>
      </x:c>
      <x:c r="CO12928" t="n">
        <x:f>IFERROR(IF(AND(TYPE('Workbook_Formula_Guard'!C625)=TYPE(CN12928),ISBLANK('Workbook_Formula_Guard'!C625)=ISBLANK(CN12928),EXACT('Workbook_Formula_Guard'!C625,CN12928)),0,1),1)</x:f>
        <x:v>0</x:v>
      </x:c>
    </x:row>
    <x:row r="12929">
      <x:c r="CL12929" t="str">
        <x:v>Workbook_Formula_Guard</x:v>
      </x:c>
      <x:c r="CM12929" t="str">
        <x:v>A626</x:v>
      </x:c>
      <x:c r="CN12929" t="str">
        <x:v>Rights_Coverage_View</x:v>
      </x:c>
      <x:c r="CO12929" t="n">
        <x:f>IFERROR(IF(AND(TYPE('Workbook_Formula_Guard'!A626)=TYPE(CN12929),ISBLANK('Workbook_Formula_Guard'!A626)=ISBLANK(CN12929),EXACT('Workbook_Formula_Guard'!A626,CN12929)),0,1),1)</x:f>
        <x:v>0</x:v>
      </x:c>
    </x:row>
    <x:row r="12930">
      <x:c r="CL12930" t="str">
        <x:v>Workbook_Formula_Guard</x:v>
      </x:c>
      <x:c r="CM12930" t="str">
        <x:v>B626</x:v>
      </x:c>
      <x:c r="CN12930" t="str">
        <x:v>N58</x:v>
      </x:c>
      <x:c r="CO12930" t="n">
        <x:f>IFERROR(IF(AND(TYPE('Workbook_Formula_Guard'!B626)=TYPE(CN12930),ISBLANK('Workbook_Formula_Guard'!B626)=ISBLANK(CN12930),EXACT('Workbook_Formula_Guard'!B626,CN12930)),0,1),1)</x:f>
        <x:v>0</x:v>
      </x:c>
    </x:row>
    <x:row r="12931">
      <x:c r="CL12931" t="str">
        <x:v>Workbook_Formula_Guard</x:v>
      </x:c>
      <x:c r="CM12931" t="str">
        <x:v>C626</x:v>
      </x:c>
      <x:c r="CN12931" t="str">
        <x:v>F:=IF(ISNUMBER($I58),$I58,"")</x:v>
      </x:c>
      <x:c r="CO12931" t="n">
        <x:f>IFERROR(IF(AND(TYPE('Workbook_Formula_Guard'!C626)=TYPE(CN12931),ISBLANK('Workbook_Formula_Guard'!C626)=ISBLANK(CN12931),EXACT('Workbook_Formula_Guard'!C626,CN12931)),0,1),1)</x:f>
        <x:v>0</x:v>
      </x:c>
    </x:row>
    <x:row r="12932">
      <x:c r="CL12932" t="str">
        <x:v>Workbook_Formula_Guard</x:v>
      </x:c>
      <x:c r="CM12932" t="str">
        <x:v>A627</x:v>
      </x:c>
      <x:c r="CN12932" t="str">
        <x:v>Rights_Coverage_View</x:v>
      </x:c>
      <x:c r="CO12932" t="n">
        <x:f>IFERROR(IF(AND(TYPE('Workbook_Formula_Guard'!A627)=TYPE(CN12932),ISBLANK('Workbook_Formula_Guard'!A627)=ISBLANK(CN12932),EXACT('Workbook_Formula_Guard'!A627,CN12932)),0,1),1)</x:f>
        <x:v>0</x:v>
      </x:c>
    </x:row>
    <x:row r="12933">
      <x:c r="CL12933" t="str">
        <x:v>Workbook_Formula_Guard</x:v>
      </x:c>
      <x:c r="CM12933" t="str">
        <x:v>B627</x:v>
      </x:c>
      <x:c r="CN12933" t="str">
        <x:v>O58</x:v>
      </x:c>
      <x:c r="CO12933" t="n">
        <x:f>IFERROR(IF(AND(TYPE('Workbook_Formula_Guard'!B627)=TYPE(CN12933),ISBLANK('Workbook_Formula_Guard'!B627)=ISBLANK(CN12933),EXACT('Workbook_Formula_Guard'!B627,CN12933)),0,1),1)</x:f>
        <x:v>0</x:v>
      </x:c>
    </x:row>
    <x:row r="12934">
      <x:c r="CL12934" t="str">
        <x:v>Workbook_Formula_Guard</x:v>
      </x:c>
      <x:c r="CM12934" t="str">
        <x:v>C627</x:v>
      </x:c>
      <x:c r="CN12934" t="str">
        <x:v>F:=IF(ISNUMBER($M58),$B58&amp;"|"&amp;ROUND($M58*1000000000000,0),"")</x:v>
      </x:c>
      <x:c r="CO12934" t="n">
        <x:f>IFERROR(IF(AND(TYPE('Workbook_Formula_Guard'!C627)=TYPE(CN12934),ISBLANK('Workbook_Formula_Guard'!C627)=ISBLANK(CN12934),EXACT('Workbook_Formula_Guard'!C627,CN12934)),0,1),1)</x:f>
        <x:v>0</x:v>
      </x:c>
    </x:row>
    <x:row r="12935">
      <x:c r="CL12935" t="str">
        <x:v>Workbook_Formula_Guard</x:v>
      </x:c>
      <x:c r="CM12935" t="str">
        <x:v>A628</x:v>
      </x:c>
      <x:c r="CN12935" t="str">
        <x:v>Rights_Coverage_View</x:v>
      </x:c>
      <x:c r="CO12935" t="n">
        <x:f>IFERROR(IF(AND(TYPE('Workbook_Formula_Guard'!A628)=TYPE(CN12935),ISBLANK('Workbook_Formula_Guard'!A628)=ISBLANK(CN12935),EXACT('Workbook_Formula_Guard'!A628,CN12935)),0,1),1)</x:f>
        <x:v>0</x:v>
      </x:c>
    </x:row>
    <x:row r="12936">
      <x:c r="CL12936" t="str">
        <x:v>Workbook_Formula_Guard</x:v>
      </x:c>
      <x:c r="CM12936" t="str">
        <x:v>B628</x:v>
      </x:c>
      <x:c r="CN12936" t="str">
        <x:v>P58</x:v>
      </x:c>
      <x:c r="CO12936" t="n">
        <x:f>IFERROR(IF(AND(TYPE('Workbook_Formula_Guard'!B628)=TYPE(CN12936),ISBLANK('Workbook_Formula_Guard'!B628)=ISBLANK(CN12936),EXACT('Workbook_Formula_Guard'!B628,CN12936)),0,1),1)</x:f>
        <x:v>0</x:v>
      </x:c>
    </x:row>
    <x:row r="12937">
      <x:c r="CL12937" t="str">
        <x:v>Workbook_Formula_Guard</x:v>
      </x:c>
      <x:c r="CM12937" t="str">
        <x:v>C628</x:v>
      </x:c>
      <x:c r="CN12937" t="str">
        <x:v>F:=IF(ISNUMBER($N58),$B58&amp;"|"&amp;ROUND($N58*1000000000000,0),"")</x:v>
      </x:c>
      <x:c r="CO12937" t="n">
        <x:f>IFERROR(IF(AND(TYPE('Workbook_Formula_Guard'!C628)=TYPE(CN12937),ISBLANK('Workbook_Formula_Guard'!C628)=ISBLANK(CN12937),EXACT('Workbook_Formula_Guard'!C628,CN12937)),0,1),1)</x:f>
        <x:v>0</x:v>
      </x:c>
    </x:row>
    <x:row r="12938">
      <x:c r="CL12938" t="str">
        <x:v>Workbook_Formula_Guard</x:v>
      </x:c>
      <x:c r="CM12938" t="str">
        <x:v>A629</x:v>
      </x:c>
      <x:c r="CN12938" t="str">
        <x:v>Rights_Coverage_View</x:v>
      </x:c>
      <x:c r="CO12938" t="n">
        <x:f>IFERROR(IF(AND(TYPE('Workbook_Formula_Guard'!A629)=TYPE(CN12938),ISBLANK('Workbook_Formula_Guard'!A629)=ISBLANK(CN12938),EXACT('Workbook_Formula_Guard'!A629,CN12938)),0,1),1)</x:f>
        <x:v>0</x:v>
      </x:c>
    </x:row>
    <x:row r="12939">
      <x:c r="CL12939" t="str">
        <x:v>Workbook_Formula_Guard</x:v>
      </x:c>
      <x:c r="CM12939" t="str">
        <x:v>B629</x:v>
      </x:c>
      <x:c r="CN12939" t="str">
        <x:v>F59</x:v>
      </x:c>
      <x:c r="CO12939" t="n">
        <x:f>IFERROR(IF(AND(TYPE('Workbook_Formula_Guard'!B629)=TYPE(CN12939),ISBLANK('Workbook_Formula_Guard'!B629)=ISBLANK(CN12939),EXACT('Workbook_Formula_Guard'!B629,CN12939)),0,1),1)</x:f>
        <x:v>0</x:v>
      </x:c>
    </x:row>
    <x:row r="12940">
      <x:c r="CL12940" t="str">
        <x:v>Workbook_Formula_Guard</x:v>
      </x:c>
      <x:c r="CM12940" t="str">
        <x:v>C629</x:v>
      </x:c>
      <x:c r="CN12940" t="str">
        <x:v>F:=INDEX(I_prop!$B$7:$H$13, MATCH($C59, I_prop!$A$7:$A$13,0), MATCH($D59, I_prop!$B$6:$H$6,0))</x:v>
      </x:c>
      <x:c r="CO12940" t="n">
        <x:f>IFERROR(IF(AND(TYPE('Workbook_Formula_Guard'!C629)=TYPE(CN12940),ISBLANK('Workbook_Formula_Guard'!C629)=ISBLANK(CN12940),EXACT('Workbook_Formula_Guard'!C629,CN12940)),0,1),1)</x:f>
        <x:v>0</x:v>
      </x:c>
    </x:row>
    <x:row r="12941">
      <x:c r="CL12941" t="str">
        <x:v>Workbook_Formula_Guard</x:v>
      </x:c>
      <x:c r="CM12941" t="str">
        <x:v>A630</x:v>
      </x:c>
      <x:c r="CN12941" t="str">
        <x:v>Rights_Coverage_View</x:v>
      </x:c>
      <x:c r="CO12941" t="n">
        <x:f>IFERROR(IF(AND(TYPE('Workbook_Formula_Guard'!A630)=TYPE(CN12941),ISBLANK('Workbook_Formula_Guard'!A630)=ISBLANK(CN12941),EXACT('Workbook_Formula_Guard'!A630,CN12941)),0,1),1)</x:f>
        <x:v>0</x:v>
      </x:c>
    </x:row>
    <x:row r="12942">
      <x:c r="CL12942" t="str">
        <x:v>Workbook_Formula_Guard</x:v>
      </x:c>
      <x:c r="CM12942" t="str">
        <x:v>B630</x:v>
      </x:c>
      <x:c r="CN12942" t="str">
        <x:v>G59</x:v>
      </x:c>
      <x:c r="CO12942" t="n">
        <x:f>IFERROR(IF(AND(TYPE('Workbook_Formula_Guard'!B630)=TYPE(CN12942),ISBLANK('Workbook_Formula_Guard'!B630)=ISBLANK(CN12942),EXACT('Workbook_Formula_Guard'!B630,CN12942)),0,1),1)</x:f>
        <x:v>0</x:v>
      </x:c>
    </x:row>
    <x:row r="12943">
      <x:c r="CL12943" t="str">
        <x:v>Workbook_Formula_Guard</x:v>
      </x:c>
      <x:c r="CM12943" t="str">
        <x:v>C630</x:v>
      </x:c>
      <x:c r="CN12943" t="str">
        <x:v>F:=INDEX(I_prop!$B$18:$H$24, MATCH($C59, I_prop!$A$18:$A$24,0), MATCH($D59, I_prop!$B$17:$H$17,0))</x:v>
      </x:c>
      <x:c r="CO12943" t="n">
        <x:f>IFERROR(IF(AND(TYPE('Workbook_Formula_Guard'!C630)=TYPE(CN12943),ISBLANK('Workbook_Formula_Guard'!C630)=ISBLANK(CN12943),EXACT('Workbook_Formula_Guard'!C630,CN12943)),0,1),1)</x:f>
        <x:v>0</x:v>
      </x:c>
    </x:row>
    <x:row r="12944">
      <x:c r="CL12944" t="str">
        <x:v>Workbook_Formula_Guard</x:v>
      </x:c>
      <x:c r="CM12944" t="str">
        <x:v>A631</x:v>
      </x:c>
      <x:c r="CN12944" t="str">
        <x:v>Rights_Coverage_View</x:v>
      </x:c>
      <x:c r="CO12944" t="n">
        <x:f>IFERROR(IF(AND(TYPE('Workbook_Formula_Guard'!A631)=TYPE(CN12944),ISBLANK('Workbook_Formula_Guard'!A631)=ISBLANK(CN12944),EXACT('Workbook_Formula_Guard'!A631,CN12944)),0,1),1)</x:f>
        <x:v>0</x:v>
      </x:c>
    </x:row>
    <x:row r="12945">
      <x:c r="CL12945" t="str">
        <x:v>Workbook_Formula_Guard</x:v>
      </x:c>
      <x:c r="CM12945" t="str">
        <x:v>B631</x:v>
      </x:c>
      <x:c r="CN12945" t="str">
        <x:v>H59</x:v>
      </x:c>
      <x:c r="CO12945" t="n">
        <x:f>IFERROR(IF(AND(TYPE('Workbook_Formula_Guard'!B631)=TYPE(CN12945),ISBLANK('Workbook_Formula_Guard'!B631)=ISBLANK(CN12945),EXACT('Workbook_Formula_Guard'!B631,CN12945)),0,1),1)</x:f>
        <x:v>0</x:v>
      </x:c>
    </x:row>
    <x:row r="12946">
      <x:c r="CL12946" t="str">
        <x:v>Workbook_Formula_Guard</x:v>
      </x:c>
      <x:c r="CM12946" t="str">
        <x:v>C631</x:v>
      </x:c>
      <x:c r="CN12946" t="str">
        <x:v>F:=IF(ISNUMBER($J59),$J59,IF($J59="INVALID_OVERRIDE","INVALID_OVERRIDE",IF($F59&lt;0,MAX(-1,'Subgroup_Overrides'!$B$7*$F59),$F59)))</x:v>
      </x:c>
      <x:c r="CO12946" t="n">
        <x:f>IFERROR(IF(AND(TYPE('Workbook_Formula_Guard'!C631)=TYPE(CN12946),ISBLANK('Workbook_Formula_Guard'!C631)=ISBLANK(CN12946),EXACT('Workbook_Formula_Guard'!C631,CN12946)),0,1),1)</x:f>
        <x:v>0</x:v>
      </x:c>
    </x:row>
    <x:row r="12947">
      <x:c r="CL12947" t="str">
        <x:v>Workbook_Formula_Guard</x:v>
      </x:c>
      <x:c r="CM12947" t="str">
        <x:v>A632</x:v>
      </x:c>
      <x:c r="CN12947" t="str">
        <x:v>Rights_Coverage_View</x:v>
      </x:c>
      <x:c r="CO12947" t="n">
        <x:f>IFERROR(IF(AND(TYPE('Workbook_Formula_Guard'!A632)=TYPE(CN12947),ISBLANK('Workbook_Formula_Guard'!A632)=ISBLANK(CN12947),EXACT('Workbook_Formula_Guard'!A632,CN12947)),0,1),1)</x:f>
        <x:v>0</x:v>
      </x:c>
    </x:row>
    <x:row r="12948">
      <x:c r="CL12948" t="str">
        <x:v>Workbook_Formula_Guard</x:v>
      </x:c>
      <x:c r="CM12948" t="str">
        <x:v>B632</x:v>
      </x:c>
      <x:c r="CN12948" t="str">
        <x:v>I59</x:v>
      </x:c>
      <x:c r="CO12948" t="n">
        <x:f>IFERROR(IF(AND(TYPE('Workbook_Formula_Guard'!B632)=TYPE(CN12948),ISBLANK('Workbook_Formula_Guard'!B632)=ISBLANK(CN12948),EXACT('Workbook_Formula_Guard'!B632,CN12948)),0,1),1)</x:f>
        <x:v>0</x:v>
      </x:c>
    </x:row>
    <x:row r="12949">
      <x:c r="CL12949" t="str">
        <x:v>Workbook_Formula_Guard</x:v>
      </x:c>
      <x:c r="CM12949" t="str">
        <x:v>C632</x:v>
      </x:c>
      <x:c r="CN12949" t="str">
        <x:v>F:=IF(ISNUMBER($K59),$K59,IF($K59="INVALID_OVERRIDE","INVALID_OVERRIDE",IF($G59&lt;0,MAX(-1,'Subgroup_Overrides'!$B$7*$G59),$G59)))</x:v>
      </x:c>
      <x:c r="CO12949" t="n">
        <x:f>IFERROR(IF(AND(TYPE('Workbook_Formula_Guard'!C632)=TYPE(CN12949),ISBLANK('Workbook_Formula_Guard'!C632)=ISBLANK(CN12949),EXACT('Workbook_Formula_Guard'!C632,CN12949)),0,1),1)</x:f>
        <x:v>0</x:v>
      </x:c>
    </x:row>
    <x:row r="12950">
      <x:c r="CL12950" t="str">
        <x:v>Workbook_Formula_Guard</x:v>
      </x:c>
      <x:c r="CM12950" t="str">
        <x:v>A633</x:v>
      </x:c>
      <x:c r="CN12950" t="str">
        <x:v>Rights_Coverage_View</x:v>
      </x:c>
      <x:c r="CO12950" t="n">
        <x:f>IFERROR(IF(AND(TYPE('Workbook_Formula_Guard'!A633)=TYPE(CN12950),ISBLANK('Workbook_Formula_Guard'!A633)=ISBLANK(CN12950),EXACT('Workbook_Formula_Guard'!A633,CN12950)),0,1),1)</x:f>
        <x:v>0</x:v>
      </x:c>
    </x:row>
    <x:row r="12951">
      <x:c r="CL12951" t="str">
        <x:v>Workbook_Formula_Guard</x:v>
      </x:c>
      <x:c r="CM12951" t="str">
        <x:v>B633</x:v>
      </x:c>
      <x:c r="CN12951" t="str">
        <x:v>J59</x:v>
      </x:c>
      <x:c r="CO12951" t="n">
        <x:f>IFERROR(IF(AND(TYPE('Workbook_Formula_Guard'!B633)=TYPE(CN12951),ISBLANK('Workbook_Formula_Guard'!B633)=ISBLANK(CN12951),EXACT('Workbook_Formula_Guard'!B633,CN12951)),0,1),1)</x:f>
        <x:v>0</x:v>
      </x:c>
    </x:row>
    <x:row r="12952">
      <x:c r="CL12952" t="str">
        <x:v>Workbook_Formula_Guard</x:v>
      </x:c>
      <x:c r="CM12952" t="str">
        <x:v>C633</x:v>
      </x:c>
      <x:c r="CN12952" t="str">
        <x:v>F:=IFERROR(IF(COUNTIF('Subgroup_Overrides'!$H$11:$H$100,"A|"&amp;$C59&amp;"|"&amp;$D59)=0,"",IF(AND(COUNTIF('Subgroup_Overrides'!$H$11:$H$100,"A|"&amp;$C59&amp;"|"&amp;$D59)=1,ISNUMBER(INDEX('Subgroup_Overrides'!$F$11:$F$100,MATCH("A|"&amp;$C59&amp;"|"&amp;$D59,'Subgroup_Overrides'!$H$11:$H$100,0))),NOT(ISBLANK(INDEX('Subgroup_Overrides'!$F$11:$F$100,MATCH("A|"&amp;$C59&amp;"|"&amp;$D59,'Subgroup_Overrides'!$H$11:$H$100,0)))),INDEX('Subgroup_Overrides'!$F$11:$F$100,MATCH("A|"&amp;$C59&amp;"|"&amp;$D59,'Subgroup_Overrides'!$H$11:$H$100,0))&gt;=-1,INDEX('Subgroup_Overrides'!$F$11:$F$100,MATCH("A|"&amp;$C59&amp;"|"&amp;$D59,'Subgroup_Overrides'!$H$11:$H$100,0))&lt;=1,LEN(TRIM(INDEX('Subgroup_Overrides'!$G$11:$G$100,MATCH("A|"&amp;$C59&amp;"|"&amp;$D59,'Subgroup_Overrides'!$H$11:$H$100,0))))&gt;0),INDEX('Subgroup_Overrides'!$F$11:$F$100,MATCH("A|"&amp;$C59&amp;"|"&amp;$D59,'Subgroup_Overrides'!$H$11:$H$100,0)),"INVALID_OVERRIDE")),"INVALID_OVERRIDE")</x:v>
      </x:c>
      <x:c r="CO12952" t="n">
        <x:f>IFERROR(IF(AND(TYPE('Workbook_Formula_Guard'!C633)=TYPE(CN12952),ISBLANK('Workbook_Formula_Guard'!C633)=ISBLANK(CN12952),EXACT('Workbook_Formula_Guard'!C633,CN12952)),0,1),1)</x:f>
        <x:v>0</x:v>
      </x:c>
    </x:row>
    <x:row r="12953">
      <x:c r="CL12953" t="str">
        <x:v>Workbook_Formula_Guard</x:v>
      </x:c>
      <x:c r="CM12953" t="str">
        <x:v>A634</x:v>
      </x:c>
      <x:c r="CN12953" t="str">
        <x:v>Rights_Coverage_View</x:v>
      </x:c>
      <x:c r="CO12953" t="n">
        <x:f>IFERROR(IF(AND(TYPE('Workbook_Formula_Guard'!A634)=TYPE(CN12953),ISBLANK('Workbook_Formula_Guard'!A634)=ISBLANK(CN12953),EXACT('Workbook_Formula_Guard'!A634,CN12953)),0,1),1)</x:f>
        <x:v>0</x:v>
      </x:c>
    </x:row>
    <x:row r="12954">
      <x:c r="CL12954" t="str">
        <x:v>Workbook_Formula_Guard</x:v>
      </x:c>
      <x:c r="CM12954" t="str">
        <x:v>B634</x:v>
      </x:c>
      <x:c r="CN12954" t="str">
        <x:v>K59</x:v>
      </x:c>
      <x:c r="CO12954" t="n">
        <x:f>IFERROR(IF(AND(TYPE('Workbook_Formula_Guard'!B634)=TYPE(CN12954),ISBLANK('Workbook_Formula_Guard'!B634)=ISBLANK(CN12954),EXACT('Workbook_Formula_Guard'!B634,CN12954)),0,1),1)</x:f>
        <x:v>0</x:v>
      </x:c>
    </x:row>
    <x:row r="12955">
      <x:c r="CL12955" t="str">
        <x:v>Workbook_Formula_Guard</x:v>
      </x:c>
      <x:c r="CM12955" t="str">
        <x:v>C634</x:v>
      </x:c>
      <x:c r="CN12955" t="str">
        <x:v>F:=IFERROR(IF(COUNTIF('Subgroup_Overrides'!$H$11:$H$100,"B|"&amp;$C59&amp;"|"&amp;$D59)=0,"",IF(AND(COUNTIF('Subgroup_Overrides'!$H$11:$H$100,"B|"&amp;$C59&amp;"|"&amp;$D59)=1,ISNUMBER(INDEX('Subgroup_Overrides'!$F$11:$F$100,MATCH("B|"&amp;$C59&amp;"|"&amp;$D59,'Subgroup_Overrides'!$H$11:$H$100,0))),NOT(ISBLANK(INDEX('Subgroup_Overrides'!$F$11:$F$100,MATCH("B|"&amp;$C59&amp;"|"&amp;$D59,'Subgroup_Overrides'!$H$11:$H$100,0)))),INDEX('Subgroup_Overrides'!$F$11:$F$100,MATCH("B|"&amp;$C59&amp;"|"&amp;$D59,'Subgroup_Overrides'!$H$11:$H$100,0))&gt;=-1,INDEX('Subgroup_Overrides'!$F$11:$F$100,MATCH("B|"&amp;$C59&amp;"|"&amp;$D59,'Subgroup_Overrides'!$H$11:$H$100,0))&lt;=1,LEN(TRIM(INDEX('Subgroup_Overrides'!$G$11:$G$100,MATCH("B|"&amp;$C59&amp;"|"&amp;$D59,'Subgroup_Overrides'!$H$11:$H$100,0))))&gt;0),INDEX('Subgroup_Overrides'!$F$11:$F$100,MATCH("B|"&amp;$C59&amp;"|"&amp;$D59,'Subgroup_Overrides'!$H$11:$H$100,0)),"INVALID_OVERRIDE")),"INVALID_OVERRIDE")</x:v>
      </x:c>
      <x:c r="CO12955" t="n">
        <x:f>IFERROR(IF(AND(TYPE('Workbook_Formula_Guard'!C634)=TYPE(CN12955),ISBLANK('Workbook_Formula_Guard'!C634)=ISBLANK(CN12955),EXACT('Workbook_Formula_Guard'!C634,CN12955)),0,1),1)</x:f>
        <x:v>0</x:v>
      </x:c>
    </x:row>
    <x:row r="12956">
      <x:c r="CL12956" t="str">
        <x:v>Workbook_Formula_Guard</x:v>
      </x:c>
      <x:c r="CM12956" t="str">
        <x:v>A635</x:v>
      </x:c>
      <x:c r="CN12956" t="str">
        <x:v>Rights_Coverage_View</x:v>
      </x:c>
      <x:c r="CO12956" t="n">
        <x:f>IFERROR(IF(AND(TYPE('Workbook_Formula_Guard'!A635)=TYPE(CN12956),ISBLANK('Workbook_Formula_Guard'!A635)=ISBLANK(CN12956),EXACT('Workbook_Formula_Guard'!A635,CN12956)),0,1),1)</x:f>
        <x:v>0</x:v>
      </x:c>
    </x:row>
    <x:row r="12957">
      <x:c r="CL12957" t="str">
        <x:v>Workbook_Formula_Guard</x:v>
      </x:c>
      <x:c r="CM12957" t="str">
        <x:v>B635</x:v>
      </x:c>
      <x:c r="CN12957" t="str">
        <x:v>L59</x:v>
      </x:c>
      <x:c r="CO12957" t="n">
        <x:f>IFERROR(IF(AND(TYPE('Workbook_Formula_Guard'!B635)=TYPE(CN12957),ISBLANK('Workbook_Formula_Guard'!B635)=ISBLANK(CN12957),EXACT('Workbook_Formula_Guard'!B635,CN12957)),0,1),1)</x:f>
        <x:v>0</x:v>
      </x:c>
    </x:row>
    <x:row r="12958">
      <x:c r="CL12958" t="str">
        <x:v>Workbook_Formula_Guard</x:v>
      </x:c>
      <x:c r="CM12958" t="str">
        <x:v>C635</x:v>
      </x:c>
      <x:c r="CN12958" t="str">
        <x:v>F:=TRIM(B59)</x:v>
      </x:c>
      <x:c r="CO12958" t="n">
        <x:f>IFERROR(IF(AND(TYPE('Workbook_Formula_Guard'!C635)=TYPE(CN12958),ISBLANK('Workbook_Formula_Guard'!C635)=ISBLANK(CN12958),EXACT('Workbook_Formula_Guard'!C635,CN12958)),0,1),1)</x:f>
        <x:v>0</x:v>
      </x:c>
    </x:row>
    <x:row r="12959">
      <x:c r="CL12959" t="str">
        <x:v>Workbook_Formula_Guard</x:v>
      </x:c>
      <x:c r="CM12959" t="str">
        <x:v>A636</x:v>
      </x:c>
      <x:c r="CN12959" t="str">
        <x:v>Rights_Coverage_View</x:v>
      </x:c>
      <x:c r="CO12959" t="n">
        <x:f>IFERROR(IF(AND(TYPE('Workbook_Formula_Guard'!A636)=TYPE(CN12959),ISBLANK('Workbook_Formula_Guard'!A636)=ISBLANK(CN12959),EXACT('Workbook_Formula_Guard'!A636,CN12959)),0,1),1)</x:f>
        <x:v>0</x:v>
      </x:c>
    </x:row>
    <x:row r="12960">
      <x:c r="CL12960" t="str">
        <x:v>Workbook_Formula_Guard</x:v>
      </x:c>
      <x:c r="CM12960" t="str">
        <x:v>B636</x:v>
      </x:c>
      <x:c r="CN12960" t="str">
        <x:v>M59</x:v>
      </x:c>
      <x:c r="CO12960" t="n">
        <x:f>IFERROR(IF(AND(TYPE('Workbook_Formula_Guard'!B636)=TYPE(CN12960),ISBLANK('Workbook_Formula_Guard'!B636)=ISBLANK(CN12960),EXACT('Workbook_Formula_Guard'!B636,CN12960)),0,1),1)</x:f>
        <x:v>0</x:v>
      </x:c>
    </x:row>
    <x:row r="12961">
      <x:c r="CL12961" t="str">
        <x:v>Workbook_Formula_Guard</x:v>
      </x:c>
      <x:c r="CM12961" t="str">
        <x:v>C636</x:v>
      </x:c>
      <x:c r="CN12961" t="str">
        <x:v>F:=IF(ISNUMBER($H59),$H59,"")</x:v>
      </x:c>
      <x:c r="CO12961" t="n">
        <x:f>IFERROR(IF(AND(TYPE('Workbook_Formula_Guard'!C636)=TYPE(CN12961),ISBLANK('Workbook_Formula_Guard'!C636)=ISBLANK(CN12961),EXACT('Workbook_Formula_Guard'!C636,CN12961)),0,1),1)</x:f>
        <x:v>0</x:v>
      </x:c>
    </x:row>
    <x:row r="12962">
      <x:c r="CL12962" t="str">
        <x:v>Workbook_Formula_Guard</x:v>
      </x:c>
      <x:c r="CM12962" t="str">
        <x:v>A637</x:v>
      </x:c>
      <x:c r="CN12962" t="str">
        <x:v>Rights_Coverage_View</x:v>
      </x:c>
      <x:c r="CO12962" t="n">
        <x:f>IFERROR(IF(AND(TYPE('Workbook_Formula_Guard'!A637)=TYPE(CN12962),ISBLANK('Workbook_Formula_Guard'!A637)=ISBLANK(CN12962),EXACT('Workbook_Formula_Guard'!A637,CN12962)),0,1),1)</x:f>
        <x:v>0</x:v>
      </x:c>
    </x:row>
    <x:row r="12963">
      <x:c r="CL12963" t="str">
        <x:v>Workbook_Formula_Guard</x:v>
      </x:c>
      <x:c r="CM12963" t="str">
        <x:v>B637</x:v>
      </x:c>
      <x:c r="CN12963" t="str">
        <x:v>N59</x:v>
      </x:c>
      <x:c r="CO12963" t="n">
        <x:f>IFERROR(IF(AND(TYPE('Workbook_Formula_Guard'!B637)=TYPE(CN12963),ISBLANK('Workbook_Formula_Guard'!B637)=ISBLANK(CN12963),EXACT('Workbook_Formula_Guard'!B637,CN12963)),0,1),1)</x:f>
        <x:v>0</x:v>
      </x:c>
    </x:row>
    <x:row r="12964">
      <x:c r="CL12964" t="str">
        <x:v>Workbook_Formula_Guard</x:v>
      </x:c>
      <x:c r="CM12964" t="str">
        <x:v>C637</x:v>
      </x:c>
      <x:c r="CN12964" t="str">
        <x:v>F:=IF(ISNUMBER($I59),$I59,"")</x:v>
      </x:c>
      <x:c r="CO12964" t="n">
        <x:f>IFERROR(IF(AND(TYPE('Workbook_Formula_Guard'!C637)=TYPE(CN12964),ISBLANK('Workbook_Formula_Guard'!C637)=ISBLANK(CN12964),EXACT('Workbook_Formula_Guard'!C637,CN12964)),0,1),1)</x:f>
        <x:v>0</x:v>
      </x:c>
    </x:row>
    <x:row r="12965">
      <x:c r="CL12965" t="str">
        <x:v>Workbook_Formula_Guard</x:v>
      </x:c>
      <x:c r="CM12965" t="str">
        <x:v>A638</x:v>
      </x:c>
      <x:c r="CN12965" t="str">
        <x:v>Rights_Coverage_View</x:v>
      </x:c>
      <x:c r="CO12965" t="n">
        <x:f>IFERROR(IF(AND(TYPE('Workbook_Formula_Guard'!A638)=TYPE(CN12965),ISBLANK('Workbook_Formula_Guard'!A638)=ISBLANK(CN12965),EXACT('Workbook_Formula_Guard'!A638,CN12965)),0,1),1)</x:f>
        <x:v>0</x:v>
      </x:c>
    </x:row>
    <x:row r="12966">
      <x:c r="CL12966" t="str">
        <x:v>Workbook_Formula_Guard</x:v>
      </x:c>
      <x:c r="CM12966" t="str">
        <x:v>B638</x:v>
      </x:c>
      <x:c r="CN12966" t="str">
        <x:v>O59</x:v>
      </x:c>
      <x:c r="CO12966" t="n">
        <x:f>IFERROR(IF(AND(TYPE('Workbook_Formula_Guard'!B638)=TYPE(CN12966),ISBLANK('Workbook_Formula_Guard'!B638)=ISBLANK(CN12966),EXACT('Workbook_Formula_Guard'!B638,CN12966)),0,1),1)</x:f>
        <x:v>0</x:v>
      </x:c>
    </x:row>
    <x:row r="12967">
      <x:c r="CL12967" t="str">
        <x:v>Workbook_Formula_Guard</x:v>
      </x:c>
      <x:c r="CM12967" t="str">
        <x:v>C638</x:v>
      </x:c>
      <x:c r="CN12967" t="str">
        <x:v>F:=IF(ISNUMBER($M59),$B59&amp;"|"&amp;ROUND($M59*1000000000000,0),"")</x:v>
      </x:c>
      <x:c r="CO12967" t="n">
        <x:f>IFERROR(IF(AND(TYPE('Workbook_Formula_Guard'!C638)=TYPE(CN12967),ISBLANK('Workbook_Formula_Guard'!C638)=ISBLANK(CN12967),EXACT('Workbook_Formula_Guard'!C638,CN12967)),0,1),1)</x:f>
        <x:v>0</x:v>
      </x:c>
    </x:row>
    <x:row r="12968">
      <x:c r="CL12968" t="str">
        <x:v>Workbook_Formula_Guard</x:v>
      </x:c>
      <x:c r="CM12968" t="str">
        <x:v>A639</x:v>
      </x:c>
      <x:c r="CN12968" t="str">
        <x:v>Rights_Coverage_View</x:v>
      </x:c>
      <x:c r="CO12968" t="n">
        <x:f>IFERROR(IF(AND(TYPE('Workbook_Formula_Guard'!A639)=TYPE(CN12968),ISBLANK('Workbook_Formula_Guard'!A639)=ISBLANK(CN12968),EXACT('Workbook_Formula_Guard'!A639,CN12968)),0,1),1)</x:f>
        <x:v>0</x:v>
      </x:c>
    </x:row>
    <x:row r="12969">
      <x:c r="CL12969" t="str">
        <x:v>Workbook_Formula_Guard</x:v>
      </x:c>
      <x:c r="CM12969" t="str">
        <x:v>B639</x:v>
      </x:c>
      <x:c r="CN12969" t="str">
        <x:v>P59</x:v>
      </x:c>
      <x:c r="CO12969" t="n">
        <x:f>IFERROR(IF(AND(TYPE('Workbook_Formula_Guard'!B639)=TYPE(CN12969),ISBLANK('Workbook_Formula_Guard'!B639)=ISBLANK(CN12969),EXACT('Workbook_Formula_Guard'!B639,CN12969)),0,1),1)</x:f>
        <x:v>0</x:v>
      </x:c>
    </x:row>
    <x:row r="12970">
      <x:c r="CL12970" t="str">
        <x:v>Workbook_Formula_Guard</x:v>
      </x:c>
      <x:c r="CM12970" t="str">
        <x:v>C639</x:v>
      </x:c>
      <x:c r="CN12970" t="str">
        <x:v>F:=IF(ISNUMBER($N59),$B59&amp;"|"&amp;ROUND($N59*1000000000000,0),"")</x:v>
      </x:c>
      <x:c r="CO12970" t="n">
        <x:f>IFERROR(IF(AND(TYPE('Workbook_Formula_Guard'!C639)=TYPE(CN12970),ISBLANK('Workbook_Formula_Guard'!C639)=ISBLANK(CN12970),EXACT('Workbook_Formula_Guard'!C639,CN12970)),0,1),1)</x:f>
        <x:v>0</x:v>
      </x:c>
    </x:row>
    <x:row r="12971">
      <x:c r="CL12971" t="str">
        <x:v>Workbook_Formula_Guard</x:v>
      </x:c>
      <x:c r="CM12971" t="str">
        <x:v>A640</x:v>
      </x:c>
      <x:c r="CN12971" t="str">
        <x:v>Rights_Coverage_View</x:v>
      </x:c>
      <x:c r="CO12971" t="n">
        <x:f>IFERROR(IF(AND(TYPE('Workbook_Formula_Guard'!A640)=TYPE(CN12971),ISBLANK('Workbook_Formula_Guard'!A640)=ISBLANK(CN12971),EXACT('Workbook_Formula_Guard'!A640,CN12971)),0,1),1)</x:f>
        <x:v>0</x:v>
      </x:c>
    </x:row>
    <x:row r="12972">
      <x:c r="CL12972" t="str">
        <x:v>Workbook_Formula_Guard</x:v>
      </x:c>
      <x:c r="CM12972" t="str">
        <x:v>B640</x:v>
      </x:c>
      <x:c r="CN12972" t="str">
        <x:v>F60</x:v>
      </x:c>
      <x:c r="CO12972" t="n">
        <x:f>IFERROR(IF(AND(TYPE('Workbook_Formula_Guard'!B640)=TYPE(CN12972),ISBLANK('Workbook_Formula_Guard'!B640)=ISBLANK(CN12972),EXACT('Workbook_Formula_Guard'!B640,CN12972)),0,1),1)</x:f>
        <x:v>0</x:v>
      </x:c>
    </x:row>
    <x:row r="12973">
      <x:c r="CL12973" t="str">
        <x:v>Workbook_Formula_Guard</x:v>
      </x:c>
      <x:c r="CM12973" t="str">
        <x:v>C640</x:v>
      </x:c>
      <x:c r="CN12973" t="str">
        <x:v>F:=INDEX(I_prop!$B$7:$H$13, MATCH($C60, I_prop!$A$7:$A$13,0), MATCH($D60, I_prop!$B$6:$H$6,0))</x:v>
      </x:c>
      <x:c r="CO12973" t="n">
        <x:f>IFERROR(IF(AND(TYPE('Workbook_Formula_Guard'!C640)=TYPE(CN12973),ISBLANK('Workbook_Formula_Guard'!C640)=ISBLANK(CN12973),EXACT('Workbook_Formula_Guard'!C640,CN12973)),0,1),1)</x:f>
        <x:v>0</x:v>
      </x:c>
    </x:row>
    <x:row r="12974">
      <x:c r="CL12974" t="str">
        <x:v>Workbook_Formula_Guard</x:v>
      </x:c>
      <x:c r="CM12974" t="str">
        <x:v>A641</x:v>
      </x:c>
      <x:c r="CN12974" t="str">
        <x:v>Rights_Coverage_View</x:v>
      </x:c>
      <x:c r="CO12974" t="n">
        <x:f>IFERROR(IF(AND(TYPE('Workbook_Formula_Guard'!A641)=TYPE(CN12974),ISBLANK('Workbook_Formula_Guard'!A641)=ISBLANK(CN12974),EXACT('Workbook_Formula_Guard'!A641,CN12974)),0,1),1)</x:f>
        <x:v>0</x:v>
      </x:c>
    </x:row>
    <x:row r="12975">
      <x:c r="CL12975" t="str">
        <x:v>Workbook_Formula_Guard</x:v>
      </x:c>
      <x:c r="CM12975" t="str">
        <x:v>B641</x:v>
      </x:c>
      <x:c r="CN12975" t="str">
        <x:v>G60</x:v>
      </x:c>
      <x:c r="CO12975" t="n">
        <x:f>IFERROR(IF(AND(TYPE('Workbook_Formula_Guard'!B641)=TYPE(CN12975),ISBLANK('Workbook_Formula_Guard'!B641)=ISBLANK(CN12975),EXACT('Workbook_Formula_Guard'!B641,CN12975)),0,1),1)</x:f>
        <x:v>0</x:v>
      </x:c>
    </x:row>
    <x:row r="12976">
      <x:c r="CL12976" t="str">
        <x:v>Workbook_Formula_Guard</x:v>
      </x:c>
      <x:c r="CM12976" t="str">
        <x:v>C641</x:v>
      </x:c>
      <x:c r="CN12976" t="str">
        <x:v>F:=INDEX(I_prop!$B$18:$H$24, MATCH($C60, I_prop!$A$18:$A$24,0), MATCH($D60, I_prop!$B$17:$H$17,0))</x:v>
      </x:c>
      <x:c r="CO12976" t="n">
        <x:f>IFERROR(IF(AND(TYPE('Workbook_Formula_Guard'!C641)=TYPE(CN12976),ISBLANK('Workbook_Formula_Guard'!C641)=ISBLANK(CN12976),EXACT('Workbook_Formula_Guard'!C641,CN12976)),0,1),1)</x:f>
        <x:v>0</x:v>
      </x:c>
    </x:row>
    <x:row r="12977">
      <x:c r="CL12977" t="str">
        <x:v>Workbook_Formula_Guard</x:v>
      </x:c>
      <x:c r="CM12977" t="str">
        <x:v>A642</x:v>
      </x:c>
      <x:c r="CN12977" t="str">
        <x:v>Rights_Coverage_View</x:v>
      </x:c>
      <x:c r="CO12977" t="n">
        <x:f>IFERROR(IF(AND(TYPE('Workbook_Formula_Guard'!A642)=TYPE(CN12977),ISBLANK('Workbook_Formula_Guard'!A642)=ISBLANK(CN12977),EXACT('Workbook_Formula_Guard'!A642,CN12977)),0,1),1)</x:f>
        <x:v>0</x:v>
      </x:c>
    </x:row>
    <x:row r="12978">
      <x:c r="CL12978" t="str">
        <x:v>Workbook_Formula_Guard</x:v>
      </x:c>
      <x:c r="CM12978" t="str">
        <x:v>B642</x:v>
      </x:c>
      <x:c r="CN12978" t="str">
        <x:v>H60</x:v>
      </x:c>
      <x:c r="CO12978" t="n">
        <x:f>IFERROR(IF(AND(TYPE('Workbook_Formula_Guard'!B642)=TYPE(CN12978),ISBLANK('Workbook_Formula_Guard'!B642)=ISBLANK(CN12978),EXACT('Workbook_Formula_Guard'!B642,CN12978)),0,1),1)</x:f>
        <x:v>0</x:v>
      </x:c>
    </x:row>
    <x:row r="12979">
      <x:c r="CL12979" t="str">
        <x:v>Workbook_Formula_Guard</x:v>
      </x:c>
      <x:c r="CM12979" t="str">
        <x:v>C642</x:v>
      </x:c>
      <x:c r="CN12979" t="str">
        <x:v>F:=IF(ISNUMBER($J60),$J60,IF($J60="INVALID_OVERRIDE","INVALID_OVERRIDE",IF($F60&lt;0,MAX(-1,'Subgroup_Overrides'!$B$7*$F60),$F60)))</x:v>
      </x:c>
      <x:c r="CO12979" t="n">
        <x:f>IFERROR(IF(AND(TYPE('Workbook_Formula_Guard'!C642)=TYPE(CN12979),ISBLANK('Workbook_Formula_Guard'!C642)=ISBLANK(CN12979),EXACT('Workbook_Formula_Guard'!C642,CN12979)),0,1),1)</x:f>
        <x:v>0</x:v>
      </x:c>
    </x:row>
    <x:row r="12980">
      <x:c r="CL12980" t="str">
        <x:v>Workbook_Formula_Guard</x:v>
      </x:c>
      <x:c r="CM12980" t="str">
        <x:v>A643</x:v>
      </x:c>
      <x:c r="CN12980" t="str">
        <x:v>Rights_Coverage_View</x:v>
      </x:c>
      <x:c r="CO12980" t="n">
        <x:f>IFERROR(IF(AND(TYPE('Workbook_Formula_Guard'!A643)=TYPE(CN12980),ISBLANK('Workbook_Formula_Guard'!A643)=ISBLANK(CN12980),EXACT('Workbook_Formula_Guard'!A643,CN12980)),0,1),1)</x:f>
        <x:v>0</x:v>
      </x:c>
    </x:row>
    <x:row r="12981">
      <x:c r="CL12981" t="str">
        <x:v>Workbook_Formula_Guard</x:v>
      </x:c>
      <x:c r="CM12981" t="str">
        <x:v>B643</x:v>
      </x:c>
      <x:c r="CN12981" t="str">
        <x:v>I60</x:v>
      </x:c>
      <x:c r="CO12981" t="n">
        <x:f>IFERROR(IF(AND(TYPE('Workbook_Formula_Guard'!B643)=TYPE(CN12981),ISBLANK('Workbook_Formula_Guard'!B643)=ISBLANK(CN12981),EXACT('Workbook_Formula_Guard'!B643,CN12981)),0,1),1)</x:f>
        <x:v>0</x:v>
      </x:c>
    </x:row>
    <x:row r="12982">
      <x:c r="CL12982" t="str">
        <x:v>Workbook_Formula_Guard</x:v>
      </x:c>
      <x:c r="CM12982" t="str">
        <x:v>C643</x:v>
      </x:c>
      <x:c r="CN12982" t="str">
        <x:v>F:=IF(ISNUMBER($K60),$K60,IF($K60="INVALID_OVERRIDE","INVALID_OVERRIDE",IF($G60&lt;0,MAX(-1,'Subgroup_Overrides'!$B$7*$G60),$G60)))</x:v>
      </x:c>
      <x:c r="CO12982" t="n">
        <x:f>IFERROR(IF(AND(TYPE('Workbook_Formula_Guard'!C643)=TYPE(CN12982),ISBLANK('Workbook_Formula_Guard'!C643)=ISBLANK(CN12982),EXACT('Workbook_Formula_Guard'!C643,CN12982)),0,1),1)</x:f>
        <x:v>0</x:v>
      </x:c>
    </x:row>
    <x:row r="12983">
      <x:c r="CL12983" t="str">
        <x:v>Workbook_Formula_Guard</x:v>
      </x:c>
      <x:c r="CM12983" t="str">
        <x:v>A644</x:v>
      </x:c>
      <x:c r="CN12983" t="str">
        <x:v>Rights_Coverage_View</x:v>
      </x:c>
      <x:c r="CO12983" t="n">
        <x:f>IFERROR(IF(AND(TYPE('Workbook_Formula_Guard'!A644)=TYPE(CN12983),ISBLANK('Workbook_Formula_Guard'!A644)=ISBLANK(CN12983),EXACT('Workbook_Formula_Guard'!A644,CN12983)),0,1),1)</x:f>
        <x:v>0</x:v>
      </x:c>
    </x:row>
    <x:row r="12984">
      <x:c r="CL12984" t="str">
        <x:v>Workbook_Formula_Guard</x:v>
      </x:c>
      <x:c r="CM12984" t="str">
        <x:v>B644</x:v>
      </x:c>
      <x:c r="CN12984" t="str">
        <x:v>J60</x:v>
      </x:c>
      <x:c r="CO12984" t="n">
        <x:f>IFERROR(IF(AND(TYPE('Workbook_Formula_Guard'!B644)=TYPE(CN12984),ISBLANK('Workbook_Formula_Guard'!B644)=ISBLANK(CN12984),EXACT('Workbook_Formula_Guard'!B644,CN12984)),0,1),1)</x:f>
        <x:v>0</x:v>
      </x:c>
    </x:row>
    <x:row r="12985">
      <x:c r="CL12985" t="str">
        <x:v>Workbook_Formula_Guard</x:v>
      </x:c>
      <x:c r="CM12985" t="str">
        <x:v>C644</x:v>
      </x:c>
      <x:c r="CN12985" t="str">
        <x:v>F:=IFERROR(IF(COUNTIF('Subgroup_Overrides'!$H$11:$H$100,"A|"&amp;$C60&amp;"|"&amp;$D60)=0,"",IF(AND(COUNTIF('Subgroup_Overrides'!$H$11:$H$100,"A|"&amp;$C60&amp;"|"&amp;$D60)=1,ISNUMBER(INDEX('Subgroup_Overrides'!$F$11:$F$100,MATCH("A|"&amp;$C60&amp;"|"&amp;$D60,'Subgroup_Overrides'!$H$11:$H$100,0))),NOT(ISBLANK(INDEX('Subgroup_Overrides'!$F$11:$F$100,MATCH("A|"&amp;$C60&amp;"|"&amp;$D60,'Subgroup_Overrides'!$H$11:$H$100,0)))),INDEX('Subgroup_Overrides'!$F$11:$F$100,MATCH("A|"&amp;$C60&amp;"|"&amp;$D60,'Subgroup_Overrides'!$H$11:$H$100,0))&gt;=-1,INDEX('Subgroup_Overrides'!$F$11:$F$100,MATCH("A|"&amp;$C60&amp;"|"&amp;$D60,'Subgroup_Overrides'!$H$11:$H$100,0))&lt;=1,LEN(TRIM(INDEX('Subgroup_Overrides'!$G$11:$G$100,MATCH("A|"&amp;$C60&amp;"|"&amp;$D60,'Subgroup_Overrides'!$H$11:$H$100,0))))&gt;0),INDEX('Subgroup_Overrides'!$F$11:$F$100,MATCH("A|"&amp;$C60&amp;"|"&amp;$D60,'Subgroup_Overrides'!$H$11:$H$100,0)),"INVALID_OVERRIDE")),"INVALID_OVERRIDE")</x:v>
      </x:c>
      <x:c r="CO12985" t="n">
        <x:f>IFERROR(IF(AND(TYPE('Workbook_Formula_Guard'!C644)=TYPE(CN12985),ISBLANK('Workbook_Formula_Guard'!C644)=ISBLANK(CN12985),EXACT('Workbook_Formula_Guard'!C644,CN12985)),0,1),1)</x:f>
        <x:v>0</x:v>
      </x:c>
    </x:row>
    <x:row r="12986">
      <x:c r="CL12986" t="str">
        <x:v>Workbook_Formula_Guard</x:v>
      </x:c>
      <x:c r="CM12986" t="str">
        <x:v>A645</x:v>
      </x:c>
      <x:c r="CN12986" t="str">
        <x:v>Rights_Coverage_View</x:v>
      </x:c>
      <x:c r="CO12986" t="n">
        <x:f>IFERROR(IF(AND(TYPE('Workbook_Formula_Guard'!A645)=TYPE(CN12986),ISBLANK('Workbook_Formula_Guard'!A645)=ISBLANK(CN12986),EXACT('Workbook_Formula_Guard'!A645,CN12986)),0,1),1)</x:f>
        <x:v>0</x:v>
      </x:c>
    </x:row>
    <x:row r="12987">
      <x:c r="CL12987" t="str">
        <x:v>Workbook_Formula_Guard</x:v>
      </x:c>
      <x:c r="CM12987" t="str">
        <x:v>B645</x:v>
      </x:c>
      <x:c r="CN12987" t="str">
        <x:v>K60</x:v>
      </x:c>
      <x:c r="CO12987" t="n">
        <x:f>IFERROR(IF(AND(TYPE('Workbook_Formula_Guard'!B645)=TYPE(CN12987),ISBLANK('Workbook_Formula_Guard'!B645)=ISBLANK(CN12987),EXACT('Workbook_Formula_Guard'!B645,CN12987)),0,1),1)</x:f>
        <x:v>0</x:v>
      </x:c>
    </x:row>
    <x:row r="12988">
      <x:c r="CL12988" t="str">
        <x:v>Workbook_Formula_Guard</x:v>
      </x:c>
      <x:c r="CM12988" t="str">
        <x:v>C645</x:v>
      </x:c>
      <x:c r="CN12988" t="str">
        <x:v>F:=IFERROR(IF(COUNTIF('Subgroup_Overrides'!$H$11:$H$100,"B|"&amp;$C60&amp;"|"&amp;$D60)=0,"",IF(AND(COUNTIF('Subgroup_Overrides'!$H$11:$H$100,"B|"&amp;$C60&amp;"|"&amp;$D60)=1,ISNUMBER(INDEX('Subgroup_Overrides'!$F$11:$F$100,MATCH("B|"&amp;$C60&amp;"|"&amp;$D60,'Subgroup_Overrides'!$H$11:$H$100,0))),NOT(ISBLANK(INDEX('Subgroup_Overrides'!$F$11:$F$100,MATCH("B|"&amp;$C60&amp;"|"&amp;$D60,'Subgroup_Overrides'!$H$11:$H$100,0)))),INDEX('Subgroup_Overrides'!$F$11:$F$100,MATCH("B|"&amp;$C60&amp;"|"&amp;$D60,'Subgroup_Overrides'!$H$11:$H$100,0))&gt;=-1,INDEX('Subgroup_Overrides'!$F$11:$F$100,MATCH("B|"&amp;$C60&amp;"|"&amp;$D60,'Subgroup_Overrides'!$H$11:$H$100,0))&lt;=1,LEN(TRIM(INDEX('Subgroup_Overrides'!$G$11:$G$100,MATCH("B|"&amp;$C60&amp;"|"&amp;$D60,'Subgroup_Overrides'!$H$11:$H$100,0))))&gt;0),INDEX('Subgroup_Overrides'!$F$11:$F$100,MATCH("B|"&amp;$C60&amp;"|"&amp;$D60,'Subgroup_Overrides'!$H$11:$H$100,0)),"INVALID_OVERRIDE")),"INVALID_OVERRIDE")</x:v>
      </x:c>
      <x:c r="CO12988" t="n">
        <x:f>IFERROR(IF(AND(TYPE('Workbook_Formula_Guard'!C645)=TYPE(CN12988),ISBLANK('Workbook_Formula_Guard'!C645)=ISBLANK(CN12988),EXACT('Workbook_Formula_Guard'!C645,CN12988)),0,1),1)</x:f>
        <x:v>0</x:v>
      </x:c>
    </x:row>
    <x:row r="12989">
      <x:c r="CL12989" t="str">
        <x:v>Workbook_Formula_Guard</x:v>
      </x:c>
      <x:c r="CM12989" t="str">
        <x:v>A646</x:v>
      </x:c>
      <x:c r="CN12989" t="str">
        <x:v>Rights_Coverage_View</x:v>
      </x:c>
      <x:c r="CO12989" t="n">
        <x:f>IFERROR(IF(AND(TYPE('Workbook_Formula_Guard'!A646)=TYPE(CN12989),ISBLANK('Workbook_Formula_Guard'!A646)=ISBLANK(CN12989),EXACT('Workbook_Formula_Guard'!A646,CN12989)),0,1),1)</x:f>
        <x:v>0</x:v>
      </x:c>
    </x:row>
    <x:row r="12990">
      <x:c r="CL12990" t="str">
        <x:v>Workbook_Formula_Guard</x:v>
      </x:c>
      <x:c r="CM12990" t="str">
        <x:v>B646</x:v>
      </x:c>
      <x:c r="CN12990" t="str">
        <x:v>L60</x:v>
      </x:c>
      <x:c r="CO12990" t="n">
        <x:f>IFERROR(IF(AND(TYPE('Workbook_Formula_Guard'!B646)=TYPE(CN12990),ISBLANK('Workbook_Formula_Guard'!B646)=ISBLANK(CN12990),EXACT('Workbook_Formula_Guard'!B646,CN12990)),0,1),1)</x:f>
        <x:v>0</x:v>
      </x:c>
    </x:row>
    <x:row r="12991">
      <x:c r="CL12991" t="str">
        <x:v>Workbook_Formula_Guard</x:v>
      </x:c>
      <x:c r="CM12991" t="str">
        <x:v>C646</x:v>
      </x:c>
      <x:c r="CN12991" t="str">
        <x:v>F:=TRIM(B60)</x:v>
      </x:c>
      <x:c r="CO12991" t="n">
        <x:f>IFERROR(IF(AND(TYPE('Workbook_Formula_Guard'!C646)=TYPE(CN12991),ISBLANK('Workbook_Formula_Guard'!C646)=ISBLANK(CN12991),EXACT('Workbook_Formula_Guard'!C646,CN12991)),0,1),1)</x:f>
        <x:v>0</x:v>
      </x:c>
    </x:row>
    <x:row r="12992">
      <x:c r="CL12992" t="str">
        <x:v>Workbook_Formula_Guard</x:v>
      </x:c>
      <x:c r="CM12992" t="str">
        <x:v>A647</x:v>
      </x:c>
      <x:c r="CN12992" t="str">
        <x:v>Rights_Coverage_View</x:v>
      </x:c>
      <x:c r="CO12992" t="n">
        <x:f>IFERROR(IF(AND(TYPE('Workbook_Formula_Guard'!A647)=TYPE(CN12992),ISBLANK('Workbook_Formula_Guard'!A647)=ISBLANK(CN12992),EXACT('Workbook_Formula_Guard'!A647,CN12992)),0,1),1)</x:f>
        <x:v>0</x:v>
      </x:c>
    </x:row>
    <x:row r="12993">
      <x:c r="CL12993" t="str">
        <x:v>Workbook_Formula_Guard</x:v>
      </x:c>
      <x:c r="CM12993" t="str">
        <x:v>B647</x:v>
      </x:c>
      <x:c r="CN12993" t="str">
        <x:v>M60</x:v>
      </x:c>
      <x:c r="CO12993" t="n">
        <x:f>IFERROR(IF(AND(TYPE('Workbook_Formula_Guard'!B647)=TYPE(CN12993),ISBLANK('Workbook_Formula_Guard'!B647)=ISBLANK(CN12993),EXACT('Workbook_Formula_Guard'!B647,CN12993)),0,1),1)</x:f>
        <x:v>0</x:v>
      </x:c>
    </x:row>
    <x:row r="12994">
      <x:c r="CL12994" t="str">
        <x:v>Workbook_Formula_Guard</x:v>
      </x:c>
      <x:c r="CM12994" t="str">
        <x:v>C647</x:v>
      </x:c>
      <x:c r="CN12994" t="str">
        <x:v>F:=IF(ISNUMBER($H60),$H60,"")</x:v>
      </x:c>
      <x:c r="CO12994" t="n">
        <x:f>IFERROR(IF(AND(TYPE('Workbook_Formula_Guard'!C647)=TYPE(CN12994),ISBLANK('Workbook_Formula_Guard'!C647)=ISBLANK(CN12994),EXACT('Workbook_Formula_Guard'!C647,CN12994)),0,1),1)</x:f>
        <x:v>0</x:v>
      </x:c>
    </x:row>
    <x:row r="12995">
      <x:c r="CL12995" t="str">
        <x:v>Workbook_Formula_Guard</x:v>
      </x:c>
      <x:c r="CM12995" t="str">
        <x:v>A648</x:v>
      </x:c>
      <x:c r="CN12995" t="str">
        <x:v>Rights_Coverage_View</x:v>
      </x:c>
      <x:c r="CO12995" t="n">
        <x:f>IFERROR(IF(AND(TYPE('Workbook_Formula_Guard'!A648)=TYPE(CN12995),ISBLANK('Workbook_Formula_Guard'!A648)=ISBLANK(CN12995),EXACT('Workbook_Formula_Guard'!A648,CN12995)),0,1),1)</x:f>
        <x:v>0</x:v>
      </x:c>
    </x:row>
    <x:row r="12996">
      <x:c r="CL12996" t="str">
        <x:v>Workbook_Formula_Guard</x:v>
      </x:c>
      <x:c r="CM12996" t="str">
        <x:v>B648</x:v>
      </x:c>
      <x:c r="CN12996" t="str">
        <x:v>N60</x:v>
      </x:c>
      <x:c r="CO12996" t="n">
        <x:f>IFERROR(IF(AND(TYPE('Workbook_Formula_Guard'!B648)=TYPE(CN12996),ISBLANK('Workbook_Formula_Guard'!B648)=ISBLANK(CN12996),EXACT('Workbook_Formula_Guard'!B648,CN12996)),0,1),1)</x:f>
        <x:v>0</x:v>
      </x:c>
    </x:row>
    <x:row r="12997">
      <x:c r="CL12997" t="str">
        <x:v>Workbook_Formula_Guard</x:v>
      </x:c>
      <x:c r="CM12997" t="str">
        <x:v>C648</x:v>
      </x:c>
      <x:c r="CN12997" t="str">
        <x:v>F:=IF(ISNUMBER($I60),$I60,"")</x:v>
      </x:c>
      <x:c r="CO12997" t="n">
        <x:f>IFERROR(IF(AND(TYPE('Workbook_Formula_Guard'!C648)=TYPE(CN12997),ISBLANK('Workbook_Formula_Guard'!C648)=ISBLANK(CN12997),EXACT('Workbook_Formula_Guard'!C648,CN12997)),0,1),1)</x:f>
        <x:v>0</x:v>
      </x:c>
    </x:row>
    <x:row r="12998">
      <x:c r="CL12998" t="str">
        <x:v>Workbook_Formula_Guard</x:v>
      </x:c>
      <x:c r="CM12998" t="str">
        <x:v>A649</x:v>
      </x:c>
      <x:c r="CN12998" t="str">
        <x:v>Rights_Coverage_View</x:v>
      </x:c>
      <x:c r="CO12998" t="n">
        <x:f>IFERROR(IF(AND(TYPE('Workbook_Formula_Guard'!A649)=TYPE(CN12998),ISBLANK('Workbook_Formula_Guard'!A649)=ISBLANK(CN12998),EXACT('Workbook_Formula_Guard'!A649,CN12998)),0,1),1)</x:f>
        <x:v>0</x:v>
      </x:c>
    </x:row>
    <x:row r="12999">
      <x:c r="CL12999" t="str">
        <x:v>Workbook_Formula_Guard</x:v>
      </x:c>
      <x:c r="CM12999" t="str">
        <x:v>B649</x:v>
      </x:c>
      <x:c r="CN12999" t="str">
        <x:v>O60</x:v>
      </x:c>
      <x:c r="CO12999" t="n">
        <x:f>IFERROR(IF(AND(TYPE('Workbook_Formula_Guard'!B649)=TYPE(CN12999),ISBLANK('Workbook_Formula_Guard'!B649)=ISBLANK(CN12999),EXACT('Workbook_Formula_Guard'!B649,CN12999)),0,1),1)</x:f>
        <x:v>0</x:v>
      </x:c>
    </x:row>
    <x:row r="13000">
      <x:c r="CL13000" t="str">
        <x:v>Workbook_Formula_Guard</x:v>
      </x:c>
      <x:c r="CM13000" t="str">
        <x:v>C649</x:v>
      </x:c>
      <x:c r="CN13000" t="str">
        <x:v>F:=IF(ISNUMBER($M60),$B60&amp;"|"&amp;ROUND($M60*1000000000000,0),"")</x:v>
      </x:c>
      <x:c r="CO13000" t="n">
        <x:f>IFERROR(IF(AND(TYPE('Workbook_Formula_Guard'!C649)=TYPE(CN13000),ISBLANK('Workbook_Formula_Guard'!C649)=ISBLANK(CN13000),EXACT('Workbook_Formula_Guard'!C649,CN13000)),0,1),1)</x:f>
        <x:v>0</x:v>
      </x:c>
    </x:row>
    <x:row r="13001">
      <x:c r="CL13001" t="str">
        <x:v>Workbook_Formula_Guard</x:v>
      </x:c>
      <x:c r="CM13001" t="str">
        <x:v>A650</x:v>
      </x:c>
      <x:c r="CN13001" t="str">
        <x:v>Rights_Coverage_View</x:v>
      </x:c>
      <x:c r="CO13001" t="n">
        <x:f>IFERROR(IF(AND(TYPE('Workbook_Formula_Guard'!A650)=TYPE(CN13001),ISBLANK('Workbook_Formula_Guard'!A650)=ISBLANK(CN13001),EXACT('Workbook_Formula_Guard'!A650,CN13001)),0,1),1)</x:f>
        <x:v>0</x:v>
      </x:c>
    </x:row>
    <x:row r="13002">
      <x:c r="CL13002" t="str">
        <x:v>Workbook_Formula_Guard</x:v>
      </x:c>
      <x:c r="CM13002" t="str">
        <x:v>B650</x:v>
      </x:c>
      <x:c r="CN13002" t="str">
        <x:v>P60</x:v>
      </x:c>
      <x:c r="CO13002" t="n">
        <x:f>IFERROR(IF(AND(TYPE('Workbook_Formula_Guard'!B650)=TYPE(CN13002),ISBLANK('Workbook_Formula_Guard'!B650)=ISBLANK(CN13002),EXACT('Workbook_Formula_Guard'!B650,CN13002)),0,1),1)</x:f>
        <x:v>0</x:v>
      </x:c>
    </x:row>
    <x:row r="13003">
      <x:c r="CL13003" t="str">
        <x:v>Workbook_Formula_Guard</x:v>
      </x:c>
      <x:c r="CM13003" t="str">
        <x:v>C650</x:v>
      </x:c>
      <x:c r="CN13003" t="str">
        <x:v>F:=IF(ISNUMBER($N60),$B60&amp;"|"&amp;ROUND($N60*1000000000000,0),"")</x:v>
      </x:c>
      <x:c r="CO13003" t="n">
        <x:f>IFERROR(IF(AND(TYPE('Workbook_Formula_Guard'!C650)=TYPE(CN13003),ISBLANK('Workbook_Formula_Guard'!C650)=ISBLANK(CN13003),EXACT('Workbook_Formula_Guard'!C650,CN13003)),0,1),1)</x:f>
        <x:v>0</x:v>
      </x:c>
    </x:row>
    <x:row r="13004">
      <x:c r="CL13004" t="str">
        <x:v>Workbook_Formula_Guard</x:v>
      </x:c>
      <x:c r="CM13004" t="str">
        <x:v>A651</x:v>
      </x:c>
      <x:c r="CN13004" t="str">
        <x:v>Rights_Coverage_View</x:v>
      </x:c>
      <x:c r="CO13004" t="n">
        <x:f>IFERROR(IF(AND(TYPE('Workbook_Formula_Guard'!A651)=TYPE(CN13004),ISBLANK('Workbook_Formula_Guard'!A651)=ISBLANK(CN13004),EXACT('Workbook_Formula_Guard'!A651,CN13004)),0,1),1)</x:f>
        <x:v>0</x:v>
      </x:c>
    </x:row>
    <x:row r="13005">
      <x:c r="CL13005" t="str">
        <x:v>Workbook_Formula_Guard</x:v>
      </x:c>
      <x:c r="CM13005" t="str">
        <x:v>B651</x:v>
      </x:c>
      <x:c r="CN13005" t="str">
        <x:v>F61</x:v>
      </x:c>
      <x:c r="CO13005" t="n">
        <x:f>IFERROR(IF(AND(TYPE('Workbook_Formula_Guard'!B651)=TYPE(CN13005),ISBLANK('Workbook_Formula_Guard'!B651)=ISBLANK(CN13005),EXACT('Workbook_Formula_Guard'!B651,CN13005)),0,1),1)</x:f>
        <x:v>0</x:v>
      </x:c>
    </x:row>
    <x:row r="13006">
      <x:c r="CL13006" t="str">
        <x:v>Workbook_Formula_Guard</x:v>
      </x:c>
      <x:c r="CM13006" t="str">
        <x:v>C651</x:v>
      </x:c>
      <x:c r="CN13006" t="str">
        <x:v>F:=INDEX(I_prop!$B$7:$H$13, MATCH($C61, I_prop!$A$7:$A$13,0), MATCH($D61, I_prop!$B$6:$H$6,0))</x:v>
      </x:c>
      <x:c r="CO13006" t="n">
        <x:f>IFERROR(IF(AND(TYPE('Workbook_Formula_Guard'!C651)=TYPE(CN13006),ISBLANK('Workbook_Formula_Guard'!C651)=ISBLANK(CN13006),EXACT('Workbook_Formula_Guard'!C651,CN13006)),0,1),1)</x:f>
        <x:v>0</x:v>
      </x:c>
    </x:row>
    <x:row r="13007">
      <x:c r="CL13007" t="str">
        <x:v>Workbook_Formula_Guard</x:v>
      </x:c>
      <x:c r="CM13007" t="str">
        <x:v>A652</x:v>
      </x:c>
      <x:c r="CN13007" t="str">
        <x:v>Rights_Coverage_View</x:v>
      </x:c>
      <x:c r="CO13007" t="n">
        <x:f>IFERROR(IF(AND(TYPE('Workbook_Formula_Guard'!A652)=TYPE(CN13007),ISBLANK('Workbook_Formula_Guard'!A652)=ISBLANK(CN13007),EXACT('Workbook_Formula_Guard'!A652,CN13007)),0,1),1)</x:f>
        <x:v>0</x:v>
      </x:c>
    </x:row>
    <x:row r="13008">
      <x:c r="CL13008" t="str">
        <x:v>Workbook_Formula_Guard</x:v>
      </x:c>
      <x:c r="CM13008" t="str">
        <x:v>B652</x:v>
      </x:c>
      <x:c r="CN13008" t="str">
        <x:v>G61</x:v>
      </x:c>
      <x:c r="CO13008" t="n">
        <x:f>IFERROR(IF(AND(TYPE('Workbook_Formula_Guard'!B652)=TYPE(CN13008),ISBLANK('Workbook_Formula_Guard'!B652)=ISBLANK(CN13008),EXACT('Workbook_Formula_Guard'!B652,CN13008)),0,1),1)</x:f>
        <x:v>0</x:v>
      </x:c>
    </x:row>
    <x:row r="13009">
      <x:c r="CL13009" t="str">
        <x:v>Workbook_Formula_Guard</x:v>
      </x:c>
      <x:c r="CM13009" t="str">
        <x:v>C652</x:v>
      </x:c>
      <x:c r="CN13009" t="str">
        <x:v>F:=INDEX(I_prop!$B$18:$H$24, MATCH($C61, I_prop!$A$18:$A$24,0), MATCH($D61, I_prop!$B$17:$H$17,0))</x:v>
      </x:c>
      <x:c r="CO13009" t="n">
        <x:f>IFERROR(IF(AND(TYPE('Workbook_Formula_Guard'!C652)=TYPE(CN13009),ISBLANK('Workbook_Formula_Guard'!C652)=ISBLANK(CN13009),EXACT('Workbook_Formula_Guard'!C652,CN13009)),0,1),1)</x:f>
        <x:v>0</x:v>
      </x:c>
    </x:row>
    <x:row r="13010">
      <x:c r="CL13010" t="str">
        <x:v>Workbook_Formula_Guard</x:v>
      </x:c>
      <x:c r="CM13010" t="str">
        <x:v>A653</x:v>
      </x:c>
      <x:c r="CN13010" t="str">
        <x:v>Rights_Coverage_View</x:v>
      </x:c>
      <x:c r="CO13010" t="n">
        <x:f>IFERROR(IF(AND(TYPE('Workbook_Formula_Guard'!A653)=TYPE(CN13010),ISBLANK('Workbook_Formula_Guard'!A653)=ISBLANK(CN13010),EXACT('Workbook_Formula_Guard'!A653,CN13010)),0,1),1)</x:f>
        <x:v>0</x:v>
      </x:c>
    </x:row>
    <x:row r="13011">
      <x:c r="CL13011" t="str">
        <x:v>Workbook_Formula_Guard</x:v>
      </x:c>
      <x:c r="CM13011" t="str">
        <x:v>B653</x:v>
      </x:c>
      <x:c r="CN13011" t="str">
        <x:v>H61</x:v>
      </x:c>
      <x:c r="CO13011" t="n">
        <x:f>IFERROR(IF(AND(TYPE('Workbook_Formula_Guard'!B653)=TYPE(CN13011),ISBLANK('Workbook_Formula_Guard'!B653)=ISBLANK(CN13011),EXACT('Workbook_Formula_Guard'!B653,CN13011)),0,1),1)</x:f>
        <x:v>0</x:v>
      </x:c>
    </x:row>
    <x:row r="13012">
      <x:c r="CL13012" t="str">
        <x:v>Workbook_Formula_Guard</x:v>
      </x:c>
      <x:c r="CM13012" t="str">
        <x:v>C653</x:v>
      </x:c>
      <x:c r="CN13012" t="str">
        <x:v>F:=IF(ISNUMBER($J61),$J61,IF($J61="INVALID_OVERRIDE","INVALID_OVERRIDE",IF($F61&lt;0,MAX(-1,'Subgroup_Overrides'!$B$7*$F61),$F61)))</x:v>
      </x:c>
      <x:c r="CO13012" t="n">
        <x:f>IFERROR(IF(AND(TYPE('Workbook_Formula_Guard'!C653)=TYPE(CN13012),ISBLANK('Workbook_Formula_Guard'!C653)=ISBLANK(CN13012),EXACT('Workbook_Formula_Guard'!C653,CN13012)),0,1),1)</x:f>
        <x:v>0</x:v>
      </x:c>
    </x:row>
    <x:row r="13013">
      <x:c r="CL13013" t="str">
        <x:v>Workbook_Formula_Guard</x:v>
      </x:c>
      <x:c r="CM13013" t="str">
        <x:v>A654</x:v>
      </x:c>
      <x:c r="CN13013" t="str">
        <x:v>Rights_Coverage_View</x:v>
      </x:c>
      <x:c r="CO13013" t="n">
        <x:f>IFERROR(IF(AND(TYPE('Workbook_Formula_Guard'!A654)=TYPE(CN13013),ISBLANK('Workbook_Formula_Guard'!A654)=ISBLANK(CN13013),EXACT('Workbook_Formula_Guard'!A654,CN13013)),0,1),1)</x:f>
        <x:v>0</x:v>
      </x:c>
    </x:row>
    <x:row r="13014">
      <x:c r="CL13014" t="str">
        <x:v>Workbook_Formula_Guard</x:v>
      </x:c>
      <x:c r="CM13014" t="str">
        <x:v>B654</x:v>
      </x:c>
      <x:c r="CN13014" t="str">
        <x:v>I61</x:v>
      </x:c>
      <x:c r="CO13014" t="n">
        <x:f>IFERROR(IF(AND(TYPE('Workbook_Formula_Guard'!B654)=TYPE(CN13014),ISBLANK('Workbook_Formula_Guard'!B654)=ISBLANK(CN13014),EXACT('Workbook_Formula_Guard'!B654,CN13014)),0,1),1)</x:f>
        <x:v>0</x:v>
      </x:c>
    </x:row>
    <x:row r="13015">
      <x:c r="CL13015" t="str">
        <x:v>Workbook_Formula_Guard</x:v>
      </x:c>
      <x:c r="CM13015" t="str">
        <x:v>C654</x:v>
      </x:c>
      <x:c r="CN13015" t="str">
        <x:v>F:=IF(ISNUMBER($K61),$K61,IF($K61="INVALID_OVERRIDE","INVALID_OVERRIDE",IF($G61&lt;0,MAX(-1,'Subgroup_Overrides'!$B$7*$G61),$G61)))</x:v>
      </x:c>
      <x:c r="CO13015" t="n">
        <x:f>IFERROR(IF(AND(TYPE('Workbook_Formula_Guard'!C654)=TYPE(CN13015),ISBLANK('Workbook_Formula_Guard'!C654)=ISBLANK(CN13015),EXACT('Workbook_Formula_Guard'!C654,CN13015)),0,1),1)</x:f>
        <x:v>0</x:v>
      </x:c>
    </x:row>
    <x:row r="13016">
      <x:c r="CL13016" t="str">
        <x:v>Workbook_Formula_Guard</x:v>
      </x:c>
      <x:c r="CM13016" t="str">
        <x:v>A655</x:v>
      </x:c>
      <x:c r="CN13016" t="str">
        <x:v>Rights_Coverage_View</x:v>
      </x:c>
      <x:c r="CO13016" t="n">
        <x:f>IFERROR(IF(AND(TYPE('Workbook_Formula_Guard'!A655)=TYPE(CN13016),ISBLANK('Workbook_Formula_Guard'!A655)=ISBLANK(CN13016),EXACT('Workbook_Formula_Guard'!A655,CN13016)),0,1),1)</x:f>
        <x:v>0</x:v>
      </x:c>
    </x:row>
    <x:row r="13017">
      <x:c r="CL13017" t="str">
        <x:v>Workbook_Formula_Guard</x:v>
      </x:c>
      <x:c r="CM13017" t="str">
        <x:v>B655</x:v>
      </x:c>
      <x:c r="CN13017" t="str">
        <x:v>J61</x:v>
      </x:c>
      <x:c r="CO13017" t="n">
        <x:f>IFERROR(IF(AND(TYPE('Workbook_Formula_Guard'!B655)=TYPE(CN13017),ISBLANK('Workbook_Formula_Guard'!B655)=ISBLANK(CN13017),EXACT('Workbook_Formula_Guard'!B655,CN13017)),0,1),1)</x:f>
        <x:v>0</x:v>
      </x:c>
    </x:row>
    <x:row r="13018">
      <x:c r="CL13018" t="str">
        <x:v>Workbook_Formula_Guard</x:v>
      </x:c>
      <x:c r="CM13018" t="str">
        <x:v>C655</x:v>
      </x:c>
      <x:c r="CN13018" t="str">
        <x:v>F:=IFERROR(IF(COUNTIF('Subgroup_Overrides'!$H$11:$H$100,"A|"&amp;$C61&amp;"|"&amp;$D61)=0,"",IF(AND(COUNTIF('Subgroup_Overrides'!$H$11:$H$100,"A|"&amp;$C61&amp;"|"&amp;$D61)=1,ISNUMBER(INDEX('Subgroup_Overrides'!$F$11:$F$100,MATCH("A|"&amp;$C61&amp;"|"&amp;$D61,'Subgroup_Overrides'!$H$11:$H$100,0))),NOT(ISBLANK(INDEX('Subgroup_Overrides'!$F$11:$F$100,MATCH("A|"&amp;$C61&amp;"|"&amp;$D61,'Subgroup_Overrides'!$H$11:$H$100,0)))),INDEX('Subgroup_Overrides'!$F$11:$F$100,MATCH("A|"&amp;$C61&amp;"|"&amp;$D61,'Subgroup_Overrides'!$H$11:$H$100,0))&gt;=-1,INDEX('Subgroup_Overrides'!$F$11:$F$100,MATCH("A|"&amp;$C61&amp;"|"&amp;$D61,'Subgroup_Overrides'!$H$11:$H$100,0))&lt;=1,LEN(TRIM(INDEX('Subgroup_Overrides'!$G$11:$G$100,MATCH("A|"&amp;$C61&amp;"|"&amp;$D61,'Subgroup_Overrides'!$H$11:$H$100,0))))&gt;0),INDEX('Subgroup_Overrides'!$F$11:$F$100,MATCH("A|"&amp;$C61&amp;"|"&amp;$D61,'Subgroup_Overrides'!$H$11:$H$100,0)),"INVALID_OVERRIDE")),"INVALID_OVERRIDE")</x:v>
      </x:c>
      <x:c r="CO13018" t="n">
        <x:f>IFERROR(IF(AND(TYPE('Workbook_Formula_Guard'!C655)=TYPE(CN13018),ISBLANK('Workbook_Formula_Guard'!C655)=ISBLANK(CN13018),EXACT('Workbook_Formula_Guard'!C655,CN13018)),0,1),1)</x:f>
        <x:v>0</x:v>
      </x:c>
    </x:row>
    <x:row r="13019">
      <x:c r="CL13019" t="str">
        <x:v>Workbook_Formula_Guard</x:v>
      </x:c>
      <x:c r="CM13019" t="str">
        <x:v>A656</x:v>
      </x:c>
      <x:c r="CN13019" t="str">
        <x:v>Rights_Coverage_View</x:v>
      </x:c>
      <x:c r="CO13019" t="n">
        <x:f>IFERROR(IF(AND(TYPE('Workbook_Formula_Guard'!A656)=TYPE(CN13019),ISBLANK('Workbook_Formula_Guard'!A656)=ISBLANK(CN13019),EXACT('Workbook_Formula_Guard'!A656,CN13019)),0,1),1)</x:f>
        <x:v>0</x:v>
      </x:c>
    </x:row>
    <x:row r="13020">
      <x:c r="CL13020" t="str">
        <x:v>Workbook_Formula_Guard</x:v>
      </x:c>
      <x:c r="CM13020" t="str">
        <x:v>B656</x:v>
      </x:c>
      <x:c r="CN13020" t="str">
        <x:v>K61</x:v>
      </x:c>
      <x:c r="CO13020" t="n">
        <x:f>IFERROR(IF(AND(TYPE('Workbook_Formula_Guard'!B656)=TYPE(CN13020),ISBLANK('Workbook_Formula_Guard'!B656)=ISBLANK(CN13020),EXACT('Workbook_Formula_Guard'!B656,CN13020)),0,1),1)</x:f>
        <x:v>0</x:v>
      </x:c>
    </x:row>
    <x:row r="13021">
      <x:c r="CL13021" t="str">
        <x:v>Workbook_Formula_Guard</x:v>
      </x:c>
      <x:c r="CM13021" t="str">
        <x:v>C656</x:v>
      </x:c>
      <x:c r="CN13021" t="str">
        <x:v>F:=IFERROR(IF(COUNTIF('Subgroup_Overrides'!$H$11:$H$100,"B|"&amp;$C61&amp;"|"&amp;$D61)=0,"",IF(AND(COUNTIF('Subgroup_Overrides'!$H$11:$H$100,"B|"&amp;$C61&amp;"|"&amp;$D61)=1,ISNUMBER(INDEX('Subgroup_Overrides'!$F$11:$F$100,MATCH("B|"&amp;$C61&amp;"|"&amp;$D61,'Subgroup_Overrides'!$H$11:$H$100,0))),NOT(ISBLANK(INDEX('Subgroup_Overrides'!$F$11:$F$100,MATCH("B|"&amp;$C61&amp;"|"&amp;$D61,'Subgroup_Overrides'!$H$11:$H$100,0)))),INDEX('Subgroup_Overrides'!$F$11:$F$100,MATCH("B|"&amp;$C61&amp;"|"&amp;$D61,'Subgroup_Overrides'!$H$11:$H$100,0))&gt;=-1,INDEX('Subgroup_Overrides'!$F$11:$F$100,MATCH("B|"&amp;$C61&amp;"|"&amp;$D61,'Subgroup_Overrides'!$H$11:$H$100,0))&lt;=1,LEN(TRIM(INDEX('Subgroup_Overrides'!$G$11:$G$100,MATCH("B|"&amp;$C61&amp;"|"&amp;$D61,'Subgroup_Overrides'!$H$11:$H$100,0))))&gt;0),INDEX('Subgroup_Overrides'!$F$11:$F$100,MATCH("B|"&amp;$C61&amp;"|"&amp;$D61,'Subgroup_Overrides'!$H$11:$H$100,0)),"INVALID_OVERRIDE")),"INVALID_OVERRIDE")</x:v>
      </x:c>
      <x:c r="CO13021" t="n">
        <x:f>IFERROR(IF(AND(TYPE('Workbook_Formula_Guard'!C656)=TYPE(CN13021),ISBLANK('Workbook_Formula_Guard'!C656)=ISBLANK(CN13021),EXACT('Workbook_Formula_Guard'!C656,CN13021)),0,1),1)</x:f>
        <x:v>0</x:v>
      </x:c>
    </x:row>
    <x:row r="13022">
      <x:c r="CL13022" t="str">
        <x:v>Workbook_Formula_Guard</x:v>
      </x:c>
      <x:c r="CM13022" t="str">
        <x:v>A657</x:v>
      </x:c>
      <x:c r="CN13022" t="str">
        <x:v>Rights_Coverage_View</x:v>
      </x:c>
      <x:c r="CO13022" t="n">
        <x:f>IFERROR(IF(AND(TYPE('Workbook_Formula_Guard'!A657)=TYPE(CN13022),ISBLANK('Workbook_Formula_Guard'!A657)=ISBLANK(CN13022),EXACT('Workbook_Formula_Guard'!A657,CN13022)),0,1),1)</x:f>
        <x:v>0</x:v>
      </x:c>
    </x:row>
    <x:row r="13023">
      <x:c r="CL13023" t="str">
        <x:v>Workbook_Formula_Guard</x:v>
      </x:c>
      <x:c r="CM13023" t="str">
        <x:v>B657</x:v>
      </x:c>
      <x:c r="CN13023" t="str">
        <x:v>L61</x:v>
      </x:c>
      <x:c r="CO13023" t="n">
        <x:f>IFERROR(IF(AND(TYPE('Workbook_Formula_Guard'!B657)=TYPE(CN13023),ISBLANK('Workbook_Formula_Guard'!B657)=ISBLANK(CN13023),EXACT('Workbook_Formula_Guard'!B657,CN13023)),0,1),1)</x:f>
        <x:v>0</x:v>
      </x:c>
    </x:row>
    <x:row r="13024">
      <x:c r="CL13024" t="str">
        <x:v>Workbook_Formula_Guard</x:v>
      </x:c>
      <x:c r="CM13024" t="str">
        <x:v>C657</x:v>
      </x:c>
      <x:c r="CN13024" t="str">
        <x:v>F:=TRIM(B61)</x:v>
      </x:c>
      <x:c r="CO13024" t="n">
        <x:f>IFERROR(IF(AND(TYPE('Workbook_Formula_Guard'!C657)=TYPE(CN13024),ISBLANK('Workbook_Formula_Guard'!C657)=ISBLANK(CN13024),EXACT('Workbook_Formula_Guard'!C657,CN13024)),0,1),1)</x:f>
        <x:v>0</x:v>
      </x:c>
    </x:row>
    <x:row r="13025">
      <x:c r="CL13025" t="str">
        <x:v>Workbook_Formula_Guard</x:v>
      </x:c>
      <x:c r="CM13025" t="str">
        <x:v>A658</x:v>
      </x:c>
      <x:c r="CN13025" t="str">
        <x:v>Rights_Coverage_View</x:v>
      </x:c>
      <x:c r="CO13025" t="n">
        <x:f>IFERROR(IF(AND(TYPE('Workbook_Formula_Guard'!A658)=TYPE(CN13025),ISBLANK('Workbook_Formula_Guard'!A658)=ISBLANK(CN13025),EXACT('Workbook_Formula_Guard'!A658,CN13025)),0,1),1)</x:f>
        <x:v>0</x:v>
      </x:c>
    </x:row>
    <x:row r="13026">
      <x:c r="CL13026" t="str">
        <x:v>Workbook_Formula_Guard</x:v>
      </x:c>
      <x:c r="CM13026" t="str">
        <x:v>B658</x:v>
      </x:c>
      <x:c r="CN13026" t="str">
        <x:v>M61</x:v>
      </x:c>
      <x:c r="CO13026" t="n">
        <x:f>IFERROR(IF(AND(TYPE('Workbook_Formula_Guard'!B658)=TYPE(CN13026),ISBLANK('Workbook_Formula_Guard'!B658)=ISBLANK(CN13026),EXACT('Workbook_Formula_Guard'!B658,CN13026)),0,1),1)</x:f>
        <x:v>0</x:v>
      </x:c>
    </x:row>
    <x:row r="13027">
      <x:c r="CL13027" t="str">
        <x:v>Workbook_Formula_Guard</x:v>
      </x:c>
      <x:c r="CM13027" t="str">
        <x:v>C658</x:v>
      </x:c>
      <x:c r="CN13027" t="str">
        <x:v>F:=IF(ISNUMBER($H61),$H61,"")</x:v>
      </x:c>
      <x:c r="CO13027" t="n">
        <x:f>IFERROR(IF(AND(TYPE('Workbook_Formula_Guard'!C658)=TYPE(CN13027),ISBLANK('Workbook_Formula_Guard'!C658)=ISBLANK(CN13027),EXACT('Workbook_Formula_Guard'!C658,CN13027)),0,1),1)</x:f>
        <x:v>0</x:v>
      </x:c>
    </x:row>
    <x:row r="13028">
      <x:c r="CL13028" t="str">
        <x:v>Workbook_Formula_Guard</x:v>
      </x:c>
      <x:c r="CM13028" t="str">
        <x:v>A659</x:v>
      </x:c>
      <x:c r="CN13028" t="str">
        <x:v>Rights_Coverage_View</x:v>
      </x:c>
      <x:c r="CO13028" t="n">
        <x:f>IFERROR(IF(AND(TYPE('Workbook_Formula_Guard'!A659)=TYPE(CN13028),ISBLANK('Workbook_Formula_Guard'!A659)=ISBLANK(CN13028),EXACT('Workbook_Formula_Guard'!A659,CN13028)),0,1),1)</x:f>
        <x:v>0</x:v>
      </x:c>
    </x:row>
    <x:row r="13029">
      <x:c r="CL13029" t="str">
        <x:v>Workbook_Formula_Guard</x:v>
      </x:c>
      <x:c r="CM13029" t="str">
        <x:v>B659</x:v>
      </x:c>
      <x:c r="CN13029" t="str">
        <x:v>N61</x:v>
      </x:c>
      <x:c r="CO13029" t="n">
        <x:f>IFERROR(IF(AND(TYPE('Workbook_Formula_Guard'!B659)=TYPE(CN13029),ISBLANK('Workbook_Formula_Guard'!B659)=ISBLANK(CN13029),EXACT('Workbook_Formula_Guard'!B659,CN13029)),0,1),1)</x:f>
        <x:v>0</x:v>
      </x:c>
    </x:row>
    <x:row r="13030">
      <x:c r="CL13030" t="str">
        <x:v>Workbook_Formula_Guard</x:v>
      </x:c>
      <x:c r="CM13030" t="str">
        <x:v>C659</x:v>
      </x:c>
      <x:c r="CN13030" t="str">
        <x:v>F:=IF(ISNUMBER($I61),$I61,"")</x:v>
      </x:c>
      <x:c r="CO13030" t="n">
        <x:f>IFERROR(IF(AND(TYPE('Workbook_Formula_Guard'!C659)=TYPE(CN13030),ISBLANK('Workbook_Formula_Guard'!C659)=ISBLANK(CN13030),EXACT('Workbook_Formula_Guard'!C659,CN13030)),0,1),1)</x:f>
        <x:v>0</x:v>
      </x:c>
    </x:row>
    <x:row r="13031">
      <x:c r="CL13031" t="str">
        <x:v>Workbook_Formula_Guard</x:v>
      </x:c>
      <x:c r="CM13031" t="str">
        <x:v>A660</x:v>
      </x:c>
      <x:c r="CN13031" t="str">
        <x:v>Rights_Coverage_View</x:v>
      </x:c>
      <x:c r="CO13031" t="n">
        <x:f>IFERROR(IF(AND(TYPE('Workbook_Formula_Guard'!A660)=TYPE(CN13031),ISBLANK('Workbook_Formula_Guard'!A660)=ISBLANK(CN13031),EXACT('Workbook_Formula_Guard'!A660,CN13031)),0,1),1)</x:f>
        <x:v>0</x:v>
      </x:c>
    </x:row>
    <x:row r="13032">
      <x:c r="CL13032" t="str">
        <x:v>Workbook_Formula_Guard</x:v>
      </x:c>
      <x:c r="CM13032" t="str">
        <x:v>B660</x:v>
      </x:c>
      <x:c r="CN13032" t="str">
        <x:v>O61</x:v>
      </x:c>
      <x:c r="CO13032" t="n">
        <x:f>IFERROR(IF(AND(TYPE('Workbook_Formula_Guard'!B660)=TYPE(CN13032),ISBLANK('Workbook_Formula_Guard'!B660)=ISBLANK(CN13032),EXACT('Workbook_Formula_Guard'!B660,CN13032)),0,1),1)</x:f>
        <x:v>0</x:v>
      </x:c>
    </x:row>
    <x:row r="13033">
      <x:c r="CL13033" t="str">
        <x:v>Workbook_Formula_Guard</x:v>
      </x:c>
      <x:c r="CM13033" t="str">
        <x:v>C660</x:v>
      </x:c>
      <x:c r="CN13033" t="str">
        <x:v>F:=IF(ISNUMBER($M61),$B61&amp;"|"&amp;ROUND($M61*1000000000000,0),"")</x:v>
      </x:c>
      <x:c r="CO13033" t="n">
        <x:f>IFERROR(IF(AND(TYPE('Workbook_Formula_Guard'!C660)=TYPE(CN13033),ISBLANK('Workbook_Formula_Guard'!C660)=ISBLANK(CN13033),EXACT('Workbook_Formula_Guard'!C660,CN13033)),0,1),1)</x:f>
        <x:v>0</x:v>
      </x:c>
    </x:row>
    <x:row r="13034">
      <x:c r="CL13034" t="str">
        <x:v>Workbook_Formula_Guard</x:v>
      </x:c>
      <x:c r="CM13034" t="str">
        <x:v>A661</x:v>
      </x:c>
      <x:c r="CN13034" t="str">
        <x:v>Rights_Coverage_View</x:v>
      </x:c>
      <x:c r="CO13034" t="n">
        <x:f>IFERROR(IF(AND(TYPE('Workbook_Formula_Guard'!A661)=TYPE(CN13034),ISBLANK('Workbook_Formula_Guard'!A661)=ISBLANK(CN13034),EXACT('Workbook_Formula_Guard'!A661,CN13034)),0,1),1)</x:f>
        <x:v>0</x:v>
      </x:c>
    </x:row>
    <x:row r="13035">
      <x:c r="CL13035" t="str">
        <x:v>Workbook_Formula_Guard</x:v>
      </x:c>
      <x:c r="CM13035" t="str">
        <x:v>B661</x:v>
      </x:c>
      <x:c r="CN13035" t="str">
        <x:v>P61</x:v>
      </x:c>
      <x:c r="CO13035" t="n">
        <x:f>IFERROR(IF(AND(TYPE('Workbook_Formula_Guard'!B661)=TYPE(CN13035),ISBLANK('Workbook_Formula_Guard'!B661)=ISBLANK(CN13035),EXACT('Workbook_Formula_Guard'!B661,CN13035)),0,1),1)</x:f>
        <x:v>0</x:v>
      </x:c>
    </x:row>
    <x:row r="13036">
      <x:c r="CL13036" t="str">
        <x:v>Workbook_Formula_Guard</x:v>
      </x:c>
      <x:c r="CM13036" t="str">
        <x:v>C661</x:v>
      </x:c>
      <x:c r="CN13036" t="str">
        <x:v>F:=IF(ISNUMBER($N61),$B61&amp;"|"&amp;ROUND($N61*1000000000000,0),"")</x:v>
      </x:c>
      <x:c r="CO13036" t="n">
        <x:f>IFERROR(IF(AND(TYPE('Workbook_Formula_Guard'!C661)=TYPE(CN13036),ISBLANK('Workbook_Formula_Guard'!C661)=ISBLANK(CN13036),EXACT('Workbook_Formula_Guard'!C661,CN13036)),0,1),1)</x:f>
        <x:v>0</x:v>
      </x:c>
    </x:row>
    <x:row r="13037">
      <x:c r="CL13037" t="str">
        <x:v>Workbook_Formula_Guard</x:v>
      </x:c>
      <x:c r="CM13037" t="str">
        <x:v>A662</x:v>
      </x:c>
      <x:c r="CN13037" t="str">
        <x:v>Rights_Coverage_View</x:v>
      </x:c>
      <x:c r="CO13037" t="n">
        <x:f>IFERROR(IF(AND(TYPE('Workbook_Formula_Guard'!A662)=TYPE(CN13037),ISBLANK('Workbook_Formula_Guard'!A662)=ISBLANK(CN13037),EXACT('Workbook_Formula_Guard'!A662,CN13037)),0,1),1)</x:f>
        <x:v>0</x:v>
      </x:c>
    </x:row>
    <x:row r="13038">
      <x:c r="CL13038" t="str">
        <x:v>Workbook_Formula_Guard</x:v>
      </x:c>
      <x:c r="CM13038" t="str">
        <x:v>B662</x:v>
      </x:c>
      <x:c r="CN13038" t="str">
        <x:v>F62</x:v>
      </x:c>
      <x:c r="CO13038" t="n">
        <x:f>IFERROR(IF(AND(TYPE('Workbook_Formula_Guard'!B662)=TYPE(CN13038),ISBLANK('Workbook_Formula_Guard'!B662)=ISBLANK(CN13038),EXACT('Workbook_Formula_Guard'!B662,CN13038)),0,1),1)</x:f>
        <x:v>0</x:v>
      </x:c>
    </x:row>
    <x:row r="13039">
      <x:c r="CL13039" t="str">
        <x:v>Workbook_Formula_Guard</x:v>
      </x:c>
      <x:c r="CM13039" t="str">
        <x:v>C662</x:v>
      </x:c>
      <x:c r="CN13039" t="str">
        <x:v>F:=INDEX(I_prop!$B$7:$H$13, MATCH($C62, I_prop!$A$7:$A$13,0), MATCH($D62, I_prop!$B$6:$H$6,0))</x:v>
      </x:c>
      <x:c r="CO13039" t="n">
        <x:f>IFERROR(IF(AND(TYPE('Workbook_Formula_Guard'!C662)=TYPE(CN13039),ISBLANK('Workbook_Formula_Guard'!C662)=ISBLANK(CN13039),EXACT('Workbook_Formula_Guard'!C662,CN13039)),0,1),1)</x:f>
        <x:v>0</x:v>
      </x:c>
    </x:row>
    <x:row r="13040">
      <x:c r="CL13040" t="str">
        <x:v>Workbook_Formula_Guard</x:v>
      </x:c>
      <x:c r="CM13040" t="str">
        <x:v>A663</x:v>
      </x:c>
      <x:c r="CN13040" t="str">
        <x:v>Rights_Coverage_View</x:v>
      </x:c>
      <x:c r="CO13040" t="n">
        <x:f>IFERROR(IF(AND(TYPE('Workbook_Formula_Guard'!A663)=TYPE(CN13040),ISBLANK('Workbook_Formula_Guard'!A663)=ISBLANK(CN13040),EXACT('Workbook_Formula_Guard'!A663,CN13040)),0,1),1)</x:f>
        <x:v>0</x:v>
      </x:c>
    </x:row>
    <x:row r="13041">
      <x:c r="CL13041" t="str">
        <x:v>Workbook_Formula_Guard</x:v>
      </x:c>
      <x:c r="CM13041" t="str">
        <x:v>B663</x:v>
      </x:c>
      <x:c r="CN13041" t="str">
        <x:v>G62</x:v>
      </x:c>
      <x:c r="CO13041" t="n">
        <x:f>IFERROR(IF(AND(TYPE('Workbook_Formula_Guard'!B663)=TYPE(CN13041),ISBLANK('Workbook_Formula_Guard'!B663)=ISBLANK(CN13041),EXACT('Workbook_Formula_Guard'!B663,CN13041)),0,1),1)</x:f>
        <x:v>0</x:v>
      </x:c>
    </x:row>
    <x:row r="13042">
      <x:c r="CL13042" t="str">
        <x:v>Workbook_Formula_Guard</x:v>
      </x:c>
      <x:c r="CM13042" t="str">
        <x:v>C663</x:v>
      </x:c>
      <x:c r="CN13042" t="str">
        <x:v>F:=INDEX(I_prop!$B$18:$H$24, MATCH($C62, I_prop!$A$18:$A$24,0), MATCH($D62, I_prop!$B$17:$H$17,0))</x:v>
      </x:c>
      <x:c r="CO13042" t="n">
        <x:f>IFERROR(IF(AND(TYPE('Workbook_Formula_Guard'!C663)=TYPE(CN13042),ISBLANK('Workbook_Formula_Guard'!C663)=ISBLANK(CN13042),EXACT('Workbook_Formula_Guard'!C663,CN13042)),0,1),1)</x:f>
        <x:v>0</x:v>
      </x:c>
    </x:row>
    <x:row r="13043">
      <x:c r="CL13043" t="str">
        <x:v>Workbook_Formula_Guard</x:v>
      </x:c>
      <x:c r="CM13043" t="str">
        <x:v>A664</x:v>
      </x:c>
      <x:c r="CN13043" t="str">
        <x:v>Rights_Coverage_View</x:v>
      </x:c>
      <x:c r="CO13043" t="n">
        <x:f>IFERROR(IF(AND(TYPE('Workbook_Formula_Guard'!A664)=TYPE(CN13043),ISBLANK('Workbook_Formula_Guard'!A664)=ISBLANK(CN13043),EXACT('Workbook_Formula_Guard'!A664,CN13043)),0,1),1)</x:f>
        <x:v>0</x:v>
      </x:c>
    </x:row>
    <x:row r="13044">
      <x:c r="CL13044" t="str">
        <x:v>Workbook_Formula_Guard</x:v>
      </x:c>
      <x:c r="CM13044" t="str">
        <x:v>B664</x:v>
      </x:c>
      <x:c r="CN13044" t="str">
        <x:v>H62</x:v>
      </x:c>
      <x:c r="CO13044" t="n">
        <x:f>IFERROR(IF(AND(TYPE('Workbook_Formula_Guard'!B664)=TYPE(CN13044),ISBLANK('Workbook_Formula_Guard'!B664)=ISBLANK(CN13044),EXACT('Workbook_Formula_Guard'!B664,CN13044)),0,1),1)</x:f>
        <x:v>0</x:v>
      </x:c>
    </x:row>
    <x:row r="13045">
      <x:c r="CL13045" t="str">
        <x:v>Workbook_Formula_Guard</x:v>
      </x:c>
      <x:c r="CM13045" t="str">
        <x:v>C664</x:v>
      </x:c>
      <x:c r="CN13045" t="str">
        <x:v>F:=IF(ISNUMBER($J62),$J62,IF($J62="INVALID_OVERRIDE","INVALID_OVERRIDE",IF($F62&lt;0,MAX(-1,'Subgroup_Overrides'!$B$7*$F62),$F62)))</x:v>
      </x:c>
      <x:c r="CO13045" t="n">
        <x:f>IFERROR(IF(AND(TYPE('Workbook_Formula_Guard'!C664)=TYPE(CN13045),ISBLANK('Workbook_Formula_Guard'!C664)=ISBLANK(CN13045),EXACT('Workbook_Formula_Guard'!C664,CN13045)),0,1),1)</x:f>
        <x:v>0</x:v>
      </x:c>
    </x:row>
    <x:row r="13046">
      <x:c r="CL13046" t="str">
        <x:v>Workbook_Formula_Guard</x:v>
      </x:c>
      <x:c r="CM13046" t="str">
        <x:v>A665</x:v>
      </x:c>
      <x:c r="CN13046" t="str">
        <x:v>Rights_Coverage_View</x:v>
      </x:c>
      <x:c r="CO13046" t="n">
        <x:f>IFERROR(IF(AND(TYPE('Workbook_Formula_Guard'!A665)=TYPE(CN13046),ISBLANK('Workbook_Formula_Guard'!A665)=ISBLANK(CN13046),EXACT('Workbook_Formula_Guard'!A665,CN13046)),0,1),1)</x:f>
        <x:v>0</x:v>
      </x:c>
    </x:row>
    <x:row r="13047">
      <x:c r="CL13047" t="str">
        <x:v>Workbook_Formula_Guard</x:v>
      </x:c>
      <x:c r="CM13047" t="str">
        <x:v>B665</x:v>
      </x:c>
      <x:c r="CN13047" t="str">
        <x:v>I62</x:v>
      </x:c>
      <x:c r="CO13047" t="n">
        <x:f>IFERROR(IF(AND(TYPE('Workbook_Formula_Guard'!B665)=TYPE(CN13047),ISBLANK('Workbook_Formula_Guard'!B665)=ISBLANK(CN13047),EXACT('Workbook_Formula_Guard'!B665,CN13047)),0,1),1)</x:f>
        <x:v>0</x:v>
      </x:c>
    </x:row>
    <x:row r="13048">
      <x:c r="CL13048" t="str">
        <x:v>Workbook_Formula_Guard</x:v>
      </x:c>
      <x:c r="CM13048" t="str">
        <x:v>C665</x:v>
      </x:c>
      <x:c r="CN13048" t="str">
        <x:v>F:=IF(ISNUMBER($K62),$K62,IF($K62="INVALID_OVERRIDE","INVALID_OVERRIDE",IF($G62&lt;0,MAX(-1,'Subgroup_Overrides'!$B$7*$G62),$G62)))</x:v>
      </x:c>
      <x:c r="CO13048" t="n">
        <x:f>IFERROR(IF(AND(TYPE('Workbook_Formula_Guard'!C665)=TYPE(CN13048),ISBLANK('Workbook_Formula_Guard'!C665)=ISBLANK(CN13048),EXACT('Workbook_Formula_Guard'!C665,CN13048)),0,1),1)</x:f>
        <x:v>0</x:v>
      </x:c>
    </x:row>
    <x:row r="13049">
      <x:c r="CL13049" t="str">
        <x:v>Workbook_Formula_Guard</x:v>
      </x:c>
      <x:c r="CM13049" t="str">
        <x:v>A666</x:v>
      </x:c>
      <x:c r="CN13049" t="str">
        <x:v>Rights_Coverage_View</x:v>
      </x:c>
      <x:c r="CO13049" t="n">
        <x:f>IFERROR(IF(AND(TYPE('Workbook_Formula_Guard'!A666)=TYPE(CN13049),ISBLANK('Workbook_Formula_Guard'!A666)=ISBLANK(CN13049),EXACT('Workbook_Formula_Guard'!A666,CN13049)),0,1),1)</x:f>
        <x:v>0</x:v>
      </x:c>
    </x:row>
    <x:row r="13050">
      <x:c r="CL13050" t="str">
        <x:v>Workbook_Formula_Guard</x:v>
      </x:c>
      <x:c r="CM13050" t="str">
        <x:v>B666</x:v>
      </x:c>
      <x:c r="CN13050" t="str">
        <x:v>J62</x:v>
      </x:c>
      <x:c r="CO13050" t="n">
        <x:f>IFERROR(IF(AND(TYPE('Workbook_Formula_Guard'!B666)=TYPE(CN13050),ISBLANK('Workbook_Formula_Guard'!B666)=ISBLANK(CN13050),EXACT('Workbook_Formula_Guard'!B666,CN13050)),0,1),1)</x:f>
        <x:v>0</x:v>
      </x:c>
    </x:row>
    <x:row r="13051">
      <x:c r="CL13051" t="str">
        <x:v>Workbook_Formula_Guard</x:v>
      </x:c>
      <x:c r="CM13051" t="str">
        <x:v>C666</x:v>
      </x:c>
      <x:c r="CN13051" t="str">
        <x:v>F:=IFERROR(IF(COUNTIF('Subgroup_Overrides'!$H$11:$H$100,"A|"&amp;$C62&amp;"|"&amp;$D62)=0,"",IF(AND(COUNTIF('Subgroup_Overrides'!$H$11:$H$100,"A|"&amp;$C62&amp;"|"&amp;$D62)=1,ISNUMBER(INDEX('Subgroup_Overrides'!$F$11:$F$100,MATCH("A|"&amp;$C62&amp;"|"&amp;$D62,'Subgroup_Overrides'!$H$11:$H$100,0))),NOT(ISBLANK(INDEX('Subgroup_Overrides'!$F$11:$F$100,MATCH("A|"&amp;$C62&amp;"|"&amp;$D62,'Subgroup_Overrides'!$H$11:$H$100,0)))),INDEX('Subgroup_Overrides'!$F$11:$F$100,MATCH("A|"&amp;$C62&amp;"|"&amp;$D62,'Subgroup_Overrides'!$H$11:$H$100,0))&gt;=-1,INDEX('Subgroup_Overrides'!$F$11:$F$100,MATCH("A|"&amp;$C62&amp;"|"&amp;$D62,'Subgroup_Overrides'!$H$11:$H$100,0))&lt;=1,LEN(TRIM(INDEX('Subgroup_Overrides'!$G$11:$G$100,MATCH("A|"&amp;$C62&amp;"|"&amp;$D62,'Subgroup_Overrides'!$H$11:$H$100,0))))&gt;0),INDEX('Subgroup_Overrides'!$F$11:$F$100,MATCH("A|"&amp;$C62&amp;"|"&amp;$D62,'Subgroup_Overrides'!$H$11:$H$100,0)),"INVALID_OVERRIDE")),"INVALID_OVERRIDE")</x:v>
      </x:c>
      <x:c r="CO13051" t="n">
        <x:f>IFERROR(IF(AND(TYPE('Workbook_Formula_Guard'!C666)=TYPE(CN13051),ISBLANK('Workbook_Formula_Guard'!C666)=ISBLANK(CN13051),EXACT('Workbook_Formula_Guard'!C666,CN13051)),0,1),1)</x:f>
        <x:v>0</x:v>
      </x:c>
    </x:row>
    <x:row r="13052">
      <x:c r="CL13052" t="str">
        <x:v>Workbook_Formula_Guard</x:v>
      </x:c>
      <x:c r="CM13052" t="str">
        <x:v>A667</x:v>
      </x:c>
      <x:c r="CN13052" t="str">
        <x:v>Rights_Coverage_View</x:v>
      </x:c>
      <x:c r="CO13052" t="n">
        <x:f>IFERROR(IF(AND(TYPE('Workbook_Formula_Guard'!A667)=TYPE(CN13052),ISBLANK('Workbook_Formula_Guard'!A667)=ISBLANK(CN13052),EXACT('Workbook_Formula_Guard'!A667,CN13052)),0,1),1)</x:f>
        <x:v>0</x:v>
      </x:c>
    </x:row>
    <x:row r="13053">
      <x:c r="CL13053" t="str">
        <x:v>Workbook_Formula_Guard</x:v>
      </x:c>
      <x:c r="CM13053" t="str">
        <x:v>B667</x:v>
      </x:c>
      <x:c r="CN13053" t="str">
        <x:v>K62</x:v>
      </x:c>
      <x:c r="CO13053" t="n">
        <x:f>IFERROR(IF(AND(TYPE('Workbook_Formula_Guard'!B667)=TYPE(CN13053),ISBLANK('Workbook_Formula_Guard'!B667)=ISBLANK(CN13053),EXACT('Workbook_Formula_Guard'!B667,CN13053)),0,1),1)</x:f>
        <x:v>0</x:v>
      </x:c>
    </x:row>
    <x:row r="13054">
      <x:c r="CL13054" t="str">
        <x:v>Workbook_Formula_Guard</x:v>
      </x:c>
      <x:c r="CM13054" t="str">
        <x:v>C667</x:v>
      </x:c>
      <x:c r="CN13054" t="str">
        <x:v>F:=IFERROR(IF(COUNTIF('Subgroup_Overrides'!$H$11:$H$100,"B|"&amp;$C62&amp;"|"&amp;$D62)=0,"",IF(AND(COUNTIF('Subgroup_Overrides'!$H$11:$H$100,"B|"&amp;$C62&amp;"|"&amp;$D62)=1,ISNUMBER(INDEX('Subgroup_Overrides'!$F$11:$F$100,MATCH("B|"&amp;$C62&amp;"|"&amp;$D62,'Subgroup_Overrides'!$H$11:$H$100,0))),NOT(ISBLANK(INDEX('Subgroup_Overrides'!$F$11:$F$100,MATCH("B|"&amp;$C62&amp;"|"&amp;$D62,'Subgroup_Overrides'!$H$11:$H$100,0)))),INDEX('Subgroup_Overrides'!$F$11:$F$100,MATCH("B|"&amp;$C62&amp;"|"&amp;$D62,'Subgroup_Overrides'!$H$11:$H$100,0))&gt;=-1,INDEX('Subgroup_Overrides'!$F$11:$F$100,MATCH("B|"&amp;$C62&amp;"|"&amp;$D62,'Subgroup_Overrides'!$H$11:$H$100,0))&lt;=1,LEN(TRIM(INDEX('Subgroup_Overrides'!$G$11:$G$100,MATCH("B|"&amp;$C62&amp;"|"&amp;$D62,'Subgroup_Overrides'!$H$11:$H$100,0))))&gt;0),INDEX('Subgroup_Overrides'!$F$11:$F$100,MATCH("B|"&amp;$C62&amp;"|"&amp;$D62,'Subgroup_Overrides'!$H$11:$H$100,0)),"INVALID_OVERRIDE")),"INVALID_OVERRIDE")</x:v>
      </x:c>
      <x:c r="CO13054" t="n">
        <x:f>IFERROR(IF(AND(TYPE('Workbook_Formula_Guard'!C667)=TYPE(CN13054),ISBLANK('Workbook_Formula_Guard'!C667)=ISBLANK(CN13054),EXACT('Workbook_Formula_Guard'!C667,CN13054)),0,1),1)</x:f>
        <x:v>0</x:v>
      </x:c>
    </x:row>
    <x:row r="13055">
      <x:c r="CL13055" t="str">
        <x:v>Workbook_Formula_Guard</x:v>
      </x:c>
      <x:c r="CM13055" t="str">
        <x:v>A668</x:v>
      </x:c>
      <x:c r="CN13055" t="str">
        <x:v>Rights_Coverage_View</x:v>
      </x:c>
      <x:c r="CO13055" t="n">
        <x:f>IFERROR(IF(AND(TYPE('Workbook_Formula_Guard'!A668)=TYPE(CN13055),ISBLANK('Workbook_Formula_Guard'!A668)=ISBLANK(CN13055),EXACT('Workbook_Formula_Guard'!A668,CN13055)),0,1),1)</x:f>
        <x:v>0</x:v>
      </x:c>
    </x:row>
    <x:row r="13056">
      <x:c r="CL13056" t="str">
        <x:v>Workbook_Formula_Guard</x:v>
      </x:c>
      <x:c r="CM13056" t="str">
        <x:v>B668</x:v>
      </x:c>
      <x:c r="CN13056" t="str">
        <x:v>L62</x:v>
      </x:c>
      <x:c r="CO13056" t="n">
        <x:f>IFERROR(IF(AND(TYPE('Workbook_Formula_Guard'!B668)=TYPE(CN13056),ISBLANK('Workbook_Formula_Guard'!B668)=ISBLANK(CN13056),EXACT('Workbook_Formula_Guard'!B668,CN13056)),0,1),1)</x:f>
        <x:v>0</x:v>
      </x:c>
    </x:row>
    <x:row r="13057">
      <x:c r="CL13057" t="str">
        <x:v>Workbook_Formula_Guard</x:v>
      </x:c>
      <x:c r="CM13057" t="str">
        <x:v>C668</x:v>
      </x:c>
      <x:c r="CN13057" t="str">
        <x:v>F:=TRIM(B62)</x:v>
      </x:c>
      <x:c r="CO13057" t="n">
        <x:f>IFERROR(IF(AND(TYPE('Workbook_Formula_Guard'!C668)=TYPE(CN13057),ISBLANK('Workbook_Formula_Guard'!C668)=ISBLANK(CN13057),EXACT('Workbook_Formula_Guard'!C668,CN13057)),0,1),1)</x:f>
        <x:v>0</x:v>
      </x:c>
    </x:row>
    <x:row r="13058">
      <x:c r="CL13058" t="str">
        <x:v>Workbook_Formula_Guard</x:v>
      </x:c>
      <x:c r="CM13058" t="str">
        <x:v>A669</x:v>
      </x:c>
      <x:c r="CN13058" t="str">
        <x:v>Rights_Coverage_View</x:v>
      </x:c>
      <x:c r="CO13058" t="n">
        <x:f>IFERROR(IF(AND(TYPE('Workbook_Formula_Guard'!A669)=TYPE(CN13058),ISBLANK('Workbook_Formula_Guard'!A669)=ISBLANK(CN13058),EXACT('Workbook_Formula_Guard'!A669,CN13058)),0,1),1)</x:f>
        <x:v>0</x:v>
      </x:c>
    </x:row>
    <x:row r="13059">
      <x:c r="CL13059" t="str">
        <x:v>Workbook_Formula_Guard</x:v>
      </x:c>
      <x:c r="CM13059" t="str">
        <x:v>B669</x:v>
      </x:c>
      <x:c r="CN13059" t="str">
        <x:v>M62</x:v>
      </x:c>
      <x:c r="CO13059" t="n">
        <x:f>IFERROR(IF(AND(TYPE('Workbook_Formula_Guard'!B669)=TYPE(CN13059),ISBLANK('Workbook_Formula_Guard'!B669)=ISBLANK(CN13059),EXACT('Workbook_Formula_Guard'!B669,CN13059)),0,1),1)</x:f>
        <x:v>0</x:v>
      </x:c>
    </x:row>
    <x:row r="13060">
      <x:c r="CL13060" t="str">
        <x:v>Workbook_Formula_Guard</x:v>
      </x:c>
      <x:c r="CM13060" t="str">
        <x:v>C669</x:v>
      </x:c>
      <x:c r="CN13060" t="str">
        <x:v>F:=IF(ISNUMBER($H62),$H62,"")</x:v>
      </x:c>
      <x:c r="CO13060" t="n">
        <x:f>IFERROR(IF(AND(TYPE('Workbook_Formula_Guard'!C669)=TYPE(CN13060),ISBLANK('Workbook_Formula_Guard'!C669)=ISBLANK(CN13060),EXACT('Workbook_Formula_Guard'!C669,CN13060)),0,1),1)</x:f>
        <x:v>0</x:v>
      </x:c>
    </x:row>
    <x:row r="13061">
      <x:c r="CL13061" t="str">
        <x:v>Workbook_Formula_Guard</x:v>
      </x:c>
      <x:c r="CM13061" t="str">
        <x:v>A670</x:v>
      </x:c>
      <x:c r="CN13061" t="str">
        <x:v>Rights_Coverage_View</x:v>
      </x:c>
      <x:c r="CO13061" t="n">
        <x:f>IFERROR(IF(AND(TYPE('Workbook_Formula_Guard'!A670)=TYPE(CN13061),ISBLANK('Workbook_Formula_Guard'!A670)=ISBLANK(CN13061),EXACT('Workbook_Formula_Guard'!A670,CN13061)),0,1),1)</x:f>
        <x:v>0</x:v>
      </x:c>
    </x:row>
    <x:row r="13062">
      <x:c r="CL13062" t="str">
        <x:v>Workbook_Formula_Guard</x:v>
      </x:c>
      <x:c r="CM13062" t="str">
        <x:v>B670</x:v>
      </x:c>
      <x:c r="CN13062" t="str">
        <x:v>N62</x:v>
      </x:c>
      <x:c r="CO13062" t="n">
        <x:f>IFERROR(IF(AND(TYPE('Workbook_Formula_Guard'!B670)=TYPE(CN13062),ISBLANK('Workbook_Formula_Guard'!B670)=ISBLANK(CN13062),EXACT('Workbook_Formula_Guard'!B670,CN13062)),0,1),1)</x:f>
        <x:v>0</x:v>
      </x:c>
    </x:row>
    <x:row r="13063">
      <x:c r="CL13063" t="str">
        <x:v>Workbook_Formula_Guard</x:v>
      </x:c>
      <x:c r="CM13063" t="str">
        <x:v>C670</x:v>
      </x:c>
      <x:c r="CN13063" t="str">
        <x:v>F:=IF(ISNUMBER($I62),$I62,"")</x:v>
      </x:c>
      <x:c r="CO13063" t="n">
        <x:f>IFERROR(IF(AND(TYPE('Workbook_Formula_Guard'!C670)=TYPE(CN13063),ISBLANK('Workbook_Formula_Guard'!C670)=ISBLANK(CN13063),EXACT('Workbook_Formula_Guard'!C670,CN13063)),0,1),1)</x:f>
        <x:v>0</x:v>
      </x:c>
    </x:row>
    <x:row r="13064">
      <x:c r="CL13064" t="str">
        <x:v>Workbook_Formula_Guard</x:v>
      </x:c>
      <x:c r="CM13064" t="str">
        <x:v>A671</x:v>
      </x:c>
      <x:c r="CN13064" t="str">
        <x:v>Rights_Coverage_View</x:v>
      </x:c>
      <x:c r="CO13064" t="n">
        <x:f>IFERROR(IF(AND(TYPE('Workbook_Formula_Guard'!A671)=TYPE(CN13064),ISBLANK('Workbook_Formula_Guard'!A671)=ISBLANK(CN13064),EXACT('Workbook_Formula_Guard'!A671,CN13064)),0,1),1)</x:f>
        <x:v>0</x:v>
      </x:c>
    </x:row>
    <x:row r="13065">
      <x:c r="CL13065" t="str">
        <x:v>Workbook_Formula_Guard</x:v>
      </x:c>
      <x:c r="CM13065" t="str">
        <x:v>B671</x:v>
      </x:c>
      <x:c r="CN13065" t="str">
        <x:v>O62</x:v>
      </x:c>
      <x:c r="CO13065" t="n">
        <x:f>IFERROR(IF(AND(TYPE('Workbook_Formula_Guard'!B671)=TYPE(CN13065),ISBLANK('Workbook_Formula_Guard'!B671)=ISBLANK(CN13065),EXACT('Workbook_Formula_Guard'!B671,CN13065)),0,1),1)</x:f>
        <x:v>0</x:v>
      </x:c>
    </x:row>
    <x:row r="13066">
      <x:c r="CL13066" t="str">
        <x:v>Workbook_Formula_Guard</x:v>
      </x:c>
      <x:c r="CM13066" t="str">
        <x:v>C671</x:v>
      </x:c>
      <x:c r="CN13066" t="str">
        <x:v>F:=IF(ISNUMBER($M62),$B62&amp;"|"&amp;ROUND($M62*1000000000000,0),"")</x:v>
      </x:c>
      <x:c r="CO13066" t="n">
        <x:f>IFERROR(IF(AND(TYPE('Workbook_Formula_Guard'!C671)=TYPE(CN13066),ISBLANK('Workbook_Formula_Guard'!C671)=ISBLANK(CN13066),EXACT('Workbook_Formula_Guard'!C671,CN13066)),0,1),1)</x:f>
        <x:v>0</x:v>
      </x:c>
    </x:row>
    <x:row r="13067">
      <x:c r="CL13067" t="str">
        <x:v>Workbook_Formula_Guard</x:v>
      </x:c>
      <x:c r="CM13067" t="str">
        <x:v>A672</x:v>
      </x:c>
      <x:c r="CN13067" t="str">
        <x:v>Rights_Coverage_View</x:v>
      </x:c>
      <x:c r="CO13067" t="n">
        <x:f>IFERROR(IF(AND(TYPE('Workbook_Formula_Guard'!A672)=TYPE(CN13067),ISBLANK('Workbook_Formula_Guard'!A672)=ISBLANK(CN13067),EXACT('Workbook_Formula_Guard'!A672,CN13067)),0,1),1)</x:f>
        <x:v>0</x:v>
      </x:c>
    </x:row>
    <x:row r="13068">
      <x:c r="CL13068" t="str">
        <x:v>Workbook_Formula_Guard</x:v>
      </x:c>
      <x:c r="CM13068" t="str">
        <x:v>B672</x:v>
      </x:c>
      <x:c r="CN13068" t="str">
        <x:v>P62</x:v>
      </x:c>
      <x:c r="CO13068" t="n">
        <x:f>IFERROR(IF(AND(TYPE('Workbook_Formula_Guard'!B672)=TYPE(CN13068),ISBLANK('Workbook_Formula_Guard'!B672)=ISBLANK(CN13068),EXACT('Workbook_Formula_Guard'!B672,CN13068)),0,1),1)</x:f>
        <x:v>0</x:v>
      </x:c>
    </x:row>
    <x:row r="13069">
      <x:c r="CL13069" t="str">
        <x:v>Workbook_Formula_Guard</x:v>
      </x:c>
      <x:c r="CM13069" t="str">
        <x:v>C672</x:v>
      </x:c>
      <x:c r="CN13069" t="str">
        <x:v>F:=IF(ISNUMBER($N62),$B62&amp;"|"&amp;ROUND($N62*1000000000000,0),"")</x:v>
      </x:c>
      <x:c r="CO13069" t="n">
        <x:f>IFERROR(IF(AND(TYPE('Workbook_Formula_Guard'!C672)=TYPE(CN13069),ISBLANK('Workbook_Formula_Guard'!C672)=ISBLANK(CN13069),EXACT('Workbook_Formula_Guard'!C672,CN13069)),0,1),1)</x:f>
        <x:v>0</x:v>
      </x:c>
    </x:row>
    <x:row r="13070">
      <x:c r="CL13070" t="str">
        <x:v>Workbook_Formula_Guard</x:v>
      </x:c>
      <x:c r="CM13070" t="str">
        <x:v>A673</x:v>
      </x:c>
      <x:c r="CN13070" t="str">
        <x:v>Rights_Coverage_View</x:v>
      </x:c>
      <x:c r="CO13070" t="n">
        <x:f>IFERROR(IF(AND(TYPE('Workbook_Formula_Guard'!A673)=TYPE(CN13070),ISBLANK('Workbook_Formula_Guard'!A673)=ISBLANK(CN13070),EXACT('Workbook_Formula_Guard'!A673,CN13070)),0,1),1)</x:f>
        <x:v>0</x:v>
      </x:c>
    </x:row>
    <x:row r="13071">
      <x:c r="CL13071" t="str">
        <x:v>Workbook_Formula_Guard</x:v>
      </x:c>
      <x:c r="CM13071" t="str">
        <x:v>B673</x:v>
      </x:c>
      <x:c r="CN13071" t="str">
        <x:v>F63</x:v>
      </x:c>
      <x:c r="CO13071" t="n">
        <x:f>IFERROR(IF(AND(TYPE('Workbook_Formula_Guard'!B673)=TYPE(CN13071),ISBLANK('Workbook_Formula_Guard'!B673)=ISBLANK(CN13071),EXACT('Workbook_Formula_Guard'!B673,CN13071)),0,1),1)</x:f>
        <x:v>0</x:v>
      </x:c>
    </x:row>
    <x:row r="13072">
      <x:c r="CL13072" t="str">
        <x:v>Workbook_Formula_Guard</x:v>
      </x:c>
      <x:c r="CM13072" t="str">
        <x:v>C673</x:v>
      </x:c>
      <x:c r="CN13072" t="str">
        <x:v>F:=INDEX(I_prop!$B$7:$H$13, MATCH($C63, I_prop!$A$7:$A$13,0), MATCH($D63, I_prop!$B$6:$H$6,0))</x:v>
      </x:c>
      <x:c r="CO13072" t="n">
        <x:f>IFERROR(IF(AND(TYPE('Workbook_Formula_Guard'!C673)=TYPE(CN13072),ISBLANK('Workbook_Formula_Guard'!C673)=ISBLANK(CN13072),EXACT('Workbook_Formula_Guard'!C673,CN13072)),0,1),1)</x:f>
        <x:v>0</x:v>
      </x:c>
    </x:row>
    <x:row r="13073">
      <x:c r="CL13073" t="str">
        <x:v>Workbook_Formula_Guard</x:v>
      </x:c>
      <x:c r="CM13073" t="str">
        <x:v>A674</x:v>
      </x:c>
      <x:c r="CN13073" t="str">
        <x:v>Rights_Coverage_View</x:v>
      </x:c>
      <x:c r="CO13073" t="n">
        <x:f>IFERROR(IF(AND(TYPE('Workbook_Formula_Guard'!A674)=TYPE(CN13073),ISBLANK('Workbook_Formula_Guard'!A674)=ISBLANK(CN13073),EXACT('Workbook_Formula_Guard'!A674,CN13073)),0,1),1)</x:f>
        <x:v>0</x:v>
      </x:c>
    </x:row>
    <x:row r="13074">
      <x:c r="CL13074" t="str">
        <x:v>Workbook_Formula_Guard</x:v>
      </x:c>
      <x:c r="CM13074" t="str">
        <x:v>B674</x:v>
      </x:c>
      <x:c r="CN13074" t="str">
        <x:v>G63</x:v>
      </x:c>
      <x:c r="CO13074" t="n">
        <x:f>IFERROR(IF(AND(TYPE('Workbook_Formula_Guard'!B674)=TYPE(CN13074),ISBLANK('Workbook_Formula_Guard'!B674)=ISBLANK(CN13074),EXACT('Workbook_Formula_Guard'!B674,CN13074)),0,1),1)</x:f>
        <x:v>0</x:v>
      </x:c>
    </x:row>
    <x:row r="13075">
      <x:c r="CL13075" t="str">
        <x:v>Workbook_Formula_Guard</x:v>
      </x:c>
      <x:c r="CM13075" t="str">
        <x:v>C674</x:v>
      </x:c>
      <x:c r="CN13075" t="str">
        <x:v>F:=INDEX(I_prop!$B$18:$H$24, MATCH($C63, I_prop!$A$18:$A$24,0), MATCH($D63, I_prop!$B$17:$H$17,0))</x:v>
      </x:c>
      <x:c r="CO13075" t="n">
        <x:f>IFERROR(IF(AND(TYPE('Workbook_Formula_Guard'!C674)=TYPE(CN13075),ISBLANK('Workbook_Formula_Guard'!C674)=ISBLANK(CN13075),EXACT('Workbook_Formula_Guard'!C674,CN13075)),0,1),1)</x:f>
        <x:v>0</x:v>
      </x:c>
    </x:row>
    <x:row r="13076">
      <x:c r="CL13076" t="str">
        <x:v>Workbook_Formula_Guard</x:v>
      </x:c>
      <x:c r="CM13076" t="str">
        <x:v>A675</x:v>
      </x:c>
      <x:c r="CN13076" t="str">
        <x:v>Rights_Coverage_View</x:v>
      </x:c>
      <x:c r="CO13076" t="n">
        <x:f>IFERROR(IF(AND(TYPE('Workbook_Formula_Guard'!A675)=TYPE(CN13076),ISBLANK('Workbook_Formula_Guard'!A675)=ISBLANK(CN13076),EXACT('Workbook_Formula_Guard'!A675,CN13076)),0,1),1)</x:f>
        <x:v>0</x:v>
      </x:c>
    </x:row>
    <x:row r="13077">
      <x:c r="CL13077" t="str">
        <x:v>Workbook_Formula_Guard</x:v>
      </x:c>
      <x:c r="CM13077" t="str">
        <x:v>B675</x:v>
      </x:c>
      <x:c r="CN13077" t="str">
        <x:v>H63</x:v>
      </x:c>
      <x:c r="CO13077" t="n">
        <x:f>IFERROR(IF(AND(TYPE('Workbook_Formula_Guard'!B675)=TYPE(CN13077),ISBLANK('Workbook_Formula_Guard'!B675)=ISBLANK(CN13077),EXACT('Workbook_Formula_Guard'!B675,CN13077)),0,1),1)</x:f>
        <x:v>0</x:v>
      </x:c>
    </x:row>
    <x:row r="13078">
      <x:c r="CL13078" t="str">
        <x:v>Workbook_Formula_Guard</x:v>
      </x:c>
      <x:c r="CM13078" t="str">
        <x:v>C675</x:v>
      </x:c>
      <x:c r="CN13078" t="str">
        <x:v>F:=IF(ISNUMBER($J63),$J63,IF($J63="INVALID_OVERRIDE","INVALID_OVERRIDE",IF($F63&lt;0,MAX(-1,'Subgroup_Overrides'!$B$7*$F63),$F63)))</x:v>
      </x:c>
      <x:c r="CO13078" t="n">
        <x:f>IFERROR(IF(AND(TYPE('Workbook_Formula_Guard'!C675)=TYPE(CN13078),ISBLANK('Workbook_Formula_Guard'!C675)=ISBLANK(CN13078),EXACT('Workbook_Formula_Guard'!C675,CN13078)),0,1),1)</x:f>
        <x:v>0</x:v>
      </x:c>
    </x:row>
    <x:row r="13079">
      <x:c r="CL13079" t="str">
        <x:v>Workbook_Formula_Guard</x:v>
      </x:c>
      <x:c r="CM13079" t="str">
        <x:v>A676</x:v>
      </x:c>
      <x:c r="CN13079" t="str">
        <x:v>Rights_Coverage_View</x:v>
      </x:c>
      <x:c r="CO13079" t="n">
        <x:f>IFERROR(IF(AND(TYPE('Workbook_Formula_Guard'!A676)=TYPE(CN13079),ISBLANK('Workbook_Formula_Guard'!A676)=ISBLANK(CN13079),EXACT('Workbook_Formula_Guard'!A676,CN13079)),0,1),1)</x:f>
        <x:v>0</x:v>
      </x:c>
    </x:row>
    <x:row r="13080">
      <x:c r="CL13080" t="str">
        <x:v>Workbook_Formula_Guard</x:v>
      </x:c>
      <x:c r="CM13080" t="str">
        <x:v>B676</x:v>
      </x:c>
      <x:c r="CN13080" t="str">
        <x:v>I63</x:v>
      </x:c>
      <x:c r="CO13080" t="n">
        <x:f>IFERROR(IF(AND(TYPE('Workbook_Formula_Guard'!B676)=TYPE(CN13080),ISBLANK('Workbook_Formula_Guard'!B676)=ISBLANK(CN13080),EXACT('Workbook_Formula_Guard'!B676,CN13080)),0,1),1)</x:f>
        <x:v>0</x:v>
      </x:c>
    </x:row>
    <x:row r="13081">
      <x:c r="CL13081" t="str">
        <x:v>Workbook_Formula_Guard</x:v>
      </x:c>
      <x:c r="CM13081" t="str">
        <x:v>C676</x:v>
      </x:c>
      <x:c r="CN13081" t="str">
        <x:v>F:=IF(ISNUMBER($K63),$K63,IF($K63="INVALID_OVERRIDE","INVALID_OVERRIDE",IF($G63&lt;0,MAX(-1,'Subgroup_Overrides'!$B$7*$G63),$G63)))</x:v>
      </x:c>
      <x:c r="CO13081" t="n">
        <x:f>IFERROR(IF(AND(TYPE('Workbook_Formula_Guard'!C676)=TYPE(CN13081),ISBLANK('Workbook_Formula_Guard'!C676)=ISBLANK(CN13081),EXACT('Workbook_Formula_Guard'!C676,CN13081)),0,1),1)</x:f>
        <x:v>0</x:v>
      </x:c>
    </x:row>
    <x:row r="13082">
      <x:c r="CL13082" t="str">
        <x:v>Workbook_Formula_Guard</x:v>
      </x:c>
      <x:c r="CM13082" t="str">
        <x:v>A677</x:v>
      </x:c>
      <x:c r="CN13082" t="str">
        <x:v>Rights_Coverage_View</x:v>
      </x:c>
      <x:c r="CO13082" t="n">
        <x:f>IFERROR(IF(AND(TYPE('Workbook_Formula_Guard'!A677)=TYPE(CN13082),ISBLANK('Workbook_Formula_Guard'!A677)=ISBLANK(CN13082),EXACT('Workbook_Formula_Guard'!A677,CN13082)),0,1),1)</x:f>
        <x:v>0</x:v>
      </x:c>
    </x:row>
    <x:row r="13083">
      <x:c r="CL13083" t="str">
        <x:v>Workbook_Formula_Guard</x:v>
      </x:c>
      <x:c r="CM13083" t="str">
        <x:v>B677</x:v>
      </x:c>
      <x:c r="CN13083" t="str">
        <x:v>J63</x:v>
      </x:c>
      <x:c r="CO13083" t="n">
        <x:f>IFERROR(IF(AND(TYPE('Workbook_Formula_Guard'!B677)=TYPE(CN13083),ISBLANK('Workbook_Formula_Guard'!B677)=ISBLANK(CN13083),EXACT('Workbook_Formula_Guard'!B677,CN13083)),0,1),1)</x:f>
        <x:v>0</x:v>
      </x:c>
    </x:row>
    <x:row r="13084">
      <x:c r="CL13084" t="str">
        <x:v>Workbook_Formula_Guard</x:v>
      </x:c>
      <x:c r="CM13084" t="str">
        <x:v>C677</x:v>
      </x:c>
      <x:c r="CN13084" t="str">
        <x:v>F:=IFERROR(IF(COUNTIF('Subgroup_Overrides'!$H$11:$H$100,"A|"&amp;$C63&amp;"|"&amp;$D63)=0,"",IF(AND(COUNTIF('Subgroup_Overrides'!$H$11:$H$100,"A|"&amp;$C63&amp;"|"&amp;$D63)=1,ISNUMBER(INDEX('Subgroup_Overrides'!$F$11:$F$100,MATCH("A|"&amp;$C63&amp;"|"&amp;$D63,'Subgroup_Overrides'!$H$11:$H$100,0))),NOT(ISBLANK(INDEX('Subgroup_Overrides'!$F$11:$F$100,MATCH("A|"&amp;$C63&amp;"|"&amp;$D63,'Subgroup_Overrides'!$H$11:$H$100,0)))),INDEX('Subgroup_Overrides'!$F$11:$F$100,MATCH("A|"&amp;$C63&amp;"|"&amp;$D63,'Subgroup_Overrides'!$H$11:$H$100,0))&gt;=-1,INDEX('Subgroup_Overrides'!$F$11:$F$100,MATCH("A|"&amp;$C63&amp;"|"&amp;$D63,'Subgroup_Overrides'!$H$11:$H$100,0))&lt;=1,LEN(TRIM(INDEX('Subgroup_Overrides'!$G$11:$G$100,MATCH("A|"&amp;$C63&amp;"|"&amp;$D63,'Subgroup_Overrides'!$H$11:$H$100,0))))&gt;0),INDEX('Subgroup_Overrides'!$F$11:$F$100,MATCH("A|"&amp;$C63&amp;"|"&amp;$D63,'Subgroup_Overrides'!$H$11:$H$100,0)),"INVALID_OVERRIDE")),"INVALID_OVERRIDE")</x:v>
      </x:c>
      <x:c r="CO13084" t="n">
        <x:f>IFERROR(IF(AND(TYPE('Workbook_Formula_Guard'!C677)=TYPE(CN13084),ISBLANK('Workbook_Formula_Guard'!C677)=ISBLANK(CN13084),EXACT('Workbook_Formula_Guard'!C677,CN13084)),0,1),1)</x:f>
        <x:v>0</x:v>
      </x:c>
    </x:row>
    <x:row r="13085">
      <x:c r="CL13085" t="str">
        <x:v>Workbook_Formula_Guard</x:v>
      </x:c>
      <x:c r="CM13085" t="str">
        <x:v>A678</x:v>
      </x:c>
      <x:c r="CN13085" t="str">
        <x:v>Rights_Coverage_View</x:v>
      </x:c>
      <x:c r="CO13085" t="n">
        <x:f>IFERROR(IF(AND(TYPE('Workbook_Formula_Guard'!A678)=TYPE(CN13085),ISBLANK('Workbook_Formula_Guard'!A678)=ISBLANK(CN13085),EXACT('Workbook_Formula_Guard'!A678,CN13085)),0,1),1)</x:f>
        <x:v>0</x:v>
      </x:c>
    </x:row>
    <x:row r="13086">
      <x:c r="CL13086" t="str">
        <x:v>Workbook_Formula_Guard</x:v>
      </x:c>
      <x:c r="CM13086" t="str">
        <x:v>B678</x:v>
      </x:c>
      <x:c r="CN13086" t="str">
        <x:v>K63</x:v>
      </x:c>
      <x:c r="CO13086" t="n">
        <x:f>IFERROR(IF(AND(TYPE('Workbook_Formula_Guard'!B678)=TYPE(CN13086),ISBLANK('Workbook_Formula_Guard'!B678)=ISBLANK(CN13086),EXACT('Workbook_Formula_Guard'!B678,CN13086)),0,1),1)</x:f>
        <x:v>0</x:v>
      </x:c>
    </x:row>
    <x:row r="13087">
      <x:c r="CL13087" t="str">
        <x:v>Workbook_Formula_Guard</x:v>
      </x:c>
      <x:c r="CM13087" t="str">
        <x:v>C678</x:v>
      </x:c>
      <x:c r="CN13087" t="str">
        <x:v>F:=IFERROR(IF(COUNTIF('Subgroup_Overrides'!$H$11:$H$100,"B|"&amp;$C63&amp;"|"&amp;$D63)=0,"",IF(AND(COUNTIF('Subgroup_Overrides'!$H$11:$H$100,"B|"&amp;$C63&amp;"|"&amp;$D63)=1,ISNUMBER(INDEX('Subgroup_Overrides'!$F$11:$F$100,MATCH("B|"&amp;$C63&amp;"|"&amp;$D63,'Subgroup_Overrides'!$H$11:$H$100,0))),NOT(ISBLANK(INDEX('Subgroup_Overrides'!$F$11:$F$100,MATCH("B|"&amp;$C63&amp;"|"&amp;$D63,'Subgroup_Overrides'!$H$11:$H$100,0)))),INDEX('Subgroup_Overrides'!$F$11:$F$100,MATCH("B|"&amp;$C63&amp;"|"&amp;$D63,'Subgroup_Overrides'!$H$11:$H$100,0))&gt;=-1,INDEX('Subgroup_Overrides'!$F$11:$F$100,MATCH("B|"&amp;$C63&amp;"|"&amp;$D63,'Subgroup_Overrides'!$H$11:$H$100,0))&lt;=1,LEN(TRIM(INDEX('Subgroup_Overrides'!$G$11:$G$100,MATCH("B|"&amp;$C63&amp;"|"&amp;$D63,'Subgroup_Overrides'!$H$11:$H$100,0))))&gt;0),INDEX('Subgroup_Overrides'!$F$11:$F$100,MATCH("B|"&amp;$C63&amp;"|"&amp;$D63,'Subgroup_Overrides'!$H$11:$H$100,0)),"INVALID_OVERRIDE")),"INVALID_OVERRIDE")</x:v>
      </x:c>
      <x:c r="CO13087" t="n">
        <x:f>IFERROR(IF(AND(TYPE('Workbook_Formula_Guard'!C678)=TYPE(CN13087),ISBLANK('Workbook_Formula_Guard'!C678)=ISBLANK(CN13087),EXACT('Workbook_Formula_Guard'!C678,CN13087)),0,1),1)</x:f>
        <x:v>0</x:v>
      </x:c>
    </x:row>
    <x:row r="13088">
      <x:c r="CL13088" t="str">
        <x:v>Workbook_Formula_Guard</x:v>
      </x:c>
      <x:c r="CM13088" t="str">
        <x:v>A679</x:v>
      </x:c>
      <x:c r="CN13088" t="str">
        <x:v>Rights_Coverage_View</x:v>
      </x:c>
      <x:c r="CO13088" t="n">
        <x:f>IFERROR(IF(AND(TYPE('Workbook_Formula_Guard'!A679)=TYPE(CN13088),ISBLANK('Workbook_Formula_Guard'!A679)=ISBLANK(CN13088),EXACT('Workbook_Formula_Guard'!A679,CN13088)),0,1),1)</x:f>
        <x:v>0</x:v>
      </x:c>
    </x:row>
    <x:row r="13089">
      <x:c r="CL13089" t="str">
        <x:v>Workbook_Formula_Guard</x:v>
      </x:c>
      <x:c r="CM13089" t="str">
        <x:v>B679</x:v>
      </x:c>
      <x:c r="CN13089" t="str">
        <x:v>L63</x:v>
      </x:c>
      <x:c r="CO13089" t="n">
        <x:f>IFERROR(IF(AND(TYPE('Workbook_Formula_Guard'!B679)=TYPE(CN13089),ISBLANK('Workbook_Formula_Guard'!B679)=ISBLANK(CN13089),EXACT('Workbook_Formula_Guard'!B679,CN13089)),0,1),1)</x:f>
        <x:v>0</x:v>
      </x:c>
    </x:row>
    <x:row r="13090">
      <x:c r="CL13090" t="str">
        <x:v>Workbook_Formula_Guard</x:v>
      </x:c>
      <x:c r="CM13090" t="str">
        <x:v>C679</x:v>
      </x:c>
      <x:c r="CN13090" t="str">
        <x:v>F:=TRIM(B63)</x:v>
      </x:c>
      <x:c r="CO13090" t="n">
        <x:f>IFERROR(IF(AND(TYPE('Workbook_Formula_Guard'!C679)=TYPE(CN13090),ISBLANK('Workbook_Formula_Guard'!C679)=ISBLANK(CN13090),EXACT('Workbook_Formula_Guard'!C679,CN13090)),0,1),1)</x:f>
        <x:v>0</x:v>
      </x:c>
    </x:row>
    <x:row r="13091">
      <x:c r="CL13091" t="str">
        <x:v>Workbook_Formula_Guard</x:v>
      </x:c>
      <x:c r="CM13091" t="str">
        <x:v>A680</x:v>
      </x:c>
      <x:c r="CN13091" t="str">
        <x:v>Rights_Coverage_View</x:v>
      </x:c>
      <x:c r="CO13091" t="n">
        <x:f>IFERROR(IF(AND(TYPE('Workbook_Formula_Guard'!A680)=TYPE(CN13091),ISBLANK('Workbook_Formula_Guard'!A680)=ISBLANK(CN13091),EXACT('Workbook_Formula_Guard'!A680,CN13091)),0,1),1)</x:f>
        <x:v>0</x:v>
      </x:c>
    </x:row>
    <x:row r="13092">
      <x:c r="CL13092" t="str">
        <x:v>Workbook_Formula_Guard</x:v>
      </x:c>
      <x:c r="CM13092" t="str">
        <x:v>B680</x:v>
      </x:c>
      <x:c r="CN13092" t="str">
        <x:v>M63</x:v>
      </x:c>
      <x:c r="CO13092" t="n">
        <x:f>IFERROR(IF(AND(TYPE('Workbook_Formula_Guard'!B680)=TYPE(CN13092),ISBLANK('Workbook_Formula_Guard'!B680)=ISBLANK(CN13092),EXACT('Workbook_Formula_Guard'!B680,CN13092)),0,1),1)</x:f>
        <x:v>0</x:v>
      </x:c>
    </x:row>
    <x:row r="13093">
      <x:c r="CL13093" t="str">
        <x:v>Workbook_Formula_Guard</x:v>
      </x:c>
      <x:c r="CM13093" t="str">
        <x:v>C680</x:v>
      </x:c>
      <x:c r="CN13093" t="str">
        <x:v>F:=IF(ISNUMBER($H63),$H63,"")</x:v>
      </x:c>
      <x:c r="CO13093" t="n">
        <x:f>IFERROR(IF(AND(TYPE('Workbook_Formula_Guard'!C680)=TYPE(CN13093),ISBLANK('Workbook_Formula_Guard'!C680)=ISBLANK(CN13093),EXACT('Workbook_Formula_Guard'!C680,CN13093)),0,1),1)</x:f>
        <x:v>0</x:v>
      </x:c>
    </x:row>
    <x:row r="13094">
      <x:c r="CL13094" t="str">
        <x:v>Workbook_Formula_Guard</x:v>
      </x:c>
      <x:c r="CM13094" t="str">
        <x:v>A681</x:v>
      </x:c>
      <x:c r="CN13094" t="str">
        <x:v>Rights_Coverage_View</x:v>
      </x:c>
      <x:c r="CO13094" t="n">
        <x:f>IFERROR(IF(AND(TYPE('Workbook_Formula_Guard'!A681)=TYPE(CN13094),ISBLANK('Workbook_Formula_Guard'!A681)=ISBLANK(CN13094),EXACT('Workbook_Formula_Guard'!A681,CN13094)),0,1),1)</x:f>
        <x:v>0</x:v>
      </x:c>
    </x:row>
    <x:row r="13095">
      <x:c r="CL13095" t="str">
        <x:v>Workbook_Formula_Guard</x:v>
      </x:c>
      <x:c r="CM13095" t="str">
        <x:v>B681</x:v>
      </x:c>
      <x:c r="CN13095" t="str">
        <x:v>N63</x:v>
      </x:c>
      <x:c r="CO13095" t="n">
        <x:f>IFERROR(IF(AND(TYPE('Workbook_Formula_Guard'!B681)=TYPE(CN13095),ISBLANK('Workbook_Formula_Guard'!B681)=ISBLANK(CN13095),EXACT('Workbook_Formula_Guard'!B681,CN13095)),0,1),1)</x:f>
        <x:v>0</x:v>
      </x:c>
    </x:row>
    <x:row r="13096">
      <x:c r="CL13096" t="str">
        <x:v>Workbook_Formula_Guard</x:v>
      </x:c>
      <x:c r="CM13096" t="str">
        <x:v>C681</x:v>
      </x:c>
      <x:c r="CN13096" t="str">
        <x:v>F:=IF(ISNUMBER($I63),$I63,"")</x:v>
      </x:c>
      <x:c r="CO13096" t="n">
        <x:f>IFERROR(IF(AND(TYPE('Workbook_Formula_Guard'!C681)=TYPE(CN13096),ISBLANK('Workbook_Formula_Guard'!C681)=ISBLANK(CN13096),EXACT('Workbook_Formula_Guard'!C681,CN13096)),0,1),1)</x:f>
        <x:v>0</x:v>
      </x:c>
    </x:row>
    <x:row r="13097">
      <x:c r="CL13097" t="str">
        <x:v>Workbook_Formula_Guard</x:v>
      </x:c>
      <x:c r="CM13097" t="str">
        <x:v>A682</x:v>
      </x:c>
      <x:c r="CN13097" t="str">
        <x:v>Rights_Coverage_View</x:v>
      </x:c>
      <x:c r="CO13097" t="n">
        <x:f>IFERROR(IF(AND(TYPE('Workbook_Formula_Guard'!A682)=TYPE(CN13097),ISBLANK('Workbook_Formula_Guard'!A682)=ISBLANK(CN13097),EXACT('Workbook_Formula_Guard'!A682,CN13097)),0,1),1)</x:f>
        <x:v>0</x:v>
      </x:c>
    </x:row>
    <x:row r="13098">
      <x:c r="CL13098" t="str">
        <x:v>Workbook_Formula_Guard</x:v>
      </x:c>
      <x:c r="CM13098" t="str">
        <x:v>B682</x:v>
      </x:c>
      <x:c r="CN13098" t="str">
        <x:v>O63</x:v>
      </x:c>
      <x:c r="CO13098" t="n">
        <x:f>IFERROR(IF(AND(TYPE('Workbook_Formula_Guard'!B682)=TYPE(CN13098),ISBLANK('Workbook_Formula_Guard'!B682)=ISBLANK(CN13098),EXACT('Workbook_Formula_Guard'!B682,CN13098)),0,1),1)</x:f>
        <x:v>0</x:v>
      </x:c>
    </x:row>
    <x:row r="13099">
      <x:c r="CL13099" t="str">
        <x:v>Workbook_Formula_Guard</x:v>
      </x:c>
      <x:c r="CM13099" t="str">
        <x:v>C682</x:v>
      </x:c>
      <x:c r="CN13099" t="str">
        <x:v>F:=IF(ISNUMBER($M63),$B63&amp;"|"&amp;ROUND($M63*1000000000000,0),"")</x:v>
      </x:c>
      <x:c r="CO13099" t="n">
        <x:f>IFERROR(IF(AND(TYPE('Workbook_Formula_Guard'!C682)=TYPE(CN13099),ISBLANK('Workbook_Formula_Guard'!C682)=ISBLANK(CN13099),EXACT('Workbook_Formula_Guard'!C682,CN13099)),0,1),1)</x:f>
        <x:v>0</x:v>
      </x:c>
    </x:row>
    <x:row r="13100">
      <x:c r="CL13100" t="str">
        <x:v>Workbook_Formula_Guard</x:v>
      </x:c>
      <x:c r="CM13100" t="str">
        <x:v>A683</x:v>
      </x:c>
      <x:c r="CN13100" t="str">
        <x:v>Rights_Coverage_View</x:v>
      </x:c>
      <x:c r="CO13100" t="n">
        <x:f>IFERROR(IF(AND(TYPE('Workbook_Formula_Guard'!A683)=TYPE(CN13100),ISBLANK('Workbook_Formula_Guard'!A683)=ISBLANK(CN13100),EXACT('Workbook_Formula_Guard'!A683,CN13100)),0,1),1)</x:f>
        <x:v>0</x:v>
      </x:c>
    </x:row>
    <x:row r="13101">
      <x:c r="CL13101" t="str">
        <x:v>Workbook_Formula_Guard</x:v>
      </x:c>
      <x:c r="CM13101" t="str">
        <x:v>B683</x:v>
      </x:c>
      <x:c r="CN13101" t="str">
        <x:v>P63</x:v>
      </x:c>
      <x:c r="CO13101" t="n">
        <x:f>IFERROR(IF(AND(TYPE('Workbook_Formula_Guard'!B683)=TYPE(CN13101),ISBLANK('Workbook_Formula_Guard'!B683)=ISBLANK(CN13101),EXACT('Workbook_Formula_Guard'!B683,CN13101)),0,1),1)</x:f>
        <x:v>0</x:v>
      </x:c>
    </x:row>
    <x:row r="13102">
      <x:c r="CL13102" t="str">
        <x:v>Workbook_Formula_Guard</x:v>
      </x:c>
      <x:c r="CM13102" t="str">
        <x:v>C683</x:v>
      </x:c>
      <x:c r="CN13102" t="str">
        <x:v>F:=IF(ISNUMBER($N63),$B63&amp;"|"&amp;ROUND($N63*1000000000000,0),"")</x:v>
      </x:c>
      <x:c r="CO13102" t="n">
        <x:f>IFERROR(IF(AND(TYPE('Workbook_Formula_Guard'!C683)=TYPE(CN13102),ISBLANK('Workbook_Formula_Guard'!C683)=ISBLANK(CN13102),EXACT('Workbook_Formula_Guard'!C683,CN13102)),0,1),1)</x:f>
        <x:v>0</x:v>
      </x:c>
    </x:row>
    <x:row r="13103">
      <x:c r="CL13103" t="str">
        <x:v>Workbook_Formula_Guard</x:v>
      </x:c>
      <x:c r="CM13103" t="str">
        <x:v>A684</x:v>
      </x:c>
      <x:c r="CN13103" t="str">
        <x:v>Rights_Coverage_View</x:v>
      </x:c>
      <x:c r="CO13103" t="n">
        <x:f>IFERROR(IF(AND(TYPE('Workbook_Formula_Guard'!A684)=TYPE(CN13103),ISBLANK('Workbook_Formula_Guard'!A684)=ISBLANK(CN13103),EXACT('Workbook_Formula_Guard'!A684,CN13103)),0,1),1)</x:f>
        <x:v>0</x:v>
      </x:c>
    </x:row>
    <x:row r="13104">
      <x:c r="CL13104" t="str">
        <x:v>Workbook_Formula_Guard</x:v>
      </x:c>
      <x:c r="CM13104" t="str">
        <x:v>B684</x:v>
      </x:c>
      <x:c r="CN13104" t="str">
        <x:v>F64</x:v>
      </x:c>
      <x:c r="CO13104" t="n">
        <x:f>IFERROR(IF(AND(TYPE('Workbook_Formula_Guard'!B684)=TYPE(CN13104),ISBLANK('Workbook_Formula_Guard'!B684)=ISBLANK(CN13104),EXACT('Workbook_Formula_Guard'!B684,CN13104)),0,1),1)</x:f>
        <x:v>0</x:v>
      </x:c>
    </x:row>
    <x:row r="13105">
      <x:c r="CL13105" t="str">
        <x:v>Workbook_Formula_Guard</x:v>
      </x:c>
      <x:c r="CM13105" t="str">
        <x:v>C684</x:v>
      </x:c>
      <x:c r="CN13105" t="str">
        <x:v>F:=INDEX(I_prop!$B$7:$H$13, MATCH($C64, I_prop!$A$7:$A$13,0), MATCH($D64, I_prop!$B$6:$H$6,0))</x:v>
      </x:c>
      <x:c r="CO13105" t="n">
        <x:f>IFERROR(IF(AND(TYPE('Workbook_Formula_Guard'!C684)=TYPE(CN13105),ISBLANK('Workbook_Formula_Guard'!C684)=ISBLANK(CN13105),EXACT('Workbook_Formula_Guard'!C684,CN13105)),0,1),1)</x:f>
        <x:v>0</x:v>
      </x:c>
    </x:row>
    <x:row r="13106">
      <x:c r="CL13106" t="str">
        <x:v>Workbook_Formula_Guard</x:v>
      </x:c>
      <x:c r="CM13106" t="str">
        <x:v>A685</x:v>
      </x:c>
      <x:c r="CN13106" t="str">
        <x:v>Rights_Coverage_View</x:v>
      </x:c>
      <x:c r="CO13106" t="n">
        <x:f>IFERROR(IF(AND(TYPE('Workbook_Formula_Guard'!A685)=TYPE(CN13106),ISBLANK('Workbook_Formula_Guard'!A685)=ISBLANK(CN13106),EXACT('Workbook_Formula_Guard'!A685,CN13106)),0,1),1)</x:f>
        <x:v>0</x:v>
      </x:c>
    </x:row>
    <x:row r="13107">
      <x:c r="CL13107" t="str">
        <x:v>Workbook_Formula_Guard</x:v>
      </x:c>
      <x:c r="CM13107" t="str">
        <x:v>B685</x:v>
      </x:c>
      <x:c r="CN13107" t="str">
        <x:v>G64</x:v>
      </x:c>
      <x:c r="CO13107" t="n">
        <x:f>IFERROR(IF(AND(TYPE('Workbook_Formula_Guard'!B685)=TYPE(CN13107),ISBLANK('Workbook_Formula_Guard'!B685)=ISBLANK(CN13107),EXACT('Workbook_Formula_Guard'!B685,CN13107)),0,1),1)</x:f>
        <x:v>0</x:v>
      </x:c>
    </x:row>
    <x:row r="13108">
      <x:c r="CL13108" t="str">
        <x:v>Workbook_Formula_Guard</x:v>
      </x:c>
      <x:c r="CM13108" t="str">
        <x:v>C685</x:v>
      </x:c>
      <x:c r="CN13108" t="str">
        <x:v>F:=INDEX(I_prop!$B$18:$H$24, MATCH($C64, I_prop!$A$18:$A$24,0), MATCH($D64, I_prop!$B$17:$H$17,0))</x:v>
      </x:c>
      <x:c r="CO13108" t="n">
        <x:f>IFERROR(IF(AND(TYPE('Workbook_Formula_Guard'!C685)=TYPE(CN13108),ISBLANK('Workbook_Formula_Guard'!C685)=ISBLANK(CN13108),EXACT('Workbook_Formula_Guard'!C685,CN13108)),0,1),1)</x:f>
        <x:v>0</x:v>
      </x:c>
    </x:row>
    <x:row r="13109">
      <x:c r="CL13109" t="str">
        <x:v>Workbook_Formula_Guard</x:v>
      </x:c>
      <x:c r="CM13109" t="str">
        <x:v>A686</x:v>
      </x:c>
      <x:c r="CN13109" t="str">
        <x:v>Rights_Coverage_View</x:v>
      </x:c>
      <x:c r="CO13109" t="n">
        <x:f>IFERROR(IF(AND(TYPE('Workbook_Formula_Guard'!A686)=TYPE(CN13109),ISBLANK('Workbook_Formula_Guard'!A686)=ISBLANK(CN13109),EXACT('Workbook_Formula_Guard'!A686,CN13109)),0,1),1)</x:f>
        <x:v>0</x:v>
      </x:c>
    </x:row>
    <x:row r="13110">
      <x:c r="CL13110" t="str">
        <x:v>Workbook_Formula_Guard</x:v>
      </x:c>
      <x:c r="CM13110" t="str">
        <x:v>B686</x:v>
      </x:c>
      <x:c r="CN13110" t="str">
        <x:v>H64</x:v>
      </x:c>
      <x:c r="CO13110" t="n">
        <x:f>IFERROR(IF(AND(TYPE('Workbook_Formula_Guard'!B686)=TYPE(CN13110),ISBLANK('Workbook_Formula_Guard'!B686)=ISBLANK(CN13110),EXACT('Workbook_Formula_Guard'!B686,CN13110)),0,1),1)</x:f>
        <x:v>0</x:v>
      </x:c>
    </x:row>
    <x:row r="13111">
      <x:c r="CL13111" t="str">
        <x:v>Workbook_Formula_Guard</x:v>
      </x:c>
      <x:c r="CM13111" t="str">
        <x:v>C686</x:v>
      </x:c>
      <x:c r="CN13111" t="str">
        <x:v>F:=IF(ISNUMBER($J64),$J64,IF($J64="INVALID_OVERRIDE","INVALID_OVERRIDE",IF($F64&lt;0,MAX(-1,'Subgroup_Overrides'!$B$7*$F64),$F64)))</x:v>
      </x:c>
      <x:c r="CO13111" t="n">
        <x:f>IFERROR(IF(AND(TYPE('Workbook_Formula_Guard'!C686)=TYPE(CN13111),ISBLANK('Workbook_Formula_Guard'!C686)=ISBLANK(CN13111),EXACT('Workbook_Formula_Guard'!C686,CN13111)),0,1),1)</x:f>
        <x:v>0</x:v>
      </x:c>
    </x:row>
    <x:row r="13112">
      <x:c r="CL13112" t="str">
        <x:v>Workbook_Formula_Guard</x:v>
      </x:c>
      <x:c r="CM13112" t="str">
        <x:v>A687</x:v>
      </x:c>
      <x:c r="CN13112" t="str">
        <x:v>Rights_Coverage_View</x:v>
      </x:c>
      <x:c r="CO13112" t="n">
        <x:f>IFERROR(IF(AND(TYPE('Workbook_Formula_Guard'!A687)=TYPE(CN13112),ISBLANK('Workbook_Formula_Guard'!A687)=ISBLANK(CN13112),EXACT('Workbook_Formula_Guard'!A687,CN13112)),0,1),1)</x:f>
        <x:v>0</x:v>
      </x:c>
    </x:row>
    <x:row r="13113">
      <x:c r="CL13113" t="str">
        <x:v>Workbook_Formula_Guard</x:v>
      </x:c>
      <x:c r="CM13113" t="str">
        <x:v>B687</x:v>
      </x:c>
      <x:c r="CN13113" t="str">
        <x:v>I64</x:v>
      </x:c>
      <x:c r="CO13113" t="n">
        <x:f>IFERROR(IF(AND(TYPE('Workbook_Formula_Guard'!B687)=TYPE(CN13113),ISBLANK('Workbook_Formula_Guard'!B687)=ISBLANK(CN13113),EXACT('Workbook_Formula_Guard'!B687,CN13113)),0,1),1)</x:f>
        <x:v>0</x:v>
      </x:c>
    </x:row>
    <x:row r="13114">
      <x:c r="CL13114" t="str">
        <x:v>Workbook_Formula_Guard</x:v>
      </x:c>
      <x:c r="CM13114" t="str">
        <x:v>C687</x:v>
      </x:c>
      <x:c r="CN13114" t="str">
        <x:v>F:=IF(ISNUMBER($K64),$K64,IF($K64="INVALID_OVERRIDE","INVALID_OVERRIDE",IF($G64&lt;0,MAX(-1,'Subgroup_Overrides'!$B$7*$G64),$G64)))</x:v>
      </x:c>
      <x:c r="CO13114" t="n">
        <x:f>IFERROR(IF(AND(TYPE('Workbook_Formula_Guard'!C687)=TYPE(CN13114),ISBLANK('Workbook_Formula_Guard'!C687)=ISBLANK(CN13114),EXACT('Workbook_Formula_Guard'!C687,CN13114)),0,1),1)</x:f>
        <x:v>0</x:v>
      </x:c>
    </x:row>
    <x:row r="13115">
      <x:c r="CL13115" t="str">
        <x:v>Workbook_Formula_Guard</x:v>
      </x:c>
      <x:c r="CM13115" t="str">
        <x:v>A688</x:v>
      </x:c>
      <x:c r="CN13115" t="str">
        <x:v>Rights_Coverage_View</x:v>
      </x:c>
      <x:c r="CO13115" t="n">
        <x:f>IFERROR(IF(AND(TYPE('Workbook_Formula_Guard'!A688)=TYPE(CN13115),ISBLANK('Workbook_Formula_Guard'!A688)=ISBLANK(CN13115),EXACT('Workbook_Formula_Guard'!A688,CN13115)),0,1),1)</x:f>
        <x:v>0</x:v>
      </x:c>
    </x:row>
    <x:row r="13116">
      <x:c r="CL13116" t="str">
        <x:v>Workbook_Formula_Guard</x:v>
      </x:c>
      <x:c r="CM13116" t="str">
        <x:v>B688</x:v>
      </x:c>
      <x:c r="CN13116" t="str">
        <x:v>J64</x:v>
      </x:c>
      <x:c r="CO13116" t="n">
        <x:f>IFERROR(IF(AND(TYPE('Workbook_Formula_Guard'!B688)=TYPE(CN13116),ISBLANK('Workbook_Formula_Guard'!B688)=ISBLANK(CN13116),EXACT('Workbook_Formula_Guard'!B688,CN13116)),0,1),1)</x:f>
        <x:v>0</x:v>
      </x:c>
    </x:row>
    <x:row r="13117">
      <x:c r="CL13117" t="str">
        <x:v>Workbook_Formula_Guard</x:v>
      </x:c>
      <x:c r="CM13117" t="str">
        <x:v>C688</x:v>
      </x:c>
      <x:c r="CN13117" t="str">
        <x:v>F:=IFERROR(IF(COUNTIF('Subgroup_Overrides'!$H$11:$H$100,"A|"&amp;$C64&amp;"|"&amp;$D64)=0,"",IF(AND(COUNTIF('Subgroup_Overrides'!$H$11:$H$100,"A|"&amp;$C64&amp;"|"&amp;$D64)=1,ISNUMBER(INDEX('Subgroup_Overrides'!$F$11:$F$100,MATCH("A|"&amp;$C64&amp;"|"&amp;$D64,'Subgroup_Overrides'!$H$11:$H$100,0))),NOT(ISBLANK(INDEX('Subgroup_Overrides'!$F$11:$F$100,MATCH("A|"&amp;$C64&amp;"|"&amp;$D64,'Subgroup_Overrides'!$H$11:$H$100,0)))),INDEX('Subgroup_Overrides'!$F$11:$F$100,MATCH("A|"&amp;$C64&amp;"|"&amp;$D64,'Subgroup_Overrides'!$H$11:$H$100,0))&gt;=-1,INDEX('Subgroup_Overrides'!$F$11:$F$100,MATCH("A|"&amp;$C64&amp;"|"&amp;$D64,'Subgroup_Overrides'!$H$11:$H$100,0))&lt;=1,LEN(TRIM(INDEX('Subgroup_Overrides'!$G$11:$G$100,MATCH("A|"&amp;$C64&amp;"|"&amp;$D64,'Subgroup_Overrides'!$H$11:$H$100,0))))&gt;0),INDEX('Subgroup_Overrides'!$F$11:$F$100,MATCH("A|"&amp;$C64&amp;"|"&amp;$D64,'Subgroup_Overrides'!$H$11:$H$100,0)),"INVALID_OVERRIDE")),"INVALID_OVERRIDE")</x:v>
      </x:c>
      <x:c r="CO13117" t="n">
        <x:f>IFERROR(IF(AND(TYPE('Workbook_Formula_Guard'!C688)=TYPE(CN13117),ISBLANK('Workbook_Formula_Guard'!C688)=ISBLANK(CN13117),EXACT('Workbook_Formula_Guard'!C688,CN13117)),0,1),1)</x:f>
        <x:v>0</x:v>
      </x:c>
    </x:row>
    <x:row r="13118">
      <x:c r="CL13118" t="str">
        <x:v>Workbook_Formula_Guard</x:v>
      </x:c>
      <x:c r="CM13118" t="str">
        <x:v>A689</x:v>
      </x:c>
      <x:c r="CN13118" t="str">
        <x:v>Rights_Coverage_View</x:v>
      </x:c>
      <x:c r="CO13118" t="n">
        <x:f>IFERROR(IF(AND(TYPE('Workbook_Formula_Guard'!A689)=TYPE(CN13118),ISBLANK('Workbook_Formula_Guard'!A689)=ISBLANK(CN13118),EXACT('Workbook_Formula_Guard'!A689,CN13118)),0,1),1)</x:f>
        <x:v>0</x:v>
      </x:c>
    </x:row>
    <x:row r="13119">
      <x:c r="CL13119" t="str">
        <x:v>Workbook_Formula_Guard</x:v>
      </x:c>
      <x:c r="CM13119" t="str">
        <x:v>B689</x:v>
      </x:c>
      <x:c r="CN13119" t="str">
        <x:v>K64</x:v>
      </x:c>
      <x:c r="CO13119" t="n">
        <x:f>IFERROR(IF(AND(TYPE('Workbook_Formula_Guard'!B689)=TYPE(CN13119),ISBLANK('Workbook_Formula_Guard'!B689)=ISBLANK(CN13119),EXACT('Workbook_Formula_Guard'!B689,CN13119)),0,1),1)</x:f>
        <x:v>0</x:v>
      </x:c>
    </x:row>
    <x:row r="13120">
      <x:c r="CL13120" t="str">
        <x:v>Workbook_Formula_Guard</x:v>
      </x:c>
      <x:c r="CM13120" t="str">
        <x:v>C689</x:v>
      </x:c>
      <x:c r="CN13120" t="str">
        <x:v>F:=IFERROR(IF(COUNTIF('Subgroup_Overrides'!$H$11:$H$100,"B|"&amp;$C64&amp;"|"&amp;$D64)=0,"",IF(AND(COUNTIF('Subgroup_Overrides'!$H$11:$H$100,"B|"&amp;$C64&amp;"|"&amp;$D64)=1,ISNUMBER(INDEX('Subgroup_Overrides'!$F$11:$F$100,MATCH("B|"&amp;$C64&amp;"|"&amp;$D64,'Subgroup_Overrides'!$H$11:$H$100,0))),NOT(ISBLANK(INDEX('Subgroup_Overrides'!$F$11:$F$100,MATCH("B|"&amp;$C64&amp;"|"&amp;$D64,'Subgroup_Overrides'!$H$11:$H$100,0)))),INDEX('Subgroup_Overrides'!$F$11:$F$100,MATCH("B|"&amp;$C64&amp;"|"&amp;$D64,'Subgroup_Overrides'!$H$11:$H$100,0))&gt;=-1,INDEX('Subgroup_Overrides'!$F$11:$F$100,MATCH("B|"&amp;$C64&amp;"|"&amp;$D64,'Subgroup_Overrides'!$H$11:$H$100,0))&lt;=1,LEN(TRIM(INDEX('Subgroup_Overrides'!$G$11:$G$100,MATCH("B|"&amp;$C64&amp;"|"&amp;$D64,'Subgroup_Overrides'!$H$11:$H$100,0))))&gt;0),INDEX('Subgroup_Overrides'!$F$11:$F$100,MATCH("B|"&amp;$C64&amp;"|"&amp;$D64,'Subgroup_Overrides'!$H$11:$H$100,0)),"INVALID_OVERRIDE")),"INVALID_OVERRIDE")</x:v>
      </x:c>
      <x:c r="CO13120" t="n">
        <x:f>IFERROR(IF(AND(TYPE('Workbook_Formula_Guard'!C689)=TYPE(CN13120),ISBLANK('Workbook_Formula_Guard'!C689)=ISBLANK(CN13120),EXACT('Workbook_Formula_Guard'!C689,CN13120)),0,1),1)</x:f>
        <x:v>0</x:v>
      </x:c>
    </x:row>
    <x:row r="13121">
      <x:c r="CL13121" t="str">
        <x:v>Workbook_Formula_Guard</x:v>
      </x:c>
      <x:c r="CM13121" t="str">
        <x:v>A690</x:v>
      </x:c>
      <x:c r="CN13121" t="str">
        <x:v>Rights_Coverage_View</x:v>
      </x:c>
      <x:c r="CO13121" t="n">
        <x:f>IFERROR(IF(AND(TYPE('Workbook_Formula_Guard'!A690)=TYPE(CN13121),ISBLANK('Workbook_Formula_Guard'!A690)=ISBLANK(CN13121),EXACT('Workbook_Formula_Guard'!A690,CN13121)),0,1),1)</x:f>
        <x:v>0</x:v>
      </x:c>
    </x:row>
    <x:row r="13122">
      <x:c r="CL13122" t="str">
        <x:v>Workbook_Formula_Guard</x:v>
      </x:c>
      <x:c r="CM13122" t="str">
        <x:v>B690</x:v>
      </x:c>
      <x:c r="CN13122" t="str">
        <x:v>L64</x:v>
      </x:c>
      <x:c r="CO13122" t="n">
        <x:f>IFERROR(IF(AND(TYPE('Workbook_Formula_Guard'!B690)=TYPE(CN13122),ISBLANK('Workbook_Formula_Guard'!B690)=ISBLANK(CN13122),EXACT('Workbook_Formula_Guard'!B690,CN13122)),0,1),1)</x:f>
        <x:v>0</x:v>
      </x:c>
    </x:row>
    <x:row r="13123">
      <x:c r="CL13123" t="str">
        <x:v>Workbook_Formula_Guard</x:v>
      </x:c>
      <x:c r="CM13123" t="str">
        <x:v>C690</x:v>
      </x:c>
      <x:c r="CN13123" t="str">
        <x:v>F:=TRIM(B64)</x:v>
      </x:c>
      <x:c r="CO13123" t="n">
        <x:f>IFERROR(IF(AND(TYPE('Workbook_Formula_Guard'!C690)=TYPE(CN13123),ISBLANK('Workbook_Formula_Guard'!C690)=ISBLANK(CN13123),EXACT('Workbook_Formula_Guard'!C690,CN13123)),0,1),1)</x:f>
        <x:v>0</x:v>
      </x:c>
    </x:row>
    <x:row r="13124">
      <x:c r="CL13124" t="str">
        <x:v>Workbook_Formula_Guard</x:v>
      </x:c>
      <x:c r="CM13124" t="str">
        <x:v>A691</x:v>
      </x:c>
      <x:c r="CN13124" t="str">
        <x:v>Rights_Coverage_View</x:v>
      </x:c>
      <x:c r="CO13124" t="n">
        <x:f>IFERROR(IF(AND(TYPE('Workbook_Formula_Guard'!A691)=TYPE(CN13124),ISBLANK('Workbook_Formula_Guard'!A691)=ISBLANK(CN13124),EXACT('Workbook_Formula_Guard'!A691,CN13124)),0,1),1)</x:f>
        <x:v>0</x:v>
      </x:c>
    </x:row>
    <x:row r="13125">
      <x:c r="CL13125" t="str">
        <x:v>Workbook_Formula_Guard</x:v>
      </x:c>
      <x:c r="CM13125" t="str">
        <x:v>B691</x:v>
      </x:c>
      <x:c r="CN13125" t="str">
        <x:v>M64</x:v>
      </x:c>
      <x:c r="CO13125" t="n">
        <x:f>IFERROR(IF(AND(TYPE('Workbook_Formula_Guard'!B691)=TYPE(CN13125),ISBLANK('Workbook_Formula_Guard'!B691)=ISBLANK(CN13125),EXACT('Workbook_Formula_Guard'!B691,CN13125)),0,1),1)</x:f>
        <x:v>0</x:v>
      </x:c>
    </x:row>
    <x:row r="13126">
      <x:c r="CL13126" t="str">
        <x:v>Workbook_Formula_Guard</x:v>
      </x:c>
      <x:c r="CM13126" t="str">
        <x:v>C691</x:v>
      </x:c>
      <x:c r="CN13126" t="str">
        <x:v>F:=IF(ISNUMBER($H64),$H64,"")</x:v>
      </x:c>
      <x:c r="CO13126" t="n">
        <x:f>IFERROR(IF(AND(TYPE('Workbook_Formula_Guard'!C691)=TYPE(CN13126),ISBLANK('Workbook_Formula_Guard'!C691)=ISBLANK(CN13126),EXACT('Workbook_Formula_Guard'!C691,CN13126)),0,1),1)</x:f>
        <x:v>0</x:v>
      </x:c>
    </x:row>
    <x:row r="13127">
      <x:c r="CL13127" t="str">
        <x:v>Workbook_Formula_Guard</x:v>
      </x:c>
      <x:c r="CM13127" t="str">
        <x:v>A692</x:v>
      </x:c>
      <x:c r="CN13127" t="str">
        <x:v>Rights_Coverage_View</x:v>
      </x:c>
      <x:c r="CO13127" t="n">
        <x:f>IFERROR(IF(AND(TYPE('Workbook_Formula_Guard'!A692)=TYPE(CN13127),ISBLANK('Workbook_Formula_Guard'!A692)=ISBLANK(CN13127),EXACT('Workbook_Formula_Guard'!A692,CN13127)),0,1),1)</x:f>
        <x:v>0</x:v>
      </x:c>
    </x:row>
    <x:row r="13128">
      <x:c r="CL13128" t="str">
        <x:v>Workbook_Formula_Guard</x:v>
      </x:c>
      <x:c r="CM13128" t="str">
        <x:v>B692</x:v>
      </x:c>
      <x:c r="CN13128" t="str">
        <x:v>N64</x:v>
      </x:c>
      <x:c r="CO13128" t="n">
        <x:f>IFERROR(IF(AND(TYPE('Workbook_Formula_Guard'!B692)=TYPE(CN13128),ISBLANK('Workbook_Formula_Guard'!B692)=ISBLANK(CN13128),EXACT('Workbook_Formula_Guard'!B692,CN13128)),0,1),1)</x:f>
        <x:v>0</x:v>
      </x:c>
    </x:row>
    <x:row r="13129">
      <x:c r="CL13129" t="str">
        <x:v>Workbook_Formula_Guard</x:v>
      </x:c>
      <x:c r="CM13129" t="str">
        <x:v>C692</x:v>
      </x:c>
      <x:c r="CN13129" t="str">
        <x:v>F:=IF(ISNUMBER($I64),$I64,"")</x:v>
      </x:c>
      <x:c r="CO13129" t="n">
        <x:f>IFERROR(IF(AND(TYPE('Workbook_Formula_Guard'!C692)=TYPE(CN13129),ISBLANK('Workbook_Formula_Guard'!C692)=ISBLANK(CN13129),EXACT('Workbook_Formula_Guard'!C692,CN13129)),0,1),1)</x:f>
        <x:v>0</x:v>
      </x:c>
    </x:row>
    <x:row r="13130">
      <x:c r="CL13130" t="str">
        <x:v>Workbook_Formula_Guard</x:v>
      </x:c>
      <x:c r="CM13130" t="str">
        <x:v>A693</x:v>
      </x:c>
      <x:c r="CN13130" t="str">
        <x:v>Rights_Coverage_View</x:v>
      </x:c>
      <x:c r="CO13130" t="n">
        <x:f>IFERROR(IF(AND(TYPE('Workbook_Formula_Guard'!A693)=TYPE(CN13130),ISBLANK('Workbook_Formula_Guard'!A693)=ISBLANK(CN13130),EXACT('Workbook_Formula_Guard'!A693,CN13130)),0,1),1)</x:f>
        <x:v>0</x:v>
      </x:c>
    </x:row>
    <x:row r="13131">
      <x:c r="CL13131" t="str">
        <x:v>Workbook_Formula_Guard</x:v>
      </x:c>
      <x:c r="CM13131" t="str">
        <x:v>B693</x:v>
      </x:c>
      <x:c r="CN13131" t="str">
        <x:v>O64</x:v>
      </x:c>
      <x:c r="CO13131" t="n">
        <x:f>IFERROR(IF(AND(TYPE('Workbook_Formula_Guard'!B693)=TYPE(CN13131),ISBLANK('Workbook_Formula_Guard'!B693)=ISBLANK(CN13131),EXACT('Workbook_Formula_Guard'!B693,CN13131)),0,1),1)</x:f>
        <x:v>0</x:v>
      </x:c>
    </x:row>
    <x:row r="13132">
      <x:c r="CL13132" t="str">
        <x:v>Workbook_Formula_Guard</x:v>
      </x:c>
      <x:c r="CM13132" t="str">
        <x:v>C693</x:v>
      </x:c>
      <x:c r="CN13132" t="str">
        <x:v>F:=IF(ISNUMBER($M64),$B64&amp;"|"&amp;ROUND($M64*1000000000000,0),"")</x:v>
      </x:c>
      <x:c r="CO13132" t="n">
        <x:f>IFERROR(IF(AND(TYPE('Workbook_Formula_Guard'!C693)=TYPE(CN13132),ISBLANK('Workbook_Formula_Guard'!C693)=ISBLANK(CN13132),EXACT('Workbook_Formula_Guard'!C693,CN13132)),0,1),1)</x:f>
        <x:v>0</x:v>
      </x:c>
    </x:row>
    <x:row r="13133">
      <x:c r="CL13133" t="str">
        <x:v>Workbook_Formula_Guard</x:v>
      </x:c>
      <x:c r="CM13133" t="str">
        <x:v>A694</x:v>
      </x:c>
      <x:c r="CN13133" t="str">
        <x:v>Rights_Coverage_View</x:v>
      </x:c>
      <x:c r="CO13133" t="n">
        <x:f>IFERROR(IF(AND(TYPE('Workbook_Formula_Guard'!A694)=TYPE(CN13133),ISBLANK('Workbook_Formula_Guard'!A694)=ISBLANK(CN13133),EXACT('Workbook_Formula_Guard'!A694,CN13133)),0,1),1)</x:f>
        <x:v>0</x:v>
      </x:c>
    </x:row>
    <x:row r="13134">
      <x:c r="CL13134" t="str">
        <x:v>Workbook_Formula_Guard</x:v>
      </x:c>
      <x:c r="CM13134" t="str">
        <x:v>B694</x:v>
      </x:c>
      <x:c r="CN13134" t="str">
        <x:v>P64</x:v>
      </x:c>
      <x:c r="CO13134" t="n">
        <x:f>IFERROR(IF(AND(TYPE('Workbook_Formula_Guard'!B694)=TYPE(CN13134),ISBLANK('Workbook_Formula_Guard'!B694)=ISBLANK(CN13134),EXACT('Workbook_Formula_Guard'!B694,CN13134)),0,1),1)</x:f>
        <x:v>0</x:v>
      </x:c>
    </x:row>
    <x:row r="13135">
      <x:c r="CL13135" t="str">
        <x:v>Workbook_Formula_Guard</x:v>
      </x:c>
      <x:c r="CM13135" t="str">
        <x:v>C694</x:v>
      </x:c>
      <x:c r="CN13135" t="str">
        <x:v>F:=IF(ISNUMBER($N64),$B64&amp;"|"&amp;ROUND($N64*1000000000000,0),"")</x:v>
      </x:c>
      <x:c r="CO13135" t="n">
        <x:f>IFERROR(IF(AND(TYPE('Workbook_Formula_Guard'!C694)=TYPE(CN13135),ISBLANK('Workbook_Formula_Guard'!C694)=ISBLANK(CN13135),EXACT('Workbook_Formula_Guard'!C694,CN13135)),0,1),1)</x:f>
        <x:v>0</x:v>
      </x:c>
    </x:row>
    <x:row r="13136">
      <x:c r="CL13136" t="str">
        <x:v>Workbook_Formula_Guard</x:v>
      </x:c>
      <x:c r="CM13136" t="str">
        <x:v>A695</x:v>
      </x:c>
      <x:c r="CN13136" t="str">
        <x:v>Rights_Coverage_View</x:v>
      </x:c>
      <x:c r="CO13136" t="n">
        <x:f>IFERROR(IF(AND(TYPE('Workbook_Formula_Guard'!A695)=TYPE(CN13136),ISBLANK('Workbook_Formula_Guard'!A695)=ISBLANK(CN13136),EXACT('Workbook_Formula_Guard'!A695,CN13136)),0,1),1)</x:f>
        <x:v>0</x:v>
      </x:c>
    </x:row>
    <x:row r="13137">
      <x:c r="CL13137" t="str">
        <x:v>Workbook_Formula_Guard</x:v>
      </x:c>
      <x:c r="CM13137" t="str">
        <x:v>B695</x:v>
      </x:c>
      <x:c r="CN13137" t="str">
        <x:v>F65</x:v>
      </x:c>
      <x:c r="CO13137" t="n">
        <x:f>IFERROR(IF(AND(TYPE('Workbook_Formula_Guard'!B695)=TYPE(CN13137),ISBLANK('Workbook_Formula_Guard'!B695)=ISBLANK(CN13137),EXACT('Workbook_Formula_Guard'!B695,CN13137)),0,1),1)</x:f>
        <x:v>0</x:v>
      </x:c>
    </x:row>
    <x:row r="13138">
      <x:c r="CL13138" t="str">
        <x:v>Workbook_Formula_Guard</x:v>
      </x:c>
      <x:c r="CM13138" t="str">
        <x:v>C695</x:v>
      </x:c>
      <x:c r="CN13138" t="str">
        <x:v>F:=INDEX(I_prop!$B$7:$H$13, MATCH($C65, I_prop!$A$7:$A$13,0), MATCH($D65, I_prop!$B$6:$H$6,0))</x:v>
      </x:c>
      <x:c r="CO13138" t="n">
        <x:f>IFERROR(IF(AND(TYPE('Workbook_Formula_Guard'!C695)=TYPE(CN13138),ISBLANK('Workbook_Formula_Guard'!C695)=ISBLANK(CN13138),EXACT('Workbook_Formula_Guard'!C695,CN13138)),0,1),1)</x:f>
        <x:v>0</x:v>
      </x:c>
    </x:row>
    <x:row r="13139">
      <x:c r="CL13139" t="str">
        <x:v>Workbook_Formula_Guard</x:v>
      </x:c>
      <x:c r="CM13139" t="str">
        <x:v>A696</x:v>
      </x:c>
      <x:c r="CN13139" t="str">
        <x:v>Rights_Coverage_View</x:v>
      </x:c>
      <x:c r="CO13139" t="n">
        <x:f>IFERROR(IF(AND(TYPE('Workbook_Formula_Guard'!A696)=TYPE(CN13139),ISBLANK('Workbook_Formula_Guard'!A696)=ISBLANK(CN13139),EXACT('Workbook_Formula_Guard'!A696,CN13139)),0,1),1)</x:f>
        <x:v>0</x:v>
      </x:c>
    </x:row>
    <x:row r="13140">
      <x:c r="CL13140" t="str">
        <x:v>Workbook_Formula_Guard</x:v>
      </x:c>
      <x:c r="CM13140" t="str">
        <x:v>B696</x:v>
      </x:c>
      <x:c r="CN13140" t="str">
        <x:v>G65</x:v>
      </x:c>
      <x:c r="CO13140" t="n">
        <x:f>IFERROR(IF(AND(TYPE('Workbook_Formula_Guard'!B696)=TYPE(CN13140),ISBLANK('Workbook_Formula_Guard'!B696)=ISBLANK(CN13140),EXACT('Workbook_Formula_Guard'!B696,CN13140)),0,1),1)</x:f>
        <x:v>0</x:v>
      </x:c>
    </x:row>
    <x:row r="13141">
      <x:c r="CL13141" t="str">
        <x:v>Workbook_Formula_Guard</x:v>
      </x:c>
      <x:c r="CM13141" t="str">
        <x:v>C696</x:v>
      </x:c>
      <x:c r="CN13141" t="str">
        <x:v>F:=INDEX(I_prop!$B$18:$H$24, MATCH($C65, I_prop!$A$18:$A$24,0), MATCH($D65, I_prop!$B$17:$H$17,0))</x:v>
      </x:c>
      <x:c r="CO13141" t="n">
        <x:f>IFERROR(IF(AND(TYPE('Workbook_Formula_Guard'!C696)=TYPE(CN13141),ISBLANK('Workbook_Formula_Guard'!C696)=ISBLANK(CN13141),EXACT('Workbook_Formula_Guard'!C696,CN13141)),0,1),1)</x:f>
        <x:v>0</x:v>
      </x:c>
    </x:row>
    <x:row r="13142">
      <x:c r="CL13142" t="str">
        <x:v>Workbook_Formula_Guard</x:v>
      </x:c>
      <x:c r="CM13142" t="str">
        <x:v>A697</x:v>
      </x:c>
      <x:c r="CN13142" t="str">
        <x:v>Rights_Coverage_View</x:v>
      </x:c>
      <x:c r="CO13142" t="n">
        <x:f>IFERROR(IF(AND(TYPE('Workbook_Formula_Guard'!A697)=TYPE(CN13142),ISBLANK('Workbook_Formula_Guard'!A697)=ISBLANK(CN13142),EXACT('Workbook_Formula_Guard'!A697,CN13142)),0,1),1)</x:f>
        <x:v>0</x:v>
      </x:c>
    </x:row>
    <x:row r="13143">
      <x:c r="CL13143" t="str">
        <x:v>Workbook_Formula_Guard</x:v>
      </x:c>
      <x:c r="CM13143" t="str">
        <x:v>B697</x:v>
      </x:c>
      <x:c r="CN13143" t="str">
        <x:v>H65</x:v>
      </x:c>
      <x:c r="CO13143" t="n">
        <x:f>IFERROR(IF(AND(TYPE('Workbook_Formula_Guard'!B697)=TYPE(CN13143),ISBLANK('Workbook_Formula_Guard'!B697)=ISBLANK(CN13143),EXACT('Workbook_Formula_Guard'!B697,CN13143)),0,1),1)</x:f>
        <x:v>0</x:v>
      </x:c>
    </x:row>
    <x:row r="13144">
      <x:c r="CL13144" t="str">
        <x:v>Workbook_Formula_Guard</x:v>
      </x:c>
      <x:c r="CM13144" t="str">
        <x:v>C697</x:v>
      </x:c>
      <x:c r="CN13144" t="str">
        <x:v>F:=IF(ISNUMBER($J65),$J65,IF($J65="INVALID_OVERRIDE","INVALID_OVERRIDE",IF($F65&lt;0,MAX(-1,'Subgroup_Overrides'!$B$7*$F65),$F65)))</x:v>
      </x:c>
      <x:c r="CO13144" t="n">
        <x:f>IFERROR(IF(AND(TYPE('Workbook_Formula_Guard'!C697)=TYPE(CN13144),ISBLANK('Workbook_Formula_Guard'!C697)=ISBLANK(CN13144),EXACT('Workbook_Formula_Guard'!C697,CN13144)),0,1),1)</x:f>
        <x:v>0</x:v>
      </x:c>
    </x:row>
    <x:row r="13145">
      <x:c r="CL13145" t="str">
        <x:v>Workbook_Formula_Guard</x:v>
      </x:c>
      <x:c r="CM13145" t="str">
        <x:v>A698</x:v>
      </x:c>
      <x:c r="CN13145" t="str">
        <x:v>Rights_Coverage_View</x:v>
      </x:c>
      <x:c r="CO13145" t="n">
        <x:f>IFERROR(IF(AND(TYPE('Workbook_Formula_Guard'!A698)=TYPE(CN13145),ISBLANK('Workbook_Formula_Guard'!A698)=ISBLANK(CN13145),EXACT('Workbook_Formula_Guard'!A698,CN13145)),0,1),1)</x:f>
        <x:v>0</x:v>
      </x:c>
    </x:row>
    <x:row r="13146">
      <x:c r="CL13146" t="str">
        <x:v>Workbook_Formula_Guard</x:v>
      </x:c>
      <x:c r="CM13146" t="str">
        <x:v>B698</x:v>
      </x:c>
      <x:c r="CN13146" t="str">
        <x:v>I65</x:v>
      </x:c>
      <x:c r="CO13146" t="n">
        <x:f>IFERROR(IF(AND(TYPE('Workbook_Formula_Guard'!B698)=TYPE(CN13146),ISBLANK('Workbook_Formula_Guard'!B698)=ISBLANK(CN13146),EXACT('Workbook_Formula_Guard'!B698,CN13146)),0,1),1)</x:f>
        <x:v>0</x:v>
      </x:c>
    </x:row>
    <x:row r="13147">
      <x:c r="CL13147" t="str">
        <x:v>Workbook_Formula_Guard</x:v>
      </x:c>
      <x:c r="CM13147" t="str">
        <x:v>C698</x:v>
      </x:c>
      <x:c r="CN13147" t="str">
        <x:v>F:=IF(ISNUMBER($K65),$K65,IF($K65="INVALID_OVERRIDE","INVALID_OVERRIDE",IF($G65&lt;0,MAX(-1,'Subgroup_Overrides'!$B$7*$G65),$G65)))</x:v>
      </x:c>
      <x:c r="CO13147" t="n">
        <x:f>IFERROR(IF(AND(TYPE('Workbook_Formula_Guard'!C698)=TYPE(CN13147),ISBLANK('Workbook_Formula_Guard'!C698)=ISBLANK(CN13147),EXACT('Workbook_Formula_Guard'!C698,CN13147)),0,1),1)</x:f>
        <x:v>0</x:v>
      </x:c>
    </x:row>
    <x:row r="13148">
      <x:c r="CL13148" t="str">
        <x:v>Workbook_Formula_Guard</x:v>
      </x:c>
      <x:c r="CM13148" t="str">
        <x:v>A699</x:v>
      </x:c>
      <x:c r="CN13148" t="str">
        <x:v>Rights_Coverage_View</x:v>
      </x:c>
      <x:c r="CO13148" t="n">
        <x:f>IFERROR(IF(AND(TYPE('Workbook_Formula_Guard'!A699)=TYPE(CN13148),ISBLANK('Workbook_Formula_Guard'!A699)=ISBLANK(CN13148),EXACT('Workbook_Formula_Guard'!A699,CN13148)),0,1),1)</x:f>
        <x:v>0</x:v>
      </x:c>
    </x:row>
    <x:row r="13149">
      <x:c r="CL13149" t="str">
        <x:v>Workbook_Formula_Guard</x:v>
      </x:c>
      <x:c r="CM13149" t="str">
        <x:v>B699</x:v>
      </x:c>
      <x:c r="CN13149" t="str">
        <x:v>J65</x:v>
      </x:c>
      <x:c r="CO13149" t="n">
        <x:f>IFERROR(IF(AND(TYPE('Workbook_Formula_Guard'!B699)=TYPE(CN13149),ISBLANK('Workbook_Formula_Guard'!B699)=ISBLANK(CN13149),EXACT('Workbook_Formula_Guard'!B699,CN13149)),0,1),1)</x:f>
        <x:v>0</x:v>
      </x:c>
    </x:row>
    <x:row r="13150">
      <x:c r="CL13150" t="str">
        <x:v>Workbook_Formula_Guard</x:v>
      </x:c>
      <x:c r="CM13150" t="str">
        <x:v>C699</x:v>
      </x:c>
      <x:c r="CN13150" t="str">
        <x:v>F:=IFERROR(IF(COUNTIF('Subgroup_Overrides'!$H$11:$H$100,"A|"&amp;$C65&amp;"|"&amp;$D65)=0,"",IF(AND(COUNTIF('Subgroup_Overrides'!$H$11:$H$100,"A|"&amp;$C65&amp;"|"&amp;$D65)=1,ISNUMBER(INDEX('Subgroup_Overrides'!$F$11:$F$100,MATCH("A|"&amp;$C65&amp;"|"&amp;$D65,'Subgroup_Overrides'!$H$11:$H$100,0))),NOT(ISBLANK(INDEX('Subgroup_Overrides'!$F$11:$F$100,MATCH("A|"&amp;$C65&amp;"|"&amp;$D65,'Subgroup_Overrides'!$H$11:$H$100,0)))),INDEX('Subgroup_Overrides'!$F$11:$F$100,MATCH("A|"&amp;$C65&amp;"|"&amp;$D65,'Subgroup_Overrides'!$H$11:$H$100,0))&gt;=-1,INDEX('Subgroup_Overrides'!$F$11:$F$100,MATCH("A|"&amp;$C65&amp;"|"&amp;$D65,'Subgroup_Overrides'!$H$11:$H$100,0))&lt;=1,LEN(TRIM(INDEX('Subgroup_Overrides'!$G$11:$G$100,MATCH("A|"&amp;$C65&amp;"|"&amp;$D65,'Subgroup_Overrides'!$H$11:$H$100,0))))&gt;0),INDEX('Subgroup_Overrides'!$F$11:$F$100,MATCH("A|"&amp;$C65&amp;"|"&amp;$D65,'Subgroup_Overrides'!$H$11:$H$100,0)),"INVALID_OVERRIDE")),"INVALID_OVERRIDE")</x:v>
      </x:c>
      <x:c r="CO13150" t="n">
        <x:f>IFERROR(IF(AND(TYPE('Workbook_Formula_Guard'!C699)=TYPE(CN13150),ISBLANK('Workbook_Formula_Guard'!C699)=ISBLANK(CN13150),EXACT('Workbook_Formula_Guard'!C699,CN13150)),0,1),1)</x:f>
        <x:v>0</x:v>
      </x:c>
    </x:row>
    <x:row r="13151">
      <x:c r="CL13151" t="str">
        <x:v>Workbook_Formula_Guard</x:v>
      </x:c>
      <x:c r="CM13151" t="str">
        <x:v>A700</x:v>
      </x:c>
      <x:c r="CN13151" t="str">
        <x:v>Rights_Coverage_View</x:v>
      </x:c>
      <x:c r="CO13151" t="n">
        <x:f>IFERROR(IF(AND(TYPE('Workbook_Formula_Guard'!A700)=TYPE(CN13151),ISBLANK('Workbook_Formula_Guard'!A700)=ISBLANK(CN13151),EXACT('Workbook_Formula_Guard'!A700,CN13151)),0,1),1)</x:f>
        <x:v>0</x:v>
      </x:c>
    </x:row>
    <x:row r="13152">
      <x:c r="CL13152" t="str">
        <x:v>Workbook_Formula_Guard</x:v>
      </x:c>
      <x:c r="CM13152" t="str">
        <x:v>B700</x:v>
      </x:c>
      <x:c r="CN13152" t="str">
        <x:v>K65</x:v>
      </x:c>
      <x:c r="CO13152" t="n">
        <x:f>IFERROR(IF(AND(TYPE('Workbook_Formula_Guard'!B700)=TYPE(CN13152),ISBLANK('Workbook_Formula_Guard'!B700)=ISBLANK(CN13152),EXACT('Workbook_Formula_Guard'!B700,CN13152)),0,1),1)</x:f>
        <x:v>0</x:v>
      </x:c>
    </x:row>
    <x:row r="13153">
      <x:c r="CL13153" t="str">
        <x:v>Workbook_Formula_Guard</x:v>
      </x:c>
      <x:c r="CM13153" t="str">
        <x:v>C700</x:v>
      </x:c>
      <x:c r="CN13153" t="str">
        <x:v>F:=IFERROR(IF(COUNTIF('Subgroup_Overrides'!$H$11:$H$100,"B|"&amp;$C65&amp;"|"&amp;$D65)=0,"",IF(AND(COUNTIF('Subgroup_Overrides'!$H$11:$H$100,"B|"&amp;$C65&amp;"|"&amp;$D65)=1,ISNUMBER(INDEX('Subgroup_Overrides'!$F$11:$F$100,MATCH("B|"&amp;$C65&amp;"|"&amp;$D65,'Subgroup_Overrides'!$H$11:$H$100,0))),NOT(ISBLANK(INDEX('Subgroup_Overrides'!$F$11:$F$100,MATCH("B|"&amp;$C65&amp;"|"&amp;$D65,'Subgroup_Overrides'!$H$11:$H$100,0)))),INDEX('Subgroup_Overrides'!$F$11:$F$100,MATCH("B|"&amp;$C65&amp;"|"&amp;$D65,'Subgroup_Overrides'!$H$11:$H$100,0))&gt;=-1,INDEX('Subgroup_Overrides'!$F$11:$F$100,MATCH("B|"&amp;$C65&amp;"|"&amp;$D65,'Subgroup_Overrides'!$H$11:$H$100,0))&lt;=1,LEN(TRIM(INDEX('Subgroup_Overrides'!$G$11:$G$100,MATCH("B|"&amp;$C65&amp;"|"&amp;$D65,'Subgroup_Overrides'!$H$11:$H$100,0))))&gt;0),INDEX('Subgroup_Overrides'!$F$11:$F$100,MATCH("B|"&amp;$C65&amp;"|"&amp;$D65,'Subgroup_Overrides'!$H$11:$H$100,0)),"INVALID_OVERRIDE")),"INVALID_OVERRIDE")</x:v>
      </x:c>
      <x:c r="CO13153" t="n">
        <x:f>IFERROR(IF(AND(TYPE('Workbook_Formula_Guard'!C700)=TYPE(CN13153),ISBLANK('Workbook_Formula_Guard'!C700)=ISBLANK(CN13153),EXACT('Workbook_Formula_Guard'!C700,CN13153)),0,1),1)</x:f>
        <x:v>0</x:v>
      </x:c>
    </x:row>
    <x:row r="13154">
      <x:c r="CL13154" t="str">
        <x:v>Workbook_Formula_Guard</x:v>
      </x:c>
      <x:c r="CM13154" t="str">
        <x:v>A701</x:v>
      </x:c>
      <x:c r="CN13154" t="str">
        <x:v>Rights_Coverage_View</x:v>
      </x:c>
      <x:c r="CO13154" t="n">
        <x:f>IFERROR(IF(AND(TYPE('Workbook_Formula_Guard'!A701)=TYPE(CN13154),ISBLANK('Workbook_Formula_Guard'!A701)=ISBLANK(CN13154),EXACT('Workbook_Formula_Guard'!A701,CN13154)),0,1),1)</x:f>
        <x:v>0</x:v>
      </x:c>
    </x:row>
    <x:row r="13155">
      <x:c r="CL13155" t="str">
        <x:v>Workbook_Formula_Guard</x:v>
      </x:c>
      <x:c r="CM13155" t="str">
        <x:v>B701</x:v>
      </x:c>
      <x:c r="CN13155" t="str">
        <x:v>L65</x:v>
      </x:c>
      <x:c r="CO13155" t="n">
        <x:f>IFERROR(IF(AND(TYPE('Workbook_Formula_Guard'!B701)=TYPE(CN13155),ISBLANK('Workbook_Formula_Guard'!B701)=ISBLANK(CN13155),EXACT('Workbook_Formula_Guard'!B701,CN13155)),0,1),1)</x:f>
        <x:v>0</x:v>
      </x:c>
    </x:row>
    <x:row r="13156">
      <x:c r="CL13156" t="str">
        <x:v>Workbook_Formula_Guard</x:v>
      </x:c>
      <x:c r="CM13156" t="str">
        <x:v>C701</x:v>
      </x:c>
      <x:c r="CN13156" t="str">
        <x:v>F:=TRIM(B65)</x:v>
      </x:c>
      <x:c r="CO13156" t="n">
        <x:f>IFERROR(IF(AND(TYPE('Workbook_Formula_Guard'!C701)=TYPE(CN13156),ISBLANK('Workbook_Formula_Guard'!C701)=ISBLANK(CN13156),EXACT('Workbook_Formula_Guard'!C701,CN13156)),0,1),1)</x:f>
        <x:v>0</x:v>
      </x:c>
    </x:row>
    <x:row r="13157">
      <x:c r="CL13157" t="str">
        <x:v>Workbook_Formula_Guard</x:v>
      </x:c>
      <x:c r="CM13157" t="str">
        <x:v>A702</x:v>
      </x:c>
      <x:c r="CN13157" t="str">
        <x:v>Rights_Coverage_View</x:v>
      </x:c>
      <x:c r="CO13157" t="n">
        <x:f>IFERROR(IF(AND(TYPE('Workbook_Formula_Guard'!A702)=TYPE(CN13157),ISBLANK('Workbook_Formula_Guard'!A702)=ISBLANK(CN13157),EXACT('Workbook_Formula_Guard'!A702,CN13157)),0,1),1)</x:f>
        <x:v>0</x:v>
      </x:c>
    </x:row>
    <x:row r="13158">
      <x:c r="CL13158" t="str">
        <x:v>Workbook_Formula_Guard</x:v>
      </x:c>
      <x:c r="CM13158" t="str">
        <x:v>B702</x:v>
      </x:c>
      <x:c r="CN13158" t="str">
        <x:v>M65</x:v>
      </x:c>
      <x:c r="CO13158" t="n">
        <x:f>IFERROR(IF(AND(TYPE('Workbook_Formula_Guard'!B702)=TYPE(CN13158),ISBLANK('Workbook_Formula_Guard'!B702)=ISBLANK(CN13158),EXACT('Workbook_Formula_Guard'!B702,CN13158)),0,1),1)</x:f>
        <x:v>0</x:v>
      </x:c>
    </x:row>
    <x:row r="13159">
      <x:c r="CL13159" t="str">
        <x:v>Workbook_Formula_Guard</x:v>
      </x:c>
      <x:c r="CM13159" t="str">
        <x:v>C702</x:v>
      </x:c>
      <x:c r="CN13159" t="str">
        <x:v>F:=IF(ISNUMBER($H65),$H65,"")</x:v>
      </x:c>
      <x:c r="CO13159" t="n">
        <x:f>IFERROR(IF(AND(TYPE('Workbook_Formula_Guard'!C702)=TYPE(CN13159),ISBLANK('Workbook_Formula_Guard'!C702)=ISBLANK(CN13159),EXACT('Workbook_Formula_Guard'!C702,CN13159)),0,1),1)</x:f>
        <x:v>0</x:v>
      </x:c>
    </x:row>
    <x:row r="13160">
      <x:c r="CL13160" t="str">
        <x:v>Workbook_Formula_Guard</x:v>
      </x:c>
      <x:c r="CM13160" t="str">
        <x:v>A703</x:v>
      </x:c>
      <x:c r="CN13160" t="str">
        <x:v>Rights_Coverage_View</x:v>
      </x:c>
      <x:c r="CO13160" t="n">
        <x:f>IFERROR(IF(AND(TYPE('Workbook_Formula_Guard'!A703)=TYPE(CN13160),ISBLANK('Workbook_Formula_Guard'!A703)=ISBLANK(CN13160),EXACT('Workbook_Formula_Guard'!A703,CN13160)),0,1),1)</x:f>
        <x:v>0</x:v>
      </x:c>
    </x:row>
    <x:row r="13161">
      <x:c r="CL13161" t="str">
        <x:v>Workbook_Formula_Guard</x:v>
      </x:c>
      <x:c r="CM13161" t="str">
        <x:v>B703</x:v>
      </x:c>
      <x:c r="CN13161" t="str">
        <x:v>N65</x:v>
      </x:c>
      <x:c r="CO13161" t="n">
        <x:f>IFERROR(IF(AND(TYPE('Workbook_Formula_Guard'!B703)=TYPE(CN13161),ISBLANK('Workbook_Formula_Guard'!B703)=ISBLANK(CN13161),EXACT('Workbook_Formula_Guard'!B703,CN13161)),0,1),1)</x:f>
        <x:v>0</x:v>
      </x:c>
    </x:row>
    <x:row r="13162">
      <x:c r="CL13162" t="str">
        <x:v>Workbook_Formula_Guard</x:v>
      </x:c>
      <x:c r="CM13162" t="str">
        <x:v>C703</x:v>
      </x:c>
      <x:c r="CN13162" t="str">
        <x:v>F:=IF(ISNUMBER($I65),$I65,"")</x:v>
      </x:c>
      <x:c r="CO13162" t="n">
        <x:f>IFERROR(IF(AND(TYPE('Workbook_Formula_Guard'!C703)=TYPE(CN13162),ISBLANK('Workbook_Formula_Guard'!C703)=ISBLANK(CN13162),EXACT('Workbook_Formula_Guard'!C703,CN13162)),0,1),1)</x:f>
        <x:v>0</x:v>
      </x:c>
    </x:row>
    <x:row r="13163">
      <x:c r="CL13163" t="str">
        <x:v>Workbook_Formula_Guard</x:v>
      </x:c>
      <x:c r="CM13163" t="str">
        <x:v>A704</x:v>
      </x:c>
      <x:c r="CN13163" t="str">
        <x:v>Rights_Coverage_View</x:v>
      </x:c>
      <x:c r="CO13163" t="n">
        <x:f>IFERROR(IF(AND(TYPE('Workbook_Formula_Guard'!A704)=TYPE(CN13163),ISBLANK('Workbook_Formula_Guard'!A704)=ISBLANK(CN13163),EXACT('Workbook_Formula_Guard'!A704,CN13163)),0,1),1)</x:f>
        <x:v>0</x:v>
      </x:c>
    </x:row>
    <x:row r="13164">
      <x:c r="CL13164" t="str">
        <x:v>Workbook_Formula_Guard</x:v>
      </x:c>
      <x:c r="CM13164" t="str">
        <x:v>B704</x:v>
      </x:c>
      <x:c r="CN13164" t="str">
        <x:v>O65</x:v>
      </x:c>
      <x:c r="CO13164" t="n">
        <x:f>IFERROR(IF(AND(TYPE('Workbook_Formula_Guard'!B704)=TYPE(CN13164),ISBLANK('Workbook_Formula_Guard'!B704)=ISBLANK(CN13164),EXACT('Workbook_Formula_Guard'!B704,CN13164)),0,1),1)</x:f>
        <x:v>0</x:v>
      </x:c>
    </x:row>
    <x:row r="13165">
      <x:c r="CL13165" t="str">
        <x:v>Workbook_Formula_Guard</x:v>
      </x:c>
      <x:c r="CM13165" t="str">
        <x:v>C704</x:v>
      </x:c>
      <x:c r="CN13165" t="str">
        <x:v>F:=IF(ISNUMBER($M65),$B65&amp;"|"&amp;ROUND($M65*1000000000000,0),"")</x:v>
      </x:c>
      <x:c r="CO13165" t="n">
        <x:f>IFERROR(IF(AND(TYPE('Workbook_Formula_Guard'!C704)=TYPE(CN13165),ISBLANK('Workbook_Formula_Guard'!C704)=ISBLANK(CN13165),EXACT('Workbook_Formula_Guard'!C704,CN13165)),0,1),1)</x:f>
        <x:v>0</x:v>
      </x:c>
    </x:row>
    <x:row r="13166">
      <x:c r="CL13166" t="str">
        <x:v>Workbook_Formula_Guard</x:v>
      </x:c>
      <x:c r="CM13166" t="str">
        <x:v>A705</x:v>
      </x:c>
      <x:c r="CN13166" t="str">
        <x:v>Rights_Coverage_View</x:v>
      </x:c>
      <x:c r="CO13166" t="n">
        <x:f>IFERROR(IF(AND(TYPE('Workbook_Formula_Guard'!A705)=TYPE(CN13166),ISBLANK('Workbook_Formula_Guard'!A705)=ISBLANK(CN13166),EXACT('Workbook_Formula_Guard'!A705,CN13166)),0,1),1)</x:f>
        <x:v>0</x:v>
      </x:c>
    </x:row>
    <x:row r="13167">
      <x:c r="CL13167" t="str">
        <x:v>Workbook_Formula_Guard</x:v>
      </x:c>
      <x:c r="CM13167" t="str">
        <x:v>B705</x:v>
      </x:c>
      <x:c r="CN13167" t="str">
        <x:v>P65</x:v>
      </x:c>
      <x:c r="CO13167" t="n">
        <x:f>IFERROR(IF(AND(TYPE('Workbook_Formula_Guard'!B705)=TYPE(CN13167),ISBLANK('Workbook_Formula_Guard'!B705)=ISBLANK(CN13167),EXACT('Workbook_Formula_Guard'!B705,CN13167)),0,1),1)</x:f>
        <x:v>0</x:v>
      </x:c>
    </x:row>
    <x:row r="13168">
      <x:c r="CL13168" t="str">
        <x:v>Workbook_Formula_Guard</x:v>
      </x:c>
      <x:c r="CM13168" t="str">
        <x:v>C705</x:v>
      </x:c>
      <x:c r="CN13168" t="str">
        <x:v>F:=IF(ISNUMBER($N65),$B65&amp;"|"&amp;ROUND($N65*1000000000000,0),"")</x:v>
      </x:c>
      <x:c r="CO13168" t="n">
        <x:f>IFERROR(IF(AND(TYPE('Workbook_Formula_Guard'!C705)=TYPE(CN13168),ISBLANK('Workbook_Formula_Guard'!C705)=ISBLANK(CN13168),EXACT('Workbook_Formula_Guard'!C705,CN13168)),0,1),1)</x:f>
        <x:v>0</x:v>
      </x:c>
    </x:row>
    <x:row r="13169">
      <x:c r="CL13169" t="str">
        <x:v>Workbook_Formula_Guard</x:v>
      </x:c>
      <x:c r="CM13169" t="str">
        <x:v>A706</x:v>
      </x:c>
      <x:c r="CN13169" t="str">
        <x:v>Rights_Coverage_View</x:v>
      </x:c>
      <x:c r="CO13169" t="n">
        <x:f>IFERROR(IF(AND(TYPE('Workbook_Formula_Guard'!A706)=TYPE(CN13169),ISBLANK('Workbook_Formula_Guard'!A706)=ISBLANK(CN13169),EXACT('Workbook_Formula_Guard'!A706,CN13169)),0,1),1)</x:f>
        <x:v>0</x:v>
      </x:c>
    </x:row>
    <x:row r="13170">
      <x:c r="CL13170" t="str">
        <x:v>Workbook_Formula_Guard</x:v>
      </x:c>
      <x:c r="CM13170" t="str">
        <x:v>B706</x:v>
      </x:c>
      <x:c r="CN13170" t="str">
        <x:v>F66</x:v>
      </x:c>
      <x:c r="CO13170" t="n">
        <x:f>IFERROR(IF(AND(TYPE('Workbook_Formula_Guard'!B706)=TYPE(CN13170),ISBLANK('Workbook_Formula_Guard'!B706)=ISBLANK(CN13170),EXACT('Workbook_Formula_Guard'!B706,CN13170)),0,1),1)</x:f>
        <x:v>0</x:v>
      </x:c>
    </x:row>
    <x:row r="13171">
      <x:c r="CL13171" t="str">
        <x:v>Workbook_Formula_Guard</x:v>
      </x:c>
      <x:c r="CM13171" t="str">
        <x:v>C706</x:v>
      </x:c>
      <x:c r="CN13171" t="str">
        <x:v>F:=INDEX(I_prop!$B$7:$H$13, MATCH($C66, I_prop!$A$7:$A$13,0), MATCH($D66, I_prop!$B$6:$H$6,0))</x:v>
      </x:c>
      <x:c r="CO13171" t="n">
        <x:f>IFERROR(IF(AND(TYPE('Workbook_Formula_Guard'!C706)=TYPE(CN13171),ISBLANK('Workbook_Formula_Guard'!C706)=ISBLANK(CN13171),EXACT('Workbook_Formula_Guard'!C706,CN13171)),0,1),1)</x:f>
        <x:v>0</x:v>
      </x:c>
    </x:row>
    <x:row r="13172">
      <x:c r="CL13172" t="str">
        <x:v>Workbook_Formula_Guard</x:v>
      </x:c>
      <x:c r="CM13172" t="str">
        <x:v>A707</x:v>
      </x:c>
      <x:c r="CN13172" t="str">
        <x:v>Rights_Coverage_View</x:v>
      </x:c>
      <x:c r="CO13172" t="n">
        <x:f>IFERROR(IF(AND(TYPE('Workbook_Formula_Guard'!A707)=TYPE(CN13172),ISBLANK('Workbook_Formula_Guard'!A707)=ISBLANK(CN13172),EXACT('Workbook_Formula_Guard'!A707,CN13172)),0,1),1)</x:f>
        <x:v>0</x:v>
      </x:c>
    </x:row>
    <x:row r="13173">
      <x:c r="CL13173" t="str">
        <x:v>Workbook_Formula_Guard</x:v>
      </x:c>
      <x:c r="CM13173" t="str">
        <x:v>B707</x:v>
      </x:c>
      <x:c r="CN13173" t="str">
        <x:v>G66</x:v>
      </x:c>
      <x:c r="CO13173" t="n">
        <x:f>IFERROR(IF(AND(TYPE('Workbook_Formula_Guard'!B707)=TYPE(CN13173),ISBLANK('Workbook_Formula_Guard'!B707)=ISBLANK(CN13173),EXACT('Workbook_Formula_Guard'!B707,CN13173)),0,1),1)</x:f>
        <x:v>0</x:v>
      </x:c>
    </x:row>
    <x:row r="13174">
      <x:c r="CL13174" t="str">
        <x:v>Workbook_Formula_Guard</x:v>
      </x:c>
      <x:c r="CM13174" t="str">
        <x:v>C707</x:v>
      </x:c>
      <x:c r="CN13174" t="str">
        <x:v>F:=INDEX(I_prop!$B$18:$H$24, MATCH($C66, I_prop!$A$18:$A$24,0), MATCH($D66, I_prop!$B$17:$H$17,0))</x:v>
      </x:c>
      <x:c r="CO13174" t="n">
        <x:f>IFERROR(IF(AND(TYPE('Workbook_Formula_Guard'!C707)=TYPE(CN13174),ISBLANK('Workbook_Formula_Guard'!C707)=ISBLANK(CN13174),EXACT('Workbook_Formula_Guard'!C707,CN13174)),0,1),1)</x:f>
        <x:v>0</x:v>
      </x:c>
    </x:row>
    <x:row r="13175">
      <x:c r="CL13175" t="str">
        <x:v>Workbook_Formula_Guard</x:v>
      </x:c>
      <x:c r="CM13175" t="str">
        <x:v>A708</x:v>
      </x:c>
      <x:c r="CN13175" t="str">
        <x:v>Rights_Coverage_View</x:v>
      </x:c>
      <x:c r="CO13175" t="n">
        <x:f>IFERROR(IF(AND(TYPE('Workbook_Formula_Guard'!A708)=TYPE(CN13175),ISBLANK('Workbook_Formula_Guard'!A708)=ISBLANK(CN13175),EXACT('Workbook_Formula_Guard'!A708,CN13175)),0,1),1)</x:f>
        <x:v>0</x:v>
      </x:c>
    </x:row>
    <x:row r="13176">
      <x:c r="CL13176" t="str">
        <x:v>Workbook_Formula_Guard</x:v>
      </x:c>
      <x:c r="CM13176" t="str">
        <x:v>B708</x:v>
      </x:c>
      <x:c r="CN13176" t="str">
        <x:v>H66</x:v>
      </x:c>
      <x:c r="CO13176" t="n">
        <x:f>IFERROR(IF(AND(TYPE('Workbook_Formula_Guard'!B708)=TYPE(CN13176),ISBLANK('Workbook_Formula_Guard'!B708)=ISBLANK(CN13176),EXACT('Workbook_Formula_Guard'!B708,CN13176)),0,1),1)</x:f>
        <x:v>0</x:v>
      </x:c>
    </x:row>
    <x:row r="13177">
      <x:c r="CL13177" t="str">
        <x:v>Workbook_Formula_Guard</x:v>
      </x:c>
      <x:c r="CM13177" t="str">
        <x:v>C708</x:v>
      </x:c>
      <x:c r="CN13177" t="str">
        <x:v>F:=IF(ISNUMBER($J66),$J66,IF($J66="INVALID_OVERRIDE","INVALID_OVERRIDE",IF($F66&lt;0,MAX(-1,'Subgroup_Overrides'!$B$7*$F66),$F66)))</x:v>
      </x:c>
      <x:c r="CO13177" t="n">
        <x:f>IFERROR(IF(AND(TYPE('Workbook_Formula_Guard'!C708)=TYPE(CN13177),ISBLANK('Workbook_Formula_Guard'!C708)=ISBLANK(CN13177),EXACT('Workbook_Formula_Guard'!C708,CN13177)),0,1),1)</x:f>
        <x:v>0</x:v>
      </x:c>
    </x:row>
    <x:row r="13178">
      <x:c r="CL13178" t="str">
        <x:v>Workbook_Formula_Guard</x:v>
      </x:c>
      <x:c r="CM13178" t="str">
        <x:v>A709</x:v>
      </x:c>
      <x:c r="CN13178" t="str">
        <x:v>Rights_Coverage_View</x:v>
      </x:c>
      <x:c r="CO13178" t="n">
        <x:f>IFERROR(IF(AND(TYPE('Workbook_Formula_Guard'!A709)=TYPE(CN13178),ISBLANK('Workbook_Formula_Guard'!A709)=ISBLANK(CN13178),EXACT('Workbook_Formula_Guard'!A709,CN13178)),0,1),1)</x:f>
        <x:v>0</x:v>
      </x:c>
    </x:row>
    <x:row r="13179">
      <x:c r="CL13179" t="str">
        <x:v>Workbook_Formula_Guard</x:v>
      </x:c>
      <x:c r="CM13179" t="str">
        <x:v>B709</x:v>
      </x:c>
      <x:c r="CN13179" t="str">
        <x:v>I66</x:v>
      </x:c>
      <x:c r="CO13179" t="n">
        <x:f>IFERROR(IF(AND(TYPE('Workbook_Formula_Guard'!B709)=TYPE(CN13179),ISBLANK('Workbook_Formula_Guard'!B709)=ISBLANK(CN13179),EXACT('Workbook_Formula_Guard'!B709,CN13179)),0,1),1)</x:f>
        <x:v>0</x:v>
      </x:c>
    </x:row>
    <x:row r="13180">
      <x:c r="CL13180" t="str">
        <x:v>Workbook_Formula_Guard</x:v>
      </x:c>
      <x:c r="CM13180" t="str">
        <x:v>C709</x:v>
      </x:c>
      <x:c r="CN13180" t="str">
        <x:v>F:=IF(ISNUMBER($K66),$K66,IF($K66="INVALID_OVERRIDE","INVALID_OVERRIDE",IF($G66&lt;0,MAX(-1,'Subgroup_Overrides'!$B$7*$G66),$G66)))</x:v>
      </x:c>
      <x:c r="CO13180" t="n">
        <x:f>IFERROR(IF(AND(TYPE('Workbook_Formula_Guard'!C709)=TYPE(CN13180),ISBLANK('Workbook_Formula_Guard'!C709)=ISBLANK(CN13180),EXACT('Workbook_Formula_Guard'!C709,CN13180)),0,1),1)</x:f>
        <x:v>0</x:v>
      </x:c>
    </x:row>
    <x:row r="13181">
      <x:c r="CL13181" t="str">
        <x:v>Workbook_Formula_Guard</x:v>
      </x:c>
      <x:c r="CM13181" t="str">
        <x:v>A710</x:v>
      </x:c>
      <x:c r="CN13181" t="str">
        <x:v>Rights_Coverage_View</x:v>
      </x:c>
      <x:c r="CO13181" t="n">
        <x:f>IFERROR(IF(AND(TYPE('Workbook_Formula_Guard'!A710)=TYPE(CN13181),ISBLANK('Workbook_Formula_Guard'!A710)=ISBLANK(CN13181),EXACT('Workbook_Formula_Guard'!A710,CN13181)),0,1),1)</x:f>
        <x:v>0</x:v>
      </x:c>
    </x:row>
    <x:row r="13182">
      <x:c r="CL13182" t="str">
        <x:v>Workbook_Formula_Guard</x:v>
      </x:c>
      <x:c r="CM13182" t="str">
        <x:v>B710</x:v>
      </x:c>
      <x:c r="CN13182" t="str">
        <x:v>J66</x:v>
      </x:c>
      <x:c r="CO13182" t="n">
        <x:f>IFERROR(IF(AND(TYPE('Workbook_Formula_Guard'!B710)=TYPE(CN13182),ISBLANK('Workbook_Formula_Guard'!B710)=ISBLANK(CN13182),EXACT('Workbook_Formula_Guard'!B710,CN13182)),0,1),1)</x:f>
        <x:v>0</x:v>
      </x:c>
    </x:row>
    <x:row r="13183">
      <x:c r="CL13183" t="str">
        <x:v>Workbook_Formula_Guard</x:v>
      </x:c>
      <x:c r="CM13183" t="str">
        <x:v>C710</x:v>
      </x:c>
      <x:c r="CN13183" t="str">
        <x:v>F:=IFERROR(IF(COUNTIF('Subgroup_Overrides'!$H$11:$H$100,"A|"&amp;$C66&amp;"|"&amp;$D66)=0,"",IF(AND(COUNTIF('Subgroup_Overrides'!$H$11:$H$100,"A|"&amp;$C66&amp;"|"&amp;$D66)=1,ISNUMBER(INDEX('Subgroup_Overrides'!$F$11:$F$100,MATCH("A|"&amp;$C66&amp;"|"&amp;$D66,'Subgroup_Overrides'!$H$11:$H$100,0))),NOT(ISBLANK(INDEX('Subgroup_Overrides'!$F$11:$F$100,MATCH("A|"&amp;$C66&amp;"|"&amp;$D66,'Subgroup_Overrides'!$H$11:$H$100,0)))),INDEX('Subgroup_Overrides'!$F$11:$F$100,MATCH("A|"&amp;$C66&amp;"|"&amp;$D66,'Subgroup_Overrides'!$H$11:$H$100,0))&gt;=-1,INDEX('Subgroup_Overrides'!$F$11:$F$100,MATCH("A|"&amp;$C66&amp;"|"&amp;$D66,'Subgroup_Overrides'!$H$11:$H$100,0))&lt;=1,LEN(TRIM(INDEX('Subgroup_Overrides'!$G$11:$G$100,MATCH("A|"&amp;$C66&amp;"|"&amp;$D66,'Subgroup_Overrides'!$H$11:$H$100,0))))&gt;0),INDEX('Subgroup_Overrides'!$F$11:$F$100,MATCH("A|"&amp;$C66&amp;"|"&amp;$D66,'Subgroup_Overrides'!$H$11:$H$100,0)),"INVALID_OVERRIDE")),"INVALID_OVERRIDE")</x:v>
      </x:c>
      <x:c r="CO13183" t="n">
        <x:f>IFERROR(IF(AND(TYPE('Workbook_Formula_Guard'!C710)=TYPE(CN13183),ISBLANK('Workbook_Formula_Guard'!C710)=ISBLANK(CN13183),EXACT('Workbook_Formula_Guard'!C710,CN13183)),0,1),1)</x:f>
        <x:v>0</x:v>
      </x:c>
    </x:row>
    <x:row r="13184">
      <x:c r="CL13184" t="str">
        <x:v>Workbook_Formula_Guard</x:v>
      </x:c>
      <x:c r="CM13184" t="str">
        <x:v>A711</x:v>
      </x:c>
      <x:c r="CN13184" t="str">
        <x:v>Rights_Coverage_View</x:v>
      </x:c>
      <x:c r="CO13184" t="n">
        <x:f>IFERROR(IF(AND(TYPE('Workbook_Formula_Guard'!A711)=TYPE(CN13184),ISBLANK('Workbook_Formula_Guard'!A711)=ISBLANK(CN13184),EXACT('Workbook_Formula_Guard'!A711,CN13184)),0,1),1)</x:f>
        <x:v>0</x:v>
      </x:c>
    </x:row>
    <x:row r="13185">
      <x:c r="CL13185" t="str">
        <x:v>Workbook_Formula_Guard</x:v>
      </x:c>
      <x:c r="CM13185" t="str">
        <x:v>B711</x:v>
      </x:c>
      <x:c r="CN13185" t="str">
        <x:v>K66</x:v>
      </x:c>
      <x:c r="CO13185" t="n">
        <x:f>IFERROR(IF(AND(TYPE('Workbook_Formula_Guard'!B711)=TYPE(CN13185),ISBLANK('Workbook_Formula_Guard'!B711)=ISBLANK(CN13185),EXACT('Workbook_Formula_Guard'!B711,CN13185)),0,1),1)</x:f>
        <x:v>0</x:v>
      </x:c>
    </x:row>
    <x:row r="13186">
      <x:c r="CL13186" t="str">
        <x:v>Workbook_Formula_Guard</x:v>
      </x:c>
      <x:c r="CM13186" t="str">
        <x:v>C711</x:v>
      </x:c>
      <x:c r="CN13186" t="str">
        <x:v>F:=IFERROR(IF(COUNTIF('Subgroup_Overrides'!$H$11:$H$100,"B|"&amp;$C66&amp;"|"&amp;$D66)=0,"",IF(AND(COUNTIF('Subgroup_Overrides'!$H$11:$H$100,"B|"&amp;$C66&amp;"|"&amp;$D66)=1,ISNUMBER(INDEX('Subgroup_Overrides'!$F$11:$F$100,MATCH("B|"&amp;$C66&amp;"|"&amp;$D66,'Subgroup_Overrides'!$H$11:$H$100,0))),NOT(ISBLANK(INDEX('Subgroup_Overrides'!$F$11:$F$100,MATCH("B|"&amp;$C66&amp;"|"&amp;$D66,'Subgroup_Overrides'!$H$11:$H$100,0)))),INDEX('Subgroup_Overrides'!$F$11:$F$100,MATCH("B|"&amp;$C66&amp;"|"&amp;$D66,'Subgroup_Overrides'!$H$11:$H$100,0))&gt;=-1,INDEX('Subgroup_Overrides'!$F$11:$F$100,MATCH("B|"&amp;$C66&amp;"|"&amp;$D66,'Subgroup_Overrides'!$H$11:$H$100,0))&lt;=1,LEN(TRIM(INDEX('Subgroup_Overrides'!$G$11:$G$100,MATCH("B|"&amp;$C66&amp;"|"&amp;$D66,'Subgroup_Overrides'!$H$11:$H$100,0))))&gt;0),INDEX('Subgroup_Overrides'!$F$11:$F$100,MATCH("B|"&amp;$C66&amp;"|"&amp;$D66,'Subgroup_Overrides'!$H$11:$H$100,0)),"INVALID_OVERRIDE")),"INVALID_OVERRIDE")</x:v>
      </x:c>
      <x:c r="CO13186" t="n">
        <x:f>IFERROR(IF(AND(TYPE('Workbook_Formula_Guard'!C711)=TYPE(CN13186),ISBLANK('Workbook_Formula_Guard'!C711)=ISBLANK(CN13186),EXACT('Workbook_Formula_Guard'!C711,CN13186)),0,1),1)</x:f>
        <x:v>0</x:v>
      </x:c>
    </x:row>
    <x:row r="13187">
      <x:c r="CL13187" t="str">
        <x:v>Workbook_Formula_Guard</x:v>
      </x:c>
      <x:c r="CM13187" t="str">
        <x:v>A712</x:v>
      </x:c>
      <x:c r="CN13187" t="str">
        <x:v>Rights_Coverage_View</x:v>
      </x:c>
      <x:c r="CO13187" t="n">
        <x:f>IFERROR(IF(AND(TYPE('Workbook_Formula_Guard'!A712)=TYPE(CN13187),ISBLANK('Workbook_Formula_Guard'!A712)=ISBLANK(CN13187),EXACT('Workbook_Formula_Guard'!A712,CN13187)),0,1),1)</x:f>
        <x:v>0</x:v>
      </x:c>
    </x:row>
    <x:row r="13188">
      <x:c r="CL13188" t="str">
        <x:v>Workbook_Formula_Guard</x:v>
      </x:c>
      <x:c r="CM13188" t="str">
        <x:v>B712</x:v>
      </x:c>
      <x:c r="CN13188" t="str">
        <x:v>L66</x:v>
      </x:c>
      <x:c r="CO13188" t="n">
        <x:f>IFERROR(IF(AND(TYPE('Workbook_Formula_Guard'!B712)=TYPE(CN13188),ISBLANK('Workbook_Formula_Guard'!B712)=ISBLANK(CN13188),EXACT('Workbook_Formula_Guard'!B712,CN13188)),0,1),1)</x:f>
        <x:v>0</x:v>
      </x:c>
    </x:row>
    <x:row r="13189">
      <x:c r="CL13189" t="str">
        <x:v>Workbook_Formula_Guard</x:v>
      </x:c>
      <x:c r="CM13189" t="str">
        <x:v>C712</x:v>
      </x:c>
      <x:c r="CN13189" t="str">
        <x:v>F:=TRIM(B66)</x:v>
      </x:c>
      <x:c r="CO13189" t="n">
        <x:f>IFERROR(IF(AND(TYPE('Workbook_Formula_Guard'!C712)=TYPE(CN13189),ISBLANK('Workbook_Formula_Guard'!C712)=ISBLANK(CN13189),EXACT('Workbook_Formula_Guard'!C712,CN13189)),0,1),1)</x:f>
        <x:v>0</x:v>
      </x:c>
    </x:row>
    <x:row r="13190">
      <x:c r="CL13190" t="str">
        <x:v>Workbook_Formula_Guard</x:v>
      </x:c>
      <x:c r="CM13190" t="str">
        <x:v>A713</x:v>
      </x:c>
      <x:c r="CN13190" t="str">
        <x:v>Rights_Coverage_View</x:v>
      </x:c>
      <x:c r="CO13190" t="n">
        <x:f>IFERROR(IF(AND(TYPE('Workbook_Formula_Guard'!A713)=TYPE(CN13190),ISBLANK('Workbook_Formula_Guard'!A713)=ISBLANK(CN13190),EXACT('Workbook_Formula_Guard'!A713,CN13190)),0,1),1)</x:f>
        <x:v>0</x:v>
      </x:c>
    </x:row>
    <x:row r="13191">
      <x:c r="CL13191" t="str">
        <x:v>Workbook_Formula_Guard</x:v>
      </x:c>
      <x:c r="CM13191" t="str">
        <x:v>B713</x:v>
      </x:c>
      <x:c r="CN13191" t="str">
        <x:v>M66</x:v>
      </x:c>
      <x:c r="CO13191" t="n">
        <x:f>IFERROR(IF(AND(TYPE('Workbook_Formula_Guard'!B713)=TYPE(CN13191),ISBLANK('Workbook_Formula_Guard'!B713)=ISBLANK(CN13191),EXACT('Workbook_Formula_Guard'!B713,CN13191)),0,1),1)</x:f>
        <x:v>0</x:v>
      </x:c>
    </x:row>
    <x:row r="13192">
      <x:c r="CL13192" t="str">
        <x:v>Workbook_Formula_Guard</x:v>
      </x:c>
      <x:c r="CM13192" t="str">
        <x:v>C713</x:v>
      </x:c>
      <x:c r="CN13192" t="str">
        <x:v>F:=IF(ISNUMBER($H66),$H66,"")</x:v>
      </x:c>
      <x:c r="CO13192" t="n">
        <x:f>IFERROR(IF(AND(TYPE('Workbook_Formula_Guard'!C713)=TYPE(CN13192),ISBLANK('Workbook_Formula_Guard'!C713)=ISBLANK(CN13192),EXACT('Workbook_Formula_Guard'!C713,CN13192)),0,1),1)</x:f>
        <x:v>0</x:v>
      </x:c>
    </x:row>
    <x:row r="13193">
      <x:c r="CL13193" t="str">
        <x:v>Workbook_Formula_Guard</x:v>
      </x:c>
      <x:c r="CM13193" t="str">
        <x:v>A714</x:v>
      </x:c>
      <x:c r="CN13193" t="str">
        <x:v>Rights_Coverage_View</x:v>
      </x:c>
      <x:c r="CO13193" t="n">
        <x:f>IFERROR(IF(AND(TYPE('Workbook_Formula_Guard'!A714)=TYPE(CN13193),ISBLANK('Workbook_Formula_Guard'!A714)=ISBLANK(CN13193),EXACT('Workbook_Formula_Guard'!A714,CN13193)),0,1),1)</x:f>
        <x:v>0</x:v>
      </x:c>
    </x:row>
    <x:row r="13194">
      <x:c r="CL13194" t="str">
        <x:v>Workbook_Formula_Guard</x:v>
      </x:c>
      <x:c r="CM13194" t="str">
        <x:v>B714</x:v>
      </x:c>
      <x:c r="CN13194" t="str">
        <x:v>N66</x:v>
      </x:c>
      <x:c r="CO13194" t="n">
        <x:f>IFERROR(IF(AND(TYPE('Workbook_Formula_Guard'!B714)=TYPE(CN13194),ISBLANK('Workbook_Formula_Guard'!B714)=ISBLANK(CN13194),EXACT('Workbook_Formula_Guard'!B714,CN13194)),0,1),1)</x:f>
        <x:v>0</x:v>
      </x:c>
    </x:row>
    <x:row r="13195">
      <x:c r="CL13195" t="str">
        <x:v>Workbook_Formula_Guard</x:v>
      </x:c>
      <x:c r="CM13195" t="str">
        <x:v>C714</x:v>
      </x:c>
      <x:c r="CN13195" t="str">
        <x:v>F:=IF(ISNUMBER($I66),$I66,"")</x:v>
      </x:c>
      <x:c r="CO13195" t="n">
        <x:f>IFERROR(IF(AND(TYPE('Workbook_Formula_Guard'!C714)=TYPE(CN13195),ISBLANK('Workbook_Formula_Guard'!C714)=ISBLANK(CN13195),EXACT('Workbook_Formula_Guard'!C714,CN13195)),0,1),1)</x:f>
        <x:v>0</x:v>
      </x:c>
    </x:row>
    <x:row r="13196">
      <x:c r="CL13196" t="str">
        <x:v>Workbook_Formula_Guard</x:v>
      </x:c>
      <x:c r="CM13196" t="str">
        <x:v>A715</x:v>
      </x:c>
      <x:c r="CN13196" t="str">
        <x:v>Rights_Coverage_View</x:v>
      </x:c>
      <x:c r="CO13196" t="n">
        <x:f>IFERROR(IF(AND(TYPE('Workbook_Formula_Guard'!A715)=TYPE(CN13196),ISBLANK('Workbook_Formula_Guard'!A715)=ISBLANK(CN13196),EXACT('Workbook_Formula_Guard'!A715,CN13196)),0,1),1)</x:f>
        <x:v>0</x:v>
      </x:c>
    </x:row>
    <x:row r="13197">
      <x:c r="CL13197" t="str">
        <x:v>Workbook_Formula_Guard</x:v>
      </x:c>
      <x:c r="CM13197" t="str">
        <x:v>B715</x:v>
      </x:c>
      <x:c r="CN13197" t="str">
        <x:v>O66</x:v>
      </x:c>
      <x:c r="CO13197" t="n">
        <x:f>IFERROR(IF(AND(TYPE('Workbook_Formula_Guard'!B715)=TYPE(CN13197),ISBLANK('Workbook_Formula_Guard'!B715)=ISBLANK(CN13197),EXACT('Workbook_Formula_Guard'!B715,CN13197)),0,1),1)</x:f>
        <x:v>0</x:v>
      </x:c>
    </x:row>
    <x:row r="13198">
      <x:c r="CL13198" t="str">
        <x:v>Workbook_Formula_Guard</x:v>
      </x:c>
      <x:c r="CM13198" t="str">
        <x:v>C715</x:v>
      </x:c>
      <x:c r="CN13198" t="str">
        <x:v>F:=IF(ISNUMBER($M66),$B66&amp;"|"&amp;ROUND($M66*1000000000000,0),"")</x:v>
      </x:c>
      <x:c r="CO13198" t="n">
        <x:f>IFERROR(IF(AND(TYPE('Workbook_Formula_Guard'!C715)=TYPE(CN13198),ISBLANK('Workbook_Formula_Guard'!C715)=ISBLANK(CN13198),EXACT('Workbook_Formula_Guard'!C715,CN13198)),0,1),1)</x:f>
        <x:v>0</x:v>
      </x:c>
    </x:row>
    <x:row r="13199">
      <x:c r="CL13199" t="str">
        <x:v>Workbook_Formula_Guard</x:v>
      </x:c>
      <x:c r="CM13199" t="str">
        <x:v>A716</x:v>
      </x:c>
      <x:c r="CN13199" t="str">
        <x:v>Rights_Coverage_View</x:v>
      </x:c>
      <x:c r="CO13199" t="n">
        <x:f>IFERROR(IF(AND(TYPE('Workbook_Formula_Guard'!A716)=TYPE(CN13199),ISBLANK('Workbook_Formula_Guard'!A716)=ISBLANK(CN13199),EXACT('Workbook_Formula_Guard'!A716,CN13199)),0,1),1)</x:f>
        <x:v>0</x:v>
      </x:c>
    </x:row>
    <x:row r="13200">
      <x:c r="CL13200" t="str">
        <x:v>Workbook_Formula_Guard</x:v>
      </x:c>
      <x:c r="CM13200" t="str">
        <x:v>B716</x:v>
      </x:c>
      <x:c r="CN13200" t="str">
        <x:v>P66</x:v>
      </x:c>
      <x:c r="CO13200" t="n">
        <x:f>IFERROR(IF(AND(TYPE('Workbook_Formula_Guard'!B716)=TYPE(CN13200),ISBLANK('Workbook_Formula_Guard'!B716)=ISBLANK(CN13200),EXACT('Workbook_Formula_Guard'!B716,CN13200)),0,1),1)</x:f>
        <x:v>0</x:v>
      </x:c>
    </x:row>
    <x:row r="13201">
      <x:c r="CL13201" t="str">
        <x:v>Workbook_Formula_Guard</x:v>
      </x:c>
      <x:c r="CM13201" t="str">
        <x:v>C716</x:v>
      </x:c>
      <x:c r="CN13201" t="str">
        <x:v>F:=IF(ISNUMBER($N66),$B66&amp;"|"&amp;ROUND($N66*1000000000000,0),"")</x:v>
      </x:c>
      <x:c r="CO13201" t="n">
        <x:f>IFERROR(IF(AND(TYPE('Workbook_Formula_Guard'!C716)=TYPE(CN13201),ISBLANK('Workbook_Formula_Guard'!C716)=ISBLANK(CN13201),EXACT('Workbook_Formula_Guard'!C716,CN13201)),0,1),1)</x:f>
        <x:v>0</x:v>
      </x:c>
    </x:row>
    <x:row r="13202">
      <x:c r="CL13202" t="str">
        <x:v>Workbook_Formula_Guard</x:v>
      </x:c>
      <x:c r="CM13202" t="str">
        <x:v>A717</x:v>
      </x:c>
      <x:c r="CN13202" t="str">
        <x:v>Rights_Coverage_View</x:v>
      </x:c>
      <x:c r="CO13202" t="n">
        <x:f>IFERROR(IF(AND(TYPE('Workbook_Formula_Guard'!A717)=TYPE(CN13202),ISBLANK('Workbook_Formula_Guard'!A717)=ISBLANK(CN13202),EXACT('Workbook_Formula_Guard'!A717,CN13202)),0,1),1)</x:f>
        <x:v>0</x:v>
      </x:c>
    </x:row>
    <x:row r="13203">
      <x:c r="CL13203" t="str">
        <x:v>Workbook_Formula_Guard</x:v>
      </x:c>
      <x:c r="CM13203" t="str">
        <x:v>B717</x:v>
      </x:c>
      <x:c r="CN13203" t="str">
        <x:v>F67</x:v>
      </x:c>
      <x:c r="CO13203" t="n">
        <x:f>IFERROR(IF(AND(TYPE('Workbook_Formula_Guard'!B717)=TYPE(CN13203),ISBLANK('Workbook_Formula_Guard'!B717)=ISBLANK(CN13203),EXACT('Workbook_Formula_Guard'!B717,CN13203)),0,1),1)</x:f>
        <x:v>0</x:v>
      </x:c>
    </x:row>
    <x:row r="13204">
      <x:c r="CL13204" t="str">
        <x:v>Workbook_Formula_Guard</x:v>
      </x:c>
      <x:c r="CM13204" t="str">
        <x:v>C717</x:v>
      </x:c>
      <x:c r="CN13204" t="str">
        <x:v>F:=INDEX(I_prop!$B$7:$H$13, MATCH($C67, I_prop!$A$7:$A$13,0), MATCH($D67, I_prop!$B$6:$H$6,0))</x:v>
      </x:c>
      <x:c r="CO13204" t="n">
        <x:f>IFERROR(IF(AND(TYPE('Workbook_Formula_Guard'!C717)=TYPE(CN13204),ISBLANK('Workbook_Formula_Guard'!C717)=ISBLANK(CN13204),EXACT('Workbook_Formula_Guard'!C717,CN13204)),0,1),1)</x:f>
        <x:v>0</x:v>
      </x:c>
    </x:row>
    <x:row r="13205">
      <x:c r="CL13205" t="str">
        <x:v>Workbook_Formula_Guard</x:v>
      </x:c>
      <x:c r="CM13205" t="str">
        <x:v>A718</x:v>
      </x:c>
      <x:c r="CN13205" t="str">
        <x:v>Rights_Coverage_View</x:v>
      </x:c>
      <x:c r="CO13205" t="n">
        <x:f>IFERROR(IF(AND(TYPE('Workbook_Formula_Guard'!A718)=TYPE(CN13205),ISBLANK('Workbook_Formula_Guard'!A718)=ISBLANK(CN13205),EXACT('Workbook_Formula_Guard'!A718,CN13205)),0,1),1)</x:f>
        <x:v>0</x:v>
      </x:c>
    </x:row>
    <x:row r="13206">
      <x:c r="CL13206" t="str">
        <x:v>Workbook_Formula_Guard</x:v>
      </x:c>
      <x:c r="CM13206" t="str">
        <x:v>B718</x:v>
      </x:c>
      <x:c r="CN13206" t="str">
        <x:v>G67</x:v>
      </x:c>
      <x:c r="CO13206" t="n">
        <x:f>IFERROR(IF(AND(TYPE('Workbook_Formula_Guard'!B718)=TYPE(CN13206),ISBLANK('Workbook_Formula_Guard'!B718)=ISBLANK(CN13206),EXACT('Workbook_Formula_Guard'!B718,CN13206)),0,1),1)</x:f>
        <x:v>0</x:v>
      </x:c>
    </x:row>
    <x:row r="13207">
      <x:c r="CL13207" t="str">
        <x:v>Workbook_Formula_Guard</x:v>
      </x:c>
      <x:c r="CM13207" t="str">
        <x:v>C718</x:v>
      </x:c>
      <x:c r="CN13207" t="str">
        <x:v>F:=INDEX(I_prop!$B$18:$H$24, MATCH($C67, I_prop!$A$18:$A$24,0), MATCH($D67, I_prop!$B$17:$H$17,0))</x:v>
      </x:c>
      <x:c r="CO13207" t="n">
        <x:f>IFERROR(IF(AND(TYPE('Workbook_Formula_Guard'!C718)=TYPE(CN13207),ISBLANK('Workbook_Formula_Guard'!C718)=ISBLANK(CN13207),EXACT('Workbook_Formula_Guard'!C718,CN13207)),0,1),1)</x:f>
        <x:v>0</x:v>
      </x:c>
    </x:row>
    <x:row r="13208">
      <x:c r="CL13208" t="str">
        <x:v>Workbook_Formula_Guard</x:v>
      </x:c>
      <x:c r="CM13208" t="str">
        <x:v>A719</x:v>
      </x:c>
      <x:c r="CN13208" t="str">
        <x:v>Rights_Coverage_View</x:v>
      </x:c>
      <x:c r="CO13208" t="n">
        <x:f>IFERROR(IF(AND(TYPE('Workbook_Formula_Guard'!A719)=TYPE(CN13208),ISBLANK('Workbook_Formula_Guard'!A719)=ISBLANK(CN13208),EXACT('Workbook_Formula_Guard'!A719,CN13208)),0,1),1)</x:f>
        <x:v>0</x:v>
      </x:c>
    </x:row>
    <x:row r="13209">
      <x:c r="CL13209" t="str">
        <x:v>Workbook_Formula_Guard</x:v>
      </x:c>
      <x:c r="CM13209" t="str">
        <x:v>B719</x:v>
      </x:c>
      <x:c r="CN13209" t="str">
        <x:v>H67</x:v>
      </x:c>
      <x:c r="CO13209" t="n">
        <x:f>IFERROR(IF(AND(TYPE('Workbook_Formula_Guard'!B719)=TYPE(CN13209),ISBLANK('Workbook_Formula_Guard'!B719)=ISBLANK(CN13209),EXACT('Workbook_Formula_Guard'!B719,CN13209)),0,1),1)</x:f>
        <x:v>0</x:v>
      </x:c>
    </x:row>
    <x:row r="13210">
      <x:c r="CL13210" t="str">
        <x:v>Workbook_Formula_Guard</x:v>
      </x:c>
      <x:c r="CM13210" t="str">
        <x:v>C719</x:v>
      </x:c>
      <x:c r="CN13210" t="str">
        <x:v>F:=IF(ISNUMBER($J67),$J67,IF($J67="INVALID_OVERRIDE","INVALID_OVERRIDE",IF($F67&lt;0,MAX(-1,'Subgroup_Overrides'!$B$7*$F67),$F67)))</x:v>
      </x:c>
      <x:c r="CO13210" t="n">
        <x:f>IFERROR(IF(AND(TYPE('Workbook_Formula_Guard'!C719)=TYPE(CN13210),ISBLANK('Workbook_Formula_Guard'!C719)=ISBLANK(CN13210),EXACT('Workbook_Formula_Guard'!C719,CN13210)),0,1),1)</x:f>
        <x:v>0</x:v>
      </x:c>
    </x:row>
    <x:row r="13211">
      <x:c r="CL13211" t="str">
        <x:v>Workbook_Formula_Guard</x:v>
      </x:c>
      <x:c r="CM13211" t="str">
        <x:v>A720</x:v>
      </x:c>
      <x:c r="CN13211" t="str">
        <x:v>Rights_Coverage_View</x:v>
      </x:c>
      <x:c r="CO13211" t="n">
        <x:f>IFERROR(IF(AND(TYPE('Workbook_Formula_Guard'!A720)=TYPE(CN13211),ISBLANK('Workbook_Formula_Guard'!A720)=ISBLANK(CN13211),EXACT('Workbook_Formula_Guard'!A720,CN13211)),0,1),1)</x:f>
        <x:v>0</x:v>
      </x:c>
    </x:row>
    <x:row r="13212">
      <x:c r="CL13212" t="str">
        <x:v>Workbook_Formula_Guard</x:v>
      </x:c>
      <x:c r="CM13212" t="str">
        <x:v>B720</x:v>
      </x:c>
      <x:c r="CN13212" t="str">
        <x:v>I67</x:v>
      </x:c>
      <x:c r="CO13212" t="n">
        <x:f>IFERROR(IF(AND(TYPE('Workbook_Formula_Guard'!B720)=TYPE(CN13212),ISBLANK('Workbook_Formula_Guard'!B720)=ISBLANK(CN13212),EXACT('Workbook_Formula_Guard'!B720,CN13212)),0,1),1)</x:f>
        <x:v>0</x:v>
      </x:c>
    </x:row>
    <x:row r="13213">
      <x:c r="CL13213" t="str">
        <x:v>Workbook_Formula_Guard</x:v>
      </x:c>
      <x:c r="CM13213" t="str">
        <x:v>C720</x:v>
      </x:c>
      <x:c r="CN13213" t="str">
        <x:v>F:=IF(ISNUMBER($K67),$K67,IF($K67="INVALID_OVERRIDE","INVALID_OVERRIDE",IF($G67&lt;0,MAX(-1,'Subgroup_Overrides'!$B$7*$G67),$G67)))</x:v>
      </x:c>
      <x:c r="CO13213" t="n">
        <x:f>IFERROR(IF(AND(TYPE('Workbook_Formula_Guard'!C720)=TYPE(CN13213),ISBLANK('Workbook_Formula_Guard'!C720)=ISBLANK(CN13213),EXACT('Workbook_Formula_Guard'!C720,CN13213)),0,1),1)</x:f>
        <x:v>0</x:v>
      </x:c>
    </x:row>
    <x:row r="13214">
      <x:c r="CL13214" t="str">
        <x:v>Workbook_Formula_Guard</x:v>
      </x:c>
      <x:c r="CM13214" t="str">
        <x:v>A721</x:v>
      </x:c>
      <x:c r="CN13214" t="str">
        <x:v>Rights_Coverage_View</x:v>
      </x:c>
      <x:c r="CO13214" t="n">
        <x:f>IFERROR(IF(AND(TYPE('Workbook_Formula_Guard'!A721)=TYPE(CN13214),ISBLANK('Workbook_Formula_Guard'!A721)=ISBLANK(CN13214),EXACT('Workbook_Formula_Guard'!A721,CN13214)),0,1),1)</x:f>
        <x:v>0</x:v>
      </x:c>
    </x:row>
    <x:row r="13215">
      <x:c r="CL13215" t="str">
        <x:v>Workbook_Formula_Guard</x:v>
      </x:c>
      <x:c r="CM13215" t="str">
        <x:v>B721</x:v>
      </x:c>
      <x:c r="CN13215" t="str">
        <x:v>J67</x:v>
      </x:c>
      <x:c r="CO13215" t="n">
        <x:f>IFERROR(IF(AND(TYPE('Workbook_Formula_Guard'!B721)=TYPE(CN13215),ISBLANK('Workbook_Formula_Guard'!B721)=ISBLANK(CN13215),EXACT('Workbook_Formula_Guard'!B721,CN13215)),0,1),1)</x:f>
        <x:v>0</x:v>
      </x:c>
    </x:row>
    <x:row r="13216">
      <x:c r="CL13216" t="str">
        <x:v>Workbook_Formula_Guard</x:v>
      </x:c>
      <x:c r="CM13216" t="str">
        <x:v>C721</x:v>
      </x:c>
      <x:c r="CN13216" t="str">
        <x:v>F:=IFERROR(IF(COUNTIF('Subgroup_Overrides'!$H$11:$H$100,"A|"&amp;$C67&amp;"|"&amp;$D67)=0,"",IF(AND(COUNTIF('Subgroup_Overrides'!$H$11:$H$100,"A|"&amp;$C67&amp;"|"&amp;$D67)=1,ISNUMBER(INDEX('Subgroup_Overrides'!$F$11:$F$100,MATCH("A|"&amp;$C67&amp;"|"&amp;$D67,'Subgroup_Overrides'!$H$11:$H$100,0))),NOT(ISBLANK(INDEX('Subgroup_Overrides'!$F$11:$F$100,MATCH("A|"&amp;$C67&amp;"|"&amp;$D67,'Subgroup_Overrides'!$H$11:$H$100,0)))),INDEX('Subgroup_Overrides'!$F$11:$F$100,MATCH("A|"&amp;$C67&amp;"|"&amp;$D67,'Subgroup_Overrides'!$H$11:$H$100,0))&gt;=-1,INDEX('Subgroup_Overrides'!$F$11:$F$100,MATCH("A|"&amp;$C67&amp;"|"&amp;$D67,'Subgroup_Overrides'!$H$11:$H$100,0))&lt;=1,LEN(TRIM(INDEX('Subgroup_Overrides'!$G$11:$G$100,MATCH("A|"&amp;$C67&amp;"|"&amp;$D67,'Subgroup_Overrides'!$H$11:$H$100,0))))&gt;0),INDEX('Subgroup_Overrides'!$F$11:$F$100,MATCH("A|"&amp;$C67&amp;"|"&amp;$D67,'Subgroup_Overrides'!$H$11:$H$100,0)),"INVALID_OVERRIDE")),"INVALID_OVERRIDE")</x:v>
      </x:c>
      <x:c r="CO13216" t="n">
        <x:f>IFERROR(IF(AND(TYPE('Workbook_Formula_Guard'!C721)=TYPE(CN13216),ISBLANK('Workbook_Formula_Guard'!C721)=ISBLANK(CN13216),EXACT('Workbook_Formula_Guard'!C721,CN13216)),0,1),1)</x:f>
        <x:v>0</x:v>
      </x:c>
    </x:row>
    <x:row r="13217">
      <x:c r="CL13217" t="str">
        <x:v>Workbook_Formula_Guard</x:v>
      </x:c>
      <x:c r="CM13217" t="str">
        <x:v>A722</x:v>
      </x:c>
      <x:c r="CN13217" t="str">
        <x:v>Rights_Coverage_View</x:v>
      </x:c>
      <x:c r="CO13217" t="n">
        <x:f>IFERROR(IF(AND(TYPE('Workbook_Formula_Guard'!A722)=TYPE(CN13217),ISBLANK('Workbook_Formula_Guard'!A722)=ISBLANK(CN13217),EXACT('Workbook_Formula_Guard'!A722,CN13217)),0,1),1)</x:f>
        <x:v>0</x:v>
      </x:c>
    </x:row>
    <x:row r="13218">
      <x:c r="CL13218" t="str">
        <x:v>Workbook_Formula_Guard</x:v>
      </x:c>
      <x:c r="CM13218" t="str">
        <x:v>B722</x:v>
      </x:c>
      <x:c r="CN13218" t="str">
        <x:v>K67</x:v>
      </x:c>
      <x:c r="CO13218" t="n">
        <x:f>IFERROR(IF(AND(TYPE('Workbook_Formula_Guard'!B722)=TYPE(CN13218),ISBLANK('Workbook_Formula_Guard'!B722)=ISBLANK(CN13218),EXACT('Workbook_Formula_Guard'!B722,CN13218)),0,1),1)</x:f>
        <x:v>0</x:v>
      </x:c>
    </x:row>
    <x:row r="13219">
      <x:c r="CL13219" t="str">
        <x:v>Workbook_Formula_Guard</x:v>
      </x:c>
      <x:c r="CM13219" t="str">
        <x:v>C722</x:v>
      </x:c>
      <x:c r="CN13219" t="str">
        <x:v>F:=IFERROR(IF(COUNTIF('Subgroup_Overrides'!$H$11:$H$100,"B|"&amp;$C67&amp;"|"&amp;$D67)=0,"",IF(AND(COUNTIF('Subgroup_Overrides'!$H$11:$H$100,"B|"&amp;$C67&amp;"|"&amp;$D67)=1,ISNUMBER(INDEX('Subgroup_Overrides'!$F$11:$F$100,MATCH("B|"&amp;$C67&amp;"|"&amp;$D67,'Subgroup_Overrides'!$H$11:$H$100,0))),NOT(ISBLANK(INDEX('Subgroup_Overrides'!$F$11:$F$100,MATCH("B|"&amp;$C67&amp;"|"&amp;$D67,'Subgroup_Overrides'!$H$11:$H$100,0)))),INDEX('Subgroup_Overrides'!$F$11:$F$100,MATCH("B|"&amp;$C67&amp;"|"&amp;$D67,'Subgroup_Overrides'!$H$11:$H$100,0))&gt;=-1,INDEX('Subgroup_Overrides'!$F$11:$F$100,MATCH("B|"&amp;$C67&amp;"|"&amp;$D67,'Subgroup_Overrides'!$H$11:$H$100,0))&lt;=1,LEN(TRIM(INDEX('Subgroup_Overrides'!$G$11:$G$100,MATCH("B|"&amp;$C67&amp;"|"&amp;$D67,'Subgroup_Overrides'!$H$11:$H$100,0))))&gt;0),INDEX('Subgroup_Overrides'!$F$11:$F$100,MATCH("B|"&amp;$C67&amp;"|"&amp;$D67,'Subgroup_Overrides'!$H$11:$H$100,0)),"INVALID_OVERRIDE")),"INVALID_OVERRIDE")</x:v>
      </x:c>
      <x:c r="CO13219" t="n">
        <x:f>IFERROR(IF(AND(TYPE('Workbook_Formula_Guard'!C722)=TYPE(CN13219),ISBLANK('Workbook_Formula_Guard'!C722)=ISBLANK(CN13219),EXACT('Workbook_Formula_Guard'!C722,CN13219)),0,1),1)</x:f>
        <x:v>0</x:v>
      </x:c>
    </x:row>
    <x:row r="13220">
      <x:c r="CL13220" t="str">
        <x:v>Workbook_Formula_Guard</x:v>
      </x:c>
      <x:c r="CM13220" t="str">
        <x:v>A723</x:v>
      </x:c>
      <x:c r="CN13220" t="str">
        <x:v>Rights_Coverage_View</x:v>
      </x:c>
      <x:c r="CO13220" t="n">
        <x:f>IFERROR(IF(AND(TYPE('Workbook_Formula_Guard'!A723)=TYPE(CN13220),ISBLANK('Workbook_Formula_Guard'!A723)=ISBLANK(CN13220),EXACT('Workbook_Formula_Guard'!A723,CN13220)),0,1),1)</x:f>
        <x:v>0</x:v>
      </x:c>
    </x:row>
    <x:row r="13221">
      <x:c r="CL13221" t="str">
        <x:v>Workbook_Formula_Guard</x:v>
      </x:c>
      <x:c r="CM13221" t="str">
        <x:v>B723</x:v>
      </x:c>
      <x:c r="CN13221" t="str">
        <x:v>L67</x:v>
      </x:c>
      <x:c r="CO13221" t="n">
        <x:f>IFERROR(IF(AND(TYPE('Workbook_Formula_Guard'!B723)=TYPE(CN13221),ISBLANK('Workbook_Formula_Guard'!B723)=ISBLANK(CN13221),EXACT('Workbook_Formula_Guard'!B723,CN13221)),0,1),1)</x:f>
        <x:v>0</x:v>
      </x:c>
    </x:row>
    <x:row r="13222">
      <x:c r="CL13222" t="str">
        <x:v>Workbook_Formula_Guard</x:v>
      </x:c>
      <x:c r="CM13222" t="str">
        <x:v>C723</x:v>
      </x:c>
      <x:c r="CN13222" t="str">
        <x:v>F:=TRIM(B67)</x:v>
      </x:c>
      <x:c r="CO13222" t="n">
        <x:f>IFERROR(IF(AND(TYPE('Workbook_Formula_Guard'!C723)=TYPE(CN13222),ISBLANK('Workbook_Formula_Guard'!C723)=ISBLANK(CN13222),EXACT('Workbook_Formula_Guard'!C723,CN13222)),0,1),1)</x:f>
        <x:v>0</x:v>
      </x:c>
    </x:row>
    <x:row r="13223">
      <x:c r="CL13223" t="str">
        <x:v>Workbook_Formula_Guard</x:v>
      </x:c>
      <x:c r="CM13223" t="str">
        <x:v>A724</x:v>
      </x:c>
      <x:c r="CN13223" t="str">
        <x:v>Rights_Coverage_View</x:v>
      </x:c>
      <x:c r="CO13223" t="n">
        <x:f>IFERROR(IF(AND(TYPE('Workbook_Formula_Guard'!A724)=TYPE(CN13223),ISBLANK('Workbook_Formula_Guard'!A724)=ISBLANK(CN13223),EXACT('Workbook_Formula_Guard'!A724,CN13223)),0,1),1)</x:f>
        <x:v>0</x:v>
      </x:c>
    </x:row>
    <x:row r="13224">
      <x:c r="CL13224" t="str">
        <x:v>Workbook_Formula_Guard</x:v>
      </x:c>
      <x:c r="CM13224" t="str">
        <x:v>B724</x:v>
      </x:c>
      <x:c r="CN13224" t="str">
        <x:v>M67</x:v>
      </x:c>
      <x:c r="CO13224" t="n">
        <x:f>IFERROR(IF(AND(TYPE('Workbook_Formula_Guard'!B724)=TYPE(CN13224),ISBLANK('Workbook_Formula_Guard'!B724)=ISBLANK(CN13224),EXACT('Workbook_Formula_Guard'!B724,CN13224)),0,1),1)</x:f>
        <x:v>0</x:v>
      </x:c>
    </x:row>
    <x:row r="13225">
      <x:c r="CL13225" t="str">
        <x:v>Workbook_Formula_Guard</x:v>
      </x:c>
      <x:c r="CM13225" t="str">
        <x:v>C724</x:v>
      </x:c>
      <x:c r="CN13225" t="str">
        <x:v>F:=IF(ISNUMBER($H67),$H67,"")</x:v>
      </x:c>
      <x:c r="CO13225" t="n">
        <x:f>IFERROR(IF(AND(TYPE('Workbook_Formula_Guard'!C724)=TYPE(CN13225),ISBLANK('Workbook_Formula_Guard'!C724)=ISBLANK(CN13225),EXACT('Workbook_Formula_Guard'!C724,CN13225)),0,1),1)</x:f>
        <x:v>0</x:v>
      </x:c>
    </x:row>
    <x:row r="13226">
      <x:c r="CL13226" t="str">
        <x:v>Workbook_Formula_Guard</x:v>
      </x:c>
      <x:c r="CM13226" t="str">
        <x:v>A725</x:v>
      </x:c>
      <x:c r="CN13226" t="str">
        <x:v>Rights_Coverage_View</x:v>
      </x:c>
      <x:c r="CO13226" t="n">
        <x:f>IFERROR(IF(AND(TYPE('Workbook_Formula_Guard'!A725)=TYPE(CN13226),ISBLANK('Workbook_Formula_Guard'!A725)=ISBLANK(CN13226),EXACT('Workbook_Formula_Guard'!A725,CN13226)),0,1),1)</x:f>
        <x:v>0</x:v>
      </x:c>
    </x:row>
    <x:row r="13227">
      <x:c r="CL13227" t="str">
        <x:v>Workbook_Formula_Guard</x:v>
      </x:c>
      <x:c r="CM13227" t="str">
        <x:v>B725</x:v>
      </x:c>
      <x:c r="CN13227" t="str">
        <x:v>N67</x:v>
      </x:c>
      <x:c r="CO13227" t="n">
        <x:f>IFERROR(IF(AND(TYPE('Workbook_Formula_Guard'!B725)=TYPE(CN13227),ISBLANK('Workbook_Formula_Guard'!B725)=ISBLANK(CN13227),EXACT('Workbook_Formula_Guard'!B725,CN13227)),0,1),1)</x:f>
        <x:v>0</x:v>
      </x:c>
    </x:row>
    <x:row r="13228">
      <x:c r="CL13228" t="str">
        <x:v>Workbook_Formula_Guard</x:v>
      </x:c>
      <x:c r="CM13228" t="str">
        <x:v>C725</x:v>
      </x:c>
      <x:c r="CN13228" t="str">
        <x:v>F:=IF(ISNUMBER($I67),$I67,"")</x:v>
      </x:c>
      <x:c r="CO13228" t="n">
        <x:f>IFERROR(IF(AND(TYPE('Workbook_Formula_Guard'!C725)=TYPE(CN13228),ISBLANK('Workbook_Formula_Guard'!C725)=ISBLANK(CN13228),EXACT('Workbook_Formula_Guard'!C725,CN13228)),0,1),1)</x:f>
        <x:v>0</x:v>
      </x:c>
    </x:row>
    <x:row r="13229">
      <x:c r="CL13229" t="str">
        <x:v>Workbook_Formula_Guard</x:v>
      </x:c>
      <x:c r="CM13229" t="str">
        <x:v>A726</x:v>
      </x:c>
      <x:c r="CN13229" t="str">
        <x:v>Rights_Coverage_View</x:v>
      </x:c>
      <x:c r="CO13229" t="n">
        <x:f>IFERROR(IF(AND(TYPE('Workbook_Formula_Guard'!A726)=TYPE(CN13229),ISBLANK('Workbook_Formula_Guard'!A726)=ISBLANK(CN13229),EXACT('Workbook_Formula_Guard'!A726,CN13229)),0,1),1)</x:f>
        <x:v>0</x:v>
      </x:c>
    </x:row>
    <x:row r="13230">
      <x:c r="CL13230" t="str">
        <x:v>Workbook_Formula_Guard</x:v>
      </x:c>
      <x:c r="CM13230" t="str">
        <x:v>B726</x:v>
      </x:c>
      <x:c r="CN13230" t="str">
        <x:v>O67</x:v>
      </x:c>
      <x:c r="CO13230" t="n">
        <x:f>IFERROR(IF(AND(TYPE('Workbook_Formula_Guard'!B726)=TYPE(CN13230),ISBLANK('Workbook_Formula_Guard'!B726)=ISBLANK(CN13230),EXACT('Workbook_Formula_Guard'!B726,CN13230)),0,1),1)</x:f>
        <x:v>0</x:v>
      </x:c>
    </x:row>
    <x:row r="13231">
      <x:c r="CL13231" t="str">
        <x:v>Workbook_Formula_Guard</x:v>
      </x:c>
      <x:c r="CM13231" t="str">
        <x:v>C726</x:v>
      </x:c>
      <x:c r="CN13231" t="str">
        <x:v>F:=IF(ISNUMBER($M67),$B67&amp;"|"&amp;ROUND($M67*1000000000000,0),"")</x:v>
      </x:c>
      <x:c r="CO13231" t="n">
        <x:f>IFERROR(IF(AND(TYPE('Workbook_Formula_Guard'!C726)=TYPE(CN13231),ISBLANK('Workbook_Formula_Guard'!C726)=ISBLANK(CN13231),EXACT('Workbook_Formula_Guard'!C726,CN13231)),0,1),1)</x:f>
        <x:v>0</x:v>
      </x:c>
    </x:row>
    <x:row r="13232">
      <x:c r="CL13232" t="str">
        <x:v>Workbook_Formula_Guard</x:v>
      </x:c>
      <x:c r="CM13232" t="str">
        <x:v>A727</x:v>
      </x:c>
      <x:c r="CN13232" t="str">
        <x:v>Rights_Coverage_View</x:v>
      </x:c>
      <x:c r="CO13232" t="n">
        <x:f>IFERROR(IF(AND(TYPE('Workbook_Formula_Guard'!A727)=TYPE(CN13232),ISBLANK('Workbook_Formula_Guard'!A727)=ISBLANK(CN13232),EXACT('Workbook_Formula_Guard'!A727,CN13232)),0,1),1)</x:f>
        <x:v>0</x:v>
      </x:c>
    </x:row>
    <x:row r="13233">
      <x:c r="CL13233" t="str">
        <x:v>Workbook_Formula_Guard</x:v>
      </x:c>
      <x:c r="CM13233" t="str">
        <x:v>B727</x:v>
      </x:c>
      <x:c r="CN13233" t="str">
        <x:v>P67</x:v>
      </x:c>
      <x:c r="CO13233" t="n">
        <x:f>IFERROR(IF(AND(TYPE('Workbook_Formula_Guard'!B727)=TYPE(CN13233),ISBLANK('Workbook_Formula_Guard'!B727)=ISBLANK(CN13233),EXACT('Workbook_Formula_Guard'!B727,CN13233)),0,1),1)</x:f>
        <x:v>0</x:v>
      </x:c>
    </x:row>
    <x:row r="13234">
      <x:c r="CL13234" t="str">
        <x:v>Workbook_Formula_Guard</x:v>
      </x:c>
      <x:c r="CM13234" t="str">
        <x:v>C727</x:v>
      </x:c>
      <x:c r="CN13234" t="str">
        <x:v>F:=IF(ISNUMBER($N67),$B67&amp;"|"&amp;ROUND($N67*1000000000000,0),"")</x:v>
      </x:c>
      <x:c r="CO13234" t="n">
        <x:f>IFERROR(IF(AND(TYPE('Workbook_Formula_Guard'!C727)=TYPE(CN13234),ISBLANK('Workbook_Formula_Guard'!C727)=ISBLANK(CN13234),EXACT('Workbook_Formula_Guard'!C727,CN13234)),0,1),1)</x:f>
        <x:v>0</x:v>
      </x:c>
    </x:row>
    <x:row r="13235">
      <x:c r="CL13235" t="str">
        <x:v>Workbook_Formula_Guard</x:v>
      </x:c>
      <x:c r="CM13235" t="str">
        <x:v>A728</x:v>
      </x:c>
      <x:c r="CN13235" t="str">
        <x:v>Rights_Coverage_View</x:v>
      </x:c>
      <x:c r="CO13235" t="n">
        <x:f>IFERROR(IF(AND(TYPE('Workbook_Formula_Guard'!A728)=TYPE(CN13235),ISBLANK('Workbook_Formula_Guard'!A728)=ISBLANK(CN13235),EXACT('Workbook_Formula_Guard'!A728,CN13235)),0,1),1)</x:f>
        <x:v>0</x:v>
      </x:c>
    </x:row>
    <x:row r="13236">
      <x:c r="CL13236" t="str">
        <x:v>Workbook_Formula_Guard</x:v>
      </x:c>
      <x:c r="CM13236" t="str">
        <x:v>B728</x:v>
      </x:c>
      <x:c r="CN13236" t="str">
        <x:v>F68</x:v>
      </x:c>
      <x:c r="CO13236" t="n">
        <x:f>IFERROR(IF(AND(TYPE('Workbook_Formula_Guard'!B728)=TYPE(CN13236),ISBLANK('Workbook_Formula_Guard'!B728)=ISBLANK(CN13236),EXACT('Workbook_Formula_Guard'!B728,CN13236)),0,1),1)</x:f>
        <x:v>0</x:v>
      </x:c>
    </x:row>
    <x:row r="13237">
      <x:c r="CL13237" t="str">
        <x:v>Workbook_Formula_Guard</x:v>
      </x:c>
      <x:c r="CM13237" t="str">
        <x:v>C728</x:v>
      </x:c>
      <x:c r="CN13237" t="str">
        <x:v>F:=INDEX(I_prop!$B$7:$H$13, MATCH($C68, I_prop!$A$7:$A$13,0), MATCH($D68, I_prop!$B$6:$H$6,0))</x:v>
      </x:c>
      <x:c r="CO13237" t="n">
        <x:f>IFERROR(IF(AND(TYPE('Workbook_Formula_Guard'!C728)=TYPE(CN13237),ISBLANK('Workbook_Formula_Guard'!C728)=ISBLANK(CN13237),EXACT('Workbook_Formula_Guard'!C728,CN13237)),0,1),1)</x:f>
        <x:v>0</x:v>
      </x:c>
    </x:row>
    <x:row r="13238">
      <x:c r="CL13238" t="str">
        <x:v>Workbook_Formula_Guard</x:v>
      </x:c>
      <x:c r="CM13238" t="str">
        <x:v>A729</x:v>
      </x:c>
      <x:c r="CN13238" t="str">
        <x:v>Rights_Coverage_View</x:v>
      </x:c>
      <x:c r="CO13238" t="n">
        <x:f>IFERROR(IF(AND(TYPE('Workbook_Formula_Guard'!A729)=TYPE(CN13238),ISBLANK('Workbook_Formula_Guard'!A729)=ISBLANK(CN13238),EXACT('Workbook_Formula_Guard'!A729,CN13238)),0,1),1)</x:f>
        <x:v>0</x:v>
      </x:c>
    </x:row>
    <x:row r="13239">
      <x:c r="CL13239" t="str">
        <x:v>Workbook_Formula_Guard</x:v>
      </x:c>
      <x:c r="CM13239" t="str">
        <x:v>B729</x:v>
      </x:c>
      <x:c r="CN13239" t="str">
        <x:v>G68</x:v>
      </x:c>
      <x:c r="CO13239" t="n">
        <x:f>IFERROR(IF(AND(TYPE('Workbook_Formula_Guard'!B729)=TYPE(CN13239),ISBLANK('Workbook_Formula_Guard'!B729)=ISBLANK(CN13239),EXACT('Workbook_Formula_Guard'!B729,CN13239)),0,1),1)</x:f>
        <x:v>0</x:v>
      </x:c>
    </x:row>
    <x:row r="13240">
      <x:c r="CL13240" t="str">
        <x:v>Workbook_Formula_Guard</x:v>
      </x:c>
      <x:c r="CM13240" t="str">
        <x:v>C729</x:v>
      </x:c>
      <x:c r="CN13240" t="str">
        <x:v>F:=INDEX(I_prop!$B$18:$H$24, MATCH($C68, I_prop!$A$18:$A$24,0), MATCH($D68, I_prop!$B$17:$H$17,0))</x:v>
      </x:c>
      <x:c r="CO13240" t="n">
        <x:f>IFERROR(IF(AND(TYPE('Workbook_Formula_Guard'!C729)=TYPE(CN13240),ISBLANK('Workbook_Formula_Guard'!C729)=ISBLANK(CN13240),EXACT('Workbook_Formula_Guard'!C729,CN13240)),0,1),1)</x:f>
        <x:v>0</x:v>
      </x:c>
    </x:row>
    <x:row r="13241">
      <x:c r="CL13241" t="str">
        <x:v>Workbook_Formula_Guard</x:v>
      </x:c>
      <x:c r="CM13241" t="str">
        <x:v>A730</x:v>
      </x:c>
      <x:c r="CN13241" t="str">
        <x:v>Rights_Coverage_View</x:v>
      </x:c>
      <x:c r="CO13241" t="n">
        <x:f>IFERROR(IF(AND(TYPE('Workbook_Formula_Guard'!A730)=TYPE(CN13241),ISBLANK('Workbook_Formula_Guard'!A730)=ISBLANK(CN13241),EXACT('Workbook_Formula_Guard'!A730,CN13241)),0,1),1)</x:f>
        <x:v>0</x:v>
      </x:c>
    </x:row>
    <x:row r="13242">
      <x:c r="CL13242" t="str">
        <x:v>Workbook_Formula_Guard</x:v>
      </x:c>
      <x:c r="CM13242" t="str">
        <x:v>B730</x:v>
      </x:c>
      <x:c r="CN13242" t="str">
        <x:v>H68</x:v>
      </x:c>
      <x:c r="CO13242" t="n">
        <x:f>IFERROR(IF(AND(TYPE('Workbook_Formula_Guard'!B730)=TYPE(CN13242),ISBLANK('Workbook_Formula_Guard'!B730)=ISBLANK(CN13242),EXACT('Workbook_Formula_Guard'!B730,CN13242)),0,1),1)</x:f>
        <x:v>0</x:v>
      </x:c>
    </x:row>
    <x:row r="13243">
      <x:c r="CL13243" t="str">
        <x:v>Workbook_Formula_Guard</x:v>
      </x:c>
      <x:c r="CM13243" t="str">
        <x:v>C730</x:v>
      </x:c>
      <x:c r="CN13243" t="str">
        <x:v>F:=IF(ISNUMBER($J68),$J68,IF($J68="INVALID_OVERRIDE","INVALID_OVERRIDE",IF($F68&lt;0,MAX(-1,'Subgroup_Overrides'!$B$7*$F68),$F68)))</x:v>
      </x:c>
      <x:c r="CO13243" t="n">
        <x:f>IFERROR(IF(AND(TYPE('Workbook_Formula_Guard'!C730)=TYPE(CN13243),ISBLANK('Workbook_Formula_Guard'!C730)=ISBLANK(CN13243),EXACT('Workbook_Formula_Guard'!C730,CN13243)),0,1),1)</x:f>
        <x:v>0</x:v>
      </x:c>
    </x:row>
    <x:row r="13244">
      <x:c r="CL13244" t="str">
        <x:v>Workbook_Formula_Guard</x:v>
      </x:c>
      <x:c r="CM13244" t="str">
        <x:v>A731</x:v>
      </x:c>
      <x:c r="CN13244" t="str">
        <x:v>Rights_Coverage_View</x:v>
      </x:c>
      <x:c r="CO13244" t="n">
        <x:f>IFERROR(IF(AND(TYPE('Workbook_Formula_Guard'!A731)=TYPE(CN13244),ISBLANK('Workbook_Formula_Guard'!A731)=ISBLANK(CN13244),EXACT('Workbook_Formula_Guard'!A731,CN13244)),0,1),1)</x:f>
        <x:v>0</x:v>
      </x:c>
    </x:row>
    <x:row r="13245">
      <x:c r="CL13245" t="str">
        <x:v>Workbook_Formula_Guard</x:v>
      </x:c>
      <x:c r="CM13245" t="str">
        <x:v>B731</x:v>
      </x:c>
      <x:c r="CN13245" t="str">
        <x:v>I68</x:v>
      </x:c>
      <x:c r="CO13245" t="n">
        <x:f>IFERROR(IF(AND(TYPE('Workbook_Formula_Guard'!B731)=TYPE(CN13245),ISBLANK('Workbook_Formula_Guard'!B731)=ISBLANK(CN13245),EXACT('Workbook_Formula_Guard'!B731,CN13245)),0,1),1)</x:f>
        <x:v>0</x:v>
      </x:c>
    </x:row>
    <x:row r="13246">
      <x:c r="CL13246" t="str">
        <x:v>Workbook_Formula_Guard</x:v>
      </x:c>
      <x:c r="CM13246" t="str">
        <x:v>C731</x:v>
      </x:c>
      <x:c r="CN13246" t="str">
        <x:v>F:=IF(ISNUMBER($K68),$K68,IF($K68="INVALID_OVERRIDE","INVALID_OVERRIDE",IF($G68&lt;0,MAX(-1,'Subgroup_Overrides'!$B$7*$G68),$G68)))</x:v>
      </x:c>
      <x:c r="CO13246" t="n">
        <x:f>IFERROR(IF(AND(TYPE('Workbook_Formula_Guard'!C731)=TYPE(CN13246),ISBLANK('Workbook_Formula_Guard'!C731)=ISBLANK(CN13246),EXACT('Workbook_Formula_Guard'!C731,CN13246)),0,1),1)</x:f>
        <x:v>0</x:v>
      </x:c>
    </x:row>
    <x:row r="13247">
      <x:c r="CL13247" t="str">
        <x:v>Workbook_Formula_Guard</x:v>
      </x:c>
      <x:c r="CM13247" t="str">
        <x:v>A732</x:v>
      </x:c>
      <x:c r="CN13247" t="str">
        <x:v>Rights_Coverage_View</x:v>
      </x:c>
      <x:c r="CO13247" t="n">
        <x:f>IFERROR(IF(AND(TYPE('Workbook_Formula_Guard'!A732)=TYPE(CN13247),ISBLANK('Workbook_Formula_Guard'!A732)=ISBLANK(CN13247),EXACT('Workbook_Formula_Guard'!A732,CN13247)),0,1),1)</x:f>
        <x:v>0</x:v>
      </x:c>
    </x:row>
    <x:row r="13248">
      <x:c r="CL13248" t="str">
        <x:v>Workbook_Formula_Guard</x:v>
      </x:c>
      <x:c r="CM13248" t="str">
        <x:v>B732</x:v>
      </x:c>
      <x:c r="CN13248" t="str">
        <x:v>J68</x:v>
      </x:c>
      <x:c r="CO13248" t="n">
        <x:f>IFERROR(IF(AND(TYPE('Workbook_Formula_Guard'!B732)=TYPE(CN13248),ISBLANK('Workbook_Formula_Guard'!B732)=ISBLANK(CN13248),EXACT('Workbook_Formula_Guard'!B732,CN13248)),0,1),1)</x:f>
        <x:v>0</x:v>
      </x:c>
    </x:row>
    <x:row r="13249">
      <x:c r="CL13249" t="str">
        <x:v>Workbook_Formula_Guard</x:v>
      </x:c>
      <x:c r="CM13249" t="str">
        <x:v>C732</x:v>
      </x:c>
      <x:c r="CN13249" t="str">
        <x:v>F:=IFERROR(IF(COUNTIF('Subgroup_Overrides'!$H$11:$H$100,"A|"&amp;$C68&amp;"|"&amp;$D68)=0,"",IF(AND(COUNTIF('Subgroup_Overrides'!$H$11:$H$100,"A|"&amp;$C68&amp;"|"&amp;$D68)=1,ISNUMBER(INDEX('Subgroup_Overrides'!$F$11:$F$100,MATCH("A|"&amp;$C68&amp;"|"&amp;$D68,'Subgroup_Overrides'!$H$11:$H$100,0))),NOT(ISBLANK(INDEX('Subgroup_Overrides'!$F$11:$F$100,MATCH("A|"&amp;$C68&amp;"|"&amp;$D68,'Subgroup_Overrides'!$H$11:$H$100,0)))),INDEX('Subgroup_Overrides'!$F$11:$F$100,MATCH("A|"&amp;$C68&amp;"|"&amp;$D68,'Subgroup_Overrides'!$H$11:$H$100,0))&gt;=-1,INDEX('Subgroup_Overrides'!$F$11:$F$100,MATCH("A|"&amp;$C68&amp;"|"&amp;$D68,'Subgroup_Overrides'!$H$11:$H$100,0))&lt;=1,LEN(TRIM(INDEX('Subgroup_Overrides'!$G$11:$G$100,MATCH("A|"&amp;$C68&amp;"|"&amp;$D68,'Subgroup_Overrides'!$H$11:$H$100,0))))&gt;0),INDEX('Subgroup_Overrides'!$F$11:$F$100,MATCH("A|"&amp;$C68&amp;"|"&amp;$D68,'Subgroup_Overrides'!$H$11:$H$100,0)),"INVALID_OVERRIDE")),"INVALID_OVERRIDE")</x:v>
      </x:c>
      <x:c r="CO13249" t="n">
        <x:f>IFERROR(IF(AND(TYPE('Workbook_Formula_Guard'!C732)=TYPE(CN13249),ISBLANK('Workbook_Formula_Guard'!C732)=ISBLANK(CN13249),EXACT('Workbook_Formula_Guard'!C732,CN13249)),0,1),1)</x:f>
        <x:v>0</x:v>
      </x:c>
    </x:row>
    <x:row r="13250">
      <x:c r="CL13250" t="str">
        <x:v>Workbook_Formula_Guard</x:v>
      </x:c>
      <x:c r="CM13250" t="str">
        <x:v>A733</x:v>
      </x:c>
      <x:c r="CN13250" t="str">
        <x:v>Rights_Coverage_View</x:v>
      </x:c>
      <x:c r="CO13250" t="n">
        <x:f>IFERROR(IF(AND(TYPE('Workbook_Formula_Guard'!A733)=TYPE(CN13250),ISBLANK('Workbook_Formula_Guard'!A733)=ISBLANK(CN13250),EXACT('Workbook_Formula_Guard'!A733,CN13250)),0,1),1)</x:f>
        <x:v>0</x:v>
      </x:c>
    </x:row>
    <x:row r="13251">
      <x:c r="CL13251" t="str">
        <x:v>Workbook_Formula_Guard</x:v>
      </x:c>
      <x:c r="CM13251" t="str">
        <x:v>B733</x:v>
      </x:c>
      <x:c r="CN13251" t="str">
        <x:v>K68</x:v>
      </x:c>
      <x:c r="CO13251" t="n">
        <x:f>IFERROR(IF(AND(TYPE('Workbook_Formula_Guard'!B733)=TYPE(CN13251),ISBLANK('Workbook_Formula_Guard'!B733)=ISBLANK(CN13251),EXACT('Workbook_Formula_Guard'!B733,CN13251)),0,1),1)</x:f>
        <x:v>0</x:v>
      </x:c>
    </x:row>
    <x:row r="13252">
      <x:c r="CL13252" t="str">
        <x:v>Workbook_Formula_Guard</x:v>
      </x:c>
      <x:c r="CM13252" t="str">
        <x:v>C733</x:v>
      </x:c>
      <x:c r="CN13252" t="str">
        <x:v>F:=IFERROR(IF(COUNTIF('Subgroup_Overrides'!$H$11:$H$100,"B|"&amp;$C68&amp;"|"&amp;$D68)=0,"",IF(AND(COUNTIF('Subgroup_Overrides'!$H$11:$H$100,"B|"&amp;$C68&amp;"|"&amp;$D68)=1,ISNUMBER(INDEX('Subgroup_Overrides'!$F$11:$F$100,MATCH("B|"&amp;$C68&amp;"|"&amp;$D68,'Subgroup_Overrides'!$H$11:$H$100,0))),NOT(ISBLANK(INDEX('Subgroup_Overrides'!$F$11:$F$100,MATCH("B|"&amp;$C68&amp;"|"&amp;$D68,'Subgroup_Overrides'!$H$11:$H$100,0)))),INDEX('Subgroup_Overrides'!$F$11:$F$100,MATCH("B|"&amp;$C68&amp;"|"&amp;$D68,'Subgroup_Overrides'!$H$11:$H$100,0))&gt;=-1,INDEX('Subgroup_Overrides'!$F$11:$F$100,MATCH("B|"&amp;$C68&amp;"|"&amp;$D68,'Subgroup_Overrides'!$H$11:$H$100,0))&lt;=1,LEN(TRIM(INDEX('Subgroup_Overrides'!$G$11:$G$100,MATCH("B|"&amp;$C68&amp;"|"&amp;$D68,'Subgroup_Overrides'!$H$11:$H$100,0))))&gt;0),INDEX('Subgroup_Overrides'!$F$11:$F$100,MATCH("B|"&amp;$C68&amp;"|"&amp;$D68,'Subgroup_Overrides'!$H$11:$H$100,0)),"INVALID_OVERRIDE")),"INVALID_OVERRIDE")</x:v>
      </x:c>
      <x:c r="CO13252" t="n">
        <x:f>IFERROR(IF(AND(TYPE('Workbook_Formula_Guard'!C733)=TYPE(CN13252),ISBLANK('Workbook_Formula_Guard'!C733)=ISBLANK(CN13252),EXACT('Workbook_Formula_Guard'!C733,CN13252)),0,1),1)</x:f>
        <x:v>0</x:v>
      </x:c>
    </x:row>
    <x:row r="13253">
      <x:c r="CL13253" t="str">
        <x:v>Workbook_Formula_Guard</x:v>
      </x:c>
      <x:c r="CM13253" t="str">
        <x:v>A734</x:v>
      </x:c>
      <x:c r="CN13253" t="str">
        <x:v>Rights_Coverage_View</x:v>
      </x:c>
      <x:c r="CO13253" t="n">
        <x:f>IFERROR(IF(AND(TYPE('Workbook_Formula_Guard'!A734)=TYPE(CN13253),ISBLANK('Workbook_Formula_Guard'!A734)=ISBLANK(CN13253),EXACT('Workbook_Formula_Guard'!A734,CN13253)),0,1),1)</x:f>
        <x:v>0</x:v>
      </x:c>
    </x:row>
    <x:row r="13254">
      <x:c r="CL13254" t="str">
        <x:v>Workbook_Formula_Guard</x:v>
      </x:c>
      <x:c r="CM13254" t="str">
        <x:v>B734</x:v>
      </x:c>
      <x:c r="CN13254" t="str">
        <x:v>L68</x:v>
      </x:c>
      <x:c r="CO13254" t="n">
        <x:f>IFERROR(IF(AND(TYPE('Workbook_Formula_Guard'!B734)=TYPE(CN13254),ISBLANK('Workbook_Formula_Guard'!B734)=ISBLANK(CN13254),EXACT('Workbook_Formula_Guard'!B734,CN13254)),0,1),1)</x:f>
        <x:v>0</x:v>
      </x:c>
    </x:row>
    <x:row r="13255">
      <x:c r="CL13255" t="str">
        <x:v>Workbook_Formula_Guard</x:v>
      </x:c>
      <x:c r="CM13255" t="str">
        <x:v>C734</x:v>
      </x:c>
      <x:c r="CN13255" t="str">
        <x:v>F:=TRIM(B68)</x:v>
      </x:c>
      <x:c r="CO13255" t="n">
        <x:f>IFERROR(IF(AND(TYPE('Workbook_Formula_Guard'!C734)=TYPE(CN13255),ISBLANK('Workbook_Formula_Guard'!C734)=ISBLANK(CN13255),EXACT('Workbook_Formula_Guard'!C734,CN13255)),0,1),1)</x:f>
        <x:v>0</x:v>
      </x:c>
    </x:row>
    <x:row r="13256">
      <x:c r="CL13256" t="str">
        <x:v>Workbook_Formula_Guard</x:v>
      </x:c>
      <x:c r="CM13256" t="str">
        <x:v>A735</x:v>
      </x:c>
      <x:c r="CN13256" t="str">
        <x:v>Rights_Coverage_View</x:v>
      </x:c>
      <x:c r="CO13256" t="n">
        <x:f>IFERROR(IF(AND(TYPE('Workbook_Formula_Guard'!A735)=TYPE(CN13256),ISBLANK('Workbook_Formula_Guard'!A735)=ISBLANK(CN13256),EXACT('Workbook_Formula_Guard'!A735,CN13256)),0,1),1)</x:f>
        <x:v>0</x:v>
      </x:c>
    </x:row>
    <x:row r="13257">
      <x:c r="CL13257" t="str">
        <x:v>Workbook_Formula_Guard</x:v>
      </x:c>
      <x:c r="CM13257" t="str">
        <x:v>B735</x:v>
      </x:c>
      <x:c r="CN13257" t="str">
        <x:v>M68</x:v>
      </x:c>
      <x:c r="CO13257" t="n">
        <x:f>IFERROR(IF(AND(TYPE('Workbook_Formula_Guard'!B735)=TYPE(CN13257),ISBLANK('Workbook_Formula_Guard'!B735)=ISBLANK(CN13257),EXACT('Workbook_Formula_Guard'!B735,CN13257)),0,1),1)</x:f>
        <x:v>0</x:v>
      </x:c>
    </x:row>
    <x:row r="13258">
      <x:c r="CL13258" t="str">
        <x:v>Workbook_Formula_Guard</x:v>
      </x:c>
      <x:c r="CM13258" t="str">
        <x:v>C735</x:v>
      </x:c>
      <x:c r="CN13258" t="str">
        <x:v>F:=IF(ISNUMBER($H68),$H68,"")</x:v>
      </x:c>
      <x:c r="CO13258" t="n">
        <x:f>IFERROR(IF(AND(TYPE('Workbook_Formula_Guard'!C735)=TYPE(CN13258),ISBLANK('Workbook_Formula_Guard'!C735)=ISBLANK(CN13258),EXACT('Workbook_Formula_Guard'!C735,CN13258)),0,1),1)</x:f>
        <x:v>0</x:v>
      </x:c>
    </x:row>
    <x:row r="13259">
      <x:c r="CL13259" t="str">
        <x:v>Workbook_Formula_Guard</x:v>
      </x:c>
      <x:c r="CM13259" t="str">
        <x:v>A736</x:v>
      </x:c>
      <x:c r="CN13259" t="str">
        <x:v>Rights_Coverage_View</x:v>
      </x:c>
      <x:c r="CO13259" t="n">
        <x:f>IFERROR(IF(AND(TYPE('Workbook_Formula_Guard'!A736)=TYPE(CN13259),ISBLANK('Workbook_Formula_Guard'!A736)=ISBLANK(CN13259),EXACT('Workbook_Formula_Guard'!A736,CN13259)),0,1),1)</x:f>
        <x:v>0</x:v>
      </x:c>
    </x:row>
    <x:row r="13260">
      <x:c r="CL13260" t="str">
        <x:v>Workbook_Formula_Guard</x:v>
      </x:c>
      <x:c r="CM13260" t="str">
        <x:v>B736</x:v>
      </x:c>
      <x:c r="CN13260" t="str">
        <x:v>N68</x:v>
      </x:c>
      <x:c r="CO13260" t="n">
        <x:f>IFERROR(IF(AND(TYPE('Workbook_Formula_Guard'!B736)=TYPE(CN13260),ISBLANK('Workbook_Formula_Guard'!B736)=ISBLANK(CN13260),EXACT('Workbook_Formula_Guard'!B736,CN13260)),0,1),1)</x:f>
        <x:v>0</x:v>
      </x:c>
    </x:row>
    <x:row r="13261">
      <x:c r="CL13261" t="str">
        <x:v>Workbook_Formula_Guard</x:v>
      </x:c>
      <x:c r="CM13261" t="str">
        <x:v>C736</x:v>
      </x:c>
      <x:c r="CN13261" t="str">
        <x:v>F:=IF(ISNUMBER($I68),$I68,"")</x:v>
      </x:c>
      <x:c r="CO13261" t="n">
        <x:f>IFERROR(IF(AND(TYPE('Workbook_Formula_Guard'!C736)=TYPE(CN13261),ISBLANK('Workbook_Formula_Guard'!C736)=ISBLANK(CN13261),EXACT('Workbook_Formula_Guard'!C736,CN13261)),0,1),1)</x:f>
        <x:v>0</x:v>
      </x:c>
    </x:row>
    <x:row r="13262">
      <x:c r="CL13262" t="str">
        <x:v>Workbook_Formula_Guard</x:v>
      </x:c>
      <x:c r="CM13262" t="str">
        <x:v>A737</x:v>
      </x:c>
      <x:c r="CN13262" t="str">
        <x:v>Rights_Coverage_View</x:v>
      </x:c>
      <x:c r="CO13262" t="n">
        <x:f>IFERROR(IF(AND(TYPE('Workbook_Formula_Guard'!A737)=TYPE(CN13262),ISBLANK('Workbook_Formula_Guard'!A737)=ISBLANK(CN13262),EXACT('Workbook_Formula_Guard'!A737,CN13262)),0,1),1)</x:f>
        <x:v>0</x:v>
      </x:c>
    </x:row>
    <x:row r="13263">
      <x:c r="CL13263" t="str">
        <x:v>Workbook_Formula_Guard</x:v>
      </x:c>
      <x:c r="CM13263" t="str">
        <x:v>B737</x:v>
      </x:c>
      <x:c r="CN13263" t="str">
        <x:v>O68</x:v>
      </x:c>
      <x:c r="CO13263" t="n">
        <x:f>IFERROR(IF(AND(TYPE('Workbook_Formula_Guard'!B737)=TYPE(CN13263),ISBLANK('Workbook_Formula_Guard'!B737)=ISBLANK(CN13263),EXACT('Workbook_Formula_Guard'!B737,CN13263)),0,1),1)</x:f>
        <x:v>0</x:v>
      </x:c>
    </x:row>
    <x:row r="13264">
      <x:c r="CL13264" t="str">
        <x:v>Workbook_Formula_Guard</x:v>
      </x:c>
      <x:c r="CM13264" t="str">
        <x:v>C737</x:v>
      </x:c>
      <x:c r="CN13264" t="str">
        <x:v>F:=IF(ISNUMBER($M68),$B68&amp;"|"&amp;ROUND($M68*1000000000000,0),"")</x:v>
      </x:c>
      <x:c r="CO13264" t="n">
        <x:f>IFERROR(IF(AND(TYPE('Workbook_Formula_Guard'!C737)=TYPE(CN13264),ISBLANK('Workbook_Formula_Guard'!C737)=ISBLANK(CN13264),EXACT('Workbook_Formula_Guard'!C737,CN13264)),0,1),1)</x:f>
        <x:v>0</x:v>
      </x:c>
    </x:row>
    <x:row r="13265">
      <x:c r="CL13265" t="str">
        <x:v>Workbook_Formula_Guard</x:v>
      </x:c>
      <x:c r="CM13265" t="str">
        <x:v>A738</x:v>
      </x:c>
      <x:c r="CN13265" t="str">
        <x:v>Rights_Coverage_View</x:v>
      </x:c>
      <x:c r="CO13265" t="n">
        <x:f>IFERROR(IF(AND(TYPE('Workbook_Formula_Guard'!A738)=TYPE(CN13265),ISBLANK('Workbook_Formula_Guard'!A738)=ISBLANK(CN13265),EXACT('Workbook_Formula_Guard'!A738,CN13265)),0,1),1)</x:f>
        <x:v>0</x:v>
      </x:c>
    </x:row>
    <x:row r="13266">
      <x:c r="CL13266" t="str">
        <x:v>Workbook_Formula_Guard</x:v>
      </x:c>
      <x:c r="CM13266" t="str">
        <x:v>B738</x:v>
      </x:c>
      <x:c r="CN13266" t="str">
        <x:v>P68</x:v>
      </x:c>
      <x:c r="CO13266" t="n">
        <x:f>IFERROR(IF(AND(TYPE('Workbook_Formula_Guard'!B738)=TYPE(CN13266),ISBLANK('Workbook_Formula_Guard'!B738)=ISBLANK(CN13266),EXACT('Workbook_Formula_Guard'!B738,CN13266)),0,1),1)</x:f>
        <x:v>0</x:v>
      </x:c>
    </x:row>
    <x:row r="13267">
      <x:c r="CL13267" t="str">
        <x:v>Workbook_Formula_Guard</x:v>
      </x:c>
      <x:c r="CM13267" t="str">
        <x:v>C738</x:v>
      </x:c>
      <x:c r="CN13267" t="str">
        <x:v>F:=IF(ISNUMBER($N68),$B68&amp;"|"&amp;ROUND($N68*1000000000000,0),"")</x:v>
      </x:c>
      <x:c r="CO13267" t="n">
        <x:f>IFERROR(IF(AND(TYPE('Workbook_Formula_Guard'!C738)=TYPE(CN13267),ISBLANK('Workbook_Formula_Guard'!C738)=ISBLANK(CN13267),EXACT('Workbook_Formula_Guard'!C738,CN13267)),0,1),1)</x:f>
        <x:v>0</x:v>
      </x:c>
    </x:row>
    <x:row r="13268">
      <x:c r="CL13268" t="str">
        <x:v>Workbook_Formula_Guard</x:v>
      </x:c>
      <x:c r="CM13268" t="str">
        <x:v>A739</x:v>
      </x:c>
      <x:c r="CN13268" t="str">
        <x:v>Rights_Coverage_View</x:v>
      </x:c>
      <x:c r="CO13268" t="n">
        <x:f>IFERROR(IF(AND(TYPE('Workbook_Formula_Guard'!A739)=TYPE(CN13268),ISBLANK('Workbook_Formula_Guard'!A739)=ISBLANK(CN13268),EXACT('Workbook_Formula_Guard'!A739,CN13268)),0,1),1)</x:f>
        <x:v>0</x:v>
      </x:c>
    </x:row>
    <x:row r="13269">
      <x:c r="CL13269" t="str">
        <x:v>Workbook_Formula_Guard</x:v>
      </x:c>
      <x:c r="CM13269" t="str">
        <x:v>B739</x:v>
      </x:c>
      <x:c r="CN13269" t="str">
        <x:v>F69</x:v>
      </x:c>
      <x:c r="CO13269" t="n">
        <x:f>IFERROR(IF(AND(TYPE('Workbook_Formula_Guard'!B739)=TYPE(CN13269),ISBLANK('Workbook_Formula_Guard'!B739)=ISBLANK(CN13269),EXACT('Workbook_Formula_Guard'!B739,CN13269)),0,1),1)</x:f>
        <x:v>0</x:v>
      </x:c>
    </x:row>
    <x:row r="13270">
      <x:c r="CL13270" t="str">
        <x:v>Workbook_Formula_Guard</x:v>
      </x:c>
      <x:c r="CM13270" t="str">
        <x:v>C739</x:v>
      </x:c>
      <x:c r="CN13270" t="str">
        <x:v>F:=INDEX(I_prop!$B$7:$H$13, MATCH($C69, I_prop!$A$7:$A$13,0), MATCH($D69, I_prop!$B$6:$H$6,0))</x:v>
      </x:c>
      <x:c r="CO13270" t="n">
        <x:f>IFERROR(IF(AND(TYPE('Workbook_Formula_Guard'!C739)=TYPE(CN13270),ISBLANK('Workbook_Formula_Guard'!C739)=ISBLANK(CN13270),EXACT('Workbook_Formula_Guard'!C739,CN13270)),0,1),1)</x:f>
        <x:v>0</x:v>
      </x:c>
    </x:row>
    <x:row r="13271">
      <x:c r="CL13271" t="str">
        <x:v>Workbook_Formula_Guard</x:v>
      </x:c>
      <x:c r="CM13271" t="str">
        <x:v>A740</x:v>
      </x:c>
      <x:c r="CN13271" t="str">
        <x:v>Rights_Coverage_View</x:v>
      </x:c>
      <x:c r="CO13271" t="n">
        <x:f>IFERROR(IF(AND(TYPE('Workbook_Formula_Guard'!A740)=TYPE(CN13271),ISBLANK('Workbook_Formula_Guard'!A740)=ISBLANK(CN13271),EXACT('Workbook_Formula_Guard'!A740,CN13271)),0,1),1)</x:f>
        <x:v>0</x:v>
      </x:c>
    </x:row>
    <x:row r="13272">
      <x:c r="CL13272" t="str">
        <x:v>Workbook_Formula_Guard</x:v>
      </x:c>
      <x:c r="CM13272" t="str">
        <x:v>B740</x:v>
      </x:c>
      <x:c r="CN13272" t="str">
        <x:v>G69</x:v>
      </x:c>
      <x:c r="CO13272" t="n">
        <x:f>IFERROR(IF(AND(TYPE('Workbook_Formula_Guard'!B740)=TYPE(CN13272),ISBLANK('Workbook_Formula_Guard'!B740)=ISBLANK(CN13272),EXACT('Workbook_Formula_Guard'!B740,CN13272)),0,1),1)</x:f>
        <x:v>0</x:v>
      </x:c>
    </x:row>
    <x:row r="13273">
      <x:c r="CL13273" t="str">
        <x:v>Workbook_Formula_Guard</x:v>
      </x:c>
      <x:c r="CM13273" t="str">
        <x:v>C740</x:v>
      </x:c>
      <x:c r="CN13273" t="str">
        <x:v>F:=INDEX(I_prop!$B$18:$H$24, MATCH($C69, I_prop!$A$18:$A$24,0), MATCH($D69, I_prop!$B$17:$H$17,0))</x:v>
      </x:c>
      <x:c r="CO13273" t="n">
        <x:f>IFERROR(IF(AND(TYPE('Workbook_Formula_Guard'!C740)=TYPE(CN13273),ISBLANK('Workbook_Formula_Guard'!C740)=ISBLANK(CN13273),EXACT('Workbook_Formula_Guard'!C740,CN13273)),0,1),1)</x:f>
        <x:v>0</x:v>
      </x:c>
    </x:row>
    <x:row r="13274">
      <x:c r="CL13274" t="str">
        <x:v>Workbook_Formula_Guard</x:v>
      </x:c>
      <x:c r="CM13274" t="str">
        <x:v>A741</x:v>
      </x:c>
      <x:c r="CN13274" t="str">
        <x:v>Rights_Coverage_View</x:v>
      </x:c>
      <x:c r="CO13274" t="n">
        <x:f>IFERROR(IF(AND(TYPE('Workbook_Formula_Guard'!A741)=TYPE(CN13274),ISBLANK('Workbook_Formula_Guard'!A741)=ISBLANK(CN13274),EXACT('Workbook_Formula_Guard'!A741,CN13274)),0,1),1)</x:f>
        <x:v>0</x:v>
      </x:c>
    </x:row>
    <x:row r="13275">
      <x:c r="CL13275" t="str">
        <x:v>Workbook_Formula_Guard</x:v>
      </x:c>
      <x:c r="CM13275" t="str">
        <x:v>B741</x:v>
      </x:c>
      <x:c r="CN13275" t="str">
        <x:v>H69</x:v>
      </x:c>
      <x:c r="CO13275" t="n">
        <x:f>IFERROR(IF(AND(TYPE('Workbook_Formula_Guard'!B741)=TYPE(CN13275),ISBLANK('Workbook_Formula_Guard'!B741)=ISBLANK(CN13275),EXACT('Workbook_Formula_Guard'!B741,CN13275)),0,1),1)</x:f>
        <x:v>0</x:v>
      </x:c>
    </x:row>
    <x:row r="13276">
      <x:c r="CL13276" t="str">
        <x:v>Workbook_Formula_Guard</x:v>
      </x:c>
      <x:c r="CM13276" t="str">
        <x:v>C741</x:v>
      </x:c>
      <x:c r="CN13276" t="str">
        <x:v>F:=IF(ISNUMBER($J69),$J69,IF($J69="INVALID_OVERRIDE","INVALID_OVERRIDE",IF($F69&lt;0,MAX(-1,'Subgroup_Overrides'!$B$7*$F69),$F69)))</x:v>
      </x:c>
      <x:c r="CO13276" t="n">
        <x:f>IFERROR(IF(AND(TYPE('Workbook_Formula_Guard'!C741)=TYPE(CN13276),ISBLANK('Workbook_Formula_Guard'!C741)=ISBLANK(CN13276),EXACT('Workbook_Formula_Guard'!C741,CN13276)),0,1),1)</x:f>
        <x:v>0</x:v>
      </x:c>
    </x:row>
    <x:row r="13277">
      <x:c r="CL13277" t="str">
        <x:v>Workbook_Formula_Guard</x:v>
      </x:c>
      <x:c r="CM13277" t="str">
        <x:v>A742</x:v>
      </x:c>
      <x:c r="CN13277" t="str">
        <x:v>Rights_Coverage_View</x:v>
      </x:c>
      <x:c r="CO13277" t="n">
        <x:f>IFERROR(IF(AND(TYPE('Workbook_Formula_Guard'!A742)=TYPE(CN13277),ISBLANK('Workbook_Formula_Guard'!A742)=ISBLANK(CN13277),EXACT('Workbook_Formula_Guard'!A742,CN13277)),0,1),1)</x:f>
        <x:v>0</x:v>
      </x:c>
    </x:row>
    <x:row r="13278">
      <x:c r="CL13278" t="str">
        <x:v>Workbook_Formula_Guard</x:v>
      </x:c>
      <x:c r="CM13278" t="str">
        <x:v>B742</x:v>
      </x:c>
      <x:c r="CN13278" t="str">
        <x:v>I69</x:v>
      </x:c>
      <x:c r="CO13278" t="n">
        <x:f>IFERROR(IF(AND(TYPE('Workbook_Formula_Guard'!B742)=TYPE(CN13278),ISBLANK('Workbook_Formula_Guard'!B742)=ISBLANK(CN13278),EXACT('Workbook_Formula_Guard'!B742,CN13278)),0,1),1)</x:f>
        <x:v>0</x:v>
      </x:c>
    </x:row>
    <x:row r="13279">
      <x:c r="CL13279" t="str">
        <x:v>Workbook_Formula_Guard</x:v>
      </x:c>
      <x:c r="CM13279" t="str">
        <x:v>C742</x:v>
      </x:c>
      <x:c r="CN13279" t="str">
        <x:v>F:=IF(ISNUMBER($K69),$K69,IF($K69="INVALID_OVERRIDE","INVALID_OVERRIDE",IF($G69&lt;0,MAX(-1,'Subgroup_Overrides'!$B$7*$G69),$G69)))</x:v>
      </x:c>
      <x:c r="CO13279" t="n">
        <x:f>IFERROR(IF(AND(TYPE('Workbook_Formula_Guard'!C742)=TYPE(CN13279),ISBLANK('Workbook_Formula_Guard'!C742)=ISBLANK(CN13279),EXACT('Workbook_Formula_Guard'!C742,CN13279)),0,1),1)</x:f>
        <x:v>0</x:v>
      </x:c>
    </x:row>
    <x:row r="13280">
      <x:c r="CL13280" t="str">
        <x:v>Workbook_Formula_Guard</x:v>
      </x:c>
      <x:c r="CM13280" t="str">
        <x:v>A743</x:v>
      </x:c>
      <x:c r="CN13280" t="str">
        <x:v>Rights_Coverage_View</x:v>
      </x:c>
      <x:c r="CO13280" t="n">
        <x:f>IFERROR(IF(AND(TYPE('Workbook_Formula_Guard'!A743)=TYPE(CN13280),ISBLANK('Workbook_Formula_Guard'!A743)=ISBLANK(CN13280),EXACT('Workbook_Formula_Guard'!A743,CN13280)),0,1),1)</x:f>
        <x:v>0</x:v>
      </x:c>
    </x:row>
    <x:row r="13281">
      <x:c r="CL13281" t="str">
        <x:v>Workbook_Formula_Guard</x:v>
      </x:c>
      <x:c r="CM13281" t="str">
        <x:v>B743</x:v>
      </x:c>
      <x:c r="CN13281" t="str">
        <x:v>J69</x:v>
      </x:c>
      <x:c r="CO13281" t="n">
        <x:f>IFERROR(IF(AND(TYPE('Workbook_Formula_Guard'!B743)=TYPE(CN13281),ISBLANK('Workbook_Formula_Guard'!B743)=ISBLANK(CN13281),EXACT('Workbook_Formula_Guard'!B743,CN13281)),0,1),1)</x:f>
        <x:v>0</x:v>
      </x:c>
    </x:row>
    <x:row r="13282">
      <x:c r="CL13282" t="str">
        <x:v>Workbook_Formula_Guard</x:v>
      </x:c>
      <x:c r="CM13282" t="str">
        <x:v>C743</x:v>
      </x:c>
      <x:c r="CN13282" t="str">
        <x:v>F:=IFERROR(IF(COUNTIF('Subgroup_Overrides'!$H$11:$H$100,"A|"&amp;$C69&amp;"|"&amp;$D69)=0,"",IF(AND(COUNTIF('Subgroup_Overrides'!$H$11:$H$100,"A|"&amp;$C69&amp;"|"&amp;$D69)=1,ISNUMBER(INDEX('Subgroup_Overrides'!$F$11:$F$100,MATCH("A|"&amp;$C69&amp;"|"&amp;$D69,'Subgroup_Overrides'!$H$11:$H$100,0))),NOT(ISBLANK(INDEX('Subgroup_Overrides'!$F$11:$F$100,MATCH("A|"&amp;$C69&amp;"|"&amp;$D69,'Subgroup_Overrides'!$H$11:$H$100,0)))),INDEX('Subgroup_Overrides'!$F$11:$F$100,MATCH("A|"&amp;$C69&amp;"|"&amp;$D69,'Subgroup_Overrides'!$H$11:$H$100,0))&gt;=-1,INDEX('Subgroup_Overrides'!$F$11:$F$100,MATCH("A|"&amp;$C69&amp;"|"&amp;$D69,'Subgroup_Overrides'!$H$11:$H$100,0))&lt;=1,LEN(TRIM(INDEX('Subgroup_Overrides'!$G$11:$G$100,MATCH("A|"&amp;$C69&amp;"|"&amp;$D69,'Subgroup_Overrides'!$H$11:$H$100,0))))&gt;0),INDEX('Subgroup_Overrides'!$F$11:$F$100,MATCH("A|"&amp;$C69&amp;"|"&amp;$D69,'Subgroup_Overrides'!$H$11:$H$100,0)),"INVALID_OVERRIDE")),"INVALID_OVERRIDE")</x:v>
      </x:c>
      <x:c r="CO13282" t="n">
        <x:f>IFERROR(IF(AND(TYPE('Workbook_Formula_Guard'!C743)=TYPE(CN13282),ISBLANK('Workbook_Formula_Guard'!C743)=ISBLANK(CN13282),EXACT('Workbook_Formula_Guard'!C743,CN13282)),0,1),1)</x:f>
        <x:v>0</x:v>
      </x:c>
    </x:row>
    <x:row r="13283">
      <x:c r="CL13283" t="str">
        <x:v>Workbook_Formula_Guard</x:v>
      </x:c>
      <x:c r="CM13283" t="str">
        <x:v>A744</x:v>
      </x:c>
      <x:c r="CN13283" t="str">
        <x:v>Rights_Coverage_View</x:v>
      </x:c>
      <x:c r="CO13283" t="n">
        <x:f>IFERROR(IF(AND(TYPE('Workbook_Formula_Guard'!A744)=TYPE(CN13283),ISBLANK('Workbook_Formula_Guard'!A744)=ISBLANK(CN13283),EXACT('Workbook_Formula_Guard'!A744,CN13283)),0,1),1)</x:f>
        <x:v>0</x:v>
      </x:c>
    </x:row>
    <x:row r="13284">
      <x:c r="CL13284" t="str">
        <x:v>Workbook_Formula_Guard</x:v>
      </x:c>
      <x:c r="CM13284" t="str">
        <x:v>B744</x:v>
      </x:c>
      <x:c r="CN13284" t="str">
        <x:v>K69</x:v>
      </x:c>
      <x:c r="CO13284" t="n">
        <x:f>IFERROR(IF(AND(TYPE('Workbook_Formula_Guard'!B744)=TYPE(CN13284),ISBLANK('Workbook_Formula_Guard'!B744)=ISBLANK(CN13284),EXACT('Workbook_Formula_Guard'!B744,CN13284)),0,1),1)</x:f>
        <x:v>0</x:v>
      </x:c>
    </x:row>
    <x:row r="13285">
      <x:c r="CL13285" t="str">
        <x:v>Workbook_Formula_Guard</x:v>
      </x:c>
      <x:c r="CM13285" t="str">
        <x:v>C744</x:v>
      </x:c>
      <x:c r="CN13285" t="str">
        <x:v>F:=IFERROR(IF(COUNTIF('Subgroup_Overrides'!$H$11:$H$100,"B|"&amp;$C69&amp;"|"&amp;$D69)=0,"",IF(AND(COUNTIF('Subgroup_Overrides'!$H$11:$H$100,"B|"&amp;$C69&amp;"|"&amp;$D69)=1,ISNUMBER(INDEX('Subgroup_Overrides'!$F$11:$F$100,MATCH("B|"&amp;$C69&amp;"|"&amp;$D69,'Subgroup_Overrides'!$H$11:$H$100,0))),NOT(ISBLANK(INDEX('Subgroup_Overrides'!$F$11:$F$100,MATCH("B|"&amp;$C69&amp;"|"&amp;$D69,'Subgroup_Overrides'!$H$11:$H$100,0)))),INDEX('Subgroup_Overrides'!$F$11:$F$100,MATCH("B|"&amp;$C69&amp;"|"&amp;$D69,'Subgroup_Overrides'!$H$11:$H$100,0))&gt;=-1,INDEX('Subgroup_Overrides'!$F$11:$F$100,MATCH("B|"&amp;$C69&amp;"|"&amp;$D69,'Subgroup_Overrides'!$H$11:$H$100,0))&lt;=1,LEN(TRIM(INDEX('Subgroup_Overrides'!$G$11:$G$100,MATCH("B|"&amp;$C69&amp;"|"&amp;$D69,'Subgroup_Overrides'!$H$11:$H$100,0))))&gt;0),INDEX('Subgroup_Overrides'!$F$11:$F$100,MATCH("B|"&amp;$C69&amp;"|"&amp;$D69,'Subgroup_Overrides'!$H$11:$H$100,0)),"INVALID_OVERRIDE")),"INVALID_OVERRIDE")</x:v>
      </x:c>
      <x:c r="CO13285" t="n">
        <x:f>IFERROR(IF(AND(TYPE('Workbook_Formula_Guard'!C744)=TYPE(CN13285),ISBLANK('Workbook_Formula_Guard'!C744)=ISBLANK(CN13285),EXACT('Workbook_Formula_Guard'!C744,CN13285)),0,1),1)</x:f>
        <x:v>0</x:v>
      </x:c>
    </x:row>
    <x:row r="13286">
      <x:c r="CL13286" t="str">
        <x:v>Workbook_Formula_Guard</x:v>
      </x:c>
      <x:c r="CM13286" t="str">
        <x:v>A745</x:v>
      </x:c>
      <x:c r="CN13286" t="str">
        <x:v>Rights_Coverage_View</x:v>
      </x:c>
      <x:c r="CO13286" t="n">
        <x:f>IFERROR(IF(AND(TYPE('Workbook_Formula_Guard'!A745)=TYPE(CN13286),ISBLANK('Workbook_Formula_Guard'!A745)=ISBLANK(CN13286),EXACT('Workbook_Formula_Guard'!A745,CN13286)),0,1),1)</x:f>
        <x:v>0</x:v>
      </x:c>
    </x:row>
    <x:row r="13287">
      <x:c r="CL13287" t="str">
        <x:v>Workbook_Formula_Guard</x:v>
      </x:c>
      <x:c r="CM13287" t="str">
        <x:v>B745</x:v>
      </x:c>
      <x:c r="CN13287" t="str">
        <x:v>L69</x:v>
      </x:c>
      <x:c r="CO13287" t="n">
        <x:f>IFERROR(IF(AND(TYPE('Workbook_Formula_Guard'!B745)=TYPE(CN13287),ISBLANK('Workbook_Formula_Guard'!B745)=ISBLANK(CN13287),EXACT('Workbook_Formula_Guard'!B745,CN13287)),0,1),1)</x:f>
        <x:v>0</x:v>
      </x:c>
    </x:row>
    <x:row r="13288">
      <x:c r="CL13288" t="str">
        <x:v>Workbook_Formula_Guard</x:v>
      </x:c>
      <x:c r="CM13288" t="str">
        <x:v>C745</x:v>
      </x:c>
      <x:c r="CN13288" t="str">
        <x:v>F:=TRIM(B69)</x:v>
      </x:c>
      <x:c r="CO13288" t="n">
        <x:f>IFERROR(IF(AND(TYPE('Workbook_Formula_Guard'!C745)=TYPE(CN13288),ISBLANK('Workbook_Formula_Guard'!C745)=ISBLANK(CN13288),EXACT('Workbook_Formula_Guard'!C745,CN13288)),0,1),1)</x:f>
        <x:v>0</x:v>
      </x:c>
    </x:row>
    <x:row r="13289">
      <x:c r="CL13289" t="str">
        <x:v>Workbook_Formula_Guard</x:v>
      </x:c>
      <x:c r="CM13289" t="str">
        <x:v>A746</x:v>
      </x:c>
      <x:c r="CN13289" t="str">
        <x:v>Rights_Coverage_View</x:v>
      </x:c>
      <x:c r="CO13289" t="n">
        <x:f>IFERROR(IF(AND(TYPE('Workbook_Formula_Guard'!A746)=TYPE(CN13289),ISBLANK('Workbook_Formula_Guard'!A746)=ISBLANK(CN13289),EXACT('Workbook_Formula_Guard'!A746,CN13289)),0,1),1)</x:f>
        <x:v>0</x:v>
      </x:c>
    </x:row>
    <x:row r="13290">
      <x:c r="CL13290" t="str">
        <x:v>Workbook_Formula_Guard</x:v>
      </x:c>
      <x:c r="CM13290" t="str">
        <x:v>B746</x:v>
      </x:c>
      <x:c r="CN13290" t="str">
        <x:v>M69</x:v>
      </x:c>
      <x:c r="CO13290" t="n">
        <x:f>IFERROR(IF(AND(TYPE('Workbook_Formula_Guard'!B746)=TYPE(CN13290),ISBLANK('Workbook_Formula_Guard'!B746)=ISBLANK(CN13290),EXACT('Workbook_Formula_Guard'!B746,CN13290)),0,1),1)</x:f>
        <x:v>0</x:v>
      </x:c>
    </x:row>
    <x:row r="13291">
      <x:c r="CL13291" t="str">
        <x:v>Workbook_Formula_Guard</x:v>
      </x:c>
      <x:c r="CM13291" t="str">
        <x:v>C746</x:v>
      </x:c>
      <x:c r="CN13291" t="str">
        <x:v>F:=IF(ISNUMBER($H69),$H69,"")</x:v>
      </x:c>
      <x:c r="CO13291" t="n">
        <x:f>IFERROR(IF(AND(TYPE('Workbook_Formula_Guard'!C746)=TYPE(CN13291),ISBLANK('Workbook_Formula_Guard'!C746)=ISBLANK(CN13291),EXACT('Workbook_Formula_Guard'!C746,CN13291)),0,1),1)</x:f>
        <x:v>0</x:v>
      </x:c>
    </x:row>
    <x:row r="13292">
      <x:c r="CL13292" t="str">
        <x:v>Workbook_Formula_Guard</x:v>
      </x:c>
      <x:c r="CM13292" t="str">
        <x:v>A747</x:v>
      </x:c>
      <x:c r="CN13292" t="str">
        <x:v>Rights_Coverage_View</x:v>
      </x:c>
      <x:c r="CO13292" t="n">
        <x:f>IFERROR(IF(AND(TYPE('Workbook_Formula_Guard'!A747)=TYPE(CN13292),ISBLANK('Workbook_Formula_Guard'!A747)=ISBLANK(CN13292),EXACT('Workbook_Formula_Guard'!A747,CN13292)),0,1),1)</x:f>
        <x:v>0</x:v>
      </x:c>
    </x:row>
    <x:row r="13293">
      <x:c r="CL13293" t="str">
        <x:v>Workbook_Formula_Guard</x:v>
      </x:c>
      <x:c r="CM13293" t="str">
        <x:v>B747</x:v>
      </x:c>
      <x:c r="CN13293" t="str">
        <x:v>N69</x:v>
      </x:c>
      <x:c r="CO13293" t="n">
        <x:f>IFERROR(IF(AND(TYPE('Workbook_Formula_Guard'!B747)=TYPE(CN13293),ISBLANK('Workbook_Formula_Guard'!B747)=ISBLANK(CN13293),EXACT('Workbook_Formula_Guard'!B747,CN13293)),0,1),1)</x:f>
        <x:v>0</x:v>
      </x:c>
    </x:row>
    <x:row r="13294">
      <x:c r="CL13294" t="str">
        <x:v>Workbook_Formula_Guard</x:v>
      </x:c>
      <x:c r="CM13294" t="str">
        <x:v>C747</x:v>
      </x:c>
      <x:c r="CN13294" t="str">
        <x:v>F:=IF(ISNUMBER($I69),$I69,"")</x:v>
      </x:c>
      <x:c r="CO13294" t="n">
        <x:f>IFERROR(IF(AND(TYPE('Workbook_Formula_Guard'!C747)=TYPE(CN13294),ISBLANK('Workbook_Formula_Guard'!C747)=ISBLANK(CN13294),EXACT('Workbook_Formula_Guard'!C747,CN13294)),0,1),1)</x:f>
        <x:v>0</x:v>
      </x:c>
    </x:row>
    <x:row r="13295">
      <x:c r="CL13295" t="str">
        <x:v>Workbook_Formula_Guard</x:v>
      </x:c>
      <x:c r="CM13295" t="str">
        <x:v>A748</x:v>
      </x:c>
      <x:c r="CN13295" t="str">
        <x:v>Rights_Coverage_View</x:v>
      </x:c>
      <x:c r="CO13295" t="n">
        <x:f>IFERROR(IF(AND(TYPE('Workbook_Formula_Guard'!A748)=TYPE(CN13295),ISBLANK('Workbook_Formula_Guard'!A748)=ISBLANK(CN13295),EXACT('Workbook_Formula_Guard'!A748,CN13295)),0,1),1)</x:f>
        <x:v>0</x:v>
      </x:c>
    </x:row>
    <x:row r="13296">
      <x:c r="CL13296" t="str">
        <x:v>Workbook_Formula_Guard</x:v>
      </x:c>
      <x:c r="CM13296" t="str">
        <x:v>B748</x:v>
      </x:c>
      <x:c r="CN13296" t="str">
        <x:v>O69</x:v>
      </x:c>
      <x:c r="CO13296" t="n">
        <x:f>IFERROR(IF(AND(TYPE('Workbook_Formula_Guard'!B748)=TYPE(CN13296),ISBLANK('Workbook_Formula_Guard'!B748)=ISBLANK(CN13296),EXACT('Workbook_Formula_Guard'!B748,CN13296)),0,1),1)</x:f>
        <x:v>0</x:v>
      </x:c>
    </x:row>
    <x:row r="13297">
      <x:c r="CL13297" t="str">
        <x:v>Workbook_Formula_Guard</x:v>
      </x:c>
      <x:c r="CM13297" t="str">
        <x:v>C748</x:v>
      </x:c>
      <x:c r="CN13297" t="str">
        <x:v>F:=IF(ISNUMBER($M69),$B69&amp;"|"&amp;ROUND($M69*1000000000000,0),"")</x:v>
      </x:c>
      <x:c r="CO13297" t="n">
        <x:f>IFERROR(IF(AND(TYPE('Workbook_Formula_Guard'!C748)=TYPE(CN13297),ISBLANK('Workbook_Formula_Guard'!C748)=ISBLANK(CN13297),EXACT('Workbook_Formula_Guard'!C748,CN13297)),0,1),1)</x:f>
        <x:v>0</x:v>
      </x:c>
    </x:row>
    <x:row r="13298">
      <x:c r="CL13298" t="str">
        <x:v>Workbook_Formula_Guard</x:v>
      </x:c>
      <x:c r="CM13298" t="str">
        <x:v>A749</x:v>
      </x:c>
      <x:c r="CN13298" t="str">
        <x:v>Rights_Coverage_View</x:v>
      </x:c>
      <x:c r="CO13298" t="n">
        <x:f>IFERROR(IF(AND(TYPE('Workbook_Formula_Guard'!A749)=TYPE(CN13298),ISBLANK('Workbook_Formula_Guard'!A749)=ISBLANK(CN13298),EXACT('Workbook_Formula_Guard'!A749,CN13298)),0,1),1)</x:f>
        <x:v>0</x:v>
      </x:c>
    </x:row>
    <x:row r="13299">
      <x:c r="CL13299" t="str">
        <x:v>Workbook_Formula_Guard</x:v>
      </x:c>
      <x:c r="CM13299" t="str">
        <x:v>B749</x:v>
      </x:c>
      <x:c r="CN13299" t="str">
        <x:v>P69</x:v>
      </x:c>
      <x:c r="CO13299" t="n">
        <x:f>IFERROR(IF(AND(TYPE('Workbook_Formula_Guard'!B749)=TYPE(CN13299),ISBLANK('Workbook_Formula_Guard'!B749)=ISBLANK(CN13299),EXACT('Workbook_Formula_Guard'!B749,CN13299)),0,1),1)</x:f>
        <x:v>0</x:v>
      </x:c>
    </x:row>
    <x:row r="13300">
      <x:c r="CL13300" t="str">
        <x:v>Workbook_Formula_Guard</x:v>
      </x:c>
      <x:c r="CM13300" t="str">
        <x:v>C749</x:v>
      </x:c>
      <x:c r="CN13300" t="str">
        <x:v>F:=IF(ISNUMBER($N69),$B69&amp;"|"&amp;ROUND($N69*1000000000000,0),"")</x:v>
      </x:c>
      <x:c r="CO13300" t="n">
        <x:f>IFERROR(IF(AND(TYPE('Workbook_Formula_Guard'!C749)=TYPE(CN13300),ISBLANK('Workbook_Formula_Guard'!C749)=ISBLANK(CN13300),EXACT('Workbook_Formula_Guard'!C749,CN13300)),0,1),1)</x:f>
        <x:v>0</x:v>
      </x:c>
    </x:row>
    <x:row r="13301">
      <x:c r="CL13301" t="str">
        <x:v>Workbook_Formula_Guard</x:v>
      </x:c>
      <x:c r="CM13301" t="str">
        <x:v>A750</x:v>
      </x:c>
      <x:c r="CN13301" t="str">
        <x:v>Rights_Coverage_View</x:v>
      </x:c>
      <x:c r="CO13301" t="n">
        <x:f>IFERROR(IF(AND(TYPE('Workbook_Formula_Guard'!A750)=TYPE(CN13301),ISBLANK('Workbook_Formula_Guard'!A750)=ISBLANK(CN13301),EXACT('Workbook_Formula_Guard'!A750,CN13301)),0,1),1)</x:f>
        <x:v>0</x:v>
      </x:c>
    </x:row>
    <x:row r="13302">
      <x:c r="CL13302" t="str">
        <x:v>Workbook_Formula_Guard</x:v>
      </x:c>
      <x:c r="CM13302" t="str">
        <x:v>B750</x:v>
      </x:c>
      <x:c r="CN13302" t="str">
        <x:v>F70</x:v>
      </x:c>
      <x:c r="CO13302" t="n">
        <x:f>IFERROR(IF(AND(TYPE('Workbook_Formula_Guard'!B750)=TYPE(CN13302),ISBLANK('Workbook_Formula_Guard'!B750)=ISBLANK(CN13302),EXACT('Workbook_Formula_Guard'!B750,CN13302)),0,1),1)</x:f>
        <x:v>0</x:v>
      </x:c>
    </x:row>
    <x:row r="13303">
      <x:c r="CL13303" t="str">
        <x:v>Workbook_Formula_Guard</x:v>
      </x:c>
      <x:c r="CM13303" t="str">
        <x:v>C750</x:v>
      </x:c>
      <x:c r="CN13303" t="str">
        <x:v>F:=INDEX(I_prop!$B$7:$H$13, MATCH($C70, I_prop!$A$7:$A$13,0), MATCH($D70, I_prop!$B$6:$H$6,0))</x:v>
      </x:c>
      <x:c r="CO13303" t="n">
        <x:f>IFERROR(IF(AND(TYPE('Workbook_Formula_Guard'!C750)=TYPE(CN13303),ISBLANK('Workbook_Formula_Guard'!C750)=ISBLANK(CN13303),EXACT('Workbook_Formula_Guard'!C750,CN13303)),0,1),1)</x:f>
        <x:v>0</x:v>
      </x:c>
    </x:row>
    <x:row r="13304">
      <x:c r="CL13304" t="str">
        <x:v>Workbook_Formula_Guard</x:v>
      </x:c>
      <x:c r="CM13304" t="str">
        <x:v>A751</x:v>
      </x:c>
      <x:c r="CN13304" t="str">
        <x:v>Rights_Coverage_View</x:v>
      </x:c>
      <x:c r="CO13304" t="n">
        <x:f>IFERROR(IF(AND(TYPE('Workbook_Formula_Guard'!A751)=TYPE(CN13304),ISBLANK('Workbook_Formula_Guard'!A751)=ISBLANK(CN13304),EXACT('Workbook_Formula_Guard'!A751,CN13304)),0,1),1)</x:f>
        <x:v>0</x:v>
      </x:c>
    </x:row>
    <x:row r="13305">
      <x:c r="CL13305" t="str">
        <x:v>Workbook_Formula_Guard</x:v>
      </x:c>
      <x:c r="CM13305" t="str">
        <x:v>B751</x:v>
      </x:c>
      <x:c r="CN13305" t="str">
        <x:v>G70</x:v>
      </x:c>
      <x:c r="CO13305" t="n">
        <x:f>IFERROR(IF(AND(TYPE('Workbook_Formula_Guard'!B751)=TYPE(CN13305),ISBLANK('Workbook_Formula_Guard'!B751)=ISBLANK(CN13305),EXACT('Workbook_Formula_Guard'!B751,CN13305)),0,1),1)</x:f>
        <x:v>0</x:v>
      </x:c>
    </x:row>
    <x:row r="13306">
      <x:c r="CL13306" t="str">
        <x:v>Workbook_Formula_Guard</x:v>
      </x:c>
      <x:c r="CM13306" t="str">
        <x:v>C751</x:v>
      </x:c>
      <x:c r="CN13306" t="str">
        <x:v>F:=INDEX(I_prop!$B$18:$H$24, MATCH($C70, I_prop!$A$18:$A$24,0), MATCH($D70, I_prop!$B$17:$H$17,0))</x:v>
      </x:c>
      <x:c r="CO13306" t="n">
        <x:f>IFERROR(IF(AND(TYPE('Workbook_Formula_Guard'!C751)=TYPE(CN13306),ISBLANK('Workbook_Formula_Guard'!C751)=ISBLANK(CN13306),EXACT('Workbook_Formula_Guard'!C751,CN13306)),0,1),1)</x:f>
        <x:v>0</x:v>
      </x:c>
    </x:row>
    <x:row r="13307">
      <x:c r="CL13307" t="str">
        <x:v>Workbook_Formula_Guard</x:v>
      </x:c>
      <x:c r="CM13307" t="str">
        <x:v>A752</x:v>
      </x:c>
      <x:c r="CN13307" t="str">
        <x:v>Rights_Coverage_View</x:v>
      </x:c>
      <x:c r="CO13307" t="n">
        <x:f>IFERROR(IF(AND(TYPE('Workbook_Formula_Guard'!A752)=TYPE(CN13307),ISBLANK('Workbook_Formula_Guard'!A752)=ISBLANK(CN13307),EXACT('Workbook_Formula_Guard'!A752,CN13307)),0,1),1)</x:f>
        <x:v>0</x:v>
      </x:c>
    </x:row>
    <x:row r="13308">
      <x:c r="CL13308" t="str">
        <x:v>Workbook_Formula_Guard</x:v>
      </x:c>
      <x:c r="CM13308" t="str">
        <x:v>B752</x:v>
      </x:c>
      <x:c r="CN13308" t="str">
        <x:v>H70</x:v>
      </x:c>
      <x:c r="CO13308" t="n">
        <x:f>IFERROR(IF(AND(TYPE('Workbook_Formula_Guard'!B752)=TYPE(CN13308),ISBLANK('Workbook_Formula_Guard'!B752)=ISBLANK(CN13308),EXACT('Workbook_Formula_Guard'!B752,CN13308)),0,1),1)</x:f>
        <x:v>0</x:v>
      </x:c>
    </x:row>
    <x:row r="13309">
      <x:c r="CL13309" t="str">
        <x:v>Workbook_Formula_Guard</x:v>
      </x:c>
      <x:c r="CM13309" t="str">
        <x:v>C752</x:v>
      </x:c>
      <x:c r="CN13309" t="str">
        <x:v>F:=IF(ISNUMBER($J70),$J70,IF($J70="INVALID_OVERRIDE","INVALID_OVERRIDE",IF($F70&lt;0,MAX(-1,'Subgroup_Overrides'!$B$7*$F70),$F70)))</x:v>
      </x:c>
      <x:c r="CO13309" t="n">
        <x:f>IFERROR(IF(AND(TYPE('Workbook_Formula_Guard'!C752)=TYPE(CN13309),ISBLANK('Workbook_Formula_Guard'!C752)=ISBLANK(CN13309),EXACT('Workbook_Formula_Guard'!C752,CN13309)),0,1),1)</x:f>
        <x:v>0</x:v>
      </x:c>
    </x:row>
    <x:row r="13310">
      <x:c r="CL13310" t="str">
        <x:v>Workbook_Formula_Guard</x:v>
      </x:c>
      <x:c r="CM13310" t="str">
        <x:v>A753</x:v>
      </x:c>
      <x:c r="CN13310" t="str">
        <x:v>Rights_Coverage_View</x:v>
      </x:c>
      <x:c r="CO13310" t="n">
        <x:f>IFERROR(IF(AND(TYPE('Workbook_Formula_Guard'!A753)=TYPE(CN13310),ISBLANK('Workbook_Formula_Guard'!A753)=ISBLANK(CN13310),EXACT('Workbook_Formula_Guard'!A753,CN13310)),0,1),1)</x:f>
        <x:v>0</x:v>
      </x:c>
    </x:row>
    <x:row r="13311">
      <x:c r="CL13311" t="str">
        <x:v>Workbook_Formula_Guard</x:v>
      </x:c>
      <x:c r="CM13311" t="str">
        <x:v>B753</x:v>
      </x:c>
      <x:c r="CN13311" t="str">
        <x:v>I70</x:v>
      </x:c>
      <x:c r="CO13311" t="n">
        <x:f>IFERROR(IF(AND(TYPE('Workbook_Formula_Guard'!B753)=TYPE(CN13311),ISBLANK('Workbook_Formula_Guard'!B753)=ISBLANK(CN13311),EXACT('Workbook_Formula_Guard'!B753,CN13311)),0,1),1)</x:f>
        <x:v>0</x:v>
      </x:c>
    </x:row>
    <x:row r="13312">
      <x:c r="CL13312" t="str">
        <x:v>Workbook_Formula_Guard</x:v>
      </x:c>
      <x:c r="CM13312" t="str">
        <x:v>C753</x:v>
      </x:c>
      <x:c r="CN13312" t="str">
        <x:v>F:=IF(ISNUMBER($K70),$K70,IF($K70="INVALID_OVERRIDE","INVALID_OVERRIDE",IF($G70&lt;0,MAX(-1,'Subgroup_Overrides'!$B$7*$G70),$G70)))</x:v>
      </x:c>
      <x:c r="CO13312" t="n">
        <x:f>IFERROR(IF(AND(TYPE('Workbook_Formula_Guard'!C753)=TYPE(CN13312),ISBLANK('Workbook_Formula_Guard'!C753)=ISBLANK(CN13312),EXACT('Workbook_Formula_Guard'!C753,CN13312)),0,1),1)</x:f>
        <x:v>0</x:v>
      </x:c>
    </x:row>
    <x:row r="13313">
      <x:c r="CL13313" t="str">
        <x:v>Workbook_Formula_Guard</x:v>
      </x:c>
      <x:c r="CM13313" t="str">
        <x:v>A754</x:v>
      </x:c>
      <x:c r="CN13313" t="str">
        <x:v>Rights_Coverage_View</x:v>
      </x:c>
      <x:c r="CO13313" t="n">
        <x:f>IFERROR(IF(AND(TYPE('Workbook_Formula_Guard'!A754)=TYPE(CN13313),ISBLANK('Workbook_Formula_Guard'!A754)=ISBLANK(CN13313),EXACT('Workbook_Formula_Guard'!A754,CN13313)),0,1),1)</x:f>
        <x:v>0</x:v>
      </x:c>
    </x:row>
    <x:row r="13314">
      <x:c r="CL13314" t="str">
        <x:v>Workbook_Formula_Guard</x:v>
      </x:c>
      <x:c r="CM13314" t="str">
        <x:v>B754</x:v>
      </x:c>
      <x:c r="CN13314" t="str">
        <x:v>J70</x:v>
      </x:c>
      <x:c r="CO13314" t="n">
        <x:f>IFERROR(IF(AND(TYPE('Workbook_Formula_Guard'!B754)=TYPE(CN13314),ISBLANK('Workbook_Formula_Guard'!B754)=ISBLANK(CN13314),EXACT('Workbook_Formula_Guard'!B754,CN13314)),0,1),1)</x:f>
        <x:v>0</x:v>
      </x:c>
    </x:row>
    <x:row r="13315">
      <x:c r="CL13315" t="str">
        <x:v>Workbook_Formula_Guard</x:v>
      </x:c>
      <x:c r="CM13315" t="str">
        <x:v>C754</x:v>
      </x:c>
      <x:c r="CN13315" t="str">
        <x:v>F:=IFERROR(IF(COUNTIF('Subgroup_Overrides'!$H$11:$H$100,"A|"&amp;$C70&amp;"|"&amp;$D70)=0,"",IF(AND(COUNTIF('Subgroup_Overrides'!$H$11:$H$100,"A|"&amp;$C70&amp;"|"&amp;$D70)=1,ISNUMBER(INDEX('Subgroup_Overrides'!$F$11:$F$100,MATCH("A|"&amp;$C70&amp;"|"&amp;$D70,'Subgroup_Overrides'!$H$11:$H$100,0))),NOT(ISBLANK(INDEX('Subgroup_Overrides'!$F$11:$F$100,MATCH("A|"&amp;$C70&amp;"|"&amp;$D70,'Subgroup_Overrides'!$H$11:$H$100,0)))),INDEX('Subgroup_Overrides'!$F$11:$F$100,MATCH("A|"&amp;$C70&amp;"|"&amp;$D70,'Subgroup_Overrides'!$H$11:$H$100,0))&gt;=-1,INDEX('Subgroup_Overrides'!$F$11:$F$100,MATCH("A|"&amp;$C70&amp;"|"&amp;$D70,'Subgroup_Overrides'!$H$11:$H$100,0))&lt;=1,LEN(TRIM(INDEX('Subgroup_Overrides'!$G$11:$G$100,MATCH("A|"&amp;$C70&amp;"|"&amp;$D70,'Subgroup_Overrides'!$H$11:$H$100,0))))&gt;0),INDEX('Subgroup_Overrides'!$F$11:$F$100,MATCH("A|"&amp;$C70&amp;"|"&amp;$D70,'Subgroup_Overrides'!$H$11:$H$100,0)),"INVALID_OVERRIDE")),"INVALID_OVERRIDE")</x:v>
      </x:c>
      <x:c r="CO13315" t="n">
        <x:f>IFERROR(IF(AND(TYPE('Workbook_Formula_Guard'!C754)=TYPE(CN13315),ISBLANK('Workbook_Formula_Guard'!C754)=ISBLANK(CN13315),EXACT('Workbook_Formula_Guard'!C754,CN13315)),0,1),1)</x:f>
        <x:v>0</x:v>
      </x:c>
    </x:row>
    <x:row r="13316">
      <x:c r="CL13316" t="str">
        <x:v>Workbook_Formula_Guard</x:v>
      </x:c>
      <x:c r="CM13316" t="str">
        <x:v>A755</x:v>
      </x:c>
      <x:c r="CN13316" t="str">
        <x:v>Rights_Coverage_View</x:v>
      </x:c>
      <x:c r="CO13316" t="n">
        <x:f>IFERROR(IF(AND(TYPE('Workbook_Formula_Guard'!A755)=TYPE(CN13316),ISBLANK('Workbook_Formula_Guard'!A755)=ISBLANK(CN13316),EXACT('Workbook_Formula_Guard'!A755,CN13316)),0,1),1)</x:f>
        <x:v>0</x:v>
      </x:c>
    </x:row>
    <x:row r="13317">
      <x:c r="CL13317" t="str">
        <x:v>Workbook_Formula_Guard</x:v>
      </x:c>
      <x:c r="CM13317" t="str">
        <x:v>B755</x:v>
      </x:c>
      <x:c r="CN13317" t="str">
        <x:v>K70</x:v>
      </x:c>
      <x:c r="CO13317" t="n">
        <x:f>IFERROR(IF(AND(TYPE('Workbook_Formula_Guard'!B755)=TYPE(CN13317),ISBLANK('Workbook_Formula_Guard'!B755)=ISBLANK(CN13317),EXACT('Workbook_Formula_Guard'!B755,CN13317)),0,1),1)</x:f>
        <x:v>0</x:v>
      </x:c>
    </x:row>
    <x:row r="13318">
      <x:c r="CL13318" t="str">
        <x:v>Workbook_Formula_Guard</x:v>
      </x:c>
      <x:c r="CM13318" t="str">
        <x:v>C755</x:v>
      </x:c>
      <x:c r="CN13318" t="str">
        <x:v>F:=IFERROR(IF(COUNTIF('Subgroup_Overrides'!$H$11:$H$100,"B|"&amp;$C70&amp;"|"&amp;$D70)=0,"",IF(AND(COUNTIF('Subgroup_Overrides'!$H$11:$H$100,"B|"&amp;$C70&amp;"|"&amp;$D70)=1,ISNUMBER(INDEX('Subgroup_Overrides'!$F$11:$F$100,MATCH("B|"&amp;$C70&amp;"|"&amp;$D70,'Subgroup_Overrides'!$H$11:$H$100,0))),NOT(ISBLANK(INDEX('Subgroup_Overrides'!$F$11:$F$100,MATCH("B|"&amp;$C70&amp;"|"&amp;$D70,'Subgroup_Overrides'!$H$11:$H$100,0)))),INDEX('Subgroup_Overrides'!$F$11:$F$100,MATCH("B|"&amp;$C70&amp;"|"&amp;$D70,'Subgroup_Overrides'!$H$11:$H$100,0))&gt;=-1,INDEX('Subgroup_Overrides'!$F$11:$F$100,MATCH("B|"&amp;$C70&amp;"|"&amp;$D70,'Subgroup_Overrides'!$H$11:$H$100,0))&lt;=1,LEN(TRIM(INDEX('Subgroup_Overrides'!$G$11:$G$100,MATCH("B|"&amp;$C70&amp;"|"&amp;$D70,'Subgroup_Overrides'!$H$11:$H$100,0))))&gt;0),INDEX('Subgroup_Overrides'!$F$11:$F$100,MATCH("B|"&amp;$C70&amp;"|"&amp;$D70,'Subgroup_Overrides'!$H$11:$H$100,0)),"INVALID_OVERRIDE")),"INVALID_OVERRIDE")</x:v>
      </x:c>
      <x:c r="CO13318" t="n">
        <x:f>IFERROR(IF(AND(TYPE('Workbook_Formula_Guard'!C755)=TYPE(CN13318),ISBLANK('Workbook_Formula_Guard'!C755)=ISBLANK(CN13318),EXACT('Workbook_Formula_Guard'!C755,CN13318)),0,1),1)</x:f>
        <x:v>0</x:v>
      </x:c>
    </x:row>
    <x:row r="13319">
      <x:c r="CL13319" t="str">
        <x:v>Workbook_Formula_Guard</x:v>
      </x:c>
      <x:c r="CM13319" t="str">
        <x:v>A756</x:v>
      </x:c>
      <x:c r="CN13319" t="str">
        <x:v>Rights_Coverage_View</x:v>
      </x:c>
      <x:c r="CO13319" t="n">
        <x:f>IFERROR(IF(AND(TYPE('Workbook_Formula_Guard'!A756)=TYPE(CN13319),ISBLANK('Workbook_Formula_Guard'!A756)=ISBLANK(CN13319),EXACT('Workbook_Formula_Guard'!A756,CN13319)),0,1),1)</x:f>
        <x:v>0</x:v>
      </x:c>
    </x:row>
    <x:row r="13320">
      <x:c r="CL13320" t="str">
        <x:v>Workbook_Formula_Guard</x:v>
      </x:c>
      <x:c r="CM13320" t="str">
        <x:v>B756</x:v>
      </x:c>
      <x:c r="CN13320" t="str">
        <x:v>L70</x:v>
      </x:c>
      <x:c r="CO13320" t="n">
        <x:f>IFERROR(IF(AND(TYPE('Workbook_Formula_Guard'!B756)=TYPE(CN13320),ISBLANK('Workbook_Formula_Guard'!B756)=ISBLANK(CN13320),EXACT('Workbook_Formula_Guard'!B756,CN13320)),0,1),1)</x:f>
        <x:v>0</x:v>
      </x:c>
    </x:row>
    <x:row r="13321">
      <x:c r="CL13321" t="str">
        <x:v>Workbook_Formula_Guard</x:v>
      </x:c>
      <x:c r="CM13321" t="str">
        <x:v>C756</x:v>
      </x:c>
      <x:c r="CN13321" t="str">
        <x:v>F:=TRIM(B70)</x:v>
      </x:c>
      <x:c r="CO13321" t="n">
        <x:f>IFERROR(IF(AND(TYPE('Workbook_Formula_Guard'!C756)=TYPE(CN13321),ISBLANK('Workbook_Formula_Guard'!C756)=ISBLANK(CN13321),EXACT('Workbook_Formula_Guard'!C756,CN13321)),0,1),1)</x:f>
        <x:v>0</x:v>
      </x:c>
    </x:row>
    <x:row r="13322">
      <x:c r="CL13322" t="str">
        <x:v>Workbook_Formula_Guard</x:v>
      </x:c>
      <x:c r="CM13322" t="str">
        <x:v>A757</x:v>
      </x:c>
      <x:c r="CN13322" t="str">
        <x:v>Rights_Coverage_View</x:v>
      </x:c>
      <x:c r="CO13322" t="n">
        <x:f>IFERROR(IF(AND(TYPE('Workbook_Formula_Guard'!A757)=TYPE(CN13322),ISBLANK('Workbook_Formula_Guard'!A757)=ISBLANK(CN13322),EXACT('Workbook_Formula_Guard'!A757,CN13322)),0,1),1)</x:f>
        <x:v>0</x:v>
      </x:c>
    </x:row>
    <x:row r="13323">
      <x:c r="CL13323" t="str">
        <x:v>Workbook_Formula_Guard</x:v>
      </x:c>
      <x:c r="CM13323" t="str">
        <x:v>B757</x:v>
      </x:c>
      <x:c r="CN13323" t="str">
        <x:v>M70</x:v>
      </x:c>
      <x:c r="CO13323" t="n">
        <x:f>IFERROR(IF(AND(TYPE('Workbook_Formula_Guard'!B757)=TYPE(CN13323),ISBLANK('Workbook_Formula_Guard'!B757)=ISBLANK(CN13323),EXACT('Workbook_Formula_Guard'!B757,CN13323)),0,1),1)</x:f>
        <x:v>0</x:v>
      </x:c>
    </x:row>
    <x:row r="13324">
      <x:c r="CL13324" t="str">
        <x:v>Workbook_Formula_Guard</x:v>
      </x:c>
      <x:c r="CM13324" t="str">
        <x:v>C757</x:v>
      </x:c>
      <x:c r="CN13324" t="str">
        <x:v>F:=IF(ISNUMBER($H70),$H70,"")</x:v>
      </x:c>
      <x:c r="CO13324" t="n">
        <x:f>IFERROR(IF(AND(TYPE('Workbook_Formula_Guard'!C757)=TYPE(CN13324),ISBLANK('Workbook_Formula_Guard'!C757)=ISBLANK(CN13324),EXACT('Workbook_Formula_Guard'!C757,CN13324)),0,1),1)</x:f>
        <x:v>0</x:v>
      </x:c>
    </x:row>
    <x:row r="13325">
      <x:c r="CL13325" t="str">
        <x:v>Workbook_Formula_Guard</x:v>
      </x:c>
      <x:c r="CM13325" t="str">
        <x:v>A758</x:v>
      </x:c>
      <x:c r="CN13325" t="str">
        <x:v>Rights_Coverage_View</x:v>
      </x:c>
      <x:c r="CO13325" t="n">
        <x:f>IFERROR(IF(AND(TYPE('Workbook_Formula_Guard'!A758)=TYPE(CN13325),ISBLANK('Workbook_Formula_Guard'!A758)=ISBLANK(CN13325),EXACT('Workbook_Formula_Guard'!A758,CN13325)),0,1),1)</x:f>
        <x:v>0</x:v>
      </x:c>
    </x:row>
    <x:row r="13326">
      <x:c r="CL13326" t="str">
        <x:v>Workbook_Formula_Guard</x:v>
      </x:c>
      <x:c r="CM13326" t="str">
        <x:v>B758</x:v>
      </x:c>
      <x:c r="CN13326" t="str">
        <x:v>N70</x:v>
      </x:c>
      <x:c r="CO13326" t="n">
        <x:f>IFERROR(IF(AND(TYPE('Workbook_Formula_Guard'!B758)=TYPE(CN13326),ISBLANK('Workbook_Formula_Guard'!B758)=ISBLANK(CN13326),EXACT('Workbook_Formula_Guard'!B758,CN13326)),0,1),1)</x:f>
        <x:v>0</x:v>
      </x:c>
    </x:row>
    <x:row r="13327">
      <x:c r="CL13327" t="str">
        <x:v>Workbook_Formula_Guard</x:v>
      </x:c>
      <x:c r="CM13327" t="str">
        <x:v>C758</x:v>
      </x:c>
      <x:c r="CN13327" t="str">
        <x:v>F:=IF(ISNUMBER($I70),$I70,"")</x:v>
      </x:c>
      <x:c r="CO13327" t="n">
        <x:f>IFERROR(IF(AND(TYPE('Workbook_Formula_Guard'!C758)=TYPE(CN13327),ISBLANK('Workbook_Formula_Guard'!C758)=ISBLANK(CN13327),EXACT('Workbook_Formula_Guard'!C758,CN13327)),0,1),1)</x:f>
        <x:v>0</x:v>
      </x:c>
    </x:row>
    <x:row r="13328">
      <x:c r="CL13328" t="str">
        <x:v>Workbook_Formula_Guard</x:v>
      </x:c>
      <x:c r="CM13328" t="str">
        <x:v>A759</x:v>
      </x:c>
      <x:c r="CN13328" t="str">
        <x:v>Rights_Coverage_View</x:v>
      </x:c>
      <x:c r="CO13328" t="n">
        <x:f>IFERROR(IF(AND(TYPE('Workbook_Formula_Guard'!A759)=TYPE(CN13328),ISBLANK('Workbook_Formula_Guard'!A759)=ISBLANK(CN13328),EXACT('Workbook_Formula_Guard'!A759,CN13328)),0,1),1)</x:f>
        <x:v>0</x:v>
      </x:c>
    </x:row>
    <x:row r="13329">
      <x:c r="CL13329" t="str">
        <x:v>Workbook_Formula_Guard</x:v>
      </x:c>
      <x:c r="CM13329" t="str">
        <x:v>B759</x:v>
      </x:c>
      <x:c r="CN13329" t="str">
        <x:v>O70</x:v>
      </x:c>
      <x:c r="CO13329" t="n">
        <x:f>IFERROR(IF(AND(TYPE('Workbook_Formula_Guard'!B759)=TYPE(CN13329),ISBLANK('Workbook_Formula_Guard'!B759)=ISBLANK(CN13329),EXACT('Workbook_Formula_Guard'!B759,CN13329)),0,1),1)</x:f>
        <x:v>0</x:v>
      </x:c>
    </x:row>
    <x:row r="13330">
      <x:c r="CL13330" t="str">
        <x:v>Workbook_Formula_Guard</x:v>
      </x:c>
      <x:c r="CM13330" t="str">
        <x:v>C759</x:v>
      </x:c>
      <x:c r="CN13330" t="str">
        <x:v>F:=IF(ISNUMBER($M70),$B70&amp;"|"&amp;ROUND($M70*1000000000000,0),"")</x:v>
      </x:c>
      <x:c r="CO13330" t="n">
        <x:f>IFERROR(IF(AND(TYPE('Workbook_Formula_Guard'!C759)=TYPE(CN13330),ISBLANK('Workbook_Formula_Guard'!C759)=ISBLANK(CN13330),EXACT('Workbook_Formula_Guard'!C759,CN13330)),0,1),1)</x:f>
        <x:v>0</x:v>
      </x:c>
    </x:row>
    <x:row r="13331">
      <x:c r="CL13331" t="str">
        <x:v>Workbook_Formula_Guard</x:v>
      </x:c>
      <x:c r="CM13331" t="str">
        <x:v>A760</x:v>
      </x:c>
      <x:c r="CN13331" t="str">
        <x:v>Rights_Coverage_View</x:v>
      </x:c>
      <x:c r="CO13331" t="n">
        <x:f>IFERROR(IF(AND(TYPE('Workbook_Formula_Guard'!A760)=TYPE(CN13331),ISBLANK('Workbook_Formula_Guard'!A760)=ISBLANK(CN13331),EXACT('Workbook_Formula_Guard'!A760,CN13331)),0,1),1)</x:f>
        <x:v>0</x:v>
      </x:c>
    </x:row>
    <x:row r="13332">
      <x:c r="CL13332" t="str">
        <x:v>Workbook_Formula_Guard</x:v>
      </x:c>
      <x:c r="CM13332" t="str">
        <x:v>B760</x:v>
      </x:c>
      <x:c r="CN13332" t="str">
        <x:v>P70</x:v>
      </x:c>
      <x:c r="CO13332" t="n">
        <x:f>IFERROR(IF(AND(TYPE('Workbook_Formula_Guard'!B760)=TYPE(CN13332),ISBLANK('Workbook_Formula_Guard'!B760)=ISBLANK(CN13332),EXACT('Workbook_Formula_Guard'!B760,CN13332)),0,1),1)</x:f>
        <x:v>0</x:v>
      </x:c>
    </x:row>
    <x:row r="13333">
      <x:c r="CL13333" t="str">
        <x:v>Workbook_Formula_Guard</x:v>
      </x:c>
      <x:c r="CM13333" t="str">
        <x:v>C760</x:v>
      </x:c>
      <x:c r="CN13333" t="str">
        <x:v>F:=IF(ISNUMBER($N70),$B70&amp;"|"&amp;ROUND($N70*1000000000000,0),"")</x:v>
      </x:c>
      <x:c r="CO13333" t="n">
        <x:f>IFERROR(IF(AND(TYPE('Workbook_Formula_Guard'!C760)=TYPE(CN13333),ISBLANK('Workbook_Formula_Guard'!C760)=ISBLANK(CN13333),EXACT('Workbook_Formula_Guard'!C760,CN13333)),0,1),1)</x:f>
        <x:v>0</x:v>
      </x:c>
    </x:row>
    <x:row r="13334">
      <x:c r="CL13334" t="str">
        <x:v>Workbook_Formula_Guard</x:v>
      </x:c>
      <x:c r="CM13334" t="str">
        <x:v>A761</x:v>
      </x:c>
      <x:c r="CN13334" t="str">
        <x:v>Rights_Coverage_View</x:v>
      </x:c>
      <x:c r="CO13334" t="n">
        <x:f>IFERROR(IF(AND(TYPE('Workbook_Formula_Guard'!A761)=TYPE(CN13334),ISBLANK('Workbook_Formula_Guard'!A761)=ISBLANK(CN13334),EXACT('Workbook_Formula_Guard'!A761,CN13334)),0,1),1)</x:f>
        <x:v>0</x:v>
      </x:c>
    </x:row>
    <x:row r="13335">
      <x:c r="CL13335" t="str">
        <x:v>Workbook_Formula_Guard</x:v>
      </x:c>
      <x:c r="CM13335" t="str">
        <x:v>B761</x:v>
      </x:c>
      <x:c r="CN13335" t="str">
        <x:v>F71</x:v>
      </x:c>
      <x:c r="CO13335" t="n">
        <x:f>IFERROR(IF(AND(TYPE('Workbook_Formula_Guard'!B761)=TYPE(CN13335),ISBLANK('Workbook_Formula_Guard'!B761)=ISBLANK(CN13335),EXACT('Workbook_Formula_Guard'!B761,CN13335)),0,1),1)</x:f>
        <x:v>0</x:v>
      </x:c>
    </x:row>
    <x:row r="13336">
      <x:c r="CL13336" t="str">
        <x:v>Workbook_Formula_Guard</x:v>
      </x:c>
      <x:c r="CM13336" t="str">
        <x:v>C761</x:v>
      </x:c>
      <x:c r="CN13336" t="str">
        <x:v>F:=INDEX(I_prop!$B$7:$H$13, MATCH($C71, I_prop!$A$7:$A$13,0), MATCH($D71, I_prop!$B$6:$H$6,0))</x:v>
      </x:c>
      <x:c r="CO13336" t="n">
        <x:f>IFERROR(IF(AND(TYPE('Workbook_Formula_Guard'!C761)=TYPE(CN13336),ISBLANK('Workbook_Formula_Guard'!C761)=ISBLANK(CN13336),EXACT('Workbook_Formula_Guard'!C761,CN13336)),0,1),1)</x:f>
        <x:v>0</x:v>
      </x:c>
    </x:row>
    <x:row r="13337">
      <x:c r="CL13337" t="str">
        <x:v>Workbook_Formula_Guard</x:v>
      </x:c>
      <x:c r="CM13337" t="str">
        <x:v>A762</x:v>
      </x:c>
      <x:c r="CN13337" t="str">
        <x:v>Rights_Coverage_View</x:v>
      </x:c>
      <x:c r="CO13337" t="n">
        <x:f>IFERROR(IF(AND(TYPE('Workbook_Formula_Guard'!A762)=TYPE(CN13337),ISBLANK('Workbook_Formula_Guard'!A762)=ISBLANK(CN13337),EXACT('Workbook_Formula_Guard'!A762,CN13337)),0,1),1)</x:f>
        <x:v>0</x:v>
      </x:c>
    </x:row>
    <x:row r="13338">
      <x:c r="CL13338" t="str">
        <x:v>Workbook_Formula_Guard</x:v>
      </x:c>
      <x:c r="CM13338" t="str">
        <x:v>B762</x:v>
      </x:c>
      <x:c r="CN13338" t="str">
        <x:v>G71</x:v>
      </x:c>
      <x:c r="CO13338" t="n">
        <x:f>IFERROR(IF(AND(TYPE('Workbook_Formula_Guard'!B762)=TYPE(CN13338),ISBLANK('Workbook_Formula_Guard'!B762)=ISBLANK(CN13338),EXACT('Workbook_Formula_Guard'!B762,CN13338)),0,1),1)</x:f>
        <x:v>0</x:v>
      </x:c>
    </x:row>
    <x:row r="13339">
      <x:c r="CL13339" t="str">
        <x:v>Workbook_Formula_Guard</x:v>
      </x:c>
      <x:c r="CM13339" t="str">
        <x:v>C762</x:v>
      </x:c>
      <x:c r="CN13339" t="str">
        <x:v>F:=INDEX(I_prop!$B$18:$H$24, MATCH($C71, I_prop!$A$18:$A$24,0), MATCH($D71, I_prop!$B$17:$H$17,0))</x:v>
      </x:c>
      <x:c r="CO13339" t="n">
        <x:f>IFERROR(IF(AND(TYPE('Workbook_Formula_Guard'!C762)=TYPE(CN13339),ISBLANK('Workbook_Formula_Guard'!C762)=ISBLANK(CN13339),EXACT('Workbook_Formula_Guard'!C762,CN13339)),0,1),1)</x:f>
        <x:v>0</x:v>
      </x:c>
    </x:row>
    <x:row r="13340">
      <x:c r="CL13340" t="str">
        <x:v>Workbook_Formula_Guard</x:v>
      </x:c>
      <x:c r="CM13340" t="str">
        <x:v>A763</x:v>
      </x:c>
      <x:c r="CN13340" t="str">
        <x:v>Rights_Coverage_View</x:v>
      </x:c>
      <x:c r="CO13340" t="n">
        <x:f>IFERROR(IF(AND(TYPE('Workbook_Formula_Guard'!A763)=TYPE(CN13340),ISBLANK('Workbook_Formula_Guard'!A763)=ISBLANK(CN13340),EXACT('Workbook_Formula_Guard'!A763,CN13340)),0,1),1)</x:f>
        <x:v>0</x:v>
      </x:c>
    </x:row>
    <x:row r="13341">
      <x:c r="CL13341" t="str">
        <x:v>Workbook_Formula_Guard</x:v>
      </x:c>
      <x:c r="CM13341" t="str">
        <x:v>B763</x:v>
      </x:c>
      <x:c r="CN13341" t="str">
        <x:v>H71</x:v>
      </x:c>
      <x:c r="CO13341" t="n">
        <x:f>IFERROR(IF(AND(TYPE('Workbook_Formula_Guard'!B763)=TYPE(CN13341),ISBLANK('Workbook_Formula_Guard'!B763)=ISBLANK(CN13341),EXACT('Workbook_Formula_Guard'!B763,CN13341)),0,1),1)</x:f>
        <x:v>0</x:v>
      </x:c>
    </x:row>
    <x:row r="13342">
      <x:c r="CL13342" t="str">
        <x:v>Workbook_Formula_Guard</x:v>
      </x:c>
      <x:c r="CM13342" t="str">
        <x:v>C763</x:v>
      </x:c>
      <x:c r="CN13342" t="str">
        <x:v>F:=IF(ISNUMBER($J71),$J71,IF($J71="INVALID_OVERRIDE","INVALID_OVERRIDE",IF($F71&lt;0,MAX(-1,'Subgroup_Overrides'!$B$7*$F71),$F71)))</x:v>
      </x:c>
      <x:c r="CO13342" t="n">
        <x:f>IFERROR(IF(AND(TYPE('Workbook_Formula_Guard'!C763)=TYPE(CN13342),ISBLANK('Workbook_Formula_Guard'!C763)=ISBLANK(CN13342),EXACT('Workbook_Formula_Guard'!C763,CN13342)),0,1),1)</x:f>
        <x:v>0</x:v>
      </x:c>
    </x:row>
    <x:row r="13343">
      <x:c r="CL13343" t="str">
        <x:v>Workbook_Formula_Guard</x:v>
      </x:c>
      <x:c r="CM13343" t="str">
        <x:v>A764</x:v>
      </x:c>
      <x:c r="CN13343" t="str">
        <x:v>Rights_Coverage_View</x:v>
      </x:c>
      <x:c r="CO13343" t="n">
        <x:f>IFERROR(IF(AND(TYPE('Workbook_Formula_Guard'!A764)=TYPE(CN13343),ISBLANK('Workbook_Formula_Guard'!A764)=ISBLANK(CN13343),EXACT('Workbook_Formula_Guard'!A764,CN13343)),0,1),1)</x:f>
        <x:v>0</x:v>
      </x:c>
    </x:row>
    <x:row r="13344">
      <x:c r="CL13344" t="str">
        <x:v>Workbook_Formula_Guard</x:v>
      </x:c>
      <x:c r="CM13344" t="str">
        <x:v>B764</x:v>
      </x:c>
      <x:c r="CN13344" t="str">
        <x:v>I71</x:v>
      </x:c>
      <x:c r="CO13344" t="n">
        <x:f>IFERROR(IF(AND(TYPE('Workbook_Formula_Guard'!B764)=TYPE(CN13344),ISBLANK('Workbook_Formula_Guard'!B764)=ISBLANK(CN13344),EXACT('Workbook_Formula_Guard'!B764,CN13344)),0,1),1)</x:f>
        <x:v>0</x:v>
      </x:c>
    </x:row>
    <x:row r="13345">
      <x:c r="CL13345" t="str">
        <x:v>Workbook_Formula_Guard</x:v>
      </x:c>
      <x:c r="CM13345" t="str">
        <x:v>C764</x:v>
      </x:c>
      <x:c r="CN13345" t="str">
        <x:v>F:=IF(ISNUMBER($K71),$K71,IF($K71="INVALID_OVERRIDE","INVALID_OVERRIDE",IF($G71&lt;0,MAX(-1,'Subgroup_Overrides'!$B$7*$G71),$G71)))</x:v>
      </x:c>
      <x:c r="CO13345" t="n">
        <x:f>IFERROR(IF(AND(TYPE('Workbook_Formula_Guard'!C764)=TYPE(CN13345),ISBLANK('Workbook_Formula_Guard'!C764)=ISBLANK(CN13345),EXACT('Workbook_Formula_Guard'!C764,CN13345)),0,1),1)</x:f>
        <x:v>0</x:v>
      </x:c>
    </x:row>
    <x:row r="13346">
      <x:c r="CL13346" t="str">
        <x:v>Workbook_Formula_Guard</x:v>
      </x:c>
      <x:c r="CM13346" t="str">
        <x:v>A765</x:v>
      </x:c>
      <x:c r="CN13346" t="str">
        <x:v>Rights_Coverage_View</x:v>
      </x:c>
      <x:c r="CO13346" t="n">
        <x:f>IFERROR(IF(AND(TYPE('Workbook_Formula_Guard'!A765)=TYPE(CN13346),ISBLANK('Workbook_Formula_Guard'!A765)=ISBLANK(CN13346),EXACT('Workbook_Formula_Guard'!A765,CN13346)),0,1),1)</x:f>
        <x:v>0</x:v>
      </x:c>
    </x:row>
    <x:row r="13347">
      <x:c r="CL13347" t="str">
        <x:v>Workbook_Formula_Guard</x:v>
      </x:c>
      <x:c r="CM13347" t="str">
        <x:v>B765</x:v>
      </x:c>
      <x:c r="CN13347" t="str">
        <x:v>J71</x:v>
      </x:c>
      <x:c r="CO13347" t="n">
        <x:f>IFERROR(IF(AND(TYPE('Workbook_Formula_Guard'!B765)=TYPE(CN13347),ISBLANK('Workbook_Formula_Guard'!B765)=ISBLANK(CN13347),EXACT('Workbook_Formula_Guard'!B765,CN13347)),0,1),1)</x:f>
        <x:v>0</x:v>
      </x:c>
    </x:row>
    <x:row r="13348">
      <x:c r="CL13348" t="str">
        <x:v>Workbook_Formula_Guard</x:v>
      </x:c>
      <x:c r="CM13348" t="str">
        <x:v>C765</x:v>
      </x:c>
      <x:c r="CN13348" t="str">
        <x:v>F:=IFERROR(IF(COUNTIF('Subgroup_Overrides'!$H$11:$H$100,"A|"&amp;$C71&amp;"|"&amp;$D71)=0,"",IF(AND(COUNTIF('Subgroup_Overrides'!$H$11:$H$100,"A|"&amp;$C71&amp;"|"&amp;$D71)=1,ISNUMBER(INDEX('Subgroup_Overrides'!$F$11:$F$100,MATCH("A|"&amp;$C71&amp;"|"&amp;$D71,'Subgroup_Overrides'!$H$11:$H$100,0))),NOT(ISBLANK(INDEX('Subgroup_Overrides'!$F$11:$F$100,MATCH("A|"&amp;$C71&amp;"|"&amp;$D71,'Subgroup_Overrides'!$H$11:$H$100,0)))),INDEX('Subgroup_Overrides'!$F$11:$F$100,MATCH("A|"&amp;$C71&amp;"|"&amp;$D71,'Subgroup_Overrides'!$H$11:$H$100,0))&gt;=-1,INDEX('Subgroup_Overrides'!$F$11:$F$100,MATCH("A|"&amp;$C71&amp;"|"&amp;$D71,'Subgroup_Overrides'!$H$11:$H$100,0))&lt;=1,LEN(TRIM(INDEX('Subgroup_Overrides'!$G$11:$G$100,MATCH("A|"&amp;$C71&amp;"|"&amp;$D71,'Subgroup_Overrides'!$H$11:$H$100,0))))&gt;0),INDEX('Subgroup_Overrides'!$F$11:$F$100,MATCH("A|"&amp;$C71&amp;"|"&amp;$D71,'Subgroup_Overrides'!$H$11:$H$100,0)),"INVALID_OVERRIDE")),"INVALID_OVERRIDE")</x:v>
      </x:c>
      <x:c r="CO13348" t="n">
        <x:f>IFERROR(IF(AND(TYPE('Workbook_Formula_Guard'!C765)=TYPE(CN13348),ISBLANK('Workbook_Formula_Guard'!C765)=ISBLANK(CN13348),EXACT('Workbook_Formula_Guard'!C765,CN13348)),0,1),1)</x:f>
        <x:v>0</x:v>
      </x:c>
    </x:row>
    <x:row r="13349">
      <x:c r="CL13349" t="str">
        <x:v>Workbook_Formula_Guard</x:v>
      </x:c>
      <x:c r="CM13349" t="str">
        <x:v>A766</x:v>
      </x:c>
      <x:c r="CN13349" t="str">
        <x:v>Rights_Coverage_View</x:v>
      </x:c>
      <x:c r="CO13349" t="n">
        <x:f>IFERROR(IF(AND(TYPE('Workbook_Formula_Guard'!A766)=TYPE(CN13349),ISBLANK('Workbook_Formula_Guard'!A766)=ISBLANK(CN13349),EXACT('Workbook_Formula_Guard'!A766,CN13349)),0,1),1)</x:f>
        <x:v>0</x:v>
      </x:c>
    </x:row>
    <x:row r="13350">
      <x:c r="CL13350" t="str">
        <x:v>Workbook_Formula_Guard</x:v>
      </x:c>
      <x:c r="CM13350" t="str">
        <x:v>B766</x:v>
      </x:c>
      <x:c r="CN13350" t="str">
        <x:v>K71</x:v>
      </x:c>
      <x:c r="CO13350" t="n">
        <x:f>IFERROR(IF(AND(TYPE('Workbook_Formula_Guard'!B766)=TYPE(CN13350),ISBLANK('Workbook_Formula_Guard'!B766)=ISBLANK(CN13350),EXACT('Workbook_Formula_Guard'!B766,CN13350)),0,1),1)</x:f>
        <x:v>0</x:v>
      </x:c>
    </x:row>
    <x:row r="13351">
      <x:c r="CL13351" t="str">
        <x:v>Workbook_Formula_Guard</x:v>
      </x:c>
      <x:c r="CM13351" t="str">
        <x:v>C766</x:v>
      </x:c>
      <x:c r="CN13351" t="str">
        <x:v>F:=IFERROR(IF(COUNTIF('Subgroup_Overrides'!$H$11:$H$100,"B|"&amp;$C71&amp;"|"&amp;$D71)=0,"",IF(AND(COUNTIF('Subgroup_Overrides'!$H$11:$H$100,"B|"&amp;$C71&amp;"|"&amp;$D71)=1,ISNUMBER(INDEX('Subgroup_Overrides'!$F$11:$F$100,MATCH("B|"&amp;$C71&amp;"|"&amp;$D71,'Subgroup_Overrides'!$H$11:$H$100,0))),NOT(ISBLANK(INDEX('Subgroup_Overrides'!$F$11:$F$100,MATCH("B|"&amp;$C71&amp;"|"&amp;$D71,'Subgroup_Overrides'!$H$11:$H$100,0)))),INDEX('Subgroup_Overrides'!$F$11:$F$100,MATCH("B|"&amp;$C71&amp;"|"&amp;$D71,'Subgroup_Overrides'!$H$11:$H$100,0))&gt;=-1,INDEX('Subgroup_Overrides'!$F$11:$F$100,MATCH("B|"&amp;$C71&amp;"|"&amp;$D71,'Subgroup_Overrides'!$H$11:$H$100,0))&lt;=1,LEN(TRIM(INDEX('Subgroup_Overrides'!$G$11:$G$100,MATCH("B|"&amp;$C71&amp;"|"&amp;$D71,'Subgroup_Overrides'!$H$11:$H$100,0))))&gt;0),INDEX('Subgroup_Overrides'!$F$11:$F$100,MATCH("B|"&amp;$C71&amp;"|"&amp;$D71,'Subgroup_Overrides'!$H$11:$H$100,0)),"INVALID_OVERRIDE")),"INVALID_OVERRIDE")</x:v>
      </x:c>
      <x:c r="CO13351" t="n">
        <x:f>IFERROR(IF(AND(TYPE('Workbook_Formula_Guard'!C766)=TYPE(CN13351),ISBLANK('Workbook_Formula_Guard'!C766)=ISBLANK(CN13351),EXACT('Workbook_Formula_Guard'!C766,CN13351)),0,1),1)</x:f>
        <x:v>0</x:v>
      </x:c>
    </x:row>
    <x:row r="13352">
      <x:c r="CL13352" t="str">
        <x:v>Workbook_Formula_Guard</x:v>
      </x:c>
      <x:c r="CM13352" t="str">
        <x:v>A767</x:v>
      </x:c>
      <x:c r="CN13352" t="str">
        <x:v>Rights_Coverage_View</x:v>
      </x:c>
      <x:c r="CO13352" t="n">
        <x:f>IFERROR(IF(AND(TYPE('Workbook_Formula_Guard'!A767)=TYPE(CN13352),ISBLANK('Workbook_Formula_Guard'!A767)=ISBLANK(CN13352),EXACT('Workbook_Formula_Guard'!A767,CN13352)),0,1),1)</x:f>
        <x:v>0</x:v>
      </x:c>
    </x:row>
    <x:row r="13353">
      <x:c r="CL13353" t="str">
        <x:v>Workbook_Formula_Guard</x:v>
      </x:c>
      <x:c r="CM13353" t="str">
        <x:v>B767</x:v>
      </x:c>
      <x:c r="CN13353" t="str">
        <x:v>L71</x:v>
      </x:c>
      <x:c r="CO13353" t="n">
        <x:f>IFERROR(IF(AND(TYPE('Workbook_Formula_Guard'!B767)=TYPE(CN13353),ISBLANK('Workbook_Formula_Guard'!B767)=ISBLANK(CN13353),EXACT('Workbook_Formula_Guard'!B767,CN13353)),0,1),1)</x:f>
        <x:v>0</x:v>
      </x:c>
    </x:row>
    <x:row r="13354">
      <x:c r="CL13354" t="str">
        <x:v>Workbook_Formula_Guard</x:v>
      </x:c>
      <x:c r="CM13354" t="str">
        <x:v>C767</x:v>
      </x:c>
      <x:c r="CN13354" t="str">
        <x:v>F:=TRIM(B71)</x:v>
      </x:c>
      <x:c r="CO13354" t="n">
        <x:f>IFERROR(IF(AND(TYPE('Workbook_Formula_Guard'!C767)=TYPE(CN13354),ISBLANK('Workbook_Formula_Guard'!C767)=ISBLANK(CN13354),EXACT('Workbook_Formula_Guard'!C767,CN13354)),0,1),1)</x:f>
        <x:v>0</x:v>
      </x:c>
    </x:row>
    <x:row r="13355">
      <x:c r="CL13355" t="str">
        <x:v>Workbook_Formula_Guard</x:v>
      </x:c>
      <x:c r="CM13355" t="str">
        <x:v>A768</x:v>
      </x:c>
      <x:c r="CN13355" t="str">
        <x:v>Rights_Coverage_View</x:v>
      </x:c>
      <x:c r="CO13355" t="n">
        <x:f>IFERROR(IF(AND(TYPE('Workbook_Formula_Guard'!A768)=TYPE(CN13355),ISBLANK('Workbook_Formula_Guard'!A768)=ISBLANK(CN13355),EXACT('Workbook_Formula_Guard'!A768,CN13355)),0,1),1)</x:f>
        <x:v>0</x:v>
      </x:c>
    </x:row>
    <x:row r="13356">
      <x:c r="CL13356" t="str">
        <x:v>Workbook_Formula_Guard</x:v>
      </x:c>
      <x:c r="CM13356" t="str">
        <x:v>B768</x:v>
      </x:c>
      <x:c r="CN13356" t="str">
        <x:v>M71</x:v>
      </x:c>
      <x:c r="CO13356" t="n">
        <x:f>IFERROR(IF(AND(TYPE('Workbook_Formula_Guard'!B768)=TYPE(CN13356),ISBLANK('Workbook_Formula_Guard'!B768)=ISBLANK(CN13356),EXACT('Workbook_Formula_Guard'!B768,CN13356)),0,1),1)</x:f>
        <x:v>0</x:v>
      </x:c>
    </x:row>
    <x:row r="13357">
      <x:c r="CL13357" t="str">
        <x:v>Workbook_Formula_Guard</x:v>
      </x:c>
      <x:c r="CM13357" t="str">
        <x:v>C768</x:v>
      </x:c>
      <x:c r="CN13357" t="str">
        <x:v>F:=IF(ISNUMBER($H71),$H71,"")</x:v>
      </x:c>
      <x:c r="CO13357" t="n">
        <x:f>IFERROR(IF(AND(TYPE('Workbook_Formula_Guard'!C768)=TYPE(CN13357),ISBLANK('Workbook_Formula_Guard'!C768)=ISBLANK(CN13357),EXACT('Workbook_Formula_Guard'!C768,CN13357)),0,1),1)</x:f>
        <x:v>0</x:v>
      </x:c>
    </x:row>
    <x:row r="13358">
      <x:c r="CL13358" t="str">
        <x:v>Workbook_Formula_Guard</x:v>
      </x:c>
      <x:c r="CM13358" t="str">
        <x:v>A769</x:v>
      </x:c>
      <x:c r="CN13358" t="str">
        <x:v>Rights_Coverage_View</x:v>
      </x:c>
      <x:c r="CO13358" t="n">
        <x:f>IFERROR(IF(AND(TYPE('Workbook_Formula_Guard'!A769)=TYPE(CN13358),ISBLANK('Workbook_Formula_Guard'!A769)=ISBLANK(CN13358),EXACT('Workbook_Formula_Guard'!A769,CN13358)),0,1),1)</x:f>
        <x:v>0</x:v>
      </x:c>
    </x:row>
    <x:row r="13359">
      <x:c r="CL13359" t="str">
        <x:v>Workbook_Formula_Guard</x:v>
      </x:c>
      <x:c r="CM13359" t="str">
        <x:v>B769</x:v>
      </x:c>
      <x:c r="CN13359" t="str">
        <x:v>N71</x:v>
      </x:c>
      <x:c r="CO13359" t="n">
        <x:f>IFERROR(IF(AND(TYPE('Workbook_Formula_Guard'!B769)=TYPE(CN13359),ISBLANK('Workbook_Formula_Guard'!B769)=ISBLANK(CN13359),EXACT('Workbook_Formula_Guard'!B769,CN13359)),0,1),1)</x:f>
        <x:v>0</x:v>
      </x:c>
    </x:row>
    <x:row r="13360">
      <x:c r="CL13360" t="str">
        <x:v>Workbook_Formula_Guard</x:v>
      </x:c>
      <x:c r="CM13360" t="str">
        <x:v>C769</x:v>
      </x:c>
      <x:c r="CN13360" t="str">
        <x:v>F:=IF(ISNUMBER($I71),$I71,"")</x:v>
      </x:c>
      <x:c r="CO13360" t="n">
        <x:f>IFERROR(IF(AND(TYPE('Workbook_Formula_Guard'!C769)=TYPE(CN13360),ISBLANK('Workbook_Formula_Guard'!C769)=ISBLANK(CN13360),EXACT('Workbook_Formula_Guard'!C769,CN13360)),0,1),1)</x:f>
        <x:v>0</x:v>
      </x:c>
    </x:row>
    <x:row r="13361">
      <x:c r="CL13361" t="str">
        <x:v>Workbook_Formula_Guard</x:v>
      </x:c>
      <x:c r="CM13361" t="str">
        <x:v>A770</x:v>
      </x:c>
      <x:c r="CN13361" t="str">
        <x:v>Rights_Coverage_View</x:v>
      </x:c>
      <x:c r="CO13361" t="n">
        <x:f>IFERROR(IF(AND(TYPE('Workbook_Formula_Guard'!A770)=TYPE(CN13361),ISBLANK('Workbook_Formula_Guard'!A770)=ISBLANK(CN13361),EXACT('Workbook_Formula_Guard'!A770,CN13361)),0,1),1)</x:f>
        <x:v>0</x:v>
      </x:c>
    </x:row>
    <x:row r="13362">
      <x:c r="CL13362" t="str">
        <x:v>Workbook_Formula_Guard</x:v>
      </x:c>
      <x:c r="CM13362" t="str">
        <x:v>B770</x:v>
      </x:c>
      <x:c r="CN13362" t="str">
        <x:v>O71</x:v>
      </x:c>
      <x:c r="CO13362" t="n">
        <x:f>IFERROR(IF(AND(TYPE('Workbook_Formula_Guard'!B770)=TYPE(CN13362),ISBLANK('Workbook_Formula_Guard'!B770)=ISBLANK(CN13362),EXACT('Workbook_Formula_Guard'!B770,CN13362)),0,1),1)</x:f>
        <x:v>0</x:v>
      </x:c>
    </x:row>
    <x:row r="13363">
      <x:c r="CL13363" t="str">
        <x:v>Workbook_Formula_Guard</x:v>
      </x:c>
      <x:c r="CM13363" t="str">
        <x:v>C770</x:v>
      </x:c>
      <x:c r="CN13363" t="str">
        <x:v>F:=IF(ISNUMBER($M71),$B71&amp;"|"&amp;ROUND($M71*1000000000000,0),"")</x:v>
      </x:c>
      <x:c r="CO13363" t="n">
        <x:f>IFERROR(IF(AND(TYPE('Workbook_Formula_Guard'!C770)=TYPE(CN13363),ISBLANK('Workbook_Formula_Guard'!C770)=ISBLANK(CN13363),EXACT('Workbook_Formula_Guard'!C770,CN13363)),0,1),1)</x:f>
        <x:v>0</x:v>
      </x:c>
    </x:row>
    <x:row r="13364">
      <x:c r="CL13364" t="str">
        <x:v>Workbook_Formula_Guard</x:v>
      </x:c>
      <x:c r="CM13364" t="str">
        <x:v>A771</x:v>
      </x:c>
      <x:c r="CN13364" t="str">
        <x:v>Rights_Coverage_View</x:v>
      </x:c>
      <x:c r="CO13364" t="n">
        <x:f>IFERROR(IF(AND(TYPE('Workbook_Formula_Guard'!A771)=TYPE(CN13364),ISBLANK('Workbook_Formula_Guard'!A771)=ISBLANK(CN13364),EXACT('Workbook_Formula_Guard'!A771,CN13364)),0,1),1)</x:f>
        <x:v>0</x:v>
      </x:c>
    </x:row>
    <x:row r="13365">
      <x:c r="CL13365" t="str">
        <x:v>Workbook_Formula_Guard</x:v>
      </x:c>
      <x:c r="CM13365" t="str">
        <x:v>B771</x:v>
      </x:c>
      <x:c r="CN13365" t="str">
        <x:v>P71</x:v>
      </x:c>
      <x:c r="CO13365" t="n">
        <x:f>IFERROR(IF(AND(TYPE('Workbook_Formula_Guard'!B771)=TYPE(CN13365),ISBLANK('Workbook_Formula_Guard'!B771)=ISBLANK(CN13365),EXACT('Workbook_Formula_Guard'!B771,CN13365)),0,1),1)</x:f>
        <x:v>0</x:v>
      </x:c>
    </x:row>
    <x:row r="13366">
      <x:c r="CL13366" t="str">
        <x:v>Workbook_Formula_Guard</x:v>
      </x:c>
      <x:c r="CM13366" t="str">
        <x:v>C771</x:v>
      </x:c>
      <x:c r="CN13366" t="str">
        <x:v>F:=IF(ISNUMBER($N71),$B71&amp;"|"&amp;ROUND($N71*1000000000000,0),"")</x:v>
      </x:c>
      <x:c r="CO13366" t="n">
        <x:f>IFERROR(IF(AND(TYPE('Workbook_Formula_Guard'!C771)=TYPE(CN13366),ISBLANK('Workbook_Formula_Guard'!C771)=ISBLANK(CN13366),EXACT('Workbook_Formula_Guard'!C771,CN13366)),0,1),1)</x:f>
        <x:v>0</x:v>
      </x:c>
    </x:row>
    <x:row r="13367">
      <x:c r="CL13367" t="str">
        <x:v>Workbook_Formula_Guard</x:v>
      </x:c>
      <x:c r="CM13367" t="str">
        <x:v>A772</x:v>
      </x:c>
      <x:c r="CN13367" t="str">
        <x:v>Impact_Input</x:v>
      </x:c>
      <x:c r="CO13367" t="n">
        <x:f>IFERROR(IF(AND(TYPE('Workbook_Formula_Guard'!A772)=TYPE(CN13367),ISBLANK('Workbook_Formula_Guard'!A772)=ISBLANK(CN13367),EXACT('Workbook_Formula_Guard'!A772,CN13367)),0,1),1)</x:f>
        <x:v>0</x:v>
      </x:c>
    </x:row>
    <x:row r="13368">
      <x:c r="CL13368" t="str">
        <x:v>Workbook_Formula_Guard</x:v>
      </x:c>
      <x:c r="CM13368" t="str">
        <x:v>B772</x:v>
      </x:c>
      <x:c r="CN13368" t="str">
        <x:v>M7</x:v>
      </x:c>
      <x:c r="CO13368" t="n">
        <x:f>IFERROR(IF(AND(TYPE('Workbook_Formula_Guard'!B772)=TYPE(CN13368),ISBLANK('Workbook_Formula_Guard'!B772)=ISBLANK(CN13368),EXACT('Workbook_Formula_Guard'!B772,CN13368)),0,1),1)</x:f>
        <x:v>0</x:v>
      </x:c>
    </x:row>
    <x:row r="13369">
      <x:c r="CL13369" t="str">
        <x:v>Workbook_Formula_Guard</x:v>
      </x:c>
      <x:c r="CM13369" t="str">
        <x:v>C772</x:v>
      </x:c>
      <x:c r="CN13369" t="inlineStr">
        <x:is>
          <x:t xml:space="preserve">F:=IFERROR(IF(COUNTA(F7:L7)&gt;COUNT(F7:L7),"INVALID_INPUT",IFERROR(IF(COUNT(F7:L7)=7,IF(AND(F7&gt;=-1,F7&lt;=1,G7&gt;=0,G7&lt;=1,H7&gt;=0,H7&lt;=1,I7&gt;=0.1,I7&lt;=1,J7&gt;0,K7=1,OR(L7=0,L7=1),OR(B7="A",B7="B"),OR(C7="U1",C7="U2",C7="U3",C7="U4",C7="U5",C7="U6",C7="U7"),OR(D7="D1",D7="D2",D7="D3",D7="D4",D7="D5",D7="D6",D7="D7")),MIN(1,LN(1+MAX(J7,CANON!$B$27))/LN(1+CANON!$B$25)),"INVALID_INPUT"),"UNKNOWN_INPUT"),"INVALID_INPUT")),"INVALID_INPUT")</x:t>
        </x:is>
      </x:c>
      <x:c r="CO13369" t="n">
        <x:f>IFERROR(IF(AND(TYPE('Workbook_Formula_Guard'!C772)=TYPE(CN13369),ISBLANK('Workbook_Formula_Guard'!C772)=ISBLANK(CN13369),EXACT('Workbook_Formula_Guard'!C772,CN13369)),0,1),1)</x:f>
        <x:v>0</x:v>
      </x:c>
    </x:row>
    <x:row r="13370">
      <x:c r="CL13370" t="str">
        <x:v>Workbook_Formula_Guard</x:v>
      </x:c>
      <x:c r="CM13370" t="str">
        <x:v>A773</x:v>
      </x:c>
      <x:c r="CN13370" t="str">
        <x:v>Impact_Input</x:v>
      </x:c>
      <x:c r="CO13370" t="n">
        <x:f>IFERROR(IF(AND(TYPE('Workbook_Formula_Guard'!A773)=TYPE(CN13370),ISBLANK('Workbook_Formula_Guard'!A773)=ISBLANK(CN13370),EXACT('Workbook_Formula_Guard'!A773,CN13370)),0,1),1)</x:f>
        <x:v>0</x:v>
      </x:c>
    </x:row>
    <x:row r="13371">
      <x:c r="CL13371" t="str">
        <x:v>Workbook_Formula_Guard</x:v>
      </x:c>
      <x:c r="CM13371" t="str">
        <x:v>B773</x:v>
      </x:c>
      <x:c r="CN13371" t="str">
        <x:v>N7</x:v>
      </x:c>
      <x:c r="CO13371" t="n">
        <x:f>IFERROR(IF(AND(TYPE('Workbook_Formula_Guard'!B773)=TYPE(CN13371),ISBLANK('Workbook_Formula_Guard'!B773)=ISBLANK(CN13371),EXACT('Workbook_Formula_Guard'!B773,CN13371)),0,1),1)</x:f>
        <x:v>0</x:v>
      </x:c>
    </x:row>
    <x:row r="13372">
      <x:c r="CL13372" t="str">
        <x:v>Workbook_Formula_Guard</x:v>
      </x:c>
      <x:c r="CM13372" t="str">
        <x:v>C773</x:v>
      </x:c>
      <x:c r="CN13372" t="inlineStr">
        <x:is>
          <x:t xml:space="preserve">F:=IFERROR(IF(COUNTA(F7:L7)&gt;COUNT(F7:L7),"INVALID_INPUT",IFERROR(IF(COUNT(F7:L7)=7,IF(AND(F7&gt;=-1,F7&lt;=1,G7&gt;=0,G7&lt;=1,H7&gt;=0,H7&lt;=1,I7&gt;=0.1,I7&lt;=1,J7&gt;0,K7=1,OR(L7=0,L7=1),OR(B7="A",B7="B"),OR(C7="U1",C7="U2",C7="U3",C7="U4",C7="U5",C7="U6",C7="U7"),OR(D7="D1",D7="D2",D7="D3",D7="D4",D7="D5",D7="D6",D7="D7")),F7*G7*H7*I7*K7*L7*M7,"INVALID_INPUT"),"UNKNOWN_INPUT"),"INVALID_INPUT")),"INVALID_INPUT")</x:t>
        </x:is>
      </x:c>
      <x:c r="CO13372" t="n">
        <x:f>IFERROR(IF(AND(TYPE('Workbook_Formula_Guard'!C773)=TYPE(CN13372),ISBLANK('Workbook_Formula_Guard'!C773)=ISBLANK(CN13372),EXACT('Workbook_Formula_Guard'!C773,CN13372)),0,1),1)</x:f>
        <x:v>0</x:v>
      </x:c>
    </x:row>
    <x:row r="13373">
      <x:c r="CL13373" t="str">
        <x:v>Workbook_Formula_Guard</x:v>
      </x:c>
      <x:c r="CM13373" t="str">
        <x:v>A774</x:v>
      </x:c>
      <x:c r="CN13373" t="str">
        <x:v>Impact_Input</x:v>
      </x:c>
      <x:c r="CO13373" t="n">
        <x:f>IFERROR(IF(AND(TYPE('Workbook_Formula_Guard'!A774)=TYPE(CN13373),ISBLANK('Workbook_Formula_Guard'!A774)=ISBLANK(CN13373),EXACT('Workbook_Formula_Guard'!A774,CN13373)),0,1),1)</x:f>
        <x:v>0</x:v>
      </x:c>
    </x:row>
    <x:row r="13374">
      <x:c r="CL13374" t="str">
        <x:v>Workbook_Formula_Guard</x:v>
      </x:c>
      <x:c r="CM13374" t="str">
        <x:v>B774</x:v>
      </x:c>
      <x:c r="CN13374" t="str">
        <x:v>U7</x:v>
      </x:c>
      <x:c r="CO13374" t="n">
        <x:f>IFERROR(IF(AND(TYPE('Workbook_Formula_Guard'!B774)=TYPE(CN13374),ISBLANK('Workbook_Formula_Guard'!B774)=ISBLANK(CN13374),EXACT('Workbook_Formula_Guard'!B774,CN13374)),0,1),1)</x:f>
        <x:v>0</x:v>
      </x:c>
    </x:row>
    <x:row r="13375">
      <x:c r="CL13375" t="str">
        <x:v>Workbook_Formula_Guard</x:v>
      </x:c>
      <x:c r="CM13375" t="str">
        <x:v>C774</x:v>
      </x:c>
      <x:c r="CN13375" t="inlineStr">
        <x:is>
          <x:t xml:space="preserve">F:=IFERROR(IF(COUNTA(F7:L7)&gt;COUNT(F7:L7),"INVALID_INPUT",IFERROR(IF(COUNT(F7:L7)=7,IF(AND(F7&gt;=-1,F7&lt;=1,G7&gt;=0,G7&lt;=1,H7&gt;=0,H7&lt;=1,I7&gt;=0.1,I7&lt;=1,J7&gt;0,K7=1,OR(L7=0,L7=1),OR(B7="A",B7="B"),OR(C7="U1",C7="U2",C7="U3",C7="U4",C7="U5",C7="U6",C7="U7"),OR(D7="D1",D7="D2",D7="D3",D7="D4",D7="D5",D7="D6",D7="D7")),F7*G7*H7*I7*K7*M7,"INVALID_INPUT"),"UNKNOWN_INPUT"),"INVALID_INPUT")),"INVALID_INPUT")</x:t>
        </x:is>
      </x:c>
      <x:c r="CO13375" t="n">
        <x:f>IFERROR(IF(AND(TYPE('Workbook_Formula_Guard'!C774)=TYPE(CN13375),ISBLANK('Workbook_Formula_Guard'!C774)=ISBLANK(CN13375),EXACT('Workbook_Formula_Guard'!C774,CN13375)),0,1),1)</x:f>
        <x:v>0</x:v>
      </x:c>
    </x:row>
    <x:row r="13376">
      <x:c r="CL13376" t="str">
        <x:v>Workbook_Formula_Guard</x:v>
      </x:c>
      <x:c r="CM13376" t="str">
        <x:v>A775</x:v>
      </x:c>
      <x:c r="CN13376" t="str">
        <x:v>Impact_Input</x:v>
      </x:c>
      <x:c r="CO13376" t="n">
        <x:f>IFERROR(IF(AND(TYPE('Workbook_Formula_Guard'!A775)=TYPE(CN13376),ISBLANK('Workbook_Formula_Guard'!A775)=ISBLANK(CN13376),EXACT('Workbook_Formula_Guard'!A775,CN13376)),0,1),1)</x:f>
        <x:v>0</x:v>
      </x:c>
    </x:row>
    <x:row r="13377">
      <x:c r="CL13377" t="str">
        <x:v>Workbook_Formula_Guard</x:v>
      </x:c>
      <x:c r="CM13377" t="str">
        <x:v>B775</x:v>
      </x:c>
      <x:c r="CN13377" t="str">
        <x:v>V7</x:v>
      </x:c>
      <x:c r="CO13377" t="n">
        <x:f>IFERROR(IF(AND(TYPE('Workbook_Formula_Guard'!B775)=TYPE(CN13377),ISBLANK('Workbook_Formula_Guard'!B775)=ISBLANK(CN13377),EXACT('Workbook_Formula_Guard'!B775,CN13377)),0,1),1)</x:f>
        <x:v>0</x:v>
      </x:c>
    </x:row>
    <x:row r="13378">
      <x:c r="CL13378" t="str">
        <x:v>Workbook_Formula_Guard</x:v>
      </x:c>
      <x:c r="CM13378" t="str">
        <x:v>C775</x:v>
      </x:c>
      <x:c r="CN13378" t="inlineStr">
        <x:is>
          <x:t xml:space="preserve">F:=IFERROR(IF(COUNTA(F7:L7)&gt;COUNT(F7:L7),"INVALID_INPUT",IFERROR(IF(COUNT(F7:L7)=7,IF(AND(F7&gt;=-1,F7&lt;=1,G7&gt;=0,G7&lt;=1,H7&gt;=0,H7&lt;=1,I7&gt;=0.1,I7&lt;=1,J7&gt;0,K7=1,OR(L7=0,L7=1),OR(B7="A",B7="B"),OR(C7="U1",C7="U2",C7="U3",C7="U4",C7="U5",C7="U6",C7="U7"),OR(D7="D1",D7="D2",D7="D3",D7="D4",D7="D5",D7="D6",D7="D7")),F7*G7*H7*I7*K7*L7*M7,"INVALID_INPUT"),"UNKNOWN_INPUT"),"INVALID_INPUT")),"INVALID_INPUT")</x:t>
        </x:is>
      </x:c>
      <x:c r="CO13378" t="n">
        <x:f>IFERROR(IF(AND(TYPE('Workbook_Formula_Guard'!C775)=TYPE(CN13378),ISBLANK('Workbook_Formula_Guard'!C775)=ISBLANK(CN13378),EXACT('Workbook_Formula_Guard'!C775,CN13378)),0,1),1)</x:f>
        <x:v>0</x:v>
      </x:c>
    </x:row>
    <x:row r="13379">
      <x:c r="CL13379" t="str">
        <x:v>Workbook_Formula_Guard</x:v>
      </x:c>
      <x:c r="CM13379" t="str">
        <x:v>A776</x:v>
      </x:c>
      <x:c r="CN13379" t="str">
        <x:v>Impact_Input</x:v>
      </x:c>
      <x:c r="CO13379" t="n">
        <x:f>IFERROR(IF(AND(TYPE('Workbook_Formula_Guard'!A776)=TYPE(CN13379),ISBLANK('Workbook_Formula_Guard'!A776)=ISBLANK(CN13379),EXACT('Workbook_Formula_Guard'!A776,CN13379)),0,1),1)</x:f>
        <x:v>0</x:v>
      </x:c>
    </x:row>
    <x:row r="13380">
      <x:c r="CL13380" t="str">
        <x:v>Workbook_Formula_Guard</x:v>
      </x:c>
      <x:c r="CM13380" t="str">
        <x:v>B776</x:v>
      </x:c>
      <x:c r="CN13380" t="str">
        <x:v>M8</x:v>
      </x:c>
      <x:c r="CO13380" t="n">
        <x:f>IFERROR(IF(AND(TYPE('Workbook_Formula_Guard'!B776)=TYPE(CN13380),ISBLANK('Workbook_Formula_Guard'!B776)=ISBLANK(CN13380),EXACT('Workbook_Formula_Guard'!B776,CN13380)),0,1),1)</x:f>
        <x:v>0</x:v>
      </x:c>
    </x:row>
    <x:row r="13381">
      <x:c r="CL13381" t="str">
        <x:v>Workbook_Formula_Guard</x:v>
      </x:c>
      <x:c r="CM13381" t="str">
        <x:v>C776</x:v>
      </x:c>
      <x:c r="CN13381" t="inlineStr">
        <x:is>
          <x:t xml:space="preserve">F:=IFERROR(IF(COUNTA(F8:L8)&gt;COUNT(F8:L8),"INVALID_INPUT",IFERROR(IF(COUNT(F8:L8)=7,IF(AND(F8&gt;=-1,F8&lt;=1,G8&gt;=0,G8&lt;=1,H8&gt;=0,H8&lt;=1,I8&gt;=0.1,I8&lt;=1,J8&gt;0,K8=1,OR(L8=0,L8=1),OR(B8="A",B8="B"),OR(C8="U1",C8="U2",C8="U3",C8="U4",C8="U5",C8="U6",C8="U7"),OR(D8="D1",D8="D2",D8="D3",D8="D4",D8="D5",D8="D6",D8="D7")),MIN(1,LN(1+MAX(J8,CANON!$B$27))/LN(1+CANON!$B$25)),"INVALID_INPUT"),"UNKNOWN_INPUT"),"INVALID_INPUT")),"INVALID_INPUT")</x:t>
        </x:is>
      </x:c>
      <x:c r="CO13381" t="n">
        <x:f>IFERROR(IF(AND(TYPE('Workbook_Formula_Guard'!C776)=TYPE(CN13381),ISBLANK('Workbook_Formula_Guard'!C776)=ISBLANK(CN13381),EXACT('Workbook_Formula_Guard'!C776,CN13381)),0,1),1)</x:f>
        <x:v>0</x:v>
      </x:c>
    </x:row>
    <x:row r="13382">
      <x:c r="CL13382" t="str">
        <x:v>Workbook_Formula_Guard</x:v>
      </x:c>
      <x:c r="CM13382" t="str">
        <x:v>A777</x:v>
      </x:c>
      <x:c r="CN13382" t="str">
        <x:v>Impact_Input</x:v>
      </x:c>
      <x:c r="CO13382" t="n">
        <x:f>IFERROR(IF(AND(TYPE('Workbook_Formula_Guard'!A777)=TYPE(CN13382),ISBLANK('Workbook_Formula_Guard'!A777)=ISBLANK(CN13382),EXACT('Workbook_Formula_Guard'!A777,CN13382)),0,1),1)</x:f>
        <x:v>0</x:v>
      </x:c>
    </x:row>
    <x:row r="13383">
      <x:c r="CL13383" t="str">
        <x:v>Workbook_Formula_Guard</x:v>
      </x:c>
      <x:c r="CM13383" t="str">
        <x:v>B777</x:v>
      </x:c>
      <x:c r="CN13383" t="str">
        <x:v>N8</x:v>
      </x:c>
      <x:c r="CO13383" t="n">
        <x:f>IFERROR(IF(AND(TYPE('Workbook_Formula_Guard'!B777)=TYPE(CN13383),ISBLANK('Workbook_Formula_Guard'!B777)=ISBLANK(CN13383),EXACT('Workbook_Formula_Guard'!B777,CN13383)),0,1),1)</x:f>
        <x:v>0</x:v>
      </x:c>
    </x:row>
    <x:row r="13384">
      <x:c r="CL13384" t="str">
        <x:v>Workbook_Formula_Guard</x:v>
      </x:c>
      <x:c r="CM13384" t="str">
        <x:v>C777</x:v>
      </x:c>
      <x:c r="CN13384" t="inlineStr">
        <x:is>
          <x:t xml:space="preserve">F:=IFERROR(IF(COUNTA(F8:L8)&gt;COUNT(F8:L8),"INVALID_INPUT",IFERROR(IF(COUNT(F8:L8)=7,IF(AND(F8&gt;=-1,F8&lt;=1,G8&gt;=0,G8&lt;=1,H8&gt;=0,H8&lt;=1,I8&gt;=0.1,I8&lt;=1,J8&gt;0,K8=1,OR(L8=0,L8=1),OR(B8="A",B8="B"),OR(C8="U1",C8="U2",C8="U3",C8="U4",C8="U5",C8="U6",C8="U7"),OR(D8="D1",D8="D2",D8="D3",D8="D4",D8="D5",D8="D6",D8="D7")),F8*G8*H8*I8*K8*L8*M8,"INVALID_INPUT"),"UNKNOWN_INPUT"),"INVALID_INPUT")),"INVALID_INPUT")</x:t>
        </x:is>
      </x:c>
      <x:c r="CO13384" t="n">
        <x:f>IFERROR(IF(AND(TYPE('Workbook_Formula_Guard'!C777)=TYPE(CN13384),ISBLANK('Workbook_Formula_Guard'!C777)=ISBLANK(CN13384),EXACT('Workbook_Formula_Guard'!C777,CN13384)),0,1),1)</x:f>
        <x:v>0</x:v>
      </x:c>
    </x:row>
    <x:row r="13385">
      <x:c r="CL13385" t="str">
        <x:v>Workbook_Formula_Guard</x:v>
      </x:c>
      <x:c r="CM13385" t="str">
        <x:v>A778</x:v>
      </x:c>
      <x:c r="CN13385" t="str">
        <x:v>Impact_Input</x:v>
      </x:c>
      <x:c r="CO13385" t="n">
        <x:f>IFERROR(IF(AND(TYPE('Workbook_Formula_Guard'!A778)=TYPE(CN13385),ISBLANK('Workbook_Formula_Guard'!A778)=ISBLANK(CN13385),EXACT('Workbook_Formula_Guard'!A778,CN13385)),0,1),1)</x:f>
        <x:v>0</x:v>
      </x:c>
    </x:row>
    <x:row r="13386">
      <x:c r="CL13386" t="str">
        <x:v>Workbook_Formula_Guard</x:v>
      </x:c>
      <x:c r="CM13386" t="str">
        <x:v>B778</x:v>
      </x:c>
      <x:c r="CN13386" t="str">
        <x:v>U8</x:v>
      </x:c>
      <x:c r="CO13386" t="n">
        <x:f>IFERROR(IF(AND(TYPE('Workbook_Formula_Guard'!B778)=TYPE(CN13386),ISBLANK('Workbook_Formula_Guard'!B778)=ISBLANK(CN13386),EXACT('Workbook_Formula_Guard'!B778,CN13386)),0,1),1)</x:f>
        <x:v>0</x:v>
      </x:c>
    </x:row>
    <x:row r="13387">
      <x:c r="CL13387" t="str">
        <x:v>Workbook_Formula_Guard</x:v>
      </x:c>
      <x:c r="CM13387" t="str">
        <x:v>C778</x:v>
      </x:c>
      <x:c r="CN13387" t="inlineStr">
        <x:is>
          <x:t xml:space="preserve">F:=IFERROR(IF(COUNTA(F8:L8)&gt;COUNT(F8:L8),"INVALID_INPUT",IFERROR(IF(COUNT(F8:L8)=7,IF(AND(F8&gt;=-1,F8&lt;=1,G8&gt;=0,G8&lt;=1,H8&gt;=0,H8&lt;=1,I8&gt;=0.1,I8&lt;=1,J8&gt;0,K8=1,OR(L8=0,L8=1),OR(B8="A",B8="B"),OR(C8="U1",C8="U2",C8="U3",C8="U4",C8="U5",C8="U6",C8="U7"),OR(D8="D1",D8="D2",D8="D3",D8="D4",D8="D5",D8="D6",D8="D7")),F8*G8*H8*I8*K8*M8,"INVALID_INPUT"),"UNKNOWN_INPUT"),"INVALID_INPUT")),"INVALID_INPUT")</x:t>
        </x:is>
      </x:c>
      <x:c r="CO13387" t="n">
        <x:f>IFERROR(IF(AND(TYPE('Workbook_Formula_Guard'!C778)=TYPE(CN13387),ISBLANK('Workbook_Formula_Guard'!C778)=ISBLANK(CN13387),EXACT('Workbook_Formula_Guard'!C778,CN13387)),0,1),1)</x:f>
        <x:v>0</x:v>
      </x:c>
    </x:row>
    <x:row r="13388">
      <x:c r="CL13388" t="str">
        <x:v>Workbook_Formula_Guard</x:v>
      </x:c>
      <x:c r="CM13388" t="str">
        <x:v>A779</x:v>
      </x:c>
      <x:c r="CN13388" t="str">
        <x:v>Impact_Input</x:v>
      </x:c>
      <x:c r="CO13388" t="n">
        <x:f>IFERROR(IF(AND(TYPE('Workbook_Formula_Guard'!A779)=TYPE(CN13388),ISBLANK('Workbook_Formula_Guard'!A779)=ISBLANK(CN13388),EXACT('Workbook_Formula_Guard'!A779,CN13388)),0,1),1)</x:f>
        <x:v>0</x:v>
      </x:c>
    </x:row>
    <x:row r="13389">
      <x:c r="CL13389" t="str">
        <x:v>Workbook_Formula_Guard</x:v>
      </x:c>
      <x:c r="CM13389" t="str">
        <x:v>B779</x:v>
      </x:c>
      <x:c r="CN13389" t="str">
        <x:v>V8</x:v>
      </x:c>
      <x:c r="CO13389" t="n">
        <x:f>IFERROR(IF(AND(TYPE('Workbook_Formula_Guard'!B779)=TYPE(CN13389),ISBLANK('Workbook_Formula_Guard'!B779)=ISBLANK(CN13389),EXACT('Workbook_Formula_Guard'!B779,CN13389)),0,1),1)</x:f>
        <x:v>0</x:v>
      </x:c>
    </x:row>
    <x:row r="13390">
      <x:c r="CL13390" t="str">
        <x:v>Workbook_Formula_Guard</x:v>
      </x:c>
      <x:c r="CM13390" t="str">
        <x:v>C779</x:v>
      </x:c>
      <x:c r="CN13390" t="inlineStr">
        <x:is>
          <x:t xml:space="preserve">F:=IFERROR(IF(COUNTA(F8:L8)&gt;COUNT(F8:L8),"INVALID_INPUT",IFERROR(IF(COUNT(F8:L8)=7,IF(AND(F8&gt;=-1,F8&lt;=1,G8&gt;=0,G8&lt;=1,H8&gt;=0,H8&lt;=1,I8&gt;=0.1,I8&lt;=1,J8&gt;0,K8=1,OR(L8=0,L8=1),OR(B8="A",B8="B"),OR(C8="U1",C8="U2",C8="U3",C8="U4",C8="U5",C8="U6",C8="U7"),OR(D8="D1",D8="D2",D8="D3",D8="D4",D8="D5",D8="D6",D8="D7")),F8*G8*H8*I8*K8*L8*M8,"INVALID_INPUT"),"UNKNOWN_INPUT"),"INVALID_INPUT")),"INVALID_INPUT")</x:t>
        </x:is>
      </x:c>
      <x:c r="CO13390" t="n">
        <x:f>IFERROR(IF(AND(TYPE('Workbook_Formula_Guard'!C779)=TYPE(CN13390),ISBLANK('Workbook_Formula_Guard'!C779)=ISBLANK(CN13390),EXACT('Workbook_Formula_Guard'!C779,CN13390)),0,1),1)</x:f>
        <x:v>0</x:v>
      </x:c>
    </x:row>
    <x:row r="13391">
      <x:c r="CL13391" t="str">
        <x:v>Workbook_Formula_Guard</x:v>
      </x:c>
      <x:c r="CM13391" t="str">
        <x:v>A780</x:v>
      </x:c>
      <x:c r="CN13391" t="str">
        <x:v>Impact_Input</x:v>
      </x:c>
      <x:c r="CO13391" t="n">
        <x:f>IFERROR(IF(AND(TYPE('Workbook_Formula_Guard'!A780)=TYPE(CN13391),ISBLANK('Workbook_Formula_Guard'!A780)=ISBLANK(CN13391),EXACT('Workbook_Formula_Guard'!A780,CN13391)),0,1),1)</x:f>
        <x:v>0</x:v>
      </x:c>
    </x:row>
    <x:row r="13392">
      <x:c r="CL13392" t="str">
        <x:v>Workbook_Formula_Guard</x:v>
      </x:c>
      <x:c r="CM13392" t="str">
        <x:v>B780</x:v>
      </x:c>
      <x:c r="CN13392" t="str">
        <x:v>M9</x:v>
      </x:c>
      <x:c r="CO13392" t="n">
        <x:f>IFERROR(IF(AND(TYPE('Workbook_Formula_Guard'!B780)=TYPE(CN13392),ISBLANK('Workbook_Formula_Guard'!B780)=ISBLANK(CN13392),EXACT('Workbook_Formula_Guard'!B780,CN13392)),0,1),1)</x:f>
        <x:v>0</x:v>
      </x:c>
    </x:row>
    <x:row r="13393">
      <x:c r="CL13393" t="str">
        <x:v>Workbook_Formula_Guard</x:v>
      </x:c>
      <x:c r="CM13393" t="str">
        <x:v>C780</x:v>
      </x:c>
      <x:c r="CN13393" t="inlineStr">
        <x:is>
          <x:t xml:space="preserve">F:=IFERROR(IF(COUNTA(F9:L9)&gt;COUNT(F9:L9),"INVALID_INPUT",IFERROR(IF(COUNT(F9:L9)=7,IF(AND(F9&gt;=-1,F9&lt;=1,G9&gt;=0,G9&lt;=1,H9&gt;=0,H9&lt;=1,I9&gt;=0.1,I9&lt;=1,J9&gt;0,K9=1,OR(L9=0,L9=1),OR(B9="A",B9="B"),OR(C9="U1",C9="U2",C9="U3",C9="U4",C9="U5",C9="U6",C9="U7"),OR(D9="D1",D9="D2",D9="D3",D9="D4",D9="D5",D9="D6",D9="D7")),MIN(1,LN(1+MAX(J9,CANON!$B$27))/LN(1+CANON!$B$25)),"INVALID_INPUT"),"UNKNOWN_INPUT"),"INVALID_INPUT")),"INVALID_INPUT")</x:t>
        </x:is>
      </x:c>
      <x:c r="CO13393" t="n">
        <x:f>IFERROR(IF(AND(TYPE('Workbook_Formula_Guard'!C780)=TYPE(CN13393),ISBLANK('Workbook_Formula_Guard'!C780)=ISBLANK(CN13393),EXACT('Workbook_Formula_Guard'!C780,CN13393)),0,1),1)</x:f>
        <x:v>0</x:v>
      </x:c>
    </x:row>
    <x:row r="13394">
      <x:c r="CL13394" t="str">
        <x:v>Workbook_Formula_Guard</x:v>
      </x:c>
      <x:c r="CM13394" t="str">
        <x:v>A781</x:v>
      </x:c>
      <x:c r="CN13394" t="str">
        <x:v>Impact_Input</x:v>
      </x:c>
      <x:c r="CO13394" t="n">
        <x:f>IFERROR(IF(AND(TYPE('Workbook_Formula_Guard'!A781)=TYPE(CN13394),ISBLANK('Workbook_Formula_Guard'!A781)=ISBLANK(CN13394),EXACT('Workbook_Formula_Guard'!A781,CN13394)),0,1),1)</x:f>
        <x:v>0</x:v>
      </x:c>
    </x:row>
    <x:row r="13395">
      <x:c r="CL13395" t="str">
        <x:v>Workbook_Formula_Guard</x:v>
      </x:c>
      <x:c r="CM13395" t="str">
        <x:v>B781</x:v>
      </x:c>
      <x:c r="CN13395" t="str">
        <x:v>N9</x:v>
      </x:c>
      <x:c r="CO13395" t="n">
        <x:f>IFERROR(IF(AND(TYPE('Workbook_Formula_Guard'!B781)=TYPE(CN13395),ISBLANK('Workbook_Formula_Guard'!B781)=ISBLANK(CN13395),EXACT('Workbook_Formula_Guard'!B781,CN13395)),0,1),1)</x:f>
        <x:v>0</x:v>
      </x:c>
    </x:row>
    <x:row r="13396">
      <x:c r="CL13396" t="str">
        <x:v>Workbook_Formula_Guard</x:v>
      </x:c>
      <x:c r="CM13396" t="str">
        <x:v>C781</x:v>
      </x:c>
      <x:c r="CN13396" t="inlineStr">
        <x:is>
          <x:t xml:space="preserve">F:=IFERROR(IF(COUNTA(F9:L9)&gt;COUNT(F9:L9),"INVALID_INPUT",IFERROR(IF(COUNT(F9:L9)=7,IF(AND(F9&gt;=-1,F9&lt;=1,G9&gt;=0,G9&lt;=1,H9&gt;=0,H9&lt;=1,I9&gt;=0.1,I9&lt;=1,J9&gt;0,K9=1,OR(L9=0,L9=1),OR(B9="A",B9="B"),OR(C9="U1",C9="U2",C9="U3",C9="U4",C9="U5",C9="U6",C9="U7"),OR(D9="D1",D9="D2",D9="D3",D9="D4",D9="D5",D9="D6",D9="D7")),F9*G9*H9*I9*K9*L9*M9,"INVALID_INPUT"),"UNKNOWN_INPUT"),"INVALID_INPUT")),"INVALID_INPUT")</x:t>
        </x:is>
      </x:c>
      <x:c r="CO13396" t="n">
        <x:f>IFERROR(IF(AND(TYPE('Workbook_Formula_Guard'!C781)=TYPE(CN13396),ISBLANK('Workbook_Formula_Guard'!C781)=ISBLANK(CN13396),EXACT('Workbook_Formula_Guard'!C781,CN13396)),0,1),1)</x:f>
        <x:v>0</x:v>
      </x:c>
    </x:row>
    <x:row r="13397">
      <x:c r="CL13397" t="str">
        <x:v>Workbook_Formula_Guard</x:v>
      </x:c>
      <x:c r="CM13397" t="str">
        <x:v>A782</x:v>
      </x:c>
      <x:c r="CN13397" t="str">
        <x:v>Impact_Input</x:v>
      </x:c>
      <x:c r="CO13397" t="n">
        <x:f>IFERROR(IF(AND(TYPE('Workbook_Formula_Guard'!A782)=TYPE(CN13397),ISBLANK('Workbook_Formula_Guard'!A782)=ISBLANK(CN13397),EXACT('Workbook_Formula_Guard'!A782,CN13397)),0,1),1)</x:f>
        <x:v>0</x:v>
      </x:c>
    </x:row>
    <x:row r="13398">
      <x:c r="CL13398" t="str">
        <x:v>Workbook_Formula_Guard</x:v>
      </x:c>
      <x:c r="CM13398" t="str">
        <x:v>B782</x:v>
      </x:c>
      <x:c r="CN13398" t="str">
        <x:v>U9</x:v>
      </x:c>
      <x:c r="CO13398" t="n">
        <x:f>IFERROR(IF(AND(TYPE('Workbook_Formula_Guard'!B782)=TYPE(CN13398),ISBLANK('Workbook_Formula_Guard'!B782)=ISBLANK(CN13398),EXACT('Workbook_Formula_Guard'!B782,CN13398)),0,1),1)</x:f>
        <x:v>0</x:v>
      </x:c>
    </x:row>
    <x:row r="13399">
      <x:c r="CL13399" t="str">
        <x:v>Workbook_Formula_Guard</x:v>
      </x:c>
      <x:c r="CM13399" t="str">
        <x:v>C782</x:v>
      </x:c>
      <x:c r="CN13399" t="inlineStr">
        <x:is>
          <x:t xml:space="preserve">F:=IFERROR(IF(COUNTA(F9:L9)&gt;COUNT(F9:L9),"INVALID_INPUT",IFERROR(IF(COUNT(F9:L9)=7,IF(AND(F9&gt;=-1,F9&lt;=1,G9&gt;=0,G9&lt;=1,H9&gt;=0,H9&lt;=1,I9&gt;=0.1,I9&lt;=1,J9&gt;0,K9=1,OR(L9=0,L9=1),OR(B9="A",B9="B"),OR(C9="U1",C9="U2",C9="U3",C9="U4",C9="U5",C9="U6",C9="U7"),OR(D9="D1",D9="D2",D9="D3",D9="D4",D9="D5",D9="D6",D9="D7")),F9*G9*H9*I9*K9*M9,"INVALID_INPUT"),"UNKNOWN_INPUT"),"INVALID_INPUT")),"INVALID_INPUT")</x:t>
        </x:is>
      </x:c>
      <x:c r="CO13399" t="n">
        <x:f>IFERROR(IF(AND(TYPE('Workbook_Formula_Guard'!C782)=TYPE(CN13399),ISBLANK('Workbook_Formula_Guard'!C782)=ISBLANK(CN13399),EXACT('Workbook_Formula_Guard'!C782,CN13399)),0,1),1)</x:f>
        <x:v>0</x:v>
      </x:c>
    </x:row>
    <x:row r="13400">
      <x:c r="CL13400" t="str">
        <x:v>Workbook_Formula_Guard</x:v>
      </x:c>
      <x:c r="CM13400" t="str">
        <x:v>A783</x:v>
      </x:c>
      <x:c r="CN13400" t="str">
        <x:v>Impact_Input</x:v>
      </x:c>
      <x:c r="CO13400" t="n">
        <x:f>IFERROR(IF(AND(TYPE('Workbook_Formula_Guard'!A783)=TYPE(CN13400),ISBLANK('Workbook_Formula_Guard'!A783)=ISBLANK(CN13400),EXACT('Workbook_Formula_Guard'!A783,CN13400)),0,1),1)</x:f>
        <x:v>0</x:v>
      </x:c>
    </x:row>
    <x:row r="13401">
      <x:c r="CL13401" t="str">
        <x:v>Workbook_Formula_Guard</x:v>
      </x:c>
      <x:c r="CM13401" t="str">
        <x:v>B783</x:v>
      </x:c>
      <x:c r="CN13401" t="str">
        <x:v>V9</x:v>
      </x:c>
      <x:c r="CO13401" t="n">
        <x:f>IFERROR(IF(AND(TYPE('Workbook_Formula_Guard'!B783)=TYPE(CN13401),ISBLANK('Workbook_Formula_Guard'!B783)=ISBLANK(CN13401),EXACT('Workbook_Formula_Guard'!B783,CN13401)),0,1),1)</x:f>
        <x:v>0</x:v>
      </x:c>
    </x:row>
    <x:row r="13402">
      <x:c r="CL13402" t="str">
        <x:v>Workbook_Formula_Guard</x:v>
      </x:c>
      <x:c r="CM13402" t="str">
        <x:v>C783</x:v>
      </x:c>
      <x:c r="CN13402" t="inlineStr">
        <x:is>
          <x:t xml:space="preserve">F:=IFERROR(IF(COUNTA(F9:L9)&gt;COUNT(F9:L9),"INVALID_INPUT",IFERROR(IF(COUNT(F9:L9)=7,IF(AND(F9&gt;=-1,F9&lt;=1,G9&gt;=0,G9&lt;=1,H9&gt;=0,H9&lt;=1,I9&gt;=0.1,I9&lt;=1,J9&gt;0,K9=1,OR(L9=0,L9=1),OR(B9="A",B9="B"),OR(C9="U1",C9="U2",C9="U3",C9="U4",C9="U5",C9="U6",C9="U7"),OR(D9="D1",D9="D2",D9="D3",D9="D4",D9="D5",D9="D6",D9="D7")),F9*G9*H9*I9*K9*L9*M9,"INVALID_INPUT"),"UNKNOWN_INPUT"),"INVALID_INPUT")),"INVALID_INPUT")</x:t>
        </x:is>
      </x:c>
      <x:c r="CO13402" t="n">
        <x:f>IFERROR(IF(AND(TYPE('Workbook_Formula_Guard'!C783)=TYPE(CN13402),ISBLANK('Workbook_Formula_Guard'!C783)=ISBLANK(CN13402),EXACT('Workbook_Formula_Guard'!C783,CN13402)),0,1),1)</x:f>
        <x:v>0</x:v>
      </x:c>
    </x:row>
    <x:row r="13403">
      <x:c r="CL13403" t="str">
        <x:v>Workbook_Formula_Guard</x:v>
      </x:c>
      <x:c r="CM13403" t="str">
        <x:v>A784</x:v>
      </x:c>
      <x:c r="CN13403" t="str">
        <x:v>Impact_Input</x:v>
      </x:c>
      <x:c r="CO13403" t="n">
        <x:f>IFERROR(IF(AND(TYPE('Workbook_Formula_Guard'!A784)=TYPE(CN13403),ISBLANK('Workbook_Formula_Guard'!A784)=ISBLANK(CN13403),EXACT('Workbook_Formula_Guard'!A784,CN13403)),0,1),1)</x:f>
        <x:v>0</x:v>
      </x:c>
    </x:row>
    <x:row r="13404">
      <x:c r="CL13404" t="str">
        <x:v>Workbook_Formula_Guard</x:v>
      </x:c>
      <x:c r="CM13404" t="str">
        <x:v>B784</x:v>
      </x:c>
      <x:c r="CN13404" t="str">
        <x:v>M10</x:v>
      </x:c>
      <x:c r="CO13404" t="n">
        <x:f>IFERROR(IF(AND(TYPE('Workbook_Formula_Guard'!B784)=TYPE(CN13404),ISBLANK('Workbook_Formula_Guard'!B784)=ISBLANK(CN13404),EXACT('Workbook_Formula_Guard'!B784,CN13404)),0,1),1)</x:f>
        <x:v>0</x:v>
      </x:c>
    </x:row>
    <x:row r="13405">
      <x:c r="CL13405" t="str">
        <x:v>Workbook_Formula_Guard</x:v>
      </x:c>
      <x:c r="CM13405" t="str">
        <x:v>C784</x:v>
      </x:c>
      <x:c r="CN13405" t="inlineStr">
        <x:is>
          <x:t xml:space="preserve">F:=IFERROR(IF(COUNTA(F10:L10)&gt;COUNT(F10:L10),"INVALID_INPUT",IFERROR(IF(COUNT(F10:L10)=7,IF(AND(F10&gt;=-1,F10&lt;=1,G10&gt;=0,G10&lt;=1,H10&gt;=0,H10&lt;=1,I10&gt;=0.1,I10&lt;=1,J10&gt;0,K10=1,OR(L10=0,L10=1),OR(B10="A",B10="B"),OR(C10="U1",C10="U2",C10="U3",C10="U4",C10="U5",C10="U6",C10="U7"),OR(D10="D1",D10="D2",D10="D3",D10="D4",D10="D5",D10="D6",D10="D7")),MIN(1,LN(1+MAX(J10,CANON!$B$27))/LN(1+CANON!$B$25)),"INVALID_INPUT"),"UNKNOWN_INPUT"),"INVALID_INPUT")),"INVALID_INPUT")</x:t>
        </x:is>
      </x:c>
      <x:c r="CO13405" t="n">
        <x:f>IFERROR(IF(AND(TYPE('Workbook_Formula_Guard'!C784)=TYPE(CN13405),ISBLANK('Workbook_Formula_Guard'!C784)=ISBLANK(CN13405),EXACT('Workbook_Formula_Guard'!C784,CN13405)),0,1),1)</x:f>
        <x:v>0</x:v>
      </x:c>
    </x:row>
    <x:row r="13406">
      <x:c r="CL13406" t="str">
        <x:v>Workbook_Formula_Guard</x:v>
      </x:c>
      <x:c r="CM13406" t="str">
        <x:v>A785</x:v>
      </x:c>
      <x:c r="CN13406" t="str">
        <x:v>Impact_Input</x:v>
      </x:c>
      <x:c r="CO13406" t="n">
        <x:f>IFERROR(IF(AND(TYPE('Workbook_Formula_Guard'!A785)=TYPE(CN13406),ISBLANK('Workbook_Formula_Guard'!A785)=ISBLANK(CN13406),EXACT('Workbook_Formula_Guard'!A785,CN13406)),0,1),1)</x:f>
        <x:v>0</x:v>
      </x:c>
    </x:row>
    <x:row r="13407">
      <x:c r="CL13407" t="str">
        <x:v>Workbook_Formula_Guard</x:v>
      </x:c>
      <x:c r="CM13407" t="str">
        <x:v>B785</x:v>
      </x:c>
      <x:c r="CN13407" t="str">
        <x:v>N10</x:v>
      </x:c>
      <x:c r="CO13407" t="n">
        <x:f>IFERROR(IF(AND(TYPE('Workbook_Formula_Guard'!B785)=TYPE(CN13407),ISBLANK('Workbook_Formula_Guard'!B785)=ISBLANK(CN13407),EXACT('Workbook_Formula_Guard'!B785,CN13407)),0,1),1)</x:f>
        <x:v>0</x:v>
      </x:c>
    </x:row>
    <x:row r="13408">
      <x:c r="CL13408" t="str">
        <x:v>Workbook_Formula_Guard</x:v>
      </x:c>
      <x:c r="CM13408" t="str">
        <x:v>C785</x:v>
      </x:c>
      <x:c r="CN13408" t="inlineStr">
        <x:is>
          <x:t xml:space="preserve">F:=IFERROR(IF(COUNTA(F10:L10)&gt;COUNT(F10:L10),"INVALID_INPUT",IFERROR(IF(COUNT(F10:L10)=7,IF(AND(F10&gt;=-1,F10&lt;=1,G10&gt;=0,G10&lt;=1,H10&gt;=0,H10&lt;=1,I10&gt;=0.1,I10&lt;=1,J10&gt;0,K10=1,OR(L10=0,L10=1),OR(B10="A",B10="B"),OR(C10="U1",C10="U2",C10="U3",C10="U4",C10="U5",C10="U6",C10="U7"),OR(D10="D1",D10="D2",D10="D3",D10="D4",D10="D5",D10="D6",D10="D7")),F10*G10*H10*I10*K10*L10*M10,"INVALID_INPUT"),"UNKNOWN_INPUT"),"INVALID_INPUT")),"INVALID_INPUT")</x:t>
        </x:is>
      </x:c>
      <x:c r="CO13408" t="n">
        <x:f>IFERROR(IF(AND(TYPE('Workbook_Formula_Guard'!C785)=TYPE(CN13408),ISBLANK('Workbook_Formula_Guard'!C785)=ISBLANK(CN13408),EXACT('Workbook_Formula_Guard'!C785,CN13408)),0,1),1)</x:f>
        <x:v>0</x:v>
      </x:c>
    </x:row>
    <x:row r="13409">
      <x:c r="CL13409" t="str">
        <x:v>Workbook_Formula_Guard</x:v>
      </x:c>
      <x:c r="CM13409" t="str">
        <x:v>A786</x:v>
      </x:c>
      <x:c r="CN13409" t="str">
        <x:v>Impact_Input</x:v>
      </x:c>
      <x:c r="CO13409" t="n">
        <x:f>IFERROR(IF(AND(TYPE('Workbook_Formula_Guard'!A786)=TYPE(CN13409),ISBLANK('Workbook_Formula_Guard'!A786)=ISBLANK(CN13409),EXACT('Workbook_Formula_Guard'!A786,CN13409)),0,1),1)</x:f>
        <x:v>0</x:v>
      </x:c>
    </x:row>
    <x:row r="13410">
      <x:c r="CL13410" t="str">
        <x:v>Workbook_Formula_Guard</x:v>
      </x:c>
      <x:c r="CM13410" t="str">
        <x:v>B786</x:v>
      </x:c>
      <x:c r="CN13410" t="str">
        <x:v>U10</x:v>
      </x:c>
      <x:c r="CO13410" t="n">
        <x:f>IFERROR(IF(AND(TYPE('Workbook_Formula_Guard'!B786)=TYPE(CN13410),ISBLANK('Workbook_Formula_Guard'!B786)=ISBLANK(CN13410),EXACT('Workbook_Formula_Guard'!B786,CN13410)),0,1),1)</x:f>
        <x:v>0</x:v>
      </x:c>
    </x:row>
    <x:row r="13411">
      <x:c r="CL13411" t="str">
        <x:v>Workbook_Formula_Guard</x:v>
      </x:c>
      <x:c r="CM13411" t="str">
        <x:v>C786</x:v>
      </x:c>
      <x:c r="CN13411" t="inlineStr">
        <x:is>
          <x:t xml:space="preserve">F:=IFERROR(IF(COUNTA(F10:L10)&gt;COUNT(F10:L10),"INVALID_INPUT",IFERROR(IF(COUNT(F10:L10)=7,IF(AND(F10&gt;=-1,F10&lt;=1,G10&gt;=0,G10&lt;=1,H10&gt;=0,H10&lt;=1,I10&gt;=0.1,I10&lt;=1,J10&gt;0,K10=1,OR(L10=0,L10=1),OR(B10="A",B10="B"),OR(C10="U1",C10="U2",C10="U3",C10="U4",C10="U5",C10="U6",C10="U7"),OR(D10="D1",D10="D2",D10="D3",D10="D4",D10="D5",D10="D6",D10="D7")),F10*G10*H10*I10*K10*M10,"INVALID_INPUT"),"UNKNOWN_INPUT"),"INVALID_INPUT")),"INVALID_INPUT")</x:t>
        </x:is>
      </x:c>
      <x:c r="CO13411" t="n">
        <x:f>IFERROR(IF(AND(TYPE('Workbook_Formula_Guard'!C786)=TYPE(CN13411),ISBLANK('Workbook_Formula_Guard'!C786)=ISBLANK(CN13411),EXACT('Workbook_Formula_Guard'!C786,CN13411)),0,1),1)</x:f>
        <x:v>0</x:v>
      </x:c>
    </x:row>
    <x:row r="13412">
      <x:c r="CL13412" t="str">
        <x:v>Workbook_Formula_Guard</x:v>
      </x:c>
      <x:c r="CM13412" t="str">
        <x:v>A787</x:v>
      </x:c>
      <x:c r="CN13412" t="str">
        <x:v>Impact_Input</x:v>
      </x:c>
      <x:c r="CO13412" t="n">
        <x:f>IFERROR(IF(AND(TYPE('Workbook_Formula_Guard'!A787)=TYPE(CN13412),ISBLANK('Workbook_Formula_Guard'!A787)=ISBLANK(CN13412),EXACT('Workbook_Formula_Guard'!A787,CN13412)),0,1),1)</x:f>
        <x:v>0</x:v>
      </x:c>
    </x:row>
    <x:row r="13413">
      <x:c r="CL13413" t="str">
        <x:v>Workbook_Formula_Guard</x:v>
      </x:c>
      <x:c r="CM13413" t="str">
        <x:v>B787</x:v>
      </x:c>
      <x:c r="CN13413" t="str">
        <x:v>V10</x:v>
      </x:c>
      <x:c r="CO13413" t="n">
        <x:f>IFERROR(IF(AND(TYPE('Workbook_Formula_Guard'!B787)=TYPE(CN13413),ISBLANK('Workbook_Formula_Guard'!B787)=ISBLANK(CN13413),EXACT('Workbook_Formula_Guard'!B787,CN13413)),0,1),1)</x:f>
        <x:v>0</x:v>
      </x:c>
    </x:row>
    <x:row r="13414">
      <x:c r="CL13414" t="str">
        <x:v>Workbook_Formula_Guard</x:v>
      </x:c>
      <x:c r="CM13414" t="str">
        <x:v>C787</x:v>
      </x:c>
      <x:c r="CN13414" t="inlineStr">
        <x:is>
          <x:t xml:space="preserve">F:=IFERROR(IF(COUNTA(F10:L10)&gt;COUNT(F10:L10),"INVALID_INPUT",IFERROR(IF(COUNT(F10:L10)=7,IF(AND(F10&gt;=-1,F10&lt;=1,G10&gt;=0,G10&lt;=1,H10&gt;=0,H10&lt;=1,I10&gt;=0.1,I10&lt;=1,J10&gt;0,K10=1,OR(L10=0,L10=1),OR(B10="A",B10="B"),OR(C10="U1",C10="U2",C10="U3",C10="U4",C10="U5",C10="U6",C10="U7"),OR(D10="D1",D10="D2",D10="D3",D10="D4",D10="D5",D10="D6",D10="D7")),F10*G10*H10*I10*K10*L10*M10,"INVALID_INPUT"),"UNKNOWN_INPUT"),"INVALID_INPUT")),"INVALID_INPUT")</x:t>
        </x:is>
      </x:c>
      <x:c r="CO13414" t="n">
        <x:f>IFERROR(IF(AND(TYPE('Workbook_Formula_Guard'!C787)=TYPE(CN13414),ISBLANK('Workbook_Formula_Guard'!C787)=ISBLANK(CN13414),EXACT('Workbook_Formula_Guard'!C787,CN13414)),0,1),1)</x:f>
        <x:v>0</x:v>
      </x:c>
    </x:row>
    <x:row r="13415">
      <x:c r="CL13415" t="str">
        <x:v>Workbook_Formula_Guard</x:v>
      </x:c>
      <x:c r="CM13415" t="str">
        <x:v>A788</x:v>
      </x:c>
      <x:c r="CN13415" t="str">
        <x:v>Impact_Input</x:v>
      </x:c>
      <x:c r="CO13415" t="n">
        <x:f>IFERROR(IF(AND(TYPE('Workbook_Formula_Guard'!A788)=TYPE(CN13415),ISBLANK('Workbook_Formula_Guard'!A788)=ISBLANK(CN13415),EXACT('Workbook_Formula_Guard'!A788,CN13415)),0,1),1)</x:f>
        <x:v>0</x:v>
      </x:c>
    </x:row>
    <x:row r="13416">
      <x:c r="CL13416" t="str">
        <x:v>Workbook_Formula_Guard</x:v>
      </x:c>
      <x:c r="CM13416" t="str">
        <x:v>B788</x:v>
      </x:c>
      <x:c r="CN13416" t="str">
        <x:v>M11</x:v>
      </x:c>
      <x:c r="CO13416" t="n">
        <x:f>IFERROR(IF(AND(TYPE('Workbook_Formula_Guard'!B788)=TYPE(CN13416),ISBLANK('Workbook_Formula_Guard'!B788)=ISBLANK(CN13416),EXACT('Workbook_Formula_Guard'!B788,CN13416)),0,1),1)</x:f>
        <x:v>0</x:v>
      </x:c>
    </x:row>
    <x:row r="13417">
      <x:c r="CL13417" t="str">
        <x:v>Workbook_Formula_Guard</x:v>
      </x:c>
      <x:c r="CM13417" t="str">
        <x:v>C788</x:v>
      </x:c>
      <x:c r="CN13417" t="inlineStr">
        <x:is>
          <x:t xml:space="preserve">F:=IFERROR(IF(COUNTA(F11:L11)&gt;COUNT(F11:L11),"INVALID_INPUT",IFERROR(IF(COUNT(F11:L11)=7,IF(AND(F11&gt;=-1,F11&lt;=1,G11&gt;=0,G11&lt;=1,H11&gt;=0,H11&lt;=1,I11&gt;=0.1,I11&lt;=1,J11&gt;0,K11=1,OR(L11=0,L11=1),OR(B11="A",B11="B"),OR(C11="U1",C11="U2",C11="U3",C11="U4",C11="U5",C11="U6",C11="U7"),OR(D11="D1",D11="D2",D11="D3",D11="D4",D11="D5",D11="D6",D11="D7")),MIN(1,LN(1+MAX(J11,CANON!$B$27))/LN(1+CANON!$B$25)),"INVALID_INPUT"),"UNKNOWN_INPUT"),"INVALID_INPUT")),"INVALID_INPUT")</x:t>
        </x:is>
      </x:c>
      <x:c r="CO13417" t="n">
        <x:f>IFERROR(IF(AND(TYPE('Workbook_Formula_Guard'!C788)=TYPE(CN13417),ISBLANK('Workbook_Formula_Guard'!C788)=ISBLANK(CN13417),EXACT('Workbook_Formula_Guard'!C788,CN13417)),0,1),1)</x:f>
        <x:v>0</x:v>
      </x:c>
    </x:row>
    <x:row r="13418">
      <x:c r="CL13418" t="str">
        <x:v>Workbook_Formula_Guard</x:v>
      </x:c>
      <x:c r="CM13418" t="str">
        <x:v>A789</x:v>
      </x:c>
      <x:c r="CN13418" t="str">
        <x:v>Impact_Input</x:v>
      </x:c>
      <x:c r="CO13418" t="n">
        <x:f>IFERROR(IF(AND(TYPE('Workbook_Formula_Guard'!A789)=TYPE(CN13418),ISBLANK('Workbook_Formula_Guard'!A789)=ISBLANK(CN13418),EXACT('Workbook_Formula_Guard'!A789,CN13418)),0,1),1)</x:f>
        <x:v>0</x:v>
      </x:c>
    </x:row>
    <x:row r="13419">
      <x:c r="CL13419" t="str">
        <x:v>Workbook_Formula_Guard</x:v>
      </x:c>
      <x:c r="CM13419" t="str">
        <x:v>B789</x:v>
      </x:c>
      <x:c r="CN13419" t="str">
        <x:v>N11</x:v>
      </x:c>
      <x:c r="CO13419" t="n">
        <x:f>IFERROR(IF(AND(TYPE('Workbook_Formula_Guard'!B789)=TYPE(CN13419),ISBLANK('Workbook_Formula_Guard'!B789)=ISBLANK(CN13419),EXACT('Workbook_Formula_Guard'!B789,CN13419)),0,1),1)</x:f>
        <x:v>0</x:v>
      </x:c>
    </x:row>
    <x:row r="13420">
      <x:c r="CL13420" t="str">
        <x:v>Workbook_Formula_Guard</x:v>
      </x:c>
      <x:c r="CM13420" t="str">
        <x:v>C789</x:v>
      </x:c>
      <x:c r="CN13420" t="inlineStr">
        <x:is>
          <x:t xml:space="preserve">F:=IFERROR(IF(COUNTA(F11:L11)&gt;COUNT(F11:L11),"INVALID_INPUT",IFERROR(IF(COUNT(F11:L11)=7,IF(AND(F11&gt;=-1,F11&lt;=1,G11&gt;=0,G11&lt;=1,H11&gt;=0,H11&lt;=1,I11&gt;=0.1,I11&lt;=1,J11&gt;0,K11=1,OR(L11=0,L11=1),OR(B11="A",B11="B"),OR(C11="U1",C11="U2",C11="U3",C11="U4",C11="U5",C11="U6",C11="U7"),OR(D11="D1",D11="D2",D11="D3",D11="D4",D11="D5",D11="D6",D11="D7")),F11*G11*H11*I11*K11*L11*M11,"INVALID_INPUT"),"UNKNOWN_INPUT"),"INVALID_INPUT")),"INVALID_INPUT")</x:t>
        </x:is>
      </x:c>
      <x:c r="CO13420" t="n">
        <x:f>IFERROR(IF(AND(TYPE('Workbook_Formula_Guard'!C789)=TYPE(CN13420),ISBLANK('Workbook_Formula_Guard'!C789)=ISBLANK(CN13420),EXACT('Workbook_Formula_Guard'!C789,CN13420)),0,1),1)</x:f>
        <x:v>0</x:v>
      </x:c>
    </x:row>
    <x:row r="13421">
      <x:c r="CL13421" t="str">
        <x:v>Workbook_Formula_Guard</x:v>
      </x:c>
      <x:c r="CM13421" t="str">
        <x:v>A790</x:v>
      </x:c>
      <x:c r="CN13421" t="str">
        <x:v>Impact_Input</x:v>
      </x:c>
      <x:c r="CO13421" t="n">
        <x:f>IFERROR(IF(AND(TYPE('Workbook_Formula_Guard'!A790)=TYPE(CN13421),ISBLANK('Workbook_Formula_Guard'!A790)=ISBLANK(CN13421),EXACT('Workbook_Formula_Guard'!A790,CN13421)),0,1),1)</x:f>
        <x:v>0</x:v>
      </x:c>
    </x:row>
    <x:row r="13422">
      <x:c r="CL13422" t="str">
        <x:v>Workbook_Formula_Guard</x:v>
      </x:c>
      <x:c r="CM13422" t="str">
        <x:v>B790</x:v>
      </x:c>
      <x:c r="CN13422" t="str">
        <x:v>U11</x:v>
      </x:c>
      <x:c r="CO13422" t="n">
        <x:f>IFERROR(IF(AND(TYPE('Workbook_Formula_Guard'!B790)=TYPE(CN13422),ISBLANK('Workbook_Formula_Guard'!B790)=ISBLANK(CN13422),EXACT('Workbook_Formula_Guard'!B790,CN13422)),0,1),1)</x:f>
        <x:v>0</x:v>
      </x:c>
    </x:row>
    <x:row r="13423">
      <x:c r="CL13423" t="str">
        <x:v>Workbook_Formula_Guard</x:v>
      </x:c>
      <x:c r="CM13423" t="str">
        <x:v>C790</x:v>
      </x:c>
      <x:c r="CN13423" t="inlineStr">
        <x:is>
          <x:t xml:space="preserve">F:=IFERROR(IF(COUNTA(F11:L11)&gt;COUNT(F11:L11),"INVALID_INPUT",IFERROR(IF(COUNT(F11:L11)=7,IF(AND(F11&gt;=-1,F11&lt;=1,G11&gt;=0,G11&lt;=1,H11&gt;=0,H11&lt;=1,I11&gt;=0.1,I11&lt;=1,J11&gt;0,K11=1,OR(L11=0,L11=1),OR(B11="A",B11="B"),OR(C11="U1",C11="U2",C11="U3",C11="U4",C11="U5",C11="U6",C11="U7"),OR(D11="D1",D11="D2",D11="D3",D11="D4",D11="D5",D11="D6",D11="D7")),F11*G11*H11*I11*K11*M11,"INVALID_INPUT"),"UNKNOWN_INPUT"),"INVALID_INPUT")),"INVALID_INPUT")</x:t>
        </x:is>
      </x:c>
      <x:c r="CO13423" t="n">
        <x:f>IFERROR(IF(AND(TYPE('Workbook_Formula_Guard'!C790)=TYPE(CN13423),ISBLANK('Workbook_Formula_Guard'!C790)=ISBLANK(CN13423),EXACT('Workbook_Formula_Guard'!C790,CN13423)),0,1),1)</x:f>
        <x:v>0</x:v>
      </x:c>
    </x:row>
    <x:row r="13424">
      <x:c r="CL13424" t="str">
        <x:v>Workbook_Formula_Guard</x:v>
      </x:c>
      <x:c r="CM13424" t="str">
        <x:v>A791</x:v>
      </x:c>
      <x:c r="CN13424" t="str">
        <x:v>Impact_Input</x:v>
      </x:c>
      <x:c r="CO13424" t="n">
        <x:f>IFERROR(IF(AND(TYPE('Workbook_Formula_Guard'!A791)=TYPE(CN13424),ISBLANK('Workbook_Formula_Guard'!A791)=ISBLANK(CN13424),EXACT('Workbook_Formula_Guard'!A791,CN13424)),0,1),1)</x:f>
        <x:v>0</x:v>
      </x:c>
    </x:row>
    <x:row r="13425">
      <x:c r="CL13425" t="str">
        <x:v>Workbook_Formula_Guard</x:v>
      </x:c>
      <x:c r="CM13425" t="str">
        <x:v>B791</x:v>
      </x:c>
      <x:c r="CN13425" t="str">
        <x:v>V11</x:v>
      </x:c>
      <x:c r="CO13425" t="n">
        <x:f>IFERROR(IF(AND(TYPE('Workbook_Formula_Guard'!B791)=TYPE(CN13425),ISBLANK('Workbook_Formula_Guard'!B791)=ISBLANK(CN13425),EXACT('Workbook_Formula_Guard'!B791,CN13425)),0,1),1)</x:f>
        <x:v>0</x:v>
      </x:c>
    </x:row>
    <x:row r="13426">
      <x:c r="CL13426" t="str">
        <x:v>Workbook_Formula_Guard</x:v>
      </x:c>
      <x:c r="CM13426" t="str">
        <x:v>C791</x:v>
      </x:c>
      <x:c r="CN13426" t="inlineStr">
        <x:is>
          <x:t xml:space="preserve">F:=IFERROR(IF(COUNTA(F11:L11)&gt;COUNT(F11:L11),"INVALID_INPUT",IFERROR(IF(COUNT(F11:L11)=7,IF(AND(F11&gt;=-1,F11&lt;=1,G11&gt;=0,G11&lt;=1,H11&gt;=0,H11&lt;=1,I11&gt;=0.1,I11&lt;=1,J11&gt;0,K11=1,OR(L11=0,L11=1),OR(B11="A",B11="B"),OR(C11="U1",C11="U2",C11="U3",C11="U4",C11="U5",C11="U6",C11="U7"),OR(D11="D1",D11="D2",D11="D3",D11="D4",D11="D5",D11="D6",D11="D7")),F11*G11*H11*I11*K11*L11*M11,"INVALID_INPUT"),"UNKNOWN_INPUT"),"INVALID_INPUT")),"INVALID_INPUT")</x:t>
        </x:is>
      </x:c>
      <x:c r="CO13426" t="n">
        <x:f>IFERROR(IF(AND(TYPE('Workbook_Formula_Guard'!C791)=TYPE(CN13426),ISBLANK('Workbook_Formula_Guard'!C791)=ISBLANK(CN13426),EXACT('Workbook_Formula_Guard'!C791,CN13426)),0,1),1)</x:f>
        <x:v>0</x:v>
      </x:c>
    </x:row>
    <x:row r="13427">
      <x:c r="CL13427" t="str">
        <x:v>Workbook_Formula_Guard</x:v>
      </x:c>
      <x:c r="CM13427" t="str">
        <x:v>A792</x:v>
      </x:c>
      <x:c r="CN13427" t="str">
        <x:v>Impact_Input</x:v>
      </x:c>
      <x:c r="CO13427" t="n">
        <x:f>IFERROR(IF(AND(TYPE('Workbook_Formula_Guard'!A792)=TYPE(CN13427),ISBLANK('Workbook_Formula_Guard'!A792)=ISBLANK(CN13427),EXACT('Workbook_Formula_Guard'!A792,CN13427)),0,1),1)</x:f>
        <x:v>0</x:v>
      </x:c>
    </x:row>
    <x:row r="13428">
      <x:c r="CL13428" t="str">
        <x:v>Workbook_Formula_Guard</x:v>
      </x:c>
      <x:c r="CM13428" t="str">
        <x:v>B792</x:v>
      </x:c>
      <x:c r="CN13428" t="str">
        <x:v>M12</x:v>
      </x:c>
      <x:c r="CO13428" t="n">
        <x:f>IFERROR(IF(AND(TYPE('Workbook_Formula_Guard'!B792)=TYPE(CN13428),ISBLANK('Workbook_Formula_Guard'!B792)=ISBLANK(CN13428),EXACT('Workbook_Formula_Guard'!B792,CN13428)),0,1),1)</x:f>
        <x:v>0</x:v>
      </x:c>
    </x:row>
    <x:row r="13429">
      <x:c r="CL13429" t="str">
        <x:v>Workbook_Formula_Guard</x:v>
      </x:c>
      <x:c r="CM13429" t="str">
        <x:v>C792</x:v>
      </x:c>
      <x:c r="CN13429" t="inlineStr">
        <x:is>
          <x:t xml:space="preserve">F:=IFERROR(IF(COUNTA(F12:L12)&gt;COUNT(F12:L12),"INVALID_INPUT",IFERROR(IF(COUNT(F12:L12)=7,IF(AND(F12&gt;=-1,F12&lt;=1,G12&gt;=0,G12&lt;=1,H12&gt;=0,H12&lt;=1,I12&gt;=0.1,I12&lt;=1,J12&gt;0,K12=1,OR(L12=0,L12=1),OR(B12="A",B12="B"),OR(C12="U1",C12="U2",C12="U3",C12="U4",C12="U5",C12="U6",C12="U7"),OR(D12="D1",D12="D2",D12="D3",D12="D4",D12="D5",D12="D6",D12="D7")),MIN(1,LN(1+MAX(J12,CANON!$B$27))/LN(1+CANON!$B$25)),"INVALID_INPUT"),"UNKNOWN_INPUT"),"INVALID_INPUT")),"INVALID_INPUT")</x:t>
        </x:is>
      </x:c>
      <x:c r="CO13429" t="n">
        <x:f>IFERROR(IF(AND(TYPE('Workbook_Formula_Guard'!C792)=TYPE(CN13429),ISBLANK('Workbook_Formula_Guard'!C792)=ISBLANK(CN13429),EXACT('Workbook_Formula_Guard'!C792,CN13429)),0,1),1)</x:f>
        <x:v>0</x:v>
      </x:c>
    </x:row>
    <x:row r="13430">
      <x:c r="CL13430" t="str">
        <x:v>Workbook_Formula_Guard</x:v>
      </x:c>
      <x:c r="CM13430" t="str">
        <x:v>A793</x:v>
      </x:c>
      <x:c r="CN13430" t="str">
        <x:v>Impact_Input</x:v>
      </x:c>
      <x:c r="CO13430" t="n">
        <x:f>IFERROR(IF(AND(TYPE('Workbook_Formula_Guard'!A793)=TYPE(CN13430),ISBLANK('Workbook_Formula_Guard'!A793)=ISBLANK(CN13430),EXACT('Workbook_Formula_Guard'!A793,CN13430)),0,1),1)</x:f>
        <x:v>0</x:v>
      </x:c>
    </x:row>
    <x:row r="13431">
      <x:c r="CL13431" t="str">
        <x:v>Workbook_Formula_Guard</x:v>
      </x:c>
      <x:c r="CM13431" t="str">
        <x:v>B793</x:v>
      </x:c>
      <x:c r="CN13431" t="str">
        <x:v>N12</x:v>
      </x:c>
      <x:c r="CO13431" t="n">
        <x:f>IFERROR(IF(AND(TYPE('Workbook_Formula_Guard'!B793)=TYPE(CN13431),ISBLANK('Workbook_Formula_Guard'!B793)=ISBLANK(CN13431),EXACT('Workbook_Formula_Guard'!B793,CN13431)),0,1),1)</x:f>
        <x:v>0</x:v>
      </x:c>
    </x:row>
    <x:row r="13432">
      <x:c r="CL13432" t="str">
        <x:v>Workbook_Formula_Guard</x:v>
      </x:c>
      <x:c r="CM13432" t="str">
        <x:v>C793</x:v>
      </x:c>
      <x:c r="CN13432" t="inlineStr">
        <x:is>
          <x:t xml:space="preserve">F:=IFERROR(IF(COUNTA(F12:L12)&gt;COUNT(F12:L12),"INVALID_INPUT",IFERROR(IF(COUNT(F12:L12)=7,IF(AND(F12&gt;=-1,F12&lt;=1,G12&gt;=0,G12&lt;=1,H12&gt;=0,H12&lt;=1,I12&gt;=0.1,I12&lt;=1,J12&gt;0,K12=1,OR(L12=0,L12=1),OR(B12="A",B12="B"),OR(C12="U1",C12="U2",C12="U3",C12="U4",C12="U5",C12="U6",C12="U7"),OR(D12="D1",D12="D2",D12="D3",D12="D4",D12="D5",D12="D6",D12="D7")),F12*G12*H12*I12*K12*L12*M12,"INVALID_INPUT"),"UNKNOWN_INPUT"),"INVALID_INPUT")),"INVALID_INPUT")</x:t>
        </x:is>
      </x:c>
      <x:c r="CO13432" t="n">
        <x:f>IFERROR(IF(AND(TYPE('Workbook_Formula_Guard'!C793)=TYPE(CN13432),ISBLANK('Workbook_Formula_Guard'!C793)=ISBLANK(CN13432),EXACT('Workbook_Formula_Guard'!C793,CN13432)),0,1),1)</x:f>
        <x:v>0</x:v>
      </x:c>
    </x:row>
    <x:row r="13433">
      <x:c r="CL13433" t="str">
        <x:v>Workbook_Formula_Guard</x:v>
      </x:c>
      <x:c r="CM13433" t="str">
        <x:v>A794</x:v>
      </x:c>
      <x:c r="CN13433" t="str">
        <x:v>Impact_Input</x:v>
      </x:c>
      <x:c r="CO13433" t="n">
        <x:f>IFERROR(IF(AND(TYPE('Workbook_Formula_Guard'!A794)=TYPE(CN13433),ISBLANK('Workbook_Formula_Guard'!A794)=ISBLANK(CN13433),EXACT('Workbook_Formula_Guard'!A794,CN13433)),0,1),1)</x:f>
        <x:v>0</x:v>
      </x:c>
    </x:row>
    <x:row r="13434">
      <x:c r="CL13434" t="str">
        <x:v>Workbook_Formula_Guard</x:v>
      </x:c>
      <x:c r="CM13434" t="str">
        <x:v>B794</x:v>
      </x:c>
      <x:c r="CN13434" t="str">
        <x:v>U12</x:v>
      </x:c>
      <x:c r="CO13434" t="n">
        <x:f>IFERROR(IF(AND(TYPE('Workbook_Formula_Guard'!B794)=TYPE(CN13434),ISBLANK('Workbook_Formula_Guard'!B794)=ISBLANK(CN13434),EXACT('Workbook_Formula_Guard'!B794,CN13434)),0,1),1)</x:f>
        <x:v>0</x:v>
      </x:c>
    </x:row>
    <x:row r="13435">
      <x:c r="CL13435" t="str">
        <x:v>Workbook_Formula_Guard</x:v>
      </x:c>
      <x:c r="CM13435" t="str">
        <x:v>C794</x:v>
      </x:c>
      <x:c r="CN13435" t="inlineStr">
        <x:is>
          <x:t xml:space="preserve">F:=IFERROR(IF(COUNTA(F12:L12)&gt;COUNT(F12:L12),"INVALID_INPUT",IFERROR(IF(COUNT(F12:L12)=7,IF(AND(F12&gt;=-1,F12&lt;=1,G12&gt;=0,G12&lt;=1,H12&gt;=0,H12&lt;=1,I12&gt;=0.1,I12&lt;=1,J12&gt;0,K12=1,OR(L12=0,L12=1),OR(B12="A",B12="B"),OR(C12="U1",C12="U2",C12="U3",C12="U4",C12="U5",C12="U6",C12="U7"),OR(D12="D1",D12="D2",D12="D3",D12="D4",D12="D5",D12="D6",D12="D7")),F12*G12*H12*I12*K12*M12,"INVALID_INPUT"),"UNKNOWN_INPUT"),"INVALID_INPUT")),"INVALID_INPUT")</x:t>
        </x:is>
      </x:c>
      <x:c r="CO13435" t="n">
        <x:f>IFERROR(IF(AND(TYPE('Workbook_Formula_Guard'!C794)=TYPE(CN13435),ISBLANK('Workbook_Formula_Guard'!C794)=ISBLANK(CN13435),EXACT('Workbook_Formula_Guard'!C794,CN13435)),0,1),1)</x:f>
        <x:v>0</x:v>
      </x:c>
    </x:row>
    <x:row r="13436">
      <x:c r="CL13436" t="str">
        <x:v>Workbook_Formula_Guard</x:v>
      </x:c>
      <x:c r="CM13436" t="str">
        <x:v>A795</x:v>
      </x:c>
      <x:c r="CN13436" t="str">
        <x:v>Impact_Input</x:v>
      </x:c>
      <x:c r="CO13436" t="n">
        <x:f>IFERROR(IF(AND(TYPE('Workbook_Formula_Guard'!A795)=TYPE(CN13436),ISBLANK('Workbook_Formula_Guard'!A795)=ISBLANK(CN13436),EXACT('Workbook_Formula_Guard'!A795,CN13436)),0,1),1)</x:f>
        <x:v>0</x:v>
      </x:c>
    </x:row>
    <x:row r="13437">
      <x:c r="CL13437" t="str">
        <x:v>Workbook_Formula_Guard</x:v>
      </x:c>
      <x:c r="CM13437" t="str">
        <x:v>B795</x:v>
      </x:c>
      <x:c r="CN13437" t="str">
        <x:v>V12</x:v>
      </x:c>
      <x:c r="CO13437" t="n">
        <x:f>IFERROR(IF(AND(TYPE('Workbook_Formula_Guard'!B795)=TYPE(CN13437),ISBLANK('Workbook_Formula_Guard'!B795)=ISBLANK(CN13437),EXACT('Workbook_Formula_Guard'!B795,CN13437)),0,1),1)</x:f>
        <x:v>0</x:v>
      </x:c>
    </x:row>
    <x:row r="13438">
      <x:c r="CL13438" t="str">
        <x:v>Workbook_Formula_Guard</x:v>
      </x:c>
      <x:c r="CM13438" t="str">
        <x:v>C795</x:v>
      </x:c>
      <x:c r="CN13438" t="inlineStr">
        <x:is>
          <x:t xml:space="preserve">F:=IFERROR(IF(COUNTA(F12:L12)&gt;COUNT(F12:L12),"INVALID_INPUT",IFERROR(IF(COUNT(F12:L12)=7,IF(AND(F12&gt;=-1,F12&lt;=1,G12&gt;=0,G12&lt;=1,H12&gt;=0,H12&lt;=1,I12&gt;=0.1,I12&lt;=1,J12&gt;0,K12=1,OR(L12=0,L12=1),OR(B12="A",B12="B"),OR(C12="U1",C12="U2",C12="U3",C12="U4",C12="U5",C12="U6",C12="U7"),OR(D12="D1",D12="D2",D12="D3",D12="D4",D12="D5",D12="D6",D12="D7")),F12*G12*H12*I12*K12*L12*M12,"INVALID_INPUT"),"UNKNOWN_INPUT"),"INVALID_INPUT")),"INVALID_INPUT")</x:t>
        </x:is>
      </x:c>
      <x:c r="CO13438" t="n">
        <x:f>IFERROR(IF(AND(TYPE('Workbook_Formula_Guard'!C795)=TYPE(CN13438),ISBLANK('Workbook_Formula_Guard'!C795)=ISBLANK(CN13438),EXACT('Workbook_Formula_Guard'!C795,CN13438)),0,1),1)</x:f>
        <x:v>0</x:v>
      </x:c>
    </x:row>
    <x:row r="13439">
      <x:c r="CL13439" t="str">
        <x:v>Workbook_Formula_Guard</x:v>
      </x:c>
      <x:c r="CM13439" t="str">
        <x:v>A796</x:v>
      </x:c>
      <x:c r="CN13439" t="str">
        <x:v>Impact_Input</x:v>
      </x:c>
      <x:c r="CO13439" t="n">
        <x:f>IFERROR(IF(AND(TYPE('Workbook_Formula_Guard'!A796)=TYPE(CN13439),ISBLANK('Workbook_Formula_Guard'!A796)=ISBLANK(CN13439),EXACT('Workbook_Formula_Guard'!A796,CN13439)),0,1),1)</x:f>
        <x:v>0</x:v>
      </x:c>
    </x:row>
    <x:row r="13440">
      <x:c r="CL13440" t="str">
        <x:v>Workbook_Formula_Guard</x:v>
      </x:c>
      <x:c r="CM13440" t="str">
        <x:v>B796</x:v>
      </x:c>
      <x:c r="CN13440" t="str">
        <x:v>M13</x:v>
      </x:c>
      <x:c r="CO13440" t="n">
        <x:f>IFERROR(IF(AND(TYPE('Workbook_Formula_Guard'!B796)=TYPE(CN13440),ISBLANK('Workbook_Formula_Guard'!B796)=ISBLANK(CN13440),EXACT('Workbook_Formula_Guard'!B796,CN13440)),0,1),1)</x:f>
        <x:v>0</x:v>
      </x:c>
    </x:row>
    <x:row r="13441">
      <x:c r="CL13441" t="str">
        <x:v>Workbook_Formula_Guard</x:v>
      </x:c>
      <x:c r="CM13441" t="str">
        <x:v>C796</x:v>
      </x:c>
      <x:c r="CN13441" t="inlineStr">
        <x:is>
          <x:t xml:space="preserve">F:=IFERROR(IF(COUNTA(F13:L13)&gt;COUNT(F13:L13),"INVALID_INPUT",IFERROR(IF(COUNT(F13:L13)=7,IF(AND(F13&gt;=-1,F13&lt;=1,G13&gt;=0,G13&lt;=1,H13&gt;=0,H13&lt;=1,I13&gt;=0.1,I13&lt;=1,J13&gt;0,K13=1,OR(L13=0,L13=1),OR(B13="A",B13="B"),OR(C13="U1",C13="U2",C13="U3",C13="U4",C13="U5",C13="U6",C13="U7"),OR(D13="D1",D13="D2",D13="D3",D13="D4",D13="D5",D13="D6",D13="D7")),MIN(1,LN(1+MAX(J13,CANON!$B$27))/LN(1+CANON!$B$25)),"INVALID_INPUT"),"UNKNOWN_INPUT"),"INVALID_INPUT")),"INVALID_INPUT")</x:t>
        </x:is>
      </x:c>
      <x:c r="CO13441" t="n">
        <x:f>IFERROR(IF(AND(TYPE('Workbook_Formula_Guard'!C796)=TYPE(CN13441),ISBLANK('Workbook_Formula_Guard'!C796)=ISBLANK(CN13441),EXACT('Workbook_Formula_Guard'!C796,CN13441)),0,1),1)</x:f>
        <x:v>0</x:v>
      </x:c>
    </x:row>
    <x:row r="13442">
      <x:c r="CL13442" t="str">
        <x:v>Workbook_Formula_Guard</x:v>
      </x:c>
      <x:c r="CM13442" t="str">
        <x:v>A797</x:v>
      </x:c>
      <x:c r="CN13442" t="str">
        <x:v>Impact_Input</x:v>
      </x:c>
      <x:c r="CO13442" t="n">
        <x:f>IFERROR(IF(AND(TYPE('Workbook_Formula_Guard'!A797)=TYPE(CN13442),ISBLANK('Workbook_Formula_Guard'!A797)=ISBLANK(CN13442),EXACT('Workbook_Formula_Guard'!A797,CN13442)),0,1),1)</x:f>
        <x:v>0</x:v>
      </x:c>
    </x:row>
    <x:row r="13443">
      <x:c r="CL13443" t="str">
        <x:v>Workbook_Formula_Guard</x:v>
      </x:c>
      <x:c r="CM13443" t="str">
        <x:v>B797</x:v>
      </x:c>
      <x:c r="CN13443" t="str">
        <x:v>N13</x:v>
      </x:c>
      <x:c r="CO13443" t="n">
        <x:f>IFERROR(IF(AND(TYPE('Workbook_Formula_Guard'!B797)=TYPE(CN13443),ISBLANK('Workbook_Formula_Guard'!B797)=ISBLANK(CN13443),EXACT('Workbook_Formula_Guard'!B797,CN13443)),0,1),1)</x:f>
        <x:v>0</x:v>
      </x:c>
    </x:row>
    <x:row r="13444">
      <x:c r="CL13444" t="str">
        <x:v>Workbook_Formula_Guard</x:v>
      </x:c>
      <x:c r="CM13444" t="str">
        <x:v>C797</x:v>
      </x:c>
      <x:c r="CN13444" t="inlineStr">
        <x:is>
          <x:t xml:space="preserve">F:=IFERROR(IF(COUNTA(F13:L13)&gt;COUNT(F13:L13),"INVALID_INPUT",IFERROR(IF(COUNT(F13:L13)=7,IF(AND(F13&gt;=-1,F13&lt;=1,G13&gt;=0,G13&lt;=1,H13&gt;=0,H13&lt;=1,I13&gt;=0.1,I13&lt;=1,J13&gt;0,K13=1,OR(L13=0,L13=1),OR(B13="A",B13="B"),OR(C13="U1",C13="U2",C13="U3",C13="U4",C13="U5",C13="U6",C13="U7"),OR(D13="D1",D13="D2",D13="D3",D13="D4",D13="D5",D13="D6",D13="D7")),F13*G13*H13*I13*K13*L13*M13,"INVALID_INPUT"),"UNKNOWN_INPUT"),"INVALID_INPUT")),"INVALID_INPUT")</x:t>
        </x:is>
      </x:c>
      <x:c r="CO13444" t="n">
        <x:f>IFERROR(IF(AND(TYPE('Workbook_Formula_Guard'!C797)=TYPE(CN13444),ISBLANK('Workbook_Formula_Guard'!C797)=ISBLANK(CN13444),EXACT('Workbook_Formula_Guard'!C797,CN13444)),0,1),1)</x:f>
        <x:v>0</x:v>
      </x:c>
    </x:row>
    <x:row r="13445">
      <x:c r="CL13445" t="str">
        <x:v>Workbook_Formula_Guard</x:v>
      </x:c>
      <x:c r="CM13445" t="str">
        <x:v>A798</x:v>
      </x:c>
      <x:c r="CN13445" t="str">
        <x:v>Impact_Input</x:v>
      </x:c>
      <x:c r="CO13445" t="n">
        <x:f>IFERROR(IF(AND(TYPE('Workbook_Formula_Guard'!A798)=TYPE(CN13445),ISBLANK('Workbook_Formula_Guard'!A798)=ISBLANK(CN13445),EXACT('Workbook_Formula_Guard'!A798,CN13445)),0,1),1)</x:f>
        <x:v>0</x:v>
      </x:c>
    </x:row>
    <x:row r="13446">
      <x:c r="CL13446" t="str">
        <x:v>Workbook_Formula_Guard</x:v>
      </x:c>
      <x:c r="CM13446" t="str">
        <x:v>B798</x:v>
      </x:c>
      <x:c r="CN13446" t="str">
        <x:v>U13</x:v>
      </x:c>
      <x:c r="CO13446" t="n">
        <x:f>IFERROR(IF(AND(TYPE('Workbook_Formula_Guard'!B798)=TYPE(CN13446),ISBLANK('Workbook_Formula_Guard'!B798)=ISBLANK(CN13446),EXACT('Workbook_Formula_Guard'!B798,CN13446)),0,1),1)</x:f>
        <x:v>0</x:v>
      </x:c>
    </x:row>
    <x:row r="13447">
      <x:c r="CL13447" t="str">
        <x:v>Workbook_Formula_Guard</x:v>
      </x:c>
      <x:c r="CM13447" t="str">
        <x:v>C798</x:v>
      </x:c>
      <x:c r="CN13447" t="inlineStr">
        <x:is>
          <x:t xml:space="preserve">F:=IFERROR(IF(COUNTA(F13:L13)&gt;COUNT(F13:L13),"INVALID_INPUT",IFERROR(IF(COUNT(F13:L13)=7,IF(AND(F13&gt;=-1,F13&lt;=1,G13&gt;=0,G13&lt;=1,H13&gt;=0,H13&lt;=1,I13&gt;=0.1,I13&lt;=1,J13&gt;0,K13=1,OR(L13=0,L13=1),OR(B13="A",B13="B"),OR(C13="U1",C13="U2",C13="U3",C13="U4",C13="U5",C13="U6",C13="U7"),OR(D13="D1",D13="D2",D13="D3",D13="D4",D13="D5",D13="D6",D13="D7")),F13*G13*H13*I13*K13*M13,"INVALID_INPUT"),"UNKNOWN_INPUT"),"INVALID_INPUT")),"INVALID_INPUT")</x:t>
        </x:is>
      </x:c>
      <x:c r="CO13447" t="n">
        <x:f>IFERROR(IF(AND(TYPE('Workbook_Formula_Guard'!C798)=TYPE(CN13447),ISBLANK('Workbook_Formula_Guard'!C798)=ISBLANK(CN13447),EXACT('Workbook_Formula_Guard'!C798,CN13447)),0,1),1)</x:f>
        <x:v>0</x:v>
      </x:c>
    </x:row>
    <x:row r="13448">
      <x:c r="CL13448" t="str">
        <x:v>Workbook_Formula_Guard</x:v>
      </x:c>
      <x:c r="CM13448" t="str">
        <x:v>A799</x:v>
      </x:c>
      <x:c r="CN13448" t="str">
        <x:v>Impact_Input</x:v>
      </x:c>
      <x:c r="CO13448" t="n">
        <x:f>IFERROR(IF(AND(TYPE('Workbook_Formula_Guard'!A799)=TYPE(CN13448),ISBLANK('Workbook_Formula_Guard'!A799)=ISBLANK(CN13448),EXACT('Workbook_Formula_Guard'!A799,CN13448)),0,1),1)</x:f>
        <x:v>0</x:v>
      </x:c>
    </x:row>
    <x:row r="13449">
      <x:c r="CL13449" t="str">
        <x:v>Workbook_Formula_Guard</x:v>
      </x:c>
      <x:c r="CM13449" t="str">
        <x:v>B799</x:v>
      </x:c>
      <x:c r="CN13449" t="str">
        <x:v>V13</x:v>
      </x:c>
      <x:c r="CO13449" t="n">
        <x:f>IFERROR(IF(AND(TYPE('Workbook_Formula_Guard'!B799)=TYPE(CN13449),ISBLANK('Workbook_Formula_Guard'!B799)=ISBLANK(CN13449),EXACT('Workbook_Formula_Guard'!B799,CN13449)),0,1),1)</x:f>
        <x:v>0</x:v>
      </x:c>
    </x:row>
    <x:row r="13450">
      <x:c r="CL13450" t="str">
        <x:v>Workbook_Formula_Guard</x:v>
      </x:c>
      <x:c r="CM13450" t="str">
        <x:v>C799</x:v>
      </x:c>
      <x:c r="CN13450" t="inlineStr">
        <x:is>
          <x:t xml:space="preserve">F:=IFERROR(IF(COUNTA(F13:L13)&gt;COUNT(F13:L13),"INVALID_INPUT",IFERROR(IF(COUNT(F13:L13)=7,IF(AND(F13&gt;=-1,F13&lt;=1,G13&gt;=0,G13&lt;=1,H13&gt;=0,H13&lt;=1,I13&gt;=0.1,I13&lt;=1,J13&gt;0,K13=1,OR(L13=0,L13=1),OR(B13="A",B13="B"),OR(C13="U1",C13="U2",C13="U3",C13="U4",C13="U5",C13="U6",C13="U7"),OR(D13="D1",D13="D2",D13="D3",D13="D4",D13="D5",D13="D6",D13="D7")),F13*G13*H13*I13*K13*L13*M13,"INVALID_INPUT"),"UNKNOWN_INPUT"),"INVALID_INPUT")),"INVALID_INPUT")</x:t>
        </x:is>
      </x:c>
      <x:c r="CO13450" t="n">
        <x:f>IFERROR(IF(AND(TYPE('Workbook_Formula_Guard'!C799)=TYPE(CN13450),ISBLANK('Workbook_Formula_Guard'!C799)=ISBLANK(CN13450),EXACT('Workbook_Formula_Guard'!C799,CN13450)),0,1),1)</x:f>
        <x:v>0</x:v>
      </x:c>
    </x:row>
    <x:row r="13451">
      <x:c r="CL13451" t="str">
        <x:v>Workbook_Formula_Guard</x:v>
      </x:c>
      <x:c r="CM13451" t="str">
        <x:v>A800</x:v>
      </x:c>
      <x:c r="CN13451" t="str">
        <x:v>Impact_Input</x:v>
      </x:c>
      <x:c r="CO13451" t="n">
        <x:f>IFERROR(IF(AND(TYPE('Workbook_Formula_Guard'!A800)=TYPE(CN13451),ISBLANK('Workbook_Formula_Guard'!A800)=ISBLANK(CN13451),EXACT('Workbook_Formula_Guard'!A800,CN13451)),0,1),1)</x:f>
        <x:v>0</x:v>
      </x:c>
    </x:row>
    <x:row r="13452">
      <x:c r="CL13452" t="str">
        <x:v>Workbook_Formula_Guard</x:v>
      </x:c>
      <x:c r="CM13452" t="str">
        <x:v>B800</x:v>
      </x:c>
      <x:c r="CN13452" t="str">
        <x:v>M14</x:v>
      </x:c>
      <x:c r="CO13452" t="n">
        <x:f>IFERROR(IF(AND(TYPE('Workbook_Formula_Guard'!B800)=TYPE(CN13452),ISBLANK('Workbook_Formula_Guard'!B800)=ISBLANK(CN13452),EXACT('Workbook_Formula_Guard'!B800,CN13452)),0,1),1)</x:f>
        <x:v>0</x:v>
      </x:c>
    </x:row>
    <x:row r="13453">
      <x:c r="CL13453" t="str">
        <x:v>Workbook_Formula_Guard</x:v>
      </x:c>
      <x:c r="CM13453" t="str">
        <x:v>C800</x:v>
      </x:c>
      <x:c r="CN13453" t="inlineStr">
        <x:is>
          <x:t xml:space="preserve">F:=IFERROR(IF(COUNTA(F14:L14)&gt;COUNT(F14:L14),"INVALID_INPUT",IFERROR(IF(COUNT(F14:L14)=7,IF(AND(F14&gt;=-1,F14&lt;=1,G14&gt;=0,G14&lt;=1,H14&gt;=0,H14&lt;=1,I14&gt;=0.1,I14&lt;=1,J14&gt;0,K14=1,OR(L14=0,L14=1),OR(B14="A",B14="B"),OR(C14="U1",C14="U2",C14="U3",C14="U4",C14="U5",C14="U6",C14="U7"),OR(D14="D1",D14="D2",D14="D3",D14="D4",D14="D5",D14="D6",D14="D7")),MIN(1,LN(1+MAX(J14,CANON!$B$27))/LN(1+CANON!$B$25)),"INVALID_INPUT"),"UNKNOWN_INPUT"),"INVALID_INPUT")),"INVALID_INPUT")</x:t>
        </x:is>
      </x:c>
      <x:c r="CO13453" t="n">
        <x:f>IFERROR(IF(AND(TYPE('Workbook_Formula_Guard'!C800)=TYPE(CN13453),ISBLANK('Workbook_Formula_Guard'!C800)=ISBLANK(CN13453),EXACT('Workbook_Formula_Guard'!C800,CN13453)),0,1),1)</x:f>
        <x:v>0</x:v>
      </x:c>
    </x:row>
    <x:row r="13454">
      <x:c r="CL13454" t="str">
        <x:v>Workbook_Formula_Guard</x:v>
      </x:c>
      <x:c r="CM13454" t="str">
        <x:v>A801</x:v>
      </x:c>
      <x:c r="CN13454" t="str">
        <x:v>Impact_Input</x:v>
      </x:c>
      <x:c r="CO13454" t="n">
        <x:f>IFERROR(IF(AND(TYPE('Workbook_Formula_Guard'!A801)=TYPE(CN13454),ISBLANK('Workbook_Formula_Guard'!A801)=ISBLANK(CN13454),EXACT('Workbook_Formula_Guard'!A801,CN13454)),0,1),1)</x:f>
        <x:v>0</x:v>
      </x:c>
    </x:row>
    <x:row r="13455">
      <x:c r="CL13455" t="str">
        <x:v>Workbook_Formula_Guard</x:v>
      </x:c>
      <x:c r="CM13455" t="str">
        <x:v>B801</x:v>
      </x:c>
      <x:c r="CN13455" t="str">
        <x:v>N14</x:v>
      </x:c>
      <x:c r="CO13455" t="n">
        <x:f>IFERROR(IF(AND(TYPE('Workbook_Formula_Guard'!B801)=TYPE(CN13455),ISBLANK('Workbook_Formula_Guard'!B801)=ISBLANK(CN13455),EXACT('Workbook_Formula_Guard'!B801,CN13455)),0,1),1)</x:f>
        <x:v>0</x:v>
      </x:c>
    </x:row>
    <x:row r="13456">
      <x:c r="CL13456" t="str">
        <x:v>Workbook_Formula_Guard</x:v>
      </x:c>
      <x:c r="CM13456" t="str">
        <x:v>C801</x:v>
      </x:c>
      <x:c r="CN13456" t="inlineStr">
        <x:is>
          <x:t xml:space="preserve">F:=IFERROR(IF(COUNTA(F14:L14)&gt;COUNT(F14:L14),"INVALID_INPUT",IFERROR(IF(COUNT(F14:L14)=7,IF(AND(F14&gt;=-1,F14&lt;=1,G14&gt;=0,G14&lt;=1,H14&gt;=0,H14&lt;=1,I14&gt;=0.1,I14&lt;=1,J14&gt;0,K14=1,OR(L14=0,L14=1),OR(B14="A",B14="B"),OR(C14="U1",C14="U2",C14="U3",C14="U4",C14="U5",C14="U6",C14="U7"),OR(D14="D1",D14="D2",D14="D3",D14="D4",D14="D5",D14="D6",D14="D7")),F14*G14*H14*I14*K14*L14*M14,"INVALID_INPUT"),"UNKNOWN_INPUT"),"INVALID_INPUT")),"INVALID_INPUT")</x:t>
        </x:is>
      </x:c>
      <x:c r="CO13456" t="n">
        <x:f>IFERROR(IF(AND(TYPE('Workbook_Formula_Guard'!C801)=TYPE(CN13456),ISBLANK('Workbook_Formula_Guard'!C801)=ISBLANK(CN13456),EXACT('Workbook_Formula_Guard'!C801,CN13456)),0,1),1)</x:f>
        <x:v>0</x:v>
      </x:c>
    </x:row>
    <x:row r="13457">
      <x:c r="CL13457" t="str">
        <x:v>Workbook_Formula_Guard</x:v>
      </x:c>
      <x:c r="CM13457" t="str">
        <x:v>A802</x:v>
      </x:c>
      <x:c r="CN13457" t="str">
        <x:v>Impact_Input</x:v>
      </x:c>
      <x:c r="CO13457" t="n">
        <x:f>IFERROR(IF(AND(TYPE('Workbook_Formula_Guard'!A802)=TYPE(CN13457),ISBLANK('Workbook_Formula_Guard'!A802)=ISBLANK(CN13457),EXACT('Workbook_Formula_Guard'!A802,CN13457)),0,1),1)</x:f>
        <x:v>0</x:v>
      </x:c>
    </x:row>
    <x:row r="13458">
      <x:c r="CL13458" t="str">
        <x:v>Workbook_Formula_Guard</x:v>
      </x:c>
      <x:c r="CM13458" t="str">
        <x:v>B802</x:v>
      </x:c>
      <x:c r="CN13458" t="str">
        <x:v>U14</x:v>
      </x:c>
      <x:c r="CO13458" t="n">
        <x:f>IFERROR(IF(AND(TYPE('Workbook_Formula_Guard'!B802)=TYPE(CN13458),ISBLANK('Workbook_Formula_Guard'!B802)=ISBLANK(CN13458),EXACT('Workbook_Formula_Guard'!B802,CN13458)),0,1),1)</x:f>
        <x:v>0</x:v>
      </x:c>
    </x:row>
    <x:row r="13459">
      <x:c r="CL13459" t="str">
        <x:v>Workbook_Formula_Guard</x:v>
      </x:c>
      <x:c r="CM13459" t="str">
        <x:v>C802</x:v>
      </x:c>
      <x:c r="CN13459" t="inlineStr">
        <x:is>
          <x:t xml:space="preserve">F:=IFERROR(IF(COUNTA(F14:L14)&gt;COUNT(F14:L14),"INVALID_INPUT",IFERROR(IF(COUNT(F14:L14)=7,IF(AND(F14&gt;=-1,F14&lt;=1,G14&gt;=0,G14&lt;=1,H14&gt;=0,H14&lt;=1,I14&gt;=0.1,I14&lt;=1,J14&gt;0,K14=1,OR(L14=0,L14=1),OR(B14="A",B14="B"),OR(C14="U1",C14="U2",C14="U3",C14="U4",C14="U5",C14="U6",C14="U7"),OR(D14="D1",D14="D2",D14="D3",D14="D4",D14="D5",D14="D6",D14="D7")),F14*G14*H14*I14*K14*M14,"INVALID_INPUT"),"UNKNOWN_INPUT"),"INVALID_INPUT")),"INVALID_INPUT")</x:t>
        </x:is>
      </x:c>
      <x:c r="CO13459" t="n">
        <x:f>IFERROR(IF(AND(TYPE('Workbook_Formula_Guard'!C802)=TYPE(CN13459),ISBLANK('Workbook_Formula_Guard'!C802)=ISBLANK(CN13459),EXACT('Workbook_Formula_Guard'!C802,CN13459)),0,1),1)</x:f>
        <x:v>0</x:v>
      </x:c>
    </x:row>
    <x:row r="13460">
      <x:c r="CL13460" t="str">
        <x:v>Workbook_Formula_Guard</x:v>
      </x:c>
      <x:c r="CM13460" t="str">
        <x:v>A803</x:v>
      </x:c>
      <x:c r="CN13460" t="str">
        <x:v>Impact_Input</x:v>
      </x:c>
      <x:c r="CO13460" t="n">
        <x:f>IFERROR(IF(AND(TYPE('Workbook_Formula_Guard'!A803)=TYPE(CN13460),ISBLANK('Workbook_Formula_Guard'!A803)=ISBLANK(CN13460),EXACT('Workbook_Formula_Guard'!A803,CN13460)),0,1),1)</x:f>
        <x:v>0</x:v>
      </x:c>
    </x:row>
    <x:row r="13461">
      <x:c r="CL13461" t="str">
        <x:v>Workbook_Formula_Guard</x:v>
      </x:c>
      <x:c r="CM13461" t="str">
        <x:v>B803</x:v>
      </x:c>
      <x:c r="CN13461" t="str">
        <x:v>V14</x:v>
      </x:c>
      <x:c r="CO13461" t="n">
        <x:f>IFERROR(IF(AND(TYPE('Workbook_Formula_Guard'!B803)=TYPE(CN13461),ISBLANK('Workbook_Formula_Guard'!B803)=ISBLANK(CN13461),EXACT('Workbook_Formula_Guard'!B803,CN13461)),0,1),1)</x:f>
        <x:v>0</x:v>
      </x:c>
    </x:row>
    <x:row r="13462">
      <x:c r="CL13462" t="str">
        <x:v>Workbook_Formula_Guard</x:v>
      </x:c>
      <x:c r="CM13462" t="str">
        <x:v>C803</x:v>
      </x:c>
      <x:c r="CN13462" t="inlineStr">
        <x:is>
          <x:t xml:space="preserve">F:=IFERROR(IF(COUNTA(F14:L14)&gt;COUNT(F14:L14),"INVALID_INPUT",IFERROR(IF(COUNT(F14:L14)=7,IF(AND(F14&gt;=-1,F14&lt;=1,G14&gt;=0,G14&lt;=1,H14&gt;=0,H14&lt;=1,I14&gt;=0.1,I14&lt;=1,J14&gt;0,K14=1,OR(L14=0,L14=1),OR(B14="A",B14="B"),OR(C14="U1",C14="U2",C14="U3",C14="U4",C14="U5",C14="U6",C14="U7"),OR(D14="D1",D14="D2",D14="D3",D14="D4",D14="D5",D14="D6",D14="D7")),F14*G14*H14*I14*K14*L14*M14,"INVALID_INPUT"),"UNKNOWN_INPUT"),"INVALID_INPUT")),"INVALID_INPUT")</x:t>
        </x:is>
      </x:c>
      <x:c r="CO13462" t="n">
        <x:f>IFERROR(IF(AND(TYPE('Workbook_Formula_Guard'!C803)=TYPE(CN13462),ISBLANK('Workbook_Formula_Guard'!C803)=ISBLANK(CN13462),EXACT('Workbook_Formula_Guard'!C803,CN13462)),0,1),1)</x:f>
        <x:v>0</x:v>
      </x:c>
    </x:row>
    <x:row r="13463">
      <x:c r="CL13463" t="str">
        <x:v>Workbook_Formula_Guard</x:v>
      </x:c>
      <x:c r="CM13463" t="str">
        <x:v>A804</x:v>
      </x:c>
      <x:c r="CN13463" t="str">
        <x:v>Impact_Input</x:v>
      </x:c>
      <x:c r="CO13463" t="n">
        <x:f>IFERROR(IF(AND(TYPE('Workbook_Formula_Guard'!A804)=TYPE(CN13463),ISBLANK('Workbook_Formula_Guard'!A804)=ISBLANK(CN13463),EXACT('Workbook_Formula_Guard'!A804,CN13463)),0,1),1)</x:f>
        <x:v>0</x:v>
      </x:c>
    </x:row>
    <x:row r="13464">
      <x:c r="CL13464" t="str">
        <x:v>Workbook_Formula_Guard</x:v>
      </x:c>
      <x:c r="CM13464" t="str">
        <x:v>B804</x:v>
      </x:c>
      <x:c r="CN13464" t="str">
        <x:v>M15</x:v>
      </x:c>
      <x:c r="CO13464" t="n">
        <x:f>IFERROR(IF(AND(TYPE('Workbook_Formula_Guard'!B804)=TYPE(CN13464),ISBLANK('Workbook_Formula_Guard'!B804)=ISBLANK(CN13464),EXACT('Workbook_Formula_Guard'!B804,CN13464)),0,1),1)</x:f>
        <x:v>0</x:v>
      </x:c>
    </x:row>
    <x:row r="13465">
      <x:c r="CL13465" t="str">
        <x:v>Workbook_Formula_Guard</x:v>
      </x:c>
      <x:c r="CM13465" t="str">
        <x:v>C804</x:v>
      </x:c>
      <x:c r="CN13465" t="inlineStr">
        <x:is>
          <x:t xml:space="preserve">F:=IFERROR(IF(COUNTA(F15:L15)&gt;COUNT(F15:L15),"INVALID_INPUT",IFERROR(IF(COUNT(F15:L15)=7,IF(AND(F15&gt;=-1,F15&lt;=1,G15&gt;=0,G15&lt;=1,H15&gt;=0,H15&lt;=1,I15&gt;=0.1,I15&lt;=1,J15&gt;0,K15=1,OR(L15=0,L15=1),OR(B15="A",B15="B"),OR(C15="U1",C15="U2",C15="U3",C15="U4",C15="U5",C15="U6",C15="U7"),OR(D15="D1",D15="D2",D15="D3",D15="D4",D15="D5",D15="D6",D15="D7")),MIN(1,LN(1+MAX(J15,CANON!$B$27))/LN(1+CANON!$B$25)),"INVALID_INPUT"),"UNKNOWN_INPUT"),"INVALID_INPUT")),"INVALID_INPUT")</x:t>
        </x:is>
      </x:c>
      <x:c r="CO13465" t="n">
        <x:f>IFERROR(IF(AND(TYPE('Workbook_Formula_Guard'!C804)=TYPE(CN13465),ISBLANK('Workbook_Formula_Guard'!C804)=ISBLANK(CN13465),EXACT('Workbook_Formula_Guard'!C804,CN13465)),0,1),1)</x:f>
        <x:v>0</x:v>
      </x:c>
    </x:row>
    <x:row r="13466">
      <x:c r="CL13466" t="str">
        <x:v>Workbook_Formula_Guard</x:v>
      </x:c>
      <x:c r="CM13466" t="str">
        <x:v>A805</x:v>
      </x:c>
      <x:c r="CN13466" t="str">
        <x:v>Impact_Input</x:v>
      </x:c>
      <x:c r="CO13466" t="n">
        <x:f>IFERROR(IF(AND(TYPE('Workbook_Formula_Guard'!A805)=TYPE(CN13466),ISBLANK('Workbook_Formula_Guard'!A805)=ISBLANK(CN13466),EXACT('Workbook_Formula_Guard'!A805,CN13466)),0,1),1)</x:f>
        <x:v>0</x:v>
      </x:c>
    </x:row>
    <x:row r="13467">
      <x:c r="CL13467" t="str">
        <x:v>Workbook_Formula_Guard</x:v>
      </x:c>
      <x:c r="CM13467" t="str">
        <x:v>B805</x:v>
      </x:c>
      <x:c r="CN13467" t="str">
        <x:v>N15</x:v>
      </x:c>
      <x:c r="CO13467" t="n">
        <x:f>IFERROR(IF(AND(TYPE('Workbook_Formula_Guard'!B805)=TYPE(CN13467),ISBLANK('Workbook_Formula_Guard'!B805)=ISBLANK(CN13467),EXACT('Workbook_Formula_Guard'!B805,CN13467)),0,1),1)</x:f>
        <x:v>0</x:v>
      </x:c>
    </x:row>
    <x:row r="13468">
      <x:c r="CL13468" t="str">
        <x:v>Workbook_Formula_Guard</x:v>
      </x:c>
      <x:c r="CM13468" t="str">
        <x:v>C805</x:v>
      </x:c>
      <x:c r="CN13468" t="inlineStr">
        <x:is>
          <x:t xml:space="preserve">F:=IFERROR(IF(COUNTA(F15:L15)&gt;COUNT(F15:L15),"INVALID_INPUT",IFERROR(IF(COUNT(F15:L15)=7,IF(AND(F15&gt;=-1,F15&lt;=1,G15&gt;=0,G15&lt;=1,H15&gt;=0,H15&lt;=1,I15&gt;=0.1,I15&lt;=1,J15&gt;0,K15=1,OR(L15=0,L15=1),OR(B15="A",B15="B"),OR(C15="U1",C15="U2",C15="U3",C15="U4",C15="U5",C15="U6",C15="U7"),OR(D15="D1",D15="D2",D15="D3",D15="D4",D15="D5",D15="D6",D15="D7")),F15*G15*H15*I15*K15*L15*M15,"INVALID_INPUT"),"UNKNOWN_INPUT"),"INVALID_INPUT")),"INVALID_INPUT")</x:t>
        </x:is>
      </x:c>
      <x:c r="CO13468" t="n">
        <x:f>IFERROR(IF(AND(TYPE('Workbook_Formula_Guard'!C805)=TYPE(CN13468),ISBLANK('Workbook_Formula_Guard'!C805)=ISBLANK(CN13468),EXACT('Workbook_Formula_Guard'!C805,CN13468)),0,1),1)</x:f>
        <x:v>0</x:v>
      </x:c>
    </x:row>
    <x:row r="13469">
      <x:c r="CL13469" t="str">
        <x:v>Workbook_Formula_Guard</x:v>
      </x:c>
      <x:c r="CM13469" t="str">
        <x:v>A806</x:v>
      </x:c>
      <x:c r="CN13469" t="str">
        <x:v>Impact_Input</x:v>
      </x:c>
      <x:c r="CO13469" t="n">
        <x:f>IFERROR(IF(AND(TYPE('Workbook_Formula_Guard'!A806)=TYPE(CN13469),ISBLANK('Workbook_Formula_Guard'!A806)=ISBLANK(CN13469),EXACT('Workbook_Formula_Guard'!A806,CN13469)),0,1),1)</x:f>
        <x:v>0</x:v>
      </x:c>
    </x:row>
    <x:row r="13470">
      <x:c r="CL13470" t="str">
        <x:v>Workbook_Formula_Guard</x:v>
      </x:c>
      <x:c r="CM13470" t="str">
        <x:v>B806</x:v>
      </x:c>
      <x:c r="CN13470" t="str">
        <x:v>U15</x:v>
      </x:c>
      <x:c r="CO13470" t="n">
        <x:f>IFERROR(IF(AND(TYPE('Workbook_Formula_Guard'!B806)=TYPE(CN13470),ISBLANK('Workbook_Formula_Guard'!B806)=ISBLANK(CN13470),EXACT('Workbook_Formula_Guard'!B806,CN13470)),0,1),1)</x:f>
        <x:v>0</x:v>
      </x:c>
    </x:row>
    <x:row r="13471">
      <x:c r="CL13471" t="str">
        <x:v>Workbook_Formula_Guard</x:v>
      </x:c>
      <x:c r="CM13471" t="str">
        <x:v>C806</x:v>
      </x:c>
      <x:c r="CN13471" t="inlineStr">
        <x:is>
          <x:t xml:space="preserve">F:=IFERROR(IF(COUNTA(F15:L15)&gt;COUNT(F15:L15),"INVALID_INPUT",IFERROR(IF(COUNT(F15:L15)=7,IF(AND(F15&gt;=-1,F15&lt;=1,G15&gt;=0,G15&lt;=1,H15&gt;=0,H15&lt;=1,I15&gt;=0.1,I15&lt;=1,J15&gt;0,K15=1,OR(L15=0,L15=1),OR(B15="A",B15="B"),OR(C15="U1",C15="U2",C15="U3",C15="U4",C15="U5",C15="U6",C15="U7"),OR(D15="D1",D15="D2",D15="D3",D15="D4",D15="D5",D15="D6",D15="D7")),F15*G15*H15*I15*K15*M15,"INVALID_INPUT"),"UNKNOWN_INPUT"),"INVALID_INPUT")),"INVALID_INPUT")</x:t>
        </x:is>
      </x:c>
      <x:c r="CO13471" t="n">
        <x:f>IFERROR(IF(AND(TYPE('Workbook_Formula_Guard'!C806)=TYPE(CN13471),ISBLANK('Workbook_Formula_Guard'!C806)=ISBLANK(CN13471),EXACT('Workbook_Formula_Guard'!C806,CN13471)),0,1),1)</x:f>
        <x:v>0</x:v>
      </x:c>
    </x:row>
    <x:row r="13472">
      <x:c r="CL13472" t="str">
        <x:v>Workbook_Formula_Guard</x:v>
      </x:c>
      <x:c r="CM13472" t="str">
        <x:v>A807</x:v>
      </x:c>
      <x:c r="CN13472" t="str">
        <x:v>Impact_Input</x:v>
      </x:c>
      <x:c r="CO13472" t="n">
        <x:f>IFERROR(IF(AND(TYPE('Workbook_Formula_Guard'!A807)=TYPE(CN13472),ISBLANK('Workbook_Formula_Guard'!A807)=ISBLANK(CN13472),EXACT('Workbook_Formula_Guard'!A807,CN13472)),0,1),1)</x:f>
        <x:v>0</x:v>
      </x:c>
    </x:row>
    <x:row r="13473">
      <x:c r="CL13473" t="str">
        <x:v>Workbook_Formula_Guard</x:v>
      </x:c>
      <x:c r="CM13473" t="str">
        <x:v>B807</x:v>
      </x:c>
      <x:c r="CN13473" t="str">
        <x:v>V15</x:v>
      </x:c>
      <x:c r="CO13473" t="n">
        <x:f>IFERROR(IF(AND(TYPE('Workbook_Formula_Guard'!B807)=TYPE(CN13473),ISBLANK('Workbook_Formula_Guard'!B807)=ISBLANK(CN13473),EXACT('Workbook_Formula_Guard'!B807,CN13473)),0,1),1)</x:f>
        <x:v>0</x:v>
      </x:c>
    </x:row>
    <x:row r="13474">
      <x:c r="CL13474" t="str">
        <x:v>Workbook_Formula_Guard</x:v>
      </x:c>
      <x:c r="CM13474" t="str">
        <x:v>C807</x:v>
      </x:c>
      <x:c r="CN13474" t="inlineStr">
        <x:is>
          <x:t xml:space="preserve">F:=IFERROR(IF(COUNTA(F15:L15)&gt;COUNT(F15:L15),"INVALID_INPUT",IFERROR(IF(COUNT(F15:L15)=7,IF(AND(F15&gt;=-1,F15&lt;=1,G15&gt;=0,G15&lt;=1,H15&gt;=0,H15&lt;=1,I15&gt;=0.1,I15&lt;=1,J15&gt;0,K15=1,OR(L15=0,L15=1),OR(B15="A",B15="B"),OR(C15="U1",C15="U2",C15="U3",C15="U4",C15="U5",C15="U6",C15="U7"),OR(D15="D1",D15="D2",D15="D3",D15="D4",D15="D5",D15="D6",D15="D7")),F15*G15*H15*I15*K15*L15*M15,"INVALID_INPUT"),"UNKNOWN_INPUT"),"INVALID_INPUT")),"INVALID_INPUT")</x:t>
        </x:is>
      </x:c>
      <x:c r="CO13474" t="n">
        <x:f>IFERROR(IF(AND(TYPE('Workbook_Formula_Guard'!C807)=TYPE(CN13474),ISBLANK('Workbook_Formula_Guard'!C807)=ISBLANK(CN13474),EXACT('Workbook_Formula_Guard'!C807,CN13474)),0,1),1)</x:f>
        <x:v>0</x:v>
      </x:c>
    </x:row>
    <x:row r="13475">
      <x:c r="CL13475" t="str">
        <x:v>Workbook_Formula_Guard</x:v>
      </x:c>
      <x:c r="CM13475" t="str">
        <x:v>A808</x:v>
      </x:c>
      <x:c r="CN13475" t="str">
        <x:v>Impact_Input</x:v>
      </x:c>
      <x:c r="CO13475" t="n">
        <x:f>IFERROR(IF(AND(TYPE('Workbook_Formula_Guard'!A808)=TYPE(CN13475),ISBLANK('Workbook_Formula_Guard'!A808)=ISBLANK(CN13475),EXACT('Workbook_Formula_Guard'!A808,CN13475)),0,1),1)</x:f>
        <x:v>0</x:v>
      </x:c>
    </x:row>
    <x:row r="13476">
      <x:c r="CL13476" t="str">
        <x:v>Workbook_Formula_Guard</x:v>
      </x:c>
      <x:c r="CM13476" t="str">
        <x:v>B808</x:v>
      </x:c>
      <x:c r="CN13476" t="str">
        <x:v>M16</x:v>
      </x:c>
      <x:c r="CO13476" t="n">
        <x:f>IFERROR(IF(AND(TYPE('Workbook_Formula_Guard'!B808)=TYPE(CN13476),ISBLANK('Workbook_Formula_Guard'!B808)=ISBLANK(CN13476),EXACT('Workbook_Formula_Guard'!B808,CN13476)),0,1),1)</x:f>
        <x:v>0</x:v>
      </x:c>
    </x:row>
    <x:row r="13477">
      <x:c r="CL13477" t="str">
        <x:v>Workbook_Formula_Guard</x:v>
      </x:c>
      <x:c r="CM13477" t="str">
        <x:v>C808</x:v>
      </x:c>
      <x:c r="CN13477" t="inlineStr">
        <x:is>
          <x:t xml:space="preserve">F:=IFERROR(IF(COUNTA(F16:L16)&gt;COUNT(F16:L16),"INVALID_INPUT",IFERROR(IF(COUNT(F16:L16)=7,IF(AND(F16&gt;=-1,F16&lt;=1,G16&gt;=0,G16&lt;=1,H16&gt;=0,H16&lt;=1,I16&gt;=0.1,I16&lt;=1,J16&gt;0,K16=1,OR(L16=0,L16=1),OR(B16="A",B16="B"),OR(C16="U1",C16="U2",C16="U3",C16="U4",C16="U5",C16="U6",C16="U7"),OR(D16="D1",D16="D2",D16="D3",D16="D4",D16="D5",D16="D6",D16="D7")),MIN(1,LN(1+MAX(J16,CANON!$B$27))/LN(1+CANON!$B$25)),"INVALID_INPUT"),"UNKNOWN_INPUT"),"INVALID_INPUT")),"INVALID_INPUT")</x:t>
        </x:is>
      </x:c>
      <x:c r="CO13477" t="n">
        <x:f>IFERROR(IF(AND(TYPE('Workbook_Formula_Guard'!C808)=TYPE(CN13477),ISBLANK('Workbook_Formula_Guard'!C808)=ISBLANK(CN13477),EXACT('Workbook_Formula_Guard'!C808,CN13477)),0,1),1)</x:f>
        <x:v>0</x:v>
      </x:c>
    </x:row>
    <x:row r="13478">
      <x:c r="CL13478" t="str">
        <x:v>Workbook_Formula_Guard</x:v>
      </x:c>
      <x:c r="CM13478" t="str">
        <x:v>A809</x:v>
      </x:c>
      <x:c r="CN13478" t="str">
        <x:v>Impact_Input</x:v>
      </x:c>
      <x:c r="CO13478" t="n">
        <x:f>IFERROR(IF(AND(TYPE('Workbook_Formula_Guard'!A809)=TYPE(CN13478),ISBLANK('Workbook_Formula_Guard'!A809)=ISBLANK(CN13478),EXACT('Workbook_Formula_Guard'!A809,CN13478)),0,1),1)</x:f>
        <x:v>0</x:v>
      </x:c>
    </x:row>
    <x:row r="13479">
      <x:c r="CL13479" t="str">
        <x:v>Workbook_Formula_Guard</x:v>
      </x:c>
      <x:c r="CM13479" t="str">
        <x:v>B809</x:v>
      </x:c>
      <x:c r="CN13479" t="str">
        <x:v>N16</x:v>
      </x:c>
      <x:c r="CO13479" t="n">
        <x:f>IFERROR(IF(AND(TYPE('Workbook_Formula_Guard'!B809)=TYPE(CN13479),ISBLANK('Workbook_Formula_Guard'!B809)=ISBLANK(CN13479),EXACT('Workbook_Formula_Guard'!B809,CN13479)),0,1),1)</x:f>
        <x:v>0</x:v>
      </x:c>
    </x:row>
    <x:row r="13480">
      <x:c r="CL13480" t="str">
        <x:v>Workbook_Formula_Guard</x:v>
      </x:c>
      <x:c r="CM13480" t="str">
        <x:v>C809</x:v>
      </x:c>
      <x:c r="CN13480" t="inlineStr">
        <x:is>
          <x:t xml:space="preserve">F:=IFERROR(IF(COUNTA(F16:L16)&gt;COUNT(F16:L16),"INVALID_INPUT",IFERROR(IF(COUNT(F16:L16)=7,IF(AND(F16&gt;=-1,F16&lt;=1,G16&gt;=0,G16&lt;=1,H16&gt;=0,H16&lt;=1,I16&gt;=0.1,I16&lt;=1,J16&gt;0,K16=1,OR(L16=0,L16=1),OR(B16="A",B16="B"),OR(C16="U1",C16="U2",C16="U3",C16="U4",C16="U5",C16="U6",C16="U7"),OR(D16="D1",D16="D2",D16="D3",D16="D4",D16="D5",D16="D6",D16="D7")),F16*G16*H16*I16*K16*L16*M16,"INVALID_INPUT"),"UNKNOWN_INPUT"),"INVALID_INPUT")),"INVALID_INPUT")</x:t>
        </x:is>
      </x:c>
      <x:c r="CO13480" t="n">
        <x:f>IFERROR(IF(AND(TYPE('Workbook_Formula_Guard'!C809)=TYPE(CN13480),ISBLANK('Workbook_Formula_Guard'!C809)=ISBLANK(CN13480),EXACT('Workbook_Formula_Guard'!C809,CN13480)),0,1),1)</x:f>
        <x:v>0</x:v>
      </x:c>
    </x:row>
    <x:row r="13481">
      <x:c r="CL13481" t="str">
        <x:v>Workbook_Formula_Guard</x:v>
      </x:c>
      <x:c r="CM13481" t="str">
        <x:v>A810</x:v>
      </x:c>
      <x:c r="CN13481" t="str">
        <x:v>Impact_Input</x:v>
      </x:c>
      <x:c r="CO13481" t="n">
        <x:f>IFERROR(IF(AND(TYPE('Workbook_Formula_Guard'!A810)=TYPE(CN13481),ISBLANK('Workbook_Formula_Guard'!A810)=ISBLANK(CN13481),EXACT('Workbook_Formula_Guard'!A810,CN13481)),0,1),1)</x:f>
        <x:v>0</x:v>
      </x:c>
    </x:row>
    <x:row r="13482">
      <x:c r="CL13482" t="str">
        <x:v>Workbook_Formula_Guard</x:v>
      </x:c>
      <x:c r="CM13482" t="str">
        <x:v>B810</x:v>
      </x:c>
      <x:c r="CN13482" t="str">
        <x:v>U16</x:v>
      </x:c>
      <x:c r="CO13482" t="n">
        <x:f>IFERROR(IF(AND(TYPE('Workbook_Formula_Guard'!B810)=TYPE(CN13482),ISBLANK('Workbook_Formula_Guard'!B810)=ISBLANK(CN13482),EXACT('Workbook_Formula_Guard'!B810,CN13482)),0,1),1)</x:f>
        <x:v>0</x:v>
      </x:c>
    </x:row>
    <x:row r="13483">
      <x:c r="CL13483" t="str">
        <x:v>Workbook_Formula_Guard</x:v>
      </x:c>
      <x:c r="CM13483" t="str">
        <x:v>C810</x:v>
      </x:c>
      <x:c r="CN13483" t="inlineStr">
        <x:is>
          <x:t xml:space="preserve">F:=IFERROR(IF(COUNTA(F16:L16)&gt;COUNT(F16:L16),"INVALID_INPUT",IFERROR(IF(COUNT(F16:L16)=7,IF(AND(F16&gt;=-1,F16&lt;=1,G16&gt;=0,G16&lt;=1,H16&gt;=0,H16&lt;=1,I16&gt;=0.1,I16&lt;=1,J16&gt;0,K16=1,OR(L16=0,L16=1),OR(B16="A",B16="B"),OR(C16="U1",C16="U2",C16="U3",C16="U4",C16="U5",C16="U6",C16="U7"),OR(D16="D1",D16="D2",D16="D3",D16="D4",D16="D5",D16="D6",D16="D7")),F16*G16*H16*I16*K16*M16,"INVALID_INPUT"),"UNKNOWN_INPUT"),"INVALID_INPUT")),"INVALID_INPUT")</x:t>
        </x:is>
      </x:c>
      <x:c r="CO13483" t="n">
        <x:f>IFERROR(IF(AND(TYPE('Workbook_Formula_Guard'!C810)=TYPE(CN13483),ISBLANK('Workbook_Formula_Guard'!C810)=ISBLANK(CN13483),EXACT('Workbook_Formula_Guard'!C810,CN13483)),0,1),1)</x:f>
        <x:v>0</x:v>
      </x:c>
    </x:row>
    <x:row r="13484">
      <x:c r="CL13484" t="str">
        <x:v>Workbook_Formula_Guard</x:v>
      </x:c>
      <x:c r="CM13484" t="str">
        <x:v>A811</x:v>
      </x:c>
      <x:c r="CN13484" t="str">
        <x:v>Impact_Input</x:v>
      </x:c>
      <x:c r="CO13484" t="n">
        <x:f>IFERROR(IF(AND(TYPE('Workbook_Formula_Guard'!A811)=TYPE(CN13484),ISBLANK('Workbook_Formula_Guard'!A811)=ISBLANK(CN13484),EXACT('Workbook_Formula_Guard'!A811,CN13484)),0,1),1)</x:f>
        <x:v>0</x:v>
      </x:c>
    </x:row>
    <x:row r="13485">
      <x:c r="CL13485" t="str">
        <x:v>Workbook_Formula_Guard</x:v>
      </x:c>
      <x:c r="CM13485" t="str">
        <x:v>B811</x:v>
      </x:c>
      <x:c r="CN13485" t="str">
        <x:v>V16</x:v>
      </x:c>
      <x:c r="CO13485" t="n">
        <x:f>IFERROR(IF(AND(TYPE('Workbook_Formula_Guard'!B811)=TYPE(CN13485),ISBLANK('Workbook_Formula_Guard'!B811)=ISBLANK(CN13485),EXACT('Workbook_Formula_Guard'!B811,CN13485)),0,1),1)</x:f>
        <x:v>0</x:v>
      </x:c>
    </x:row>
    <x:row r="13486">
      <x:c r="CL13486" t="str">
        <x:v>Workbook_Formula_Guard</x:v>
      </x:c>
      <x:c r="CM13486" t="str">
        <x:v>C811</x:v>
      </x:c>
      <x:c r="CN13486" t="inlineStr">
        <x:is>
          <x:t xml:space="preserve">F:=IFERROR(IF(COUNTA(F16:L16)&gt;COUNT(F16:L16),"INVALID_INPUT",IFERROR(IF(COUNT(F16:L16)=7,IF(AND(F16&gt;=-1,F16&lt;=1,G16&gt;=0,G16&lt;=1,H16&gt;=0,H16&lt;=1,I16&gt;=0.1,I16&lt;=1,J16&gt;0,K16=1,OR(L16=0,L16=1),OR(B16="A",B16="B"),OR(C16="U1",C16="U2",C16="U3",C16="U4",C16="U5",C16="U6",C16="U7"),OR(D16="D1",D16="D2",D16="D3",D16="D4",D16="D5",D16="D6",D16="D7")),F16*G16*H16*I16*K16*L16*M16,"INVALID_INPUT"),"UNKNOWN_INPUT"),"INVALID_INPUT")),"INVALID_INPUT")</x:t>
        </x:is>
      </x:c>
      <x:c r="CO13486" t="n">
        <x:f>IFERROR(IF(AND(TYPE('Workbook_Formula_Guard'!C811)=TYPE(CN13486),ISBLANK('Workbook_Formula_Guard'!C811)=ISBLANK(CN13486),EXACT('Workbook_Formula_Guard'!C811,CN13486)),0,1),1)</x:f>
        <x:v>0</x:v>
      </x:c>
    </x:row>
    <x:row r="13487">
      <x:c r="CL13487" t="str">
        <x:v>Workbook_Formula_Guard</x:v>
      </x:c>
      <x:c r="CM13487" t="str">
        <x:v>A812</x:v>
      </x:c>
      <x:c r="CN13487" t="str">
        <x:v>Impact_Input</x:v>
      </x:c>
      <x:c r="CO13487" t="n">
        <x:f>IFERROR(IF(AND(TYPE('Workbook_Formula_Guard'!A812)=TYPE(CN13487),ISBLANK('Workbook_Formula_Guard'!A812)=ISBLANK(CN13487),EXACT('Workbook_Formula_Guard'!A812,CN13487)),0,1),1)</x:f>
        <x:v>0</x:v>
      </x:c>
    </x:row>
    <x:row r="13488">
      <x:c r="CL13488" t="str">
        <x:v>Workbook_Formula_Guard</x:v>
      </x:c>
      <x:c r="CM13488" t="str">
        <x:v>B812</x:v>
      </x:c>
      <x:c r="CN13488" t="str">
        <x:v>M17</x:v>
      </x:c>
      <x:c r="CO13488" t="n">
        <x:f>IFERROR(IF(AND(TYPE('Workbook_Formula_Guard'!B812)=TYPE(CN13488),ISBLANK('Workbook_Formula_Guard'!B812)=ISBLANK(CN13488),EXACT('Workbook_Formula_Guard'!B812,CN13488)),0,1),1)</x:f>
        <x:v>0</x:v>
      </x:c>
    </x:row>
    <x:row r="13489">
      <x:c r="CL13489" t="str">
        <x:v>Workbook_Formula_Guard</x:v>
      </x:c>
      <x:c r="CM13489" t="str">
        <x:v>C812</x:v>
      </x:c>
      <x:c r="CN13489" t="inlineStr">
        <x:is>
          <x:t xml:space="preserve">F:=IFERROR(IF(COUNTA(F17:L17)&gt;COUNT(F17:L17),"INVALID_INPUT",IFERROR(IF(COUNT(F17:L17)=7,IF(AND(F17&gt;=-1,F17&lt;=1,G17&gt;=0,G17&lt;=1,H17&gt;=0,H17&lt;=1,I17&gt;=0.1,I17&lt;=1,J17&gt;0,K17=1,OR(L17=0,L17=1),OR(B17="A",B17="B"),OR(C17="U1",C17="U2",C17="U3",C17="U4",C17="U5",C17="U6",C17="U7"),OR(D17="D1",D17="D2",D17="D3",D17="D4",D17="D5",D17="D6",D17="D7")),MIN(1,LN(1+MAX(J17,CANON!$B$27))/LN(1+CANON!$B$25)),"INVALID_INPUT"),"UNKNOWN_INPUT"),"INVALID_INPUT")),"INVALID_INPUT")</x:t>
        </x:is>
      </x:c>
      <x:c r="CO13489" t="n">
        <x:f>IFERROR(IF(AND(TYPE('Workbook_Formula_Guard'!C812)=TYPE(CN13489),ISBLANK('Workbook_Formula_Guard'!C812)=ISBLANK(CN13489),EXACT('Workbook_Formula_Guard'!C812,CN13489)),0,1),1)</x:f>
        <x:v>0</x:v>
      </x:c>
    </x:row>
    <x:row r="13490">
      <x:c r="CL13490" t="str">
        <x:v>Workbook_Formula_Guard</x:v>
      </x:c>
      <x:c r="CM13490" t="str">
        <x:v>A813</x:v>
      </x:c>
      <x:c r="CN13490" t="str">
        <x:v>Impact_Input</x:v>
      </x:c>
      <x:c r="CO13490" t="n">
        <x:f>IFERROR(IF(AND(TYPE('Workbook_Formula_Guard'!A813)=TYPE(CN13490),ISBLANK('Workbook_Formula_Guard'!A813)=ISBLANK(CN13490),EXACT('Workbook_Formula_Guard'!A813,CN13490)),0,1),1)</x:f>
        <x:v>0</x:v>
      </x:c>
    </x:row>
    <x:row r="13491">
      <x:c r="CL13491" t="str">
        <x:v>Workbook_Formula_Guard</x:v>
      </x:c>
      <x:c r="CM13491" t="str">
        <x:v>B813</x:v>
      </x:c>
      <x:c r="CN13491" t="str">
        <x:v>N17</x:v>
      </x:c>
      <x:c r="CO13491" t="n">
        <x:f>IFERROR(IF(AND(TYPE('Workbook_Formula_Guard'!B813)=TYPE(CN13491),ISBLANK('Workbook_Formula_Guard'!B813)=ISBLANK(CN13491),EXACT('Workbook_Formula_Guard'!B813,CN13491)),0,1),1)</x:f>
        <x:v>0</x:v>
      </x:c>
    </x:row>
    <x:row r="13492">
      <x:c r="CL13492" t="str">
        <x:v>Workbook_Formula_Guard</x:v>
      </x:c>
      <x:c r="CM13492" t="str">
        <x:v>C813</x:v>
      </x:c>
      <x:c r="CN13492" t="inlineStr">
        <x:is>
          <x:t xml:space="preserve">F:=IFERROR(IF(COUNTA(F17:L17)&gt;COUNT(F17:L17),"INVALID_INPUT",IFERROR(IF(COUNT(F17:L17)=7,IF(AND(F17&gt;=-1,F17&lt;=1,G17&gt;=0,G17&lt;=1,H17&gt;=0,H17&lt;=1,I17&gt;=0.1,I17&lt;=1,J17&gt;0,K17=1,OR(L17=0,L17=1),OR(B17="A",B17="B"),OR(C17="U1",C17="U2",C17="U3",C17="U4",C17="U5",C17="U6",C17="U7"),OR(D17="D1",D17="D2",D17="D3",D17="D4",D17="D5",D17="D6",D17="D7")),F17*G17*H17*I17*K17*L17*M17,"INVALID_INPUT"),"UNKNOWN_INPUT"),"INVALID_INPUT")),"INVALID_INPUT")</x:t>
        </x:is>
      </x:c>
      <x:c r="CO13492" t="n">
        <x:f>IFERROR(IF(AND(TYPE('Workbook_Formula_Guard'!C813)=TYPE(CN13492),ISBLANK('Workbook_Formula_Guard'!C813)=ISBLANK(CN13492),EXACT('Workbook_Formula_Guard'!C813,CN13492)),0,1),1)</x:f>
        <x:v>0</x:v>
      </x:c>
    </x:row>
    <x:row r="13493">
      <x:c r="CL13493" t="str">
        <x:v>Workbook_Formula_Guard</x:v>
      </x:c>
      <x:c r="CM13493" t="str">
        <x:v>A814</x:v>
      </x:c>
      <x:c r="CN13493" t="str">
        <x:v>Impact_Input</x:v>
      </x:c>
      <x:c r="CO13493" t="n">
        <x:f>IFERROR(IF(AND(TYPE('Workbook_Formula_Guard'!A814)=TYPE(CN13493),ISBLANK('Workbook_Formula_Guard'!A814)=ISBLANK(CN13493),EXACT('Workbook_Formula_Guard'!A814,CN13493)),0,1),1)</x:f>
        <x:v>0</x:v>
      </x:c>
    </x:row>
    <x:row r="13494">
      <x:c r="CL13494" t="str">
        <x:v>Workbook_Formula_Guard</x:v>
      </x:c>
      <x:c r="CM13494" t="str">
        <x:v>B814</x:v>
      </x:c>
      <x:c r="CN13494" t="str">
        <x:v>U17</x:v>
      </x:c>
      <x:c r="CO13494" t="n">
        <x:f>IFERROR(IF(AND(TYPE('Workbook_Formula_Guard'!B814)=TYPE(CN13494),ISBLANK('Workbook_Formula_Guard'!B814)=ISBLANK(CN13494),EXACT('Workbook_Formula_Guard'!B814,CN13494)),0,1),1)</x:f>
        <x:v>0</x:v>
      </x:c>
    </x:row>
    <x:row r="13495">
      <x:c r="CL13495" t="str">
        <x:v>Workbook_Formula_Guard</x:v>
      </x:c>
      <x:c r="CM13495" t="str">
        <x:v>C814</x:v>
      </x:c>
      <x:c r="CN13495" t="inlineStr">
        <x:is>
          <x:t xml:space="preserve">F:=IFERROR(IF(COUNTA(F17:L17)&gt;COUNT(F17:L17),"INVALID_INPUT",IFERROR(IF(COUNT(F17:L17)=7,IF(AND(F17&gt;=-1,F17&lt;=1,G17&gt;=0,G17&lt;=1,H17&gt;=0,H17&lt;=1,I17&gt;=0.1,I17&lt;=1,J17&gt;0,K17=1,OR(L17=0,L17=1),OR(B17="A",B17="B"),OR(C17="U1",C17="U2",C17="U3",C17="U4",C17="U5",C17="U6",C17="U7"),OR(D17="D1",D17="D2",D17="D3",D17="D4",D17="D5",D17="D6",D17="D7")),F17*G17*H17*I17*K17*M17,"INVALID_INPUT"),"UNKNOWN_INPUT"),"INVALID_INPUT")),"INVALID_INPUT")</x:t>
        </x:is>
      </x:c>
      <x:c r="CO13495" t="n">
        <x:f>IFERROR(IF(AND(TYPE('Workbook_Formula_Guard'!C814)=TYPE(CN13495),ISBLANK('Workbook_Formula_Guard'!C814)=ISBLANK(CN13495),EXACT('Workbook_Formula_Guard'!C814,CN13495)),0,1),1)</x:f>
        <x:v>0</x:v>
      </x:c>
    </x:row>
    <x:row r="13496">
      <x:c r="CL13496" t="str">
        <x:v>Workbook_Formula_Guard</x:v>
      </x:c>
      <x:c r="CM13496" t="str">
        <x:v>A815</x:v>
      </x:c>
      <x:c r="CN13496" t="str">
        <x:v>Impact_Input</x:v>
      </x:c>
      <x:c r="CO13496" t="n">
        <x:f>IFERROR(IF(AND(TYPE('Workbook_Formula_Guard'!A815)=TYPE(CN13496),ISBLANK('Workbook_Formula_Guard'!A815)=ISBLANK(CN13496),EXACT('Workbook_Formula_Guard'!A815,CN13496)),0,1),1)</x:f>
        <x:v>0</x:v>
      </x:c>
    </x:row>
    <x:row r="13497">
      <x:c r="CL13497" t="str">
        <x:v>Workbook_Formula_Guard</x:v>
      </x:c>
      <x:c r="CM13497" t="str">
        <x:v>B815</x:v>
      </x:c>
      <x:c r="CN13497" t="str">
        <x:v>V17</x:v>
      </x:c>
      <x:c r="CO13497" t="n">
        <x:f>IFERROR(IF(AND(TYPE('Workbook_Formula_Guard'!B815)=TYPE(CN13497),ISBLANK('Workbook_Formula_Guard'!B815)=ISBLANK(CN13497),EXACT('Workbook_Formula_Guard'!B815,CN13497)),0,1),1)</x:f>
        <x:v>0</x:v>
      </x:c>
    </x:row>
    <x:row r="13498">
      <x:c r="CL13498" t="str">
        <x:v>Workbook_Formula_Guard</x:v>
      </x:c>
      <x:c r="CM13498" t="str">
        <x:v>C815</x:v>
      </x:c>
      <x:c r="CN13498" t="inlineStr">
        <x:is>
          <x:t xml:space="preserve">F:=IFERROR(IF(COUNTA(F17:L17)&gt;COUNT(F17:L17),"INVALID_INPUT",IFERROR(IF(COUNT(F17:L17)=7,IF(AND(F17&gt;=-1,F17&lt;=1,G17&gt;=0,G17&lt;=1,H17&gt;=0,H17&lt;=1,I17&gt;=0.1,I17&lt;=1,J17&gt;0,K17=1,OR(L17=0,L17=1),OR(B17="A",B17="B"),OR(C17="U1",C17="U2",C17="U3",C17="U4",C17="U5",C17="U6",C17="U7"),OR(D17="D1",D17="D2",D17="D3",D17="D4",D17="D5",D17="D6",D17="D7")),F17*G17*H17*I17*K17*L17*M17,"INVALID_INPUT"),"UNKNOWN_INPUT"),"INVALID_INPUT")),"INVALID_INPUT")</x:t>
        </x:is>
      </x:c>
      <x:c r="CO13498" t="n">
        <x:f>IFERROR(IF(AND(TYPE('Workbook_Formula_Guard'!C815)=TYPE(CN13498),ISBLANK('Workbook_Formula_Guard'!C815)=ISBLANK(CN13498),EXACT('Workbook_Formula_Guard'!C815,CN13498)),0,1),1)</x:f>
        <x:v>0</x:v>
      </x:c>
    </x:row>
    <x:row r="13499">
      <x:c r="CL13499" t="str">
        <x:v>Workbook_Formula_Guard</x:v>
      </x:c>
      <x:c r="CM13499" t="str">
        <x:v>A816</x:v>
      </x:c>
      <x:c r="CN13499" t="str">
        <x:v>Impact_Input</x:v>
      </x:c>
      <x:c r="CO13499" t="n">
        <x:f>IFERROR(IF(AND(TYPE('Workbook_Formula_Guard'!A816)=TYPE(CN13499),ISBLANK('Workbook_Formula_Guard'!A816)=ISBLANK(CN13499),EXACT('Workbook_Formula_Guard'!A816,CN13499)),0,1),1)</x:f>
        <x:v>0</x:v>
      </x:c>
    </x:row>
    <x:row r="13500">
      <x:c r="CL13500" t="str">
        <x:v>Workbook_Formula_Guard</x:v>
      </x:c>
      <x:c r="CM13500" t="str">
        <x:v>B816</x:v>
      </x:c>
      <x:c r="CN13500" t="str">
        <x:v>M18</x:v>
      </x:c>
      <x:c r="CO13500" t="n">
        <x:f>IFERROR(IF(AND(TYPE('Workbook_Formula_Guard'!B816)=TYPE(CN13500),ISBLANK('Workbook_Formula_Guard'!B816)=ISBLANK(CN13500),EXACT('Workbook_Formula_Guard'!B816,CN13500)),0,1),1)</x:f>
        <x:v>0</x:v>
      </x:c>
    </x:row>
    <x:row r="13501">
      <x:c r="CL13501" t="str">
        <x:v>Workbook_Formula_Guard</x:v>
      </x:c>
      <x:c r="CM13501" t="str">
        <x:v>C816</x:v>
      </x:c>
      <x:c r="CN13501" t="inlineStr">
        <x:is>
          <x:t xml:space="preserve">F:=IFERROR(IF(COUNTA(F18:L18)&gt;COUNT(F18:L18),"INVALID_INPUT",IFERROR(IF(COUNT(F18:L18)=7,IF(AND(F18&gt;=-1,F18&lt;=1,G18&gt;=0,G18&lt;=1,H18&gt;=0,H18&lt;=1,I18&gt;=0.1,I18&lt;=1,J18&gt;0,K18=1,OR(L18=0,L18=1),OR(B18="A",B18="B"),OR(C18="U1",C18="U2",C18="U3",C18="U4",C18="U5",C18="U6",C18="U7"),OR(D18="D1",D18="D2",D18="D3",D18="D4",D18="D5",D18="D6",D18="D7")),MIN(1,LN(1+MAX(J18,CANON!$B$27))/LN(1+CANON!$B$25)),"INVALID_INPUT"),"UNKNOWN_INPUT"),"INVALID_INPUT")),"INVALID_INPUT")</x:t>
        </x:is>
      </x:c>
      <x:c r="CO13501" t="n">
        <x:f>IFERROR(IF(AND(TYPE('Workbook_Formula_Guard'!C816)=TYPE(CN13501),ISBLANK('Workbook_Formula_Guard'!C816)=ISBLANK(CN13501),EXACT('Workbook_Formula_Guard'!C816,CN13501)),0,1),1)</x:f>
        <x:v>0</x:v>
      </x:c>
    </x:row>
    <x:row r="13502">
      <x:c r="CL13502" t="str">
        <x:v>Workbook_Formula_Guard</x:v>
      </x:c>
      <x:c r="CM13502" t="str">
        <x:v>A817</x:v>
      </x:c>
      <x:c r="CN13502" t="str">
        <x:v>Impact_Input</x:v>
      </x:c>
      <x:c r="CO13502" t="n">
        <x:f>IFERROR(IF(AND(TYPE('Workbook_Formula_Guard'!A817)=TYPE(CN13502),ISBLANK('Workbook_Formula_Guard'!A817)=ISBLANK(CN13502),EXACT('Workbook_Formula_Guard'!A817,CN13502)),0,1),1)</x:f>
        <x:v>0</x:v>
      </x:c>
    </x:row>
    <x:row r="13503">
      <x:c r="CL13503" t="str">
        <x:v>Workbook_Formula_Guard</x:v>
      </x:c>
      <x:c r="CM13503" t="str">
        <x:v>B817</x:v>
      </x:c>
      <x:c r="CN13503" t="str">
        <x:v>N18</x:v>
      </x:c>
      <x:c r="CO13503" t="n">
        <x:f>IFERROR(IF(AND(TYPE('Workbook_Formula_Guard'!B817)=TYPE(CN13503),ISBLANK('Workbook_Formula_Guard'!B817)=ISBLANK(CN13503),EXACT('Workbook_Formula_Guard'!B817,CN13503)),0,1),1)</x:f>
        <x:v>0</x:v>
      </x:c>
    </x:row>
    <x:row r="13504">
      <x:c r="CL13504" t="str">
        <x:v>Workbook_Formula_Guard</x:v>
      </x:c>
      <x:c r="CM13504" t="str">
        <x:v>C817</x:v>
      </x:c>
      <x:c r="CN13504" t="inlineStr">
        <x:is>
          <x:t xml:space="preserve">F:=IFERROR(IF(COUNTA(F18:L18)&gt;COUNT(F18:L18),"INVALID_INPUT",IFERROR(IF(COUNT(F18:L18)=7,IF(AND(F18&gt;=-1,F18&lt;=1,G18&gt;=0,G18&lt;=1,H18&gt;=0,H18&lt;=1,I18&gt;=0.1,I18&lt;=1,J18&gt;0,K18=1,OR(L18=0,L18=1),OR(B18="A",B18="B"),OR(C18="U1",C18="U2",C18="U3",C18="U4",C18="U5",C18="U6",C18="U7"),OR(D18="D1",D18="D2",D18="D3",D18="D4",D18="D5",D18="D6",D18="D7")),F18*G18*H18*I18*K18*L18*M18,"INVALID_INPUT"),"UNKNOWN_INPUT"),"INVALID_INPUT")),"INVALID_INPUT")</x:t>
        </x:is>
      </x:c>
      <x:c r="CO13504" t="n">
        <x:f>IFERROR(IF(AND(TYPE('Workbook_Formula_Guard'!C817)=TYPE(CN13504),ISBLANK('Workbook_Formula_Guard'!C817)=ISBLANK(CN13504),EXACT('Workbook_Formula_Guard'!C817,CN13504)),0,1),1)</x:f>
        <x:v>0</x:v>
      </x:c>
    </x:row>
    <x:row r="13505">
      <x:c r="CL13505" t="str">
        <x:v>Workbook_Formula_Guard</x:v>
      </x:c>
      <x:c r="CM13505" t="str">
        <x:v>A818</x:v>
      </x:c>
      <x:c r="CN13505" t="str">
        <x:v>Impact_Input</x:v>
      </x:c>
      <x:c r="CO13505" t="n">
        <x:f>IFERROR(IF(AND(TYPE('Workbook_Formula_Guard'!A818)=TYPE(CN13505),ISBLANK('Workbook_Formula_Guard'!A818)=ISBLANK(CN13505),EXACT('Workbook_Formula_Guard'!A818,CN13505)),0,1),1)</x:f>
        <x:v>0</x:v>
      </x:c>
    </x:row>
    <x:row r="13506">
      <x:c r="CL13506" t="str">
        <x:v>Workbook_Formula_Guard</x:v>
      </x:c>
      <x:c r="CM13506" t="str">
        <x:v>B818</x:v>
      </x:c>
      <x:c r="CN13506" t="str">
        <x:v>U18</x:v>
      </x:c>
      <x:c r="CO13506" t="n">
        <x:f>IFERROR(IF(AND(TYPE('Workbook_Formula_Guard'!B818)=TYPE(CN13506),ISBLANK('Workbook_Formula_Guard'!B818)=ISBLANK(CN13506),EXACT('Workbook_Formula_Guard'!B818,CN13506)),0,1),1)</x:f>
        <x:v>0</x:v>
      </x:c>
    </x:row>
    <x:row r="13507">
      <x:c r="CL13507" t="str">
        <x:v>Workbook_Formula_Guard</x:v>
      </x:c>
      <x:c r="CM13507" t="str">
        <x:v>C818</x:v>
      </x:c>
      <x:c r="CN13507" t="inlineStr">
        <x:is>
          <x:t xml:space="preserve">F:=IFERROR(IF(COUNTA(F18:L18)&gt;COUNT(F18:L18),"INVALID_INPUT",IFERROR(IF(COUNT(F18:L18)=7,IF(AND(F18&gt;=-1,F18&lt;=1,G18&gt;=0,G18&lt;=1,H18&gt;=0,H18&lt;=1,I18&gt;=0.1,I18&lt;=1,J18&gt;0,K18=1,OR(L18=0,L18=1),OR(B18="A",B18="B"),OR(C18="U1",C18="U2",C18="U3",C18="U4",C18="U5",C18="U6",C18="U7"),OR(D18="D1",D18="D2",D18="D3",D18="D4",D18="D5",D18="D6",D18="D7")),F18*G18*H18*I18*K18*M18,"INVALID_INPUT"),"UNKNOWN_INPUT"),"INVALID_INPUT")),"INVALID_INPUT")</x:t>
        </x:is>
      </x:c>
      <x:c r="CO13507" t="n">
        <x:f>IFERROR(IF(AND(TYPE('Workbook_Formula_Guard'!C818)=TYPE(CN13507),ISBLANK('Workbook_Formula_Guard'!C818)=ISBLANK(CN13507),EXACT('Workbook_Formula_Guard'!C818,CN13507)),0,1),1)</x:f>
        <x:v>0</x:v>
      </x:c>
    </x:row>
    <x:row r="13508">
      <x:c r="CL13508" t="str">
        <x:v>Workbook_Formula_Guard</x:v>
      </x:c>
      <x:c r="CM13508" t="str">
        <x:v>A819</x:v>
      </x:c>
      <x:c r="CN13508" t="str">
        <x:v>Impact_Input</x:v>
      </x:c>
      <x:c r="CO13508" t="n">
        <x:f>IFERROR(IF(AND(TYPE('Workbook_Formula_Guard'!A819)=TYPE(CN13508),ISBLANK('Workbook_Formula_Guard'!A819)=ISBLANK(CN13508),EXACT('Workbook_Formula_Guard'!A819,CN13508)),0,1),1)</x:f>
        <x:v>0</x:v>
      </x:c>
    </x:row>
    <x:row r="13509">
      <x:c r="CL13509" t="str">
        <x:v>Workbook_Formula_Guard</x:v>
      </x:c>
      <x:c r="CM13509" t="str">
        <x:v>B819</x:v>
      </x:c>
      <x:c r="CN13509" t="str">
        <x:v>V18</x:v>
      </x:c>
      <x:c r="CO13509" t="n">
        <x:f>IFERROR(IF(AND(TYPE('Workbook_Formula_Guard'!B819)=TYPE(CN13509),ISBLANK('Workbook_Formula_Guard'!B819)=ISBLANK(CN13509),EXACT('Workbook_Formula_Guard'!B819,CN13509)),0,1),1)</x:f>
        <x:v>0</x:v>
      </x:c>
    </x:row>
    <x:row r="13510">
      <x:c r="CL13510" t="str">
        <x:v>Workbook_Formula_Guard</x:v>
      </x:c>
      <x:c r="CM13510" t="str">
        <x:v>C819</x:v>
      </x:c>
      <x:c r="CN13510" t="inlineStr">
        <x:is>
          <x:t xml:space="preserve">F:=IFERROR(IF(COUNTA(F18:L18)&gt;COUNT(F18:L18),"INVALID_INPUT",IFERROR(IF(COUNT(F18:L18)=7,IF(AND(F18&gt;=-1,F18&lt;=1,G18&gt;=0,G18&lt;=1,H18&gt;=0,H18&lt;=1,I18&gt;=0.1,I18&lt;=1,J18&gt;0,K18=1,OR(L18=0,L18=1),OR(B18="A",B18="B"),OR(C18="U1",C18="U2",C18="U3",C18="U4",C18="U5",C18="U6",C18="U7"),OR(D18="D1",D18="D2",D18="D3",D18="D4",D18="D5",D18="D6",D18="D7")),F18*G18*H18*I18*K18*L18*M18,"INVALID_INPUT"),"UNKNOWN_INPUT"),"INVALID_INPUT")),"INVALID_INPUT")</x:t>
        </x:is>
      </x:c>
      <x:c r="CO13510" t="n">
        <x:f>IFERROR(IF(AND(TYPE('Workbook_Formula_Guard'!C819)=TYPE(CN13510),ISBLANK('Workbook_Formula_Guard'!C819)=ISBLANK(CN13510),EXACT('Workbook_Formula_Guard'!C819,CN13510)),0,1),1)</x:f>
        <x:v>0</x:v>
      </x:c>
    </x:row>
    <x:row r="13511">
      <x:c r="CL13511" t="str">
        <x:v>Workbook_Formula_Guard</x:v>
      </x:c>
      <x:c r="CM13511" t="str">
        <x:v>A820</x:v>
      </x:c>
      <x:c r="CN13511" t="str">
        <x:v>Impact_Input</x:v>
      </x:c>
      <x:c r="CO13511" t="n">
        <x:f>IFERROR(IF(AND(TYPE('Workbook_Formula_Guard'!A820)=TYPE(CN13511),ISBLANK('Workbook_Formula_Guard'!A820)=ISBLANK(CN13511),EXACT('Workbook_Formula_Guard'!A820,CN13511)),0,1),1)</x:f>
        <x:v>0</x:v>
      </x:c>
    </x:row>
    <x:row r="13512">
      <x:c r="CL13512" t="str">
        <x:v>Workbook_Formula_Guard</x:v>
      </x:c>
      <x:c r="CM13512" t="str">
        <x:v>B820</x:v>
      </x:c>
      <x:c r="CN13512" t="str">
        <x:v>M19</x:v>
      </x:c>
      <x:c r="CO13512" t="n">
        <x:f>IFERROR(IF(AND(TYPE('Workbook_Formula_Guard'!B820)=TYPE(CN13512),ISBLANK('Workbook_Formula_Guard'!B820)=ISBLANK(CN13512),EXACT('Workbook_Formula_Guard'!B820,CN13512)),0,1),1)</x:f>
        <x:v>0</x:v>
      </x:c>
    </x:row>
    <x:row r="13513">
      <x:c r="CL13513" t="str">
        <x:v>Workbook_Formula_Guard</x:v>
      </x:c>
      <x:c r="CM13513" t="str">
        <x:v>C820</x:v>
      </x:c>
      <x:c r="CN13513" t="inlineStr">
        <x:is>
          <x:t xml:space="preserve">F:=IFERROR(IF(COUNTA(F19:L19)&gt;COUNT(F19:L19),"INVALID_INPUT",IFERROR(IF(COUNT(F19:L19)=7,IF(AND(F19&gt;=-1,F19&lt;=1,G19&gt;=0,G19&lt;=1,H19&gt;=0,H19&lt;=1,I19&gt;=0.1,I19&lt;=1,J19&gt;0,K19=1,OR(L19=0,L19=1),OR(B19="A",B19="B"),OR(C19="U1",C19="U2",C19="U3",C19="U4",C19="U5",C19="U6",C19="U7"),OR(D19="D1",D19="D2",D19="D3",D19="D4",D19="D5",D19="D6",D19="D7")),MIN(1,LN(1+MAX(J19,CANON!$B$27))/LN(1+CANON!$B$25)),"INVALID_INPUT"),"UNKNOWN_INPUT"),"INVALID_INPUT")),"INVALID_INPUT")</x:t>
        </x:is>
      </x:c>
      <x:c r="CO13513" t="n">
        <x:f>IFERROR(IF(AND(TYPE('Workbook_Formula_Guard'!C820)=TYPE(CN13513),ISBLANK('Workbook_Formula_Guard'!C820)=ISBLANK(CN13513),EXACT('Workbook_Formula_Guard'!C820,CN13513)),0,1),1)</x:f>
        <x:v>0</x:v>
      </x:c>
    </x:row>
    <x:row r="13514">
      <x:c r="CL13514" t="str">
        <x:v>Workbook_Formula_Guard</x:v>
      </x:c>
      <x:c r="CM13514" t="str">
        <x:v>A821</x:v>
      </x:c>
      <x:c r="CN13514" t="str">
        <x:v>Impact_Input</x:v>
      </x:c>
      <x:c r="CO13514" t="n">
        <x:f>IFERROR(IF(AND(TYPE('Workbook_Formula_Guard'!A821)=TYPE(CN13514),ISBLANK('Workbook_Formula_Guard'!A821)=ISBLANK(CN13514),EXACT('Workbook_Formula_Guard'!A821,CN13514)),0,1),1)</x:f>
        <x:v>0</x:v>
      </x:c>
    </x:row>
    <x:row r="13515">
      <x:c r="CL13515" t="str">
        <x:v>Workbook_Formula_Guard</x:v>
      </x:c>
      <x:c r="CM13515" t="str">
        <x:v>B821</x:v>
      </x:c>
      <x:c r="CN13515" t="str">
        <x:v>N19</x:v>
      </x:c>
      <x:c r="CO13515" t="n">
        <x:f>IFERROR(IF(AND(TYPE('Workbook_Formula_Guard'!B821)=TYPE(CN13515),ISBLANK('Workbook_Formula_Guard'!B821)=ISBLANK(CN13515),EXACT('Workbook_Formula_Guard'!B821,CN13515)),0,1),1)</x:f>
        <x:v>0</x:v>
      </x:c>
    </x:row>
    <x:row r="13516">
      <x:c r="CL13516" t="str">
        <x:v>Workbook_Formula_Guard</x:v>
      </x:c>
      <x:c r="CM13516" t="str">
        <x:v>C821</x:v>
      </x:c>
      <x:c r="CN13516" t="inlineStr">
        <x:is>
          <x:t xml:space="preserve">F:=IFERROR(IF(COUNTA(F19:L19)&gt;COUNT(F19:L19),"INVALID_INPUT",IFERROR(IF(COUNT(F19:L19)=7,IF(AND(F19&gt;=-1,F19&lt;=1,G19&gt;=0,G19&lt;=1,H19&gt;=0,H19&lt;=1,I19&gt;=0.1,I19&lt;=1,J19&gt;0,K19=1,OR(L19=0,L19=1),OR(B19="A",B19="B"),OR(C19="U1",C19="U2",C19="U3",C19="U4",C19="U5",C19="U6",C19="U7"),OR(D19="D1",D19="D2",D19="D3",D19="D4",D19="D5",D19="D6",D19="D7")),F19*G19*H19*I19*K19*L19*M19,"INVALID_INPUT"),"UNKNOWN_INPUT"),"INVALID_INPUT")),"INVALID_INPUT")</x:t>
        </x:is>
      </x:c>
      <x:c r="CO13516" t="n">
        <x:f>IFERROR(IF(AND(TYPE('Workbook_Formula_Guard'!C821)=TYPE(CN13516),ISBLANK('Workbook_Formula_Guard'!C821)=ISBLANK(CN13516),EXACT('Workbook_Formula_Guard'!C821,CN13516)),0,1),1)</x:f>
        <x:v>0</x:v>
      </x:c>
    </x:row>
    <x:row r="13517">
      <x:c r="CL13517" t="str">
        <x:v>Workbook_Formula_Guard</x:v>
      </x:c>
      <x:c r="CM13517" t="str">
        <x:v>A822</x:v>
      </x:c>
      <x:c r="CN13517" t="str">
        <x:v>Impact_Input</x:v>
      </x:c>
      <x:c r="CO13517" t="n">
        <x:f>IFERROR(IF(AND(TYPE('Workbook_Formula_Guard'!A822)=TYPE(CN13517),ISBLANK('Workbook_Formula_Guard'!A822)=ISBLANK(CN13517),EXACT('Workbook_Formula_Guard'!A822,CN13517)),0,1),1)</x:f>
        <x:v>0</x:v>
      </x:c>
    </x:row>
    <x:row r="13518">
      <x:c r="CL13518" t="str">
        <x:v>Workbook_Formula_Guard</x:v>
      </x:c>
      <x:c r="CM13518" t="str">
        <x:v>B822</x:v>
      </x:c>
      <x:c r="CN13518" t="str">
        <x:v>U19</x:v>
      </x:c>
      <x:c r="CO13518" t="n">
        <x:f>IFERROR(IF(AND(TYPE('Workbook_Formula_Guard'!B822)=TYPE(CN13518),ISBLANK('Workbook_Formula_Guard'!B822)=ISBLANK(CN13518),EXACT('Workbook_Formula_Guard'!B822,CN13518)),0,1),1)</x:f>
        <x:v>0</x:v>
      </x:c>
    </x:row>
    <x:row r="13519">
      <x:c r="CL13519" t="str">
        <x:v>Workbook_Formula_Guard</x:v>
      </x:c>
      <x:c r="CM13519" t="str">
        <x:v>C822</x:v>
      </x:c>
      <x:c r="CN13519" t="inlineStr">
        <x:is>
          <x:t xml:space="preserve">F:=IFERROR(IF(COUNTA(F19:L19)&gt;COUNT(F19:L19),"INVALID_INPUT",IFERROR(IF(COUNT(F19:L19)=7,IF(AND(F19&gt;=-1,F19&lt;=1,G19&gt;=0,G19&lt;=1,H19&gt;=0,H19&lt;=1,I19&gt;=0.1,I19&lt;=1,J19&gt;0,K19=1,OR(L19=0,L19=1),OR(B19="A",B19="B"),OR(C19="U1",C19="U2",C19="U3",C19="U4",C19="U5",C19="U6",C19="U7"),OR(D19="D1",D19="D2",D19="D3",D19="D4",D19="D5",D19="D6",D19="D7")),F19*G19*H19*I19*K19*M19,"INVALID_INPUT"),"UNKNOWN_INPUT"),"INVALID_INPUT")),"INVALID_INPUT")</x:t>
        </x:is>
      </x:c>
      <x:c r="CO13519" t="n">
        <x:f>IFERROR(IF(AND(TYPE('Workbook_Formula_Guard'!C822)=TYPE(CN13519),ISBLANK('Workbook_Formula_Guard'!C822)=ISBLANK(CN13519),EXACT('Workbook_Formula_Guard'!C822,CN13519)),0,1),1)</x:f>
        <x:v>0</x:v>
      </x:c>
    </x:row>
    <x:row r="13520">
      <x:c r="CL13520" t="str">
        <x:v>Workbook_Formula_Guard</x:v>
      </x:c>
      <x:c r="CM13520" t="str">
        <x:v>A823</x:v>
      </x:c>
      <x:c r="CN13520" t="str">
        <x:v>Impact_Input</x:v>
      </x:c>
      <x:c r="CO13520" t="n">
        <x:f>IFERROR(IF(AND(TYPE('Workbook_Formula_Guard'!A823)=TYPE(CN13520),ISBLANK('Workbook_Formula_Guard'!A823)=ISBLANK(CN13520),EXACT('Workbook_Formula_Guard'!A823,CN13520)),0,1),1)</x:f>
        <x:v>0</x:v>
      </x:c>
    </x:row>
    <x:row r="13521">
      <x:c r="CL13521" t="str">
        <x:v>Workbook_Formula_Guard</x:v>
      </x:c>
      <x:c r="CM13521" t="str">
        <x:v>B823</x:v>
      </x:c>
      <x:c r="CN13521" t="str">
        <x:v>V19</x:v>
      </x:c>
      <x:c r="CO13521" t="n">
        <x:f>IFERROR(IF(AND(TYPE('Workbook_Formula_Guard'!B823)=TYPE(CN13521),ISBLANK('Workbook_Formula_Guard'!B823)=ISBLANK(CN13521),EXACT('Workbook_Formula_Guard'!B823,CN13521)),0,1),1)</x:f>
        <x:v>0</x:v>
      </x:c>
    </x:row>
    <x:row r="13522">
      <x:c r="CL13522" t="str">
        <x:v>Workbook_Formula_Guard</x:v>
      </x:c>
      <x:c r="CM13522" t="str">
        <x:v>C823</x:v>
      </x:c>
      <x:c r="CN13522" t="inlineStr">
        <x:is>
          <x:t xml:space="preserve">F:=IFERROR(IF(COUNTA(F19:L19)&gt;COUNT(F19:L19),"INVALID_INPUT",IFERROR(IF(COUNT(F19:L19)=7,IF(AND(F19&gt;=-1,F19&lt;=1,G19&gt;=0,G19&lt;=1,H19&gt;=0,H19&lt;=1,I19&gt;=0.1,I19&lt;=1,J19&gt;0,K19=1,OR(L19=0,L19=1),OR(B19="A",B19="B"),OR(C19="U1",C19="U2",C19="U3",C19="U4",C19="U5",C19="U6",C19="U7"),OR(D19="D1",D19="D2",D19="D3",D19="D4",D19="D5",D19="D6",D19="D7")),F19*G19*H19*I19*K19*L19*M19,"INVALID_INPUT"),"UNKNOWN_INPUT"),"INVALID_INPUT")),"INVALID_INPUT")</x:t>
        </x:is>
      </x:c>
      <x:c r="CO13522" t="n">
        <x:f>IFERROR(IF(AND(TYPE('Workbook_Formula_Guard'!C823)=TYPE(CN13522),ISBLANK('Workbook_Formula_Guard'!C823)=ISBLANK(CN13522),EXACT('Workbook_Formula_Guard'!C823,CN13522)),0,1),1)</x:f>
        <x:v>0</x:v>
      </x:c>
    </x:row>
    <x:row r="13523">
      <x:c r="CL13523" t="str">
        <x:v>Workbook_Formula_Guard</x:v>
      </x:c>
      <x:c r="CM13523" t="str">
        <x:v>A824</x:v>
      </x:c>
      <x:c r="CN13523" t="str">
        <x:v>Impact_Input</x:v>
      </x:c>
      <x:c r="CO13523" t="n">
        <x:f>IFERROR(IF(AND(TYPE('Workbook_Formula_Guard'!A824)=TYPE(CN13523),ISBLANK('Workbook_Formula_Guard'!A824)=ISBLANK(CN13523),EXACT('Workbook_Formula_Guard'!A824,CN13523)),0,1),1)</x:f>
        <x:v>0</x:v>
      </x:c>
    </x:row>
    <x:row r="13524">
      <x:c r="CL13524" t="str">
        <x:v>Workbook_Formula_Guard</x:v>
      </x:c>
      <x:c r="CM13524" t="str">
        <x:v>B824</x:v>
      </x:c>
      <x:c r="CN13524" t="str">
        <x:v>M20</x:v>
      </x:c>
      <x:c r="CO13524" t="n">
        <x:f>IFERROR(IF(AND(TYPE('Workbook_Formula_Guard'!B824)=TYPE(CN13524),ISBLANK('Workbook_Formula_Guard'!B824)=ISBLANK(CN13524),EXACT('Workbook_Formula_Guard'!B824,CN13524)),0,1),1)</x:f>
        <x:v>0</x:v>
      </x:c>
    </x:row>
    <x:row r="13525">
      <x:c r="CL13525" t="str">
        <x:v>Workbook_Formula_Guard</x:v>
      </x:c>
      <x:c r="CM13525" t="str">
        <x:v>C824</x:v>
      </x:c>
      <x:c r="CN13525" t="inlineStr">
        <x:is>
          <x:t xml:space="preserve">F:=IFERROR(IF(COUNTA(F20:L20)&gt;COUNT(F20:L20),"INVALID_INPUT",IFERROR(IF(COUNT(F20:L20)=7,IF(AND(F20&gt;=-1,F20&lt;=1,G20&gt;=0,G20&lt;=1,H20&gt;=0,H20&lt;=1,I20&gt;=0.1,I20&lt;=1,J20&gt;0,K20=1,OR(L20=0,L20=1),OR(B20="A",B20="B"),OR(C20="U1",C20="U2",C20="U3",C20="U4",C20="U5",C20="U6",C20="U7"),OR(D20="D1",D20="D2",D20="D3",D20="D4",D20="D5",D20="D6",D20="D7")),MIN(1,LN(1+MAX(J20,CANON!$B$27))/LN(1+CANON!$B$25)),"INVALID_INPUT"),"UNKNOWN_INPUT"),"INVALID_INPUT")),"INVALID_INPUT")</x:t>
        </x:is>
      </x:c>
      <x:c r="CO13525" t="n">
        <x:f>IFERROR(IF(AND(TYPE('Workbook_Formula_Guard'!C824)=TYPE(CN13525),ISBLANK('Workbook_Formula_Guard'!C824)=ISBLANK(CN13525),EXACT('Workbook_Formula_Guard'!C824,CN13525)),0,1),1)</x:f>
        <x:v>0</x:v>
      </x:c>
    </x:row>
    <x:row r="13526">
      <x:c r="CL13526" t="str">
        <x:v>Workbook_Formula_Guard</x:v>
      </x:c>
      <x:c r="CM13526" t="str">
        <x:v>A825</x:v>
      </x:c>
      <x:c r="CN13526" t="str">
        <x:v>Impact_Input</x:v>
      </x:c>
      <x:c r="CO13526" t="n">
        <x:f>IFERROR(IF(AND(TYPE('Workbook_Formula_Guard'!A825)=TYPE(CN13526),ISBLANK('Workbook_Formula_Guard'!A825)=ISBLANK(CN13526),EXACT('Workbook_Formula_Guard'!A825,CN13526)),0,1),1)</x:f>
        <x:v>0</x:v>
      </x:c>
    </x:row>
    <x:row r="13527">
      <x:c r="CL13527" t="str">
        <x:v>Workbook_Formula_Guard</x:v>
      </x:c>
      <x:c r="CM13527" t="str">
        <x:v>B825</x:v>
      </x:c>
      <x:c r="CN13527" t="str">
        <x:v>N20</x:v>
      </x:c>
      <x:c r="CO13527" t="n">
        <x:f>IFERROR(IF(AND(TYPE('Workbook_Formula_Guard'!B825)=TYPE(CN13527),ISBLANK('Workbook_Formula_Guard'!B825)=ISBLANK(CN13527),EXACT('Workbook_Formula_Guard'!B825,CN13527)),0,1),1)</x:f>
        <x:v>0</x:v>
      </x:c>
    </x:row>
    <x:row r="13528">
      <x:c r="CL13528" t="str">
        <x:v>Workbook_Formula_Guard</x:v>
      </x:c>
      <x:c r="CM13528" t="str">
        <x:v>C825</x:v>
      </x:c>
      <x:c r="CN13528" t="inlineStr">
        <x:is>
          <x:t xml:space="preserve">F:=IFERROR(IF(COUNTA(F20:L20)&gt;COUNT(F20:L20),"INVALID_INPUT",IFERROR(IF(COUNT(F20:L20)=7,IF(AND(F20&gt;=-1,F20&lt;=1,G20&gt;=0,G20&lt;=1,H20&gt;=0,H20&lt;=1,I20&gt;=0.1,I20&lt;=1,J20&gt;0,K20=1,OR(L20=0,L20=1),OR(B20="A",B20="B"),OR(C20="U1",C20="U2",C20="U3",C20="U4",C20="U5",C20="U6",C20="U7"),OR(D20="D1",D20="D2",D20="D3",D20="D4",D20="D5",D20="D6",D20="D7")),F20*G20*H20*I20*K20*L20*M20,"INVALID_INPUT"),"UNKNOWN_INPUT"),"INVALID_INPUT")),"INVALID_INPUT")</x:t>
        </x:is>
      </x:c>
      <x:c r="CO13528" t="n">
        <x:f>IFERROR(IF(AND(TYPE('Workbook_Formula_Guard'!C825)=TYPE(CN13528),ISBLANK('Workbook_Formula_Guard'!C825)=ISBLANK(CN13528),EXACT('Workbook_Formula_Guard'!C825,CN13528)),0,1),1)</x:f>
        <x:v>0</x:v>
      </x:c>
    </x:row>
    <x:row r="13529">
      <x:c r="CL13529" t="str">
        <x:v>Workbook_Formula_Guard</x:v>
      </x:c>
      <x:c r="CM13529" t="str">
        <x:v>A826</x:v>
      </x:c>
      <x:c r="CN13529" t="str">
        <x:v>Impact_Input</x:v>
      </x:c>
      <x:c r="CO13529" t="n">
        <x:f>IFERROR(IF(AND(TYPE('Workbook_Formula_Guard'!A826)=TYPE(CN13529),ISBLANK('Workbook_Formula_Guard'!A826)=ISBLANK(CN13529),EXACT('Workbook_Formula_Guard'!A826,CN13529)),0,1),1)</x:f>
        <x:v>0</x:v>
      </x:c>
    </x:row>
    <x:row r="13530">
      <x:c r="CL13530" t="str">
        <x:v>Workbook_Formula_Guard</x:v>
      </x:c>
      <x:c r="CM13530" t="str">
        <x:v>B826</x:v>
      </x:c>
      <x:c r="CN13530" t="str">
        <x:v>U20</x:v>
      </x:c>
      <x:c r="CO13530" t="n">
        <x:f>IFERROR(IF(AND(TYPE('Workbook_Formula_Guard'!B826)=TYPE(CN13530),ISBLANK('Workbook_Formula_Guard'!B826)=ISBLANK(CN13530),EXACT('Workbook_Formula_Guard'!B826,CN13530)),0,1),1)</x:f>
        <x:v>0</x:v>
      </x:c>
    </x:row>
    <x:row r="13531">
      <x:c r="CL13531" t="str">
        <x:v>Workbook_Formula_Guard</x:v>
      </x:c>
      <x:c r="CM13531" t="str">
        <x:v>C826</x:v>
      </x:c>
      <x:c r="CN13531" t="inlineStr">
        <x:is>
          <x:t xml:space="preserve">F:=IFERROR(IF(COUNTA(F20:L20)&gt;COUNT(F20:L20),"INVALID_INPUT",IFERROR(IF(COUNT(F20:L20)=7,IF(AND(F20&gt;=-1,F20&lt;=1,G20&gt;=0,G20&lt;=1,H20&gt;=0,H20&lt;=1,I20&gt;=0.1,I20&lt;=1,J20&gt;0,K20=1,OR(L20=0,L20=1),OR(B20="A",B20="B"),OR(C20="U1",C20="U2",C20="U3",C20="U4",C20="U5",C20="U6",C20="U7"),OR(D20="D1",D20="D2",D20="D3",D20="D4",D20="D5",D20="D6",D20="D7")),F20*G20*H20*I20*K20*M20,"INVALID_INPUT"),"UNKNOWN_INPUT"),"INVALID_INPUT")),"INVALID_INPUT")</x:t>
        </x:is>
      </x:c>
      <x:c r="CO13531" t="n">
        <x:f>IFERROR(IF(AND(TYPE('Workbook_Formula_Guard'!C826)=TYPE(CN13531),ISBLANK('Workbook_Formula_Guard'!C826)=ISBLANK(CN13531),EXACT('Workbook_Formula_Guard'!C826,CN13531)),0,1),1)</x:f>
        <x:v>0</x:v>
      </x:c>
    </x:row>
    <x:row r="13532">
      <x:c r="CL13532" t="str">
        <x:v>Workbook_Formula_Guard</x:v>
      </x:c>
      <x:c r="CM13532" t="str">
        <x:v>A827</x:v>
      </x:c>
      <x:c r="CN13532" t="str">
        <x:v>Impact_Input</x:v>
      </x:c>
      <x:c r="CO13532" t="n">
        <x:f>IFERROR(IF(AND(TYPE('Workbook_Formula_Guard'!A827)=TYPE(CN13532),ISBLANK('Workbook_Formula_Guard'!A827)=ISBLANK(CN13532),EXACT('Workbook_Formula_Guard'!A827,CN13532)),0,1),1)</x:f>
        <x:v>0</x:v>
      </x:c>
    </x:row>
    <x:row r="13533">
      <x:c r="CL13533" t="str">
        <x:v>Workbook_Formula_Guard</x:v>
      </x:c>
      <x:c r="CM13533" t="str">
        <x:v>B827</x:v>
      </x:c>
      <x:c r="CN13533" t="str">
        <x:v>V20</x:v>
      </x:c>
      <x:c r="CO13533" t="n">
        <x:f>IFERROR(IF(AND(TYPE('Workbook_Formula_Guard'!B827)=TYPE(CN13533),ISBLANK('Workbook_Formula_Guard'!B827)=ISBLANK(CN13533),EXACT('Workbook_Formula_Guard'!B827,CN13533)),0,1),1)</x:f>
        <x:v>0</x:v>
      </x:c>
    </x:row>
    <x:row r="13534">
      <x:c r="CL13534" t="str">
        <x:v>Workbook_Formula_Guard</x:v>
      </x:c>
      <x:c r="CM13534" t="str">
        <x:v>C827</x:v>
      </x:c>
      <x:c r="CN13534" t="inlineStr">
        <x:is>
          <x:t xml:space="preserve">F:=IFERROR(IF(COUNTA(F20:L20)&gt;COUNT(F20:L20),"INVALID_INPUT",IFERROR(IF(COUNT(F20:L20)=7,IF(AND(F20&gt;=-1,F20&lt;=1,G20&gt;=0,G20&lt;=1,H20&gt;=0,H20&lt;=1,I20&gt;=0.1,I20&lt;=1,J20&gt;0,K20=1,OR(L20=0,L20=1),OR(B20="A",B20="B"),OR(C20="U1",C20="U2",C20="U3",C20="U4",C20="U5",C20="U6",C20="U7"),OR(D20="D1",D20="D2",D20="D3",D20="D4",D20="D5",D20="D6",D20="D7")),F20*G20*H20*I20*K20*L20*M20,"INVALID_INPUT"),"UNKNOWN_INPUT"),"INVALID_INPUT")),"INVALID_INPUT")</x:t>
        </x:is>
      </x:c>
      <x:c r="CO13534" t="n">
        <x:f>IFERROR(IF(AND(TYPE('Workbook_Formula_Guard'!C827)=TYPE(CN13534),ISBLANK('Workbook_Formula_Guard'!C827)=ISBLANK(CN13534),EXACT('Workbook_Formula_Guard'!C827,CN13534)),0,1),1)</x:f>
        <x:v>0</x:v>
      </x:c>
    </x:row>
    <x:row r="13535">
      <x:c r="CL13535" t="str">
        <x:v>Workbook_Formula_Guard</x:v>
      </x:c>
      <x:c r="CM13535" t="str">
        <x:v>A828</x:v>
      </x:c>
      <x:c r="CN13535" t="str">
        <x:v>I_prop</x:v>
      </x:c>
      <x:c r="CO13535" t="n">
        <x:f>IFERROR(IF(AND(TYPE('Workbook_Formula_Guard'!A828)=TYPE(CN13535),ISBLANK('Workbook_Formula_Guard'!A828)=ISBLANK(CN13535),EXACT('Workbook_Formula_Guard'!A828,CN13535)),0,1),1)</x:f>
        <x:v>0</x:v>
      </x:c>
    </x:row>
    <x:row r="13536">
      <x:c r="CL13536" t="str">
        <x:v>Workbook_Formula_Guard</x:v>
      </x:c>
      <x:c r="CM13536" t="str">
        <x:v>B828</x:v>
      </x:c>
      <x:c r="CN13536" t="str">
        <x:v>B7</x:v>
      </x:c>
      <x:c r="CO13536" t="n">
        <x:f>IFERROR(IF(AND(TYPE('Workbook_Formula_Guard'!B828)=TYPE(CN13536),ISBLANK('Workbook_Formula_Guard'!B828)=ISBLANK(CN13536),EXACT('Workbook_Formula_Guard'!B828,CN13536)),0,1),1)</x:f>
        <x:v>0</x:v>
      </x:c>
    </x:row>
    <x:row r="13537">
      <x:c r="CL13537" t="str">
        <x:v>Workbook_Formula_Guard</x:v>
      </x:c>
      <x:c r="CM13537" t="str">
        <x:v>C828</x:v>
      </x:c>
      <x:c r="CN13537" t="inlineStr">
        <x:is>
          <x:t>F:=IF(COUNTIFS(Impact_Input!$B$7:$B$20,"A",Impact_Input!$C$7:$C$20,$A7,Impact_Input!$D$7:$D$20,B$6,Impact_Input!$N$7:$N$20,"INVALID_INPUT")&gt;0,"INVALID_INPUT",IF(COUNTIFS(Impact_Input!$B$7:$B$20,"A",Impact_Input!$C$7:$C$20,$A7,Impact_Input!$D$7:$D$20,B$6,Impact_Input!$N$7:$N$20,"UNKNOWN_INPUT")&gt;0,"UNKNOWN_IMPACT",TANH(Parameters!$B$24*SUMIFS(Impact_Input!$N:$N,Impact_Input!$B:$B,"A",Impact_Input!$C:$C,$A7,Impact_Input!$D:$D,B$6))))</x:t>
        </x:is>
      </x:c>
      <x:c r="CO13537" t="n">
        <x:f>IFERROR(IF(AND(TYPE('Workbook_Formula_Guard'!C828)=TYPE(CN13537),ISBLANK('Workbook_Formula_Guard'!C828)=ISBLANK(CN13537),EXACT('Workbook_Formula_Guard'!C828,CN13537)),0,1),1)</x:f>
        <x:v>0</x:v>
      </x:c>
    </x:row>
    <x:row r="13538">
      <x:c r="CL13538" t="str">
        <x:v>Workbook_Formula_Guard</x:v>
      </x:c>
      <x:c r="CM13538" t="str">
        <x:v>A829</x:v>
      </x:c>
      <x:c r="CN13538" t="str">
        <x:v>I_prop</x:v>
      </x:c>
      <x:c r="CO13538" t="n">
        <x:f>IFERROR(IF(AND(TYPE('Workbook_Formula_Guard'!A829)=TYPE(CN13538),ISBLANK('Workbook_Formula_Guard'!A829)=ISBLANK(CN13538),EXACT('Workbook_Formula_Guard'!A829,CN13538)),0,1),1)</x:f>
        <x:v>0</x:v>
      </x:c>
    </x:row>
    <x:row r="13539">
      <x:c r="CL13539" t="str">
        <x:v>Workbook_Formula_Guard</x:v>
      </x:c>
      <x:c r="CM13539" t="str">
        <x:v>B829</x:v>
      </x:c>
      <x:c r="CN13539" t="str">
        <x:v>C7</x:v>
      </x:c>
      <x:c r="CO13539" t="n">
        <x:f>IFERROR(IF(AND(TYPE('Workbook_Formula_Guard'!B829)=TYPE(CN13539),ISBLANK('Workbook_Formula_Guard'!B829)=ISBLANK(CN13539),EXACT('Workbook_Formula_Guard'!B829,CN13539)),0,1),1)</x:f>
        <x:v>0</x:v>
      </x:c>
    </x:row>
    <x:row r="13540">
      <x:c r="CL13540" t="str">
        <x:v>Workbook_Formula_Guard</x:v>
      </x:c>
      <x:c r="CM13540" t="str">
        <x:v>C829</x:v>
      </x:c>
      <x:c r="CN13540" t="inlineStr">
        <x:is>
          <x:t>F:=IF(COUNTIFS(Impact_Input!$B$7:$B$20,"A",Impact_Input!$C$7:$C$20,$A7,Impact_Input!$D$7:$D$20,C$6,Impact_Input!$N$7:$N$20,"INVALID_INPUT")&gt;0,"INVALID_INPUT",IF(COUNTIFS(Impact_Input!$B$7:$B$20,"A",Impact_Input!$C$7:$C$20,$A7,Impact_Input!$D$7:$D$20,C$6,Impact_Input!$N$7:$N$20,"UNKNOWN_INPUT")&gt;0,"UNKNOWN_IMPACT",TANH(Parameters!$B$24*SUMIFS(Impact_Input!$N:$N,Impact_Input!$B:$B,"A",Impact_Input!$C:$C,$A7,Impact_Input!$D:$D,C$6))))</x:t>
        </x:is>
      </x:c>
      <x:c r="CO13540" t="n">
        <x:f>IFERROR(IF(AND(TYPE('Workbook_Formula_Guard'!C829)=TYPE(CN13540),ISBLANK('Workbook_Formula_Guard'!C829)=ISBLANK(CN13540),EXACT('Workbook_Formula_Guard'!C829,CN13540)),0,1),1)</x:f>
        <x:v>0</x:v>
      </x:c>
    </x:row>
    <x:row r="13541">
      <x:c r="CL13541" t="str">
        <x:v>Workbook_Formula_Guard</x:v>
      </x:c>
      <x:c r="CM13541" t="str">
        <x:v>A830</x:v>
      </x:c>
      <x:c r="CN13541" t="str">
        <x:v>I_prop</x:v>
      </x:c>
      <x:c r="CO13541" t="n">
        <x:f>IFERROR(IF(AND(TYPE('Workbook_Formula_Guard'!A830)=TYPE(CN13541),ISBLANK('Workbook_Formula_Guard'!A830)=ISBLANK(CN13541),EXACT('Workbook_Formula_Guard'!A830,CN13541)),0,1),1)</x:f>
        <x:v>0</x:v>
      </x:c>
    </x:row>
    <x:row r="13542">
      <x:c r="CL13542" t="str">
        <x:v>Workbook_Formula_Guard</x:v>
      </x:c>
      <x:c r="CM13542" t="str">
        <x:v>B830</x:v>
      </x:c>
      <x:c r="CN13542" t="str">
        <x:v>D7</x:v>
      </x:c>
      <x:c r="CO13542" t="n">
        <x:f>IFERROR(IF(AND(TYPE('Workbook_Formula_Guard'!B830)=TYPE(CN13542),ISBLANK('Workbook_Formula_Guard'!B830)=ISBLANK(CN13542),EXACT('Workbook_Formula_Guard'!B830,CN13542)),0,1),1)</x:f>
        <x:v>0</x:v>
      </x:c>
    </x:row>
    <x:row r="13543">
      <x:c r="CL13543" t="str">
        <x:v>Workbook_Formula_Guard</x:v>
      </x:c>
      <x:c r="CM13543" t="str">
        <x:v>C830</x:v>
      </x:c>
      <x:c r="CN13543" t="inlineStr">
        <x:is>
          <x:t>F:=IF(COUNTIFS(Impact_Input!$B$7:$B$20,"A",Impact_Input!$C$7:$C$20,$A7,Impact_Input!$D$7:$D$20,D$6,Impact_Input!$N$7:$N$20,"INVALID_INPUT")&gt;0,"INVALID_INPUT",IF(COUNTIFS(Impact_Input!$B$7:$B$20,"A",Impact_Input!$C$7:$C$20,$A7,Impact_Input!$D$7:$D$20,D$6,Impact_Input!$N$7:$N$20,"UNKNOWN_INPUT")&gt;0,"UNKNOWN_IMPACT",TANH(Parameters!$B$24*SUMIFS(Impact_Input!$N:$N,Impact_Input!$B:$B,"A",Impact_Input!$C:$C,$A7,Impact_Input!$D:$D,D$6))))</x:t>
        </x:is>
      </x:c>
      <x:c r="CO13543" t="n">
        <x:f>IFERROR(IF(AND(TYPE('Workbook_Formula_Guard'!C830)=TYPE(CN13543),ISBLANK('Workbook_Formula_Guard'!C830)=ISBLANK(CN13543),EXACT('Workbook_Formula_Guard'!C830,CN13543)),0,1),1)</x:f>
        <x:v>0</x:v>
      </x:c>
    </x:row>
    <x:row r="13544">
      <x:c r="CL13544" t="str">
        <x:v>Workbook_Formula_Guard</x:v>
      </x:c>
      <x:c r="CM13544" t="str">
        <x:v>A831</x:v>
      </x:c>
      <x:c r="CN13544" t="str">
        <x:v>I_prop</x:v>
      </x:c>
      <x:c r="CO13544" t="n">
        <x:f>IFERROR(IF(AND(TYPE('Workbook_Formula_Guard'!A831)=TYPE(CN13544),ISBLANK('Workbook_Formula_Guard'!A831)=ISBLANK(CN13544),EXACT('Workbook_Formula_Guard'!A831,CN13544)),0,1),1)</x:f>
        <x:v>0</x:v>
      </x:c>
    </x:row>
    <x:row r="13545">
      <x:c r="CL13545" t="str">
        <x:v>Workbook_Formula_Guard</x:v>
      </x:c>
      <x:c r="CM13545" t="str">
        <x:v>B831</x:v>
      </x:c>
      <x:c r="CN13545" t="str">
        <x:v>E7</x:v>
      </x:c>
      <x:c r="CO13545" t="n">
        <x:f>IFERROR(IF(AND(TYPE('Workbook_Formula_Guard'!B831)=TYPE(CN13545),ISBLANK('Workbook_Formula_Guard'!B831)=ISBLANK(CN13545),EXACT('Workbook_Formula_Guard'!B831,CN13545)),0,1),1)</x:f>
        <x:v>0</x:v>
      </x:c>
    </x:row>
    <x:row r="13546">
      <x:c r="CL13546" t="str">
        <x:v>Workbook_Formula_Guard</x:v>
      </x:c>
      <x:c r="CM13546" t="str">
        <x:v>C831</x:v>
      </x:c>
      <x:c r="CN13546" t="inlineStr">
        <x:is>
          <x:t>F:=IF(COUNTIFS(Impact_Input!$B$7:$B$20,"A",Impact_Input!$C$7:$C$20,$A7,Impact_Input!$D$7:$D$20,E$6,Impact_Input!$N$7:$N$20,"INVALID_INPUT")&gt;0,"INVALID_INPUT",IF(COUNTIFS(Impact_Input!$B$7:$B$20,"A",Impact_Input!$C$7:$C$20,$A7,Impact_Input!$D$7:$D$20,E$6,Impact_Input!$N$7:$N$20,"UNKNOWN_INPUT")&gt;0,"UNKNOWN_IMPACT",TANH(Parameters!$B$24*SUMIFS(Impact_Input!$N:$N,Impact_Input!$B:$B,"A",Impact_Input!$C:$C,$A7,Impact_Input!$D:$D,E$6))))</x:t>
        </x:is>
      </x:c>
      <x:c r="CO13546" t="n">
        <x:f>IFERROR(IF(AND(TYPE('Workbook_Formula_Guard'!C831)=TYPE(CN13546),ISBLANK('Workbook_Formula_Guard'!C831)=ISBLANK(CN13546),EXACT('Workbook_Formula_Guard'!C831,CN13546)),0,1),1)</x:f>
        <x:v>0</x:v>
      </x:c>
    </x:row>
    <x:row r="13547">
      <x:c r="CL13547" t="str">
        <x:v>Workbook_Formula_Guard</x:v>
      </x:c>
      <x:c r="CM13547" t="str">
        <x:v>A832</x:v>
      </x:c>
      <x:c r="CN13547" t="str">
        <x:v>I_prop</x:v>
      </x:c>
      <x:c r="CO13547" t="n">
        <x:f>IFERROR(IF(AND(TYPE('Workbook_Formula_Guard'!A832)=TYPE(CN13547),ISBLANK('Workbook_Formula_Guard'!A832)=ISBLANK(CN13547),EXACT('Workbook_Formula_Guard'!A832,CN13547)),0,1),1)</x:f>
        <x:v>0</x:v>
      </x:c>
    </x:row>
    <x:row r="13548">
      <x:c r="CL13548" t="str">
        <x:v>Workbook_Formula_Guard</x:v>
      </x:c>
      <x:c r="CM13548" t="str">
        <x:v>B832</x:v>
      </x:c>
      <x:c r="CN13548" t="str">
        <x:v>F7</x:v>
      </x:c>
      <x:c r="CO13548" t="n">
        <x:f>IFERROR(IF(AND(TYPE('Workbook_Formula_Guard'!B832)=TYPE(CN13548),ISBLANK('Workbook_Formula_Guard'!B832)=ISBLANK(CN13548),EXACT('Workbook_Formula_Guard'!B832,CN13548)),0,1),1)</x:f>
        <x:v>0</x:v>
      </x:c>
    </x:row>
    <x:row r="13549">
      <x:c r="CL13549" t="str">
        <x:v>Workbook_Formula_Guard</x:v>
      </x:c>
      <x:c r="CM13549" t="str">
        <x:v>C832</x:v>
      </x:c>
      <x:c r="CN13549" t="inlineStr">
        <x:is>
          <x:t>F:=IF(COUNTIFS(Impact_Input!$B$7:$B$20,"A",Impact_Input!$C$7:$C$20,$A7,Impact_Input!$D$7:$D$20,F$6,Impact_Input!$N$7:$N$20,"INVALID_INPUT")&gt;0,"INVALID_INPUT",IF(COUNTIFS(Impact_Input!$B$7:$B$20,"A",Impact_Input!$C$7:$C$20,$A7,Impact_Input!$D$7:$D$20,F$6,Impact_Input!$N$7:$N$20,"UNKNOWN_INPUT")&gt;0,"UNKNOWN_IMPACT",TANH(Parameters!$B$24*SUMIFS(Impact_Input!$N:$N,Impact_Input!$B:$B,"A",Impact_Input!$C:$C,$A7,Impact_Input!$D:$D,F$6))))</x:t>
        </x:is>
      </x:c>
      <x:c r="CO13549" t="n">
        <x:f>IFERROR(IF(AND(TYPE('Workbook_Formula_Guard'!C832)=TYPE(CN13549),ISBLANK('Workbook_Formula_Guard'!C832)=ISBLANK(CN13549),EXACT('Workbook_Formula_Guard'!C832,CN13549)),0,1),1)</x:f>
        <x:v>0</x:v>
      </x:c>
    </x:row>
    <x:row r="13550">
      <x:c r="CL13550" t="str">
        <x:v>Workbook_Formula_Guard</x:v>
      </x:c>
      <x:c r="CM13550" t="str">
        <x:v>A833</x:v>
      </x:c>
      <x:c r="CN13550" t="str">
        <x:v>I_prop</x:v>
      </x:c>
      <x:c r="CO13550" t="n">
        <x:f>IFERROR(IF(AND(TYPE('Workbook_Formula_Guard'!A833)=TYPE(CN13550),ISBLANK('Workbook_Formula_Guard'!A833)=ISBLANK(CN13550),EXACT('Workbook_Formula_Guard'!A833,CN13550)),0,1),1)</x:f>
        <x:v>0</x:v>
      </x:c>
    </x:row>
    <x:row r="13551">
      <x:c r="CL13551" t="str">
        <x:v>Workbook_Formula_Guard</x:v>
      </x:c>
      <x:c r="CM13551" t="str">
        <x:v>B833</x:v>
      </x:c>
      <x:c r="CN13551" t="str">
        <x:v>G7</x:v>
      </x:c>
      <x:c r="CO13551" t="n">
        <x:f>IFERROR(IF(AND(TYPE('Workbook_Formula_Guard'!B833)=TYPE(CN13551),ISBLANK('Workbook_Formula_Guard'!B833)=ISBLANK(CN13551),EXACT('Workbook_Formula_Guard'!B833,CN13551)),0,1),1)</x:f>
        <x:v>0</x:v>
      </x:c>
    </x:row>
    <x:row r="13552">
      <x:c r="CL13552" t="str">
        <x:v>Workbook_Formula_Guard</x:v>
      </x:c>
      <x:c r="CM13552" t="str">
        <x:v>C833</x:v>
      </x:c>
      <x:c r="CN13552" t="inlineStr">
        <x:is>
          <x:t>F:=IF(COUNTIFS(Impact_Input!$B$7:$B$20,"A",Impact_Input!$C$7:$C$20,$A7,Impact_Input!$D$7:$D$20,G$6,Impact_Input!$N$7:$N$20,"INVALID_INPUT")&gt;0,"INVALID_INPUT",IF(COUNTIFS(Impact_Input!$B$7:$B$20,"A",Impact_Input!$C$7:$C$20,$A7,Impact_Input!$D$7:$D$20,G$6,Impact_Input!$N$7:$N$20,"UNKNOWN_INPUT")&gt;0,"UNKNOWN_IMPACT",TANH(Parameters!$B$24*SUMIFS(Impact_Input!$N:$N,Impact_Input!$B:$B,"A",Impact_Input!$C:$C,$A7,Impact_Input!$D:$D,G$6))))</x:t>
        </x:is>
      </x:c>
      <x:c r="CO13552" t="n">
        <x:f>IFERROR(IF(AND(TYPE('Workbook_Formula_Guard'!C833)=TYPE(CN13552),ISBLANK('Workbook_Formula_Guard'!C833)=ISBLANK(CN13552),EXACT('Workbook_Formula_Guard'!C833,CN13552)),0,1),1)</x:f>
        <x:v>0</x:v>
      </x:c>
    </x:row>
    <x:row r="13553">
      <x:c r="CL13553" t="str">
        <x:v>Workbook_Formula_Guard</x:v>
      </x:c>
      <x:c r="CM13553" t="str">
        <x:v>A834</x:v>
      </x:c>
      <x:c r="CN13553" t="str">
        <x:v>I_prop</x:v>
      </x:c>
      <x:c r="CO13553" t="n">
        <x:f>IFERROR(IF(AND(TYPE('Workbook_Formula_Guard'!A834)=TYPE(CN13553),ISBLANK('Workbook_Formula_Guard'!A834)=ISBLANK(CN13553),EXACT('Workbook_Formula_Guard'!A834,CN13553)),0,1),1)</x:f>
        <x:v>0</x:v>
      </x:c>
    </x:row>
    <x:row r="13554">
      <x:c r="CL13554" t="str">
        <x:v>Workbook_Formula_Guard</x:v>
      </x:c>
      <x:c r="CM13554" t="str">
        <x:v>B834</x:v>
      </x:c>
      <x:c r="CN13554" t="str">
        <x:v>H7</x:v>
      </x:c>
      <x:c r="CO13554" t="n">
        <x:f>IFERROR(IF(AND(TYPE('Workbook_Formula_Guard'!B834)=TYPE(CN13554),ISBLANK('Workbook_Formula_Guard'!B834)=ISBLANK(CN13554),EXACT('Workbook_Formula_Guard'!B834,CN13554)),0,1),1)</x:f>
        <x:v>0</x:v>
      </x:c>
    </x:row>
    <x:row r="13555">
      <x:c r="CL13555" t="str">
        <x:v>Workbook_Formula_Guard</x:v>
      </x:c>
      <x:c r="CM13555" t="str">
        <x:v>C834</x:v>
      </x:c>
      <x:c r="CN13555" t="inlineStr">
        <x:is>
          <x:t>F:=IF(COUNTIFS(Impact_Input!$B$7:$B$20,"A",Impact_Input!$C$7:$C$20,$A7,Impact_Input!$D$7:$D$20,H$6,Impact_Input!$N$7:$N$20,"INVALID_INPUT")&gt;0,"INVALID_INPUT",IF(COUNTIFS(Impact_Input!$B$7:$B$20,"A",Impact_Input!$C$7:$C$20,$A7,Impact_Input!$D$7:$D$20,H$6,Impact_Input!$N$7:$N$20,"UNKNOWN_INPUT")&gt;0,"UNKNOWN_IMPACT",TANH(Parameters!$B$24*SUMIFS(Impact_Input!$N:$N,Impact_Input!$B:$B,"A",Impact_Input!$C:$C,$A7,Impact_Input!$D:$D,H$6))))</x:t>
        </x:is>
      </x:c>
      <x:c r="CO13555" t="n">
        <x:f>IFERROR(IF(AND(TYPE('Workbook_Formula_Guard'!C834)=TYPE(CN13555),ISBLANK('Workbook_Formula_Guard'!C834)=ISBLANK(CN13555),EXACT('Workbook_Formula_Guard'!C834,CN13555)),0,1),1)</x:f>
        <x:v>0</x:v>
      </x:c>
    </x:row>
    <x:row r="13556">
      <x:c r="CL13556" t="str">
        <x:v>Workbook_Formula_Guard</x:v>
      </x:c>
      <x:c r="CM13556" t="str">
        <x:v>A835</x:v>
      </x:c>
      <x:c r="CN13556" t="str">
        <x:v>I_prop</x:v>
      </x:c>
      <x:c r="CO13556" t="n">
        <x:f>IFERROR(IF(AND(TYPE('Workbook_Formula_Guard'!A835)=TYPE(CN13556),ISBLANK('Workbook_Formula_Guard'!A835)=ISBLANK(CN13556),EXACT('Workbook_Formula_Guard'!A835,CN13556)),0,1),1)</x:f>
        <x:v>0</x:v>
      </x:c>
    </x:row>
    <x:row r="13557">
      <x:c r="CL13557" t="str">
        <x:v>Workbook_Formula_Guard</x:v>
      </x:c>
      <x:c r="CM13557" t="str">
        <x:v>B835</x:v>
      </x:c>
      <x:c r="CN13557" t="str">
        <x:v>B8</x:v>
      </x:c>
      <x:c r="CO13557" t="n">
        <x:f>IFERROR(IF(AND(TYPE('Workbook_Formula_Guard'!B835)=TYPE(CN13557),ISBLANK('Workbook_Formula_Guard'!B835)=ISBLANK(CN13557),EXACT('Workbook_Formula_Guard'!B835,CN13557)),0,1),1)</x:f>
        <x:v>0</x:v>
      </x:c>
    </x:row>
    <x:row r="13558">
      <x:c r="CL13558" t="str">
        <x:v>Workbook_Formula_Guard</x:v>
      </x:c>
      <x:c r="CM13558" t="str">
        <x:v>C835</x:v>
      </x:c>
      <x:c r="CN13558" t="inlineStr">
        <x:is>
          <x:t>F:=IF(COUNTIFS(Impact_Input!$B$7:$B$20,"A",Impact_Input!$C$7:$C$20,$A8,Impact_Input!$D$7:$D$20,B$6,Impact_Input!$N$7:$N$20,"INVALID_INPUT")&gt;0,"INVALID_INPUT",IF(COUNTIFS(Impact_Input!$B$7:$B$20,"A",Impact_Input!$C$7:$C$20,$A8,Impact_Input!$D$7:$D$20,B$6,Impact_Input!$N$7:$N$20,"UNKNOWN_INPUT")&gt;0,"UNKNOWN_IMPACT",TANH(Parameters!$B$24*SUMIFS(Impact_Input!$N:$N,Impact_Input!$B:$B,"A",Impact_Input!$C:$C,$A8,Impact_Input!$D:$D,B$6))))</x:t>
        </x:is>
      </x:c>
      <x:c r="CO13558" t="n">
        <x:f>IFERROR(IF(AND(TYPE('Workbook_Formula_Guard'!C835)=TYPE(CN13558),ISBLANK('Workbook_Formula_Guard'!C835)=ISBLANK(CN13558),EXACT('Workbook_Formula_Guard'!C835,CN13558)),0,1),1)</x:f>
        <x:v>0</x:v>
      </x:c>
    </x:row>
    <x:row r="13559">
      <x:c r="CL13559" t="str">
        <x:v>Workbook_Formula_Guard</x:v>
      </x:c>
      <x:c r="CM13559" t="str">
        <x:v>A836</x:v>
      </x:c>
      <x:c r="CN13559" t="str">
        <x:v>I_prop</x:v>
      </x:c>
      <x:c r="CO13559" t="n">
        <x:f>IFERROR(IF(AND(TYPE('Workbook_Formula_Guard'!A836)=TYPE(CN13559),ISBLANK('Workbook_Formula_Guard'!A836)=ISBLANK(CN13559),EXACT('Workbook_Formula_Guard'!A836,CN13559)),0,1),1)</x:f>
        <x:v>0</x:v>
      </x:c>
    </x:row>
    <x:row r="13560">
      <x:c r="CL13560" t="str">
        <x:v>Workbook_Formula_Guard</x:v>
      </x:c>
      <x:c r="CM13560" t="str">
        <x:v>B836</x:v>
      </x:c>
      <x:c r="CN13560" t="str">
        <x:v>C8</x:v>
      </x:c>
      <x:c r="CO13560" t="n">
        <x:f>IFERROR(IF(AND(TYPE('Workbook_Formula_Guard'!B836)=TYPE(CN13560),ISBLANK('Workbook_Formula_Guard'!B836)=ISBLANK(CN13560),EXACT('Workbook_Formula_Guard'!B836,CN13560)),0,1),1)</x:f>
        <x:v>0</x:v>
      </x:c>
    </x:row>
    <x:row r="13561">
      <x:c r="CL13561" t="str">
        <x:v>Workbook_Formula_Guard</x:v>
      </x:c>
      <x:c r="CM13561" t="str">
        <x:v>C836</x:v>
      </x:c>
      <x:c r="CN13561" t="inlineStr">
        <x:is>
          <x:t>F:=IF(COUNTIFS(Impact_Input!$B$7:$B$20,"A",Impact_Input!$C$7:$C$20,$A8,Impact_Input!$D$7:$D$20,C$6,Impact_Input!$N$7:$N$20,"INVALID_INPUT")&gt;0,"INVALID_INPUT",IF(COUNTIFS(Impact_Input!$B$7:$B$20,"A",Impact_Input!$C$7:$C$20,$A8,Impact_Input!$D$7:$D$20,C$6,Impact_Input!$N$7:$N$20,"UNKNOWN_INPUT")&gt;0,"UNKNOWN_IMPACT",TANH(Parameters!$B$24*SUMIFS(Impact_Input!$N:$N,Impact_Input!$B:$B,"A",Impact_Input!$C:$C,$A8,Impact_Input!$D:$D,C$6))))</x:t>
        </x:is>
      </x:c>
      <x:c r="CO13561" t="n">
        <x:f>IFERROR(IF(AND(TYPE('Workbook_Formula_Guard'!C836)=TYPE(CN13561),ISBLANK('Workbook_Formula_Guard'!C836)=ISBLANK(CN13561),EXACT('Workbook_Formula_Guard'!C836,CN13561)),0,1),1)</x:f>
        <x:v>0</x:v>
      </x:c>
    </x:row>
    <x:row r="13562">
      <x:c r="CL13562" t="str">
        <x:v>Workbook_Formula_Guard</x:v>
      </x:c>
      <x:c r="CM13562" t="str">
        <x:v>A837</x:v>
      </x:c>
      <x:c r="CN13562" t="str">
        <x:v>I_prop</x:v>
      </x:c>
      <x:c r="CO13562" t="n">
        <x:f>IFERROR(IF(AND(TYPE('Workbook_Formula_Guard'!A837)=TYPE(CN13562),ISBLANK('Workbook_Formula_Guard'!A837)=ISBLANK(CN13562),EXACT('Workbook_Formula_Guard'!A837,CN13562)),0,1),1)</x:f>
        <x:v>0</x:v>
      </x:c>
    </x:row>
    <x:row r="13563">
      <x:c r="CL13563" t="str">
        <x:v>Workbook_Formula_Guard</x:v>
      </x:c>
      <x:c r="CM13563" t="str">
        <x:v>B837</x:v>
      </x:c>
      <x:c r="CN13563" t="str">
        <x:v>D8</x:v>
      </x:c>
      <x:c r="CO13563" t="n">
        <x:f>IFERROR(IF(AND(TYPE('Workbook_Formula_Guard'!B837)=TYPE(CN13563),ISBLANK('Workbook_Formula_Guard'!B837)=ISBLANK(CN13563),EXACT('Workbook_Formula_Guard'!B837,CN13563)),0,1),1)</x:f>
        <x:v>0</x:v>
      </x:c>
    </x:row>
    <x:row r="13564">
      <x:c r="CL13564" t="str">
        <x:v>Workbook_Formula_Guard</x:v>
      </x:c>
      <x:c r="CM13564" t="str">
        <x:v>C837</x:v>
      </x:c>
      <x:c r="CN13564" t="inlineStr">
        <x:is>
          <x:t>F:=IF(COUNTIFS(Impact_Input!$B$7:$B$20,"A",Impact_Input!$C$7:$C$20,$A8,Impact_Input!$D$7:$D$20,D$6,Impact_Input!$N$7:$N$20,"INVALID_INPUT")&gt;0,"INVALID_INPUT",IF(COUNTIFS(Impact_Input!$B$7:$B$20,"A",Impact_Input!$C$7:$C$20,$A8,Impact_Input!$D$7:$D$20,D$6,Impact_Input!$N$7:$N$20,"UNKNOWN_INPUT")&gt;0,"UNKNOWN_IMPACT",TANH(Parameters!$B$24*SUMIFS(Impact_Input!$N:$N,Impact_Input!$B:$B,"A",Impact_Input!$C:$C,$A8,Impact_Input!$D:$D,D$6))))</x:t>
        </x:is>
      </x:c>
      <x:c r="CO13564" t="n">
        <x:f>IFERROR(IF(AND(TYPE('Workbook_Formula_Guard'!C837)=TYPE(CN13564),ISBLANK('Workbook_Formula_Guard'!C837)=ISBLANK(CN13564),EXACT('Workbook_Formula_Guard'!C837,CN13564)),0,1),1)</x:f>
        <x:v>0</x:v>
      </x:c>
    </x:row>
    <x:row r="13565">
      <x:c r="CL13565" t="str">
        <x:v>Workbook_Formula_Guard</x:v>
      </x:c>
      <x:c r="CM13565" t="str">
        <x:v>A838</x:v>
      </x:c>
      <x:c r="CN13565" t="str">
        <x:v>I_prop</x:v>
      </x:c>
      <x:c r="CO13565" t="n">
        <x:f>IFERROR(IF(AND(TYPE('Workbook_Formula_Guard'!A838)=TYPE(CN13565),ISBLANK('Workbook_Formula_Guard'!A838)=ISBLANK(CN13565),EXACT('Workbook_Formula_Guard'!A838,CN13565)),0,1),1)</x:f>
        <x:v>0</x:v>
      </x:c>
    </x:row>
    <x:row r="13566">
      <x:c r="CL13566" t="str">
        <x:v>Workbook_Formula_Guard</x:v>
      </x:c>
      <x:c r="CM13566" t="str">
        <x:v>B838</x:v>
      </x:c>
      <x:c r="CN13566" t="str">
        <x:v>E8</x:v>
      </x:c>
      <x:c r="CO13566" t="n">
        <x:f>IFERROR(IF(AND(TYPE('Workbook_Formula_Guard'!B838)=TYPE(CN13566),ISBLANK('Workbook_Formula_Guard'!B838)=ISBLANK(CN13566),EXACT('Workbook_Formula_Guard'!B838,CN13566)),0,1),1)</x:f>
        <x:v>0</x:v>
      </x:c>
    </x:row>
    <x:row r="13567">
      <x:c r="CL13567" t="str">
        <x:v>Workbook_Formula_Guard</x:v>
      </x:c>
      <x:c r="CM13567" t="str">
        <x:v>C838</x:v>
      </x:c>
      <x:c r="CN13567" t="inlineStr">
        <x:is>
          <x:t>F:=IF(COUNTIFS(Impact_Input!$B$7:$B$20,"A",Impact_Input!$C$7:$C$20,$A8,Impact_Input!$D$7:$D$20,E$6,Impact_Input!$N$7:$N$20,"INVALID_INPUT")&gt;0,"INVALID_INPUT",IF(COUNTIFS(Impact_Input!$B$7:$B$20,"A",Impact_Input!$C$7:$C$20,$A8,Impact_Input!$D$7:$D$20,E$6,Impact_Input!$N$7:$N$20,"UNKNOWN_INPUT")&gt;0,"UNKNOWN_IMPACT",TANH(Parameters!$B$24*SUMIFS(Impact_Input!$N:$N,Impact_Input!$B:$B,"A",Impact_Input!$C:$C,$A8,Impact_Input!$D:$D,E$6))))</x:t>
        </x:is>
      </x:c>
      <x:c r="CO13567" t="n">
        <x:f>IFERROR(IF(AND(TYPE('Workbook_Formula_Guard'!C838)=TYPE(CN13567),ISBLANK('Workbook_Formula_Guard'!C838)=ISBLANK(CN13567),EXACT('Workbook_Formula_Guard'!C838,CN13567)),0,1),1)</x:f>
        <x:v>0</x:v>
      </x:c>
    </x:row>
    <x:row r="13568">
      <x:c r="CL13568" t="str">
        <x:v>Workbook_Formula_Guard</x:v>
      </x:c>
      <x:c r="CM13568" t="str">
        <x:v>A839</x:v>
      </x:c>
      <x:c r="CN13568" t="str">
        <x:v>I_prop</x:v>
      </x:c>
      <x:c r="CO13568" t="n">
        <x:f>IFERROR(IF(AND(TYPE('Workbook_Formula_Guard'!A839)=TYPE(CN13568),ISBLANK('Workbook_Formula_Guard'!A839)=ISBLANK(CN13568),EXACT('Workbook_Formula_Guard'!A839,CN13568)),0,1),1)</x:f>
        <x:v>0</x:v>
      </x:c>
    </x:row>
    <x:row r="13569">
      <x:c r="CL13569" t="str">
        <x:v>Workbook_Formula_Guard</x:v>
      </x:c>
      <x:c r="CM13569" t="str">
        <x:v>B839</x:v>
      </x:c>
      <x:c r="CN13569" t="str">
        <x:v>F8</x:v>
      </x:c>
      <x:c r="CO13569" t="n">
        <x:f>IFERROR(IF(AND(TYPE('Workbook_Formula_Guard'!B839)=TYPE(CN13569),ISBLANK('Workbook_Formula_Guard'!B839)=ISBLANK(CN13569),EXACT('Workbook_Formula_Guard'!B839,CN13569)),0,1),1)</x:f>
        <x:v>0</x:v>
      </x:c>
    </x:row>
    <x:row r="13570">
      <x:c r="CL13570" t="str">
        <x:v>Workbook_Formula_Guard</x:v>
      </x:c>
      <x:c r="CM13570" t="str">
        <x:v>C839</x:v>
      </x:c>
      <x:c r="CN13570" t="inlineStr">
        <x:is>
          <x:t>F:=IF(COUNTIFS(Impact_Input!$B$7:$B$20,"A",Impact_Input!$C$7:$C$20,$A8,Impact_Input!$D$7:$D$20,F$6,Impact_Input!$N$7:$N$20,"INVALID_INPUT")&gt;0,"INVALID_INPUT",IF(COUNTIFS(Impact_Input!$B$7:$B$20,"A",Impact_Input!$C$7:$C$20,$A8,Impact_Input!$D$7:$D$20,F$6,Impact_Input!$N$7:$N$20,"UNKNOWN_INPUT")&gt;0,"UNKNOWN_IMPACT",TANH(Parameters!$B$24*SUMIFS(Impact_Input!$N:$N,Impact_Input!$B:$B,"A",Impact_Input!$C:$C,$A8,Impact_Input!$D:$D,F$6))))</x:t>
        </x:is>
      </x:c>
      <x:c r="CO13570" t="n">
        <x:f>IFERROR(IF(AND(TYPE('Workbook_Formula_Guard'!C839)=TYPE(CN13570),ISBLANK('Workbook_Formula_Guard'!C839)=ISBLANK(CN13570),EXACT('Workbook_Formula_Guard'!C839,CN13570)),0,1),1)</x:f>
        <x:v>0</x:v>
      </x:c>
    </x:row>
    <x:row r="13571">
      <x:c r="CL13571" t="str">
        <x:v>Workbook_Formula_Guard</x:v>
      </x:c>
      <x:c r="CM13571" t="str">
        <x:v>A840</x:v>
      </x:c>
      <x:c r="CN13571" t="str">
        <x:v>I_prop</x:v>
      </x:c>
      <x:c r="CO13571" t="n">
        <x:f>IFERROR(IF(AND(TYPE('Workbook_Formula_Guard'!A840)=TYPE(CN13571),ISBLANK('Workbook_Formula_Guard'!A840)=ISBLANK(CN13571),EXACT('Workbook_Formula_Guard'!A840,CN13571)),0,1),1)</x:f>
        <x:v>0</x:v>
      </x:c>
    </x:row>
    <x:row r="13572">
      <x:c r="CL13572" t="str">
        <x:v>Workbook_Formula_Guard</x:v>
      </x:c>
      <x:c r="CM13572" t="str">
        <x:v>B840</x:v>
      </x:c>
      <x:c r="CN13572" t="str">
        <x:v>G8</x:v>
      </x:c>
      <x:c r="CO13572" t="n">
        <x:f>IFERROR(IF(AND(TYPE('Workbook_Formula_Guard'!B840)=TYPE(CN13572),ISBLANK('Workbook_Formula_Guard'!B840)=ISBLANK(CN13572),EXACT('Workbook_Formula_Guard'!B840,CN13572)),0,1),1)</x:f>
        <x:v>0</x:v>
      </x:c>
    </x:row>
    <x:row r="13573">
      <x:c r="CL13573" t="str">
        <x:v>Workbook_Formula_Guard</x:v>
      </x:c>
      <x:c r="CM13573" t="str">
        <x:v>C840</x:v>
      </x:c>
      <x:c r="CN13573" t="inlineStr">
        <x:is>
          <x:t>F:=IF(COUNTIFS(Impact_Input!$B$7:$B$20,"A",Impact_Input!$C$7:$C$20,$A8,Impact_Input!$D$7:$D$20,G$6,Impact_Input!$N$7:$N$20,"INVALID_INPUT")&gt;0,"INVALID_INPUT",IF(COUNTIFS(Impact_Input!$B$7:$B$20,"A",Impact_Input!$C$7:$C$20,$A8,Impact_Input!$D$7:$D$20,G$6,Impact_Input!$N$7:$N$20,"UNKNOWN_INPUT")&gt;0,"UNKNOWN_IMPACT",TANH(Parameters!$B$24*SUMIFS(Impact_Input!$N:$N,Impact_Input!$B:$B,"A",Impact_Input!$C:$C,$A8,Impact_Input!$D:$D,G$6))))</x:t>
        </x:is>
      </x:c>
      <x:c r="CO13573" t="n">
        <x:f>IFERROR(IF(AND(TYPE('Workbook_Formula_Guard'!C840)=TYPE(CN13573),ISBLANK('Workbook_Formula_Guard'!C840)=ISBLANK(CN13573),EXACT('Workbook_Formula_Guard'!C840,CN13573)),0,1),1)</x:f>
        <x:v>0</x:v>
      </x:c>
    </x:row>
    <x:row r="13574">
      <x:c r="CL13574" t="str">
        <x:v>Workbook_Formula_Guard</x:v>
      </x:c>
      <x:c r="CM13574" t="str">
        <x:v>A841</x:v>
      </x:c>
      <x:c r="CN13574" t="str">
        <x:v>I_prop</x:v>
      </x:c>
      <x:c r="CO13574" t="n">
        <x:f>IFERROR(IF(AND(TYPE('Workbook_Formula_Guard'!A841)=TYPE(CN13574),ISBLANK('Workbook_Formula_Guard'!A841)=ISBLANK(CN13574),EXACT('Workbook_Formula_Guard'!A841,CN13574)),0,1),1)</x:f>
        <x:v>0</x:v>
      </x:c>
    </x:row>
    <x:row r="13575">
      <x:c r="CL13575" t="str">
        <x:v>Workbook_Formula_Guard</x:v>
      </x:c>
      <x:c r="CM13575" t="str">
        <x:v>B841</x:v>
      </x:c>
      <x:c r="CN13575" t="str">
        <x:v>H8</x:v>
      </x:c>
      <x:c r="CO13575" t="n">
        <x:f>IFERROR(IF(AND(TYPE('Workbook_Formula_Guard'!B841)=TYPE(CN13575),ISBLANK('Workbook_Formula_Guard'!B841)=ISBLANK(CN13575),EXACT('Workbook_Formula_Guard'!B841,CN13575)),0,1),1)</x:f>
        <x:v>0</x:v>
      </x:c>
    </x:row>
    <x:row r="13576">
      <x:c r="CL13576" t="str">
        <x:v>Workbook_Formula_Guard</x:v>
      </x:c>
      <x:c r="CM13576" t="str">
        <x:v>C841</x:v>
      </x:c>
      <x:c r="CN13576" t="inlineStr">
        <x:is>
          <x:t>F:=IF(COUNTIFS(Impact_Input!$B$7:$B$20,"A",Impact_Input!$C$7:$C$20,$A8,Impact_Input!$D$7:$D$20,H$6,Impact_Input!$N$7:$N$20,"INVALID_INPUT")&gt;0,"INVALID_INPUT",IF(COUNTIFS(Impact_Input!$B$7:$B$20,"A",Impact_Input!$C$7:$C$20,$A8,Impact_Input!$D$7:$D$20,H$6,Impact_Input!$N$7:$N$20,"UNKNOWN_INPUT")&gt;0,"UNKNOWN_IMPACT",TANH(Parameters!$B$24*SUMIFS(Impact_Input!$N:$N,Impact_Input!$B:$B,"A",Impact_Input!$C:$C,$A8,Impact_Input!$D:$D,H$6))))</x:t>
        </x:is>
      </x:c>
      <x:c r="CO13576" t="n">
        <x:f>IFERROR(IF(AND(TYPE('Workbook_Formula_Guard'!C841)=TYPE(CN13576),ISBLANK('Workbook_Formula_Guard'!C841)=ISBLANK(CN13576),EXACT('Workbook_Formula_Guard'!C841,CN13576)),0,1),1)</x:f>
        <x:v>0</x:v>
      </x:c>
    </x:row>
    <x:row r="13577">
      <x:c r="CL13577" t="str">
        <x:v>Workbook_Formula_Guard</x:v>
      </x:c>
      <x:c r="CM13577" t="str">
        <x:v>A842</x:v>
      </x:c>
      <x:c r="CN13577" t="str">
        <x:v>I_prop</x:v>
      </x:c>
      <x:c r="CO13577" t="n">
        <x:f>IFERROR(IF(AND(TYPE('Workbook_Formula_Guard'!A842)=TYPE(CN13577),ISBLANK('Workbook_Formula_Guard'!A842)=ISBLANK(CN13577),EXACT('Workbook_Formula_Guard'!A842,CN13577)),0,1),1)</x:f>
        <x:v>0</x:v>
      </x:c>
    </x:row>
    <x:row r="13578">
      <x:c r="CL13578" t="str">
        <x:v>Workbook_Formula_Guard</x:v>
      </x:c>
      <x:c r="CM13578" t="str">
        <x:v>B842</x:v>
      </x:c>
      <x:c r="CN13578" t="str">
        <x:v>B9</x:v>
      </x:c>
      <x:c r="CO13578" t="n">
        <x:f>IFERROR(IF(AND(TYPE('Workbook_Formula_Guard'!B842)=TYPE(CN13578),ISBLANK('Workbook_Formula_Guard'!B842)=ISBLANK(CN13578),EXACT('Workbook_Formula_Guard'!B842,CN13578)),0,1),1)</x:f>
        <x:v>0</x:v>
      </x:c>
    </x:row>
    <x:row r="13579">
      <x:c r="CL13579" t="str">
        <x:v>Workbook_Formula_Guard</x:v>
      </x:c>
      <x:c r="CM13579" t="str">
        <x:v>C842</x:v>
      </x:c>
      <x:c r="CN13579" t="inlineStr">
        <x:is>
          <x:t>F:=IF(COUNTIFS(Impact_Input!$B$7:$B$20,"A",Impact_Input!$C$7:$C$20,$A9,Impact_Input!$D$7:$D$20,B$6,Impact_Input!$N$7:$N$20,"INVALID_INPUT")&gt;0,"INVALID_INPUT",IF(COUNTIFS(Impact_Input!$B$7:$B$20,"A",Impact_Input!$C$7:$C$20,$A9,Impact_Input!$D$7:$D$20,B$6,Impact_Input!$N$7:$N$20,"UNKNOWN_INPUT")&gt;0,"UNKNOWN_IMPACT",TANH(Parameters!$B$24*SUMIFS(Impact_Input!$N:$N,Impact_Input!$B:$B,"A",Impact_Input!$C:$C,$A9,Impact_Input!$D:$D,B$6))))</x:t>
        </x:is>
      </x:c>
      <x:c r="CO13579" t="n">
        <x:f>IFERROR(IF(AND(TYPE('Workbook_Formula_Guard'!C842)=TYPE(CN13579),ISBLANK('Workbook_Formula_Guard'!C842)=ISBLANK(CN13579),EXACT('Workbook_Formula_Guard'!C842,CN13579)),0,1),1)</x:f>
        <x:v>0</x:v>
      </x:c>
    </x:row>
    <x:row r="13580">
      <x:c r="CL13580" t="str">
        <x:v>Workbook_Formula_Guard</x:v>
      </x:c>
      <x:c r="CM13580" t="str">
        <x:v>A843</x:v>
      </x:c>
      <x:c r="CN13580" t="str">
        <x:v>I_prop</x:v>
      </x:c>
      <x:c r="CO13580" t="n">
        <x:f>IFERROR(IF(AND(TYPE('Workbook_Formula_Guard'!A843)=TYPE(CN13580),ISBLANK('Workbook_Formula_Guard'!A843)=ISBLANK(CN13580),EXACT('Workbook_Formula_Guard'!A843,CN13580)),0,1),1)</x:f>
        <x:v>0</x:v>
      </x:c>
    </x:row>
    <x:row r="13581">
      <x:c r="CL13581" t="str">
        <x:v>Workbook_Formula_Guard</x:v>
      </x:c>
      <x:c r="CM13581" t="str">
        <x:v>B843</x:v>
      </x:c>
      <x:c r="CN13581" t="str">
        <x:v>C9</x:v>
      </x:c>
      <x:c r="CO13581" t="n">
        <x:f>IFERROR(IF(AND(TYPE('Workbook_Formula_Guard'!B843)=TYPE(CN13581),ISBLANK('Workbook_Formula_Guard'!B843)=ISBLANK(CN13581),EXACT('Workbook_Formula_Guard'!B843,CN13581)),0,1),1)</x:f>
        <x:v>0</x:v>
      </x:c>
    </x:row>
    <x:row r="13582">
      <x:c r="CL13582" t="str">
        <x:v>Workbook_Formula_Guard</x:v>
      </x:c>
      <x:c r="CM13582" t="str">
        <x:v>C843</x:v>
      </x:c>
      <x:c r="CN13582" t="inlineStr">
        <x:is>
          <x:t>F:=IF(COUNTIFS(Impact_Input!$B$7:$B$20,"A",Impact_Input!$C$7:$C$20,$A9,Impact_Input!$D$7:$D$20,C$6,Impact_Input!$N$7:$N$20,"INVALID_INPUT")&gt;0,"INVALID_INPUT",IF(COUNTIFS(Impact_Input!$B$7:$B$20,"A",Impact_Input!$C$7:$C$20,$A9,Impact_Input!$D$7:$D$20,C$6,Impact_Input!$N$7:$N$20,"UNKNOWN_INPUT")&gt;0,"UNKNOWN_IMPACT",TANH(Parameters!$B$24*SUMIFS(Impact_Input!$N:$N,Impact_Input!$B:$B,"A",Impact_Input!$C:$C,$A9,Impact_Input!$D:$D,C$6))))</x:t>
        </x:is>
      </x:c>
      <x:c r="CO13582" t="n">
        <x:f>IFERROR(IF(AND(TYPE('Workbook_Formula_Guard'!C843)=TYPE(CN13582),ISBLANK('Workbook_Formula_Guard'!C843)=ISBLANK(CN13582),EXACT('Workbook_Formula_Guard'!C843,CN13582)),0,1),1)</x:f>
        <x:v>0</x:v>
      </x:c>
    </x:row>
    <x:row r="13583">
      <x:c r="CL13583" t="str">
        <x:v>Workbook_Formula_Guard</x:v>
      </x:c>
      <x:c r="CM13583" t="str">
        <x:v>A844</x:v>
      </x:c>
      <x:c r="CN13583" t="str">
        <x:v>I_prop</x:v>
      </x:c>
      <x:c r="CO13583" t="n">
        <x:f>IFERROR(IF(AND(TYPE('Workbook_Formula_Guard'!A844)=TYPE(CN13583),ISBLANK('Workbook_Formula_Guard'!A844)=ISBLANK(CN13583),EXACT('Workbook_Formula_Guard'!A844,CN13583)),0,1),1)</x:f>
        <x:v>0</x:v>
      </x:c>
    </x:row>
    <x:row r="13584">
      <x:c r="CL13584" t="str">
        <x:v>Workbook_Formula_Guard</x:v>
      </x:c>
      <x:c r="CM13584" t="str">
        <x:v>B844</x:v>
      </x:c>
      <x:c r="CN13584" t="str">
        <x:v>D9</x:v>
      </x:c>
      <x:c r="CO13584" t="n">
        <x:f>IFERROR(IF(AND(TYPE('Workbook_Formula_Guard'!B844)=TYPE(CN13584),ISBLANK('Workbook_Formula_Guard'!B844)=ISBLANK(CN13584),EXACT('Workbook_Formula_Guard'!B844,CN13584)),0,1),1)</x:f>
        <x:v>0</x:v>
      </x:c>
    </x:row>
    <x:row r="13585">
      <x:c r="CL13585" t="str">
        <x:v>Workbook_Formula_Guard</x:v>
      </x:c>
      <x:c r="CM13585" t="str">
        <x:v>C844</x:v>
      </x:c>
      <x:c r="CN13585" t="inlineStr">
        <x:is>
          <x:t>F:=IF(COUNTIFS(Impact_Input!$B$7:$B$20,"A",Impact_Input!$C$7:$C$20,$A9,Impact_Input!$D$7:$D$20,D$6,Impact_Input!$N$7:$N$20,"INVALID_INPUT")&gt;0,"INVALID_INPUT",IF(COUNTIFS(Impact_Input!$B$7:$B$20,"A",Impact_Input!$C$7:$C$20,$A9,Impact_Input!$D$7:$D$20,D$6,Impact_Input!$N$7:$N$20,"UNKNOWN_INPUT")&gt;0,"UNKNOWN_IMPACT",TANH(Parameters!$B$24*SUMIFS(Impact_Input!$N:$N,Impact_Input!$B:$B,"A",Impact_Input!$C:$C,$A9,Impact_Input!$D:$D,D$6))))</x:t>
        </x:is>
      </x:c>
      <x:c r="CO13585" t="n">
        <x:f>IFERROR(IF(AND(TYPE('Workbook_Formula_Guard'!C844)=TYPE(CN13585),ISBLANK('Workbook_Formula_Guard'!C844)=ISBLANK(CN13585),EXACT('Workbook_Formula_Guard'!C844,CN13585)),0,1),1)</x:f>
        <x:v>0</x:v>
      </x:c>
    </x:row>
    <x:row r="13586">
      <x:c r="CL13586" t="str">
        <x:v>Workbook_Formula_Guard</x:v>
      </x:c>
      <x:c r="CM13586" t="str">
        <x:v>A845</x:v>
      </x:c>
      <x:c r="CN13586" t="str">
        <x:v>I_prop</x:v>
      </x:c>
      <x:c r="CO13586" t="n">
        <x:f>IFERROR(IF(AND(TYPE('Workbook_Formula_Guard'!A845)=TYPE(CN13586),ISBLANK('Workbook_Formula_Guard'!A845)=ISBLANK(CN13586),EXACT('Workbook_Formula_Guard'!A845,CN13586)),0,1),1)</x:f>
        <x:v>0</x:v>
      </x:c>
    </x:row>
    <x:row r="13587">
      <x:c r="CL13587" t="str">
        <x:v>Workbook_Formula_Guard</x:v>
      </x:c>
      <x:c r="CM13587" t="str">
        <x:v>B845</x:v>
      </x:c>
      <x:c r="CN13587" t="str">
        <x:v>E9</x:v>
      </x:c>
      <x:c r="CO13587" t="n">
        <x:f>IFERROR(IF(AND(TYPE('Workbook_Formula_Guard'!B845)=TYPE(CN13587),ISBLANK('Workbook_Formula_Guard'!B845)=ISBLANK(CN13587),EXACT('Workbook_Formula_Guard'!B845,CN13587)),0,1),1)</x:f>
        <x:v>0</x:v>
      </x:c>
    </x:row>
    <x:row r="13588">
      <x:c r="CL13588" t="str">
        <x:v>Workbook_Formula_Guard</x:v>
      </x:c>
      <x:c r="CM13588" t="str">
        <x:v>C845</x:v>
      </x:c>
      <x:c r="CN13588" t="inlineStr">
        <x:is>
          <x:t>F:=IF(COUNTIFS(Impact_Input!$B$7:$B$20,"A",Impact_Input!$C$7:$C$20,$A9,Impact_Input!$D$7:$D$20,E$6,Impact_Input!$N$7:$N$20,"INVALID_INPUT")&gt;0,"INVALID_INPUT",IF(COUNTIFS(Impact_Input!$B$7:$B$20,"A",Impact_Input!$C$7:$C$20,$A9,Impact_Input!$D$7:$D$20,E$6,Impact_Input!$N$7:$N$20,"UNKNOWN_INPUT")&gt;0,"UNKNOWN_IMPACT",TANH(Parameters!$B$24*SUMIFS(Impact_Input!$N:$N,Impact_Input!$B:$B,"A",Impact_Input!$C:$C,$A9,Impact_Input!$D:$D,E$6))))</x:t>
        </x:is>
      </x:c>
      <x:c r="CO13588" t="n">
        <x:f>IFERROR(IF(AND(TYPE('Workbook_Formula_Guard'!C845)=TYPE(CN13588),ISBLANK('Workbook_Formula_Guard'!C845)=ISBLANK(CN13588),EXACT('Workbook_Formula_Guard'!C845,CN13588)),0,1),1)</x:f>
        <x:v>0</x:v>
      </x:c>
    </x:row>
    <x:row r="13589">
      <x:c r="CL13589" t="str">
        <x:v>Workbook_Formula_Guard</x:v>
      </x:c>
      <x:c r="CM13589" t="str">
        <x:v>A846</x:v>
      </x:c>
      <x:c r="CN13589" t="str">
        <x:v>I_prop</x:v>
      </x:c>
      <x:c r="CO13589" t="n">
        <x:f>IFERROR(IF(AND(TYPE('Workbook_Formula_Guard'!A846)=TYPE(CN13589),ISBLANK('Workbook_Formula_Guard'!A846)=ISBLANK(CN13589),EXACT('Workbook_Formula_Guard'!A846,CN13589)),0,1),1)</x:f>
        <x:v>0</x:v>
      </x:c>
    </x:row>
    <x:row r="13590">
      <x:c r="CL13590" t="str">
        <x:v>Workbook_Formula_Guard</x:v>
      </x:c>
      <x:c r="CM13590" t="str">
        <x:v>B846</x:v>
      </x:c>
      <x:c r="CN13590" t="str">
        <x:v>F9</x:v>
      </x:c>
      <x:c r="CO13590" t="n">
        <x:f>IFERROR(IF(AND(TYPE('Workbook_Formula_Guard'!B846)=TYPE(CN13590),ISBLANK('Workbook_Formula_Guard'!B846)=ISBLANK(CN13590),EXACT('Workbook_Formula_Guard'!B846,CN13590)),0,1),1)</x:f>
        <x:v>0</x:v>
      </x:c>
    </x:row>
    <x:row r="13591">
      <x:c r="CL13591" t="str">
        <x:v>Workbook_Formula_Guard</x:v>
      </x:c>
      <x:c r="CM13591" t="str">
        <x:v>C846</x:v>
      </x:c>
      <x:c r="CN13591" t="inlineStr">
        <x:is>
          <x:t>F:=IF(COUNTIFS(Impact_Input!$B$7:$B$20,"A",Impact_Input!$C$7:$C$20,$A9,Impact_Input!$D$7:$D$20,F$6,Impact_Input!$N$7:$N$20,"INVALID_INPUT")&gt;0,"INVALID_INPUT",IF(COUNTIFS(Impact_Input!$B$7:$B$20,"A",Impact_Input!$C$7:$C$20,$A9,Impact_Input!$D$7:$D$20,F$6,Impact_Input!$N$7:$N$20,"UNKNOWN_INPUT")&gt;0,"UNKNOWN_IMPACT",TANH(Parameters!$B$24*SUMIFS(Impact_Input!$N:$N,Impact_Input!$B:$B,"A",Impact_Input!$C:$C,$A9,Impact_Input!$D:$D,F$6))))</x:t>
        </x:is>
      </x:c>
      <x:c r="CO13591" t="n">
        <x:f>IFERROR(IF(AND(TYPE('Workbook_Formula_Guard'!C846)=TYPE(CN13591),ISBLANK('Workbook_Formula_Guard'!C846)=ISBLANK(CN13591),EXACT('Workbook_Formula_Guard'!C846,CN13591)),0,1),1)</x:f>
        <x:v>0</x:v>
      </x:c>
    </x:row>
    <x:row r="13592">
      <x:c r="CL13592" t="str">
        <x:v>Workbook_Formula_Guard</x:v>
      </x:c>
      <x:c r="CM13592" t="str">
        <x:v>A847</x:v>
      </x:c>
      <x:c r="CN13592" t="str">
        <x:v>I_prop</x:v>
      </x:c>
      <x:c r="CO13592" t="n">
        <x:f>IFERROR(IF(AND(TYPE('Workbook_Formula_Guard'!A847)=TYPE(CN13592),ISBLANK('Workbook_Formula_Guard'!A847)=ISBLANK(CN13592),EXACT('Workbook_Formula_Guard'!A847,CN13592)),0,1),1)</x:f>
        <x:v>0</x:v>
      </x:c>
    </x:row>
    <x:row r="13593">
      <x:c r="CL13593" t="str">
        <x:v>Workbook_Formula_Guard</x:v>
      </x:c>
      <x:c r="CM13593" t="str">
        <x:v>B847</x:v>
      </x:c>
      <x:c r="CN13593" t="str">
        <x:v>G9</x:v>
      </x:c>
      <x:c r="CO13593" t="n">
        <x:f>IFERROR(IF(AND(TYPE('Workbook_Formula_Guard'!B847)=TYPE(CN13593),ISBLANK('Workbook_Formula_Guard'!B847)=ISBLANK(CN13593),EXACT('Workbook_Formula_Guard'!B847,CN13593)),0,1),1)</x:f>
        <x:v>0</x:v>
      </x:c>
    </x:row>
    <x:row r="13594">
      <x:c r="CL13594" t="str">
        <x:v>Workbook_Formula_Guard</x:v>
      </x:c>
      <x:c r="CM13594" t="str">
        <x:v>C847</x:v>
      </x:c>
      <x:c r="CN13594" t="inlineStr">
        <x:is>
          <x:t>F:=IF(COUNTIFS(Impact_Input!$B$7:$B$20,"A",Impact_Input!$C$7:$C$20,$A9,Impact_Input!$D$7:$D$20,G$6,Impact_Input!$N$7:$N$20,"INVALID_INPUT")&gt;0,"INVALID_INPUT",IF(COUNTIFS(Impact_Input!$B$7:$B$20,"A",Impact_Input!$C$7:$C$20,$A9,Impact_Input!$D$7:$D$20,G$6,Impact_Input!$N$7:$N$20,"UNKNOWN_INPUT")&gt;0,"UNKNOWN_IMPACT",TANH(Parameters!$B$24*SUMIFS(Impact_Input!$N:$N,Impact_Input!$B:$B,"A",Impact_Input!$C:$C,$A9,Impact_Input!$D:$D,G$6))))</x:t>
        </x:is>
      </x:c>
      <x:c r="CO13594" t="n">
        <x:f>IFERROR(IF(AND(TYPE('Workbook_Formula_Guard'!C847)=TYPE(CN13594),ISBLANK('Workbook_Formula_Guard'!C847)=ISBLANK(CN13594),EXACT('Workbook_Formula_Guard'!C847,CN13594)),0,1),1)</x:f>
        <x:v>0</x:v>
      </x:c>
    </x:row>
    <x:row r="13595">
      <x:c r="CL13595" t="str">
        <x:v>Workbook_Formula_Guard</x:v>
      </x:c>
      <x:c r="CM13595" t="str">
        <x:v>A848</x:v>
      </x:c>
      <x:c r="CN13595" t="str">
        <x:v>I_prop</x:v>
      </x:c>
      <x:c r="CO13595" t="n">
        <x:f>IFERROR(IF(AND(TYPE('Workbook_Formula_Guard'!A848)=TYPE(CN13595),ISBLANK('Workbook_Formula_Guard'!A848)=ISBLANK(CN13595),EXACT('Workbook_Formula_Guard'!A848,CN13595)),0,1),1)</x:f>
        <x:v>0</x:v>
      </x:c>
    </x:row>
    <x:row r="13596">
      <x:c r="CL13596" t="str">
        <x:v>Workbook_Formula_Guard</x:v>
      </x:c>
      <x:c r="CM13596" t="str">
        <x:v>B848</x:v>
      </x:c>
      <x:c r="CN13596" t="str">
        <x:v>H9</x:v>
      </x:c>
      <x:c r="CO13596" t="n">
        <x:f>IFERROR(IF(AND(TYPE('Workbook_Formula_Guard'!B848)=TYPE(CN13596),ISBLANK('Workbook_Formula_Guard'!B848)=ISBLANK(CN13596),EXACT('Workbook_Formula_Guard'!B848,CN13596)),0,1),1)</x:f>
        <x:v>0</x:v>
      </x:c>
    </x:row>
    <x:row r="13597">
      <x:c r="CL13597" t="str">
        <x:v>Workbook_Formula_Guard</x:v>
      </x:c>
      <x:c r="CM13597" t="str">
        <x:v>C848</x:v>
      </x:c>
      <x:c r="CN13597" t="inlineStr">
        <x:is>
          <x:t>F:=IF(COUNTIFS(Impact_Input!$B$7:$B$20,"A",Impact_Input!$C$7:$C$20,$A9,Impact_Input!$D$7:$D$20,H$6,Impact_Input!$N$7:$N$20,"INVALID_INPUT")&gt;0,"INVALID_INPUT",IF(COUNTIFS(Impact_Input!$B$7:$B$20,"A",Impact_Input!$C$7:$C$20,$A9,Impact_Input!$D$7:$D$20,H$6,Impact_Input!$N$7:$N$20,"UNKNOWN_INPUT")&gt;0,"UNKNOWN_IMPACT",TANH(Parameters!$B$24*SUMIFS(Impact_Input!$N:$N,Impact_Input!$B:$B,"A",Impact_Input!$C:$C,$A9,Impact_Input!$D:$D,H$6))))</x:t>
        </x:is>
      </x:c>
      <x:c r="CO13597" t="n">
        <x:f>IFERROR(IF(AND(TYPE('Workbook_Formula_Guard'!C848)=TYPE(CN13597),ISBLANK('Workbook_Formula_Guard'!C848)=ISBLANK(CN13597),EXACT('Workbook_Formula_Guard'!C848,CN13597)),0,1),1)</x:f>
        <x:v>0</x:v>
      </x:c>
    </x:row>
    <x:row r="13598">
      <x:c r="CL13598" t="str">
        <x:v>Workbook_Formula_Guard</x:v>
      </x:c>
      <x:c r="CM13598" t="str">
        <x:v>A849</x:v>
      </x:c>
      <x:c r="CN13598" t="str">
        <x:v>I_prop</x:v>
      </x:c>
      <x:c r="CO13598" t="n">
        <x:f>IFERROR(IF(AND(TYPE('Workbook_Formula_Guard'!A849)=TYPE(CN13598),ISBLANK('Workbook_Formula_Guard'!A849)=ISBLANK(CN13598),EXACT('Workbook_Formula_Guard'!A849,CN13598)),0,1),1)</x:f>
        <x:v>0</x:v>
      </x:c>
    </x:row>
    <x:row r="13599">
      <x:c r="CL13599" t="str">
        <x:v>Workbook_Formula_Guard</x:v>
      </x:c>
      <x:c r="CM13599" t="str">
        <x:v>B849</x:v>
      </x:c>
      <x:c r="CN13599" t="str">
        <x:v>B10</x:v>
      </x:c>
      <x:c r="CO13599" t="n">
        <x:f>IFERROR(IF(AND(TYPE('Workbook_Formula_Guard'!B849)=TYPE(CN13599),ISBLANK('Workbook_Formula_Guard'!B849)=ISBLANK(CN13599),EXACT('Workbook_Formula_Guard'!B849,CN13599)),0,1),1)</x:f>
        <x:v>0</x:v>
      </x:c>
    </x:row>
    <x:row r="13600">
      <x:c r="CL13600" t="str">
        <x:v>Workbook_Formula_Guard</x:v>
      </x:c>
      <x:c r="CM13600" t="str">
        <x:v>C849</x:v>
      </x:c>
      <x:c r="CN13600" t="inlineStr">
        <x:is>
          <x:t>F:=IF(COUNTIFS(Impact_Input!$B$7:$B$20,"A",Impact_Input!$C$7:$C$20,$A10,Impact_Input!$D$7:$D$20,B$6,Impact_Input!$N$7:$N$20,"INVALID_INPUT")&gt;0,"INVALID_INPUT",IF(COUNTIFS(Impact_Input!$B$7:$B$20,"A",Impact_Input!$C$7:$C$20,$A10,Impact_Input!$D$7:$D$20,B$6,Impact_Input!$N$7:$N$20,"UNKNOWN_INPUT")&gt;0,"UNKNOWN_IMPACT",TANH(Parameters!$B$24*SUMIFS(Impact_Input!$N:$N,Impact_Input!$B:$B,"A",Impact_Input!$C:$C,$A10,Impact_Input!$D:$D,B$6))))</x:t>
        </x:is>
      </x:c>
      <x:c r="CO13600" t="n">
        <x:f>IFERROR(IF(AND(TYPE('Workbook_Formula_Guard'!C849)=TYPE(CN13600),ISBLANK('Workbook_Formula_Guard'!C849)=ISBLANK(CN13600),EXACT('Workbook_Formula_Guard'!C849,CN13600)),0,1),1)</x:f>
        <x:v>0</x:v>
      </x:c>
    </x:row>
    <x:row r="13601">
      <x:c r="CL13601" t="str">
        <x:v>Workbook_Formula_Guard</x:v>
      </x:c>
      <x:c r="CM13601" t="str">
        <x:v>A850</x:v>
      </x:c>
      <x:c r="CN13601" t="str">
        <x:v>I_prop</x:v>
      </x:c>
      <x:c r="CO13601" t="n">
        <x:f>IFERROR(IF(AND(TYPE('Workbook_Formula_Guard'!A850)=TYPE(CN13601),ISBLANK('Workbook_Formula_Guard'!A850)=ISBLANK(CN13601),EXACT('Workbook_Formula_Guard'!A850,CN13601)),0,1),1)</x:f>
        <x:v>0</x:v>
      </x:c>
    </x:row>
    <x:row r="13602">
      <x:c r="CL13602" t="str">
        <x:v>Workbook_Formula_Guard</x:v>
      </x:c>
      <x:c r="CM13602" t="str">
        <x:v>B850</x:v>
      </x:c>
      <x:c r="CN13602" t="str">
        <x:v>C10</x:v>
      </x:c>
      <x:c r="CO13602" t="n">
        <x:f>IFERROR(IF(AND(TYPE('Workbook_Formula_Guard'!B850)=TYPE(CN13602),ISBLANK('Workbook_Formula_Guard'!B850)=ISBLANK(CN13602),EXACT('Workbook_Formula_Guard'!B850,CN13602)),0,1),1)</x:f>
        <x:v>0</x:v>
      </x:c>
    </x:row>
    <x:row r="13603">
      <x:c r="CL13603" t="str">
        <x:v>Workbook_Formula_Guard</x:v>
      </x:c>
      <x:c r="CM13603" t="str">
        <x:v>C850</x:v>
      </x:c>
      <x:c r="CN13603" t="inlineStr">
        <x:is>
          <x:t>F:=IF(COUNTIFS(Impact_Input!$B$7:$B$20,"A",Impact_Input!$C$7:$C$20,$A10,Impact_Input!$D$7:$D$20,C$6,Impact_Input!$N$7:$N$20,"INVALID_INPUT")&gt;0,"INVALID_INPUT",IF(COUNTIFS(Impact_Input!$B$7:$B$20,"A",Impact_Input!$C$7:$C$20,$A10,Impact_Input!$D$7:$D$20,C$6,Impact_Input!$N$7:$N$20,"UNKNOWN_INPUT")&gt;0,"UNKNOWN_IMPACT",TANH(Parameters!$B$24*SUMIFS(Impact_Input!$N:$N,Impact_Input!$B:$B,"A",Impact_Input!$C:$C,$A10,Impact_Input!$D:$D,C$6))))</x:t>
        </x:is>
      </x:c>
      <x:c r="CO13603" t="n">
        <x:f>IFERROR(IF(AND(TYPE('Workbook_Formula_Guard'!C850)=TYPE(CN13603),ISBLANK('Workbook_Formula_Guard'!C850)=ISBLANK(CN13603),EXACT('Workbook_Formula_Guard'!C850,CN13603)),0,1),1)</x:f>
        <x:v>0</x:v>
      </x:c>
    </x:row>
    <x:row r="13604">
      <x:c r="CL13604" t="str">
        <x:v>Workbook_Formula_Guard</x:v>
      </x:c>
      <x:c r="CM13604" t="str">
        <x:v>A851</x:v>
      </x:c>
      <x:c r="CN13604" t="str">
        <x:v>I_prop</x:v>
      </x:c>
      <x:c r="CO13604" t="n">
        <x:f>IFERROR(IF(AND(TYPE('Workbook_Formula_Guard'!A851)=TYPE(CN13604),ISBLANK('Workbook_Formula_Guard'!A851)=ISBLANK(CN13604),EXACT('Workbook_Formula_Guard'!A851,CN13604)),0,1),1)</x:f>
        <x:v>0</x:v>
      </x:c>
    </x:row>
    <x:row r="13605">
      <x:c r="CL13605" t="str">
        <x:v>Workbook_Formula_Guard</x:v>
      </x:c>
      <x:c r="CM13605" t="str">
        <x:v>B851</x:v>
      </x:c>
      <x:c r="CN13605" t="str">
        <x:v>D10</x:v>
      </x:c>
      <x:c r="CO13605" t="n">
        <x:f>IFERROR(IF(AND(TYPE('Workbook_Formula_Guard'!B851)=TYPE(CN13605),ISBLANK('Workbook_Formula_Guard'!B851)=ISBLANK(CN13605),EXACT('Workbook_Formula_Guard'!B851,CN13605)),0,1),1)</x:f>
        <x:v>0</x:v>
      </x:c>
    </x:row>
    <x:row r="13606">
      <x:c r="CL13606" t="str">
        <x:v>Workbook_Formula_Guard</x:v>
      </x:c>
      <x:c r="CM13606" t="str">
        <x:v>C851</x:v>
      </x:c>
      <x:c r="CN13606" t="inlineStr">
        <x:is>
          <x:t>F:=IF(COUNTIFS(Impact_Input!$B$7:$B$20,"A",Impact_Input!$C$7:$C$20,$A10,Impact_Input!$D$7:$D$20,D$6,Impact_Input!$N$7:$N$20,"INVALID_INPUT")&gt;0,"INVALID_INPUT",IF(COUNTIFS(Impact_Input!$B$7:$B$20,"A",Impact_Input!$C$7:$C$20,$A10,Impact_Input!$D$7:$D$20,D$6,Impact_Input!$N$7:$N$20,"UNKNOWN_INPUT")&gt;0,"UNKNOWN_IMPACT",TANH(Parameters!$B$24*SUMIFS(Impact_Input!$N:$N,Impact_Input!$B:$B,"A",Impact_Input!$C:$C,$A10,Impact_Input!$D:$D,D$6))))</x:t>
        </x:is>
      </x:c>
      <x:c r="CO13606" t="n">
        <x:f>IFERROR(IF(AND(TYPE('Workbook_Formula_Guard'!C851)=TYPE(CN13606),ISBLANK('Workbook_Formula_Guard'!C851)=ISBLANK(CN13606),EXACT('Workbook_Formula_Guard'!C851,CN13606)),0,1),1)</x:f>
        <x:v>0</x:v>
      </x:c>
    </x:row>
    <x:row r="13607">
      <x:c r="CL13607" t="str">
        <x:v>Workbook_Formula_Guard</x:v>
      </x:c>
      <x:c r="CM13607" t="str">
        <x:v>A852</x:v>
      </x:c>
      <x:c r="CN13607" t="str">
        <x:v>I_prop</x:v>
      </x:c>
      <x:c r="CO13607" t="n">
        <x:f>IFERROR(IF(AND(TYPE('Workbook_Formula_Guard'!A852)=TYPE(CN13607),ISBLANK('Workbook_Formula_Guard'!A852)=ISBLANK(CN13607),EXACT('Workbook_Formula_Guard'!A852,CN13607)),0,1),1)</x:f>
        <x:v>0</x:v>
      </x:c>
    </x:row>
    <x:row r="13608">
      <x:c r="CL13608" t="str">
        <x:v>Workbook_Formula_Guard</x:v>
      </x:c>
      <x:c r="CM13608" t="str">
        <x:v>B852</x:v>
      </x:c>
      <x:c r="CN13608" t="str">
        <x:v>E10</x:v>
      </x:c>
      <x:c r="CO13608" t="n">
        <x:f>IFERROR(IF(AND(TYPE('Workbook_Formula_Guard'!B852)=TYPE(CN13608),ISBLANK('Workbook_Formula_Guard'!B852)=ISBLANK(CN13608),EXACT('Workbook_Formula_Guard'!B852,CN13608)),0,1),1)</x:f>
        <x:v>0</x:v>
      </x:c>
    </x:row>
    <x:row r="13609">
      <x:c r="CL13609" t="str">
        <x:v>Workbook_Formula_Guard</x:v>
      </x:c>
      <x:c r="CM13609" t="str">
        <x:v>C852</x:v>
      </x:c>
      <x:c r="CN13609" t="inlineStr">
        <x:is>
          <x:t>F:=IF(COUNTIFS(Impact_Input!$B$7:$B$20,"A",Impact_Input!$C$7:$C$20,$A10,Impact_Input!$D$7:$D$20,E$6,Impact_Input!$N$7:$N$20,"INVALID_INPUT")&gt;0,"INVALID_INPUT",IF(COUNTIFS(Impact_Input!$B$7:$B$20,"A",Impact_Input!$C$7:$C$20,$A10,Impact_Input!$D$7:$D$20,E$6,Impact_Input!$N$7:$N$20,"UNKNOWN_INPUT")&gt;0,"UNKNOWN_IMPACT",TANH(Parameters!$B$24*SUMIFS(Impact_Input!$N:$N,Impact_Input!$B:$B,"A",Impact_Input!$C:$C,$A10,Impact_Input!$D:$D,E$6))))</x:t>
        </x:is>
      </x:c>
      <x:c r="CO13609" t="n">
        <x:f>IFERROR(IF(AND(TYPE('Workbook_Formula_Guard'!C852)=TYPE(CN13609),ISBLANK('Workbook_Formula_Guard'!C852)=ISBLANK(CN13609),EXACT('Workbook_Formula_Guard'!C852,CN13609)),0,1),1)</x:f>
        <x:v>0</x:v>
      </x:c>
    </x:row>
    <x:row r="13610">
      <x:c r="CL13610" t="str">
        <x:v>Workbook_Formula_Guard</x:v>
      </x:c>
      <x:c r="CM13610" t="str">
        <x:v>A853</x:v>
      </x:c>
      <x:c r="CN13610" t="str">
        <x:v>I_prop</x:v>
      </x:c>
      <x:c r="CO13610" t="n">
        <x:f>IFERROR(IF(AND(TYPE('Workbook_Formula_Guard'!A853)=TYPE(CN13610),ISBLANK('Workbook_Formula_Guard'!A853)=ISBLANK(CN13610),EXACT('Workbook_Formula_Guard'!A853,CN13610)),0,1),1)</x:f>
        <x:v>0</x:v>
      </x:c>
    </x:row>
    <x:row r="13611">
      <x:c r="CL13611" t="str">
        <x:v>Workbook_Formula_Guard</x:v>
      </x:c>
      <x:c r="CM13611" t="str">
        <x:v>B853</x:v>
      </x:c>
      <x:c r="CN13611" t="str">
        <x:v>F10</x:v>
      </x:c>
      <x:c r="CO13611" t="n">
        <x:f>IFERROR(IF(AND(TYPE('Workbook_Formula_Guard'!B853)=TYPE(CN13611),ISBLANK('Workbook_Formula_Guard'!B853)=ISBLANK(CN13611),EXACT('Workbook_Formula_Guard'!B853,CN13611)),0,1),1)</x:f>
        <x:v>0</x:v>
      </x:c>
    </x:row>
    <x:row r="13612">
      <x:c r="CL13612" t="str">
        <x:v>Workbook_Formula_Guard</x:v>
      </x:c>
      <x:c r="CM13612" t="str">
        <x:v>C853</x:v>
      </x:c>
      <x:c r="CN13612" t="inlineStr">
        <x:is>
          <x:t>F:=IF(COUNTIFS(Impact_Input!$B$7:$B$20,"A",Impact_Input!$C$7:$C$20,$A10,Impact_Input!$D$7:$D$20,F$6,Impact_Input!$N$7:$N$20,"INVALID_INPUT")&gt;0,"INVALID_INPUT",IF(COUNTIFS(Impact_Input!$B$7:$B$20,"A",Impact_Input!$C$7:$C$20,$A10,Impact_Input!$D$7:$D$20,F$6,Impact_Input!$N$7:$N$20,"UNKNOWN_INPUT")&gt;0,"UNKNOWN_IMPACT",TANH(Parameters!$B$24*SUMIFS(Impact_Input!$N:$N,Impact_Input!$B:$B,"A",Impact_Input!$C:$C,$A10,Impact_Input!$D:$D,F$6))))</x:t>
        </x:is>
      </x:c>
      <x:c r="CO13612" t="n">
        <x:f>IFERROR(IF(AND(TYPE('Workbook_Formula_Guard'!C853)=TYPE(CN13612),ISBLANK('Workbook_Formula_Guard'!C853)=ISBLANK(CN13612),EXACT('Workbook_Formula_Guard'!C853,CN13612)),0,1),1)</x:f>
        <x:v>0</x:v>
      </x:c>
    </x:row>
    <x:row r="13613">
      <x:c r="CL13613" t="str">
        <x:v>Workbook_Formula_Guard</x:v>
      </x:c>
      <x:c r="CM13613" t="str">
        <x:v>A854</x:v>
      </x:c>
      <x:c r="CN13613" t="str">
        <x:v>I_prop</x:v>
      </x:c>
      <x:c r="CO13613" t="n">
        <x:f>IFERROR(IF(AND(TYPE('Workbook_Formula_Guard'!A854)=TYPE(CN13613),ISBLANK('Workbook_Formula_Guard'!A854)=ISBLANK(CN13613),EXACT('Workbook_Formula_Guard'!A854,CN13613)),0,1),1)</x:f>
        <x:v>0</x:v>
      </x:c>
    </x:row>
    <x:row r="13614">
      <x:c r="CL13614" t="str">
        <x:v>Workbook_Formula_Guard</x:v>
      </x:c>
      <x:c r="CM13614" t="str">
        <x:v>B854</x:v>
      </x:c>
      <x:c r="CN13614" t="str">
        <x:v>G10</x:v>
      </x:c>
      <x:c r="CO13614" t="n">
        <x:f>IFERROR(IF(AND(TYPE('Workbook_Formula_Guard'!B854)=TYPE(CN13614),ISBLANK('Workbook_Formula_Guard'!B854)=ISBLANK(CN13614),EXACT('Workbook_Formula_Guard'!B854,CN13614)),0,1),1)</x:f>
        <x:v>0</x:v>
      </x:c>
    </x:row>
    <x:row r="13615">
      <x:c r="CL13615" t="str">
        <x:v>Workbook_Formula_Guard</x:v>
      </x:c>
      <x:c r="CM13615" t="str">
        <x:v>C854</x:v>
      </x:c>
      <x:c r="CN13615" t="inlineStr">
        <x:is>
          <x:t>F:=IF(COUNTIFS(Impact_Input!$B$7:$B$20,"A",Impact_Input!$C$7:$C$20,$A10,Impact_Input!$D$7:$D$20,G$6,Impact_Input!$N$7:$N$20,"INVALID_INPUT")&gt;0,"INVALID_INPUT",IF(COUNTIFS(Impact_Input!$B$7:$B$20,"A",Impact_Input!$C$7:$C$20,$A10,Impact_Input!$D$7:$D$20,G$6,Impact_Input!$N$7:$N$20,"UNKNOWN_INPUT")&gt;0,"UNKNOWN_IMPACT",TANH(Parameters!$B$24*SUMIFS(Impact_Input!$N:$N,Impact_Input!$B:$B,"A",Impact_Input!$C:$C,$A10,Impact_Input!$D:$D,G$6))))</x:t>
        </x:is>
      </x:c>
      <x:c r="CO13615" t="n">
        <x:f>IFERROR(IF(AND(TYPE('Workbook_Formula_Guard'!C854)=TYPE(CN13615),ISBLANK('Workbook_Formula_Guard'!C854)=ISBLANK(CN13615),EXACT('Workbook_Formula_Guard'!C854,CN13615)),0,1),1)</x:f>
        <x:v>0</x:v>
      </x:c>
    </x:row>
    <x:row r="13616">
      <x:c r="CL13616" t="str">
        <x:v>Workbook_Formula_Guard</x:v>
      </x:c>
      <x:c r="CM13616" t="str">
        <x:v>A855</x:v>
      </x:c>
      <x:c r="CN13616" t="str">
        <x:v>I_prop</x:v>
      </x:c>
      <x:c r="CO13616" t="n">
        <x:f>IFERROR(IF(AND(TYPE('Workbook_Formula_Guard'!A855)=TYPE(CN13616),ISBLANK('Workbook_Formula_Guard'!A855)=ISBLANK(CN13616),EXACT('Workbook_Formula_Guard'!A855,CN13616)),0,1),1)</x:f>
        <x:v>0</x:v>
      </x:c>
    </x:row>
    <x:row r="13617">
      <x:c r="CL13617" t="str">
        <x:v>Workbook_Formula_Guard</x:v>
      </x:c>
      <x:c r="CM13617" t="str">
        <x:v>B855</x:v>
      </x:c>
      <x:c r="CN13617" t="str">
        <x:v>H10</x:v>
      </x:c>
      <x:c r="CO13617" t="n">
        <x:f>IFERROR(IF(AND(TYPE('Workbook_Formula_Guard'!B855)=TYPE(CN13617),ISBLANK('Workbook_Formula_Guard'!B855)=ISBLANK(CN13617),EXACT('Workbook_Formula_Guard'!B855,CN13617)),0,1),1)</x:f>
        <x:v>0</x:v>
      </x:c>
    </x:row>
    <x:row r="13618">
      <x:c r="CL13618" t="str">
        <x:v>Workbook_Formula_Guard</x:v>
      </x:c>
      <x:c r="CM13618" t="str">
        <x:v>C855</x:v>
      </x:c>
      <x:c r="CN13618" t="inlineStr">
        <x:is>
          <x:t>F:=IF(COUNTIFS(Impact_Input!$B$7:$B$20,"A",Impact_Input!$C$7:$C$20,$A10,Impact_Input!$D$7:$D$20,H$6,Impact_Input!$N$7:$N$20,"INVALID_INPUT")&gt;0,"INVALID_INPUT",IF(COUNTIFS(Impact_Input!$B$7:$B$20,"A",Impact_Input!$C$7:$C$20,$A10,Impact_Input!$D$7:$D$20,H$6,Impact_Input!$N$7:$N$20,"UNKNOWN_INPUT")&gt;0,"UNKNOWN_IMPACT",TANH(Parameters!$B$24*SUMIFS(Impact_Input!$N:$N,Impact_Input!$B:$B,"A",Impact_Input!$C:$C,$A10,Impact_Input!$D:$D,H$6))))</x:t>
        </x:is>
      </x:c>
      <x:c r="CO13618" t="n">
        <x:f>IFERROR(IF(AND(TYPE('Workbook_Formula_Guard'!C855)=TYPE(CN13618),ISBLANK('Workbook_Formula_Guard'!C855)=ISBLANK(CN13618),EXACT('Workbook_Formula_Guard'!C855,CN13618)),0,1),1)</x:f>
        <x:v>0</x:v>
      </x:c>
    </x:row>
    <x:row r="13619">
      <x:c r="CL13619" t="str">
        <x:v>Workbook_Formula_Guard</x:v>
      </x:c>
      <x:c r="CM13619" t="str">
        <x:v>A856</x:v>
      </x:c>
      <x:c r="CN13619" t="str">
        <x:v>I_prop</x:v>
      </x:c>
      <x:c r="CO13619" t="n">
        <x:f>IFERROR(IF(AND(TYPE('Workbook_Formula_Guard'!A856)=TYPE(CN13619),ISBLANK('Workbook_Formula_Guard'!A856)=ISBLANK(CN13619),EXACT('Workbook_Formula_Guard'!A856,CN13619)),0,1),1)</x:f>
        <x:v>0</x:v>
      </x:c>
    </x:row>
    <x:row r="13620">
      <x:c r="CL13620" t="str">
        <x:v>Workbook_Formula_Guard</x:v>
      </x:c>
      <x:c r="CM13620" t="str">
        <x:v>B856</x:v>
      </x:c>
      <x:c r="CN13620" t="str">
        <x:v>B11</x:v>
      </x:c>
      <x:c r="CO13620" t="n">
        <x:f>IFERROR(IF(AND(TYPE('Workbook_Formula_Guard'!B856)=TYPE(CN13620),ISBLANK('Workbook_Formula_Guard'!B856)=ISBLANK(CN13620),EXACT('Workbook_Formula_Guard'!B856,CN13620)),0,1),1)</x:f>
        <x:v>0</x:v>
      </x:c>
    </x:row>
    <x:row r="13621">
      <x:c r="CL13621" t="str">
        <x:v>Workbook_Formula_Guard</x:v>
      </x:c>
      <x:c r="CM13621" t="str">
        <x:v>C856</x:v>
      </x:c>
      <x:c r="CN13621" t="inlineStr">
        <x:is>
          <x:t>F:=IF(COUNTIFS(Impact_Input!$B$7:$B$20,"A",Impact_Input!$C$7:$C$20,$A11,Impact_Input!$D$7:$D$20,B$6,Impact_Input!$N$7:$N$20,"INVALID_INPUT")&gt;0,"INVALID_INPUT",IF(COUNTIFS(Impact_Input!$B$7:$B$20,"A",Impact_Input!$C$7:$C$20,$A11,Impact_Input!$D$7:$D$20,B$6,Impact_Input!$N$7:$N$20,"UNKNOWN_INPUT")&gt;0,"UNKNOWN_IMPACT",TANH(Parameters!$B$24*SUMIFS(Impact_Input!$N:$N,Impact_Input!$B:$B,"A",Impact_Input!$C:$C,$A11,Impact_Input!$D:$D,B$6))))</x:t>
        </x:is>
      </x:c>
      <x:c r="CO13621" t="n">
        <x:f>IFERROR(IF(AND(TYPE('Workbook_Formula_Guard'!C856)=TYPE(CN13621),ISBLANK('Workbook_Formula_Guard'!C856)=ISBLANK(CN13621),EXACT('Workbook_Formula_Guard'!C856,CN13621)),0,1),1)</x:f>
        <x:v>0</x:v>
      </x:c>
    </x:row>
    <x:row r="13622">
      <x:c r="CL13622" t="str">
        <x:v>Workbook_Formula_Guard</x:v>
      </x:c>
      <x:c r="CM13622" t="str">
        <x:v>A857</x:v>
      </x:c>
      <x:c r="CN13622" t="str">
        <x:v>I_prop</x:v>
      </x:c>
      <x:c r="CO13622" t="n">
        <x:f>IFERROR(IF(AND(TYPE('Workbook_Formula_Guard'!A857)=TYPE(CN13622),ISBLANK('Workbook_Formula_Guard'!A857)=ISBLANK(CN13622),EXACT('Workbook_Formula_Guard'!A857,CN13622)),0,1),1)</x:f>
        <x:v>0</x:v>
      </x:c>
    </x:row>
    <x:row r="13623">
      <x:c r="CL13623" t="str">
        <x:v>Workbook_Formula_Guard</x:v>
      </x:c>
      <x:c r="CM13623" t="str">
        <x:v>B857</x:v>
      </x:c>
      <x:c r="CN13623" t="str">
        <x:v>C11</x:v>
      </x:c>
      <x:c r="CO13623" t="n">
        <x:f>IFERROR(IF(AND(TYPE('Workbook_Formula_Guard'!B857)=TYPE(CN13623),ISBLANK('Workbook_Formula_Guard'!B857)=ISBLANK(CN13623),EXACT('Workbook_Formula_Guard'!B857,CN13623)),0,1),1)</x:f>
        <x:v>0</x:v>
      </x:c>
    </x:row>
    <x:row r="13624">
      <x:c r="CL13624" t="str">
        <x:v>Workbook_Formula_Guard</x:v>
      </x:c>
      <x:c r="CM13624" t="str">
        <x:v>C857</x:v>
      </x:c>
      <x:c r="CN13624" t="inlineStr">
        <x:is>
          <x:t>F:=IF(COUNTIFS(Impact_Input!$B$7:$B$20,"A",Impact_Input!$C$7:$C$20,$A11,Impact_Input!$D$7:$D$20,C$6,Impact_Input!$N$7:$N$20,"INVALID_INPUT")&gt;0,"INVALID_INPUT",IF(COUNTIFS(Impact_Input!$B$7:$B$20,"A",Impact_Input!$C$7:$C$20,$A11,Impact_Input!$D$7:$D$20,C$6,Impact_Input!$N$7:$N$20,"UNKNOWN_INPUT")&gt;0,"UNKNOWN_IMPACT",TANH(Parameters!$B$24*SUMIFS(Impact_Input!$N:$N,Impact_Input!$B:$B,"A",Impact_Input!$C:$C,$A11,Impact_Input!$D:$D,C$6))))</x:t>
        </x:is>
      </x:c>
      <x:c r="CO13624" t="n">
        <x:f>IFERROR(IF(AND(TYPE('Workbook_Formula_Guard'!C857)=TYPE(CN13624),ISBLANK('Workbook_Formula_Guard'!C857)=ISBLANK(CN13624),EXACT('Workbook_Formula_Guard'!C857,CN13624)),0,1),1)</x:f>
        <x:v>0</x:v>
      </x:c>
    </x:row>
    <x:row r="13625">
      <x:c r="CL13625" t="str">
        <x:v>Workbook_Formula_Guard</x:v>
      </x:c>
      <x:c r="CM13625" t="str">
        <x:v>A858</x:v>
      </x:c>
      <x:c r="CN13625" t="str">
        <x:v>I_prop</x:v>
      </x:c>
      <x:c r="CO13625" t="n">
        <x:f>IFERROR(IF(AND(TYPE('Workbook_Formula_Guard'!A858)=TYPE(CN13625),ISBLANK('Workbook_Formula_Guard'!A858)=ISBLANK(CN13625),EXACT('Workbook_Formula_Guard'!A858,CN13625)),0,1),1)</x:f>
        <x:v>0</x:v>
      </x:c>
    </x:row>
    <x:row r="13626">
      <x:c r="CL13626" t="str">
        <x:v>Workbook_Formula_Guard</x:v>
      </x:c>
      <x:c r="CM13626" t="str">
        <x:v>B858</x:v>
      </x:c>
      <x:c r="CN13626" t="str">
        <x:v>D11</x:v>
      </x:c>
      <x:c r="CO13626" t="n">
        <x:f>IFERROR(IF(AND(TYPE('Workbook_Formula_Guard'!B858)=TYPE(CN13626),ISBLANK('Workbook_Formula_Guard'!B858)=ISBLANK(CN13626),EXACT('Workbook_Formula_Guard'!B858,CN13626)),0,1),1)</x:f>
        <x:v>0</x:v>
      </x:c>
    </x:row>
    <x:row r="13627">
      <x:c r="CL13627" t="str">
        <x:v>Workbook_Formula_Guard</x:v>
      </x:c>
      <x:c r="CM13627" t="str">
        <x:v>C858</x:v>
      </x:c>
      <x:c r="CN13627" t="inlineStr">
        <x:is>
          <x:t>F:=IF(COUNTIFS(Impact_Input!$B$7:$B$20,"A",Impact_Input!$C$7:$C$20,$A11,Impact_Input!$D$7:$D$20,D$6,Impact_Input!$N$7:$N$20,"INVALID_INPUT")&gt;0,"INVALID_INPUT",IF(COUNTIFS(Impact_Input!$B$7:$B$20,"A",Impact_Input!$C$7:$C$20,$A11,Impact_Input!$D$7:$D$20,D$6,Impact_Input!$N$7:$N$20,"UNKNOWN_INPUT")&gt;0,"UNKNOWN_IMPACT",TANH(Parameters!$B$24*SUMIFS(Impact_Input!$N:$N,Impact_Input!$B:$B,"A",Impact_Input!$C:$C,$A11,Impact_Input!$D:$D,D$6))))</x:t>
        </x:is>
      </x:c>
      <x:c r="CO13627" t="n">
        <x:f>IFERROR(IF(AND(TYPE('Workbook_Formula_Guard'!C858)=TYPE(CN13627),ISBLANK('Workbook_Formula_Guard'!C858)=ISBLANK(CN13627),EXACT('Workbook_Formula_Guard'!C858,CN13627)),0,1),1)</x:f>
        <x:v>0</x:v>
      </x:c>
    </x:row>
    <x:row r="13628">
      <x:c r="CL13628" t="str">
        <x:v>Workbook_Formula_Guard</x:v>
      </x:c>
      <x:c r="CM13628" t="str">
        <x:v>A859</x:v>
      </x:c>
      <x:c r="CN13628" t="str">
        <x:v>I_prop</x:v>
      </x:c>
      <x:c r="CO13628" t="n">
        <x:f>IFERROR(IF(AND(TYPE('Workbook_Formula_Guard'!A859)=TYPE(CN13628),ISBLANK('Workbook_Formula_Guard'!A859)=ISBLANK(CN13628),EXACT('Workbook_Formula_Guard'!A859,CN13628)),0,1),1)</x:f>
        <x:v>0</x:v>
      </x:c>
    </x:row>
    <x:row r="13629">
      <x:c r="CL13629" t="str">
        <x:v>Workbook_Formula_Guard</x:v>
      </x:c>
      <x:c r="CM13629" t="str">
        <x:v>B859</x:v>
      </x:c>
      <x:c r="CN13629" t="str">
        <x:v>E11</x:v>
      </x:c>
      <x:c r="CO13629" t="n">
        <x:f>IFERROR(IF(AND(TYPE('Workbook_Formula_Guard'!B859)=TYPE(CN13629),ISBLANK('Workbook_Formula_Guard'!B859)=ISBLANK(CN13629),EXACT('Workbook_Formula_Guard'!B859,CN13629)),0,1),1)</x:f>
        <x:v>0</x:v>
      </x:c>
    </x:row>
    <x:row r="13630">
      <x:c r="CL13630" t="str">
        <x:v>Workbook_Formula_Guard</x:v>
      </x:c>
      <x:c r="CM13630" t="str">
        <x:v>C859</x:v>
      </x:c>
      <x:c r="CN13630" t="inlineStr">
        <x:is>
          <x:t>F:=IF(COUNTIFS(Impact_Input!$B$7:$B$20,"A",Impact_Input!$C$7:$C$20,$A11,Impact_Input!$D$7:$D$20,E$6,Impact_Input!$N$7:$N$20,"INVALID_INPUT")&gt;0,"INVALID_INPUT",IF(COUNTIFS(Impact_Input!$B$7:$B$20,"A",Impact_Input!$C$7:$C$20,$A11,Impact_Input!$D$7:$D$20,E$6,Impact_Input!$N$7:$N$20,"UNKNOWN_INPUT")&gt;0,"UNKNOWN_IMPACT",TANH(Parameters!$B$24*SUMIFS(Impact_Input!$N:$N,Impact_Input!$B:$B,"A",Impact_Input!$C:$C,$A11,Impact_Input!$D:$D,E$6))))</x:t>
        </x:is>
      </x:c>
      <x:c r="CO13630" t="n">
        <x:f>IFERROR(IF(AND(TYPE('Workbook_Formula_Guard'!C859)=TYPE(CN13630),ISBLANK('Workbook_Formula_Guard'!C859)=ISBLANK(CN13630),EXACT('Workbook_Formula_Guard'!C859,CN13630)),0,1),1)</x:f>
        <x:v>0</x:v>
      </x:c>
    </x:row>
    <x:row r="13631">
      <x:c r="CL13631" t="str">
        <x:v>Workbook_Formula_Guard</x:v>
      </x:c>
      <x:c r="CM13631" t="str">
        <x:v>A860</x:v>
      </x:c>
      <x:c r="CN13631" t="str">
        <x:v>I_prop</x:v>
      </x:c>
      <x:c r="CO13631" t="n">
        <x:f>IFERROR(IF(AND(TYPE('Workbook_Formula_Guard'!A860)=TYPE(CN13631),ISBLANK('Workbook_Formula_Guard'!A860)=ISBLANK(CN13631),EXACT('Workbook_Formula_Guard'!A860,CN13631)),0,1),1)</x:f>
        <x:v>0</x:v>
      </x:c>
    </x:row>
    <x:row r="13632">
      <x:c r="CL13632" t="str">
        <x:v>Workbook_Formula_Guard</x:v>
      </x:c>
      <x:c r="CM13632" t="str">
        <x:v>B860</x:v>
      </x:c>
      <x:c r="CN13632" t="str">
        <x:v>F11</x:v>
      </x:c>
      <x:c r="CO13632" t="n">
        <x:f>IFERROR(IF(AND(TYPE('Workbook_Formula_Guard'!B860)=TYPE(CN13632),ISBLANK('Workbook_Formula_Guard'!B860)=ISBLANK(CN13632),EXACT('Workbook_Formula_Guard'!B860,CN13632)),0,1),1)</x:f>
        <x:v>0</x:v>
      </x:c>
    </x:row>
    <x:row r="13633">
      <x:c r="CL13633" t="str">
        <x:v>Workbook_Formula_Guard</x:v>
      </x:c>
      <x:c r="CM13633" t="str">
        <x:v>C860</x:v>
      </x:c>
      <x:c r="CN13633" t="inlineStr">
        <x:is>
          <x:t>F:=IF(COUNTIFS(Impact_Input!$B$7:$B$20,"A",Impact_Input!$C$7:$C$20,$A11,Impact_Input!$D$7:$D$20,F$6,Impact_Input!$N$7:$N$20,"INVALID_INPUT")&gt;0,"INVALID_INPUT",IF(COUNTIFS(Impact_Input!$B$7:$B$20,"A",Impact_Input!$C$7:$C$20,$A11,Impact_Input!$D$7:$D$20,F$6,Impact_Input!$N$7:$N$20,"UNKNOWN_INPUT")&gt;0,"UNKNOWN_IMPACT",TANH(Parameters!$B$24*SUMIFS(Impact_Input!$N:$N,Impact_Input!$B:$B,"A",Impact_Input!$C:$C,$A11,Impact_Input!$D:$D,F$6))))</x:t>
        </x:is>
      </x:c>
      <x:c r="CO13633" t="n">
        <x:f>IFERROR(IF(AND(TYPE('Workbook_Formula_Guard'!C860)=TYPE(CN13633),ISBLANK('Workbook_Formula_Guard'!C860)=ISBLANK(CN13633),EXACT('Workbook_Formula_Guard'!C860,CN13633)),0,1),1)</x:f>
        <x:v>0</x:v>
      </x:c>
    </x:row>
    <x:row r="13634">
      <x:c r="CL13634" t="str">
        <x:v>Workbook_Formula_Guard</x:v>
      </x:c>
      <x:c r="CM13634" t="str">
        <x:v>A861</x:v>
      </x:c>
      <x:c r="CN13634" t="str">
        <x:v>I_prop</x:v>
      </x:c>
      <x:c r="CO13634" t="n">
        <x:f>IFERROR(IF(AND(TYPE('Workbook_Formula_Guard'!A861)=TYPE(CN13634),ISBLANK('Workbook_Formula_Guard'!A861)=ISBLANK(CN13634),EXACT('Workbook_Formula_Guard'!A861,CN13634)),0,1),1)</x:f>
        <x:v>0</x:v>
      </x:c>
    </x:row>
    <x:row r="13635">
      <x:c r="CL13635" t="str">
        <x:v>Workbook_Formula_Guard</x:v>
      </x:c>
      <x:c r="CM13635" t="str">
        <x:v>B861</x:v>
      </x:c>
      <x:c r="CN13635" t="str">
        <x:v>G11</x:v>
      </x:c>
      <x:c r="CO13635" t="n">
        <x:f>IFERROR(IF(AND(TYPE('Workbook_Formula_Guard'!B861)=TYPE(CN13635),ISBLANK('Workbook_Formula_Guard'!B861)=ISBLANK(CN13635),EXACT('Workbook_Formula_Guard'!B861,CN13635)),0,1),1)</x:f>
        <x:v>0</x:v>
      </x:c>
    </x:row>
    <x:row r="13636">
      <x:c r="CL13636" t="str">
        <x:v>Workbook_Formula_Guard</x:v>
      </x:c>
      <x:c r="CM13636" t="str">
        <x:v>C861</x:v>
      </x:c>
      <x:c r="CN13636" t="inlineStr">
        <x:is>
          <x:t>F:=IF(COUNTIFS(Impact_Input!$B$7:$B$20,"A",Impact_Input!$C$7:$C$20,$A11,Impact_Input!$D$7:$D$20,G$6,Impact_Input!$N$7:$N$20,"INVALID_INPUT")&gt;0,"INVALID_INPUT",IF(COUNTIFS(Impact_Input!$B$7:$B$20,"A",Impact_Input!$C$7:$C$20,$A11,Impact_Input!$D$7:$D$20,G$6,Impact_Input!$N$7:$N$20,"UNKNOWN_INPUT")&gt;0,"UNKNOWN_IMPACT",TANH(Parameters!$B$24*SUMIFS(Impact_Input!$N:$N,Impact_Input!$B:$B,"A",Impact_Input!$C:$C,$A11,Impact_Input!$D:$D,G$6))))</x:t>
        </x:is>
      </x:c>
      <x:c r="CO13636" t="n">
        <x:f>IFERROR(IF(AND(TYPE('Workbook_Formula_Guard'!C861)=TYPE(CN13636),ISBLANK('Workbook_Formula_Guard'!C861)=ISBLANK(CN13636),EXACT('Workbook_Formula_Guard'!C861,CN13636)),0,1),1)</x:f>
        <x:v>0</x:v>
      </x:c>
    </x:row>
    <x:row r="13637">
      <x:c r="CL13637" t="str">
        <x:v>Workbook_Formula_Guard</x:v>
      </x:c>
      <x:c r="CM13637" t="str">
        <x:v>A862</x:v>
      </x:c>
      <x:c r="CN13637" t="str">
        <x:v>I_prop</x:v>
      </x:c>
      <x:c r="CO13637" t="n">
        <x:f>IFERROR(IF(AND(TYPE('Workbook_Formula_Guard'!A862)=TYPE(CN13637),ISBLANK('Workbook_Formula_Guard'!A862)=ISBLANK(CN13637),EXACT('Workbook_Formula_Guard'!A862,CN13637)),0,1),1)</x:f>
        <x:v>0</x:v>
      </x:c>
    </x:row>
    <x:row r="13638">
      <x:c r="CL13638" t="str">
        <x:v>Workbook_Formula_Guard</x:v>
      </x:c>
      <x:c r="CM13638" t="str">
        <x:v>B862</x:v>
      </x:c>
      <x:c r="CN13638" t="str">
        <x:v>H11</x:v>
      </x:c>
      <x:c r="CO13638" t="n">
        <x:f>IFERROR(IF(AND(TYPE('Workbook_Formula_Guard'!B862)=TYPE(CN13638),ISBLANK('Workbook_Formula_Guard'!B862)=ISBLANK(CN13638),EXACT('Workbook_Formula_Guard'!B862,CN13638)),0,1),1)</x:f>
        <x:v>0</x:v>
      </x:c>
    </x:row>
    <x:row r="13639">
      <x:c r="CL13639" t="str">
        <x:v>Workbook_Formula_Guard</x:v>
      </x:c>
      <x:c r="CM13639" t="str">
        <x:v>C862</x:v>
      </x:c>
      <x:c r="CN13639" t="inlineStr">
        <x:is>
          <x:t>F:=IF(COUNTIFS(Impact_Input!$B$7:$B$20,"A",Impact_Input!$C$7:$C$20,$A11,Impact_Input!$D$7:$D$20,H$6,Impact_Input!$N$7:$N$20,"INVALID_INPUT")&gt;0,"INVALID_INPUT",IF(COUNTIFS(Impact_Input!$B$7:$B$20,"A",Impact_Input!$C$7:$C$20,$A11,Impact_Input!$D$7:$D$20,H$6,Impact_Input!$N$7:$N$20,"UNKNOWN_INPUT")&gt;0,"UNKNOWN_IMPACT",TANH(Parameters!$B$24*SUMIFS(Impact_Input!$N:$N,Impact_Input!$B:$B,"A",Impact_Input!$C:$C,$A11,Impact_Input!$D:$D,H$6))))</x:t>
        </x:is>
      </x:c>
      <x:c r="CO13639" t="n">
        <x:f>IFERROR(IF(AND(TYPE('Workbook_Formula_Guard'!C862)=TYPE(CN13639),ISBLANK('Workbook_Formula_Guard'!C862)=ISBLANK(CN13639),EXACT('Workbook_Formula_Guard'!C862,CN13639)),0,1),1)</x:f>
        <x:v>0</x:v>
      </x:c>
    </x:row>
    <x:row r="13640">
      <x:c r="CL13640" t="str">
        <x:v>Workbook_Formula_Guard</x:v>
      </x:c>
      <x:c r="CM13640" t="str">
        <x:v>A863</x:v>
      </x:c>
      <x:c r="CN13640" t="str">
        <x:v>I_prop</x:v>
      </x:c>
      <x:c r="CO13640" t="n">
        <x:f>IFERROR(IF(AND(TYPE('Workbook_Formula_Guard'!A863)=TYPE(CN13640),ISBLANK('Workbook_Formula_Guard'!A863)=ISBLANK(CN13640),EXACT('Workbook_Formula_Guard'!A863,CN13640)),0,1),1)</x:f>
        <x:v>0</x:v>
      </x:c>
    </x:row>
    <x:row r="13641">
      <x:c r="CL13641" t="str">
        <x:v>Workbook_Formula_Guard</x:v>
      </x:c>
      <x:c r="CM13641" t="str">
        <x:v>B863</x:v>
      </x:c>
      <x:c r="CN13641" t="str">
        <x:v>B12</x:v>
      </x:c>
      <x:c r="CO13641" t="n">
        <x:f>IFERROR(IF(AND(TYPE('Workbook_Formula_Guard'!B863)=TYPE(CN13641),ISBLANK('Workbook_Formula_Guard'!B863)=ISBLANK(CN13641),EXACT('Workbook_Formula_Guard'!B863,CN13641)),0,1),1)</x:f>
        <x:v>0</x:v>
      </x:c>
    </x:row>
    <x:row r="13642">
      <x:c r="CL13642" t="str">
        <x:v>Workbook_Formula_Guard</x:v>
      </x:c>
      <x:c r="CM13642" t="str">
        <x:v>C863</x:v>
      </x:c>
      <x:c r="CN13642" t="inlineStr">
        <x:is>
          <x:t>F:=IF(COUNTIFS(Impact_Input!$B$7:$B$20,"A",Impact_Input!$C$7:$C$20,$A12,Impact_Input!$D$7:$D$20,B$6,Impact_Input!$N$7:$N$20,"INVALID_INPUT")&gt;0,"INVALID_INPUT",IF(COUNTIFS(Impact_Input!$B$7:$B$20,"A",Impact_Input!$C$7:$C$20,$A12,Impact_Input!$D$7:$D$20,B$6,Impact_Input!$N$7:$N$20,"UNKNOWN_INPUT")&gt;0,"UNKNOWN_IMPACT",TANH(Parameters!$B$24*SUMIFS(Impact_Input!$N:$N,Impact_Input!$B:$B,"A",Impact_Input!$C:$C,$A12,Impact_Input!$D:$D,B$6))))</x:t>
        </x:is>
      </x:c>
      <x:c r="CO13642" t="n">
        <x:f>IFERROR(IF(AND(TYPE('Workbook_Formula_Guard'!C863)=TYPE(CN13642),ISBLANK('Workbook_Formula_Guard'!C863)=ISBLANK(CN13642),EXACT('Workbook_Formula_Guard'!C863,CN13642)),0,1),1)</x:f>
        <x:v>0</x:v>
      </x:c>
    </x:row>
    <x:row r="13643">
      <x:c r="CL13643" t="str">
        <x:v>Workbook_Formula_Guard</x:v>
      </x:c>
      <x:c r="CM13643" t="str">
        <x:v>A864</x:v>
      </x:c>
      <x:c r="CN13643" t="str">
        <x:v>I_prop</x:v>
      </x:c>
      <x:c r="CO13643" t="n">
        <x:f>IFERROR(IF(AND(TYPE('Workbook_Formula_Guard'!A864)=TYPE(CN13643),ISBLANK('Workbook_Formula_Guard'!A864)=ISBLANK(CN13643),EXACT('Workbook_Formula_Guard'!A864,CN13643)),0,1),1)</x:f>
        <x:v>0</x:v>
      </x:c>
    </x:row>
    <x:row r="13644">
      <x:c r="CL13644" t="str">
        <x:v>Workbook_Formula_Guard</x:v>
      </x:c>
      <x:c r="CM13644" t="str">
        <x:v>B864</x:v>
      </x:c>
      <x:c r="CN13644" t="str">
        <x:v>C12</x:v>
      </x:c>
      <x:c r="CO13644" t="n">
        <x:f>IFERROR(IF(AND(TYPE('Workbook_Formula_Guard'!B864)=TYPE(CN13644),ISBLANK('Workbook_Formula_Guard'!B864)=ISBLANK(CN13644),EXACT('Workbook_Formula_Guard'!B864,CN13644)),0,1),1)</x:f>
        <x:v>0</x:v>
      </x:c>
    </x:row>
    <x:row r="13645">
      <x:c r="CL13645" t="str">
        <x:v>Workbook_Formula_Guard</x:v>
      </x:c>
      <x:c r="CM13645" t="str">
        <x:v>C864</x:v>
      </x:c>
      <x:c r="CN13645" t="inlineStr">
        <x:is>
          <x:t>F:=IF(COUNTIFS(Impact_Input!$B$7:$B$20,"A",Impact_Input!$C$7:$C$20,$A12,Impact_Input!$D$7:$D$20,C$6,Impact_Input!$N$7:$N$20,"INVALID_INPUT")&gt;0,"INVALID_INPUT",IF(COUNTIFS(Impact_Input!$B$7:$B$20,"A",Impact_Input!$C$7:$C$20,$A12,Impact_Input!$D$7:$D$20,C$6,Impact_Input!$N$7:$N$20,"UNKNOWN_INPUT")&gt;0,"UNKNOWN_IMPACT",TANH(Parameters!$B$24*SUMIFS(Impact_Input!$N:$N,Impact_Input!$B:$B,"A",Impact_Input!$C:$C,$A12,Impact_Input!$D:$D,C$6))))</x:t>
        </x:is>
      </x:c>
      <x:c r="CO13645" t="n">
        <x:f>IFERROR(IF(AND(TYPE('Workbook_Formula_Guard'!C864)=TYPE(CN13645),ISBLANK('Workbook_Formula_Guard'!C864)=ISBLANK(CN13645),EXACT('Workbook_Formula_Guard'!C864,CN13645)),0,1),1)</x:f>
        <x:v>0</x:v>
      </x:c>
    </x:row>
    <x:row r="13646">
      <x:c r="CL13646" t="str">
        <x:v>Workbook_Formula_Guard</x:v>
      </x:c>
      <x:c r="CM13646" t="str">
        <x:v>A865</x:v>
      </x:c>
      <x:c r="CN13646" t="str">
        <x:v>I_prop</x:v>
      </x:c>
      <x:c r="CO13646" t="n">
        <x:f>IFERROR(IF(AND(TYPE('Workbook_Formula_Guard'!A865)=TYPE(CN13646),ISBLANK('Workbook_Formula_Guard'!A865)=ISBLANK(CN13646),EXACT('Workbook_Formula_Guard'!A865,CN13646)),0,1),1)</x:f>
        <x:v>0</x:v>
      </x:c>
    </x:row>
    <x:row r="13647">
      <x:c r="CL13647" t="str">
        <x:v>Workbook_Formula_Guard</x:v>
      </x:c>
      <x:c r="CM13647" t="str">
        <x:v>B865</x:v>
      </x:c>
      <x:c r="CN13647" t="str">
        <x:v>D12</x:v>
      </x:c>
      <x:c r="CO13647" t="n">
        <x:f>IFERROR(IF(AND(TYPE('Workbook_Formula_Guard'!B865)=TYPE(CN13647),ISBLANK('Workbook_Formula_Guard'!B865)=ISBLANK(CN13647),EXACT('Workbook_Formula_Guard'!B865,CN13647)),0,1),1)</x:f>
        <x:v>0</x:v>
      </x:c>
    </x:row>
    <x:row r="13648">
      <x:c r="CL13648" t="str">
        <x:v>Workbook_Formula_Guard</x:v>
      </x:c>
      <x:c r="CM13648" t="str">
        <x:v>C865</x:v>
      </x:c>
      <x:c r="CN13648" t="inlineStr">
        <x:is>
          <x:t>F:=IF(COUNTIFS(Impact_Input!$B$7:$B$20,"A",Impact_Input!$C$7:$C$20,$A12,Impact_Input!$D$7:$D$20,D$6,Impact_Input!$N$7:$N$20,"INVALID_INPUT")&gt;0,"INVALID_INPUT",IF(COUNTIFS(Impact_Input!$B$7:$B$20,"A",Impact_Input!$C$7:$C$20,$A12,Impact_Input!$D$7:$D$20,D$6,Impact_Input!$N$7:$N$20,"UNKNOWN_INPUT")&gt;0,"UNKNOWN_IMPACT",TANH(Parameters!$B$24*SUMIFS(Impact_Input!$N:$N,Impact_Input!$B:$B,"A",Impact_Input!$C:$C,$A12,Impact_Input!$D:$D,D$6))))</x:t>
        </x:is>
      </x:c>
      <x:c r="CO13648" t="n">
        <x:f>IFERROR(IF(AND(TYPE('Workbook_Formula_Guard'!C865)=TYPE(CN13648),ISBLANK('Workbook_Formula_Guard'!C865)=ISBLANK(CN13648),EXACT('Workbook_Formula_Guard'!C865,CN13648)),0,1),1)</x:f>
        <x:v>0</x:v>
      </x:c>
    </x:row>
    <x:row r="13649">
      <x:c r="CL13649" t="str">
        <x:v>Workbook_Formula_Guard</x:v>
      </x:c>
      <x:c r="CM13649" t="str">
        <x:v>A866</x:v>
      </x:c>
      <x:c r="CN13649" t="str">
        <x:v>I_prop</x:v>
      </x:c>
      <x:c r="CO13649" t="n">
        <x:f>IFERROR(IF(AND(TYPE('Workbook_Formula_Guard'!A866)=TYPE(CN13649),ISBLANK('Workbook_Formula_Guard'!A866)=ISBLANK(CN13649),EXACT('Workbook_Formula_Guard'!A866,CN13649)),0,1),1)</x:f>
        <x:v>0</x:v>
      </x:c>
    </x:row>
    <x:row r="13650">
      <x:c r="CL13650" t="str">
        <x:v>Workbook_Formula_Guard</x:v>
      </x:c>
      <x:c r="CM13650" t="str">
        <x:v>B866</x:v>
      </x:c>
      <x:c r="CN13650" t="str">
        <x:v>E12</x:v>
      </x:c>
      <x:c r="CO13650" t="n">
        <x:f>IFERROR(IF(AND(TYPE('Workbook_Formula_Guard'!B866)=TYPE(CN13650),ISBLANK('Workbook_Formula_Guard'!B866)=ISBLANK(CN13650),EXACT('Workbook_Formula_Guard'!B866,CN13650)),0,1),1)</x:f>
        <x:v>0</x:v>
      </x:c>
    </x:row>
    <x:row r="13651">
      <x:c r="CL13651" t="str">
        <x:v>Workbook_Formula_Guard</x:v>
      </x:c>
      <x:c r="CM13651" t="str">
        <x:v>C866</x:v>
      </x:c>
      <x:c r="CN13651" t="inlineStr">
        <x:is>
          <x:t>F:=IF(COUNTIFS(Impact_Input!$B$7:$B$20,"A",Impact_Input!$C$7:$C$20,$A12,Impact_Input!$D$7:$D$20,E$6,Impact_Input!$N$7:$N$20,"INVALID_INPUT")&gt;0,"INVALID_INPUT",IF(COUNTIFS(Impact_Input!$B$7:$B$20,"A",Impact_Input!$C$7:$C$20,$A12,Impact_Input!$D$7:$D$20,E$6,Impact_Input!$N$7:$N$20,"UNKNOWN_INPUT")&gt;0,"UNKNOWN_IMPACT",TANH(Parameters!$B$24*SUMIFS(Impact_Input!$N:$N,Impact_Input!$B:$B,"A",Impact_Input!$C:$C,$A12,Impact_Input!$D:$D,E$6))))</x:t>
        </x:is>
      </x:c>
      <x:c r="CO13651" t="n">
        <x:f>IFERROR(IF(AND(TYPE('Workbook_Formula_Guard'!C866)=TYPE(CN13651),ISBLANK('Workbook_Formula_Guard'!C866)=ISBLANK(CN13651),EXACT('Workbook_Formula_Guard'!C866,CN13651)),0,1),1)</x:f>
        <x:v>0</x:v>
      </x:c>
    </x:row>
    <x:row r="13652">
      <x:c r="CL13652" t="str">
        <x:v>Workbook_Formula_Guard</x:v>
      </x:c>
      <x:c r="CM13652" t="str">
        <x:v>A867</x:v>
      </x:c>
      <x:c r="CN13652" t="str">
        <x:v>I_prop</x:v>
      </x:c>
      <x:c r="CO13652" t="n">
        <x:f>IFERROR(IF(AND(TYPE('Workbook_Formula_Guard'!A867)=TYPE(CN13652),ISBLANK('Workbook_Formula_Guard'!A867)=ISBLANK(CN13652),EXACT('Workbook_Formula_Guard'!A867,CN13652)),0,1),1)</x:f>
        <x:v>0</x:v>
      </x:c>
    </x:row>
    <x:row r="13653">
      <x:c r="CL13653" t="str">
        <x:v>Workbook_Formula_Guard</x:v>
      </x:c>
      <x:c r="CM13653" t="str">
        <x:v>B867</x:v>
      </x:c>
      <x:c r="CN13653" t="str">
        <x:v>F12</x:v>
      </x:c>
      <x:c r="CO13653" t="n">
        <x:f>IFERROR(IF(AND(TYPE('Workbook_Formula_Guard'!B867)=TYPE(CN13653),ISBLANK('Workbook_Formula_Guard'!B867)=ISBLANK(CN13653),EXACT('Workbook_Formula_Guard'!B867,CN13653)),0,1),1)</x:f>
        <x:v>0</x:v>
      </x:c>
    </x:row>
    <x:row r="13654">
      <x:c r="CL13654" t="str">
        <x:v>Workbook_Formula_Guard</x:v>
      </x:c>
      <x:c r="CM13654" t="str">
        <x:v>C867</x:v>
      </x:c>
      <x:c r="CN13654" t="inlineStr">
        <x:is>
          <x:t>F:=IF(COUNTIFS(Impact_Input!$B$7:$B$20,"A",Impact_Input!$C$7:$C$20,$A12,Impact_Input!$D$7:$D$20,F$6,Impact_Input!$N$7:$N$20,"INVALID_INPUT")&gt;0,"INVALID_INPUT",IF(COUNTIFS(Impact_Input!$B$7:$B$20,"A",Impact_Input!$C$7:$C$20,$A12,Impact_Input!$D$7:$D$20,F$6,Impact_Input!$N$7:$N$20,"UNKNOWN_INPUT")&gt;0,"UNKNOWN_IMPACT",TANH(Parameters!$B$24*SUMIFS(Impact_Input!$N:$N,Impact_Input!$B:$B,"A",Impact_Input!$C:$C,$A12,Impact_Input!$D:$D,F$6))))</x:t>
        </x:is>
      </x:c>
      <x:c r="CO13654" t="n">
        <x:f>IFERROR(IF(AND(TYPE('Workbook_Formula_Guard'!C867)=TYPE(CN13654),ISBLANK('Workbook_Formula_Guard'!C867)=ISBLANK(CN13654),EXACT('Workbook_Formula_Guard'!C867,CN13654)),0,1),1)</x:f>
        <x:v>0</x:v>
      </x:c>
    </x:row>
    <x:row r="13655">
      <x:c r="CL13655" t="str">
        <x:v>Workbook_Formula_Guard</x:v>
      </x:c>
      <x:c r="CM13655" t="str">
        <x:v>A868</x:v>
      </x:c>
      <x:c r="CN13655" t="str">
        <x:v>I_prop</x:v>
      </x:c>
      <x:c r="CO13655" t="n">
        <x:f>IFERROR(IF(AND(TYPE('Workbook_Formula_Guard'!A868)=TYPE(CN13655),ISBLANK('Workbook_Formula_Guard'!A868)=ISBLANK(CN13655),EXACT('Workbook_Formula_Guard'!A868,CN13655)),0,1),1)</x:f>
        <x:v>0</x:v>
      </x:c>
    </x:row>
    <x:row r="13656">
      <x:c r="CL13656" t="str">
        <x:v>Workbook_Formula_Guard</x:v>
      </x:c>
      <x:c r="CM13656" t="str">
        <x:v>B868</x:v>
      </x:c>
      <x:c r="CN13656" t="str">
        <x:v>G12</x:v>
      </x:c>
      <x:c r="CO13656" t="n">
        <x:f>IFERROR(IF(AND(TYPE('Workbook_Formula_Guard'!B868)=TYPE(CN13656),ISBLANK('Workbook_Formula_Guard'!B868)=ISBLANK(CN13656),EXACT('Workbook_Formula_Guard'!B868,CN13656)),0,1),1)</x:f>
        <x:v>0</x:v>
      </x:c>
    </x:row>
    <x:row r="13657">
      <x:c r="CL13657" t="str">
        <x:v>Workbook_Formula_Guard</x:v>
      </x:c>
      <x:c r="CM13657" t="str">
        <x:v>C868</x:v>
      </x:c>
      <x:c r="CN13657" t="inlineStr">
        <x:is>
          <x:t>F:=IF(COUNTIFS(Impact_Input!$B$7:$B$20,"A",Impact_Input!$C$7:$C$20,$A12,Impact_Input!$D$7:$D$20,G$6,Impact_Input!$N$7:$N$20,"INVALID_INPUT")&gt;0,"INVALID_INPUT",IF(COUNTIFS(Impact_Input!$B$7:$B$20,"A",Impact_Input!$C$7:$C$20,$A12,Impact_Input!$D$7:$D$20,G$6,Impact_Input!$N$7:$N$20,"UNKNOWN_INPUT")&gt;0,"UNKNOWN_IMPACT",TANH(Parameters!$B$24*SUMIFS(Impact_Input!$N:$N,Impact_Input!$B:$B,"A",Impact_Input!$C:$C,$A12,Impact_Input!$D:$D,G$6))))</x:t>
        </x:is>
      </x:c>
      <x:c r="CO13657" t="n">
        <x:f>IFERROR(IF(AND(TYPE('Workbook_Formula_Guard'!C868)=TYPE(CN13657),ISBLANK('Workbook_Formula_Guard'!C868)=ISBLANK(CN13657),EXACT('Workbook_Formula_Guard'!C868,CN13657)),0,1),1)</x:f>
        <x:v>0</x:v>
      </x:c>
    </x:row>
    <x:row r="13658">
      <x:c r="CL13658" t="str">
        <x:v>Workbook_Formula_Guard</x:v>
      </x:c>
      <x:c r="CM13658" t="str">
        <x:v>A869</x:v>
      </x:c>
      <x:c r="CN13658" t="str">
        <x:v>I_prop</x:v>
      </x:c>
      <x:c r="CO13658" t="n">
        <x:f>IFERROR(IF(AND(TYPE('Workbook_Formula_Guard'!A869)=TYPE(CN13658),ISBLANK('Workbook_Formula_Guard'!A869)=ISBLANK(CN13658),EXACT('Workbook_Formula_Guard'!A869,CN13658)),0,1),1)</x:f>
        <x:v>0</x:v>
      </x:c>
    </x:row>
    <x:row r="13659">
      <x:c r="CL13659" t="str">
        <x:v>Workbook_Formula_Guard</x:v>
      </x:c>
      <x:c r="CM13659" t="str">
        <x:v>B869</x:v>
      </x:c>
      <x:c r="CN13659" t="str">
        <x:v>H12</x:v>
      </x:c>
      <x:c r="CO13659" t="n">
        <x:f>IFERROR(IF(AND(TYPE('Workbook_Formula_Guard'!B869)=TYPE(CN13659),ISBLANK('Workbook_Formula_Guard'!B869)=ISBLANK(CN13659),EXACT('Workbook_Formula_Guard'!B869,CN13659)),0,1),1)</x:f>
        <x:v>0</x:v>
      </x:c>
    </x:row>
    <x:row r="13660">
      <x:c r="CL13660" t="str">
        <x:v>Workbook_Formula_Guard</x:v>
      </x:c>
      <x:c r="CM13660" t="str">
        <x:v>C869</x:v>
      </x:c>
      <x:c r="CN13660" t="inlineStr">
        <x:is>
          <x:t>F:=IF(COUNTIFS(Impact_Input!$B$7:$B$20,"A",Impact_Input!$C$7:$C$20,$A12,Impact_Input!$D$7:$D$20,H$6,Impact_Input!$N$7:$N$20,"INVALID_INPUT")&gt;0,"INVALID_INPUT",IF(COUNTIFS(Impact_Input!$B$7:$B$20,"A",Impact_Input!$C$7:$C$20,$A12,Impact_Input!$D$7:$D$20,H$6,Impact_Input!$N$7:$N$20,"UNKNOWN_INPUT")&gt;0,"UNKNOWN_IMPACT",TANH(Parameters!$B$24*SUMIFS(Impact_Input!$N:$N,Impact_Input!$B:$B,"A",Impact_Input!$C:$C,$A12,Impact_Input!$D:$D,H$6))))</x:t>
        </x:is>
      </x:c>
      <x:c r="CO13660" t="n">
        <x:f>IFERROR(IF(AND(TYPE('Workbook_Formula_Guard'!C869)=TYPE(CN13660),ISBLANK('Workbook_Formula_Guard'!C869)=ISBLANK(CN13660),EXACT('Workbook_Formula_Guard'!C869,CN13660)),0,1),1)</x:f>
        <x:v>0</x:v>
      </x:c>
    </x:row>
    <x:row r="13661">
      <x:c r="CL13661" t="str">
        <x:v>Workbook_Formula_Guard</x:v>
      </x:c>
      <x:c r="CM13661" t="str">
        <x:v>A870</x:v>
      </x:c>
      <x:c r="CN13661" t="str">
        <x:v>I_prop</x:v>
      </x:c>
      <x:c r="CO13661" t="n">
        <x:f>IFERROR(IF(AND(TYPE('Workbook_Formula_Guard'!A870)=TYPE(CN13661),ISBLANK('Workbook_Formula_Guard'!A870)=ISBLANK(CN13661),EXACT('Workbook_Formula_Guard'!A870,CN13661)),0,1),1)</x:f>
        <x:v>0</x:v>
      </x:c>
    </x:row>
    <x:row r="13662">
      <x:c r="CL13662" t="str">
        <x:v>Workbook_Formula_Guard</x:v>
      </x:c>
      <x:c r="CM13662" t="str">
        <x:v>B870</x:v>
      </x:c>
      <x:c r="CN13662" t="str">
        <x:v>B13</x:v>
      </x:c>
      <x:c r="CO13662" t="n">
        <x:f>IFERROR(IF(AND(TYPE('Workbook_Formula_Guard'!B870)=TYPE(CN13662),ISBLANK('Workbook_Formula_Guard'!B870)=ISBLANK(CN13662),EXACT('Workbook_Formula_Guard'!B870,CN13662)),0,1),1)</x:f>
        <x:v>0</x:v>
      </x:c>
    </x:row>
    <x:row r="13663">
      <x:c r="CL13663" t="str">
        <x:v>Workbook_Formula_Guard</x:v>
      </x:c>
      <x:c r="CM13663" t="str">
        <x:v>C870</x:v>
      </x:c>
      <x:c r="CN13663" t="inlineStr">
        <x:is>
          <x:t>F:=IF(COUNTIFS(Impact_Input!$B$7:$B$20,"A",Impact_Input!$C$7:$C$20,$A13,Impact_Input!$D$7:$D$20,B$6,Impact_Input!$N$7:$N$20,"INVALID_INPUT")&gt;0,"INVALID_INPUT",IF(COUNTIFS(Impact_Input!$B$7:$B$20,"A",Impact_Input!$C$7:$C$20,$A13,Impact_Input!$D$7:$D$20,B$6,Impact_Input!$N$7:$N$20,"UNKNOWN_INPUT")&gt;0,"UNKNOWN_IMPACT",TANH(Parameters!$B$24*SUMIFS(Impact_Input!$N:$N,Impact_Input!$B:$B,"A",Impact_Input!$C:$C,$A13,Impact_Input!$D:$D,B$6))))</x:t>
        </x:is>
      </x:c>
      <x:c r="CO13663" t="n">
        <x:f>IFERROR(IF(AND(TYPE('Workbook_Formula_Guard'!C870)=TYPE(CN13663),ISBLANK('Workbook_Formula_Guard'!C870)=ISBLANK(CN13663),EXACT('Workbook_Formula_Guard'!C870,CN13663)),0,1),1)</x:f>
        <x:v>0</x:v>
      </x:c>
    </x:row>
    <x:row r="13664">
      <x:c r="CL13664" t="str">
        <x:v>Workbook_Formula_Guard</x:v>
      </x:c>
      <x:c r="CM13664" t="str">
        <x:v>A871</x:v>
      </x:c>
      <x:c r="CN13664" t="str">
        <x:v>I_prop</x:v>
      </x:c>
      <x:c r="CO13664" t="n">
        <x:f>IFERROR(IF(AND(TYPE('Workbook_Formula_Guard'!A871)=TYPE(CN13664),ISBLANK('Workbook_Formula_Guard'!A871)=ISBLANK(CN13664),EXACT('Workbook_Formula_Guard'!A871,CN13664)),0,1),1)</x:f>
        <x:v>0</x:v>
      </x:c>
    </x:row>
    <x:row r="13665">
      <x:c r="CL13665" t="str">
        <x:v>Workbook_Formula_Guard</x:v>
      </x:c>
      <x:c r="CM13665" t="str">
        <x:v>B871</x:v>
      </x:c>
      <x:c r="CN13665" t="str">
        <x:v>C13</x:v>
      </x:c>
      <x:c r="CO13665" t="n">
        <x:f>IFERROR(IF(AND(TYPE('Workbook_Formula_Guard'!B871)=TYPE(CN13665),ISBLANK('Workbook_Formula_Guard'!B871)=ISBLANK(CN13665),EXACT('Workbook_Formula_Guard'!B871,CN13665)),0,1),1)</x:f>
        <x:v>0</x:v>
      </x:c>
    </x:row>
    <x:row r="13666">
      <x:c r="CL13666" t="str">
        <x:v>Workbook_Formula_Guard</x:v>
      </x:c>
      <x:c r="CM13666" t="str">
        <x:v>C871</x:v>
      </x:c>
      <x:c r="CN13666" t="inlineStr">
        <x:is>
          <x:t>F:=IF(COUNTIFS(Impact_Input!$B$7:$B$20,"A",Impact_Input!$C$7:$C$20,$A13,Impact_Input!$D$7:$D$20,C$6,Impact_Input!$N$7:$N$20,"INVALID_INPUT")&gt;0,"INVALID_INPUT",IF(COUNTIFS(Impact_Input!$B$7:$B$20,"A",Impact_Input!$C$7:$C$20,$A13,Impact_Input!$D$7:$D$20,C$6,Impact_Input!$N$7:$N$20,"UNKNOWN_INPUT")&gt;0,"UNKNOWN_IMPACT",TANH(Parameters!$B$24*SUMIFS(Impact_Input!$N:$N,Impact_Input!$B:$B,"A",Impact_Input!$C:$C,$A13,Impact_Input!$D:$D,C$6))))</x:t>
        </x:is>
      </x:c>
      <x:c r="CO13666" t="n">
        <x:f>IFERROR(IF(AND(TYPE('Workbook_Formula_Guard'!C871)=TYPE(CN13666),ISBLANK('Workbook_Formula_Guard'!C871)=ISBLANK(CN13666),EXACT('Workbook_Formula_Guard'!C871,CN13666)),0,1),1)</x:f>
        <x:v>0</x:v>
      </x:c>
    </x:row>
    <x:row r="13667">
      <x:c r="CL13667" t="str">
        <x:v>Workbook_Formula_Guard</x:v>
      </x:c>
      <x:c r="CM13667" t="str">
        <x:v>A872</x:v>
      </x:c>
      <x:c r="CN13667" t="str">
        <x:v>I_prop</x:v>
      </x:c>
      <x:c r="CO13667" t="n">
        <x:f>IFERROR(IF(AND(TYPE('Workbook_Formula_Guard'!A872)=TYPE(CN13667),ISBLANK('Workbook_Formula_Guard'!A872)=ISBLANK(CN13667),EXACT('Workbook_Formula_Guard'!A872,CN13667)),0,1),1)</x:f>
        <x:v>0</x:v>
      </x:c>
    </x:row>
    <x:row r="13668">
      <x:c r="CL13668" t="str">
        <x:v>Workbook_Formula_Guard</x:v>
      </x:c>
      <x:c r="CM13668" t="str">
        <x:v>B872</x:v>
      </x:c>
      <x:c r="CN13668" t="str">
        <x:v>D13</x:v>
      </x:c>
      <x:c r="CO13668" t="n">
        <x:f>IFERROR(IF(AND(TYPE('Workbook_Formula_Guard'!B872)=TYPE(CN13668),ISBLANK('Workbook_Formula_Guard'!B872)=ISBLANK(CN13668),EXACT('Workbook_Formula_Guard'!B872,CN13668)),0,1),1)</x:f>
        <x:v>0</x:v>
      </x:c>
    </x:row>
    <x:row r="13669">
      <x:c r="CL13669" t="str">
        <x:v>Workbook_Formula_Guard</x:v>
      </x:c>
      <x:c r="CM13669" t="str">
        <x:v>C872</x:v>
      </x:c>
      <x:c r="CN13669" t="inlineStr">
        <x:is>
          <x:t>F:=IF(COUNTIFS(Impact_Input!$B$7:$B$20,"A",Impact_Input!$C$7:$C$20,$A13,Impact_Input!$D$7:$D$20,D$6,Impact_Input!$N$7:$N$20,"INVALID_INPUT")&gt;0,"INVALID_INPUT",IF(COUNTIFS(Impact_Input!$B$7:$B$20,"A",Impact_Input!$C$7:$C$20,$A13,Impact_Input!$D$7:$D$20,D$6,Impact_Input!$N$7:$N$20,"UNKNOWN_INPUT")&gt;0,"UNKNOWN_IMPACT",TANH(Parameters!$B$24*SUMIFS(Impact_Input!$N:$N,Impact_Input!$B:$B,"A",Impact_Input!$C:$C,$A13,Impact_Input!$D:$D,D$6))))</x:t>
        </x:is>
      </x:c>
      <x:c r="CO13669" t="n">
        <x:f>IFERROR(IF(AND(TYPE('Workbook_Formula_Guard'!C872)=TYPE(CN13669),ISBLANK('Workbook_Formula_Guard'!C872)=ISBLANK(CN13669),EXACT('Workbook_Formula_Guard'!C872,CN13669)),0,1),1)</x:f>
        <x:v>0</x:v>
      </x:c>
    </x:row>
    <x:row r="13670">
      <x:c r="CL13670" t="str">
        <x:v>Workbook_Formula_Guard</x:v>
      </x:c>
      <x:c r="CM13670" t="str">
        <x:v>A873</x:v>
      </x:c>
      <x:c r="CN13670" t="str">
        <x:v>I_prop</x:v>
      </x:c>
      <x:c r="CO13670" t="n">
        <x:f>IFERROR(IF(AND(TYPE('Workbook_Formula_Guard'!A873)=TYPE(CN13670),ISBLANK('Workbook_Formula_Guard'!A873)=ISBLANK(CN13670),EXACT('Workbook_Formula_Guard'!A873,CN13670)),0,1),1)</x:f>
        <x:v>0</x:v>
      </x:c>
    </x:row>
    <x:row r="13671">
      <x:c r="CL13671" t="str">
        <x:v>Workbook_Formula_Guard</x:v>
      </x:c>
      <x:c r="CM13671" t="str">
        <x:v>B873</x:v>
      </x:c>
      <x:c r="CN13671" t="str">
        <x:v>E13</x:v>
      </x:c>
      <x:c r="CO13671" t="n">
        <x:f>IFERROR(IF(AND(TYPE('Workbook_Formula_Guard'!B873)=TYPE(CN13671),ISBLANK('Workbook_Formula_Guard'!B873)=ISBLANK(CN13671),EXACT('Workbook_Formula_Guard'!B873,CN13671)),0,1),1)</x:f>
        <x:v>0</x:v>
      </x:c>
    </x:row>
    <x:row r="13672">
      <x:c r="CL13672" t="str">
        <x:v>Workbook_Formula_Guard</x:v>
      </x:c>
      <x:c r="CM13672" t="str">
        <x:v>C873</x:v>
      </x:c>
      <x:c r="CN13672" t="inlineStr">
        <x:is>
          <x:t>F:=IF(COUNTIFS(Impact_Input!$B$7:$B$20,"A",Impact_Input!$C$7:$C$20,$A13,Impact_Input!$D$7:$D$20,E$6,Impact_Input!$N$7:$N$20,"INVALID_INPUT")&gt;0,"INVALID_INPUT",IF(COUNTIFS(Impact_Input!$B$7:$B$20,"A",Impact_Input!$C$7:$C$20,$A13,Impact_Input!$D$7:$D$20,E$6,Impact_Input!$N$7:$N$20,"UNKNOWN_INPUT")&gt;0,"UNKNOWN_IMPACT",TANH(Parameters!$B$24*SUMIFS(Impact_Input!$N:$N,Impact_Input!$B:$B,"A",Impact_Input!$C:$C,$A13,Impact_Input!$D:$D,E$6))))</x:t>
        </x:is>
      </x:c>
      <x:c r="CO13672" t="n">
        <x:f>IFERROR(IF(AND(TYPE('Workbook_Formula_Guard'!C873)=TYPE(CN13672),ISBLANK('Workbook_Formula_Guard'!C873)=ISBLANK(CN13672),EXACT('Workbook_Formula_Guard'!C873,CN13672)),0,1),1)</x:f>
        <x:v>0</x:v>
      </x:c>
    </x:row>
    <x:row r="13673">
      <x:c r="CL13673" t="str">
        <x:v>Workbook_Formula_Guard</x:v>
      </x:c>
      <x:c r="CM13673" t="str">
        <x:v>A874</x:v>
      </x:c>
      <x:c r="CN13673" t="str">
        <x:v>I_prop</x:v>
      </x:c>
      <x:c r="CO13673" t="n">
        <x:f>IFERROR(IF(AND(TYPE('Workbook_Formula_Guard'!A874)=TYPE(CN13673),ISBLANK('Workbook_Formula_Guard'!A874)=ISBLANK(CN13673),EXACT('Workbook_Formula_Guard'!A874,CN13673)),0,1),1)</x:f>
        <x:v>0</x:v>
      </x:c>
    </x:row>
    <x:row r="13674">
      <x:c r="CL13674" t="str">
        <x:v>Workbook_Formula_Guard</x:v>
      </x:c>
      <x:c r="CM13674" t="str">
        <x:v>B874</x:v>
      </x:c>
      <x:c r="CN13674" t="str">
        <x:v>F13</x:v>
      </x:c>
      <x:c r="CO13674" t="n">
        <x:f>IFERROR(IF(AND(TYPE('Workbook_Formula_Guard'!B874)=TYPE(CN13674),ISBLANK('Workbook_Formula_Guard'!B874)=ISBLANK(CN13674),EXACT('Workbook_Formula_Guard'!B874,CN13674)),0,1),1)</x:f>
        <x:v>0</x:v>
      </x:c>
    </x:row>
    <x:row r="13675">
      <x:c r="CL13675" t="str">
        <x:v>Workbook_Formula_Guard</x:v>
      </x:c>
      <x:c r="CM13675" t="str">
        <x:v>C874</x:v>
      </x:c>
      <x:c r="CN13675" t="inlineStr">
        <x:is>
          <x:t>F:=IF(COUNTIFS(Impact_Input!$B$7:$B$20,"A",Impact_Input!$C$7:$C$20,$A13,Impact_Input!$D$7:$D$20,F$6,Impact_Input!$N$7:$N$20,"INVALID_INPUT")&gt;0,"INVALID_INPUT",IF(COUNTIFS(Impact_Input!$B$7:$B$20,"A",Impact_Input!$C$7:$C$20,$A13,Impact_Input!$D$7:$D$20,F$6,Impact_Input!$N$7:$N$20,"UNKNOWN_INPUT")&gt;0,"UNKNOWN_IMPACT",TANH(Parameters!$B$24*SUMIFS(Impact_Input!$N:$N,Impact_Input!$B:$B,"A",Impact_Input!$C:$C,$A13,Impact_Input!$D:$D,F$6))))</x:t>
        </x:is>
      </x:c>
      <x:c r="CO13675" t="n">
        <x:f>IFERROR(IF(AND(TYPE('Workbook_Formula_Guard'!C874)=TYPE(CN13675),ISBLANK('Workbook_Formula_Guard'!C874)=ISBLANK(CN13675),EXACT('Workbook_Formula_Guard'!C874,CN13675)),0,1),1)</x:f>
        <x:v>0</x:v>
      </x:c>
    </x:row>
    <x:row r="13676">
      <x:c r="CL13676" t="str">
        <x:v>Workbook_Formula_Guard</x:v>
      </x:c>
      <x:c r="CM13676" t="str">
        <x:v>A875</x:v>
      </x:c>
      <x:c r="CN13676" t="str">
        <x:v>I_prop</x:v>
      </x:c>
      <x:c r="CO13676" t="n">
        <x:f>IFERROR(IF(AND(TYPE('Workbook_Formula_Guard'!A875)=TYPE(CN13676),ISBLANK('Workbook_Formula_Guard'!A875)=ISBLANK(CN13676),EXACT('Workbook_Formula_Guard'!A875,CN13676)),0,1),1)</x:f>
        <x:v>0</x:v>
      </x:c>
    </x:row>
    <x:row r="13677">
      <x:c r="CL13677" t="str">
        <x:v>Workbook_Formula_Guard</x:v>
      </x:c>
      <x:c r="CM13677" t="str">
        <x:v>B875</x:v>
      </x:c>
      <x:c r="CN13677" t="str">
        <x:v>G13</x:v>
      </x:c>
      <x:c r="CO13677" t="n">
        <x:f>IFERROR(IF(AND(TYPE('Workbook_Formula_Guard'!B875)=TYPE(CN13677),ISBLANK('Workbook_Formula_Guard'!B875)=ISBLANK(CN13677),EXACT('Workbook_Formula_Guard'!B875,CN13677)),0,1),1)</x:f>
        <x:v>0</x:v>
      </x:c>
    </x:row>
    <x:row r="13678">
      <x:c r="CL13678" t="str">
        <x:v>Workbook_Formula_Guard</x:v>
      </x:c>
      <x:c r="CM13678" t="str">
        <x:v>C875</x:v>
      </x:c>
      <x:c r="CN13678" t="inlineStr">
        <x:is>
          <x:t>F:=IF(COUNTIFS(Impact_Input!$B$7:$B$20,"A",Impact_Input!$C$7:$C$20,$A13,Impact_Input!$D$7:$D$20,G$6,Impact_Input!$N$7:$N$20,"INVALID_INPUT")&gt;0,"INVALID_INPUT",IF(COUNTIFS(Impact_Input!$B$7:$B$20,"A",Impact_Input!$C$7:$C$20,$A13,Impact_Input!$D$7:$D$20,G$6,Impact_Input!$N$7:$N$20,"UNKNOWN_INPUT")&gt;0,"UNKNOWN_IMPACT",TANH(Parameters!$B$24*SUMIFS(Impact_Input!$N:$N,Impact_Input!$B:$B,"A",Impact_Input!$C:$C,$A13,Impact_Input!$D:$D,G$6))))</x:t>
        </x:is>
      </x:c>
      <x:c r="CO13678" t="n">
        <x:f>IFERROR(IF(AND(TYPE('Workbook_Formula_Guard'!C875)=TYPE(CN13678),ISBLANK('Workbook_Formula_Guard'!C875)=ISBLANK(CN13678),EXACT('Workbook_Formula_Guard'!C875,CN13678)),0,1),1)</x:f>
        <x:v>0</x:v>
      </x:c>
    </x:row>
    <x:row r="13679">
      <x:c r="CL13679" t="str">
        <x:v>Workbook_Formula_Guard</x:v>
      </x:c>
      <x:c r="CM13679" t="str">
        <x:v>A876</x:v>
      </x:c>
      <x:c r="CN13679" t="str">
        <x:v>I_prop</x:v>
      </x:c>
      <x:c r="CO13679" t="n">
        <x:f>IFERROR(IF(AND(TYPE('Workbook_Formula_Guard'!A876)=TYPE(CN13679),ISBLANK('Workbook_Formula_Guard'!A876)=ISBLANK(CN13679),EXACT('Workbook_Formula_Guard'!A876,CN13679)),0,1),1)</x:f>
        <x:v>0</x:v>
      </x:c>
    </x:row>
    <x:row r="13680">
      <x:c r="CL13680" t="str">
        <x:v>Workbook_Formula_Guard</x:v>
      </x:c>
      <x:c r="CM13680" t="str">
        <x:v>B876</x:v>
      </x:c>
      <x:c r="CN13680" t="str">
        <x:v>H13</x:v>
      </x:c>
      <x:c r="CO13680" t="n">
        <x:f>IFERROR(IF(AND(TYPE('Workbook_Formula_Guard'!B876)=TYPE(CN13680),ISBLANK('Workbook_Formula_Guard'!B876)=ISBLANK(CN13680),EXACT('Workbook_Formula_Guard'!B876,CN13680)),0,1),1)</x:f>
        <x:v>0</x:v>
      </x:c>
    </x:row>
    <x:row r="13681">
      <x:c r="CL13681" t="str">
        <x:v>Workbook_Formula_Guard</x:v>
      </x:c>
      <x:c r="CM13681" t="str">
        <x:v>C876</x:v>
      </x:c>
      <x:c r="CN13681" t="inlineStr">
        <x:is>
          <x:t>F:=IF(COUNTIFS(Impact_Input!$B$7:$B$20,"A",Impact_Input!$C$7:$C$20,$A13,Impact_Input!$D$7:$D$20,H$6,Impact_Input!$N$7:$N$20,"INVALID_INPUT")&gt;0,"INVALID_INPUT",IF(COUNTIFS(Impact_Input!$B$7:$B$20,"A",Impact_Input!$C$7:$C$20,$A13,Impact_Input!$D$7:$D$20,H$6,Impact_Input!$N$7:$N$20,"UNKNOWN_INPUT")&gt;0,"UNKNOWN_IMPACT",TANH(Parameters!$B$24*SUMIFS(Impact_Input!$N:$N,Impact_Input!$B:$B,"A",Impact_Input!$C:$C,$A13,Impact_Input!$D:$D,H$6))))</x:t>
        </x:is>
      </x:c>
      <x:c r="CO13681" t="n">
        <x:f>IFERROR(IF(AND(TYPE('Workbook_Formula_Guard'!C876)=TYPE(CN13681),ISBLANK('Workbook_Formula_Guard'!C876)=ISBLANK(CN13681),EXACT('Workbook_Formula_Guard'!C876,CN13681)),0,1),1)</x:f>
        <x:v>0</x:v>
      </x:c>
    </x:row>
    <x:row r="13682">
      <x:c r="CL13682" t="str">
        <x:v>Workbook_Formula_Guard</x:v>
      </x:c>
      <x:c r="CM13682" t="str">
        <x:v>A877</x:v>
      </x:c>
      <x:c r="CN13682" t="str">
        <x:v>I_prop</x:v>
      </x:c>
      <x:c r="CO13682" t="n">
        <x:f>IFERROR(IF(AND(TYPE('Workbook_Formula_Guard'!A877)=TYPE(CN13682),ISBLANK('Workbook_Formula_Guard'!A877)=ISBLANK(CN13682),EXACT('Workbook_Formula_Guard'!A877,CN13682)),0,1),1)</x:f>
        <x:v>0</x:v>
      </x:c>
    </x:row>
    <x:row r="13683">
      <x:c r="CL13683" t="str">
        <x:v>Workbook_Formula_Guard</x:v>
      </x:c>
      <x:c r="CM13683" t="str">
        <x:v>B877</x:v>
      </x:c>
      <x:c r="CN13683" t="str">
        <x:v>B18</x:v>
      </x:c>
      <x:c r="CO13683" t="n">
        <x:f>IFERROR(IF(AND(TYPE('Workbook_Formula_Guard'!B877)=TYPE(CN13683),ISBLANK('Workbook_Formula_Guard'!B877)=ISBLANK(CN13683),EXACT('Workbook_Formula_Guard'!B877,CN13683)),0,1),1)</x:f>
        <x:v>0</x:v>
      </x:c>
    </x:row>
    <x:row r="13684">
      <x:c r="CL13684" t="str">
        <x:v>Workbook_Formula_Guard</x:v>
      </x:c>
      <x:c r="CM13684" t="str">
        <x:v>C877</x:v>
      </x:c>
      <x:c r="CN13684" t="inlineStr">
        <x:is>
          <x:t>F:=IF(COUNTIFS(Impact_Input!$B$7:$B$20,"B",Impact_Input!$C$7:$C$20,$A18,Impact_Input!$D$7:$D$20,B$17,Impact_Input!$N$7:$N$20,"INVALID_INPUT")&gt;0,"INVALID_INPUT",IF(COUNTIFS(Impact_Input!$B$7:$B$20,"B",Impact_Input!$C$7:$C$20,$A18,Impact_Input!$D$7:$D$20,B$17,Impact_Input!$N$7:$N$20,"UNKNOWN_INPUT")&gt;0,"UNKNOWN_IMPACT",TANH(Parameters!$B$24*SUMIFS(Impact_Input!$N:$N,Impact_Input!$B:$B,"B",Impact_Input!$C:$C,$A18,Impact_Input!$D:$D,B$17))))</x:t>
        </x:is>
      </x:c>
      <x:c r="CO13684" t="n">
        <x:f>IFERROR(IF(AND(TYPE('Workbook_Formula_Guard'!C877)=TYPE(CN13684),ISBLANK('Workbook_Formula_Guard'!C877)=ISBLANK(CN13684),EXACT('Workbook_Formula_Guard'!C877,CN13684)),0,1),1)</x:f>
        <x:v>0</x:v>
      </x:c>
    </x:row>
    <x:row r="13685">
      <x:c r="CL13685" t="str">
        <x:v>Workbook_Formula_Guard</x:v>
      </x:c>
      <x:c r="CM13685" t="str">
        <x:v>A878</x:v>
      </x:c>
      <x:c r="CN13685" t="str">
        <x:v>I_prop</x:v>
      </x:c>
      <x:c r="CO13685" t="n">
        <x:f>IFERROR(IF(AND(TYPE('Workbook_Formula_Guard'!A878)=TYPE(CN13685),ISBLANK('Workbook_Formula_Guard'!A878)=ISBLANK(CN13685),EXACT('Workbook_Formula_Guard'!A878,CN13685)),0,1),1)</x:f>
        <x:v>0</x:v>
      </x:c>
    </x:row>
    <x:row r="13686">
      <x:c r="CL13686" t="str">
        <x:v>Workbook_Formula_Guard</x:v>
      </x:c>
      <x:c r="CM13686" t="str">
        <x:v>B878</x:v>
      </x:c>
      <x:c r="CN13686" t="str">
        <x:v>C18</x:v>
      </x:c>
      <x:c r="CO13686" t="n">
        <x:f>IFERROR(IF(AND(TYPE('Workbook_Formula_Guard'!B878)=TYPE(CN13686),ISBLANK('Workbook_Formula_Guard'!B878)=ISBLANK(CN13686),EXACT('Workbook_Formula_Guard'!B878,CN13686)),0,1),1)</x:f>
        <x:v>0</x:v>
      </x:c>
    </x:row>
    <x:row r="13687">
      <x:c r="CL13687" t="str">
        <x:v>Workbook_Formula_Guard</x:v>
      </x:c>
      <x:c r="CM13687" t="str">
        <x:v>C878</x:v>
      </x:c>
      <x:c r="CN13687" t="inlineStr">
        <x:is>
          <x:t>F:=IF(COUNTIFS(Impact_Input!$B$7:$B$20,"B",Impact_Input!$C$7:$C$20,$A18,Impact_Input!$D$7:$D$20,C$17,Impact_Input!$N$7:$N$20,"INVALID_INPUT")&gt;0,"INVALID_INPUT",IF(COUNTIFS(Impact_Input!$B$7:$B$20,"B",Impact_Input!$C$7:$C$20,$A18,Impact_Input!$D$7:$D$20,C$17,Impact_Input!$N$7:$N$20,"UNKNOWN_INPUT")&gt;0,"UNKNOWN_IMPACT",TANH(Parameters!$B$24*SUMIFS(Impact_Input!$N:$N,Impact_Input!$B:$B,"B",Impact_Input!$C:$C,$A18,Impact_Input!$D:$D,C$17))))</x:t>
        </x:is>
      </x:c>
      <x:c r="CO13687" t="n">
        <x:f>IFERROR(IF(AND(TYPE('Workbook_Formula_Guard'!C878)=TYPE(CN13687),ISBLANK('Workbook_Formula_Guard'!C878)=ISBLANK(CN13687),EXACT('Workbook_Formula_Guard'!C878,CN13687)),0,1),1)</x:f>
        <x:v>0</x:v>
      </x:c>
    </x:row>
    <x:row r="13688">
      <x:c r="CL13688" t="str">
        <x:v>Workbook_Formula_Guard</x:v>
      </x:c>
      <x:c r="CM13688" t="str">
        <x:v>A879</x:v>
      </x:c>
      <x:c r="CN13688" t="str">
        <x:v>I_prop</x:v>
      </x:c>
      <x:c r="CO13688" t="n">
        <x:f>IFERROR(IF(AND(TYPE('Workbook_Formula_Guard'!A879)=TYPE(CN13688),ISBLANK('Workbook_Formula_Guard'!A879)=ISBLANK(CN13688),EXACT('Workbook_Formula_Guard'!A879,CN13688)),0,1),1)</x:f>
        <x:v>0</x:v>
      </x:c>
    </x:row>
    <x:row r="13689">
      <x:c r="CL13689" t="str">
        <x:v>Workbook_Formula_Guard</x:v>
      </x:c>
      <x:c r="CM13689" t="str">
        <x:v>B879</x:v>
      </x:c>
      <x:c r="CN13689" t="str">
        <x:v>D18</x:v>
      </x:c>
      <x:c r="CO13689" t="n">
        <x:f>IFERROR(IF(AND(TYPE('Workbook_Formula_Guard'!B879)=TYPE(CN13689),ISBLANK('Workbook_Formula_Guard'!B879)=ISBLANK(CN13689),EXACT('Workbook_Formula_Guard'!B879,CN13689)),0,1),1)</x:f>
        <x:v>0</x:v>
      </x:c>
    </x:row>
    <x:row r="13690">
      <x:c r="CL13690" t="str">
        <x:v>Workbook_Formula_Guard</x:v>
      </x:c>
      <x:c r="CM13690" t="str">
        <x:v>C879</x:v>
      </x:c>
      <x:c r="CN13690" t="inlineStr">
        <x:is>
          <x:t>F:=IF(COUNTIFS(Impact_Input!$B$7:$B$20,"B",Impact_Input!$C$7:$C$20,$A18,Impact_Input!$D$7:$D$20,D$17,Impact_Input!$N$7:$N$20,"INVALID_INPUT")&gt;0,"INVALID_INPUT",IF(COUNTIFS(Impact_Input!$B$7:$B$20,"B",Impact_Input!$C$7:$C$20,$A18,Impact_Input!$D$7:$D$20,D$17,Impact_Input!$N$7:$N$20,"UNKNOWN_INPUT")&gt;0,"UNKNOWN_IMPACT",TANH(Parameters!$B$24*SUMIFS(Impact_Input!$N:$N,Impact_Input!$B:$B,"B",Impact_Input!$C:$C,$A18,Impact_Input!$D:$D,D$17))))</x:t>
        </x:is>
      </x:c>
      <x:c r="CO13690" t="n">
        <x:f>IFERROR(IF(AND(TYPE('Workbook_Formula_Guard'!C879)=TYPE(CN13690),ISBLANK('Workbook_Formula_Guard'!C879)=ISBLANK(CN13690),EXACT('Workbook_Formula_Guard'!C879,CN13690)),0,1),1)</x:f>
        <x:v>0</x:v>
      </x:c>
    </x:row>
    <x:row r="13691">
      <x:c r="CL13691" t="str">
        <x:v>Workbook_Formula_Guard</x:v>
      </x:c>
      <x:c r="CM13691" t="str">
        <x:v>A880</x:v>
      </x:c>
      <x:c r="CN13691" t="str">
        <x:v>I_prop</x:v>
      </x:c>
      <x:c r="CO13691" t="n">
        <x:f>IFERROR(IF(AND(TYPE('Workbook_Formula_Guard'!A880)=TYPE(CN13691),ISBLANK('Workbook_Formula_Guard'!A880)=ISBLANK(CN13691),EXACT('Workbook_Formula_Guard'!A880,CN13691)),0,1),1)</x:f>
        <x:v>0</x:v>
      </x:c>
    </x:row>
    <x:row r="13692">
      <x:c r="CL13692" t="str">
        <x:v>Workbook_Formula_Guard</x:v>
      </x:c>
      <x:c r="CM13692" t="str">
        <x:v>B880</x:v>
      </x:c>
      <x:c r="CN13692" t="str">
        <x:v>E18</x:v>
      </x:c>
      <x:c r="CO13692" t="n">
        <x:f>IFERROR(IF(AND(TYPE('Workbook_Formula_Guard'!B880)=TYPE(CN13692),ISBLANK('Workbook_Formula_Guard'!B880)=ISBLANK(CN13692),EXACT('Workbook_Formula_Guard'!B880,CN13692)),0,1),1)</x:f>
        <x:v>0</x:v>
      </x:c>
    </x:row>
    <x:row r="13693">
      <x:c r="CL13693" t="str">
        <x:v>Workbook_Formula_Guard</x:v>
      </x:c>
      <x:c r="CM13693" t="str">
        <x:v>C880</x:v>
      </x:c>
      <x:c r="CN13693" t="inlineStr">
        <x:is>
          <x:t>F:=IF(COUNTIFS(Impact_Input!$B$7:$B$20,"B",Impact_Input!$C$7:$C$20,$A18,Impact_Input!$D$7:$D$20,E$17,Impact_Input!$N$7:$N$20,"INVALID_INPUT")&gt;0,"INVALID_INPUT",IF(COUNTIFS(Impact_Input!$B$7:$B$20,"B",Impact_Input!$C$7:$C$20,$A18,Impact_Input!$D$7:$D$20,E$17,Impact_Input!$N$7:$N$20,"UNKNOWN_INPUT")&gt;0,"UNKNOWN_IMPACT",TANH(Parameters!$B$24*SUMIFS(Impact_Input!$N:$N,Impact_Input!$B:$B,"B",Impact_Input!$C:$C,$A18,Impact_Input!$D:$D,E$17))))</x:t>
        </x:is>
      </x:c>
      <x:c r="CO13693" t="n">
        <x:f>IFERROR(IF(AND(TYPE('Workbook_Formula_Guard'!C880)=TYPE(CN13693),ISBLANK('Workbook_Formula_Guard'!C880)=ISBLANK(CN13693),EXACT('Workbook_Formula_Guard'!C880,CN13693)),0,1),1)</x:f>
        <x:v>0</x:v>
      </x:c>
    </x:row>
    <x:row r="13694">
      <x:c r="CL13694" t="str">
        <x:v>Workbook_Formula_Guard</x:v>
      </x:c>
      <x:c r="CM13694" t="str">
        <x:v>A881</x:v>
      </x:c>
      <x:c r="CN13694" t="str">
        <x:v>I_prop</x:v>
      </x:c>
      <x:c r="CO13694" t="n">
        <x:f>IFERROR(IF(AND(TYPE('Workbook_Formula_Guard'!A881)=TYPE(CN13694),ISBLANK('Workbook_Formula_Guard'!A881)=ISBLANK(CN13694),EXACT('Workbook_Formula_Guard'!A881,CN13694)),0,1),1)</x:f>
        <x:v>0</x:v>
      </x:c>
    </x:row>
    <x:row r="13695">
      <x:c r="CL13695" t="str">
        <x:v>Workbook_Formula_Guard</x:v>
      </x:c>
      <x:c r="CM13695" t="str">
        <x:v>B881</x:v>
      </x:c>
      <x:c r="CN13695" t="str">
        <x:v>F18</x:v>
      </x:c>
      <x:c r="CO13695" t="n">
        <x:f>IFERROR(IF(AND(TYPE('Workbook_Formula_Guard'!B881)=TYPE(CN13695),ISBLANK('Workbook_Formula_Guard'!B881)=ISBLANK(CN13695),EXACT('Workbook_Formula_Guard'!B881,CN13695)),0,1),1)</x:f>
        <x:v>0</x:v>
      </x:c>
    </x:row>
    <x:row r="13696">
      <x:c r="CL13696" t="str">
        <x:v>Workbook_Formula_Guard</x:v>
      </x:c>
      <x:c r="CM13696" t="str">
        <x:v>C881</x:v>
      </x:c>
      <x:c r="CN13696" t="inlineStr">
        <x:is>
          <x:t>F:=IF(COUNTIFS(Impact_Input!$B$7:$B$20,"B",Impact_Input!$C$7:$C$20,$A18,Impact_Input!$D$7:$D$20,F$17,Impact_Input!$N$7:$N$20,"INVALID_INPUT")&gt;0,"INVALID_INPUT",IF(COUNTIFS(Impact_Input!$B$7:$B$20,"B",Impact_Input!$C$7:$C$20,$A18,Impact_Input!$D$7:$D$20,F$17,Impact_Input!$N$7:$N$20,"UNKNOWN_INPUT")&gt;0,"UNKNOWN_IMPACT",TANH(Parameters!$B$24*SUMIFS(Impact_Input!$N:$N,Impact_Input!$B:$B,"B",Impact_Input!$C:$C,$A18,Impact_Input!$D:$D,F$17))))</x:t>
        </x:is>
      </x:c>
      <x:c r="CO13696" t="n">
        <x:f>IFERROR(IF(AND(TYPE('Workbook_Formula_Guard'!C881)=TYPE(CN13696),ISBLANK('Workbook_Formula_Guard'!C881)=ISBLANK(CN13696),EXACT('Workbook_Formula_Guard'!C881,CN13696)),0,1),1)</x:f>
        <x:v>0</x:v>
      </x:c>
    </x:row>
    <x:row r="13697">
      <x:c r="CL13697" t="str">
        <x:v>Workbook_Formula_Guard</x:v>
      </x:c>
      <x:c r="CM13697" t="str">
        <x:v>A882</x:v>
      </x:c>
      <x:c r="CN13697" t="str">
        <x:v>I_prop</x:v>
      </x:c>
      <x:c r="CO13697" t="n">
        <x:f>IFERROR(IF(AND(TYPE('Workbook_Formula_Guard'!A882)=TYPE(CN13697),ISBLANK('Workbook_Formula_Guard'!A882)=ISBLANK(CN13697),EXACT('Workbook_Formula_Guard'!A882,CN13697)),0,1),1)</x:f>
        <x:v>0</x:v>
      </x:c>
    </x:row>
    <x:row r="13698">
      <x:c r="CL13698" t="str">
        <x:v>Workbook_Formula_Guard</x:v>
      </x:c>
      <x:c r="CM13698" t="str">
        <x:v>B882</x:v>
      </x:c>
      <x:c r="CN13698" t="str">
        <x:v>G18</x:v>
      </x:c>
      <x:c r="CO13698" t="n">
        <x:f>IFERROR(IF(AND(TYPE('Workbook_Formula_Guard'!B882)=TYPE(CN13698),ISBLANK('Workbook_Formula_Guard'!B882)=ISBLANK(CN13698),EXACT('Workbook_Formula_Guard'!B882,CN13698)),0,1),1)</x:f>
        <x:v>0</x:v>
      </x:c>
    </x:row>
    <x:row r="13699">
      <x:c r="CL13699" t="str">
        <x:v>Workbook_Formula_Guard</x:v>
      </x:c>
      <x:c r="CM13699" t="str">
        <x:v>C882</x:v>
      </x:c>
      <x:c r="CN13699" t="inlineStr">
        <x:is>
          <x:t>F:=IF(COUNTIFS(Impact_Input!$B$7:$B$20,"B",Impact_Input!$C$7:$C$20,$A18,Impact_Input!$D$7:$D$20,G$17,Impact_Input!$N$7:$N$20,"INVALID_INPUT")&gt;0,"INVALID_INPUT",IF(COUNTIFS(Impact_Input!$B$7:$B$20,"B",Impact_Input!$C$7:$C$20,$A18,Impact_Input!$D$7:$D$20,G$17,Impact_Input!$N$7:$N$20,"UNKNOWN_INPUT")&gt;0,"UNKNOWN_IMPACT",TANH(Parameters!$B$24*SUMIFS(Impact_Input!$N:$N,Impact_Input!$B:$B,"B",Impact_Input!$C:$C,$A18,Impact_Input!$D:$D,G$17))))</x:t>
        </x:is>
      </x:c>
      <x:c r="CO13699" t="n">
        <x:f>IFERROR(IF(AND(TYPE('Workbook_Formula_Guard'!C882)=TYPE(CN13699),ISBLANK('Workbook_Formula_Guard'!C882)=ISBLANK(CN13699),EXACT('Workbook_Formula_Guard'!C882,CN13699)),0,1),1)</x:f>
        <x:v>0</x:v>
      </x:c>
    </x:row>
    <x:row r="13700">
      <x:c r="CL13700" t="str">
        <x:v>Workbook_Formula_Guard</x:v>
      </x:c>
      <x:c r="CM13700" t="str">
        <x:v>A883</x:v>
      </x:c>
      <x:c r="CN13700" t="str">
        <x:v>I_prop</x:v>
      </x:c>
      <x:c r="CO13700" t="n">
        <x:f>IFERROR(IF(AND(TYPE('Workbook_Formula_Guard'!A883)=TYPE(CN13700),ISBLANK('Workbook_Formula_Guard'!A883)=ISBLANK(CN13700),EXACT('Workbook_Formula_Guard'!A883,CN13700)),0,1),1)</x:f>
        <x:v>0</x:v>
      </x:c>
    </x:row>
    <x:row r="13701">
      <x:c r="CL13701" t="str">
        <x:v>Workbook_Formula_Guard</x:v>
      </x:c>
      <x:c r="CM13701" t="str">
        <x:v>B883</x:v>
      </x:c>
      <x:c r="CN13701" t="str">
        <x:v>H18</x:v>
      </x:c>
      <x:c r="CO13701" t="n">
        <x:f>IFERROR(IF(AND(TYPE('Workbook_Formula_Guard'!B883)=TYPE(CN13701),ISBLANK('Workbook_Formula_Guard'!B883)=ISBLANK(CN13701),EXACT('Workbook_Formula_Guard'!B883,CN13701)),0,1),1)</x:f>
        <x:v>0</x:v>
      </x:c>
    </x:row>
    <x:row r="13702">
      <x:c r="CL13702" t="str">
        <x:v>Workbook_Formula_Guard</x:v>
      </x:c>
      <x:c r="CM13702" t="str">
        <x:v>C883</x:v>
      </x:c>
      <x:c r="CN13702" t="inlineStr">
        <x:is>
          <x:t>F:=IF(COUNTIFS(Impact_Input!$B$7:$B$20,"B",Impact_Input!$C$7:$C$20,$A18,Impact_Input!$D$7:$D$20,H$17,Impact_Input!$N$7:$N$20,"INVALID_INPUT")&gt;0,"INVALID_INPUT",IF(COUNTIFS(Impact_Input!$B$7:$B$20,"B",Impact_Input!$C$7:$C$20,$A18,Impact_Input!$D$7:$D$20,H$17,Impact_Input!$N$7:$N$20,"UNKNOWN_INPUT")&gt;0,"UNKNOWN_IMPACT",TANH(Parameters!$B$24*SUMIFS(Impact_Input!$N:$N,Impact_Input!$B:$B,"B",Impact_Input!$C:$C,$A18,Impact_Input!$D:$D,H$17))))</x:t>
        </x:is>
      </x:c>
      <x:c r="CO13702" t="n">
        <x:f>IFERROR(IF(AND(TYPE('Workbook_Formula_Guard'!C883)=TYPE(CN13702),ISBLANK('Workbook_Formula_Guard'!C883)=ISBLANK(CN13702),EXACT('Workbook_Formula_Guard'!C883,CN13702)),0,1),1)</x:f>
        <x:v>0</x:v>
      </x:c>
    </x:row>
    <x:row r="13703">
      <x:c r="CL13703" t="str">
        <x:v>Workbook_Formula_Guard</x:v>
      </x:c>
      <x:c r="CM13703" t="str">
        <x:v>A884</x:v>
      </x:c>
      <x:c r="CN13703" t="str">
        <x:v>I_prop</x:v>
      </x:c>
      <x:c r="CO13703" t="n">
        <x:f>IFERROR(IF(AND(TYPE('Workbook_Formula_Guard'!A884)=TYPE(CN13703),ISBLANK('Workbook_Formula_Guard'!A884)=ISBLANK(CN13703),EXACT('Workbook_Formula_Guard'!A884,CN13703)),0,1),1)</x:f>
        <x:v>0</x:v>
      </x:c>
    </x:row>
    <x:row r="13704">
      <x:c r="CL13704" t="str">
        <x:v>Workbook_Formula_Guard</x:v>
      </x:c>
      <x:c r="CM13704" t="str">
        <x:v>B884</x:v>
      </x:c>
      <x:c r="CN13704" t="str">
        <x:v>B19</x:v>
      </x:c>
      <x:c r="CO13704" t="n">
        <x:f>IFERROR(IF(AND(TYPE('Workbook_Formula_Guard'!B884)=TYPE(CN13704),ISBLANK('Workbook_Formula_Guard'!B884)=ISBLANK(CN13704),EXACT('Workbook_Formula_Guard'!B884,CN13704)),0,1),1)</x:f>
        <x:v>0</x:v>
      </x:c>
    </x:row>
    <x:row r="13705">
      <x:c r="CL13705" t="str">
        <x:v>Workbook_Formula_Guard</x:v>
      </x:c>
      <x:c r="CM13705" t="str">
        <x:v>C884</x:v>
      </x:c>
      <x:c r="CN13705" t="inlineStr">
        <x:is>
          <x:t>F:=IF(COUNTIFS(Impact_Input!$B$7:$B$20,"B",Impact_Input!$C$7:$C$20,$A19,Impact_Input!$D$7:$D$20,B$17,Impact_Input!$N$7:$N$20,"INVALID_INPUT")&gt;0,"INVALID_INPUT",IF(COUNTIFS(Impact_Input!$B$7:$B$20,"B",Impact_Input!$C$7:$C$20,$A19,Impact_Input!$D$7:$D$20,B$17,Impact_Input!$N$7:$N$20,"UNKNOWN_INPUT")&gt;0,"UNKNOWN_IMPACT",TANH(Parameters!$B$24*SUMIFS(Impact_Input!$N:$N,Impact_Input!$B:$B,"B",Impact_Input!$C:$C,$A19,Impact_Input!$D:$D,B$17))))</x:t>
        </x:is>
      </x:c>
      <x:c r="CO13705" t="n">
        <x:f>IFERROR(IF(AND(TYPE('Workbook_Formula_Guard'!C884)=TYPE(CN13705),ISBLANK('Workbook_Formula_Guard'!C884)=ISBLANK(CN13705),EXACT('Workbook_Formula_Guard'!C884,CN13705)),0,1),1)</x:f>
        <x:v>0</x:v>
      </x:c>
    </x:row>
    <x:row r="13706">
      <x:c r="CL13706" t="str">
        <x:v>Workbook_Formula_Guard</x:v>
      </x:c>
      <x:c r="CM13706" t="str">
        <x:v>A885</x:v>
      </x:c>
      <x:c r="CN13706" t="str">
        <x:v>I_prop</x:v>
      </x:c>
      <x:c r="CO13706" t="n">
        <x:f>IFERROR(IF(AND(TYPE('Workbook_Formula_Guard'!A885)=TYPE(CN13706),ISBLANK('Workbook_Formula_Guard'!A885)=ISBLANK(CN13706),EXACT('Workbook_Formula_Guard'!A885,CN13706)),0,1),1)</x:f>
        <x:v>0</x:v>
      </x:c>
    </x:row>
    <x:row r="13707">
      <x:c r="CL13707" t="str">
        <x:v>Workbook_Formula_Guard</x:v>
      </x:c>
      <x:c r="CM13707" t="str">
        <x:v>B885</x:v>
      </x:c>
      <x:c r="CN13707" t="str">
        <x:v>C19</x:v>
      </x:c>
      <x:c r="CO13707" t="n">
        <x:f>IFERROR(IF(AND(TYPE('Workbook_Formula_Guard'!B885)=TYPE(CN13707),ISBLANK('Workbook_Formula_Guard'!B885)=ISBLANK(CN13707),EXACT('Workbook_Formula_Guard'!B885,CN13707)),0,1),1)</x:f>
        <x:v>0</x:v>
      </x:c>
    </x:row>
    <x:row r="13708">
      <x:c r="CL13708" t="str">
        <x:v>Workbook_Formula_Guard</x:v>
      </x:c>
      <x:c r="CM13708" t="str">
        <x:v>C885</x:v>
      </x:c>
      <x:c r="CN13708" t="inlineStr">
        <x:is>
          <x:t>F:=IF(COUNTIFS(Impact_Input!$B$7:$B$20,"B",Impact_Input!$C$7:$C$20,$A19,Impact_Input!$D$7:$D$20,C$17,Impact_Input!$N$7:$N$20,"INVALID_INPUT")&gt;0,"INVALID_INPUT",IF(COUNTIFS(Impact_Input!$B$7:$B$20,"B",Impact_Input!$C$7:$C$20,$A19,Impact_Input!$D$7:$D$20,C$17,Impact_Input!$N$7:$N$20,"UNKNOWN_INPUT")&gt;0,"UNKNOWN_IMPACT",TANH(Parameters!$B$24*SUMIFS(Impact_Input!$N:$N,Impact_Input!$B:$B,"B",Impact_Input!$C:$C,$A19,Impact_Input!$D:$D,C$17))))</x:t>
        </x:is>
      </x:c>
      <x:c r="CO13708" t="n">
        <x:f>IFERROR(IF(AND(TYPE('Workbook_Formula_Guard'!C885)=TYPE(CN13708),ISBLANK('Workbook_Formula_Guard'!C885)=ISBLANK(CN13708),EXACT('Workbook_Formula_Guard'!C885,CN13708)),0,1),1)</x:f>
        <x:v>0</x:v>
      </x:c>
    </x:row>
    <x:row r="13709">
      <x:c r="CL13709" t="str">
        <x:v>Workbook_Formula_Guard</x:v>
      </x:c>
      <x:c r="CM13709" t="str">
        <x:v>A886</x:v>
      </x:c>
      <x:c r="CN13709" t="str">
        <x:v>I_prop</x:v>
      </x:c>
      <x:c r="CO13709" t="n">
        <x:f>IFERROR(IF(AND(TYPE('Workbook_Formula_Guard'!A886)=TYPE(CN13709),ISBLANK('Workbook_Formula_Guard'!A886)=ISBLANK(CN13709),EXACT('Workbook_Formula_Guard'!A886,CN13709)),0,1),1)</x:f>
        <x:v>0</x:v>
      </x:c>
    </x:row>
    <x:row r="13710">
      <x:c r="CL13710" t="str">
        <x:v>Workbook_Formula_Guard</x:v>
      </x:c>
      <x:c r="CM13710" t="str">
        <x:v>B886</x:v>
      </x:c>
      <x:c r="CN13710" t="str">
        <x:v>D19</x:v>
      </x:c>
      <x:c r="CO13710" t="n">
        <x:f>IFERROR(IF(AND(TYPE('Workbook_Formula_Guard'!B886)=TYPE(CN13710),ISBLANK('Workbook_Formula_Guard'!B886)=ISBLANK(CN13710),EXACT('Workbook_Formula_Guard'!B886,CN13710)),0,1),1)</x:f>
        <x:v>0</x:v>
      </x:c>
    </x:row>
    <x:row r="13711">
      <x:c r="CL13711" t="str">
        <x:v>Workbook_Formula_Guard</x:v>
      </x:c>
      <x:c r="CM13711" t="str">
        <x:v>C886</x:v>
      </x:c>
      <x:c r="CN13711" t="inlineStr">
        <x:is>
          <x:t>F:=IF(COUNTIFS(Impact_Input!$B$7:$B$20,"B",Impact_Input!$C$7:$C$20,$A19,Impact_Input!$D$7:$D$20,D$17,Impact_Input!$N$7:$N$20,"INVALID_INPUT")&gt;0,"INVALID_INPUT",IF(COUNTIFS(Impact_Input!$B$7:$B$20,"B",Impact_Input!$C$7:$C$20,$A19,Impact_Input!$D$7:$D$20,D$17,Impact_Input!$N$7:$N$20,"UNKNOWN_INPUT")&gt;0,"UNKNOWN_IMPACT",TANH(Parameters!$B$24*SUMIFS(Impact_Input!$N:$N,Impact_Input!$B:$B,"B",Impact_Input!$C:$C,$A19,Impact_Input!$D:$D,D$17))))</x:t>
        </x:is>
      </x:c>
      <x:c r="CO13711" t="n">
        <x:f>IFERROR(IF(AND(TYPE('Workbook_Formula_Guard'!C886)=TYPE(CN13711),ISBLANK('Workbook_Formula_Guard'!C886)=ISBLANK(CN13711),EXACT('Workbook_Formula_Guard'!C886,CN13711)),0,1),1)</x:f>
        <x:v>0</x:v>
      </x:c>
    </x:row>
    <x:row r="13712">
      <x:c r="CL13712" t="str">
        <x:v>Workbook_Formula_Guard</x:v>
      </x:c>
      <x:c r="CM13712" t="str">
        <x:v>A887</x:v>
      </x:c>
      <x:c r="CN13712" t="str">
        <x:v>I_prop</x:v>
      </x:c>
      <x:c r="CO13712" t="n">
        <x:f>IFERROR(IF(AND(TYPE('Workbook_Formula_Guard'!A887)=TYPE(CN13712),ISBLANK('Workbook_Formula_Guard'!A887)=ISBLANK(CN13712),EXACT('Workbook_Formula_Guard'!A887,CN13712)),0,1),1)</x:f>
        <x:v>0</x:v>
      </x:c>
    </x:row>
    <x:row r="13713">
      <x:c r="CL13713" t="str">
        <x:v>Workbook_Formula_Guard</x:v>
      </x:c>
      <x:c r="CM13713" t="str">
        <x:v>B887</x:v>
      </x:c>
      <x:c r="CN13713" t="str">
        <x:v>E19</x:v>
      </x:c>
      <x:c r="CO13713" t="n">
        <x:f>IFERROR(IF(AND(TYPE('Workbook_Formula_Guard'!B887)=TYPE(CN13713),ISBLANK('Workbook_Formula_Guard'!B887)=ISBLANK(CN13713),EXACT('Workbook_Formula_Guard'!B887,CN13713)),0,1),1)</x:f>
        <x:v>0</x:v>
      </x:c>
    </x:row>
    <x:row r="13714">
      <x:c r="CL13714" t="str">
        <x:v>Workbook_Formula_Guard</x:v>
      </x:c>
      <x:c r="CM13714" t="str">
        <x:v>C887</x:v>
      </x:c>
      <x:c r="CN13714" t="inlineStr">
        <x:is>
          <x:t>F:=IF(COUNTIFS(Impact_Input!$B$7:$B$20,"B",Impact_Input!$C$7:$C$20,$A19,Impact_Input!$D$7:$D$20,E$17,Impact_Input!$N$7:$N$20,"INVALID_INPUT")&gt;0,"INVALID_INPUT",IF(COUNTIFS(Impact_Input!$B$7:$B$20,"B",Impact_Input!$C$7:$C$20,$A19,Impact_Input!$D$7:$D$20,E$17,Impact_Input!$N$7:$N$20,"UNKNOWN_INPUT")&gt;0,"UNKNOWN_IMPACT",TANH(Parameters!$B$24*SUMIFS(Impact_Input!$N:$N,Impact_Input!$B:$B,"B",Impact_Input!$C:$C,$A19,Impact_Input!$D:$D,E$17))))</x:t>
        </x:is>
      </x:c>
      <x:c r="CO13714" t="n">
        <x:f>IFERROR(IF(AND(TYPE('Workbook_Formula_Guard'!C887)=TYPE(CN13714),ISBLANK('Workbook_Formula_Guard'!C887)=ISBLANK(CN13714),EXACT('Workbook_Formula_Guard'!C887,CN13714)),0,1),1)</x:f>
        <x:v>0</x:v>
      </x:c>
    </x:row>
    <x:row r="13715">
      <x:c r="CL13715" t="str">
        <x:v>Workbook_Formula_Guard</x:v>
      </x:c>
      <x:c r="CM13715" t="str">
        <x:v>A888</x:v>
      </x:c>
      <x:c r="CN13715" t="str">
        <x:v>I_prop</x:v>
      </x:c>
      <x:c r="CO13715" t="n">
        <x:f>IFERROR(IF(AND(TYPE('Workbook_Formula_Guard'!A888)=TYPE(CN13715),ISBLANK('Workbook_Formula_Guard'!A888)=ISBLANK(CN13715),EXACT('Workbook_Formula_Guard'!A888,CN13715)),0,1),1)</x:f>
        <x:v>0</x:v>
      </x:c>
    </x:row>
    <x:row r="13716">
      <x:c r="CL13716" t="str">
        <x:v>Workbook_Formula_Guard</x:v>
      </x:c>
      <x:c r="CM13716" t="str">
        <x:v>B888</x:v>
      </x:c>
      <x:c r="CN13716" t="str">
        <x:v>F19</x:v>
      </x:c>
      <x:c r="CO13716" t="n">
        <x:f>IFERROR(IF(AND(TYPE('Workbook_Formula_Guard'!B888)=TYPE(CN13716),ISBLANK('Workbook_Formula_Guard'!B888)=ISBLANK(CN13716),EXACT('Workbook_Formula_Guard'!B888,CN13716)),0,1),1)</x:f>
        <x:v>0</x:v>
      </x:c>
    </x:row>
    <x:row r="13717">
      <x:c r="CL13717" t="str">
        <x:v>Workbook_Formula_Guard</x:v>
      </x:c>
      <x:c r="CM13717" t="str">
        <x:v>C888</x:v>
      </x:c>
      <x:c r="CN13717" t="inlineStr">
        <x:is>
          <x:t>F:=IF(COUNTIFS(Impact_Input!$B$7:$B$20,"B",Impact_Input!$C$7:$C$20,$A19,Impact_Input!$D$7:$D$20,F$17,Impact_Input!$N$7:$N$20,"INVALID_INPUT")&gt;0,"INVALID_INPUT",IF(COUNTIFS(Impact_Input!$B$7:$B$20,"B",Impact_Input!$C$7:$C$20,$A19,Impact_Input!$D$7:$D$20,F$17,Impact_Input!$N$7:$N$20,"UNKNOWN_INPUT")&gt;0,"UNKNOWN_IMPACT",TANH(Parameters!$B$24*SUMIFS(Impact_Input!$N:$N,Impact_Input!$B:$B,"B",Impact_Input!$C:$C,$A19,Impact_Input!$D:$D,F$17))))</x:t>
        </x:is>
      </x:c>
      <x:c r="CO13717" t="n">
        <x:f>IFERROR(IF(AND(TYPE('Workbook_Formula_Guard'!C888)=TYPE(CN13717),ISBLANK('Workbook_Formula_Guard'!C888)=ISBLANK(CN13717),EXACT('Workbook_Formula_Guard'!C888,CN13717)),0,1),1)</x:f>
        <x:v>0</x:v>
      </x:c>
    </x:row>
    <x:row r="13718">
      <x:c r="CL13718" t="str">
        <x:v>Workbook_Formula_Guard</x:v>
      </x:c>
      <x:c r="CM13718" t="str">
        <x:v>A889</x:v>
      </x:c>
      <x:c r="CN13718" t="str">
        <x:v>I_prop</x:v>
      </x:c>
      <x:c r="CO13718" t="n">
        <x:f>IFERROR(IF(AND(TYPE('Workbook_Formula_Guard'!A889)=TYPE(CN13718),ISBLANK('Workbook_Formula_Guard'!A889)=ISBLANK(CN13718),EXACT('Workbook_Formula_Guard'!A889,CN13718)),0,1),1)</x:f>
        <x:v>0</x:v>
      </x:c>
    </x:row>
    <x:row r="13719">
      <x:c r="CL13719" t="str">
        <x:v>Workbook_Formula_Guard</x:v>
      </x:c>
      <x:c r="CM13719" t="str">
        <x:v>B889</x:v>
      </x:c>
      <x:c r="CN13719" t="str">
        <x:v>G19</x:v>
      </x:c>
      <x:c r="CO13719" t="n">
        <x:f>IFERROR(IF(AND(TYPE('Workbook_Formula_Guard'!B889)=TYPE(CN13719),ISBLANK('Workbook_Formula_Guard'!B889)=ISBLANK(CN13719),EXACT('Workbook_Formula_Guard'!B889,CN13719)),0,1),1)</x:f>
        <x:v>0</x:v>
      </x:c>
    </x:row>
    <x:row r="13720">
      <x:c r="CL13720" t="str">
        <x:v>Workbook_Formula_Guard</x:v>
      </x:c>
      <x:c r="CM13720" t="str">
        <x:v>C889</x:v>
      </x:c>
      <x:c r="CN13720" t="inlineStr">
        <x:is>
          <x:t>F:=IF(COUNTIFS(Impact_Input!$B$7:$B$20,"B",Impact_Input!$C$7:$C$20,$A19,Impact_Input!$D$7:$D$20,G$17,Impact_Input!$N$7:$N$20,"INVALID_INPUT")&gt;0,"INVALID_INPUT",IF(COUNTIFS(Impact_Input!$B$7:$B$20,"B",Impact_Input!$C$7:$C$20,$A19,Impact_Input!$D$7:$D$20,G$17,Impact_Input!$N$7:$N$20,"UNKNOWN_INPUT")&gt;0,"UNKNOWN_IMPACT",TANH(Parameters!$B$24*SUMIFS(Impact_Input!$N:$N,Impact_Input!$B:$B,"B",Impact_Input!$C:$C,$A19,Impact_Input!$D:$D,G$17))))</x:t>
        </x:is>
      </x:c>
      <x:c r="CO13720" t="n">
        <x:f>IFERROR(IF(AND(TYPE('Workbook_Formula_Guard'!C889)=TYPE(CN13720),ISBLANK('Workbook_Formula_Guard'!C889)=ISBLANK(CN13720),EXACT('Workbook_Formula_Guard'!C889,CN13720)),0,1),1)</x:f>
        <x:v>0</x:v>
      </x:c>
    </x:row>
    <x:row r="13721">
      <x:c r="CL13721" t="str">
        <x:v>Workbook_Formula_Guard</x:v>
      </x:c>
      <x:c r="CM13721" t="str">
        <x:v>A890</x:v>
      </x:c>
      <x:c r="CN13721" t="str">
        <x:v>I_prop</x:v>
      </x:c>
      <x:c r="CO13721" t="n">
        <x:f>IFERROR(IF(AND(TYPE('Workbook_Formula_Guard'!A890)=TYPE(CN13721),ISBLANK('Workbook_Formula_Guard'!A890)=ISBLANK(CN13721),EXACT('Workbook_Formula_Guard'!A890,CN13721)),0,1),1)</x:f>
        <x:v>0</x:v>
      </x:c>
    </x:row>
    <x:row r="13722">
      <x:c r="CL13722" t="str">
        <x:v>Workbook_Formula_Guard</x:v>
      </x:c>
      <x:c r="CM13722" t="str">
        <x:v>B890</x:v>
      </x:c>
      <x:c r="CN13722" t="str">
        <x:v>H19</x:v>
      </x:c>
      <x:c r="CO13722" t="n">
        <x:f>IFERROR(IF(AND(TYPE('Workbook_Formula_Guard'!B890)=TYPE(CN13722),ISBLANK('Workbook_Formula_Guard'!B890)=ISBLANK(CN13722),EXACT('Workbook_Formula_Guard'!B890,CN13722)),0,1),1)</x:f>
        <x:v>0</x:v>
      </x:c>
    </x:row>
    <x:row r="13723">
      <x:c r="CL13723" t="str">
        <x:v>Workbook_Formula_Guard</x:v>
      </x:c>
      <x:c r="CM13723" t="str">
        <x:v>C890</x:v>
      </x:c>
      <x:c r="CN13723" t="inlineStr">
        <x:is>
          <x:t>F:=IF(COUNTIFS(Impact_Input!$B$7:$B$20,"B",Impact_Input!$C$7:$C$20,$A19,Impact_Input!$D$7:$D$20,H$17,Impact_Input!$N$7:$N$20,"INVALID_INPUT")&gt;0,"INVALID_INPUT",IF(COUNTIFS(Impact_Input!$B$7:$B$20,"B",Impact_Input!$C$7:$C$20,$A19,Impact_Input!$D$7:$D$20,H$17,Impact_Input!$N$7:$N$20,"UNKNOWN_INPUT")&gt;0,"UNKNOWN_IMPACT",TANH(Parameters!$B$24*SUMIFS(Impact_Input!$N:$N,Impact_Input!$B:$B,"B",Impact_Input!$C:$C,$A19,Impact_Input!$D:$D,H$17))))</x:t>
        </x:is>
      </x:c>
      <x:c r="CO13723" t="n">
        <x:f>IFERROR(IF(AND(TYPE('Workbook_Formula_Guard'!C890)=TYPE(CN13723),ISBLANK('Workbook_Formula_Guard'!C890)=ISBLANK(CN13723),EXACT('Workbook_Formula_Guard'!C890,CN13723)),0,1),1)</x:f>
        <x:v>0</x:v>
      </x:c>
    </x:row>
    <x:row r="13724">
      <x:c r="CL13724" t="str">
        <x:v>Workbook_Formula_Guard</x:v>
      </x:c>
      <x:c r="CM13724" t="str">
        <x:v>A891</x:v>
      </x:c>
      <x:c r="CN13724" t="str">
        <x:v>I_prop</x:v>
      </x:c>
      <x:c r="CO13724" t="n">
        <x:f>IFERROR(IF(AND(TYPE('Workbook_Formula_Guard'!A891)=TYPE(CN13724),ISBLANK('Workbook_Formula_Guard'!A891)=ISBLANK(CN13724),EXACT('Workbook_Formula_Guard'!A891,CN13724)),0,1),1)</x:f>
        <x:v>0</x:v>
      </x:c>
    </x:row>
    <x:row r="13725">
      <x:c r="CL13725" t="str">
        <x:v>Workbook_Formula_Guard</x:v>
      </x:c>
      <x:c r="CM13725" t="str">
        <x:v>B891</x:v>
      </x:c>
      <x:c r="CN13725" t="str">
        <x:v>B20</x:v>
      </x:c>
      <x:c r="CO13725" t="n">
        <x:f>IFERROR(IF(AND(TYPE('Workbook_Formula_Guard'!B891)=TYPE(CN13725),ISBLANK('Workbook_Formula_Guard'!B891)=ISBLANK(CN13725),EXACT('Workbook_Formula_Guard'!B891,CN13725)),0,1),1)</x:f>
        <x:v>0</x:v>
      </x:c>
    </x:row>
    <x:row r="13726">
      <x:c r="CL13726" t="str">
        <x:v>Workbook_Formula_Guard</x:v>
      </x:c>
      <x:c r="CM13726" t="str">
        <x:v>C891</x:v>
      </x:c>
      <x:c r="CN13726" t="inlineStr">
        <x:is>
          <x:t>F:=IF(COUNTIFS(Impact_Input!$B$7:$B$20,"B",Impact_Input!$C$7:$C$20,$A20,Impact_Input!$D$7:$D$20,B$17,Impact_Input!$N$7:$N$20,"INVALID_INPUT")&gt;0,"INVALID_INPUT",IF(COUNTIFS(Impact_Input!$B$7:$B$20,"B",Impact_Input!$C$7:$C$20,$A20,Impact_Input!$D$7:$D$20,B$17,Impact_Input!$N$7:$N$20,"UNKNOWN_INPUT")&gt;0,"UNKNOWN_IMPACT",TANH(Parameters!$B$24*SUMIFS(Impact_Input!$N:$N,Impact_Input!$B:$B,"B",Impact_Input!$C:$C,$A20,Impact_Input!$D:$D,B$17))))</x:t>
        </x:is>
      </x:c>
      <x:c r="CO13726" t="n">
        <x:f>IFERROR(IF(AND(TYPE('Workbook_Formula_Guard'!C891)=TYPE(CN13726),ISBLANK('Workbook_Formula_Guard'!C891)=ISBLANK(CN13726),EXACT('Workbook_Formula_Guard'!C891,CN13726)),0,1),1)</x:f>
        <x:v>0</x:v>
      </x:c>
    </x:row>
    <x:row r="13727">
      <x:c r="CL13727" t="str">
        <x:v>Workbook_Formula_Guard</x:v>
      </x:c>
      <x:c r="CM13727" t="str">
        <x:v>A892</x:v>
      </x:c>
      <x:c r="CN13727" t="str">
        <x:v>I_prop</x:v>
      </x:c>
      <x:c r="CO13727" t="n">
        <x:f>IFERROR(IF(AND(TYPE('Workbook_Formula_Guard'!A892)=TYPE(CN13727),ISBLANK('Workbook_Formula_Guard'!A892)=ISBLANK(CN13727),EXACT('Workbook_Formula_Guard'!A892,CN13727)),0,1),1)</x:f>
        <x:v>0</x:v>
      </x:c>
    </x:row>
    <x:row r="13728">
      <x:c r="CL13728" t="str">
        <x:v>Workbook_Formula_Guard</x:v>
      </x:c>
      <x:c r="CM13728" t="str">
        <x:v>B892</x:v>
      </x:c>
      <x:c r="CN13728" t="str">
        <x:v>C20</x:v>
      </x:c>
      <x:c r="CO13728" t="n">
        <x:f>IFERROR(IF(AND(TYPE('Workbook_Formula_Guard'!B892)=TYPE(CN13728),ISBLANK('Workbook_Formula_Guard'!B892)=ISBLANK(CN13728),EXACT('Workbook_Formula_Guard'!B892,CN13728)),0,1),1)</x:f>
        <x:v>0</x:v>
      </x:c>
    </x:row>
    <x:row r="13729">
      <x:c r="CL13729" t="str">
        <x:v>Workbook_Formula_Guard</x:v>
      </x:c>
      <x:c r="CM13729" t="str">
        <x:v>C892</x:v>
      </x:c>
      <x:c r="CN13729" t="inlineStr">
        <x:is>
          <x:t>F:=IF(COUNTIFS(Impact_Input!$B$7:$B$20,"B",Impact_Input!$C$7:$C$20,$A20,Impact_Input!$D$7:$D$20,C$17,Impact_Input!$N$7:$N$20,"INVALID_INPUT")&gt;0,"INVALID_INPUT",IF(COUNTIFS(Impact_Input!$B$7:$B$20,"B",Impact_Input!$C$7:$C$20,$A20,Impact_Input!$D$7:$D$20,C$17,Impact_Input!$N$7:$N$20,"UNKNOWN_INPUT")&gt;0,"UNKNOWN_IMPACT",TANH(Parameters!$B$24*SUMIFS(Impact_Input!$N:$N,Impact_Input!$B:$B,"B",Impact_Input!$C:$C,$A20,Impact_Input!$D:$D,C$17))))</x:t>
        </x:is>
      </x:c>
      <x:c r="CO13729" t="n">
        <x:f>IFERROR(IF(AND(TYPE('Workbook_Formula_Guard'!C892)=TYPE(CN13729),ISBLANK('Workbook_Formula_Guard'!C892)=ISBLANK(CN13729),EXACT('Workbook_Formula_Guard'!C892,CN13729)),0,1),1)</x:f>
        <x:v>0</x:v>
      </x:c>
    </x:row>
    <x:row r="13730">
      <x:c r="CL13730" t="str">
        <x:v>Workbook_Formula_Guard</x:v>
      </x:c>
      <x:c r="CM13730" t="str">
        <x:v>A893</x:v>
      </x:c>
      <x:c r="CN13730" t="str">
        <x:v>I_prop</x:v>
      </x:c>
      <x:c r="CO13730" t="n">
        <x:f>IFERROR(IF(AND(TYPE('Workbook_Formula_Guard'!A893)=TYPE(CN13730),ISBLANK('Workbook_Formula_Guard'!A893)=ISBLANK(CN13730),EXACT('Workbook_Formula_Guard'!A893,CN13730)),0,1),1)</x:f>
        <x:v>0</x:v>
      </x:c>
    </x:row>
    <x:row r="13731">
      <x:c r="CL13731" t="str">
        <x:v>Workbook_Formula_Guard</x:v>
      </x:c>
      <x:c r="CM13731" t="str">
        <x:v>B893</x:v>
      </x:c>
      <x:c r="CN13731" t="str">
        <x:v>D20</x:v>
      </x:c>
      <x:c r="CO13731" t="n">
        <x:f>IFERROR(IF(AND(TYPE('Workbook_Formula_Guard'!B893)=TYPE(CN13731),ISBLANK('Workbook_Formula_Guard'!B893)=ISBLANK(CN13731),EXACT('Workbook_Formula_Guard'!B893,CN13731)),0,1),1)</x:f>
        <x:v>0</x:v>
      </x:c>
    </x:row>
    <x:row r="13732">
      <x:c r="CL13732" t="str">
        <x:v>Workbook_Formula_Guard</x:v>
      </x:c>
      <x:c r="CM13732" t="str">
        <x:v>C893</x:v>
      </x:c>
      <x:c r="CN13732" t="inlineStr">
        <x:is>
          <x:t>F:=IF(COUNTIFS(Impact_Input!$B$7:$B$20,"B",Impact_Input!$C$7:$C$20,$A20,Impact_Input!$D$7:$D$20,D$17,Impact_Input!$N$7:$N$20,"INVALID_INPUT")&gt;0,"INVALID_INPUT",IF(COUNTIFS(Impact_Input!$B$7:$B$20,"B",Impact_Input!$C$7:$C$20,$A20,Impact_Input!$D$7:$D$20,D$17,Impact_Input!$N$7:$N$20,"UNKNOWN_INPUT")&gt;0,"UNKNOWN_IMPACT",TANH(Parameters!$B$24*SUMIFS(Impact_Input!$N:$N,Impact_Input!$B:$B,"B",Impact_Input!$C:$C,$A20,Impact_Input!$D:$D,D$17))))</x:t>
        </x:is>
      </x:c>
      <x:c r="CO13732" t="n">
        <x:f>IFERROR(IF(AND(TYPE('Workbook_Formula_Guard'!C893)=TYPE(CN13732),ISBLANK('Workbook_Formula_Guard'!C893)=ISBLANK(CN13732),EXACT('Workbook_Formula_Guard'!C893,CN13732)),0,1),1)</x:f>
        <x:v>0</x:v>
      </x:c>
    </x:row>
    <x:row r="13733">
      <x:c r="CL13733" t="str">
        <x:v>Workbook_Formula_Guard</x:v>
      </x:c>
      <x:c r="CM13733" t="str">
        <x:v>A894</x:v>
      </x:c>
      <x:c r="CN13733" t="str">
        <x:v>I_prop</x:v>
      </x:c>
      <x:c r="CO13733" t="n">
        <x:f>IFERROR(IF(AND(TYPE('Workbook_Formula_Guard'!A894)=TYPE(CN13733),ISBLANK('Workbook_Formula_Guard'!A894)=ISBLANK(CN13733),EXACT('Workbook_Formula_Guard'!A894,CN13733)),0,1),1)</x:f>
        <x:v>0</x:v>
      </x:c>
    </x:row>
    <x:row r="13734">
      <x:c r="CL13734" t="str">
        <x:v>Workbook_Formula_Guard</x:v>
      </x:c>
      <x:c r="CM13734" t="str">
        <x:v>B894</x:v>
      </x:c>
      <x:c r="CN13734" t="str">
        <x:v>E20</x:v>
      </x:c>
      <x:c r="CO13734" t="n">
        <x:f>IFERROR(IF(AND(TYPE('Workbook_Formula_Guard'!B894)=TYPE(CN13734),ISBLANK('Workbook_Formula_Guard'!B894)=ISBLANK(CN13734),EXACT('Workbook_Formula_Guard'!B894,CN13734)),0,1),1)</x:f>
        <x:v>0</x:v>
      </x:c>
    </x:row>
    <x:row r="13735">
      <x:c r="CL13735" t="str">
        <x:v>Workbook_Formula_Guard</x:v>
      </x:c>
      <x:c r="CM13735" t="str">
        <x:v>C894</x:v>
      </x:c>
      <x:c r="CN13735" t="inlineStr">
        <x:is>
          <x:t>F:=IF(COUNTIFS(Impact_Input!$B$7:$B$20,"B",Impact_Input!$C$7:$C$20,$A20,Impact_Input!$D$7:$D$20,E$17,Impact_Input!$N$7:$N$20,"INVALID_INPUT")&gt;0,"INVALID_INPUT",IF(COUNTIFS(Impact_Input!$B$7:$B$20,"B",Impact_Input!$C$7:$C$20,$A20,Impact_Input!$D$7:$D$20,E$17,Impact_Input!$N$7:$N$20,"UNKNOWN_INPUT")&gt;0,"UNKNOWN_IMPACT",TANH(Parameters!$B$24*SUMIFS(Impact_Input!$N:$N,Impact_Input!$B:$B,"B",Impact_Input!$C:$C,$A20,Impact_Input!$D:$D,E$17))))</x:t>
        </x:is>
      </x:c>
      <x:c r="CO13735" t="n">
        <x:f>IFERROR(IF(AND(TYPE('Workbook_Formula_Guard'!C894)=TYPE(CN13735),ISBLANK('Workbook_Formula_Guard'!C894)=ISBLANK(CN13735),EXACT('Workbook_Formula_Guard'!C894,CN13735)),0,1),1)</x:f>
        <x:v>0</x:v>
      </x:c>
    </x:row>
    <x:row r="13736">
      <x:c r="CL13736" t="str">
        <x:v>Workbook_Formula_Guard</x:v>
      </x:c>
      <x:c r="CM13736" t="str">
        <x:v>A895</x:v>
      </x:c>
      <x:c r="CN13736" t="str">
        <x:v>I_prop</x:v>
      </x:c>
      <x:c r="CO13736" t="n">
        <x:f>IFERROR(IF(AND(TYPE('Workbook_Formula_Guard'!A895)=TYPE(CN13736),ISBLANK('Workbook_Formula_Guard'!A895)=ISBLANK(CN13736),EXACT('Workbook_Formula_Guard'!A895,CN13736)),0,1),1)</x:f>
        <x:v>0</x:v>
      </x:c>
    </x:row>
    <x:row r="13737">
      <x:c r="CL13737" t="str">
        <x:v>Workbook_Formula_Guard</x:v>
      </x:c>
      <x:c r="CM13737" t="str">
        <x:v>B895</x:v>
      </x:c>
      <x:c r="CN13737" t="str">
        <x:v>F20</x:v>
      </x:c>
      <x:c r="CO13737" t="n">
        <x:f>IFERROR(IF(AND(TYPE('Workbook_Formula_Guard'!B895)=TYPE(CN13737),ISBLANK('Workbook_Formula_Guard'!B895)=ISBLANK(CN13737),EXACT('Workbook_Formula_Guard'!B895,CN13737)),0,1),1)</x:f>
        <x:v>0</x:v>
      </x:c>
    </x:row>
    <x:row r="13738">
      <x:c r="CL13738" t="str">
        <x:v>Workbook_Formula_Guard</x:v>
      </x:c>
      <x:c r="CM13738" t="str">
        <x:v>C895</x:v>
      </x:c>
      <x:c r="CN13738" t="inlineStr">
        <x:is>
          <x:t>F:=IF(COUNTIFS(Impact_Input!$B$7:$B$20,"B",Impact_Input!$C$7:$C$20,$A20,Impact_Input!$D$7:$D$20,F$17,Impact_Input!$N$7:$N$20,"INVALID_INPUT")&gt;0,"INVALID_INPUT",IF(COUNTIFS(Impact_Input!$B$7:$B$20,"B",Impact_Input!$C$7:$C$20,$A20,Impact_Input!$D$7:$D$20,F$17,Impact_Input!$N$7:$N$20,"UNKNOWN_INPUT")&gt;0,"UNKNOWN_IMPACT",TANH(Parameters!$B$24*SUMIFS(Impact_Input!$N:$N,Impact_Input!$B:$B,"B",Impact_Input!$C:$C,$A20,Impact_Input!$D:$D,F$17))))</x:t>
        </x:is>
      </x:c>
      <x:c r="CO13738" t="n">
        <x:f>IFERROR(IF(AND(TYPE('Workbook_Formula_Guard'!C895)=TYPE(CN13738),ISBLANK('Workbook_Formula_Guard'!C895)=ISBLANK(CN13738),EXACT('Workbook_Formula_Guard'!C895,CN13738)),0,1),1)</x:f>
        <x:v>0</x:v>
      </x:c>
    </x:row>
    <x:row r="13739">
      <x:c r="CL13739" t="str">
        <x:v>Workbook_Formula_Guard</x:v>
      </x:c>
      <x:c r="CM13739" t="str">
        <x:v>A896</x:v>
      </x:c>
      <x:c r="CN13739" t="str">
        <x:v>I_prop</x:v>
      </x:c>
      <x:c r="CO13739" t="n">
        <x:f>IFERROR(IF(AND(TYPE('Workbook_Formula_Guard'!A896)=TYPE(CN13739),ISBLANK('Workbook_Formula_Guard'!A896)=ISBLANK(CN13739),EXACT('Workbook_Formula_Guard'!A896,CN13739)),0,1),1)</x:f>
        <x:v>0</x:v>
      </x:c>
    </x:row>
    <x:row r="13740">
      <x:c r="CL13740" t="str">
        <x:v>Workbook_Formula_Guard</x:v>
      </x:c>
      <x:c r="CM13740" t="str">
        <x:v>B896</x:v>
      </x:c>
      <x:c r="CN13740" t="str">
        <x:v>G20</x:v>
      </x:c>
      <x:c r="CO13740" t="n">
        <x:f>IFERROR(IF(AND(TYPE('Workbook_Formula_Guard'!B896)=TYPE(CN13740),ISBLANK('Workbook_Formula_Guard'!B896)=ISBLANK(CN13740),EXACT('Workbook_Formula_Guard'!B896,CN13740)),0,1),1)</x:f>
        <x:v>0</x:v>
      </x:c>
    </x:row>
    <x:row r="13741">
      <x:c r="CL13741" t="str">
        <x:v>Workbook_Formula_Guard</x:v>
      </x:c>
      <x:c r="CM13741" t="str">
        <x:v>C896</x:v>
      </x:c>
      <x:c r="CN13741" t="inlineStr">
        <x:is>
          <x:t>F:=IF(COUNTIFS(Impact_Input!$B$7:$B$20,"B",Impact_Input!$C$7:$C$20,$A20,Impact_Input!$D$7:$D$20,G$17,Impact_Input!$N$7:$N$20,"INVALID_INPUT")&gt;0,"INVALID_INPUT",IF(COUNTIFS(Impact_Input!$B$7:$B$20,"B",Impact_Input!$C$7:$C$20,$A20,Impact_Input!$D$7:$D$20,G$17,Impact_Input!$N$7:$N$20,"UNKNOWN_INPUT")&gt;0,"UNKNOWN_IMPACT",TANH(Parameters!$B$24*SUMIFS(Impact_Input!$N:$N,Impact_Input!$B:$B,"B",Impact_Input!$C:$C,$A20,Impact_Input!$D:$D,G$17))))</x:t>
        </x:is>
      </x:c>
      <x:c r="CO13741" t="n">
        <x:f>IFERROR(IF(AND(TYPE('Workbook_Formula_Guard'!C896)=TYPE(CN13741),ISBLANK('Workbook_Formula_Guard'!C896)=ISBLANK(CN13741),EXACT('Workbook_Formula_Guard'!C896,CN13741)),0,1),1)</x:f>
        <x:v>0</x:v>
      </x:c>
    </x:row>
    <x:row r="13742">
      <x:c r="CL13742" t="str">
        <x:v>Workbook_Formula_Guard</x:v>
      </x:c>
      <x:c r="CM13742" t="str">
        <x:v>A897</x:v>
      </x:c>
      <x:c r="CN13742" t="str">
        <x:v>I_prop</x:v>
      </x:c>
      <x:c r="CO13742" t="n">
        <x:f>IFERROR(IF(AND(TYPE('Workbook_Formula_Guard'!A897)=TYPE(CN13742),ISBLANK('Workbook_Formula_Guard'!A897)=ISBLANK(CN13742),EXACT('Workbook_Formula_Guard'!A897,CN13742)),0,1),1)</x:f>
        <x:v>0</x:v>
      </x:c>
    </x:row>
    <x:row r="13743">
      <x:c r="CL13743" t="str">
        <x:v>Workbook_Formula_Guard</x:v>
      </x:c>
      <x:c r="CM13743" t="str">
        <x:v>B897</x:v>
      </x:c>
      <x:c r="CN13743" t="str">
        <x:v>H20</x:v>
      </x:c>
      <x:c r="CO13743" t="n">
        <x:f>IFERROR(IF(AND(TYPE('Workbook_Formula_Guard'!B897)=TYPE(CN13743),ISBLANK('Workbook_Formula_Guard'!B897)=ISBLANK(CN13743),EXACT('Workbook_Formula_Guard'!B897,CN13743)),0,1),1)</x:f>
        <x:v>0</x:v>
      </x:c>
    </x:row>
    <x:row r="13744">
      <x:c r="CL13744" t="str">
        <x:v>Workbook_Formula_Guard</x:v>
      </x:c>
      <x:c r="CM13744" t="str">
        <x:v>C897</x:v>
      </x:c>
      <x:c r="CN13744" t="inlineStr">
        <x:is>
          <x:t>F:=IF(COUNTIFS(Impact_Input!$B$7:$B$20,"B",Impact_Input!$C$7:$C$20,$A20,Impact_Input!$D$7:$D$20,H$17,Impact_Input!$N$7:$N$20,"INVALID_INPUT")&gt;0,"INVALID_INPUT",IF(COUNTIFS(Impact_Input!$B$7:$B$20,"B",Impact_Input!$C$7:$C$20,$A20,Impact_Input!$D$7:$D$20,H$17,Impact_Input!$N$7:$N$20,"UNKNOWN_INPUT")&gt;0,"UNKNOWN_IMPACT",TANH(Parameters!$B$24*SUMIFS(Impact_Input!$N:$N,Impact_Input!$B:$B,"B",Impact_Input!$C:$C,$A20,Impact_Input!$D:$D,H$17))))</x:t>
        </x:is>
      </x:c>
      <x:c r="CO13744" t="n">
        <x:f>IFERROR(IF(AND(TYPE('Workbook_Formula_Guard'!C897)=TYPE(CN13744),ISBLANK('Workbook_Formula_Guard'!C897)=ISBLANK(CN13744),EXACT('Workbook_Formula_Guard'!C897,CN13744)),0,1),1)</x:f>
        <x:v>0</x:v>
      </x:c>
    </x:row>
    <x:row r="13745">
      <x:c r="CL13745" t="str">
        <x:v>Workbook_Formula_Guard</x:v>
      </x:c>
      <x:c r="CM13745" t="str">
        <x:v>A898</x:v>
      </x:c>
      <x:c r="CN13745" t="str">
        <x:v>I_prop</x:v>
      </x:c>
      <x:c r="CO13745" t="n">
        <x:f>IFERROR(IF(AND(TYPE('Workbook_Formula_Guard'!A898)=TYPE(CN13745),ISBLANK('Workbook_Formula_Guard'!A898)=ISBLANK(CN13745),EXACT('Workbook_Formula_Guard'!A898,CN13745)),0,1),1)</x:f>
        <x:v>0</x:v>
      </x:c>
    </x:row>
    <x:row r="13746">
      <x:c r="CL13746" t="str">
        <x:v>Workbook_Formula_Guard</x:v>
      </x:c>
      <x:c r="CM13746" t="str">
        <x:v>B898</x:v>
      </x:c>
      <x:c r="CN13746" t="str">
        <x:v>B21</x:v>
      </x:c>
      <x:c r="CO13746" t="n">
        <x:f>IFERROR(IF(AND(TYPE('Workbook_Formula_Guard'!B898)=TYPE(CN13746),ISBLANK('Workbook_Formula_Guard'!B898)=ISBLANK(CN13746),EXACT('Workbook_Formula_Guard'!B898,CN13746)),0,1),1)</x:f>
        <x:v>0</x:v>
      </x:c>
    </x:row>
    <x:row r="13747">
      <x:c r="CL13747" t="str">
        <x:v>Workbook_Formula_Guard</x:v>
      </x:c>
      <x:c r="CM13747" t="str">
        <x:v>C898</x:v>
      </x:c>
      <x:c r="CN13747" t="inlineStr">
        <x:is>
          <x:t>F:=IF(COUNTIFS(Impact_Input!$B$7:$B$20,"B",Impact_Input!$C$7:$C$20,$A21,Impact_Input!$D$7:$D$20,B$17,Impact_Input!$N$7:$N$20,"INVALID_INPUT")&gt;0,"INVALID_INPUT",IF(COUNTIFS(Impact_Input!$B$7:$B$20,"B",Impact_Input!$C$7:$C$20,$A21,Impact_Input!$D$7:$D$20,B$17,Impact_Input!$N$7:$N$20,"UNKNOWN_INPUT")&gt;0,"UNKNOWN_IMPACT",TANH(Parameters!$B$24*SUMIFS(Impact_Input!$N:$N,Impact_Input!$B:$B,"B",Impact_Input!$C:$C,$A21,Impact_Input!$D:$D,B$17))))</x:t>
        </x:is>
      </x:c>
      <x:c r="CO13747" t="n">
        <x:f>IFERROR(IF(AND(TYPE('Workbook_Formula_Guard'!C898)=TYPE(CN13747),ISBLANK('Workbook_Formula_Guard'!C898)=ISBLANK(CN13747),EXACT('Workbook_Formula_Guard'!C898,CN13747)),0,1),1)</x:f>
        <x:v>0</x:v>
      </x:c>
    </x:row>
    <x:row r="13748">
      <x:c r="CL13748" t="str">
        <x:v>Workbook_Formula_Guard</x:v>
      </x:c>
      <x:c r="CM13748" t="str">
        <x:v>A899</x:v>
      </x:c>
      <x:c r="CN13748" t="str">
        <x:v>I_prop</x:v>
      </x:c>
      <x:c r="CO13748" t="n">
        <x:f>IFERROR(IF(AND(TYPE('Workbook_Formula_Guard'!A899)=TYPE(CN13748),ISBLANK('Workbook_Formula_Guard'!A899)=ISBLANK(CN13748),EXACT('Workbook_Formula_Guard'!A899,CN13748)),0,1),1)</x:f>
        <x:v>0</x:v>
      </x:c>
    </x:row>
    <x:row r="13749">
      <x:c r="CL13749" t="str">
        <x:v>Workbook_Formula_Guard</x:v>
      </x:c>
      <x:c r="CM13749" t="str">
        <x:v>B899</x:v>
      </x:c>
      <x:c r="CN13749" t="str">
        <x:v>C21</x:v>
      </x:c>
      <x:c r="CO13749" t="n">
        <x:f>IFERROR(IF(AND(TYPE('Workbook_Formula_Guard'!B899)=TYPE(CN13749),ISBLANK('Workbook_Formula_Guard'!B899)=ISBLANK(CN13749),EXACT('Workbook_Formula_Guard'!B899,CN13749)),0,1),1)</x:f>
        <x:v>0</x:v>
      </x:c>
    </x:row>
    <x:row r="13750">
      <x:c r="CL13750" t="str">
        <x:v>Workbook_Formula_Guard</x:v>
      </x:c>
      <x:c r="CM13750" t="str">
        <x:v>C899</x:v>
      </x:c>
      <x:c r="CN13750" t="inlineStr">
        <x:is>
          <x:t>F:=IF(COUNTIFS(Impact_Input!$B$7:$B$20,"B",Impact_Input!$C$7:$C$20,$A21,Impact_Input!$D$7:$D$20,C$17,Impact_Input!$N$7:$N$20,"INVALID_INPUT")&gt;0,"INVALID_INPUT",IF(COUNTIFS(Impact_Input!$B$7:$B$20,"B",Impact_Input!$C$7:$C$20,$A21,Impact_Input!$D$7:$D$20,C$17,Impact_Input!$N$7:$N$20,"UNKNOWN_INPUT")&gt;0,"UNKNOWN_IMPACT",TANH(Parameters!$B$24*SUMIFS(Impact_Input!$N:$N,Impact_Input!$B:$B,"B",Impact_Input!$C:$C,$A21,Impact_Input!$D:$D,C$17))))</x:t>
        </x:is>
      </x:c>
      <x:c r="CO13750" t="n">
        <x:f>IFERROR(IF(AND(TYPE('Workbook_Formula_Guard'!C899)=TYPE(CN13750),ISBLANK('Workbook_Formula_Guard'!C899)=ISBLANK(CN13750),EXACT('Workbook_Formula_Guard'!C899,CN13750)),0,1),1)</x:f>
        <x:v>0</x:v>
      </x:c>
    </x:row>
    <x:row r="13751">
      <x:c r="CL13751" t="str">
        <x:v>Workbook_Formula_Guard</x:v>
      </x:c>
      <x:c r="CM13751" t="str">
        <x:v>A900</x:v>
      </x:c>
      <x:c r="CN13751" t="str">
        <x:v>I_prop</x:v>
      </x:c>
      <x:c r="CO13751" t="n">
        <x:f>IFERROR(IF(AND(TYPE('Workbook_Formula_Guard'!A900)=TYPE(CN13751),ISBLANK('Workbook_Formula_Guard'!A900)=ISBLANK(CN13751),EXACT('Workbook_Formula_Guard'!A900,CN13751)),0,1),1)</x:f>
        <x:v>0</x:v>
      </x:c>
    </x:row>
    <x:row r="13752">
      <x:c r="CL13752" t="str">
        <x:v>Workbook_Formula_Guard</x:v>
      </x:c>
      <x:c r="CM13752" t="str">
        <x:v>B900</x:v>
      </x:c>
      <x:c r="CN13752" t="str">
        <x:v>D21</x:v>
      </x:c>
      <x:c r="CO13752" t="n">
        <x:f>IFERROR(IF(AND(TYPE('Workbook_Formula_Guard'!B900)=TYPE(CN13752),ISBLANK('Workbook_Formula_Guard'!B900)=ISBLANK(CN13752),EXACT('Workbook_Formula_Guard'!B900,CN13752)),0,1),1)</x:f>
        <x:v>0</x:v>
      </x:c>
    </x:row>
    <x:row r="13753">
      <x:c r="CL13753" t="str">
        <x:v>Workbook_Formula_Guard</x:v>
      </x:c>
      <x:c r="CM13753" t="str">
        <x:v>C900</x:v>
      </x:c>
      <x:c r="CN13753" t="inlineStr">
        <x:is>
          <x:t>F:=IF(COUNTIFS(Impact_Input!$B$7:$B$20,"B",Impact_Input!$C$7:$C$20,$A21,Impact_Input!$D$7:$D$20,D$17,Impact_Input!$N$7:$N$20,"INVALID_INPUT")&gt;0,"INVALID_INPUT",IF(COUNTIFS(Impact_Input!$B$7:$B$20,"B",Impact_Input!$C$7:$C$20,$A21,Impact_Input!$D$7:$D$20,D$17,Impact_Input!$N$7:$N$20,"UNKNOWN_INPUT")&gt;0,"UNKNOWN_IMPACT",TANH(Parameters!$B$24*SUMIFS(Impact_Input!$N:$N,Impact_Input!$B:$B,"B",Impact_Input!$C:$C,$A21,Impact_Input!$D:$D,D$17))))</x:t>
        </x:is>
      </x:c>
      <x:c r="CO13753" t="n">
        <x:f>IFERROR(IF(AND(TYPE('Workbook_Formula_Guard'!C900)=TYPE(CN13753),ISBLANK('Workbook_Formula_Guard'!C900)=ISBLANK(CN13753),EXACT('Workbook_Formula_Guard'!C900,CN13753)),0,1),1)</x:f>
        <x:v>0</x:v>
      </x:c>
    </x:row>
    <x:row r="13754">
      <x:c r="CL13754" t="str">
        <x:v>Workbook_Formula_Guard</x:v>
      </x:c>
      <x:c r="CM13754" t="str">
        <x:v>A901</x:v>
      </x:c>
      <x:c r="CN13754" t="str">
        <x:v>I_prop</x:v>
      </x:c>
      <x:c r="CO13754" t="n">
        <x:f>IFERROR(IF(AND(TYPE('Workbook_Formula_Guard'!A901)=TYPE(CN13754),ISBLANK('Workbook_Formula_Guard'!A901)=ISBLANK(CN13754),EXACT('Workbook_Formula_Guard'!A901,CN13754)),0,1),1)</x:f>
        <x:v>0</x:v>
      </x:c>
    </x:row>
    <x:row r="13755">
      <x:c r="CL13755" t="str">
        <x:v>Workbook_Formula_Guard</x:v>
      </x:c>
      <x:c r="CM13755" t="str">
        <x:v>B901</x:v>
      </x:c>
      <x:c r="CN13755" t="str">
        <x:v>E21</x:v>
      </x:c>
      <x:c r="CO13755" t="n">
        <x:f>IFERROR(IF(AND(TYPE('Workbook_Formula_Guard'!B901)=TYPE(CN13755),ISBLANK('Workbook_Formula_Guard'!B901)=ISBLANK(CN13755),EXACT('Workbook_Formula_Guard'!B901,CN13755)),0,1),1)</x:f>
        <x:v>0</x:v>
      </x:c>
    </x:row>
    <x:row r="13756">
      <x:c r="CL13756" t="str">
        <x:v>Workbook_Formula_Guard</x:v>
      </x:c>
      <x:c r="CM13756" t="str">
        <x:v>C901</x:v>
      </x:c>
      <x:c r="CN13756" t="inlineStr">
        <x:is>
          <x:t>F:=IF(COUNTIFS(Impact_Input!$B$7:$B$20,"B",Impact_Input!$C$7:$C$20,$A21,Impact_Input!$D$7:$D$20,E$17,Impact_Input!$N$7:$N$20,"INVALID_INPUT")&gt;0,"INVALID_INPUT",IF(COUNTIFS(Impact_Input!$B$7:$B$20,"B",Impact_Input!$C$7:$C$20,$A21,Impact_Input!$D$7:$D$20,E$17,Impact_Input!$N$7:$N$20,"UNKNOWN_INPUT")&gt;0,"UNKNOWN_IMPACT",TANH(Parameters!$B$24*SUMIFS(Impact_Input!$N:$N,Impact_Input!$B:$B,"B",Impact_Input!$C:$C,$A21,Impact_Input!$D:$D,E$17))))</x:t>
        </x:is>
      </x:c>
      <x:c r="CO13756" t="n">
        <x:f>IFERROR(IF(AND(TYPE('Workbook_Formula_Guard'!C901)=TYPE(CN13756),ISBLANK('Workbook_Formula_Guard'!C901)=ISBLANK(CN13756),EXACT('Workbook_Formula_Guard'!C901,CN13756)),0,1),1)</x:f>
        <x:v>0</x:v>
      </x:c>
    </x:row>
    <x:row r="13757">
      <x:c r="CL13757" t="str">
        <x:v>Workbook_Formula_Guard</x:v>
      </x:c>
      <x:c r="CM13757" t="str">
        <x:v>A902</x:v>
      </x:c>
      <x:c r="CN13757" t="str">
        <x:v>I_prop</x:v>
      </x:c>
      <x:c r="CO13757" t="n">
        <x:f>IFERROR(IF(AND(TYPE('Workbook_Formula_Guard'!A902)=TYPE(CN13757),ISBLANK('Workbook_Formula_Guard'!A902)=ISBLANK(CN13757),EXACT('Workbook_Formula_Guard'!A902,CN13757)),0,1),1)</x:f>
        <x:v>0</x:v>
      </x:c>
    </x:row>
    <x:row r="13758">
      <x:c r="CL13758" t="str">
        <x:v>Workbook_Formula_Guard</x:v>
      </x:c>
      <x:c r="CM13758" t="str">
        <x:v>B902</x:v>
      </x:c>
      <x:c r="CN13758" t="str">
        <x:v>F21</x:v>
      </x:c>
      <x:c r="CO13758" t="n">
        <x:f>IFERROR(IF(AND(TYPE('Workbook_Formula_Guard'!B902)=TYPE(CN13758),ISBLANK('Workbook_Formula_Guard'!B902)=ISBLANK(CN13758),EXACT('Workbook_Formula_Guard'!B902,CN13758)),0,1),1)</x:f>
        <x:v>0</x:v>
      </x:c>
    </x:row>
    <x:row r="13759">
      <x:c r="CL13759" t="str">
        <x:v>Workbook_Formula_Guard</x:v>
      </x:c>
      <x:c r="CM13759" t="str">
        <x:v>C902</x:v>
      </x:c>
      <x:c r="CN13759" t="inlineStr">
        <x:is>
          <x:t>F:=IF(COUNTIFS(Impact_Input!$B$7:$B$20,"B",Impact_Input!$C$7:$C$20,$A21,Impact_Input!$D$7:$D$20,F$17,Impact_Input!$N$7:$N$20,"INVALID_INPUT")&gt;0,"INVALID_INPUT",IF(COUNTIFS(Impact_Input!$B$7:$B$20,"B",Impact_Input!$C$7:$C$20,$A21,Impact_Input!$D$7:$D$20,F$17,Impact_Input!$N$7:$N$20,"UNKNOWN_INPUT")&gt;0,"UNKNOWN_IMPACT",TANH(Parameters!$B$24*SUMIFS(Impact_Input!$N:$N,Impact_Input!$B:$B,"B",Impact_Input!$C:$C,$A21,Impact_Input!$D:$D,F$17))))</x:t>
        </x:is>
      </x:c>
      <x:c r="CO13759" t="n">
        <x:f>IFERROR(IF(AND(TYPE('Workbook_Formula_Guard'!C902)=TYPE(CN13759),ISBLANK('Workbook_Formula_Guard'!C902)=ISBLANK(CN13759),EXACT('Workbook_Formula_Guard'!C902,CN13759)),0,1),1)</x:f>
        <x:v>0</x:v>
      </x:c>
    </x:row>
    <x:row r="13760">
      <x:c r="CL13760" t="str">
        <x:v>Workbook_Formula_Guard</x:v>
      </x:c>
      <x:c r="CM13760" t="str">
        <x:v>A903</x:v>
      </x:c>
      <x:c r="CN13760" t="str">
        <x:v>I_prop</x:v>
      </x:c>
      <x:c r="CO13760" t="n">
        <x:f>IFERROR(IF(AND(TYPE('Workbook_Formula_Guard'!A903)=TYPE(CN13760),ISBLANK('Workbook_Formula_Guard'!A903)=ISBLANK(CN13760),EXACT('Workbook_Formula_Guard'!A903,CN13760)),0,1),1)</x:f>
        <x:v>0</x:v>
      </x:c>
    </x:row>
    <x:row r="13761">
      <x:c r="CL13761" t="str">
        <x:v>Workbook_Formula_Guard</x:v>
      </x:c>
      <x:c r="CM13761" t="str">
        <x:v>B903</x:v>
      </x:c>
      <x:c r="CN13761" t="str">
        <x:v>G21</x:v>
      </x:c>
      <x:c r="CO13761" t="n">
        <x:f>IFERROR(IF(AND(TYPE('Workbook_Formula_Guard'!B903)=TYPE(CN13761),ISBLANK('Workbook_Formula_Guard'!B903)=ISBLANK(CN13761),EXACT('Workbook_Formula_Guard'!B903,CN13761)),0,1),1)</x:f>
        <x:v>0</x:v>
      </x:c>
    </x:row>
    <x:row r="13762">
      <x:c r="CL13762" t="str">
        <x:v>Workbook_Formula_Guard</x:v>
      </x:c>
      <x:c r="CM13762" t="str">
        <x:v>C903</x:v>
      </x:c>
      <x:c r="CN13762" t="inlineStr">
        <x:is>
          <x:t>F:=IF(COUNTIFS(Impact_Input!$B$7:$B$20,"B",Impact_Input!$C$7:$C$20,$A21,Impact_Input!$D$7:$D$20,G$17,Impact_Input!$N$7:$N$20,"INVALID_INPUT")&gt;0,"INVALID_INPUT",IF(COUNTIFS(Impact_Input!$B$7:$B$20,"B",Impact_Input!$C$7:$C$20,$A21,Impact_Input!$D$7:$D$20,G$17,Impact_Input!$N$7:$N$20,"UNKNOWN_INPUT")&gt;0,"UNKNOWN_IMPACT",TANH(Parameters!$B$24*SUMIFS(Impact_Input!$N:$N,Impact_Input!$B:$B,"B",Impact_Input!$C:$C,$A21,Impact_Input!$D:$D,G$17))))</x:t>
        </x:is>
      </x:c>
      <x:c r="CO13762" t="n">
        <x:f>IFERROR(IF(AND(TYPE('Workbook_Formula_Guard'!C903)=TYPE(CN13762),ISBLANK('Workbook_Formula_Guard'!C903)=ISBLANK(CN13762),EXACT('Workbook_Formula_Guard'!C903,CN13762)),0,1),1)</x:f>
        <x:v>0</x:v>
      </x:c>
    </x:row>
    <x:row r="13763">
      <x:c r="CL13763" t="str">
        <x:v>Workbook_Formula_Guard</x:v>
      </x:c>
      <x:c r="CM13763" t="str">
        <x:v>A904</x:v>
      </x:c>
      <x:c r="CN13763" t="str">
        <x:v>I_prop</x:v>
      </x:c>
      <x:c r="CO13763" t="n">
        <x:f>IFERROR(IF(AND(TYPE('Workbook_Formula_Guard'!A904)=TYPE(CN13763),ISBLANK('Workbook_Formula_Guard'!A904)=ISBLANK(CN13763),EXACT('Workbook_Formula_Guard'!A904,CN13763)),0,1),1)</x:f>
        <x:v>0</x:v>
      </x:c>
    </x:row>
    <x:row r="13764">
      <x:c r="CL13764" t="str">
        <x:v>Workbook_Formula_Guard</x:v>
      </x:c>
      <x:c r="CM13764" t="str">
        <x:v>B904</x:v>
      </x:c>
      <x:c r="CN13764" t="str">
        <x:v>H21</x:v>
      </x:c>
      <x:c r="CO13764" t="n">
        <x:f>IFERROR(IF(AND(TYPE('Workbook_Formula_Guard'!B904)=TYPE(CN13764),ISBLANK('Workbook_Formula_Guard'!B904)=ISBLANK(CN13764),EXACT('Workbook_Formula_Guard'!B904,CN13764)),0,1),1)</x:f>
        <x:v>0</x:v>
      </x:c>
    </x:row>
    <x:row r="13765">
      <x:c r="CL13765" t="str">
        <x:v>Workbook_Formula_Guard</x:v>
      </x:c>
      <x:c r="CM13765" t="str">
        <x:v>C904</x:v>
      </x:c>
      <x:c r="CN13765" t="inlineStr">
        <x:is>
          <x:t>F:=IF(COUNTIFS(Impact_Input!$B$7:$B$20,"B",Impact_Input!$C$7:$C$20,$A21,Impact_Input!$D$7:$D$20,H$17,Impact_Input!$N$7:$N$20,"INVALID_INPUT")&gt;0,"INVALID_INPUT",IF(COUNTIFS(Impact_Input!$B$7:$B$20,"B",Impact_Input!$C$7:$C$20,$A21,Impact_Input!$D$7:$D$20,H$17,Impact_Input!$N$7:$N$20,"UNKNOWN_INPUT")&gt;0,"UNKNOWN_IMPACT",TANH(Parameters!$B$24*SUMIFS(Impact_Input!$N:$N,Impact_Input!$B:$B,"B",Impact_Input!$C:$C,$A21,Impact_Input!$D:$D,H$17))))</x:t>
        </x:is>
      </x:c>
      <x:c r="CO13765" t="n">
        <x:f>IFERROR(IF(AND(TYPE('Workbook_Formula_Guard'!C904)=TYPE(CN13765),ISBLANK('Workbook_Formula_Guard'!C904)=ISBLANK(CN13765),EXACT('Workbook_Formula_Guard'!C904,CN13765)),0,1),1)</x:f>
        <x:v>0</x:v>
      </x:c>
    </x:row>
    <x:row r="13766">
      <x:c r="CL13766" t="str">
        <x:v>Workbook_Formula_Guard</x:v>
      </x:c>
      <x:c r="CM13766" t="str">
        <x:v>A905</x:v>
      </x:c>
      <x:c r="CN13766" t="str">
        <x:v>I_prop</x:v>
      </x:c>
      <x:c r="CO13766" t="n">
        <x:f>IFERROR(IF(AND(TYPE('Workbook_Formula_Guard'!A905)=TYPE(CN13766),ISBLANK('Workbook_Formula_Guard'!A905)=ISBLANK(CN13766),EXACT('Workbook_Formula_Guard'!A905,CN13766)),0,1),1)</x:f>
        <x:v>0</x:v>
      </x:c>
    </x:row>
    <x:row r="13767">
      <x:c r="CL13767" t="str">
        <x:v>Workbook_Formula_Guard</x:v>
      </x:c>
      <x:c r="CM13767" t="str">
        <x:v>B905</x:v>
      </x:c>
      <x:c r="CN13767" t="str">
        <x:v>B22</x:v>
      </x:c>
      <x:c r="CO13767" t="n">
        <x:f>IFERROR(IF(AND(TYPE('Workbook_Formula_Guard'!B905)=TYPE(CN13767),ISBLANK('Workbook_Formula_Guard'!B905)=ISBLANK(CN13767),EXACT('Workbook_Formula_Guard'!B905,CN13767)),0,1),1)</x:f>
        <x:v>0</x:v>
      </x:c>
    </x:row>
    <x:row r="13768">
      <x:c r="CL13768" t="str">
        <x:v>Workbook_Formula_Guard</x:v>
      </x:c>
      <x:c r="CM13768" t="str">
        <x:v>C905</x:v>
      </x:c>
      <x:c r="CN13768" t="inlineStr">
        <x:is>
          <x:t>F:=IF(COUNTIFS(Impact_Input!$B$7:$B$20,"B",Impact_Input!$C$7:$C$20,$A22,Impact_Input!$D$7:$D$20,B$17,Impact_Input!$N$7:$N$20,"INVALID_INPUT")&gt;0,"INVALID_INPUT",IF(COUNTIFS(Impact_Input!$B$7:$B$20,"B",Impact_Input!$C$7:$C$20,$A22,Impact_Input!$D$7:$D$20,B$17,Impact_Input!$N$7:$N$20,"UNKNOWN_INPUT")&gt;0,"UNKNOWN_IMPACT",TANH(Parameters!$B$24*SUMIFS(Impact_Input!$N:$N,Impact_Input!$B:$B,"B",Impact_Input!$C:$C,$A22,Impact_Input!$D:$D,B$17))))</x:t>
        </x:is>
      </x:c>
      <x:c r="CO13768" t="n">
        <x:f>IFERROR(IF(AND(TYPE('Workbook_Formula_Guard'!C905)=TYPE(CN13768),ISBLANK('Workbook_Formula_Guard'!C905)=ISBLANK(CN13768),EXACT('Workbook_Formula_Guard'!C905,CN13768)),0,1),1)</x:f>
        <x:v>0</x:v>
      </x:c>
    </x:row>
    <x:row r="13769">
      <x:c r="CL13769" t="str">
        <x:v>Workbook_Formula_Guard</x:v>
      </x:c>
      <x:c r="CM13769" t="str">
        <x:v>A906</x:v>
      </x:c>
      <x:c r="CN13769" t="str">
        <x:v>I_prop</x:v>
      </x:c>
      <x:c r="CO13769" t="n">
        <x:f>IFERROR(IF(AND(TYPE('Workbook_Formula_Guard'!A906)=TYPE(CN13769),ISBLANK('Workbook_Formula_Guard'!A906)=ISBLANK(CN13769),EXACT('Workbook_Formula_Guard'!A906,CN13769)),0,1),1)</x:f>
        <x:v>0</x:v>
      </x:c>
    </x:row>
    <x:row r="13770">
      <x:c r="CL13770" t="str">
        <x:v>Workbook_Formula_Guard</x:v>
      </x:c>
      <x:c r="CM13770" t="str">
        <x:v>B906</x:v>
      </x:c>
      <x:c r="CN13770" t="str">
        <x:v>C22</x:v>
      </x:c>
      <x:c r="CO13770" t="n">
        <x:f>IFERROR(IF(AND(TYPE('Workbook_Formula_Guard'!B906)=TYPE(CN13770),ISBLANK('Workbook_Formula_Guard'!B906)=ISBLANK(CN13770),EXACT('Workbook_Formula_Guard'!B906,CN13770)),0,1),1)</x:f>
        <x:v>0</x:v>
      </x:c>
    </x:row>
    <x:row r="13771">
      <x:c r="CL13771" t="str">
        <x:v>Workbook_Formula_Guard</x:v>
      </x:c>
      <x:c r="CM13771" t="str">
        <x:v>C906</x:v>
      </x:c>
      <x:c r="CN13771" t="inlineStr">
        <x:is>
          <x:t>F:=IF(COUNTIFS(Impact_Input!$B$7:$B$20,"B",Impact_Input!$C$7:$C$20,$A22,Impact_Input!$D$7:$D$20,C$17,Impact_Input!$N$7:$N$20,"INVALID_INPUT")&gt;0,"INVALID_INPUT",IF(COUNTIFS(Impact_Input!$B$7:$B$20,"B",Impact_Input!$C$7:$C$20,$A22,Impact_Input!$D$7:$D$20,C$17,Impact_Input!$N$7:$N$20,"UNKNOWN_INPUT")&gt;0,"UNKNOWN_IMPACT",TANH(Parameters!$B$24*SUMIFS(Impact_Input!$N:$N,Impact_Input!$B:$B,"B",Impact_Input!$C:$C,$A22,Impact_Input!$D:$D,C$17))))</x:t>
        </x:is>
      </x:c>
      <x:c r="CO13771" t="n">
        <x:f>IFERROR(IF(AND(TYPE('Workbook_Formula_Guard'!C906)=TYPE(CN13771),ISBLANK('Workbook_Formula_Guard'!C906)=ISBLANK(CN13771),EXACT('Workbook_Formula_Guard'!C906,CN13771)),0,1),1)</x:f>
        <x:v>0</x:v>
      </x:c>
    </x:row>
    <x:row r="13772">
      <x:c r="CL13772" t="str">
        <x:v>Workbook_Formula_Guard</x:v>
      </x:c>
      <x:c r="CM13772" t="str">
        <x:v>A907</x:v>
      </x:c>
      <x:c r="CN13772" t="str">
        <x:v>I_prop</x:v>
      </x:c>
      <x:c r="CO13772" t="n">
        <x:f>IFERROR(IF(AND(TYPE('Workbook_Formula_Guard'!A907)=TYPE(CN13772),ISBLANK('Workbook_Formula_Guard'!A907)=ISBLANK(CN13772),EXACT('Workbook_Formula_Guard'!A907,CN13772)),0,1),1)</x:f>
        <x:v>0</x:v>
      </x:c>
    </x:row>
    <x:row r="13773">
      <x:c r="CL13773" t="str">
        <x:v>Workbook_Formula_Guard</x:v>
      </x:c>
      <x:c r="CM13773" t="str">
        <x:v>B907</x:v>
      </x:c>
      <x:c r="CN13773" t="str">
        <x:v>D22</x:v>
      </x:c>
      <x:c r="CO13773" t="n">
        <x:f>IFERROR(IF(AND(TYPE('Workbook_Formula_Guard'!B907)=TYPE(CN13773),ISBLANK('Workbook_Formula_Guard'!B907)=ISBLANK(CN13773),EXACT('Workbook_Formula_Guard'!B907,CN13773)),0,1),1)</x:f>
        <x:v>0</x:v>
      </x:c>
    </x:row>
    <x:row r="13774">
      <x:c r="CL13774" t="str">
        <x:v>Workbook_Formula_Guard</x:v>
      </x:c>
      <x:c r="CM13774" t="str">
        <x:v>C907</x:v>
      </x:c>
      <x:c r="CN13774" t="inlineStr">
        <x:is>
          <x:t>F:=IF(COUNTIFS(Impact_Input!$B$7:$B$20,"B",Impact_Input!$C$7:$C$20,$A22,Impact_Input!$D$7:$D$20,D$17,Impact_Input!$N$7:$N$20,"INVALID_INPUT")&gt;0,"INVALID_INPUT",IF(COUNTIFS(Impact_Input!$B$7:$B$20,"B",Impact_Input!$C$7:$C$20,$A22,Impact_Input!$D$7:$D$20,D$17,Impact_Input!$N$7:$N$20,"UNKNOWN_INPUT")&gt;0,"UNKNOWN_IMPACT",TANH(Parameters!$B$24*SUMIFS(Impact_Input!$N:$N,Impact_Input!$B:$B,"B",Impact_Input!$C:$C,$A22,Impact_Input!$D:$D,D$17))))</x:t>
        </x:is>
      </x:c>
      <x:c r="CO13774" t="n">
        <x:f>IFERROR(IF(AND(TYPE('Workbook_Formula_Guard'!C907)=TYPE(CN13774),ISBLANK('Workbook_Formula_Guard'!C907)=ISBLANK(CN13774),EXACT('Workbook_Formula_Guard'!C907,CN13774)),0,1),1)</x:f>
        <x:v>0</x:v>
      </x:c>
    </x:row>
    <x:row r="13775">
      <x:c r="CL13775" t="str">
        <x:v>Workbook_Formula_Guard</x:v>
      </x:c>
      <x:c r="CM13775" t="str">
        <x:v>A908</x:v>
      </x:c>
      <x:c r="CN13775" t="str">
        <x:v>I_prop</x:v>
      </x:c>
      <x:c r="CO13775" t="n">
        <x:f>IFERROR(IF(AND(TYPE('Workbook_Formula_Guard'!A908)=TYPE(CN13775),ISBLANK('Workbook_Formula_Guard'!A908)=ISBLANK(CN13775),EXACT('Workbook_Formula_Guard'!A908,CN13775)),0,1),1)</x:f>
        <x:v>0</x:v>
      </x:c>
    </x:row>
    <x:row r="13776">
      <x:c r="CL13776" t="str">
        <x:v>Workbook_Formula_Guard</x:v>
      </x:c>
      <x:c r="CM13776" t="str">
        <x:v>B908</x:v>
      </x:c>
      <x:c r="CN13776" t="str">
        <x:v>E22</x:v>
      </x:c>
      <x:c r="CO13776" t="n">
        <x:f>IFERROR(IF(AND(TYPE('Workbook_Formula_Guard'!B908)=TYPE(CN13776),ISBLANK('Workbook_Formula_Guard'!B908)=ISBLANK(CN13776),EXACT('Workbook_Formula_Guard'!B908,CN13776)),0,1),1)</x:f>
        <x:v>0</x:v>
      </x:c>
    </x:row>
    <x:row r="13777">
      <x:c r="CL13777" t="str">
        <x:v>Workbook_Formula_Guard</x:v>
      </x:c>
      <x:c r="CM13777" t="str">
        <x:v>C908</x:v>
      </x:c>
      <x:c r="CN13777" t="inlineStr">
        <x:is>
          <x:t>F:=IF(COUNTIFS(Impact_Input!$B$7:$B$20,"B",Impact_Input!$C$7:$C$20,$A22,Impact_Input!$D$7:$D$20,E$17,Impact_Input!$N$7:$N$20,"INVALID_INPUT")&gt;0,"INVALID_INPUT",IF(COUNTIFS(Impact_Input!$B$7:$B$20,"B",Impact_Input!$C$7:$C$20,$A22,Impact_Input!$D$7:$D$20,E$17,Impact_Input!$N$7:$N$20,"UNKNOWN_INPUT")&gt;0,"UNKNOWN_IMPACT",TANH(Parameters!$B$24*SUMIFS(Impact_Input!$N:$N,Impact_Input!$B:$B,"B",Impact_Input!$C:$C,$A22,Impact_Input!$D:$D,E$17))))</x:t>
        </x:is>
      </x:c>
      <x:c r="CO13777" t="n">
        <x:f>IFERROR(IF(AND(TYPE('Workbook_Formula_Guard'!C908)=TYPE(CN13777),ISBLANK('Workbook_Formula_Guard'!C908)=ISBLANK(CN13777),EXACT('Workbook_Formula_Guard'!C908,CN13777)),0,1),1)</x:f>
        <x:v>0</x:v>
      </x:c>
    </x:row>
    <x:row r="13778">
      <x:c r="CL13778" t="str">
        <x:v>Workbook_Formula_Guard</x:v>
      </x:c>
      <x:c r="CM13778" t="str">
        <x:v>A909</x:v>
      </x:c>
      <x:c r="CN13778" t="str">
        <x:v>I_prop</x:v>
      </x:c>
      <x:c r="CO13778" t="n">
        <x:f>IFERROR(IF(AND(TYPE('Workbook_Formula_Guard'!A909)=TYPE(CN13778),ISBLANK('Workbook_Formula_Guard'!A909)=ISBLANK(CN13778),EXACT('Workbook_Formula_Guard'!A909,CN13778)),0,1),1)</x:f>
        <x:v>0</x:v>
      </x:c>
    </x:row>
    <x:row r="13779">
      <x:c r="CL13779" t="str">
        <x:v>Workbook_Formula_Guard</x:v>
      </x:c>
      <x:c r="CM13779" t="str">
        <x:v>B909</x:v>
      </x:c>
      <x:c r="CN13779" t="str">
        <x:v>F22</x:v>
      </x:c>
      <x:c r="CO13779" t="n">
        <x:f>IFERROR(IF(AND(TYPE('Workbook_Formula_Guard'!B909)=TYPE(CN13779),ISBLANK('Workbook_Formula_Guard'!B909)=ISBLANK(CN13779),EXACT('Workbook_Formula_Guard'!B909,CN13779)),0,1),1)</x:f>
        <x:v>0</x:v>
      </x:c>
    </x:row>
    <x:row r="13780">
      <x:c r="CL13780" t="str">
        <x:v>Workbook_Formula_Guard</x:v>
      </x:c>
      <x:c r="CM13780" t="str">
        <x:v>C909</x:v>
      </x:c>
      <x:c r="CN13780" t="inlineStr">
        <x:is>
          <x:t>F:=IF(COUNTIFS(Impact_Input!$B$7:$B$20,"B",Impact_Input!$C$7:$C$20,$A22,Impact_Input!$D$7:$D$20,F$17,Impact_Input!$N$7:$N$20,"INVALID_INPUT")&gt;0,"INVALID_INPUT",IF(COUNTIFS(Impact_Input!$B$7:$B$20,"B",Impact_Input!$C$7:$C$20,$A22,Impact_Input!$D$7:$D$20,F$17,Impact_Input!$N$7:$N$20,"UNKNOWN_INPUT")&gt;0,"UNKNOWN_IMPACT",TANH(Parameters!$B$24*SUMIFS(Impact_Input!$N:$N,Impact_Input!$B:$B,"B",Impact_Input!$C:$C,$A22,Impact_Input!$D:$D,F$17))))</x:t>
        </x:is>
      </x:c>
      <x:c r="CO13780" t="n">
        <x:f>IFERROR(IF(AND(TYPE('Workbook_Formula_Guard'!C909)=TYPE(CN13780),ISBLANK('Workbook_Formula_Guard'!C909)=ISBLANK(CN13780),EXACT('Workbook_Formula_Guard'!C909,CN13780)),0,1),1)</x:f>
        <x:v>0</x:v>
      </x:c>
    </x:row>
    <x:row r="13781">
      <x:c r="CL13781" t="str">
        <x:v>Workbook_Formula_Guard</x:v>
      </x:c>
      <x:c r="CM13781" t="str">
        <x:v>A910</x:v>
      </x:c>
      <x:c r="CN13781" t="str">
        <x:v>I_prop</x:v>
      </x:c>
      <x:c r="CO13781" t="n">
        <x:f>IFERROR(IF(AND(TYPE('Workbook_Formula_Guard'!A910)=TYPE(CN13781),ISBLANK('Workbook_Formula_Guard'!A910)=ISBLANK(CN13781),EXACT('Workbook_Formula_Guard'!A910,CN13781)),0,1),1)</x:f>
        <x:v>0</x:v>
      </x:c>
    </x:row>
    <x:row r="13782">
      <x:c r="CL13782" t="str">
        <x:v>Workbook_Formula_Guard</x:v>
      </x:c>
      <x:c r="CM13782" t="str">
        <x:v>B910</x:v>
      </x:c>
      <x:c r="CN13782" t="str">
        <x:v>G22</x:v>
      </x:c>
      <x:c r="CO13782" t="n">
        <x:f>IFERROR(IF(AND(TYPE('Workbook_Formula_Guard'!B910)=TYPE(CN13782),ISBLANK('Workbook_Formula_Guard'!B910)=ISBLANK(CN13782),EXACT('Workbook_Formula_Guard'!B910,CN13782)),0,1),1)</x:f>
        <x:v>0</x:v>
      </x:c>
    </x:row>
    <x:row r="13783">
      <x:c r="CL13783" t="str">
        <x:v>Workbook_Formula_Guard</x:v>
      </x:c>
      <x:c r="CM13783" t="str">
        <x:v>C910</x:v>
      </x:c>
      <x:c r="CN13783" t="inlineStr">
        <x:is>
          <x:t>F:=IF(COUNTIFS(Impact_Input!$B$7:$B$20,"B",Impact_Input!$C$7:$C$20,$A22,Impact_Input!$D$7:$D$20,G$17,Impact_Input!$N$7:$N$20,"INVALID_INPUT")&gt;0,"INVALID_INPUT",IF(COUNTIFS(Impact_Input!$B$7:$B$20,"B",Impact_Input!$C$7:$C$20,$A22,Impact_Input!$D$7:$D$20,G$17,Impact_Input!$N$7:$N$20,"UNKNOWN_INPUT")&gt;0,"UNKNOWN_IMPACT",TANH(Parameters!$B$24*SUMIFS(Impact_Input!$N:$N,Impact_Input!$B:$B,"B",Impact_Input!$C:$C,$A22,Impact_Input!$D:$D,G$17))))</x:t>
        </x:is>
      </x:c>
      <x:c r="CO13783" t="n">
        <x:f>IFERROR(IF(AND(TYPE('Workbook_Formula_Guard'!C910)=TYPE(CN13783),ISBLANK('Workbook_Formula_Guard'!C910)=ISBLANK(CN13783),EXACT('Workbook_Formula_Guard'!C910,CN13783)),0,1),1)</x:f>
        <x:v>0</x:v>
      </x:c>
    </x:row>
    <x:row r="13784">
      <x:c r="CL13784" t="str">
        <x:v>Workbook_Formula_Guard</x:v>
      </x:c>
      <x:c r="CM13784" t="str">
        <x:v>A911</x:v>
      </x:c>
      <x:c r="CN13784" t="str">
        <x:v>I_prop</x:v>
      </x:c>
      <x:c r="CO13784" t="n">
        <x:f>IFERROR(IF(AND(TYPE('Workbook_Formula_Guard'!A911)=TYPE(CN13784),ISBLANK('Workbook_Formula_Guard'!A911)=ISBLANK(CN13784),EXACT('Workbook_Formula_Guard'!A911,CN13784)),0,1),1)</x:f>
        <x:v>0</x:v>
      </x:c>
    </x:row>
    <x:row r="13785">
      <x:c r="CL13785" t="str">
        <x:v>Workbook_Formula_Guard</x:v>
      </x:c>
      <x:c r="CM13785" t="str">
        <x:v>B911</x:v>
      </x:c>
      <x:c r="CN13785" t="str">
        <x:v>H22</x:v>
      </x:c>
      <x:c r="CO13785" t="n">
        <x:f>IFERROR(IF(AND(TYPE('Workbook_Formula_Guard'!B911)=TYPE(CN13785),ISBLANK('Workbook_Formula_Guard'!B911)=ISBLANK(CN13785),EXACT('Workbook_Formula_Guard'!B911,CN13785)),0,1),1)</x:f>
        <x:v>0</x:v>
      </x:c>
    </x:row>
    <x:row r="13786">
      <x:c r="CL13786" t="str">
        <x:v>Workbook_Formula_Guard</x:v>
      </x:c>
      <x:c r="CM13786" t="str">
        <x:v>C911</x:v>
      </x:c>
      <x:c r="CN13786" t="inlineStr">
        <x:is>
          <x:t>F:=IF(COUNTIFS(Impact_Input!$B$7:$B$20,"B",Impact_Input!$C$7:$C$20,$A22,Impact_Input!$D$7:$D$20,H$17,Impact_Input!$N$7:$N$20,"INVALID_INPUT")&gt;0,"INVALID_INPUT",IF(COUNTIFS(Impact_Input!$B$7:$B$20,"B",Impact_Input!$C$7:$C$20,$A22,Impact_Input!$D$7:$D$20,H$17,Impact_Input!$N$7:$N$20,"UNKNOWN_INPUT")&gt;0,"UNKNOWN_IMPACT",TANH(Parameters!$B$24*SUMIFS(Impact_Input!$N:$N,Impact_Input!$B:$B,"B",Impact_Input!$C:$C,$A22,Impact_Input!$D:$D,H$17))))</x:t>
        </x:is>
      </x:c>
      <x:c r="CO13786" t="n">
        <x:f>IFERROR(IF(AND(TYPE('Workbook_Formula_Guard'!C911)=TYPE(CN13786),ISBLANK('Workbook_Formula_Guard'!C911)=ISBLANK(CN13786),EXACT('Workbook_Formula_Guard'!C911,CN13786)),0,1),1)</x:f>
        <x:v>0</x:v>
      </x:c>
    </x:row>
    <x:row r="13787">
      <x:c r="CL13787" t="str">
        <x:v>Workbook_Formula_Guard</x:v>
      </x:c>
      <x:c r="CM13787" t="str">
        <x:v>A912</x:v>
      </x:c>
      <x:c r="CN13787" t="str">
        <x:v>I_prop</x:v>
      </x:c>
      <x:c r="CO13787" t="n">
        <x:f>IFERROR(IF(AND(TYPE('Workbook_Formula_Guard'!A912)=TYPE(CN13787),ISBLANK('Workbook_Formula_Guard'!A912)=ISBLANK(CN13787),EXACT('Workbook_Formula_Guard'!A912,CN13787)),0,1),1)</x:f>
        <x:v>0</x:v>
      </x:c>
    </x:row>
    <x:row r="13788">
      <x:c r="CL13788" t="str">
        <x:v>Workbook_Formula_Guard</x:v>
      </x:c>
      <x:c r="CM13788" t="str">
        <x:v>B912</x:v>
      </x:c>
      <x:c r="CN13788" t="str">
        <x:v>B23</x:v>
      </x:c>
      <x:c r="CO13788" t="n">
        <x:f>IFERROR(IF(AND(TYPE('Workbook_Formula_Guard'!B912)=TYPE(CN13788),ISBLANK('Workbook_Formula_Guard'!B912)=ISBLANK(CN13788),EXACT('Workbook_Formula_Guard'!B912,CN13788)),0,1),1)</x:f>
        <x:v>0</x:v>
      </x:c>
    </x:row>
    <x:row r="13789">
      <x:c r="CL13789" t="str">
        <x:v>Workbook_Formula_Guard</x:v>
      </x:c>
      <x:c r="CM13789" t="str">
        <x:v>C912</x:v>
      </x:c>
      <x:c r="CN13789" t="inlineStr">
        <x:is>
          <x:t>F:=IF(COUNTIFS(Impact_Input!$B$7:$B$20,"B",Impact_Input!$C$7:$C$20,$A23,Impact_Input!$D$7:$D$20,B$17,Impact_Input!$N$7:$N$20,"INVALID_INPUT")&gt;0,"INVALID_INPUT",IF(COUNTIFS(Impact_Input!$B$7:$B$20,"B",Impact_Input!$C$7:$C$20,$A23,Impact_Input!$D$7:$D$20,B$17,Impact_Input!$N$7:$N$20,"UNKNOWN_INPUT")&gt;0,"UNKNOWN_IMPACT",TANH(Parameters!$B$24*SUMIFS(Impact_Input!$N:$N,Impact_Input!$B:$B,"B",Impact_Input!$C:$C,$A23,Impact_Input!$D:$D,B$17))))</x:t>
        </x:is>
      </x:c>
      <x:c r="CO13789" t="n">
        <x:f>IFERROR(IF(AND(TYPE('Workbook_Formula_Guard'!C912)=TYPE(CN13789),ISBLANK('Workbook_Formula_Guard'!C912)=ISBLANK(CN13789),EXACT('Workbook_Formula_Guard'!C912,CN13789)),0,1),1)</x:f>
        <x:v>0</x:v>
      </x:c>
    </x:row>
    <x:row r="13790">
      <x:c r="CL13790" t="str">
        <x:v>Workbook_Formula_Guard</x:v>
      </x:c>
      <x:c r="CM13790" t="str">
        <x:v>A913</x:v>
      </x:c>
      <x:c r="CN13790" t="str">
        <x:v>I_prop</x:v>
      </x:c>
      <x:c r="CO13790" t="n">
        <x:f>IFERROR(IF(AND(TYPE('Workbook_Formula_Guard'!A913)=TYPE(CN13790),ISBLANK('Workbook_Formula_Guard'!A913)=ISBLANK(CN13790),EXACT('Workbook_Formula_Guard'!A913,CN13790)),0,1),1)</x:f>
        <x:v>0</x:v>
      </x:c>
    </x:row>
    <x:row r="13791">
      <x:c r="CL13791" t="str">
        <x:v>Workbook_Formula_Guard</x:v>
      </x:c>
      <x:c r="CM13791" t="str">
        <x:v>B913</x:v>
      </x:c>
      <x:c r="CN13791" t="str">
        <x:v>C23</x:v>
      </x:c>
      <x:c r="CO13791" t="n">
        <x:f>IFERROR(IF(AND(TYPE('Workbook_Formula_Guard'!B913)=TYPE(CN13791),ISBLANK('Workbook_Formula_Guard'!B913)=ISBLANK(CN13791),EXACT('Workbook_Formula_Guard'!B913,CN13791)),0,1),1)</x:f>
        <x:v>0</x:v>
      </x:c>
    </x:row>
    <x:row r="13792">
      <x:c r="CL13792" t="str">
        <x:v>Workbook_Formula_Guard</x:v>
      </x:c>
      <x:c r="CM13792" t="str">
        <x:v>C913</x:v>
      </x:c>
      <x:c r="CN13792" t="inlineStr">
        <x:is>
          <x:t>F:=IF(COUNTIFS(Impact_Input!$B$7:$B$20,"B",Impact_Input!$C$7:$C$20,$A23,Impact_Input!$D$7:$D$20,C$17,Impact_Input!$N$7:$N$20,"INVALID_INPUT")&gt;0,"INVALID_INPUT",IF(COUNTIFS(Impact_Input!$B$7:$B$20,"B",Impact_Input!$C$7:$C$20,$A23,Impact_Input!$D$7:$D$20,C$17,Impact_Input!$N$7:$N$20,"UNKNOWN_INPUT")&gt;0,"UNKNOWN_IMPACT",TANH(Parameters!$B$24*SUMIFS(Impact_Input!$N:$N,Impact_Input!$B:$B,"B",Impact_Input!$C:$C,$A23,Impact_Input!$D:$D,C$17))))</x:t>
        </x:is>
      </x:c>
      <x:c r="CO13792" t="n">
        <x:f>IFERROR(IF(AND(TYPE('Workbook_Formula_Guard'!C913)=TYPE(CN13792),ISBLANK('Workbook_Formula_Guard'!C913)=ISBLANK(CN13792),EXACT('Workbook_Formula_Guard'!C913,CN13792)),0,1),1)</x:f>
        <x:v>0</x:v>
      </x:c>
    </x:row>
    <x:row r="13793">
      <x:c r="CL13793" t="str">
        <x:v>Workbook_Formula_Guard</x:v>
      </x:c>
      <x:c r="CM13793" t="str">
        <x:v>A914</x:v>
      </x:c>
      <x:c r="CN13793" t="str">
        <x:v>I_prop</x:v>
      </x:c>
      <x:c r="CO13793" t="n">
        <x:f>IFERROR(IF(AND(TYPE('Workbook_Formula_Guard'!A914)=TYPE(CN13793),ISBLANK('Workbook_Formula_Guard'!A914)=ISBLANK(CN13793),EXACT('Workbook_Formula_Guard'!A914,CN13793)),0,1),1)</x:f>
        <x:v>0</x:v>
      </x:c>
    </x:row>
    <x:row r="13794">
      <x:c r="CL13794" t="str">
        <x:v>Workbook_Formula_Guard</x:v>
      </x:c>
      <x:c r="CM13794" t="str">
        <x:v>B914</x:v>
      </x:c>
      <x:c r="CN13794" t="str">
        <x:v>D23</x:v>
      </x:c>
      <x:c r="CO13794" t="n">
        <x:f>IFERROR(IF(AND(TYPE('Workbook_Formula_Guard'!B914)=TYPE(CN13794),ISBLANK('Workbook_Formula_Guard'!B914)=ISBLANK(CN13794),EXACT('Workbook_Formula_Guard'!B914,CN13794)),0,1),1)</x:f>
        <x:v>0</x:v>
      </x:c>
    </x:row>
    <x:row r="13795">
      <x:c r="CL13795" t="str">
        <x:v>Workbook_Formula_Guard</x:v>
      </x:c>
      <x:c r="CM13795" t="str">
        <x:v>C914</x:v>
      </x:c>
      <x:c r="CN13795" t="inlineStr">
        <x:is>
          <x:t>F:=IF(COUNTIFS(Impact_Input!$B$7:$B$20,"B",Impact_Input!$C$7:$C$20,$A23,Impact_Input!$D$7:$D$20,D$17,Impact_Input!$N$7:$N$20,"INVALID_INPUT")&gt;0,"INVALID_INPUT",IF(COUNTIFS(Impact_Input!$B$7:$B$20,"B",Impact_Input!$C$7:$C$20,$A23,Impact_Input!$D$7:$D$20,D$17,Impact_Input!$N$7:$N$20,"UNKNOWN_INPUT")&gt;0,"UNKNOWN_IMPACT",TANH(Parameters!$B$24*SUMIFS(Impact_Input!$N:$N,Impact_Input!$B:$B,"B",Impact_Input!$C:$C,$A23,Impact_Input!$D:$D,D$17))))</x:t>
        </x:is>
      </x:c>
      <x:c r="CO13795" t="n">
        <x:f>IFERROR(IF(AND(TYPE('Workbook_Formula_Guard'!C914)=TYPE(CN13795),ISBLANK('Workbook_Formula_Guard'!C914)=ISBLANK(CN13795),EXACT('Workbook_Formula_Guard'!C914,CN13795)),0,1),1)</x:f>
        <x:v>0</x:v>
      </x:c>
    </x:row>
    <x:row r="13796">
      <x:c r="CL13796" t="str">
        <x:v>Workbook_Formula_Guard</x:v>
      </x:c>
      <x:c r="CM13796" t="str">
        <x:v>A915</x:v>
      </x:c>
      <x:c r="CN13796" t="str">
        <x:v>I_prop</x:v>
      </x:c>
      <x:c r="CO13796" t="n">
        <x:f>IFERROR(IF(AND(TYPE('Workbook_Formula_Guard'!A915)=TYPE(CN13796),ISBLANK('Workbook_Formula_Guard'!A915)=ISBLANK(CN13796),EXACT('Workbook_Formula_Guard'!A915,CN13796)),0,1),1)</x:f>
        <x:v>0</x:v>
      </x:c>
    </x:row>
    <x:row r="13797">
      <x:c r="CL13797" t="str">
        <x:v>Workbook_Formula_Guard</x:v>
      </x:c>
      <x:c r="CM13797" t="str">
        <x:v>B915</x:v>
      </x:c>
      <x:c r="CN13797" t="str">
        <x:v>E23</x:v>
      </x:c>
      <x:c r="CO13797" t="n">
        <x:f>IFERROR(IF(AND(TYPE('Workbook_Formula_Guard'!B915)=TYPE(CN13797),ISBLANK('Workbook_Formula_Guard'!B915)=ISBLANK(CN13797),EXACT('Workbook_Formula_Guard'!B915,CN13797)),0,1),1)</x:f>
        <x:v>0</x:v>
      </x:c>
    </x:row>
    <x:row r="13798">
      <x:c r="CL13798" t="str">
        <x:v>Workbook_Formula_Guard</x:v>
      </x:c>
      <x:c r="CM13798" t="str">
        <x:v>C915</x:v>
      </x:c>
      <x:c r="CN13798" t="inlineStr">
        <x:is>
          <x:t>F:=IF(COUNTIFS(Impact_Input!$B$7:$B$20,"B",Impact_Input!$C$7:$C$20,$A23,Impact_Input!$D$7:$D$20,E$17,Impact_Input!$N$7:$N$20,"INVALID_INPUT")&gt;0,"INVALID_INPUT",IF(COUNTIFS(Impact_Input!$B$7:$B$20,"B",Impact_Input!$C$7:$C$20,$A23,Impact_Input!$D$7:$D$20,E$17,Impact_Input!$N$7:$N$20,"UNKNOWN_INPUT")&gt;0,"UNKNOWN_IMPACT",TANH(Parameters!$B$24*SUMIFS(Impact_Input!$N:$N,Impact_Input!$B:$B,"B",Impact_Input!$C:$C,$A23,Impact_Input!$D:$D,E$17))))</x:t>
        </x:is>
      </x:c>
      <x:c r="CO13798" t="n">
        <x:f>IFERROR(IF(AND(TYPE('Workbook_Formula_Guard'!C915)=TYPE(CN13798),ISBLANK('Workbook_Formula_Guard'!C915)=ISBLANK(CN13798),EXACT('Workbook_Formula_Guard'!C915,CN13798)),0,1),1)</x:f>
        <x:v>0</x:v>
      </x:c>
    </x:row>
    <x:row r="13799">
      <x:c r="CL13799" t="str">
        <x:v>Workbook_Formula_Guard</x:v>
      </x:c>
      <x:c r="CM13799" t="str">
        <x:v>A916</x:v>
      </x:c>
      <x:c r="CN13799" t="str">
        <x:v>I_prop</x:v>
      </x:c>
      <x:c r="CO13799" t="n">
        <x:f>IFERROR(IF(AND(TYPE('Workbook_Formula_Guard'!A916)=TYPE(CN13799),ISBLANK('Workbook_Formula_Guard'!A916)=ISBLANK(CN13799),EXACT('Workbook_Formula_Guard'!A916,CN13799)),0,1),1)</x:f>
        <x:v>0</x:v>
      </x:c>
    </x:row>
    <x:row r="13800">
      <x:c r="CL13800" t="str">
        <x:v>Workbook_Formula_Guard</x:v>
      </x:c>
      <x:c r="CM13800" t="str">
        <x:v>B916</x:v>
      </x:c>
      <x:c r="CN13800" t="str">
        <x:v>F23</x:v>
      </x:c>
      <x:c r="CO13800" t="n">
        <x:f>IFERROR(IF(AND(TYPE('Workbook_Formula_Guard'!B916)=TYPE(CN13800),ISBLANK('Workbook_Formula_Guard'!B916)=ISBLANK(CN13800),EXACT('Workbook_Formula_Guard'!B916,CN13800)),0,1),1)</x:f>
        <x:v>0</x:v>
      </x:c>
    </x:row>
    <x:row r="13801">
      <x:c r="CL13801" t="str">
        <x:v>Workbook_Formula_Guard</x:v>
      </x:c>
      <x:c r="CM13801" t="str">
        <x:v>C916</x:v>
      </x:c>
      <x:c r="CN13801" t="inlineStr">
        <x:is>
          <x:t>F:=IF(COUNTIFS(Impact_Input!$B$7:$B$20,"B",Impact_Input!$C$7:$C$20,$A23,Impact_Input!$D$7:$D$20,F$17,Impact_Input!$N$7:$N$20,"INVALID_INPUT")&gt;0,"INVALID_INPUT",IF(COUNTIFS(Impact_Input!$B$7:$B$20,"B",Impact_Input!$C$7:$C$20,$A23,Impact_Input!$D$7:$D$20,F$17,Impact_Input!$N$7:$N$20,"UNKNOWN_INPUT")&gt;0,"UNKNOWN_IMPACT",TANH(Parameters!$B$24*SUMIFS(Impact_Input!$N:$N,Impact_Input!$B:$B,"B",Impact_Input!$C:$C,$A23,Impact_Input!$D:$D,F$17))))</x:t>
        </x:is>
      </x:c>
      <x:c r="CO13801" t="n">
        <x:f>IFERROR(IF(AND(TYPE('Workbook_Formula_Guard'!C916)=TYPE(CN13801),ISBLANK('Workbook_Formula_Guard'!C916)=ISBLANK(CN13801),EXACT('Workbook_Formula_Guard'!C916,CN13801)),0,1),1)</x:f>
        <x:v>0</x:v>
      </x:c>
    </x:row>
    <x:row r="13802">
      <x:c r="CL13802" t="str">
        <x:v>Workbook_Formula_Guard</x:v>
      </x:c>
      <x:c r="CM13802" t="str">
        <x:v>A917</x:v>
      </x:c>
      <x:c r="CN13802" t="str">
        <x:v>I_prop</x:v>
      </x:c>
      <x:c r="CO13802" t="n">
        <x:f>IFERROR(IF(AND(TYPE('Workbook_Formula_Guard'!A917)=TYPE(CN13802),ISBLANK('Workbook_Formula_Guard'!A917)=ISBLANK(CN13802),EXACT('Workbook_Formula_Guard'!A917,CN13802)),0,1),1)</x:f>
        <x:v>0</x:v>
      </x:c>
    </x:row>
    <x:row r="13803">
      <x:c r="CL13803" t="str">
        <x:v>Workbook_Formula_Guard</x:v>
      </x:c>
      <x:c r="CM13803" t="str">
        <x:v>B917</x:v>
      </x:c>
      <x:c r="CN13803" t="str">
        <x:v>G23</x:v>
      </x:c>
      <x:c r="CO13803" t="n">
        <x:f>IFERROR(IF(AND(TYPE('Workbook_Formula_Guard'!B917)=TYPE(CN13803),ISBLANK('Workbook_Formula_Guard'!B917)=ISBLANK(CN13803),EXACT('Workbook_Formula_Guard'!B917,CN13803)),0,1),1)</x:f>
        <x:v>0</x:v>
      </x:c>
    </x:row>
    <x:row r="13804">
      <x:c r="CL13804" t="str">
        <x:v>Workbook_Formula_Guard</x:v>
      </x:c>
      <x:c r="CM13804" t="str">
        <x:v>C917</x:v>
      </x:c>
      <x:c r="CN13804" t="inlineStr">
        <x:is>
          <x:t>F:=IF(COUNTIFS(Impact_Input!$B$7:$B$20,"B",Impact_Input!$C$7:$C$20,$A23,Impact_Input!$D$7:$D$20,G$17,Impact_Input!$N$7:$N$20,"INVALID_INPUT")&gt;0,"INVALID_INPUT",IF(COUNTIFS(Impact_Input!$B$7:$B$20,"B",Impact_Input!$C$7:$C$20,$A23,Impact_Input!$D$7:$D$20,G$17,Impact_Input!$N$7:$N$20,"UNKNOWN_INPUT")&gt;0,"UNKNOWN_IMPACT",TANH(Parameters!$B$24*SUMIFS(Impact_Input!$N:$N,Impact_Input!$B:$B,"B",Impact_Input!$C:$C,$A23,Impact_Input!$D:$D,G$17))))</x:t>
        </x:is>
      </x:c>
      <x:c r="CO13804" t="n">
        <x:f>IFERROR(IF(AND(TYPE('Workbook_Formula_Guard'!C917)=TYPE(CN13804),ISBLANK('Workbook_Formula_Guard'!C917)=ISBLANK(CN13804),EXACT('Workbook_Formula_Guard'!C917,CN13804)),0,1),1)</x:f>
        <x:v>0</x:v>
      </x:c>
    </x:row>
    <x:row r="13805">
      <x:c r="CL13805" t="str">
        <x:v>Workbook_Formula_Guard</x:v>
      </x:c>
      <x:c r="CM13805" t="str">
        <x:v>A918</x:v>
      </x:c>
      <x:c r="CN13805" t="str">
        <x:v>I_prop</x:v>
      </x:c>
      <x:c r="CO13805" t="n">
        <x:f>IFERROR(IF(AND(TYPE('Workbook_Formula_Guard'!A918)=TYPE(CN13805),ISBLANK('Workbook_Formula_Guard'!A918)=ISBLANK(CN13805),EXACT('Workbook_Formula_Guard'!A918,CN13805)),0,1),1)</x:f>
        <x:v>0</x:v>
      </x:c>
    </x:row>
    <x:row r="13806">
      <x:c r="CL13806" t="str">
        <x:v>Workbook_Formula_Guard</x:v>
      </x:c>
      <x:c r="CM13806" t="str">
        <x:v>B918</x:v>
      </x:c>
      <x:c r="CN13806" t="str">
        <x:v>H23</x:v>
      </x:c>
      <x:c r="CO13806" t="n">
        <x:f>IFERROR(IF(AND(TYPE('Workbook_Formula_Guard'!B918)=TYPE(CN13806),ISBLANK('Workbook_Formula_Guard'!B918)=ISBLANK(CN13806),EXACT('Workbook_Formula_Guard'!B918,CN13806)),0,1),1)</x:f>
        <x:v>0</x:v>
      </x:c>
    </x:row>
    <x:row r="13807">
      <x:c r="CL13807" t="str">
        <x:v>Workbook_Formula_Guard</x:v>
      </x:c>
      <x:c r="CM13807" t="str">
        <x:v>C918</x:v>
      </x:c>
      <x:c r="CN13807" t="inlineStr">
        <x:is>
          <x:t>F:=IF(COUNTIFS(Impact_Input!$B$7:$B$20,"B",Impact_Input!$C$7:$C$20,$A23,Impact_Input!$D$7:$D$20,H$17,Impact_Input!$N$7:$N$20,"INVALID_INPUT")&gt;0,"INVALID_INPUT",IF(COUNTIFS(Impact_Input!$B$7:$B$20,"B",Impact_Input!$C$7:$C$20,$A23,Impact_Input!$D$7:$D$20,H$17,Impact_Input!$N$7:$N$20,"UNKNOWN_INPUT")&gt;0,"UNKNOWN_IMPACT",TANH(Parameters!$B$24*SUMIFS(Impact_Input!$N:$N,Impact_Input!$B:$B,"B",Impact_Input!$C:$C,$A23,Impact_Input!$D:$D,H$17))))</x:t>
        </x:is>
      </x:c>
      <x:c r="CO13807" t="n">
        <x:f>IFERROR(IF(AND(TYPE('Workbook_Formula_Guard'!C918)=TYPE(CN13807),ISBLANK('Workbook_Formula_Guard'!C918)=ISBLANK(CN13807),EXACT('Workbook_Formula_Guard'!C918,CN13807)),0,1),1)</x:f>
        <x:v>0</x:v>
      </x:c>
    </x:row>
    <x:row r="13808">
      <x:c r="CL13808" t="str">
        <x:v>Workbook_Formula_Guard</x:v>
      </x:c>
      <x:c r="CM13808" t="str">
        <x:v>A919</x:v>
      </x:c>
      <x:c r="CN13808" t="str">
        <x:v>I_prop</x:v>
      </x:c>
      <x:c r="CO13808" t="n">
        <x:f>IFERROR(IF(AND(TYPE('Workbook_Formula_Guard'!A919)=TYPE(CN13808),ISBLANK('Workbook_Formula_Guard'!A919)=ISBLANK(CN13808),EXACT('Workbook_Formula_Guard'!A919,CN13808)),0,1),1)</x:f>
        <x:v>0</x:v>
      </x:c>
    </x:row>
    <x:row r="13809">
      <x:c r="CL13809" t="str">
        <x:v>Workbook_Formula_Guard</x:v>
      </x:c>
      <x:c r="CM13809" t="str">
        <x:v>B919</x:v>
      </x:c>
      <x:c r="CN13809" t="str">
        <x:v>B24</x:v>
      </x:c>
      <x:c r="CO13809" t="n">
        <x:f>IFERROR(IF(AND(TYPE('Workbook_Formula_Guard'!B919)=TYPE(CN13809),ISBLANK('Workbook_Formula_Guard'!B919)=ISBLANK(CN13809),EXACT('Workbook_Formula_Guard'!B919,CN13809)),0,1),1)</x:f>
        <x:v>0</x:v>
      </x:c>
    </x:row>
    <x:row r="13810">
      <x:c r="CL13810" t="str">
        <x:v>Workbook_Formula_Guard</x:v>
      </x:c>
      <x:c r="CM13810" t="str">
        <x:v>C919</x:v>
      </x:c>
      <x:c r="CN13810" t="inlineStr">
        <x:is>
          <x:t>F:=IF(COUNTIFS(Impact_Input!$B$7:$B$20,"B",Impact_Input!$C$7:$C$20,$A24,Impact_Input!$D$7:$D$20,B$17,Impact_Input!$N$7:$N$20,"INVALID_INPUT")&gt;0,"INVALID_INPUT",IF(COUNTIFS(Impact_Input!$B$7:$B$20,"B",Impact_Input!$C$7:$C$20,$A24,Impact_Input!$D$7:$D$20,B$17,Impact_Input!$N$7:$N$20,"UNKNOWN_INPUT")&gt;0,"UNKNOWN_IMPACT",TANH(Parameters!$B$24*SUMIFS(Impact_Input!$N:$N,Impact_Input!$B:$B,"B",Impact_Input!$C:$C,$A24,Impact_Input!$D:$D,B$17))))</x:t>
        </x:is>
      </x:c>
      <x:c r="CO13810" t="n">
        <x:f>IFERROR(IF(AND(TYPE('Workbook_Formula_Guard'!C919)=TYPE(CN13810),ISBLANK('Workbook_Formula_Guard'!C919)=ISBLANK(CN13810),EXACT('Workbook_Formula_Guard'!C919,CN13810)),0,1),1)</x:f>
        <x:v>0</x:v>
      </x:c>
    </x:row>
    <x:row r="13811">
      <x:c r="CL13811" t="str">
        <x:v>Workbook_Formula_Guard</x:v>
      </x:c>
      <x:c r="CM13811" t="str">
        <x:v>A920</x:v>
      </x:c>
      <x:c r="CN13811" t="str">
        <x:v>I_prop</x:v>
      </x:c>
      <x:c r="CO13811" t="n">
        <x:f>IFERROR(IF(AND(TYPE('Workbook_Formula_Guard'!A920)=TYPE(CN13811),ISBLANK('Workbook_Formula_Guard'!A920)=ISBLANK(CN13811),EXACT('Workbook_Formula_Guard'!A920,CN13811)),0,1),1)</x:f>
        <x:v>0</x:v>
      </x:c>
    </x:row>
    <x:row r="13812">
      <x:c r="CL13812" t="str">
        <x:v>Workbook_Formula_Guard</x:v>
      </x:c>
      <x:c r="CM13812" t="str">
        <x:v>B920</x:v>
      </x:c>
      <x:c r="CN13812" t="str">
        <x:v>C24</x:v>
      </x:c>
      <x:c r="CO13812" t="n">
        <x:f>IFERROR(IF(AND(TYPE('Workbook_Formula_Guard'!B920)=TYPE(CN13812),ISBLANK('Workbook_Formula_Guard'!B920)=ISBLANK(CN13812),EXACT('Workbook_Formula_Guard'!B920,CN13812)),0,1),1)</x:f>
        <x:v>0</x:v>
      </x:c>
    </x:row>
    <x:row r="13813">
      <x:c r="CL13813" t="str">
        <x:v>Workbook_Formula_Guard</x:v>
      </x:c>
      <x:c r="CM13813" t="str">
        <x:v>C920</x:v>
      </x:c>
      <x:c r="CN13813" t="inlineStr">
        <x:is>
          <x:t>F:=IF(COUNTIFS(Impact_Input!$B$7:$B$20,"B",Impact_Input!$C$7:$C$20,$A24,Impact_Input!$D$7:$D$20,C$17,Impact_Input!$N$7:$N$20,"INVALID_INPUT")&gt;0,"INVALID_INPUT",IF(COUNTIFS(Impact_Input!$B$7:$B$20,"B",Impact_Input!$C$7:$C$20,$A24,Impact_Input!$D$7:$D$20,C$17,Impact_Input!$N$7:$N$20,"UNKNOWN_INPUT")&gt;0,"UNKNOWN_IMPACT",TANH(Parameters!$B$24*SUMIFS(Impact_Input!$N:$N,Impact_Input!$B:$B,"B",Impact_Input!$C:$C,$A24,Impact_Input!$D:$D,C$17))))</x:t>
        </x:is>
      </x:c>
      <x:c r="CO13813" t="n">
        <x:f>IFERROR(IF(AND(TYPE('Workbook_Formula_Guard'!C920)=TYPE(CN13813),ISBLANK('Workbook_Formula_Guard'!C920)=ISBLANK(CN13813),EXACT('Workbook_Formula_Guard'!C920,CN13813)),0,1),1)</x:f>
        <x:v>0</x:v>
      </x:c>
    </x:row>
    <x:row r="13814">
      <x:c r="CL13814" t="str">
        <x:v>Workbook_Formula_Guard</x:v>
      </x:c>
      <x:c r="CM13814" t="str">
        <x:v>A921</x:v>
      </x:c>
      <x:c r="CN13814" t="str">
        <x:v>I_prop</x:v>
      </x:c>
      <x:c r="CO13814" t="n">
        <x:f>IFERROR(IF(AND(TYPE('Workbook_Formula_Guard'!A921)=TYPE(CN13814),ISBLANK('Workbook_Formula_Guard'!A921)=ISBLANK(CN13814),EXACT('Workbook_Formula_Guard'!A921,CN13814)),0,1),1)</x:f>
        <x:v>0</x:v>
      </x:c>
    </x:row>
    <x:row r="13815">
      <x:c r="CL13815" t="str">
        <x:v>Workbook_Formula_Guard</x:v>
      </x:c>
      <x:c r="CM13815" t="str">
        <x:v>B921</x:v>
      </x:c>
      <x:c r="CN13815" t="str">
        <x:v>D24</x:v>
      </x:c>
      <x:c r="CO13815" t="n">
        <x:f>IFERROR(IF(AND(TYPE('Workbook_Formula_Guard'!B921)=TYPE(CN13815),ISBLANK('Workbook_Formula_Guard'!B921)=ISBLANK(CN13815),EXACT('Workbook_Formula_Guard'!B921,CN13815)),0,1),1)</x:f>
        <x:v>0</x:v>
      </x:c>
    </x:row>
    <x:row r="13816">
      <x:c r="CL13816" t="str">
        <x:v>Workbook_Formula_Guard</x:v>
      </x:c>
      <x:c r="CM13816" t="str">
        <x:v>C921</x:v>
      </x:c>
      <x:c r="CN13816" t="inlineStr">
        <x:is>
          <x:t>F:=IF(COUNTIFS(Impact_Input!$B$7:$B$20,"B",Impact_Input!$C$7:$C$20,$A24,Impact_Input!$D$7:$D$20,D$17,Impact_Input!$N$7:$N$20,"INVALID_INPUT")&gt;0,"INVALID_INPUT",IF(COUNTIFS(Impact_Input!$B$7:$B$20,"B",Impact_Input!$C$7:$C$20,$A24,Impact_Input!$D$7:$D$20,D$17,Impact_Input!$N$7:$N$20,"UNKNOWN_INPUT")&gt;0,"UNKNOWN_IMPACT",TANH(Parameters!$B$24*SUMIFS(Impact_Input!$N:$N,Impact_Input!$B:$B,"B",Impact_Input!$C:$C,$A24,Impact_Input!$D:$D,D$17))))</x:t>
        </x:is>
      </x:c>
      <x:c r="CO13816" t="n">
        <x:f>IFERROR(IF(AND(TYPE('Workbook_Formula_Guard'!C921)=TYPE(CN13816),ISBLANK('Workbook_Formula_Guard'!C921)=ISBLANK(CN13816),EXACT('Workbook_Formula_Guard'!C921,CN13816)),0,1),1)</x:f>
        <x:v>0</x:v>
      </x:c>
    </x:row>
    <x:row r="13817">
      <x:c r="CL13817" t="str">
        <x:v>Workbook_Formula_Guard</x:v>
      </x:c>
      <x:c r="CM13817" t="str">
        <x:v>A922</x:v>
      </x:c>
      <x:c r="CN13817" t="str">
        <x:v>I_prop</x:v>
      </x:c>
      <x:c r="CO13817" t="n">
        <x:f>IFERROR(IF(AND(TYPE('Workbook_Formula_Guard'!A922)=TYPE(CN13817),ISBLANK('Workbook_Formula_Guard'!A922)=ISBLANK(CN13817),EXACT('Workbook_Formula_Guard'!A922,CN13817)),0,1),1)</x:f>
        <x:v>0</x:v>
      </x:c>
    </x:row>
    <x:row r="13818">
      <x:c r="CL13818" t="str">
        <x:v>Workbook_Formula_Guard</x:v>
      </x:c>
      <x:c r="CM13818" t="str">
        <x:v>B922</x:v>
      </x:c>
      <x:c r="CN13818" t="str">
        <x:v>E24</x:v>
      </x:c>
      <x:c r="CO13818" t="n">
        <x:f>IFERROR(IF(AND(TYPE('Workbook_Formula_Guard'!B922)=TYPE(CN13818),ISBLANK('Workbook_Formula_Guard'!B922)=ISBLANK(CN13818),EXACT('Workbook_Formula_Guard'!B922,CN13818)),0,1),1)</x:f>
        <x:v>0</x:v>
      </x:c>
    </x:row>
    <x:row r="13819">
      <x:c r="CL13819" t="str">
        <x:v>Workbook_Formula_Guard</x:v>
      </x:c>
      <x:c r="CM13819" t="str">
        <x:v>C922</x:v>
      </x:c>
      <x:c r="CN13819" t="inlineStr">
        <x:is>
          <x:t>F:=IF(COUNTIFS(Impact_Input!$B$7:$B$20,"B",Impact_Input!$C$7:$C$20,$A24,Impact_Input!$D$7:$D$20,E$17,Impact_Input!$N$7:$N$20,"INVALID_INPUT")&gt;0,"INVALID_INPUT",IF(COUNTIFS(Impact_Input!$B$7:$B$20,"B",Impact_Input!$C$7:$C$20,$A24,Impact_Input!$D$7:$D$20,E$17,Impact_Input!$N$7:$N$20,"UNKNOWN_INPUT")&gt;0,"UNKNOWN_IMPACT",TANH(Parameters!$B$24*SUMIFS(Impact_Input!$N:$N,Impact_Input!$B:$B,"B",Impact_Input!$C:$C,$A24,Impact_Input!$D:$D,E$17))))</x:t>
        </x:is>
      </x:c>
      <x:c r="CO13819" t="n">
        <x:f>IFERROR(IF(AND(TYPE('Workbook_Formula_Guard'!C922)=TYPE(CN13819),ISBLANK('Workbook_Formula_Guard'!C922)=ISBLANK(CN13819),EXACT('Workbook_Formula_Guard'!C922,CN13819)),0,1),1)</x:f>
        <x:v>0</x:v>
      </x:c>
    </x:row>
    <x:row r="13820">
      <x:c r="CL13820" t="str">
        <x:v>Workbook_Formula_Guard</x:v>
      </x:c>
      <x:c r="CM13820" t="str">
        <x:v>A923</x:v>
      </x:c>
      <x:c r="CN13820" t="str">
        <x:v>I_prop</x:v>
      </x:c>
      <x:c r="CO13820" t="n">
        <x:f>IFERROR(IF(AND(TYPE('Workbook_Formula_Guard'!A923)=TYPE(CN13820),ISBLANK('Workbook_Formula_Guard'!A923)=ISBLANK(CN13820),EXACT('Workbook_Formula_Guard'!A923,CN13820)),0,1),1)</x:f>
        <x:v>0</x:v>
      </x:c>
    </x:row>
    <x:row r="13821">
      <x:c r="CL13821" t="str">
        <x:v>Workbook_Formula_Guard</x:v>
      </x:c>
      <x:c r="CM13821" t="str">
        <x:v>B923</x:v>
      </x:c>
      <x:c r="CN13821" t="str">
        <x:v>F24</x:v>
      </x:c>
      <x:c r="CO13821" t="n">
        <x:f>IFERROR(IF(AND(TYPE('Workbook_Formula_Guard'!B923)=TYPE(CN13821),ISBLANK('Workbook_Formula_Guard'!B923)=ISBLANK(CN13821),EXACT('Workbook_Formula_Guard'!B923,CN13821)),0,1),1)</x:f>
        <x:v>0</x:v>
      </x:c>
    </x:row>
    <x:row r="13822">
      <x:c r="CL13822" t="str">
        <x:v>Workbook_Formula_Guard</x:v>
      </x:c>
      <x:c r="CM13822" t="str">
        <x:v>C923</x:v>
      </x:c>
      <x:c r="CN13822" t="inlineStr">
        <x:is>
          <x:t>F:=IF(COUNTIFS(Impact_Input!$B$7:$B$20,"B",Impact_Input!$C$7:$C$20,$A24,Impact_Input!$D$7:$D$20,F$17,Impact_Input!$N$7:$N$20,"INVALID_INPUT")&gt;0,"INVALID_INPUT",IF(COUNTIFS(Impact_Input!$B$7:$B$20,"B",Impact_Input!$C$7:$C$20,$A24,Impact_Input!$D$7:$D$20,F$17,Impact_Input!$N$7:$N$20,"UNKNOWN_INPUT")&gt;0,"UNKNOWN_IMPACT",TANH(Parameters!$B$24*SUMIFS(Impact_Input!$N:$N,Impact_Input!$B:$B,"B",Impact_Input!$C:$C,$A24,Impact_Input!$D:$D,F$17))))</x:t>
        </x:is>
      </x:c>
      <x:c r="CO13822" t="n">
        <x:f>IFERROR(IF(AND(TYPE('Workbook_Formula_Guard'!C923)=TYPE(CN13822),ISBLANK('Workbook_Formula_Guard'!C923)=ISBLANK(CN13822),EXACT('Workbook_Formula_Guard'!C923,CN13822)),0,1),1)</x:f>
        <x:v>0</x:v>
      </x:c>
    </x:row>
    <x:row r="13823">
      <x:c r="CL13823" t="str">
        <x:v>Workbook_Formula_Guard</x:v>
      </x:c>
      <x:c r="CM13823" t="str">
        <x:v>A924</x:v>
      </x:c>
      <x:c r="CN13823" t="str">
        <x:v>I_prop</x:v>
      </x:c>
      <x:c r="CO13823" t="n">
        <x:f>IFERROR(IF(AND(TYPE('Workbook_Formula_Guard'!A924)=TYPE(CN13823),ISBLANK('Workbook_Formula_Guard'!A924)=ISBLANK(CN13823),EXACT('Workbook_Formula_Guard'!A924,CN13823)),0,1),1)</x:f>
        <x:v>0</x:v>
      </x:c>
    </x:row>
    <x:row r="13824">
      <x:c r="CL13824" t="str">
        <x:v>Workbook_Formula_Guard</x:v>
      </x:c>
      <x:c r="CM13824" t="str">
        <x:v>B924</x:v>
      </x:c>
      <x:c r="CN13824" t="str">
        <x:v>G24</x:v>
      </x:c>
      <x:c r="CO13824" t="n">
        <x:f>IFERROR(IF(AND(TYPE('Workbook_Formula_Guard'!B924)=TYPE(CN13824),ISBLANK('Workbook_Formula_Guard'!B924)=ISBLANK(CN13824),EXACT('Workbook_Formula_Guard'!B924,CN13824)),0,1),1)</x:f>
        <x:v>0</x:v>
      </x:c>
    </x:row>
    <x:row r="13825">
      <x:c r="CL13825" t="str">
        <x:v>Workbook_Formula_Guard</x:v>
      </x:c>
      <x:c r="CM13825" t="str">
        <x:v>C924</x:v>
      </x:c>
      <x:c r="CN13825" t="inlineStr">
        <x:is>
          <x:t>F:=IF(COUNTIFS(Impact_Input!$B$7:$B$20,"B",Impact_Input!$C$7:$C$20,$A24,Impact_Input!$D$7:$D$20,G$17,Impact_Input!$N$7:$N$20,"INVALID_INPUT")&gt;0,"INVALID_INPUT",IF(COUNTIFS(Impact_Input!$B$7:$B$20,"B",Impact_Input!$C$7:$C$20,$A24,Impact_Input!$D$7:$D$20,G$17,Impact_Input!$N$7:$N$20,"UNKNOWN_INPUT")&gt;0,"UNKNOWN_IMPACT",TANH(Parameters!$B$24*SUMIFS(Impact_Input!$N:$N,Impact_Input!$B:$B,"B",Impact_Input!$C:$C,$A24,Impact_Input!$D:$D,G$17))))</x:t>
        </x:is>
      </x:c>
      <x:c r="CO13825" t="n">
        <x:f>IFERROR(IF(AND(TYPE('Workbook_Formula_Guard'!C924)=TYPE(CN13825),ISBLANK('Workbook_Formula_Guard'!C924)=ISBLANK(CN13825),EXACT('Workbook_Formula_Guard'!C924,CN13825)),0,1),1)</x:f>
        <x:v>0</x:v>
      </x:c>
    </x:row>
    <x:row r="13826">
      <x:c r="CL13826" t="str">
        <x:v>Workbook_Formula_Guard</x:v>
      </x:c>
      <x:c r="CM13826" t="str">
        <x:v>A925</x:v>
      </x:c>
      <x:c r="CN13826" t="str">
        <x:v>I_prop</x:v>
      </x:c>
      <x:c r="CO13826" t="n">
        <x:f>IFERROR(IF(AND(TYPE('Workbook_Formula_Guard'!A925)=TYPE(CN13826),ISBLANK('Workbook_Formula_Guard'!A925)=ISBLANK(CN13826),EXACT('Workbook_Formula_Guard'!A925,CN13826)),0,1),1)</x:f>
        <x:v>0</x:v>
      </x:c>
    </x:row>
    <x:row r="13827">
      <x:c r="CL13827" t="str">
        <x:v>Workbook_Formula_Guard</x:v>
      </x:c>
      <x:c r="CM13827" t="str">
        <x:v>B925</x:v>
      </x:c>
      <x:c r="CN13827" t="str">
        <x:v>H24</x:v>
      </x:c>
      <x:c r="CO13827" t="n">
        <x:f>IFERROR(IF(AND(TYPE('Workbook_Formula_Guard'!B925)=TYPE(CN13827),ISBLANK('Workbook_Formula_Guard'!B925)=ISBLANK(CN13827),EXACT('Workbook_Formula_Guard'!B925,CN13827)),0,1),1)</x:f>
        <x:v>0</x:v>
      </x:c>
    </x:row>
    <x:row r="13828">
      <x:c r="CL13828" t="str">
        <x:v>Workbook_Formula_Guard</x:v>
      </x:c>
      <x:c r="CM13828" t="str">
        <x:v>C925</x:v>
      </x:c>
      <x:c r="CN13828" t="inlineStr">
        <x:is>
          <x:t>F:=IF(COUNTIFS(Impact_Input!$B$7:$B$20,"B",Impact_Input!$C$7:$C$20,$A24,Impact_Input!$D$7:$D$20,H$17,Impact_Input!$N$7:$N$20,"INVALID_INPUT")&gt;0,"INVALID_INPUT",IF(COUNTIFS(Impact_Input!$B$7:$B$20,"B",Impact_Input!$C$7:$C$20,$A24,Impact_Input!$D$7:$D$20,H$17,Impact_Input!$N$7:$N$20,"UNKNOWN_INPUT")&gt;0,"UNKNOWN_IMPACT",TANH(Parameters!$B$24*SUMIFS(Impact_Input!$N:$N,Impact_Input!$B:$B,"B",Impact_Input!$C:$C,$A24,Impact_Input!$D:$D,H$17))))</x:t>
        </x:is>
      </x:c>
      <x:c r="CO13828" t="n">
        <x:f>IFERROR(IF(AND(TYPE('Workbook_Formula_Guard'!C925)=TYPE(CN13828),ISBLANK('Workbook_Formula_Guard'!C925)=ISBLANK(CN13828),EXACT('Workbook_Formula_Guard'!C925,CN13828)),0,1),1)</x:f>
        <x:v>0</x:v>
      </x:c>
    </x:row>
    <x:row r="13829">
      <x:c r="CL13829" t="str">
        <x:v>Workbook_Formula_Guard</x:v>
      </x:c>
      <x:c r="CM13829" t="str">
        <x:v>A926</x:v>
      </x:c>
      <x:c r="CN13829" t="str">
        <x:v>Structural_Viability</x:v>
      </x:c>
      <x:c r="CO13829" t="n">
        <x:f>IFERROR(IF(AND(TYPE('Workbook_Formula_Guard'!A926)=TYPE(CN13829),ISBLANK('Workbook_Formula_Guard'!A926)=ISBLANK(CN13829),EXACT('Workbook_Formula_Guard'!A926,CN13829)),0,1),1)</x:f>
        <x:v>0</x:v>
      </x:c>
    </x:row>
    <x:row r="13830">
      <x:c r="CL13830" t="str">
        <x:v>Workbook_Formula_Guard</x:v>
      </x:c>
      <x:c r="CM13830" t="str">
        <x:v>B926</x:v>
      </x:c>
      <x:c r="CN13830" t="str">
        <x:v>B11</x:v>
      </x:c>
      <x:c r="CO13830" t="n">
        <x:f>IFERROR(IF(AND(TYPE('Workbook_Formula_Guard'!B926)=TYPE(CN13830),ISBLANK('Workbook_Formula_Guard'!B926)=ISBLANK(CN13830),EXACT('Workbook_Formula_Guard'!B926,CN13830)),0,1),1)</x:f>
        <x:v>0</x:v>
      </x:c>
    </x:row>
    <x:row r="13831">
      <x:c r="CL13831" t="str">
        <x:v>Workbook_Formula_Guard</x:v>
      </x:c>
      <x:c r="CM13831" t="str">
        <x:v>C926</x:v>
      </x:c>
      <x:c r="CN13831" t="str">
        <x:v>F:=IF(COUNTIF(B6:B10,"FAIL")&gt;0,"FAIL",IF(COUNTIF(B6:B10,"PASS")=5,"PASS","UNKNOWN"))</x:v>
      </x:c>
      <x:c r="CO13831" t="n">
        <x:f>IFERROR(IF(AND(TYPE('Workbook_Formula_Guard'!C926)=TYPE(CN13831),ISBLANK('Workbook_Formula_Guard'!C926)=ISBLANK(CN13831),EXACT('Workbook_Formula_Guard'!C926,CN13831)),0,1),1)</x:f>
        <x:v>0</x:v>
      </x:c>
    </x:row>
    <x:row r="13832">
      <x:c r="CL13832" t="str">
        <x:v>Workbook_Formula_Guard</x:v>
      </x:c>
      <x:c r="CM13832" t="str">
        <x:v>A927</x:v>
      </x:c>
      <x:c r="CN13832" t="str">
        <x:v>Structural_Viability</x:v>
      </x:c>
      <x:c r="CO13832" t="n">
        <x:f>IFERROR(IF(AND(TYPE('Workbook_Formula_Guard'!A927)=TYPE(CN13832),ISBLANK('Workbook_Formula_Guard'!A927)=ISBLANK(CN13832),EXACT('Workbook_Formula_Guard'!A927,CN13832)),0,1),1)</x:f>
        <x:v>0</x:v>
      </x:c>
    </x:row>
    <x:row r="13833">
      <x:c r="CL13833" t="str">
        <x:v>Workbook_Formula_Guard</x:v>
      </x:c>
      <x:c r="CM13833" t="str">
        <x:v>B927</x:v>
      </x:c>
      <x:c r="CN13833" t="str">
        <x:v>C11</x:v>
      </x:c>
      <x:c r="CO13833" t="n">
        <x:f>IFERROR(IF(AND(TYPE('Workbook_Formula_Guard'!B927)=TYPE(CN13833),ISBLANK('Workbook_Formula_Guard'!B927)=ISBLANK(CN13833),EXACT('Workbook_Formula_Guard'!B927,CN13833)),0,1),1)</x:f>
        <x:v>0</x:v>
      </x:c>
    </x:row>
    <x:row r="13834">
      <x:c r="CL13834" t="str">
        <x:v>Workbook_Formula_Guard</x:v>
      </x:c>
      <x:c r="CM13834" t="str">
        <x:v>C927</x:v>
      </x:c>
      <x:c r="CN13834" t="str">
        <x:v>F:=IF(COUNTIF(C6:C10,"FAIL")&gt;0,"FAIL",IF(COUNTIF(C6:C10,"PASS")=5,"PASS","UNKNOWN"))</x:v>
      </x:c>
      <x:c r="CO13834" t="n">
        <x:f>IFERROR(IF(AND(TYPE('Workbook_Formula_Guard'!C927)=TYPE(CN13834),ISBLANK('Workbook_Formula_Guard'!C927)=ISBLANK(CN13834),EXACT('Workbook_Formula_Guard'!C927,CN13834)),0,1),1)</x:f>
        <x:v>0</x:v>
      </x:c>
    </x:row>
    <x:row r="13835">
      <x:c r="CL13835" t="str">
        <x:v>Workbook_Formula_Guard</x:v>
      </x:c>
      <x:c r="CM13835" t="str">
        <x:v>A928</x:v>
      </x:c>
      <x:c r="CN13835" t="str">
        <x:v>Sensitivity_Analysis</x:v>
      </x:c>
      <x:c r="CO13835" t="n">
        <x:f>IFERROR(IF(AND(TYPE('Workbook_Formula_Guard'!A928)=TYPE(CN13835),ISBLANK('Workbook_Formula_Guard'!A928)=ISBLANK(CN13835),EXACT('Workbook_Formula_Guard'!A928,CN13835)),0,1),1)</x:f>
        <x:v>0</x:v>
      </x:c>
    </x:row>
    <x:row r="13836">
      <x:c r="CL13836" t="str">
        <x:v>Workbook_Formula_Guard</x:v>
      </x:c>
      <x:c r="CM13836" t="str">
        <x:v>B928</x:v>
      </x:c>
      <x:c r="CN13836" t="str">
        <x:v>B5</x:v>
      </x:c>
      <x:c r="CO13836" t="n">
        <x:f>IFERROR(IF(AND(TYPE('Workbook_Formula_Guard'!B928)=TYPE(CN13836),ISBLANK('Workbook_Formula_Guard'!B928)=ISBLANK(CN13836),EXACT('Workbook_Formula_Guard'!B928,CN13836)),0,1),1)</x:f>
        <x:v>0</x:v>
      </x:c>
    </x:row>
    <x:row r="13837">
      <x:c r="CL13837" t="str">
        <x:v>Workbook_Formula_Guard</x:v>
      </x:c>
      <x:c r="CM13837" t="str">
        <x:v>C928</x:v>
      </x:c>
      <x:c r="CN13837" t="str">
        <x:v>F:="SENSITIVITY_NOT_RUN = "&amp;IF(B3="NOT PERFORMED","YES","NO")&amp;" (REVIEW severity)"</x:v>
      </x:c>
      <x:c r="CO13837" t="n">
        <x:f>IFERROR(IF(AND(TYPE('Workbook_Formula_Guard'!C928)=TYPE(CN13837),ISBLANK('Workbook_Formula_Guard'!C928)=ISBLANK(CN13837),EXACT('Workbook_Formula_Guard'!C928,CN13837)),0,1),1)</x:f>
        <x:v>0</x:v>
      </x:c>
    </x:row>
    <x:row r="13838">
      <x:c r="CL13838" t="str">
        <x:v>Workbook_Formula_Guard</x:v>
      </x:c>
      <x:c r="CM13838" t="str">
        <x:v>A929</x:v>
      </x:c>
      <x:c r="CN13838" t="str">
        <x:v>Sensitivity_Analysis</x:v>
      </x:c>
      <x:c r="CO13838" t="n">
        <x:f>IFERROR(IF(AND(TYPE('Workbook_Formula_Guard'!A929)=TYPE(CN13838),ISBLANK('Workbook_Formula_Guard'!A929)=ISBLANK(CN13838),EXACT('Workbook_Formula_Guard'!A929,CN13838)),0,1),1)</x:f>
        <x:v>0</x:v>
      </x:c>
    </x:row>
    <x:row r="13839">
      <x:c r="CL13839" t="str">
        <x:v>Workbook_Formula_Guard</x:v>
      </x:c>
      <x:c r="CM13839" t="str">
        <x:v>B929</x:v>
      </x:c>
      <x:c r="CN13839" t="str">
        <x:v>D9</x:v>
      </x:c>
      <x:c r="CO13839" t="n">
        <x:f>IFERROR(IF(AND(TYPE('Workbook_Formula_Guard'!B929)=TYPE(CN13839),ISBLANK('Workbook_Formula_Guard'!B929)=ISBLANK(CN13839),EXACT('Workbook_Formula_Guard'!B929,CN13839)),0,1),1)</x:f>
        <x:v>0</x:v>
      </x:c>
    </x:row>
    <x:row r="13840">
      <x:c r="CL13840" t="str">
        <x:v>Workbook_Formula_Guard</x:v>
      </x:c>
      <x:c r="CM13840" t="str">
        <x:v>C929</x:v>
      </x:c>
      <x:c r="CN13840" t="str">
        <x:v>F:=D34</x:v>
      </x:c>
      <x:c r="CO13840" t="n">
        <x:f>IFERROR(IF(AND(TYPE('Workbook_Formula_Guard'!C929)=TYPE(CN13840),ISBLANK('Workbook_Formula_Guard'!C929)=ISBLANK(CN13840),EXACT('Workbook_Formula_Guard'!C929,CN13840)),0,1),1)</x:f>
        <x:v>0</x:v>
      </x:c>
    </x:row>
    <x:row r="13841">
      <x:c r="CL13841" t="str">
        <x:v>Workbook_Formula_Guard</x:v>
      </x:c>
      <x:c r="CM13841" t="str">
        <x:v>A930</x:v>
      </x:c>
      <x:c r="CN13841" t="str">
        <x:v>Sensitivity_Analysis</x:v>
      </x:c>
      <x:c r="CO13841" t="n">
        <x:f>IFERROR(IF(AND(TYPE('Workbook_Formula_Guard'!A930)=TYPE(CN13841),ISBLANK('Workbook_Formula_Guard'!A930)=ISBLANK(CN13841),EXACT('Workbook_Formula_Guard'!A930,CN13841)),0,1),1)</x:f>
        <x:v>0</x:v>
      </x:c>
    </x:row>
    <x:row r="13842">
      <x:c r="CL13842" t="str">
        <x:v>Workbook_Formula_Guard</x:v>
      </x:c>
      <x:c r="CM13842" t="str">
        <x:v>B930</x:v>
      </x:c>
      <x:c r="CN13842" t="str">
        <x:v>E9</x:v>
      </x:c>
      <x:c r="CO13842" t="n">
        <x:f>IFERROR(IF(AND(TYPE('Workbook_Formula_Guard'!B930)=TYPE(CN13842),ISBLANK('Workbook_Formula_Guard'!B930)=ISBLANK(CN13842),EXACT('Workbook_Formula_Guard'!B930,CN13842)),0,1),1)</x:f>
        <x:v>0</x:v>
      </x:c>
    </x:row>
    <x:row r="13843">
      <x:c r="CL13843" t="str">
        <x:v>Workbook_Formula_Guard</x:v>
      </x:c>
      <x:c r="CM13843" t="str">
        <x:v>C930</x:v>
      </x:c>
      <x:c r="CN13843" t="str">
        <x:v>F:=IF(D9=$D$14,"YES","NO")</x:v>
      </x:c>
      <x:c r="CO13843" t="n">
        <x:f>IFERROR(IF(AND(TYPE('Workbook_Formula_Guard'!C930)=TYPE(CN13843),ISBLANK('Workbook_Formula_Guard'!C930)=ISBLANK(CN13843),EXACT('Workbook_Formula_Guard'!C930,CN13843)),0,1),1)</x:f>
        <x:v>0</x:v>
      </x:c>
    </x:row>
    <x:row r="13844">
      <x:c r="CL13844" t="str">
        <x:v>Workbook_Formula_Guard</x:v>
      </x:c>
      <x:c r="CM13844" t="str">
        <x:v>A931</x:v>
      </x:c>
      <x:c r="CN13844" t="str">
        <x:v>Sensitivity_Analysis</x:v>
      </x:c>
      <x:c r="CO13844" t="n">
        <x:f>IFERROR(IF(AND(TYPE('Workbook_Formula_Guard'!A931)=TYPE(CN13844),ISBLANK('Workbook_Formula_Guard'!A931)=ISBLANK(CN13844),EXACT('Workbook_Formula_Guard'!A931,CN13844)),0,1),1)</x:f>
        <x:v>0</x:v>
      </x:c>
    </x:row>
    <x:row r="13845">
      <x:c r="CL13845" t="str">
        <x:v>Workbook_Formula_Guard</x:v>
      </x:c>
      <x:c r="CM13845" t="str">
        <x:v>B931</x:v>
      </x:c>
      <x:c r="CN13845" t="str">
        <x:v>D10</x:v>
      </x:c>
      <x:c r="CO13845" t="n">
        <x:f>IFERROR(IF(AND(TYPE('Workbook_Formula_Guard'!B931)=TYPE(CN13845),ISBLANK('Workbook_Formula_Guard'!B931)=ISBLANK(CN13845),EXACT('Workbook_Formula_Guard'!B931,CN13845)),0,1),1)</x:f>
        <x:v>0</x:v>
      </x:c>
    </x:row>
    <x:row r="13846">
      <x:c r="CL13846" t="str">
        <x:v>Workbook_Formula_Guard</x:v>
      </x:c>
      <x:c r="CM13846" t="str">
        <x:v>C931</x:v>
      </x:c>
      <x:c r="CN13846" t="str">
        <x:v>F:=D35</x:v>
      </x:c>
      <x:c r="CO13846" t="n">
        <x:f>IFERROR(IF(AND(TYPE('Workbook_Formula_Guard'!C931)=TYPE(CN13846),ISBLANK('Workbook_Formula_Guard'!C931)=ISBLANK(CN13846),EXACT('Workbook_Formula_Guard'!C931,CN13846)),0,1),1)</x:f>
        <x:v>0</x:v>
      </x:c>
    </x:row>
    <x:row r="13847">
      <x:c r="CL13847" t="str">
        <x:v>Workbook_Formula_Guard</x:v>
      </x:c>
      <x:c r="CM13847" t="str">
        <x:v>A932</x:v>
      </x:c>
      <x:c r="CN13847" t="str">
        <x:v>Sensitivity_Analysis</x:v>
      </x:c>
      <x:c r="CO13847" t="n">
        <x:f>IFERROR(IF(AND(TYPE('Workbook_Formula_Guard'!A932)=TYPE(CN13847),ISBLANK('Workbook_Formula_Guard'!A932)=ISBLANK(CN13847),EXACT('Workbook_Formula_Guard'!A932,CN13847)),0,1),1)</x:f>
        <x:v>0</x:v>
      </x:c>
    </x:row>
    <x:row r="13848">
      <x:c r="CL13848" t="str">
        <x:v>Workbook_Formula_Guard</x:v>
      </x:c>
      <x:c r="CM13848" t="str">
        <x:v>B932</x:v>
      </x:c>
      <x:c r="CN13848" t="str">
        <x:v>E10</x:v>
      </x:c>
      <x:c r="CO13848" t="n">
        <x:f>IFERROR(IF(AND(TYPE('Workbook_Formula_Guard'!B932)=TYPE(CN13848),ISBLANK('Workbook_Formula_Guard'!B932)=ISBLANK(CN13848),EXACT('Workbook_Formula_Guard'!B932,CN13848)),0,1),1)</x:f>
        <x:v>0</x:v>
      </x:c>
    </x:row>
    <x:row r="13849">
      <x:c r="CL13849" t="str">
        <x:v>Workbook_Formula_Guard</x:v>
      </x:c>
      <x:c r="CM13849" t="str">
        <x:v>C932</x:v>
      </x:c>
      <x:c r="CN13849" t="str">
        <x:v>F:=IF(D10=$D$14,"YES","NO")</x:v>
      </x:c>
      <x:c r="CO13849" t="n">
        <x:f>IFERROR(IF(AND(TYPE('Workbook_Formula_Guard'!C932)=TYPE(CN13849),ISBLANK('Workbook_Formula_Guard'!C932)=ISBLANK(CN13849),EXACT('Workbook_Formula_Guard'!C932,CN13849)),0,1),1)</x:f>
        <x:v>0</x:v>
      </x:c>
    </x:row>
    <x:row r="13850">
      <x:c r="CL13850" t="str">
        <x:v>Workbook_Formula_Guard</x:v>
      </x:c>
      <x:c r="CM13850" t="str">
        <x:v>A933</x:v>
      </x:c>
      <x:c r="CN13850" t="str">
        <x:v>Sensitivity_Analysis</x:v>
      </x:c>
      <x:c r="CO13850" t="n">
        <x:f>IFERROR(IF(AND(TYPE('Workbook_Formula_Guard'!A933)=TYPE(CN13850),ISBLANK('Workbook_Formula_Guard'!A933)=ISBLANK(CN13850),EXACT('Workbook_Formula_Guard'!A933,CN13850)),0,1),1)</x:f>
        <x:v>0</x:v>
      </x:c>
    </x:row>
    <x:row r="13851">
      <x:c r="CL13851" t="str">
        <x:v>Workbook_Formula_Guard</x:v>
      </x:c>
      <x:c r="CM13851" t="str">
        <x:v>B933</x:v>
      </x:c>
      <x:c r="CN13851" t="str">
        <x:v>D11</x:v>
      </x:c>
      <x:c r="CO13851" t="n">
        <x:f>IFERROR(IF(AND(TYPE('Workbook_Formula_Guard'!B933)=TYPE(CN13851),ISBLANK('Workbook_Formula_Guard'!B933)=ISBLANK(CN13851),EXACT('Workbook_Formula_Guard'!B933,CN13851)),0,1),1)</x:f>
        <x:v>0</x:v>
      </x:c>
    </x:row>
    <x:row r="13852">
      <x:c r="CL13852" t="str">
        <x:v>Workbook_Formula_Guard</x:v>
      </x:c>
      <x:c r="CM13852" t="str">
        <x:v>C933</x:v>
      </x:c>
      <x:c r="CN13852" t="str">
        <x:v>F:=D36</x:v>
      </x:c>
      <x:c r="CO13852" t="n">
        <x:f>IFERROR(IF(AND(TYPE('Workbook_Formula_Guard'!C933)=TYPE(CN13852),ISBLANK('Workbook_Formula_Guard'!C933)=ISBLANK(CN13852),EXACT('Workbook_Formula_Guard'!C933,CN13852)),0,1),1)</x:f>
        <x:v>0</x:v>
      </x:c>
    </x:row>
    <x:row r="13853">
      <x:c r="CL13853" t="str">
        <x:v>Workbook_Formula_Guard</x:v>
      </x:c>
      <x:c r="CM13853" t="str">
        <x:v>A934</x:v>
      </x:c>
      <x:c r="CN13853" t="str">
        <x:v>Sensitivity_Analysis</x:v>
      </x:c>
      <x:c r="CO13853" t="n">
        <x:f>IFERROR(IF(AND(TYPE('Workbook_Formula_Guard'!A934)=TYPE(CN13853),ISBLANK('Workbook_Formula_Guard'!A934)=ISBLANK(CN13853),EXACT('Workbook_Formula_Guard'!A934,CN13853)),0,1),1)</x:f>
        <x:v>0</x:v>
      </x:c>
    </x:row>
    <x:row r="13854">
      <x:c r="CL13854" t="str">
        <x:v>Workbook_Formula_Guard</x:v>
      </x:c>
      <x:c r="CM13854" t="str">
        <x:v>B934</x:v>
      </x:c>
      <x:c r="CN13854" t="str">
        <x:v>E11</x:v>
      </x:c>
      <x:c r="CO13854" t="n">
        <x:f>IFERROR(IF(AND(TYPE('Workbook_Formula_Guard'!B934)=TYPE(CN13854),ISBLANK('Workbook_Formula_Guard'!B934)=ISBLANK(CN13854),EXACT('Workbook_Formula_Guard'!B934,CN13854)),0,1),1)</x:f>
        <x:v>0</x:v>
      </x:c>
    </x:row>
    <x:row r="13855">
      <x:c r="CL13855" t="str">
        <x:v>Workbook_Formula_Guard</x:v>
      </x:c>
      <x:c r="CM13855" t="str">
        <x:v>C934</x:v>
      </x:c>
      <x:c r="CN13855" t="str">
        <x:v>F:=IF(D11=$D$14,"YES","NO")</x:v>
      </x:c>
      <x:c r="CO13855" t="n">
        <x:f>IFERROR(IF(AND(TYPE('Workbook_Formula_Guard'!C934)=TYPE(CN13855),ISBLANK('Workbook_Formula_Guard'!C934)=ISBLANK(CN13855),EXACT('Workbook_Formula_Guard'!C934,CN13855)),0,1),1)</x:f>
        <x:v>0</x:v>
      </x:c>
    </x:row>
    <x:row r="13856">
      <x:c r="CL13856" t="str">
        <x:v>Workbook_Formula_Guard</x:v>
      </x:c>
      <x:c r="CM13856" t="str">
        <x:v>A935</x:v>
      </x:c>
      <x:c r="CN13856" t="str">
        <x:v>Sensitivity_Analysis</x:v>
      </x:c>
      <x:c r="CO13856" t="n">
        <x:f>IFERROR(IF(AND(TYPE('Workbook_Formula_Guard'!A935)=TYPE(CN13856),ISBLANK('Workbook_Formula_Guard'!A935)=ISBLANK(CN13856),EXACT('Workbook_Formula_Guard'!A935,CN13856)),0,1),1)</x:f>
        <x:v>0</x:v>
      </x:c>
    </x:row>
    <x:row r="13857">
      <x:c r="CL13857" t="str">
        <x:v>Workbook_Formula_Guard</x:v>
      </x:c>
      <x:c r="CM13857" t="str">
        <x:v>B935</x:v>
      </x:c>
      <x:c r="CN13857" t="str">
        <x:v>D12</x:v>
      </x:c>
      <x:c r="CO13857" t="n">
        <x:f>IFERROR(IF(AND(TYPE('Workbook_Formula_Guard'!B935)=TYPE(CN13857),ISBLANK('Workbook_Formula_Guard'!B935)=ISBLANK(CN13857),EXACT('Workbook_Formula_Guard'!B935,CN13857)),0,1),1)</x:f>
        <x:v>0</x:v>
      </x:c>
    </x:row>
    <x:row r="13858">
      <x:c r="CL13858" t="str">
        <x:v>Workbook_Formula_Guard</x:v>
      </x:c>
      <x:c r="CM13858" t="str">
        <x:v>C935</x:v>
      </x:c>
      <x:c r="CN13858" t="str">
        <x:v>F:=N122&amp;", "&amp;N123</x:v>
      </x:c>
      <x:c r="CO13858" t="n">
        <x:f>IFERROR(IF(AND(TYPE('Workbook_Formula_Guard'!C935)=TYPE(CN13858),ISBLANK('Workbook_Formula_Guard'!C935)=ISBLANK(CN13858),EXACT('Workbook_Formula_Guard'!C935,CN13858)),0,1),1)</x:f>
        <x:v>0</x:v>
      </x:c>
    </x:row>
    <x:row r="13859">
      <x:c r="CL13859" t="str">
        <x:v>Workbook_Formula_Guard</x:v>
      </x:c>
      <x:c r="CM13859" t="str">
        <x:v>A936</x:v>
      </x:c>
      <x:c r="CN13859" t="str">
        <x:v>Sensitivity_Analysis</x:v>
      </x:c>
      <x:c r="CO13859" t="n">
        <x:f>IFERROR(IF(AND(TYPE('Workbook_Formula_Guard'!A936)=TYPE(CN13859),ISBLANK('Workbook_Formula_Guard'!A936)=ISBLANK(CN13859),EXACT('Workbook_Formula_Guard'!A936,CN13859)),0,1),1)</x:f>
        <x:v>0</x:v>
      </x:c>
    </x:row>
    <x:row r="13860">
      <x:c r="CL13860" t="str">
        <x:v>Workbook_Formula_Guard</x:v>
      </x:c>
      <x:c r="CM13860" t="str">
        <x:v>B936</x:v>
      </x:c>
      <x:c r="CN13860" t="str">
        <x:v>E12</x:v>
      </x:c>
      <x:c r="CO13860" t="n">
        <x:f>IFERROR(IF(AND(TYPE('Workbook_Formula_Guard'!B936)=TYPE(CN13860),ISBLANK('Workbook_Formula_Guard'!B936)=ISBLANK(CN13860),EXACT('Workbook_Formula_Guard'!B936,CN13860)),0,1),1)</x:f>
        <x:v>0</x:v>
      </x:c>
    </x:row>
    <x:row r="13861">
      <x:c r="CL13861" t="str">
        <x:v>Workbook_Formula_Guard</x:v>
      </x:c>
      <x:c r="CM13861" t="str">
        <x:v>C936</x:v>
      </x:c>
      <x:c r="CN13861" t="str">
        <x:v>F:=IF(AND(N122="PASS",N123="PASS"),"YES","NO")</x:v>
      </x:c>
      <x:c r="CO13861" t="n">
        <x:f>IFERROR(IF(AND(TYPE('Workbook_Formula_Guard'!C936)=TYPE(CN13861),ISBLANK('Workbook_Formula_Guard'!C936)=ISBLANK(CN13861),EXACT('Workbook_Formula_Guard'!C936,CN13861)),0,1),1)</x:f>
        <x:v>0</x:v>
      </x:c>
    </x:row>
    <x:row r="13862">
      <x:c r="CL13862" t="str">
        <x:v>Workbook_Formula_Guard</x:v>
      </x:c>
      <x:c r="CM13862" t="str">
        <x:v>A937</x:v>
      </x:c>
      <x:c r="CN13862" t="str">
        <x:v>Sensitivity_Analysis</x:v>
      </x:c>
      <x:c r="CO13862" t="n">
        <x:f>IFERROR(IF(AND(TYPE('Workbook_Formula_Guard'!A937)=TYPE(CN13862),ISBLANK('Workbook_Formula_Guard'!A937)=ISBLANK(CN13862),EXACT('Workbook_Formula_Guard'!A937,CN13862)),0,1),1)</x:f>
        <x:v>0</x:v>
      </x:c>
    </x:row>
    <x:row r="13863">
      <x:c r="CL13863" t="str">
        <x:v>Workbook_Formula_Guard</x:v>
      </x:c>
      <x:c r="CM13863" t="str">
        <x:v>B937</x:v>
      </x:c>
      <x:c r="CN13863" t="str">
        <x:v>B14</x:v>
      </x:c>
      <x:c r="CO13863" t="n">
        <x:f>IFERROR(IF(AND(TYPE('Workbook_Formula_Guard'!B937)=TYPE(CN13863),ISBLANK('Workbook_Formula_Guard'!B937)=ISBLANK(CN13863),EXACT('Workbook_Formula_Guard'!B937,CN13863)),0,1),1)</x:f>
        <x:v>0</x:v>
      </x:c>
    </x:row>
    <x:row r="13864">
      <x:c r="CL13864" t="str">
        <x:v>Workbook_Formula_Guard</x:v>
      </x:c>
      <x:c r="CM13864" t="str">
        <x:v>C937</x:v>
      </x:c>
      <x:c r="CN13864" t="str">
        <x:v>F:=RLS!B61</x:v>
      </x:c>
      <x:c r="CO13864" t="n">
        <x:f>IFERROR(IF(AND(TYPE('Workbook_Formula_Guard'!C937)=TYPE(CN13864),ISBLANK('Workbook_Formula_Guard'!C937)=ISBLANK(CN13864),EXACT('Workbook_Formula_Guard'!C937,CN13864)),0,1),1)</x:f>
        <x:v>0</x:v>
      </x:c>
    </x:row>
    <x:row r="13865">
      <x:c r="CL13865" t="str">
        <x:v>Workbook_Formula_Guard</x:v>
      </x:c>
      <x:c r="CM13865" t="str">
        <x:v>A938</x:v>
      </x:c>
      <x:c r="CN13865" t="str">
        <x:v>Sensitivity_Analysis</x:v>
      </x:c>
      <x:c r="CO13865" t="n">
        <x:f>IFERROR(IF(AND(TYPE('Workbook_Formula_Guard'!A938)=TYPE(CN13865),ISBLANK('Workbook_Formula_Guard'!A938)=ISBLANK(CN13865),EXACT('Workbook_Formula_Guard'!A938,CN13865)),0,1),1)</x:f>
        <x:v>0</x:v>
      </x:c>
    </x:row>
    <x:row r="13866">
      <x:c r="CL13866" t="str">
        <x:v>Workbook_Formula_Guard</x:v>
      </x:c>
      <x:c r="CM13866" t="str">
        <x:v>B938</x:v>
      </x:c>
      <x:c r="CN13866" t="str">
        <x:v>C14</x:v>
      </x:c>
      <x:c r="CO13866" t="n">
        <x:f>IFERROR(IF(AND(TYPE('Workbook_Formula_Guard'!B938)=TYPE(CN13866),ISBLANK('Workbook_Formula_Guard'!B938)=ISBLANK(CN13866),EXACT('Workbook_Formula_Guard'!B938,CN13866)),0,1),1)</x:f>
        <x:v>0</x:v>
      </x:c>
    </x:row>
    <x:row r="13867">
      <x:c r="CL13867" t="str">
        <x:v>Workbook_Formula_Guard</x:v>
      </x:c>
      <x:c r="CM13867" t="str">
        <x:v>C938</x:v>
      </x:c>
      <x:c r="CN13867" t="str">
        <x:v>F:=RLS!B62</x:v>
      </x:c>
      <x:c r="CO13867" t="n">
        <x:f>IFERROR(IF(AND(TYPE('Workbook_Formula_Guard'!C938)=TYPE(CN13867),ISBLANK('Workbook_Formula_Guard'!C938)=ISBLANK(CN13867),EXACT('Workbook_Formula_Guard'!C938,CN13867)),0,1),1)</x:f>
        <x:v>0</x:v>
      </x:c>
    </x:row>
    <x:row r="13868">
      <x:c r="CL13868" t="str">
        <x:v>Workbook_Formula_Guard</x:v>
      </x:c>
      <x:c r="CM13868" t="str">
        <x:v>A939</x:v>
      </x:c>
      <x:c r="CN13868" t="str">
        <x:v>Sensitivity_Analysis</x:v>
      </x:c>
      <x:c r="CO13868" t="n">
        <x:f>IFERROR(IF(AND(TYPE('Workbook_Formula_Guard'!A939)=TYPE(CN13868),ISBLANK('Workbook_Formula_Guard'!A939)=ISBLANK(CN13868),EXACT('Workbook_Formula_Guard'!A939,CN13868)),0,1),1)</x:f>
        <x:v>0</x:v>
      </x:c>
    </x:row>
    <x:row r="13869">
      <x:c r="CL13869" t="str">
        <x:v>Workbook_Formula_Guard</x:v>
      </x:c>
      <x:c r="CM13869" t="str">
        <x:v>B939</x:v>
      </x:c>
      <x:c r="CN13869" t="str">
        <x:v>D14</x:v>
      </x:c>
      <x:c r="CO13869" t="n">
        <x:f>IFERROR(IF(AND(TYPE('Workbook_Formula_Guard'!B939)=TYPE(CN13869),ISBLANK('Workbook_Formula_Guard'!B939)=ISBLANK(CN13869),EXACT('Workbook_Formula_Guard'!B939,CN13869)),0,1),1)</x:f>
        <x:v>0</x:v>
      </x:c>
    </x:row>
    <x:row r="13870">
      <x:c r="CL13870" t="str">
        <x:v>Workbook_Formula_Guard</x:v>
      </x:c>
      <x:c r="CM13870" t="str">
        <x:v>C939</x:v>
      </x:c>
      <x:c r="CN13870" t="str">
        <x:v>F:=IF(B14&gt;=C14,"A","B")</x:v>
      </x:c>
      <x:c r="CO13870" t="n">
        <x:f>IFERROR(IF(AND(TYPE('Workbook_Formula_Guard'!C939)=TYPE(CN13870),ISBLANK('Workbook_Formula_Guard'!C939)=ISBLANK(CN13870),EXACT('Workbook_Formula_Guard'!C939,CN13870)),0,1),1)</x:f>
        <x:v>0</x:v>
      </x:c>
    </x:row>
    <x:row r="13871">
      <x:c r="CL13871" t="str">
        <x:v>Workbook_Formula_Guard</x:v>
      </x:c>
      <x:c r="CM13871" t="str">
        <x:v>A940</x:v>
      </x:c>
      <x:c r="CN13871" t="str">
        <x:v>Sensitivity_Analysis</x:v>
      </x:c>
      <x:c r="CO13871" t="n">
        <x:f>IFERROR(IF(AND(TYPE('Workbook_Formula_Guard'!A940)=TYPE(CN13871),ISBLANK('Workbook_Formula_Guard'!A940)=ISBLANK(CN13871),EXACT('Workbook_Formula_Guard'!A940,CN13871)),0,1),1)</x:f>
        <x:v>0</x:v>
      </x:c>
    </x:row>
    <x:row r="13872">
      <x:c r="CL13872" t="str">
        <x:v>Workbook_Formula_Guard</x:v>
      </x:c>
      <x:c r="CM13872" t="str">
        <x:v>B940</x:v>
      </x:c>
      <x:c r="CN13872" t="str">
        <x:v>E14</x:v>
      </x:c>
      <x:c r="CO13872" t="n">
        <x:f>IFERROR(IF(AND(TYPE('Workbook_Formula_Guard'!B940)=TYPE(CN13872),ISBLANK('Workbook_Formula_Guard'!B940)=ISBLANK(CN13872),EXACT('Workbook_Formula_Guard'!B940,CN13872)),0,1),1)</x:f>
        <x:v>0</x:v>
      </x:c>
    </x:row>
    <x:row r="13873">
      <x:c r="CL13873" t="str">
        <x:v>Workbook_Formula_Guard</x:v>
      </x:c>
      <x:c r="CM13873" t="str">
        <x:v>C940</x:v>
      </x:c>
      <x:c r="CN13873" t="str">
        <x:v>F:=B14-C14</x:v>
      </x:c>
      <x:c r="CO13873" t="n">
        <x:f>IFERROR(IF(AND(TYPE('Workbook_Formula_Guard'!C940)=TYPE(CN13873),ISBLANK('Workbook_Formula_Guard'!C940)=ISBLANK(CN13873),EXACT('Workbook_Formula_Guard'!C940,CN13873)),0,1),1)</x:f>
        <x:v>0</x:v>
      </x:c>
    </x:row>
    <x:row r="13874">
      <x:c r="CL13874" t="str">
        <x:v>Workbook_Formula_Guard</x:v>
      </x:c>
      <x:c r="CM13874" t="str">
        <x:v>A941</x:v>
      </x:c>
      <x:c r="CN13874" t="str">
        <x:v>Sensitivity_Analysis</x:v>
      </x:c>
      <x:c r="CO13874" t="n">
        <x:f>IFERROR(IF(AND(TYPE('Workbook_Formula_Guard'!A941)=TYPE(CN13874),ISBLANK('Workbook_Formula_Guard'!A941)=ISBLANK(CN13874),EXACT('Workbook_Formula_Guard'!A941,CN13874)),0,1),1)</x:f>
        <x:v>0</x:v>
      </x:c>
    </x:row>
    <x:row r="13875">
      <x:c r="CL13875" t="str">
        <x:v>Workbook_Formula_Guard</x:v>
      </x:c>
      <x:c r="CM13875" t="str">
        <x:v>B941</x:v>
      </x:c>
      <x:c r="CN13875" t="str">
        <x:v>D18</x:v>
      </x:c>
      <x:c r="CO13875" t="n">
        <x:f>IFERROR(IF(AND(TYPE('Workbook_Formula_Guard'!B941)=TYPE(CN13875),ISBLANK('Workbook_Formula_Guard'!B941)=ISBLANK(CN13875),EXACT('Workbook_Formula_Guard'!B941,CN13875)),0,1),1)</x:f>
        <x:v>0</x:v>
      </x:c>
    </x:row>
    <x:row r="13876">
      <x:c r="CL13876" t="str">
        <x:v>Workbook_Formula_Guard</x:v>
      </x:c>
      <x:c r="CM13876" t="str">
        <x:v>C941</x:v>
      </x:c>
      <x:c r="CN13876" t="str">
        <x:v>F:="SENSITIVE"</x:v>
      </x:c>
      <x:c r="CO13876" t="n">
        <x:f>IFERROR(IF(AND(TYPE('Workbook_Formula_Guard'!C941)=TYPE(CN13876),ISBLANK('Workbook_Formula_Guard'!C941)=ISBLANK(CN13876),EXACT('Workbook_Formula_Guard'!C941,CN13876)),0,1),1)</x:f>
        <x:v>0</x:v>
      </x:c>
    </x:row>
    <x:row r="13877">
      <x:c r="CL13877" t="str">
        <x:v>Workbook_Formula_Guard</x:v>
      </x:c>
      <x:c r="CM13877" t="str">
        <x:v>A942</x:v>
      </x:c>
      <x:c r="CN13877" t="str">
        <x:v>Sensitivity_Analysis</x:v>
      </x:c>
      <x:c r="CO13877" t="n">
        <x:f>IFERROR(IF(AND(TYPE('Workbook_Formula_Guard'!A942)=TYPE(CN13877),ISBLANK('Workbook_Formula_Guard'!A942)=ISBLANK(CN13877),EXACT('Workbook_Formula_Guard'!A942,CN13877)),0,1),1)</x:f>
        <x:v>0</x:v>
      </x:c>
    </x:row>
    <x:row r="13878">
      <x:c r="CL13878" t="str">
        <x:v>Workbook_Formula_Guard</x:v>
      </x:c>
      <x:c r="CM13878" t="str">
        <x:v>B942</x:v>
      </x:c>
      <x:c r="CN13878" t="str">
        <x:v>E18</x:v>
      </x:c>
      <x:c r="CO13878" t="n">
        <x:f>IFERROR(IF(AND(TYPE('Workbook_Formula_Guard'!B942)=TYPE(CN13878),ISBLANK('Workbook_Formula_Guard'!B942)=ISBLANK(CN13878),EXACT('Workbook_Formula_Guard'!B942,CN13878)),0,1),1)</x:f>
        <x:v>0</x:v>
      </x:c>
    </x:row>
    <x:row r="13879">
      <x:c r="CL13879" t="str">
        <x:v>Workbook_Formula_Guard</x:v>
      </x:c>
      <x:c r="CM13879" t="str">
        <x:v>C942</x:v>
      </x:c>
      <x:c r="CN13879" t="str">
        <x:v>F:="NO"</x:v>
      </x:c>
      <x:c r="CO13879" t="n">
        <x:f>IFERROR(IF(AND(TYPE('Workbook_Formula_Guard'!C942)=TYPE(CN13879),ISBLANK('Workbook_Formula_Guard'!C942)=ISBLANK(CN13879),EXACT('Workbook_Formula_Guard'!C942,CN13879)),0,1),1)</x:f>
        <x:v>0</x:v>
      </x:c>
    </x:row>
    <x:row r="13880">
      <x:c r="CL13880" t="str">
        <x:v>Workbook_Formula_Guard</x:v>
      </x:c>
      <x:c r="CM13880" t="str">
        <x:v>A943</x:v>
      </x:c>
      <x:c r="CN13880" t="str">
        <x:v>Sensitivity_Analysis</x:v>
      </x:c>
      <x:c r="CO13880" t="n">
        <x:f>IFERROR(IF(AND(TYPE('Workbook_Formula_Guard'!A943)=TYPE(CN13880),ISBLANK('Workbook_Formula_Guard'!A943)=ISBLANK(CN13880),EXACT('Workbook_Formula_Guard'!A943,CN13880)),0,1),1)</x:f>
        <x:v>0</x:v>
      </x:c>
    </x:row>
    <x:row r="13881">
      <x:c r="CL13881" t="str">
        <x:v>Workbook_Formula_Guard</x:v>
      </x:c>
      <x:c r="CM13881" t="str">
        <x:v>B943</x:v>
      </x:c>
      <x:c r="CN13881" t="str">
        <x:v>D19</x:v>
      </x:c>
      <x:c r="CO13881" t="n">
        <x:f>IFERROR(IF(AND(TYPE('Workbook_Formula_Guard'!B943)=TYPE(CN13881),ISBLANK('Workbook_Formula_Guard'!B943)=ISBLANK(CN13881),EXACT('Workbook_Formula_Guard'!B943,CN13881)),0,1),1)</x:f>
        <x:v>0</x:v>
      </x:c>
    </x:row>
    <x:row r="13882">
      <x:c r="CL13882" t="str">
        <x:v>Workbook_Formula_Guard</x:v>
      </x:c>
      <x:c r="CM13882" t="str">
        <x:v>C943</x:v>
      </x:c>
      <x:c r="CN13882" t="str">
        <x:v>F:=RLS!B46</x:v>
      </x:c>
      <x:c r="CO13882" t="n">
        <x:f>IFERROR(IF(AND(TYPE('Workbook_Formula_Guard'!C943)=TYPE(CN13882),ISBLANK('Workbook_Formula_Guard'!C943)=ISBLANK(CN13882),EXACT('Workbook_Formula_Guard'!C943,CN13882)),0,1),1)</x:f>
        <x:v>0</x:v>
      </x:c>
    </x:row>
    <x:row r="13883">
      <x:c r="CL13883" t="str">
        <x:v>Workbook_Formula_Guard</x:v>
      </x:c>
      <x:c r="CM13883" t="str">
        <x:v>A944</x:v>
      </x:c>
      <x:c r="CN13883" t="str">
        <x:v>Sensitivity_Analysis</x:v>
      </x:c>
      <x:c r="CO13883" t="n">
        <x:f>IFERROR(IF(AND(TYPE('Workbook_Formula_Guard'!A944)=TYPE(CN13883),ISBLANK('Workbook_Formula_Guard'!A944)=ISBLANK(CN13883),EXACT('Workbook_Formula_Guard'!A944,CN13883)),0,1),1)</x:f>
        <x:v>0</x:v>
      </x:c>
    </x:row>
    <x:row r="13884">
      <x:c r="CL13884" t="str">
        <x:v>Workbook_Formula_Guard</x:v>
      </x:c>
      <x:c r="CM13884" t="str">
        <x:v>B944</x:v>
      </x:c>
      <x:c r="CN13884" t="str">
        <x:v>D20</x:v>
      </x:c>
      <x:c r="CO13884" t="n">
        <x:f>IFERROR(IF(AND(TYPE('Workbook_Formula_Guard'!B944)=TYPE(CN13884),ISBLANK('Workbook_Formula_Guard'!B944)=ISBLANK(CN13884),EXACT('Workbook_Formula_Guard'!B944,CN13884)),0,1),1)</x:f>
        <x:v>0</x:v>
      </x:c>
    </x:row>
    <x:row r="13885">
      <x:c r="CL13885" t="str">
        <x:v>Workbook_Formula_Guard</x:v>
      </x:c>
      <x:c r="CM13885" t="str">
        <x:v>C944</x:v>
      </x:c>
      <x:c r="CN13885" t="str">
        <x:v>F:=RLS!B47</x:v>
      </x:c>
      <x:c r="CO13885" t="n">
        <x:f>IFERROR(IF(AND(TYPE('Workbook_Formula_Guard'!C944)=TYPE(CN13885),ISBLANK('Workbook_Formula_Guard'!C944)=ISBLANK(CN13885),EXACT('Workbook_Formula_Guard'!C944,CN13885)),0,1),1)</x:f>
        <x:v>0</x:v>
      </x:c>
    </x:row>
    <x:row r="13886">
      <x:c r="CL13886" t="str">
        <x:v>Workbook_Formula_Guard</x:v>
      </x:c>
      <x:c r="CM13886" t="str">
        <x:v>A945</x:v>
      </x:c>
      <x:c r="CN13886" t="str">
        <x:v>Sensitivity_Analysis</x:v>
      </x:c>
      <x:c r="CO13886" t="n">
        <x:f>IFERROR(IF(AND(TYPE('Workbook_Formula_Guard'!A945)=TYPE(CN13886),ISBLANK('Workbook_Formula_Guard'!A945)=ISBLANK(CN13886),EXACT('Workbook_Formula_Guard'!A945,CN13886)),0,1),1)</x:f>
        <x:v>0</x:v>
      </x:c>
    </x:row>
    <x:row r="13887">
      <x:c r="CL13887" t="str">
        <x:v>Workbook_Formula_Guard</x:v>
      </x:c>
      <x:c r="CM13887" t="str">
        <x:v>B945</x:v>
      </x:c>
      <x:c r="CN13887" t="str">
        <x:v>K21</x:v>
      </x:c>
      <x:c r="CO13887" t="n">
        <x:f>IFERROR(IF(AND(TYPE('Workbook_Formula_Guard'!B945)=TYPE(CN13887),ISBLANK('Workbook_Formula_Guard'!B945)=ISBLANK(CN13887),EXACT('Workbook_Formula_Guard'!B945,CN13887)),0,1),1)</x:f>
        <x:v>0</x:v>
      </x:c>
    </x:row>
    <x:row r="13888">
      <x:c r="CL13888" t="str">
        <x:v>Workbook_Formula_Guard</x:v>
      </x:c>
      <x:c r="CM13888" t="str">
        <x:v>C945</x:v>
      </x:c>
      <x:c r="CN13888" t="str">
        <x:v>F:=Parameters!$B$48</x:v>
      </x:c>
      <x:c r="CO13888" t="n">
        <x:f>IFERROR(IF(AND(TYPE('Workbook_Formula_Guard'!C945)=TYPE(CN13888),ISBLANK('Workbook_Formula_Guard'!C945)=ISBLANK(CN13888),EXACT('Workbook_Formula_Guard'!C945,CN13888)),0,1),1)</x:f>
        <x:v>0</x:v>
      </x:c>
    </x:row>
    <x:row r="13889">
      <x:c r="CL13889" t="str">
        <x:v>Workbook_Formula_Guard</x:v>
      </x:c>
      <x:c r="CM13889" t="str">
        <x:v>A946</x:v>
      </x:c>
      <x:c r="CN13889" t="str">
        <x:v>Sensitivity_Analysis</x:v>
      </x:c>
      <x:c r="CO13889" t="n">
        <x:f>IFERROR(IF(AND(TYPE('Workbook_Formula_Guard'!A946)=TYPE(CN13889),ISBLANK('Workbook_Formula_Guard'!A946)=ISBLANK(CN13889),EXACT('Workbook_Formula_Guard'!A946,CN13889)),0,1),1)</x:f>
        <x:v>0</x:v>
      </x:c>
    </x:row>
    <x:row r="13890">
      <x:c r="CL13890" t="str">
        <x:v>Workbook_Formula_Guard</x:v>
      </x:c>
      <x:c r="CM13890" t="str">
        <x:v>B946</x:v>
      </x:c>
      <x:c r="CN13890" t="str">
        <x:v>L21</x:v>
      </x:c>
      <x:c r="CO13890" t="n">
        <x:f>IFERROR(IF(AND(TYPE('Workbook_Formula_Guard'!B946)=TYPE(CN13890),ISBLANK('Workbook_Formula_Guard'!B946)=ISBLANK(CN13890),EXACT('Workbook_Formula_Guard'!B946,CN13890)),0,1),1)</x:f>
        <x:v>0</x:v>
      </x:c>
    </x:row>
    <x:row r="13891">
      <x:c r="CL13891" t="str">
        <x:v>Workbook_Formula_Guard</x:v>
      </x:c>
      <x:c r="CM13891" t="str">
        <x:v>C946</x:v>
      </x:c>
      <x:c r="CN13891" t="str">
        <x:v>F:=Parameters!$B$49</x:v>
      </x:c>
      <x:c r="CO13891" t="n">
        <x:f>IFERROR(IF(AND(TYPE('Workbook_Formula_Guard'!C946)=TYPE(CN13891),ISBLANK('Workbook_Formula_Guard'!C946)=ISBLANK(CN13891),EXACT('Workbook_Formula_Guard'!C946,CN13891)),0,1),1)</x:f>
        <x:v>0</x:v>
      </x:c>
    </x:row>
    <x:row r="13892">
      <x:c r="CL13892" t="str">
        <x:v>Workbook_Formula_Guard</x:v>
      </x:c>
      <x:c r="CM13892" t="str">
        <x:v>A947</x:v>
      </x:c>
      <x:c r="CN13892" t="str">
        <x:v>Sensitivity_Analysis</x:v>
      </x:c>
      <x:c r="CO13892" t="n">
        <x:f>IFERROR(IF(AND(TYPE('Workbook_Formula_Guard'!A947)=TYPE(CN13892),ISBLANK('Workbook_Formula_Guard'!A947)=ISBLANK(CN13892),EXACT('Workbook_Formula_Guard'!A947,CN13892)),0,1),1)</x:f>
        <x:v>0</x:v>
      </x:c>
    </x:row>
    <x:row r="13893">
      <x:c r="CL13893" t="str">
        <x:v>Workbook_Formula_Guard</x:v>
      </x:c>
      <x:c r="CM13893" t="str">
        <x:v>B947</x:v>
      </x:c>
      <x:c r="CN13893" t="str">
        <x:v>M21</x:v>
      </x:c>
      <x:c r="CO13893" t="n">
        <x:f>IFERROR(IF(AND(TYPE('Workbook_Formula_Guard'!B947)=TYPE(CN13893),ISBLANK('Workbook_Formula_Guard'!B947)=ISBLANK(CN13893),EXACT('Workbook_Formula_Guard'!B947,CN13893)),0,1),1)</x:f>
        <x:v>0</x:v>
      </x:c>
    </x:row>
    <x:row r="13894">
      <x:c r="CL13894" t="str">
        <x:v>Workbook_Formula_Guard</x:v>
      </x:c>
      <x:c r="CM13894" t="str">
        <x:v>C947</x:v>
      </x:c>
      <x:c r="CN13894" t="str">
        <x:v>F:=Parameters!$B$50</x:v>
      </x:c>
      <x:c r="CO13894" t="n">
        <x:f>IFERROR(IF(AND(TYPE('Workbook_Formula_Guard'!C947)=TYPE(CN13894),ISBLANK('Workbook_Formula_Guard'!C947)=ISBLANK(CN13894),EXACT('Workbook_Formula_Guard'!C947,CN13894)),0,1),1)</x:f>
        <x:v>0</x:v>
      </x:c>
    </x:row>
    <x:row r="13895">
      <x:c r="CL13895" t="str">
        <x:v>Workbook_Formula_Guard</x:v>
      </x:c>
      <x:c r="CM13895" t="str">
        <x:v>A948</x:v>
      </x:c>
      <x:c r="CN13895" t="str">
        <x:v>Sensitivity_Analysis</x:v>
      </x:c>
      <x:c r="CO13895" t="n">
        <x:f>IFERROR(IF(AND(TYPE('Workbook_Formula_Guard'!A948)=TYPE(CN13895),ISBLANK('Workbook_Formula_Guard'!A948)=ISBLANK(CN13895),EXACT('Workbook_Formula_Guard'!A948,CN13895)),0,1),1)</x:f>
        <x:v>0</x:v>
      </x:c>
    </x:row>
    <x:row r="13896">
      <x:c r="CL13896" t="str">
        <x:v>Workbook_Formula_Guard</x:v>
      </x:c>
      <x:c r="CM13896" t="str">
        <x:v>B948</x:v>
      </x:c>
      <x:c r="CN13896" t="str">
        <x:v>N21</x:v>
      </x:c>
      <x:c r="CO13896" t="n">
        <x:f>IFERROR(IF(AND(TYPE('Workbook_Formula_Guard'!B948)=TYPE(CN13896),ISBLANK('Workbook_Formula_Guard'!B948)=ISBLANK(CN13896),EXACT('Workbook_Formula_Guard'!B948,CN13896)),0,1),1)</x:f>
        <x:v>0</x:v>
      </x:c>
    </x:row>
    <x:row r="13897">
      <x:c r="CL13897" t="str">
        <x:v>Workbook_Formula_Guard</x:v>
      </x:c>
      <x:c r="CM13897" t="str">
        <x:v>C948</x:v>
      </x:c>
      <x:c r="CN13897" t="str">
        <x:v>F:=Parameters!$B$51</x:v>
      </x:c>
      <x:c r="CO13897" t="n">
        <x:f>IFERROR(IF(AND(TYPE('Workbook_Formula_Guard'!C948)=TYPE(CN13897),ISBLANK('Workbook_Formula_Guard'!C948)=ISBLANK(CN13897),EXACT('Workbook_Formula_Guard'!C948,CN13897)),0,1),1)</x:f>
        <x:v>0</x:v>
      </x:c>
    </x:row>
    <x:row r="13898">
      <x:c r="CL13898" t="str">
        <x:v>Workbook_Formula_Guard</x:v>
      </x:c>
      <x:c r="CM13898" t="str">
        <x:v>A949</x:v>
      </x:c>
      <x:c r="CN13898" t="str">
        <x:v>Sensitivity_Analysis</x:v>
      </x:c>
      <x:c r="CO13898" t="n">
        <x:f>IFERROR(IF(AND(TYPE('Workbook_Formula_Guard'!A949)=TYPE(CN13898),ISBLANK('Workbook_Formula_Guard'!A949)=ISBLANK(CN13898),EXACT('Workbook_Formula_Guard'!A949,CN13898)),0,1),1)</x:f>
        <x:v>0</x:v>
      </x:c>
    </x:row>
    <x:row r="13899">
      <x:c r="CL13899" t="str">
        <x:v>Workbook_Formula_Guard</x:v>
      </x:c>
      <x:c r="CM13899" t="str">
        <x:v>B949</x:v>
      </x:c>
      <x:c r="CN13899" t="str">
        <x:v>O21</x:v>
      </x:c>
      <x:c r="CO13899" t="n">
        <x:f>IFERROR(IF(AND(TYPE('Workbook_Formula_Guard'!B949)=TYPE(CN13899),ISBLANK('Workbook_Formula_Guard'!B949)=ISBLANK(CN13899),EXACT('Workbook_Formula_Guard'!B949,CN13899)),0,1),1)</x:f>
        <x:v>0</x:v>
      </x:c>
    </x:row>
    <x:row r="13900">
      <x:c r="CL13900" t="str">
        <x:v>Workbook_Formula_Guard</x:v>
      </x:c>
      <x:c r="CM13900" t="str">
        <x:v>C949</x:v>
      </x:c>
      <x:c r="CN13900" t="str">
        <x:v>F:=Parameters!$B$52</x:v>
      </x:c>
      <x:c r="CO13900" t="n">
        <x:f>IFERROR(IF(AND(TYPE('Workbook_Formula_Guard'!C949)=TYPE(CN13900),ISBLANK('Workbook_Formula_Guard'!C949)=ISBLANK(CN13900),EXACT('Workbook_Formula_Guard'!C949,CN13900)),0,1),1)</x:f>
        <x:v>0</x:v>
      </x:c>
    </x:row>
    <x:row r="13901">
      <x:c r="CL13901" t="str">
        <x:v>Workbook_Formula_Guard</x:v>
      </x:c>
      <x:c r="CM13901" t="str">
        <x:v>A950</x:v>
      </x:c>
      <x:c r="CN13901" t="str">
        <x:v>Sensitivity_Analysis</x:v>
      </x:c>
      <x:c r="CO13901" t="n">
        <x:f>IFERROR(IF(AND(TYPE('Workbook_Formula_Guard'!A950)=TYPE(CN13901),ISBLANK('Workbook_Formula_Guard'!A950)=ISBLANK(CN13901),EXACT('Workbook_Formula_Guard'!A950,CN13901)),0,1),1)</x:f>
        <x:v>0</x:v>
      </x:c>
    </x:row>
    <x:row r="13902">
      <x:c r="CL13902" t="str">
        <x:v>Workbook_Formula_Guard</x:v>
      </x:c>
      <x:c r="CM13902" t="str">
        <x:v>B950</x:v>
      </x:c>
      <x:c r="CN13902" t="str">
        <x:v>P21</x:v>
      </x:c>
      <x:c r="CO13902" t="n">
        <x:f>IFERROR(IF(AND(TYPE('Workbook_Formula_Guard'!B950)=TYPE(CN13902),ISBLANK('Workbook_Formula_Guard'!B950)=ISBLANK(CN13902),EXACT('Workbook_Formula_Guard'!B950,CN13902)),0,1),1)</x:f>
        <x:v>0</x:v>
      </x:c>
    </x:row>
    <x:row r="13903">
      <x:c r="CL13903" t="str">
        <x:v>Workbook_Formula_Guard</x:v>
      </x:c>
      <x:c r="CM13903" t="str">
        <x:v>C950</x:v>
      </x:c>
      <x:c r="CN13903" t="str">
        <x:v>F:=Parameters!$B$53</x:v>
      </x:c>
      <x:c r="CO13903" t="n">
        <x:f>IFERROR(IF(AND(TYPE('Workbook_Formula_Guard'!C950)=TYPE(CN13903),ISBLANK('Workbook_Formula_Guard'!C950)=ISBLANK(CN13903),EXACT('Workbook_Formula_Guard'!C950,CN13903)),0,1),1)</x:f>
        <x:v>0</x:v>
      </x:c>
    </x:row>
    <x:row r="13904">
      <x:c r="CL13904" t="str">
        <x:v>Workbook_Formula_Guard</x:v>
      </x:c>
      <x:c r="CM13904" t="str">
        <x:v>A951</x:v>
      </x:c>
      <x:c r="CN13904" t="str">
        <x:v>Sensitivity_Analysis</x:v>
      </x:c>
      <x:c r="CO13904" t="n">
        <x:f>IFERROR(IF(AND(TYPE('Workbook_Formula_Guard'!A951)=TYPE(CN13904),ISBLANK('Workbook_Formula_Guard'!A951)=ISBLANK(CN13904),EXACT('Workbook_Formula_Guard'!A951,CN13904)),0,1),1)</x:f>
        <x:v>0</x:v>
      </x:c>
    </x:row>
    <x:row r="13905">
      <x:c r="CL13905" t="str">
        <x:v>Workbook_Formula_Guard</x:v>
      </x:c>
      <x:c r="CM13905" t="str">
        <x:v>B951</x:v>
      </x:c>
      <x:c r="CN13905" t="str">
        <x:v>Q21</x:v>
      </x:c>
      <x:c r="CO13905" t="n">
        <x:f>IFERROR(IF(AND(TYPE('Workbook_Formula_Guard'!B951)=TYPE(CN13905),ISBLANK('Workbook_Formula_Guard'!B951)=ISBLANK(CN13905),EXACT('Workbook_Formula_Guard'!B951,CN13905)),0,1),1)</x:f>
        <x:v>0</x:v>
      </x:c>
    </x:row>
    <x:row r="13906">
      <x:c r="CL13906" t="str">
        <x:v>Workbook_Formula_Guard</x:v>
      </x:c>
      <x:c r="CM13906" t="str">
        <x:v>C951</x:v>
      </x:c>
      <x:c r="CN13906" t="str">
        <x:v>F:=Parameters!$B$54</x:v>
      </x:c>
      <x:c r="CO13906" t="n">
        <x:f>IFERROR(IF(AND(TYPE('Workbook_Formula_Guard'!C951)=TYPE(CN13906),ISBLANK('Workbook_Formula_Guard'!C951)=ISBLANK(CN13906),EXACT('Workbook_Formula_Guard'!C951,CN13906)),0,1),1)</x:f>
        <x:v>0</x:v>
      </x:c>
    </x:row>
    <x:row r="13907">
      <x:c r="CL13907" t="str">
        <x:v>Workbook_Formula_Guard</x:v>
      </x:c>
      <x:c r="CM13907" t="str">
        <x:v>A952</x:v>
      </x:c>
      <x:c r="CN13907" t="str">
        <x:v>Sensitivity_Analysis</x:v>
      </x:c>
      <x:c r="CO13907" t="n">
        <x:f>IFERROR(IF(AND(TYPE('Workbook_Formula_Guard'!A952)=TYPE(CN13907),ISBLANK('Workbook_Formula_Guard'!A952)=ISBLANK(CN13907),EXACT('Workbook_Formula_Guard'!A952,CN13907)),0,1),1)</x:f>
        <x:v>0</x:v>
      </x:c>
    </x:row>
    <x:row r="13908">
      <x:c r="CL13908" t="str">
        <x:v>Workbook_Formula_Guard</x:v>
      </x:c>
      <x:c r="CM13908" t="str">
        <x:v>B952</x:v>
      </x:c>
      <x:c r="CN13908" t="str">
        <x:v>K23</x:v>
      </x:c>
      <x:c r="CO13908" t="n">
        <x:f>IFERROR(IF(AND(TYPE('Workbook_Formula_Guard'!B952)=TYPE(CN13908),ISBLANK('Workbook_Formula_Guard'!B952)=ISBLANK(CN13908),EXACT('Workbook_Formula_Guard'!B952,CN13908)),0,1),1)</x:f>
        <x:v>0</x:v>
      </x:c>
    </x:row>
    <x:row r="13909">
      <x:c r="CL13909" t="str">
        <x:v>Workbook_Formula_Guard</x:v>
      </x:c>
      <x:c r="CM13909" t="str">
        <x:v>C952</x:v>
      </x:c>
      <x:c r="CN13909" t="str">
        <x:v>F:=K$21*K$22/SUMPRODUCT($K$21:$Q$21,$K$22:$Q$22)</x:v>
      </x:c>
      <x:c r="CO13909" t="n">
        <x:f>IFERROR(IF(AND(TYPE('Workbook_Formula_Guard'!C952)=TYPE(CN13909),ISBLANK('Workbook_Formula_Guard'!C952)=ISBLANK(CN13909),EXACT('Workbook_Formula_Guard'!C952,CN13909)),0,1),1)</x:f>
        <x:v>0</x:v>
      </x:c>
    </x:row>
    <x:row r="13910">
      <x:c r="CL13910" t="str">
        <x:v>Workbook_Formula_Guard</x:v>
      </x:c>
      <x:c r="CM13910" t="str">
        <x:v>A953</x:v>
      </x:c>
      <x:c r="CN13910" t="str">
        <x:v>Sensitivity_Analysis</x:v>
      </x:c>
      <x:c r="CO13910" t="n">
        <x:f>IFERROR(IF(AND(TYPE('Workbook_Formula_Guard'!A953)=TYPE(CN13910),ISBLANK('Workbook_Formula_Guard'!A953)=ISBLANK(CN13910),EXACT('Workbook_Formula_Guard'!A953,CN13910)),0,1),1)</x:f>
        <x:v>0</x:v>
      </x:c>
    </x:row>
    <x:row r="13911">
      <x:c r="CL13911" t="str">
        <x:v>Workbook_Formula_Guard</x:v>
      </x:c>
      <x:c r="CM13911" t="str">
        <x:v>B953</x:v>
      </x:c>
      <x:c r="CN13911" t="str">
        <x:v>L23</x:v>
      </x:c>
      <x:c r="CO13911" t="n">
        <x:f>IFERROR(IF(AND(TYPE('Workbook_Formula_Guard'!B953)=TYPE(CN13911),ISBLANK('Workbook_Formula_Guard'!B953)=ISBLANK(CN13911),EXACT('Workbook_Formula_Guard'!B953,CN13911)),0,1),1)</x:f>
        <x:v>0</x:v>
      </x:c>
    </x:row>
    <x:row r="13912">
      <x:c r="CL13912" t="str">
        <x:v>Workbook_Formula_Guard</x:v>
      </x:c>
      <x:c r="CM13912" t="str">
        <x:v>C953</x:v>
      </x:c>
      <x:c r="CN13912" t="str">
        <x:v>F:=L$21*L$22/SUMPRODUCT($K$21:$Q$21,$K$22:$Q$22)</x:v>
      </x:c>
      <x:c r="CO13912" t="n">
        <x:f>IFERROR(IF(AND(TYPE('Workbook_Formula_Guard'!C953)=TYPE(CN13912),ISBLANK('Workbook_Formula_Guard'!C953)=ISBLANK(CN13912),EXACT('Workbook_Formula_Guard'!C953,CN13912)),0,1),1)</x:f>
        <x:v>0</x:v>
      </x:c>
    </x:row>
    <x:row r="13913">
      <x:c r="CL13913" t="str">
        <x:v>Workbook_Formula_Guard</x:v>
      </x:c>
      <x:c r="CM13913" t="str">
        <x:v>A954</x:v>
      </x:c>
      <x:c r="CN13913" t="str">
        <x:v>Sensitivity_Analysis</x:v>
      </x:c>
      <x:c r="CO13913" t="n">
        <x:f>IFERROR(IF(AND(TYPE('Workbook_Formula_Guard'!A954)=TYPE(CN13913),ISBLANK('Workbook_Formula_Guard'!A954)=ISBLANK(CN13913),EXACT('Workbook_Formula_Guard'!A954,CN13913)),0,1),1)</x:f>
        <x:v>0</x:v>
      </x:c>
    </x:row>
    <x:row r="13914">
      <x:c r="CL13914" t="str">
        <x:v>Workbook_Formula_Guard</x:v>
      </x:c>
      <x:c r="CM13914" t="str">
        <x:v>B954</x:v>
      </x:c>
      <x:c r="CN13914" t="str">
        <x:v>M23</x:v>
      </x:c>
      <x:c r="CO13914" t="n">
        <x:f>IFERROR(IF(AND(TYPE('Workbook_Formula_Guard'!B954)=TYPE(CN13914),ISBLANK('Workbook_Formula_Guard'!B954)=ISBLANK(CN13914),EXACT('Workbook_Formula_Guard'!B954,CN13914)),0,1),1)</x:f>
        <x:v>0</x:v>
      </x:c>
    </x:row>
    <x:row r="13915">
      <x:c r="CL13915" t="str">
        <x:v>Workbook_Formula_Guard</x:v>
      </x:c>
      <x:c r="CM13915" t="str">
        <x:v>C954</x:v>
      </x:c>
      <x:c r="CN13915" t="str">
        <x:v>F:=M$21*M$22/SUMPRODUCT($K$21:$Q$21,$K$22:$Q$22)</x:v>
      </x:c>
      <x:c r="CO13915" t="n">
        <x:f>IFERROR(IF(AND(TYPE('Workbook_Formula_Guard'!C954)=TYPE(CN13915),ISBLANK('Workbook_Formula_Guard'!C954)=ISBLANK(CN13915),EXACT('Workbook_Formula_Guard'!C954,CN13915)),0,1),1)</x:f>
        <x:v>0</x:v>
      </x:c>
    </x:row>
    <x:row r="13916">
      <x:c r="CL13916" t="str">
        <x:v>Workbook_Formula_Guard</x:v>
      </x:c>
      <x:c r="CM13916" t="str">
        <x:v>A955</x:v>
      </x:c>
      <x:c r="CN13916" t="str">
        <x:v>Sensitivity_Analysis</x:v>
      </x:c>
      <x:c r="CO13916" t="n">
        <x:f>IFERROR(IF(AND(TYPE('Workbook_Formula_Guard'!A955)=TYPE(CN13916),ISBLANK('Workbook_Formula_Guard'!A955)=ISBLANK(CN13916),EXACT('Workbook_Formula_Guard'!A955,CN13916)),0,1),1)</x:f>
        <x:v>0</x:v>
      </x:c>
    </x:row>
    <x:row r="13917">
      <x:c r="CL13917" t="str">
        <x:v>Workbook_Formula_Guard</x:v>
      </x:c>
      <x:c r="CM13917" t="str">
        <x:v>B955</x:v>
      </x:c>
      <x:c r="CN13917" t="str">
        <x:v>N23</x:v>
      </x:c>
      <x:c r="CO13917" t="n">
        <x:f>IFERROR(IF(AND(TYPE('Workbook_Formula_Guard'!B955)=TYPE(CN13917),ISBLANK('Workbook_Formula_Guard'!B955)=ISBLANK(CN13917),EXACT('Workbook_Formula_Guard'!B955,CN13917)),0,1),1)</x:f>
        <x:v>0</x:v>
      </x:c>
    </x:row>
    <x:row r="13918">
      <x:c r="CL13918" t="str">
        <x:v>Workbook_Formula_Guard</x:v>
      </x:c>
      <x:c r="CM13918" t="str">
        <x:v>C955</x:v>
      </x:c>
      <x:c r="CN13918" t="str">
        <x:v>F:=N$21*N$22/SUMPRODUCT($K$21:$Q$21,$K$22:$Q$22)</x:v>
      </x:c>
      <x:c r="CO13918" t="n">
        <x:f>IFERROR(IF(AND(TYPE('Workbook_Formula_Guard'!C955)=TYPE(CN13918),ISBLANK('Workbook_Formula_Guard'!C955)=ISBLANK(CN13918),EXACT('Workbook_Formula_Guard'!C955,CN13918)),0,1),1)</x:f>
        <x:v>0</x:v>
      </x:c>
    </x:row>
    <x:row r="13919">
      <x:c r="CL13919" t="str">
        <x:v>Workbook_Formula_Guard</x:v>
      </x:c>
      <x:c r="CM13919" t="str">
        <x:v>A956</x:v>
      </x:c>
      <x:c r="CN13919" t="str">
        <x:v>Sensitivity_Analysis</x:v>
      </x:c>
      <x:c r="CO13919" t="n">
        <x:f>IFERROR(IF(AND(TYPE('Workbook_Formula_Guard'!A956)=TYPE(CN13919),ISBLANK('Workbook_Formula_Guard'!A956)=ISBLANK(CN13919),EXACT('Workbook_Formula_Guard'!A956,CN13919)),0,1),1)</x:f>
        <x:v>0</x:v>
      </x:c>
    </x:row>
    <x:row r="13920">
      <x:c r="CL13920" t="str">
        <x:v>Workbook_Formula_Guard</x:v>
      </x:c>
      <x:c r="CM13920" t="str">
        <x:v>B956</x:v>
      </x:c>
      <x:c r="CN13920" t="str">
        <x:v>O23</x:v>
      </x:c>
      <x:c r="CO13920" t="n">
        <x:f>IFERROR(IF(AND(TYPE('Workbook_Formula_Guard'!B956)=TYPE(CN13920),ISBLANK('Workbook_Formula_Guard'!B956)=ISBLANK(CN13920),EXACT('Workbook_Formula_Guard'!B956,CN13920)),0,1),1)</x:f>
        <x:v>0</x:v>
      </x:c>
    </x:row>
    <x:row r="13921">
      <x:c r="CL13921" t="str">
        <x:v>Workbook_Formula_Guard</x:v>
      </x:c>
      <x:c r="CM13921" t="str">
        <x:v>C956</x:v>
      </x:c>
      <x:c r="CN13921" t="str">
        <x:v>F:=O$21*O$22/SUMPRODUCT($K$21:$Q$21,$K$22:$Q$22)</x:v>
      </x:c>
      <x:c r="CO13921" t="n">
        <x:f>IFERROR(IF(AND(TYPE('Workbook_Formula_Guard'!C956)=TYPE(CN13921),ISBLANK('Workbook_Formula_Guard'!C956)=ISBLANK(CN13921),EXACT('Workbook_Formula_Guard'!C956,CN13921)),0,1),1)</x:f>
        <x:v>0</x:v>
      </x:c>
    </x:row>
    <x:row r="13922">
      <x:c r="CL13922" t="str">
        <x:v>Workbook_Formula_Guard</x:v>
      </x:c>
      <x:c r="CM13922" t="str">
        <x:v>A957</x:v>
      </x:c>
      <x:c r="CN13922" t="str">
        <x:v>Sensitivity_Analysis</x:v>
      </x:c>
      <x:c r="CO13922" t="n">
        <x:f>IFERROR(IF(AND(TYPE('Workbook_Formula_Guard'!A957)=TYPE(CN13922),ISBLANK('Workbook_Formula_Guard'!A957)=ISBLANK(CN13922),EXACT('Workbook_Formula_Guard'!A957,CN13922)),0,1),1)</x:f>
        <x:v>0</x:v>
      </x:c>
    </x:row>
    <x:row r="13923">
      <x:c r="CL13923" t="str">
        <x:v>Workbook_Formula_Guard</x:v>
      </x:c>
      <x:c r="CM13923" t="str">
        <x:v>B957</x:v>
      </x:c>
      <x:c r="CN13923" t="str">
        <x:v>P23</x:v>
      </x:c>
      <x:c r="CO13923" t="n">
        <x:f>IFERROR(IF(AND(TYPE('Workbook_Formula_Guard'!B957)=TYPE(CN13923),ISBLANK('Workbook_Formula_Guard'!B957)=ISBLANK(CN13923),EXACT('Workbook_Formula_Guard'!B957,CN13923)),0,1),1)</x:f>
        <x:v>0</x:v>
      </x:c>
    </x:row>
    <x:row r="13924">
      <x:c r="CL13924" t="str">
        <x:v>Workbook_Formula_Guard</x:v>
      </x:c>
      <x:c r="CM13924" t="str">
        <x:v>C957</x:v>
      </x:c>
      <x:c r="CN13924" t="str">
        <x:v>F:=P$21*P$22/SUMPRODUCT($K$21:$Q$21,$K$22:$Q$22)</x:v>
      </x:c>
      <x:c r="CO13924" t="n">
        <x:f>IFERROR(IF(AND(TYPE('Workbook_Formula_Guard'!C957)=TYPE(CN13924),ISBLANK('Workbook_Formula_Guard'!C957)=ISBLANK(CN13924),EXACT('Workbook_Formula_Guard'!C957,CN13924)),0,1),1)</x:f>
        <x:v>0</x:v>
      </x:c>
    </x:row>
    <x:row r="13925">
      <x:c r="CL13925" t="str">
        <x:v>Workbook_Formula_Guard</x:v>
      </x:c>
      <x:c r="CM13925" t="str">
        <x:v>A958</x:v>
      </x:c>
      <x:c r="CN13925" t="str">
        <x:v>Sensitivity_Analysis</x:v>
      </x:c>
      <x:c r="CO13925" t="n">
        <x:f>IFERROR(IF(AND(TYPE('Workbook_Formula_Guard'!A958)=TYPE(CN13925),ISBLANK('Workbook_Formula_Guard'!A958)=ISBLANK(CN13925),EXACT('Workbook_Formula_Guard'!A958,CN13925)),0,1),1)</x:f>
        <x:v>0</x:v>
      </x:c>
    </x:row>
    <x:row r="13926">
      <x:c r="CL13926" t="str">
        <x:v>Workbook_Formula_Guard</x:v>
      </x:c>
      <x:c r="CM13926" t="str">
        <x:v>B958</x:v>
      </x:c>
      <x:c r="CN13926" t="str">
        <x:v>Q23</x:v>
      </x:c>
      <x:c r="CO13926" t="n">
        <x:f>IFERROR(IF(AND(TYPE('Workbook_Formula_Guard'!B958)=TYPE(CN13926),ISBLANK('Workbook_Formula_Guard'!B958)=ISBLANK(CN13926),EXACT('Workbook_Formula_Guard'!B958,CN13926)),0,1),1)</x:f>
        <x:v>0</x:v>
      </x:c>
    </x:row>
    <x:row r="13927">
      <x:c r="CL13927" t="str">
        <x:v>Workbook_Formula_Guard</x:v>
      </x:c>
      <x:c r="CM13927" t="str">
        <x:v>C958</x:v>
      </x:c>
      <x:c r="CN13927" t="str">
        <x:v>F:=Q$21*Q$22/SUMPRODUCT($K$21:$Q$21,$K$22:$Q$22)</x:v>
      </x:c>
      <x:c r="CO13927" t="n">
        <x:f>IFERROR(IF(AND(TYPE('Workbook_Formula_Guard'!C958)=TYPE(CN13927),ISBLANK('Workbook_Formula_Guard'!C958)=ISBLANK(CN13927),EXACT('Workbook_Formula_Guard'!C958,CN13927)),0,1),1)</x:f>
        <x:v>0</x:v>
      </x:c>
    </x:row>
    <x:row r="13928">
      <x:c r="CL13928" t="str">
        <x:v>Workbook_Formula_Guard</x:v>
      </x:c>
      <x:c r="CM13928" t="str">
        <x:v>A959</x:v>
      </x:c>
      <x:c r="CN13928" t="str">
        <x:v>Sensitivity_Analysis</x:v>
      </x:c>
      <x:c r="CO13928" t="n">
        <x:f>IFERROR(IF(AND(TYPE('Workbook_Formula_Guard'!A959)=TYPE(CN13928),ISBLANK('Workbook_Formula_Guard'!A959)=ISBLANK(CN13928),EXACT('Workbook_Formula_Guard'!A959,CN13928)),0,1),1)</x:f>
        <x:v>0</x:v>
      </x:c>
    </x:row>
    <x:row r="13929">
      <x:c r="CL13929" t="str">
        <x:v>Workbook_Formula_Guard</x:v>
      </x:c>
      <x:c r="CM13929" t="str">
        <x:v>B959</x:v>
      </x:c>
      <x:c r="CN13929" t="str">
        <x:v>K25</x:v>
      </x:c>
      <x:c r="CO13929" t="n">
        <x:f>IFERROR(IF(AND(TYPE('Workbook_Formula_Guard'!B959)=TYPE(CN13929),ISBLANK('Workbook_Formula_Guard'!B959)=ISBLANK(CN13929),EXACT('Workbook_Formula_Guard'!B959,CN13929)),0,1),1)</x:f>
        <x:v>0</x:v>
      </x:c>
    </x:row>
    <x:row r="13930">
      <x:c r="CL13930" t="str">
        <x:v>Workbook_Formula_Guard</x:v>
      </x:c>
      <x:c r="CM13930" t="str">
        <x:v>C959</x:v>
      </x:c>
      <x:c r="CN13930" t="str">
        <x:v>F:=K$21*K$24/SUMPRODUCT($K$21:$Q$21,$K$24:$Q$24)</x:v>
      </x:c>
      <x:c r="CO13930" t="n">
        <x:f>IFERROR(IF(AND(TYPE('Workbook_Formula_Guard'!C959)=TYPE(CN13930),ISBLANK('Workbook_Formula_Guard'!C959)=ISBLANK(CN13930),EXACT('Workbook_Formula_Guard'!C959,CN13930)),0,1),1)</x:f>
        <x:v>0</x:v>
      </x:c>
    </x:row>
    <x:row r="13931">
      <x:c r="CL13931" t="str">
        <x:v>Workbook_Formula_Guard</x:v>
      </x:c>
      <x:c r="CM13931" t="str">
        <x:v>A960</x:v>
      </x:c>
      <x:c r="CN13931" t="str">
        <x:v>Sensitivity_Analysis</x:v>
      </x:c>
      <x:c r="CO13931" t="n">
        <x:f>IFERROR(IF(AND(TYPE('Workbook_Formula_Guard'!A960)=TYPE(CN13931),ISBLANK('Workbook_Formula_Guard'!A960)=ISBLANK(CN13931),EXACT('Workbook_Formula_Guard'!A960,CN13931)),0,1),1)</x:f>
        <x:v>0</x:v>
      </x:c>
    </x:row>
    <x:row r="13932">
      <x:c r="CL13932" t="str">
        <x:v>Workbook_Formula_Guard</x:v>
      </x:c>
      <x:c r="CM13932" t="str">
        <x:v>B960</x:v>
      </x:c>
      <x:c r="CN13932" t="str">
        <x:v>L25</x:v>
      </x:c>
      <x:c r="CO13932" t="n">
        <x:f>IFERROR(IF(AND(TYPE('Workbook_Formula_Guard'!B960)=TYPE(CN13932),ISBLANK('Workbook_Formula_Guard'!B960)=ISBLANK(CN13932),EXACT('Workbook_Formula_Guard'!B960,CN13932)),0,1),1)</x:f>
        <x:v>0</x:v>
      </x:c>
    </x:row>
    <x:row r="13933">
      <x:c r="CL13933" t="str">
        <x:v>Workbook_Formula_Guard</x:v>
      </x:c>
      <x:c r="CM13933" t="str">
        <x:v>C960</x:v>
      </x:c>
      <x:c r="CN13933" t="str">
        <x:v>F:=L$21*L$24/SUMPRODUCT($K$21:$Q$21,$K$24:$Q$24)</x:v>
      </x:c>
      <x:c r="CO13933" t="n">
        <x:f>IFERROR(IF(AND(TYPE('Workbook_Formula_Guard'!C960)=TYPE(CN13933),ISBLANK('Workbook_Formula_Guard'!C960)=ISBLANK(CN13933),EXACT('Workbook_Formula_Guard'!C960,CN13933)),0,1),1)</x:f>
        <x:v>0</x:v>
      </x:c>
    </x:row>
    <x:row r="13934">
      <x:c r="CL13934" t="str">
        <x:v>Workbook_Formula_Guard</x:v>
      </x:c>
      <x:c r="CM13934" t="str">
        <x:v>A961</x:v>
      </x:c>
      <x:c r="CN13934" t="str">
        <x:v>Sensitivity_Analysis</x:v>
      </x:c>
      <x:c r="CO13934" t="n">
        <x:f>IFERROR(IF(AND(TYPE('Workbook_Formula_Guard'!A961)=TYPE(CN13934),ISBLANK('Workbook_Formula_Guard'!A961)=ISBLANK(CN13934),EXACT('Workbook_Formula_Guard'!A961,CN13934)),0,1),1)</x:f>
        <x:v>0</x:v>
      </x:c>
    </x:row>
    <x:row r="13935">
      <x:c r="CL13935" t="str">
        <x:v>Workbook_Formula_Guard</x:v>
      </x:c>
      <x:c r="CM13935" t="str">
        <x:v>B961</x:v>
      </x:c>
      <x:c r="CN13935" t="str">
        <x:v>M25</x:v>
      </x:c>
      <x:c r="CO13935" t="n">
        <x:f>IFERROR(IF(AND(TYPE('Workbook_Formula_Guard'!B961)=TYPE(CN13935),ISBLANK('Workbook_Formula_Guard'!B961)=ISBLANK(CN13935),EXACT('Workbook_Formula_Guard'!B961,CN13935)),0,1),1)</x:f>
        <x:v>0</x:v>
      </x:c>
    </x:row>
    <x:row r="13936">
      <x:c r="CL13936" t="str">
        <x:v>Workbook_Formula_Guard</x:v>
      </x:c>
      <x:c r="CM13936" t="str">
        <x:v>C961</x:v>
      </x:c>
      <x:c r="CN13936" t="str">
        <x:v>F:=M$21*M$24/SUMPRODUCT($K$21:$Q$21,$K$24:$Q$24)</x:v>
      </x:c>
      <x:c r="CO13936" t="n">
        <x:f>IFERROR(IF(AND(TYPE('Workbook_Formula_Guard'!C961)=TYPE(CN13936),ISBLANK('Workbook_Formula_Guard'!C961)=ISBLANK(CN13936),EXACT('Workbook_Formula_Guard'!C961,CN13936)),0,1),1)</x:f>
        <x:v>0</x:v>
      </x:c>
    </x:row>
    <x:row r="13937">
      <x:c r="CL13937" t="str">
        <x:v>Workbook_Formula_Guard</x:v>
      </x:c>
      <x:c r="CM13937" t="str">
        <x:v>A962</x:v>
      </x:c>
      <x:c r="CN13937" t="str">
        <x:v>Sensitivity_Analysis</x:v>
      </x:c>
      <x:c r="CO13937" t="n">
        <x:f>IFERROR(IF(AND(TYPE('Workbook_Formula_Guard'!A962)=TYPE(CN13937),ISBLANK('Workbook_Formula_Guard'!A962)=ISBLANK(CN13937),EXACT('Workbook_Formula_Guard'!A962,CN13937)),0,1),1)</x:f>
        <x:v>0</x:v>
      </x:c>
    </x:row>
    <x:row r="13938">
      <x:c r="CL13938" t="str">
        <x:v>Workbook_Formula_Guard</x:v>
      </x:c>
      <x:c r="CM13938" t="str">
        <x:v>B962</x:v>
      </x:c>
      <x:c r="CN13938" t="str">
        <x:v>N25</x:v>
      </x:c>
      <x:c r="CO13938" t="n">
        <x:f>IFERROR(IF(AND(TYPE('Workbook_Formula_Guard'!B962)=TYPE(CN13938),ISBLANK('Workbook_Formula_Guard'!B962)=ISBLANK(CN13938),EXACT('Workbook_Formula_Guard'!B962,CN13938)),0,1),1)</x:f>
        <x:v>0</x:v>
      </x:c>
    </x:row>
    <x:row r="13939">
      <x:c r="CL13939" t="str">
        <x:v>Workbook_Formula_Guard</x:v>
      </x:c>
      <x:c r="CM13939" t="str">
        <x:v>C962</x:v>
      </x:c>
      <x:c r="CN13939" t="str">
        <x:v>F:=N$21*N$24/SUMPRODUCT($K$21:$Q$21,$K$24:$Q$24)</x:v>
      </x:c>
      <x:c r="CO13939" t="n">
        <x:f>IFERROR(IF(AND(TYPE('Workbook_Formula_Guard'!C962)=TYPE(CN13939),ISBLANK('Workbook_Formula_Guard'!C962)=ISBLANK(CN13939),EXACT('Workbook_Formula_Guard'!C962,CN13939)),0,1),1)</x:f>
        <x:v>0</x:v>
      </x:c>
    </x:row>
    <x:row r="13940">
      <x:c r="CL13940" t="str">
        <x:v>Workbook_Formula_Guard</x:v>
      </x:c>
      <x:c r="CM13940" t="str">
        <x:v>A963</x:v>
      </x:c>
      <x:c r="CN13940" t="str">
        <x:v>Sensitivity_Analysis</x:v>
      </x:c>
      <x:c r="CO13940" t="n">
        <x:f>IFERROR(IF(AND(TYPE('Workbook_Formula_Guard'!A963)=TYPE(CN13940),ISBLANK('Workbook_Formula_Guard'!A963)=ISBLANK(CN13940),EXACT('Workbook_Formula_Guard'!A963,CN13940)),0,1),1)</x:f>
        <x:v>0</x:v>
      </x:c>
    </x:row>
    <x:row r="13941">
      <x:c r="CL13941" t="str">
        <x:v>Workbook_Formula_Guard</x:v>
      </x:c>
      <x:c r="CM13941" t="str">
        <x:v>B963</x:v>
      </x:c>
      <x:c r="CN13941" t="str">
        <x:v>O25</x:v>
      </x:c>
      <x:c r="CO13941" t="n">
        <x:f>IFERROR(IF(AND(TYPE('Workbook_Formula_Guard'!B963)=TYPE(CN13941),ISBLANK('Workbook_Formula_Guard'!B963)=ISBLANK(CN13941),EXACT('Workbook_Formula_Guard'!B963,CN13941)),0,1),1)</x:f>
        <x:v>0</x:v>
      </x:c>
    </x:row>
    <x:row r="13942">
      <x:c r="CL13942" t="str">
        <x:v>Workbook_Formula_Guard</x:v>
      </x:c>
      <x:c r="CM13942" t="str">
        <x:v>C963</x:v>
      </x:c>
      <x:c r="CN13942" t="str">
        <x:v>F:=O$21*O$24/SUMPRODUCT($K$21:$Q$21,$K$24:$Q$24)</x:v>
      </x:c>
      <x:c r="CO13942" t="n">
        <x:f>IFERROR(IF(AND(TYPE('Workbook_Formula_Guard'!C963)=TYPE(CN13942),ISBLANK('Workbook_Formula_Guard'!C963)=ISBLANK(CN13942),EXACT('Workbook_Formula_Guard'!C963,CN13942)),0,1),1)</x:f>
        <x:v>0</x:v>
      </x:c>
    </x:row>
    <x:row r="13943">
      <x:c r="CL13943" t="str">
        <x:v>Workbook_Formula_Guard</x:v>
      </x:c>
      <x:c r="CM13943" t="str">
        <x:v>A964</x:v>
      </x:c>
      <x:c r="CN13943" t="str">
        <x:v>Sensitivity_Analysis</x:v>
      </x:c>
      <x:c r="CO13943" t="n">
        <x:f>IFERROR(IF(AND(TYPE('Workbook_Formula_Guard'!A964)=TYPE(CN13943),ISBLANK('Workbook_Formula_Guard'!A964)=ISBLANK(CN13943),EXACT('Workbook_Formula_Guard'!A964,CN13943)),0,1),1)</x:f>
        <x:v>0</x:v>
      </x:c>
    </x:row>
    <x:row r="13944">
      <x:c r="CL13944" t="str">
        <x:v>Workbook_Formula_Guard</x:v>
      </x:c>
      <x:c r="CM13944" t="str">
        <x:v>B964</x:v>
      </x:c>
      <x:c r="CN13944" t="str">
        <x:v>P25</x:v>
      </x:c>
      <x:c r="CO13944" t="n">
        <x:f>IFERROR(IF(AND(TYPE('Workbook_Formula_Guard'!B964)=TYPE(CN13944),ISBLANK('Workbook_Formula_Guard'!B964)=ISBLANK(CN13944),EXACT('Workbook_Formula_Guard'!B964,CN13944)),0,1),1)</x:f>
        <x:v>0</x:v>
      </x:c>
    </x:row>
    <x:row r="13945">
      <x:c r="CL13945" t="str">
        <x:v>Workbook_Formula_Guard</x:v>
      </x:c>
      <x:c r="CM13945" t="str">
        <x:v>C964</x:v>
      </x:c>
      <x:c r="CN13945" t="str">
        <x:v>F:=P$21*P$24/SUMPRODUCT($K$21:$Q$21,$K$24:$Q$24)</x:v>
      </x:c>
      <x:c r="CO13945" t="n">
        <x:f>IFERROR(IF(AND(TYPE('Workbook_Formula_Guard'!C964)=TYPE(CN13945),ISBLANK('Workbook_Formula_Guard'!C964)=ISBLANK(CN13945),EXACT('Workbook_Formula_Guard'!C964,CN13945)),0,1),1)</x:f>
        <x:v>0</x:v>
      </x:c>
    </x:row>
    <x:row r="13946">
      <x:c r="CL13946" t="str">
        <x:v>Workbook_Formula_Guard</x:v>
      </x:c>
      <x:c r="CM13946" t="str">
        <x:v>A965</x:v>
      </x:c>
      <x:c r="CN13946" t="str">
        <x:v>Sensitivity_Analysis</x:v>
      </x:c>
      <x:c r="CO13946" t="n">
        <x:f>IFERROR(IF(AND(TYPE('Workbook_Formula_Guard'!A965)=TYPE(CN13946),ISBLANK('Workbook_Formula_Guard'!A965)=ISBLANK(CN13946),EXACT('Workbook_Formula_Guard'!A965,CN13946)),0,1),1)</x:f>
        <x:v>0</x:v>
      </x:c>
    </x:row>
    <x:row r="13947">
      <x:c r="CL13947" t="str">
        <x:v>Workbook_Formula_Guard</x:v>
      </x:c>
      <x:c r="CM13947" t="str">
        <x:v>B965</x:v>
      </x:c>
      <x:c r="CN13947" t="str">
        <x:v>Q25</x:v>
      </x:c>
      <x:c r="CO13947" t="n">
        <x:f>IFERROR(IF(AND(TYPE('Workbook_Formula_Guard'!B965)=TYPE(CN13947),ISBLANK('Workbook_Formula_Guard'!B965)=ISBLANK(CN13947),EXACT('Workbook_Formula_Guard'!B965,CN13947)),0,1),1)</x:f>
        <x:v>0</x:v>
      </x:c>
    </x:row>
    <x:row r="13948">
      <x:c r="CL13948" t="str">
        <x:v>Workbook_Formula_Guard</x:v>
      </x:c>
      <x:c r="CM13948" t="str">
        <x:v>C965</x:v>
      </x:c>
      <x:c r="CN13948" t="str">
        <x:v>F:=Q$21*Q$24/SUMPRODUCT($K$21:$Q$21,$K$24:$Q$24)</x:v>
      </x:c>
      <x:c r="CO13948" t="n">
        <x:f>IFERROR(IF(AND(TYPE('Workbook_Formula_Guard'!C965)=TYPE(CN13948),ISBLANK('Workbook_Formula_Guard'!C965)=ISBLANK(CN13948),EXACT('Workbook_Formula_Guard'!C965,CN13948)),0,1),1)</x:f>
        <x:v>0</x:v>
      </x:c>
    </x:row>
    <x:row r="13949">
      <x:c r="CL13949" t="str">
        <x:v>Workbook_Formula_Guard</x:v>
      </x:c>
      <x:c r="CM13949" t="str">
        <x:v>A966</x:v>
      </x:c>
      <x:c r="CN13949" t="str">
        <x:v>Sensitivity_Analysis</x:v>
      </x:c>
      <x:c r="CO13949" t="n">
        <x:f>IFERROR(IF(AND(TYPE('Workbook_Formula_Guard'!A966)=TYPE(CN13949),ISBLANK('Workbook_Formula_Guard'!A966)=ISBLANK(CN13949),EXACT('Workbook_Formula_Guard'!A966,CN13949)),0,1),1)</x:f>
        <x:v>0</x:v>
      </x:c>
    </x:row>
    <x:row r="13950">
      <x:c r="CL13950" t="str">
        <x:v>Workbook_Formula_Guard</x:v>
      </x:c>
      <x:c r="CM13950" t="str">
        <x:v>B966</x:v>
      </x:c>
      <x:c r="CN13950" t="str">
        <x:v>K27</x:v>
      </x:c>
      <x:c r="CO13950" t="n">
        <x:f>IFERROR(IF(AND(TYPE('Workbook_Formula_Guard'!B966)=TYPE(CN13950),ISBLANK('Workbook_Formula_Guard'!B966)=ISBLANK(CN13950),EXACT('Workbook_Formula_Guard'!B966,CN13950)),0,1),1)</x:f>
        <x:v>0</x:v>
      </x:c>
    </x:row>
    <x:row r="13951">
      <x:c r="CL13951" t="str">
        <x:v>Workbook_Formula_Guard</x:v>
      </x:c>
      <x:c r="CM13951" t="str">
        <x:v>C966</x:v>
      </x:c>
      <x:c r="CN13951" t="str">
        <x:v>F:=K$21*K$26/SUMPRODUCT($K$21:$Q$21,$K$26:$Q$26)</x:v>
      </x:c>
      <x:c r="CO13951" t="n">
        <x:f>IFERROR(IF(AND(TYPE('Workbook_Formula_Guard'!C966)=TYPE(CN13951),ISBLANK('Workbook_Formula_Guard'!C966)=ISBLANK(CN13951),EXACT('Workbook_Formula_Guard'!C966,CN13951)),0,1),1)</x:f>
        <x:v>0</x:v>
      </x:c>
    </x:row>
    <x:row r="13952">
      <x:c r="CL13952" t="str">
        <x:v>Workbook_Formula_Guard</x:v>
      </x:c>
      <x:c r="CM13952" t="str">
        <x:v>A967</x:v>
      </x:c>
      <x:c r="CN13952" t="str">
        <x:v>Sensitivity_Analysis</x:v>
      </x:c>
      <x:c r="CO13952" t="n">
        <x:f>IFERROR(IF(AND(TYPE('Workbook_Formula_Guard'!A967)=TYPE(CN13952),ISBLANK('Workbook_Formula_Guard'!A967)=ISBLANK(CN13952),EXACT('Workbook_Formula_Guard'!A967,CN13952)),0,1),1)</x:f>
        <x:v>0</x:v>
      </x:c>
    </x:row>
    <x:row r="13953">
      <x:c r="CL13953" t="str">
        <x:v>Workbook_Formula_Guard</x:v>
      </x:c>
      <x:c r="CM13953" t="str">
        <x:v>B967</x:v>
      </x:c>
      <x:c r="CN13953" t="str">
        <x:v>L27</x:v>
      </x:c>
      <x:c r="CO13953" t="n">
        <x:f>IFERROR(IF(AND(TYPE('Workbook_Formula_Guard'!B967)=TYPE(CN13953),ISBLANK('Workbook_Formula_Guard'!B967)=ISBLANK(CN13953),EXACT('Workbook_Formula_Guard'!B967,CN13953)),0,1),1)</x:f>
        <x:v>0</x:v>
      </x:c>
    </x:row>
    <x:row r="13954">
      <x:c r="CL13954" t="str">
        <x:v>Workbook_Formula_Guard</x:v>
      </x:c>
      <x:c r="CM13954" t="str">
        <x:v>C967</x:v>
      </x:c>
      <x:c r="CN13954" t="str">
        <x:v>F:=L$21*L$26/SUMPRODUCT($K$21:$Q$21,$K$26:$Q$26)</x:v>
      </x:c>
      <x:c r="CO13954" t="n">
        <x:f>IFERROR(IF(AND(TYPE('Workbook_Formula_Guard'!C967)=TYPE(CN13954),ISBLANK('Workbook_Formula_Guard'!C967)=ISBLANK(CN13954),EXACT('Workbook_Formula_Guard'!C967,CN13954)),0,1),1)</x:f>
        <x:v>0</x:v>
      </x:c>
    </x:row>
    <x:row r="13955">
      <x:c r="CL13955" t="str">
        <x:v>Workbook_Formula_Guard</x:v>
      </x:c>
      <x:c r="CM13955" t="str">
        <x:v>A968</x:v>
      </x:c>
      <x:c r="CN13955" t="str">
        <x:v>Sensitivity_Analysis</x:v>
      </x:c>
      <x:c r="CO13955" t="n">
        <x:f>IFERROR(IF(AND(TYPE('Workbook_Formula_Guard'!A968)=TYPE(CN13955),ISBLANK('Workbook_Formula_Guard'!A968)=ISBLANK(CN13955),EXACT('Workbook_Formula_Guard'!A968,CN13955)),0,1),1)</x:f>
        <x:v>0</x:v>
      </x:c>
    </x:row>
    <x:row r="13956">
      <x:c r="CL13956" t="str">
        <x:v>Workbook_Formula_Guard</x:v>
      </x:c>
      <x:c r="CM13956" t="str">
        <x:v>B968</x:v>
      </x:c>
      <x:c r="CN13956" t="str">
        <x:v>M27</x:v>
      </x:c>
      <x:c r="CO13956" t="n">
        <x:f>IFERROR(IF(AND(TYPE('Workbook_Formula_Guard'!B968)=TYPE(CN13956),ISBLANK('Workbook_Formula_Guard'!B968)=ISBLANK(CN13956),EXACT('Workbook_Formula_Guard'!B968,CN13956)),0,1),1)</x:f>
        <x:v>0</x:v>
      </x:c>
    </x:row>
    <x:row r="13957">
      <x:c r="CL13957" t="str">
        <x:v>Workbook_Formula_Guard</x:v>
      </x:c>
      <x:c r="CM13957" t="str">
        <x:v>C968</x:v>
      </x:c>
      <x:c r="CN13957" t="str">
        <x:v>F:=M$21*M$26/SUMPRODUCT($K$21:$Q$21,$K$26:$Q$26)</x:v>
      </x:c>
      <x:c r="CO13957" t="n">
        <x:f>IFERROR(IF(AND(TYPE('Workbook_Formula_Guard'!C968)=TYPE(CN13957),ISBLANK('Workbook_Formula_Guard'!C968)=ISBLANK(CN13957),EXACT('Workbook_Formula_Guard'!C968,CN13957)),0,1),1)</x:f>
        <x:v>0</x:v>
      </x:c>
    </x:row>
    <x:row r="13958">
      <x:c r="CL13958" t="str">
        <x:v>Workbook_Formula_Guard</x:v>
      </x:c>
      <x:c r="CM13958" t="str">
        <x:v>A969</x:v>
      </x:c>
      <x:c r="CN13958" t="str">
        <x:v>Sensitivity_Analysis</x:v>
      </x:c>
      <x:c r="CO13958" t="n">
        <x:f>IFERROR(IF(AND(TYPE('Workbook_Formula_Guard'!A969)=TYPE(CN13958),ISBLANK('Workbook_Formula_Guard'!A969)=ISBLANK(CN13958),EXACT('Workbook_Formula_Guard'!A969,CN13958)),0,1),1)</x:f>
        <x:v>0</x:v>
      </x:c>
    </x:row>
    <x:row r="13959">
      <x:c r="CL13959" t="str">
        <x:v>Workbook_Formula_Guard</x:v>
      </x:c>
      <x:c r="CM13959" t="str">
        <x:v>B969</x:v>
      </x:c>
      <x:c r="CN13959" t="str">
        <x:v>N27</x:v>
      </x:c>
      <x:c r="CO13959" t="n">
        <x:f>IFERROR(IF(AND(TYPE('Workbook_Formula_Guard'!B969)=TYPE(CN13959),ISBLANK('Workbook_Formula_Guard'!B969)=ISBLANK(CN13959),EXACT('Workbook_Formula_Guard'!B969,CN13959)),0,1),1)</x:f>
        <x:v>0</x:v>
      </x:c>
    </x:row>
    <x:row r="13960">
      <x:c r="CL13960" t="str">
        <x:v>Workbook_Formula_Guard</x:v>
      </x:c>
      <x:c r="CM13960" t="str">
        <x:v>C969</x:v>
      </x:c>
      <x:c r="CN13960" t="str">
        <x:v>F:=N$21*N$26/SUMPRODUCT($K$21:$Q$21,$K$26:$Q$26)</x:v>
      </x:c>
      <x:c r="CO13960" t="n">
        <x:f>IFERROR(IF(AND(TYPE('Workbook_Formula_Guard'!C969)=TYPE(CN13960),ISBLANK('Workbook_Formula_Guard'!C969)=ISBLANK(CN13960),EXACT('Workbook_Formula_Guard'!C969,CN13960)),0,1),1)</x:f>
        <x:v>0</x:v>
      </x:c>
    </x:row>
    <x:row r="13961">
      <x:c r="CL13961" t="str">
        <x:v>Workbook_Formula_Guard</x:v>
      </x:c>
      <x:c r="CM13961" t="str">
        <x:v>A970</x:v>
      </x:c>
      <x:c r="CN13961" t="str">
        <x:v>Sensitivity_Analysis</x:v>
      </x:c>
      <x:c r="CO13961" t="n">
        <x:f>IFERROR(IF(AND(TYPE('Workbook_Formula_Guard'!A970)=TYPE(CN13961),ISBLANK('Workbook_Formula_Guard'!A970)=ISBLANK(CN13961),EXACT('Workbook_Formula_Guard'!A970,CN13961)),0,1),1)</x:f>
        <x:v>0</x:v>
      </x:c>
    </x:row>
    <x:row r="13962">
      <x:c r="CL13962" t="str">
        <x:v>Workbook_Formula_Guard</x:v>
      </x:c>
      <x:c r="CM13962" t="str">
        <x:v>B970</x:v>
      </x:c>
      <x:c r="CN13962" t="str">
        <x:v>O27</x:v>
      </x:c>
      <x:c r="CO13962" t="n">
        <x:f>IFERROR(IF(AND(TYPE('Workbook_Formula_Guard'!B970)=TYPE(CN13962),ISBLANK('Workbook_Formula_Guard'!B970)=ISBLANK(CN13962),EXACT('Workbook_Formula_Guard'!B970,CN13962)),0,1),1)</x:f>
        <x:v>0</x:v>
      </x:c>
    </x:row>
    <x:row r="13963">
      <x:c r="CL13963" t="str">
        <x:v>Workbook_Formula_Guard</x:v>
      </x:c>
      <x:c r="CM13963" t="str">
        <x:v>C970</x:v>
      </x:c>
      <x:c r="CN13963" t="str">
        <x:v>F:=O$21*O$26/SUMPRODUCT($K$21:$Q$21,$K$26:$Q$26)</x:v>
      </x:c>
      <x:c r="CO13963" t="n">
        <x:f>IFERROR(IF(AND(TYPE('Workbook_Formula_Guard'!C970)=TYPE(CN13963),ISBLANK('Workbook_Formula_Guard'!C970)=ISBLANK(CN13963),EXACT('Workbook_Formula_Guard'!C970,CN13963)),0,1),1)</x:f>
        <x:v>0</x:v>
      </x:c>
    </x:row>
    <x:row r="13964">
      <x:c r="CL13964" t="str">
        <x:v>Workbook_Formula_Guard</x:v>
      </x:c>
      <x:c r="CM13964" t="str">
        <x:v>A971</x:v>
      </x:c>
      <x:c r="CN13964" t="str">
        <x:v>Sensitivity_Analysis</x:v>
      </x:c>
      <x:c r="CO13964" t="n">
        <x:f>IFERROR(IF(AND(TYPE('Workbook_Formula_Guard'!A971)=TYPE(CN13964),ISBLANK('Workbook_Formula_Guard'!A971)=ISBLANK(CN13964),EXACT('Workbook_Formula_Guard'!A971,CN13964)),0,1),1)</x:f>
        <x:v>0</x:v>
      </x:c>
    </x:row>
    <x:row r="13965">
      <x:c r="CL13965" t="str">
        <x:v>Workbook_Formula_Guard</x:v>
      </x:c>
      <x:c r="CM13965" t="str">
        <x:v>B971</x:v>
      </x:c>
      <x:c r="CN13965" t="str">
        <x:v>P27</x:v>
      </x:c>
      <x:c r="CO13965" t="n">
        <x:f>IFERROR(IF(AND(TYPE('Workbook_Formula_Guard'!B971)=TYPE(CN13965),ISBLANK('Workbook_Formula_Guard'!B971)=ISBLANK(CN13965),EXACT('Workbook_Formula_Guard'!B971,CN13965)),0,1),1)</x:f>
        <x:v>0</x:v>
      </x:c>
    </x:row>
    <x:row r="13966">
      <x:c r="CL13966" t="str">
        <x:v>Workbook_Formula_Guard</x:v>
      </x:c>
      <x:c r="CM13966" t="str">
        <x:v>C971</x:v>
      </x:c>
      <x:c r="CN13966" t="str">
        <x:v>F:=P$21*P$26/SUMPRODUCT($K$21:$Q$21,$K$26:$Q$26)</x:v>
      </x:c>
      <x:c r="CO13966" t="n">
        <x:f>IFERROR(IF(AND(TYPE('Workbook_Formula_Guard'!C971)=TYPE(CN13966),ISBLANK('Workbook_Formula_Guard'!C971)=ISBLANK(CN13966),EXACT('Workbook_Formula_Guard'!C971,CN13966)),0,1),1)</x:f>
        <x:v>0</x:v>
      </x:c>
    </x:row>
    <x:row r="13967">
      <x:c r="CL13967" t="str">
        <x:v>Workbook_Formula_Guard</x:v>
      </x:c>
      <x:c r="CM13967" t="str">
        <x:v>A972</x:v>
      </x:c>
      <x:c r="CN13967" t="str">
        <x:v>Sensitivity_Analysis</x:v>
      </x:c>
      <x:c r="CO13967" t="n">
        <x:f>IFERROR(IF(AND(TYPE('Workbook_Formula_Guard'!A972)=TYPE(CN13967),ISBLANK('Workbook_Formula_Guard'!A972)=ISBLANK(CN13967),EXACT('Workbook_Formula_Guard'!A972,CN13967)),0,1),1)</x:f>
        <x:v>0</x:v>
      </x:c>
    </x:row>
    <x:row r="13968">
      <x:c r="CL13968" t="str">
        <x:v>Workbook_Formula_Guard</x:v>
      </x:c>
      <x:c r="CM13968" t="str">
        <x:v>B972</x:v>
      </x:c>
      <x:c r="CN13968" t="str">
        <x:v>Q27</x:v>
      </x:c>
      <x:c r="CO13968" t="n">
        <x:f>IFERROR(IF(AND(TYPE('Workbook_Formula_Guard'!B972)=TYPE(CN13968),ISBLANK('Workbook_Formula_Guard'!B972)=ISBLANK(CN13968),EXACT('Workbook_Formula_Guard'!B972,CN13968)),0,1),1)</x:f>
        <x:v>0</x:v>
      </x:c>
    </x:row>
    <x:row r="13969">
      <x:c r="CL13969" t="str">
        <x:v>Workbook_Formula_Guard</x:v>
      </x:c>
      <x:c r="CM13969" t="str">
        <x:v>C972</x:v>
      </x:c>
      <x:c r="CN13969" t="str">
        <x:v>F:=Q$21*Q$26/SUMPRODUCT($K$21:$Q$21,$K$26:$Q$26)</x:v>
      </x:c>
      <x:c r="CO13969" t="n">
        <x:f>IFERROR(IF(AND(TYPE('Workbook_Formula_Guard'!C972)=TYPE(CN13969),ISBLANK('Workbook_Formula_Guard'!C972)=ISBLANK(CN13969),EXACT('Workbook_Formula_Guard'!C972,CN13969)),0,1),1)</x:f>
        <x:v>0</x:v>
      </x:c>
    </x:row>
    <x:row r="13970">
      <x:c r="CL13970" t="str">
        <x:v>Workbook_Formula_Guard</x:v>
      </x:c>
      <x:c r="CM13970" t="str">
        <x:v>A973</x:v>
      </x:c>
      <x:c r="CN13970" t="str">
        <x:v>Sensitivity_Analysis</x:v>
      </x:c>
      <x:c r="CO13970" t="n">
        <x:f>IFERROR(IF(AND(TYPE('Workbook_Formula_Guard'!A973)=TYPE(CN13970),ISBLANK('Workbook_Formula_Guard'!A973)=ISBLANK(CN13970),EXACT('Workbook_Formula_Guard'!A973,CN13970)),0,1),1)</x:f>
        <x:v>0</x:v>
      </x:c>
    </x:row>
    <x:row r="13971">
      <x:c r="CL13971" t="str">
        <x:v>Workbook_Formula_Guard</x:v>
      </x:c>
      <x:c r="CM13971" t="str">
        <x:v>B973</x:v>
      </x:c>
      <x:c r="CN13971" t="str">
        <x:v>J30</x:v>
      </x:c>
      <x:c r="CO13971" t="n">
        <x:f>IFERROR(IF(AND(TYPE('Workbook_Formula_Guard'!B973)=TYPE(CN13971),ISBLANK('Workbook_Formula_Guard'!B973)=ISBLANK(CN13971),EXACT('Workbook_Formula_Guard'!B973,CN13971)),0,1),1)</x:f>
        <x:v>0</x:v>
      </x:c>
    </x:row>
    <x:row r="13972">
      <x:c r="CL13972" t="str">
        <x:v>Workbook_Formula_Guard</x:v>
      </x:c>
      <x:c r="CM13972" t="str">
        <x:v>C973</x:v>
      </x:c>
      <x:c r="CN13972" t="str">
        <x:v>F:='PLSS_Local_Scope'!$E$12</x:v>
      </x:c>
      <x:c r="CO13972" t="n">
        <x:f>IFERROR(IF(AND(TYPE('Workbook_Formula_Guard'!C973)=TYPE(CN13972),ISBLANK('Workbook_Formula_Guard'!C973)=ISBLANK(CN13972),EXACT('Workbook_Formula_Guard'!C973,CN13972)),0,1),1)</x:f>
        <x:v>0</x:v>
      </x:c>
    </x:row>
    <x:row r="13973">
      <x:c r="CL13973" t="str">
        <x:v>Workbook_Formula_Guard</x:v>
      </x:c>
      <x:c r="CM13973" t="str">
        <x:v>A974</x:v>
      </x:c>
      <x:c r="CN13973" t="str">
        <x:v>Sensitivity_Analysis</x:v>
      </x:c>
      <x:c r="CO13973" t="n">
        <x:f>IFERROR(IF(AND(TYPE('Workbook_Formula_Guard'!A974)=TYPE(CN13973),ISBLANK('Workbook_Formula_Guard'!A974)=ISBLANK(CN13973),EXACT('Workbook_Formula_Guard'!A974,CN13973)),0,1),1)</x:f>
        <x:v>0</x:v>
      </x:c>
    </x:row>
    <x:row r="13974">
      <x:c r="CL13974" t="str">
        <x:v>Workbook_Formula_Guard</x:v>
      </x:c>
      <x:c r="CM13974" t="str">
        <x:v>B974</x:v>
      </x:c>
      <x:c r="CN13974" t="str">
        <x:v>K30</x:v>
      </x:c>
      <x:c r="CO13974" t="n">
        <x:f>IFERROR(IF(AND(TYPE('Workbook_Formula_Guard'!B974)=TYPE(CN13974),ISBLANK('Workbook_Formula_Guard'!B974)=ISBLANK(CN13974),EXACT('Workbook_Formula_Guard'!B974,CN13974)),0,1),1)</x:f>
        <x:v>0</x:v>
      </x:c>
    </x:row>
    <x:row r="13975">
      <x:c r="CL13975" t="str">
        <x:v>Workbook_Formula_Guard</x:v>
      </x:c>
      <x:c r="CM13975" t="str">
        <x:v>C974</x:v>
      </x:c>
      <x:c r="CN13975" t="str">
        <x:v>F:=$J30*K$23</x:v>
      </x:c>
      <x:c r="CO13975" t="n">
        <x:f>IFERROR(IF(AND(TYPE('Workbook_Formula_Guard'!C974)=TYPE(CN13975),ISBLANK('Workbook_Formula_Guard'!C974)=ISBLANK(CN13975),EXACT('Workbook_Formula_Guard'!C974,CN13975)),0,1),1)</x:f>
        <x:v>0</x:v>
      </x:c>
    </x:row>
    <x:row r="13976">
      <x:c r="CL13976" t="str">
        <x:v>Workbook_Formula_Guard</x:v>
      </x:c>
      <x:c r="CM13976" t="str">
        <x:v>A975</x:v>
      </x:c>
      <x:c r="CN13976" t="str">
        <x:v>Sensitivity_Analysis</x:v>
      </x:c>
      <x:c r="CO13976" t="n">
        <x:f>IFERROR(IF(AND(TYPE('Workbook_Formula_Guard'!A975)=TYPE(CN13976),ISBLANK('Workbook_Formula_Guard'!A975)=ISBLANK(CN13976),EXACT('Workbook_Formula_Guard'!A975,CN13976)),0,1),1)</x:f>
        <x:v>0</x:v>
      </x:c>
    </x:row>
    <x:row r="13977">
      <x:c r="CL13977" t="str">
        <x:v>Workbook_Formula_Guard</x:v>
      </x:c>
      <x:c r="CM13977" t="str">
        <x:v>B975</x:v>
      </x:c>
      <x:c r="CN13977" t="str">
        <x:v>L30</x:v>
      </x:c>
      <x:c r="CO13977" t="n">
        <x:f>IFERROR(IF(AND(TYPE('Workbook_Formula_Guard'!B975)=TYPE(CN13977),ISBLANK('Workbook_Formula_Guard'!B975)=ISBLANK(CN13977),EXACT('Workbook_Formula_Guard'!B975,CN13977)),0,1),1)</x:f>
        <x:v>0</x:v>
      </x:c>
    </x:row>
    <x:row r="13978">
      <x:c r="CL13978" t="str">
        <x:v>Workbook_Formula_Guard</x:v>
      </x:c>
      <x:c r="CM13978" t="str">
        <x:v>C975</x:v>
      </x:c>
      <x:c r="CN13978" t="str">
        <x:v>F:=$J30*L$23</x:v>
      </x:c>
      <x:c r="CO13978" t="n">
        <x:f>IFERROR(IF(AND(TYPE('Workbook_Formula_Guard'!C975)=TYPE(CN13978),ISBLANK('Workbook_Formula_Guard'!C975)=ISBLANK(CN13978),EXACT('Workbook_Formula_Guard'!C975,CN13978)),0,1),1)</x:f>
        <x:v>0</x:v>
      </x:c>
    </x:row>
    <x:row r="13979">
      <x:c r="CL13979" t="str">
        <x:v>Workbook_Formula_Guard</x:v>
      </x:c>
      <x:c r="CM13979" t="str">
        <x:v>A976</x:v>
      </x:c>
      <x:c r="CN13979" t="str">
        <x:v>Sensitivity_Analysis</x:v>
      </x:c>
      <x:c r="CO13979" t="n">
        <x:f>IFERROR(IF(AND(TYPE('Workbook_Formula_Guard'!A976)=TYPE(CN13979),ISBLANK('Workbook_Formula_Guard'!A976)=ISBLANK(CN13979),EXACT('Workbook_Formula_Guard'!A976,CN13979)),0,1),1)</x:f>
        <x:v>0</x:v>
      </x:c>
    </x:row>
    <x:row r="13980">
      <x:c r="CL13980" t="str">
        <x:v>Workbook_Formula_Guard</x:v>
      </x:c>
      <x:c r="CM13980" t="str">
        <x:v>B976</x:v>
      </x:c>
      <x:c r="CN13980" t="str">
        <x:v>M30</x:v>
      </x:c>
      <x:c r="CO13980" t="n">
        <x:f>IFERROR(IF(AND(TYPE('Workbook_Formula_Guard'!B976)=TYPE(CN13980),ISBLANK('Workbook_Formula_Guard'!B976)=ISBLANK(CN13980),EXACT('Workbook_Formula_Guard'!B976,CN13980)),0,1),1)</x:f>
        <x:v>0</x:v>
      </x:c>
    </x:row>
    <x:row r="13981">
      <x:c r="CL13981" t="str">
        <x:v>Workbook_Formula_Guard</x:v>
      </x:c>
      <x:c r="CM13981" t="str">
        <x:v>C976</x:v>
      </x:c>
      <x:c r="CN13981" t="str">
        <x:v>F:=$J30*M$23</x:v>
      </x:c>
      <x:c r="CO13981" t="n">
        <x:f>IFERROR(IF(AND(TYPE('Workbook_Formula_Guard'!C976)=TYPE(CN13981),ISBLANK('Workbook_Formula_Guard'!C976)=ISBLANK(CN13981),EXACT('Workbook_Formula_Guard'!C976,CN13981)),0,1),1)</x:f>
        <x:v>0</x:v>
      </x:c>
    </x:row>
    <x:row r="13982">
      <x:c r="CL13982" t="str">
        <x:v>Workbook_Formula_Guard</x:v>
      </x:c>
      <x:c r="CM13982" t="str">
        <x:v>A977</x:v>
      </x:c>
      <x:c r="CN13982" t="str">
        <x:v>Sensitivity_Analysis</x:v>
      </x:c>
      <x:c r="CO13982" t="n">
        <x:f>IFERROR(IF(AND(TYPE('Workbook_Formula_Guard'!A977)=TYPE(CN13982),ISBLANK('Workbook_Formula_Guard'!A977)=ISBLANK(CN13982),EXACT('Workbook_Formula_Guard'!A977,CN13982)),0,1),1)</x:f>
        <x:v>0</x:v>
      </x:c>
    </x:row>
    <x:row r="13983">
      <x:c r="CL13983" t="str">
        <x:v>Workbook_Formula_Guard</x:v>
      </x:c>
      <x:c r="CM13983" t="str">
        <x:v>B977</x:v>
      </x:c>
      <x:c r="CN13983" t="str">
        <x:v>N30</x:v>
      </x:c>
      <x:c r="CO13983" t="n">
        <x:f>IFERROR(IF(AND(TYPE('Workbook_Formula_Guard'!B977)=TYPE(CN13983),ISBLANK('Workbook_Formula_Guard'!B977)=ISBLANK(CN13983),EXACT('Workbook_Formula_Guard'!B977,CN13983)),0,1),1)</x:f>
        <x:v>0</x:v>
      </x:c>
    </x:row>
    <x:row r="13984">
      <x:c r="CL13984" t="str">
        <x:v>Workbook_Formula_Guard</x:v>
      </x:c>
      <x:c r="CM13984" t="str">
        <x:v>C977</x:v>
      </x:c>
      <x:c r="CN13984" t="str">
        <x:v>F:=$J30*N$23</x:v>
      </x:c>
      <x:c r="CO13984" t="n">
        <x:f>IFERROR(IF(AND(TYPE('Workbook_Formula_Guard'!C977)=TYPE(CN13984),ISBLANK('Workbook_Formula_Guard'!C977)=ISBLANK(CN13984),EXACT('Workbook_Formula_Guard'!C977,CN13984)),0,1),1)</x:f>
        <x:v>0</x:v>
      </x:c>
    </x:row>
    <x:row r="13985">
      <x:c r="CL13985" t="str">
        <x:v>Workbook_Formula_Guard</x:v>
      </x:c>
      <x:c r="CM13985" t="str">
        <x:v>A978</x:v>
      </x:c>
      <x:c r="CN13985" t="str">
        <x:v>Sensitivity_Analysis</x:v>
      </x:c>
      <x:c r="CO13985" t="n">
        <x:f>IFERROR(IF(AND(TYPE('Workbook_Formula_Guard'!A978)=TYPE(CN13985),ISBLANK('Workbook_Formula_Guard'!A978)=ISBLANK(CN13985),EXACT('Workbook_Formula_Guard'!A978,CN13985)),0,1),1)</x:f>
        <x:v>0</x:v>
      </x:c>
    </x:row>
    <x:row r="13986">
      <x:c r="CL13986" t="str">
        <x:v>Workbook_Formula_Guard</x:v>
      </x:c>
      <x:c r="CM13986" t="str">
        <x:v>B978</x:v>
      </x:c>
      <x:c r="CN13986" t="str">
        <x:v>O30</x:v>
      </x:c>
      <x:c r="CO13986" t="n">
        <x:f>IFERROR(IF(AND(TYPE('Workbook_Formula_Guard'!B978)=TYPE(CN13986),ISBLANK('Workbook_Formula_Guard'!B978)=ISBLANK(CN13986),EXACT('Workbook_Formula_Guard'!B978,CN13986)),0,1),1)</x:f>
        <x:v>0</x:v>
      </x:c>
    </x:row>
    <x:row r="13987">
      <x:c r="CL13987" t="str">
        <x:v>Workbook_Formula_Guard</x:v>
      </x:c>
      <x:c r="CM13987" t="str">
        <x:v>C978</x:v>
      </x:c>
      <x:c r="CN13987" t="str">
        <x:v>F:=$J30*O$23</x:v>
      </x:c>
      <x:c r="CO13987" t="n">
        <x:f>IFERROR(IF(AND(TYPE('Workbook_Formula_Guard'!C978)=TYPE(CN13987),ISBLANK('Workbook_Formula_Guard'!C978)=ISBLANK(CN13987),EXACT('Workbook_Formula_Guard'!C978,CN13987)),0,1),1)</x:f>
        <x:v>0</x:v>
      </x:c>
    </x:row>
    <x:row r="13988">
      <x:c r="CL13988" t="str">
        <x:v>Workbook_Formula_Guard</x:v>
      </x:c>
      <x:c r="CM13988" t="str">
        <x:v>A979</x:v>
      </x:c>
      <x:c r="CN13988" t="str">
        <x:v>Sensitivity_Analysis</x:v>
      </x:c>
      <x:c r="CO13988" t="n">
        <x:f>IFERROR(IF(AND(TYPE('Workbook_Formula_Guard'!A979)=TYPE(CN13988),ISBLANK('Workbook_Formula_Guard'!A979)=ISBLANK(CN13988),EXACT('Workbook_Formula_Guard'!A979,CN13988)),0,1),1)</x:f>
        <x:v>0</x:v>
      </x:c>
    </x:row>
    <x:row r="13989">
      <x:c r="CL13989" t="str">
        <x:v>Workbook_Formula_Guard</x:v>
      </x:c>
      <x:c r="CM13989" t="str">
        <x:v>B979</x:v>
      </x:c>
      <x:c r="CN13989" t="str">
        <x:v>P30</x:v>
      </x:c>
      <x:c r="CO13989" t="n">
        <x:f>IFERROR(IF(AND(TYPE('Workbook_Formula_Guard'!B979)=TYPE(CN13989),ISBLANK('Workbook_Formula_Guard'!B979)=ISBLANK(CN13989),EXACT('Workbook_Formula_Guard'!B979,CN13989)),0,1),1)</x:f>
        <x:v>0</x:v>
      </x:c>
    </x:row>
    <x:row r="13990">
      <x:c r="CL13990" t="str">
        <x:v>Workbook_Formula_Guard</x:v>
      </x:c>
      <x:c r="CM13990" t="str">
        <x:v>C979</x:v>
      </x:c>
      <x:c r="CN13990" t="str">
        <x:v>F:=$J30*P$23</x:v>
      </x:c>
      <x:c r="CO13990" t="n">
        <x:f>IFERROR(IF(AND(TYPE('Workbook_Formula_Guard'!C979)=TYPE(CN13990),ISBLANK('Workbook_Formula_Guard'!C979)=ISBLANK(CN13990),EXACT('Workbook_Formula_Guard'!C979,CN13990)),0,1),1)</x:f>
        <x:v>0</x:v>
      </x:c>
    </x:row>
    <x:row r="13991">
      <x:c r="CL13991" t="str">
        <x:v>Workbook_Formula_Guard</x:v>
      </x:c>
      <x:c r="CM13991" t="str">
        <x:v>A980</x:v>
      </x:c>
      <x:c r="CN13991" t="str">
        <x:v>Sensitivity_Analysis</x:v>
      </x:c>
      <x:c r="CO13991" t="n">
        <x:f>IFERROR(IF(AND(TYPE('Workbook_Formula_Guard'!A980)=TYPE(CN13991),ISBLANK('Workbook_Formula_Guard'!A980)=ISBLANK(CN13991),EXACT('Workbook_Formula_Guard'!A980,CN13991)),0,1),1)</x:f>
        <x:v>0</x:v>
      </x:c>
    </x:row>
    <x:row r="13992">
      <x:c r="CL13992" t="str">
        <x:v>Workbook_Formula_Guard</x:v>
      </x:c>
      <x:c r="CM13992" t="str">
        <x:v>B980</x:v>
      </x:c>
      <x:c r="CN13992" t="str">
        <x:v>Q30</x:v>
      </x:c>
      <x:c r="CO13992" t="n">
        <x:f>IFERROR(IF(AND(TYPE('Workbook_Formula_Guard'!B980)=TYPE(CN13992),ISBLANK('Workbook_Formula_Guard'!B980)=ISBLANK(CN13992),EXACT('Workbook_Formula_Guard'!B980,CN13992)),0,1),1)</x:f>
        <x:v>0</x:v>
      </x:c>
    </x:row>
    <x:row r="13993">
      <x:c r="CL13993" t="str">
        <x:v>Workbook_Formula_Guard</x:v>
      </x:c>
      <x:c r="CM13993" t="str">
        <x:v>C980</x:v>
      </x:c>
      <x:c r="CN13993" t="str">
        <x:v>F:=$J30*Q$23</x:v>
      </x:c>
      <x:c r="CO13993" t="n">
        <x:f>IFERROR(IF(AND(TYPE('Workbook_Formula_Guard'!C980)=TYPE(CN13993),ISBLANK('Workbook_Formula_Guard'!C980)=ISBLANK(CN13993),EXACT('Workbook_Formula_Guard'!C980,CN13993)),0,1),1)</x:f>
        <x:v>0</x:v>
      </x:c>
    </x:row>
    <x:row r="13994">
      <x:c r="CL13994" t="str">
        <x:v>Workbook_Formula_Guard</x:v>
      </x:c>
      <x:c r="CM13994" t="str">
        <x:v>A981</x:v>
      </x:c>
      <x:c r="CN13994" t="str">
        <x:v>Sensitivity_Analysis</x:v>
      </x:c>
      <x:c r="CO13994" t="n">
        <x:f>IFERROR(IF(AND(TYPE('Workbook_Formula_Guard'!A981)=TYPE(CN13994),ISBLANK('Workbook_Formula_Guard'!A981)=ISBLANK(CN13994),EXACT('Workbook_Formula_Guard'!A981,CN13994)),0,1),1)</x:f>
        <x:v>0</x:v>
      </x:c>
    </x:row>
    <x:row r="13995">
      <x:c r="CL13995" t="str">
        <x:v>Workbook_Formula_Guard</x:v>
      </x:c>
      <x:c r="CM13995" t="str">
        <x:v>B981</x:v>
      </x:c>
      <x:c r="CN13995" t="str">
        <x:v>J31</x:v>
      </x:c>
      <x:c r="CO13995" t="n">
        <x:f>IFERROR(IF(AND(TYPE('Workbook_Formula_Guard'!B981)=TYPE(CN13995),ISBLANK('Workbook_Formula_Guard'!B981)=ISBLANK(CN13995),EXACT('Workbook_Formula_Guard'!B981,CN13995)),0,1),1)</x:f>
        <x:v>0</x:v>
      </x:c>
    </x:row>
    <x:row r="13996">
      <x:c r="CL13996" t="str">
        <x:v>Workbook_Formula_Guard</x:v>
      </x:c>
      <x:c r="CM13996" t="str">
        <x:v>C981</x:v>
      </x:c>
      <x:c r="CN13996" t="str">
        <x:v>F:='PLSS_Local_Scope'!$E$13</x:v>
      </x:c>
      <x:c r="CO13996" t="n">
        <x:f>IFERROR(IF(AND(TYPE('Workbook_Formula_Guard'!C981)=TYPE(CN13996),ISBLANK('Workbook_Formula_Guard'!C981)=ISBLANK(CN13996),EXACT('Workbook_Formula_Guard'!C981,CN13996)),0,1),1)</x:f>
        <x:v>0</x:v>
      </x:c>
    </x:row>
    <x:row r="13997">
      <x:c r="CL13997" t="str">
        <x:v>Workbook_Formula_Guard</x:v>
      </x:c>
      <x:c r="CM13997" t="str">
        <x:v>A982</x:v>
      </x:c>
      <x:c r="CN13997" t="str">
        <x:v>Sensitivity_Analysis</x:v>
      </x:c>
      <x:c r="CO13997" t="n">
        <x:f>IFERROR(IF(AND(TYPE('Workbook_Formula_Guard'!A982)=TYPE(CN13997),ISBLANK('Workbook_Formula_Guard'!A982)=ISBLANK(CN13997),EXACT('Workbook_Formula_Guard'!A982,CN13997)),0,1),1)</x:f>
        <x:v>0</x:v>
      </x:c>
    </x:row>
    <x:row r="13998">
      <x:c r="CL13998" t="str">
        <x:v>Workbook_Formula_Guard</x:v>
      </x:c>
      <x:c r="CM13998" t="str">
        <x:v>B982</x:v>
      </x:c>
      <x:c r="CN13998" t="str">
        <x:v>K31</x:v>
      </x:c>
      <x:c r="CO13998" t="n">
        <x:f>IFERROR(IF(AND(TYPE('Workbook_Formula_Guard'!B982)=TYPE(CN13998),ISBLANK('Workbook_Formula_Guard'!B982)=ISBLANK(CN13998),EXACT('Workbook_Formula_Guard'!B982,CN13998)),0,1),1)</x:f>
        <x:v>0</x:v>
      </x:c>
    </x:row>
    <x:row r="13999">
      <x:c r="CL13999" t="str">
        <x:v>Workbook_Formula_Guard</x:v>
      </x:c>
      <x:c r="CM13999" t="str">
        <x:v>C982</x:v>
      </x:c>
      <x:c r="CN13999" t="str">
        <x:v>F:=$J31*K$23</x:v>
      </x:c>
      <x:c r="CO13999" t="n">
        <x:f>IFERROR(IF(AND(TYPE('Workbook_Formula_Guard'!C982)=TYPE(CN13999),ISBLANK('Workbook_Formula_Guard'!C982)=ISBLANK(CN13999),EXACT('Workbook_Formula_Guard'!C982,CN13999)),0,1),1)</x:f>
        <x:v>0</x:v>
      </x:c>
    </x:row>
    <x:row r="14000">
      <x:c r="CL14000" t="str">
        <x:v>Workbook_Formula_Guard</x:v>
      </x:c>
      <x:c r="CM14000" t="str">
        <x:v>A983</x:v>
      </x:c>
      <x:c r="CN14000" t="str">
        <x:v>Sensitivity_Analysis</x:v>
      </x:c>
      <x:c r="CO14000" t="n">
        <x:f>IFERROR(IF(AND(TYPE('Workbook_Formula_Guard'!A983)=TYPE(CN14000),ISBLANK('Workbook_Formula_Guard'!A983)=ISBLANK(CN14000),EXACT('Workbook_Formula_Guard'!A983,CN14000)),0,1),1)</x:f>
        <x:v>0</x:v>
      </x:c>
    </x:row>
    <x:row r="14001">
      <x:c r="CL14001" t="str">
        <x:v>Workbook_Formula_Guard</x:v>
      </x:c>
      <x:c r="CM14001" t="str">
        <x:v>B983</x:v>
      </x:c>
      <x:c r="CN14001" t="str">
        <x:v>L31</x:v>
      </x:c>
      <x:c r="CO14001" t="n">
        <x:f>IFERROR(IF(AND(TYPE('Workbook_Formula_Guard'!B983)=TYPE(CN14001),ISBLANK('Workbook_Formula_Guard'!B983)=ISBLANK(CN14001),EXACT('Workbook_Formula_Guard'!B983,CN14001)),0,1),1)</x:f>
        <x:v>0</x:v>
      </x:c>
    </x:row>
    <x:row r="14002">
      <x:c r="CL14002" t="str">
        <x:v>Workbook_Formula_Guard</x:v>
      </x:c>
      <x:c r="CM14002" t="str">
        <x:v>C983</x:v>
      </x:c>
      <x:c r="CN14002" t="str">
        <x:v>F:=$J31*L$23</x:v>
      </x:c>
      <x:c r="CO14002" t="n">
        <x:f>IFERROR(IF(AND(TYPE('Workbook_Formula_Guard'!C983)=TYPE(CN14002),ISBLANK('Workbook_Formula_Guard'!C983)=ISBLANK(CN14002),EXACT('Workbook_Formula_Guard'!C983,CN14002)),0,1),1)</x:f>
        <x:v>0</x:v>
      </x:c>
    </x:row>
    <x:row r="14003">
      <x:c r="CL14003" t="str">
        <x:v>Workbook_Formula_Guard</x:v>
      </x:c>
      <x:c r="CM14003" t="str">
        <x:v>A984</x:v>
      </x:c>
      <x:c r="CN14003" t="str">
        <x:v>Sensitivity_Analysis</x:v>
      </x:c>
      <x:c r="CO14003" t="n">
        <x:f>IFERROR(IF(AND(TYPE('Workbook_Formula_Guard'!A984)=TYPE(CN14003),ISBLANK('Workbook_Formula_Guard'!A984)=ISBLANK(CN14003),EXACT('Workbook_Formula_Guard'!A984,CN14003)),0,1),1)</x:f>
        <x:v>0</x:v>
      </x:c>
    </x:row>
    <x:row r="14004">
      <x:c r="CL14004" t="str">
        <x:v>Workbook_Formula_Guard</x:v>
      </x:c>
      <x:c r="CM14004" t="str">
        <x:v>B984</x:v>
      </x:c>
      <x:c r="CN14004" t="str">
        <x:v>M31</x:v>
      </x:c>
      <x:c r="CO14004" t="n">
        <x:f>IFERROR(IF(AND(TYPE('Workbook_Formula_Guard'!B984)=TYPE(CN14004),ISBLANK('Workbook_Formula_Guard'!B984)=ISBLANK(CN14004),EXACT('Workbook_Formula_Guard'!B984,CN14004)),0,1),1)</x:f>
        <x:v>0</x:v>
      </x:c>
    </x:row>
    <x:row r="14005">
      <x:c r="CL14005" t="str">
        <x:v>Workbook_Formula_Guard</x:v>
      </x:c>
      <x:c r="CM14005" t="str">
        <x:v>C984</x:v>
      </x:c>
      <x:c r="CN14005" t="str">
        <x:v>F:=$J31*M$23</x:v>
      </x:c>
      <x:c r="CO14005" t="n">
        <x:f>IFERROR(IF(AND(TYPE('Workbook_Formula_Guard'!C984)=TYPE(CN14005),ISBLANK('Workbook_Formula_Guard'!C984)=ISBLANK(CN14005),EXACT('Workbook_Formula_Guard'!C984,CN14005)),0,1),1)</x:f>
        <x:v>0</x:v>
      </x:c>
    </x:row>
    <x:row r="14006">
      <x:c r="CL14006" t="str">
        <x:v>Workbook_Formula_Guard</x:v>
      </x:c>
      <x:c r="CM14006" t="str">
        <x:v>A985</x:v>
      </x:c>
      <x:c r="CN14006" t="str">
        <x:v>Sensitivity_Analysis</x:v>
      </x:c>
      <x:c r="CO14006" t="n">
        <x:f>IFERROR(IF(AND(TYPE('Workbook_Formula_Guard'!A985)=TYPE(CN14006),ISBLANK('Workbook_Formula_Guard'!A985)=ISBLANK(CN14006),EXACT('Workbook_Formula_Guard'!A985,CN14006)),0,1),1)</x:f>
        <x:v>0</x:v>
      </x:c>
    </x:row>
    <x:row r="14007">
      <x:c r="CL14007" t="str">
        <x:v>Workbook_Formula_Guard</x:v>
      </x:c>
      <x:c r="CM14007" t="str">
        <x:v>B985</x:v>
      </x:c>
      <x:c r="CN14007" t="str">
        <x:v>N31</x:v>
      </x:c>
      <x:c r="CO14007" t="n">
        <x:f>IFERROR(IF(AND(TYPE('Workbook_Formula_Guard'!B985)=TYPE(CN14007),ISBLANK('Workbook_Formula_Guard'!B985)=ISBLANK(CN14007),EXACT('Workbook_Formula_Guard'!B985,CN14007)),0,1),1)</x:f>
        <x:v>0</x:v>
      </x:c>
    </x:row>
    <x:row r="14008">
      <x:c r="CL14008" t="str">
        <x:v>Workbook_Formula_Guard</x:v>
      </x:c>
      <x:c r="CM14008" t="str">
        <x:v>C985</x:v>
      </x:c>
      <x:c r="CN14008" t="str">
        <x:v>F:=$J31*N$23</x:v>
      </x:c>
      <x:c r="CO14008" t="n">
        <x:f>IFERROR(IF(AND(TYPE('Workbook_Formula_Guard'!C985)=TYPE(CN14008),ISBLANK('Workbook_Formula_Guard'!C985)=ISBLANK(CN14008),EXACT('Workbook_Formula_Guard'!C985,CN14008)),0,1),1)</x:f>
        <x:v>0</x:v>
      </x:c>
    </x:row>
    <x:row r="14009">
      <x:c r="CL14009" t="str">
        <x:v>Workbook_Formula_Guard</x:v>
      </x:c>
      <x:c r="CM14009" t="str">
        <x:v>A986</x:v>
      </x:c>
      <x:c r="CN14009" t="str">
        <x:v>Sensitivity_Analysis</x:v>
      </x:c>
      <x:c r="CO14009" t="n">
        <x:f>IFERROR(IF(AND(TYPE('Workbook_Formula_Guard'!A986)=TYPE(CN14009),ISBLANK('Workbook_Formula_Guard'!A986)=ISBLANK(CN14009),EXACT('Workbook_Formula_Guard'!A986,CN14009)),0,1),1)</x:f>
        <x:v>0</x:v>
      </x:c>
    </x:row>
    <x:row r="14010">
      <x:c r="CL14010" t="str">
        <x:v>Workbook_Formula_Guard</x:v>
      </x:c>
      <x:c r="CM14010" t="str">
        <x:v>B986</x:v>
      </x:c>
      <x:c r="CN14010" t="str">
        <x:v>O31</x:v>
      </x:c>
      <x:c r="CO14010" t="n">
        <x:f>IFERROR(IF(AND(TYPE('Workbook_Formula_Guard'!B986)=TYPE(CN14010),ISBLANK('Workbook_Formula_Guard'!B986)=ISBLANK(CN14010),EXACT('Workbook_Formula_Guard'!B986,CN14010)),0,1),1)</x:f>
        <x:v>0</x:v>
      </x:c>
    </x:row>
    <x:row r="14011">
      <x:c r="CL14011" t="str">
        <x:v>Workbook_Formula_Guard</x:v>
      </x:c>
      <x:c r="CM14011" t="str">
        <x:v>C986</x:v>
      </x:c>
      <x:c r="CN14011" t="str">
        <x:v>F:=$J31*O$23</x:v>
      </x:c>
      <x:c r="CO14011" t="n">
        <x:f>IFERROR(IF(AND(TYPE('Workbook_Formula_Guard'!C986)=TYPE(CN14011),ISBLANK('Workbook_Formula_Guard'!C986)=ISBLANK(CN14011),EXACT('Workbook_Formula_Guard'!C986,CN14011)),0,1),1)</x:f>
        <x:v>0</x:v>
      </x:c>
    </x:row>
    <x:row r="14012">
      <x:c r="CL14012" t="str">
        <x:v>Workbook_Formula_Guard</x:v>
      </x:c>
      <x:c r="CM14012" t="str">
        <x:v>A987</x:v>
      </x:c>
      <x:c r="CN14012" t="str">
        <x:v>Sensitivity_Analysis</x:v>
      </x:c>
      <x:c r="CO14012" t="n">
        <x:f>IFERROR(IF(AND(TYPE('Workbook_Formula_Guard'!A987)=TYPE(CN14012),ISBLANK('Workbook_Formula_Guard'!A987)=ISBLANK(CN14012),EXACT('Workbook_Formula_Guard'!A987,CN14012)),0,1),1)</x:f>
        <x:v>0</x:v>
      </x:c>
    </x:row>
    <x:row r="14013">
      <x:c r="CL14013" t="str">
        <x:v>Workbook_Formula_Guard</x:v>
      </x:c>
      <x:c r="CM14013" t="str">
        <x:v>B987</x:v>
      </x:c>
      <x:c r="CN14013" t="str">
        <x:v>P31</x:v>
      </x:c>
      <x:c r="CO14013" t="n">
        <x:f>IFERROR(IF(AND(TYPE('Workbook_Formula_Guard'!B987)=TYPE(CN14013),ISBLANK('Workbook_Formula_Guard'!B987)=ISBLANK(CN14013),EXACT('Workbook_Formula_Guard'!B987,CN14013)),0,1),1)</x:f>
        <x:v>0</x:v>
      </x:c>
    </x:row>
    <x:row r="14014">
      <x:c r="CL14014" t="str">
        <x:v>Workbook_Formula_Guard</x:v>
      </x:c>
      <x:c r="CM14014" t="str">
        <x:v>C987</x:v>
      </x:c>
      <x:c r="CN14014" t="str">
        <x:v>F:=$J31*P$23</x:v>
      </x:c>
      <x:c r="CO14014" t="n">
        <x:f>IFERROR(IF(AND(TYPE('Workbook_Formula_Guard'!C987)=TYPE(CN14014),ISBLANK('Workbook_Formula_Guard'!C987)=ISBLANK(CN14014),EXACT('Workbook_Formula_Guard'!C987,CN14014)),0,1),1)</x:f>
        <x:v>0</x:v>
      </x:c>
    </x:row>
    <x:row r="14015">
      <x:c r="CL14015" t="str">
        <x:v>Workbook_Formula_Guard</x:v>
      </x:c>
      <x:c r="CM14015" t="str">
        <x:v>A988</x:v>
      </x:c>
      <x:c r="CN14015" t="str">
        <x:v>Sensitivity_Analysis</x:v>
      </x:c>
      <x:c r="CO14015" t="n">
        <x:f>IFERROR(IF(AND(TYPE('Workbook_Formula_Guard'!A988)=TYPE(CN14015),ISBLANK('Workbook_Formula_Guard'!A988)=ISBLANK(CN14015),EXACT('Workbook_Formula_Guard'!A988,CN14015)),0,1),1)</x:f>
        <x:v>0</x:v>
      </x:c>
    </x:row>
    <x:row r="14016">
      <x:c r="CL14016" t="str">
        <x:v>Workbook_Formula_Guard</x:v>
      </x:c>
      <x:c r="CM14016" t="str">
        <x:v>B988</x:v>
      </x:c>
      <x:c r="CN14016" t="str">
        <x:v>Q31</x:v>
      </x:c>
      <x:c r="CO14016" t="n">
        <x:f>IFERROR(IF(AND(TYPE('Workbook_Formula_Guard'!B988)=TYPE(CN14016),ISBLANK('Workbook_Formula_Guard'!B988)=ISBLANK(CN14016),EXACT('Workbook_Formula_Guard'!B988,CN14016)),0,1),1)</x:f>
        <x:v>0</x:v>
      </x:c>
    </x:row>
    <x:row r="14017">
      <x:c r="CL14017" t="str">
        <x:v>Workbook_Formula_Guard</x:v>
      </x:c>
      <x:c r="CM14017" t="str">
        <x:v>C988</x:v>
      </x:c>
      <x:c r="CN14017" t="str">
        <x:v>F:=$J31*Q$23</x:v>
      </x:c>
      <x:c r="CO14017" t="n">
        <x:f>IFERROR(IF(AND(TYPE('Workbook_Formula_Guard'!C988)=TYPE(CN14017),ISBLANK('Workbook_Formula_Guard'!C988)=ISBLANK(CN14017),EXACT('Workbook_Formula_Guard'!C988,CN14017)),0,1),1)</x:f>
        <x:v>0</x:v>
      </x:c>
    </x:row>
    <x:row r="14018">
      <x:c r="CL14018" t="str">
        <x:v>Workbook_Formula_Guard</x:v>
      </x:c>
      <x:c r="CM14018" t="str">
        <x:v>A989</x:v>
      </x:c>
      <x:c r="CN14018" t="str">
        <x:v>Sensitivity_Analysis</x:v>
      </x:c>
      <x:c r="CO14018" t="n">
        <x:f>IFERROR(IF(AND(TYPE('Workbook_Formula_Guard'!A989)=TYPE(CN14018),ISBLANK('Workbook_Formula_Guard'!A989)=ISBLANK(CN14018),EXACT('Workbook_Formula_Guard'!A989,CN14018)),0,1),1)</x:f>
        <x:v>0</x:v>
      </x:c>
    </x:row>
    <x:row r="14019">
      <x:c r="CL14019" t="str">
        <x:v>Workbook_Formula_Guard</x:v>
      </x:c>
      <x:c r="CM14019" t="str">
        <x:v>B989</x:v>
      </x:c>
      <x:c r="CN14019" t="str">
        <x:v>J32</x:v>
      </x:c>
      <x:c r="CO14019" t="n">
        <x:f>IFERROR(IF(AND(TYPE('Workbook_Formula_Guard'!B989)=TYPE(CN14019),ISBLANK('Workbook_Formula_Guard'!B989)=ISBLANK(CN14019),EXACT('Workbook_Formula_Guard'!B989,CN14019)),0,1),1)</x:f>
        <x:v>0</x:v>
      </x:c>
    </x:row>
    <x:row r="14020">
      <x:c r="CL14020" t="str">
        <x:v>Workbook_Formula_Guard</x:v>
      </x:c>
      <x:c r="CM14020" t="str">
        <x:v>C989</x:v>
      </x:c>
      <x:c r="CN14020" t="str">
        <x:v>F:='PLSS_Local_Scope'!$E$14</x:v>
      </x:c>
      <x:c r="CO14020" t="n">
        <x:f>IFERROR(IF(AND(TYPE('Workbook_Formula_Guard'!C989)=TYPE(CN14020),ISBLANK('Workbook_Formula_Guard'!C989)=ISBLANK(CN14020),EXACT('Workbook_Formula_Guard'!C989,CN14020)),0,1),1)</x:f>
        <x:v>0</x:v>
      </x:c>
    </x:row>
    <x:row r="14021">
      <x:c r="CL14021" t="str">
        <x:v>Workbook_Formula_Guard</x:v>
      </x:c>
      <x:c r="CM14021" t="str">
        <x:v>A990</x:v>
      </x:c>
      <x:c r="CN14021" t="str">
        <x:v>Sensitivity_Analysis</x:v>
      </x:c>
      <x:c r="CO14021" t="n">
        <x:f>IFERROR(IF(AND(TYPE('Workbook_Formula_Guard'!A990)=TYPE(CN14021),ISBLANK('Workbook_Formula_Guard'!A990)=ISBLANK(CN14021),EXACT('Workbook_Formula_Guard'!A990,CN14021)),0,1),1)</x:f>
        <x:v>0</x:v>
      </x:c>
    </x:row>
    <x:row r="14022">
      <x:c r="CL14022" t="str">
        <x:v>Workbook_Formula_Guard</x:v>
      </x:c>
      <x:c r="CM14022" t="str">
        <x:v>B990</x:v>
      </x:c>
      <x:c r="CN14022" t="str">
        <x:v>K32</x:v>
      </x:c>
      <x:c r="CO14022" t="n">
        <x:f>IFERROR(IF(AND(TYPE('Workbook_Formula_Guard'!B990)=TYPE(CN14022),ISBLANK('Workbook_Formula_Guard'!B990)=ISBLANK(CN14022),EXACT('Workbook_Formula_Guard'!B990,CN14022)),0,1),1)</x:f>
        <x:v>0</x:v>
      </x:c>
    </x:row>
    <x:row r="14023">
      <x:c r="CL14023" t="str">
        <x:v>Workbook_Formula_Guard</x:v>
      </x:c>
      <x:c r="CM14023" t="str">
        <x:v>C990</x:v>
      </x:c>
      <x:c r="CN14023" t="str">
        <x:v>F:=$J32*K$23</x:v>
      </x:c>
      <x:c r="CO14023" t="n">
        <x:f>IFERROR(IF(AND(TYPE('Workbook_Formula_Guard'!C990)=TYPE(CN14023),ISBLANK('Workbook_Formula_Guard'!C990)=ISBLANK(CN14023),EXACT('Workbook_Formula_Guard'!C990,CN14023)),0,1),1)</x:f>
        <x:v>0</x:v>
      </x:c>
    </x:row>
    <x:row r="14024">
      <x:c r="CL14024" t="str">
        <x:v>Workbook_Formula_Guard</x:v>
      </x:c>
      <x:c r="CM14024" t="str">
        <x:v>A991</x:v>
      </x:c>
      <x:c r="CN14024" t="str">
        <x:v>Sensitivity_Analysis</x:v>
      </x:c>
      <x:c r="CO14024" t="n">
        <x:f>IFERROR(IF(AND(TYPE('Workbook_Formula_Guard'!A991)=TYPE(CN14024),ISBLANK('Workbook_Formula_Guard'!A991)=ISBLANK(CN14024),EXACT('Workbook_Formula_Guard'!A991,CN14024)),0,1),1)</x:f>
        <x:v>0</x:v>
      </x:c>
    </x:row>
    <x:row r="14025">
      <x:c r="CL14025" t="str">
        <x:v>Workbook_Formula_Guard</x:v>
      </x:c>
      <x:c r="CM14025" t="str">
        <x:v>B991</x:v>
      </x:c>
      <x:c r="CN14025" t="str">
        <x:v>L32</x:v>
      </x:c>
      <x:c r="CO14025" t="n">
        <x:f>IFERROR(IF(AND(TYPE('Workbook_Formula_Guard'!B991)=TYPE(CN14025),ISBLANK('Workbook_Formula_Guard'!B991)=ISBLANK(CN14025),EXACT('Workbook_Formula_Guard'!B991,CN14025)),0,1),1)</x:f>
        <x:v>0</x:v>
      </x:c>
    </x:row>
    <x:row r="14026">
      <x:c r="CL14026" t="str">
        <x:v>Workbook_Formula_Guard</x:v>
      </x:c>
      <x:c r="CM14026" t="str">
        <x:v>C991</x:v>
      </x:c>
      <x:c r="CN14026" t="str">
        <x:v>F:=$J32*L$23</x:v>
      </x:c>
      <x:c r="CO14026" t="n">
        <x:f>IFERROR(IF(AND(TYPE('Workbook_Formula_Guard'!C991)=TYPE(CN14026),ISBLANK('Workbook_Formula_Guard'!C991)=ISBLANK(CN14026),EXACT('Workbook_Formula_Guard'!C991,CN14026)),0,1),1)</x:f>
        <x:v>0</x:v>
      </x:c>
    </x:row>
    <x:row r="14027">
      <x:c r="CL14027" t="str">
        <x:v>Workbook_Formula_Guard</x:v>
      </x:c>
      <x:c r="CM14027" t="str">
        <x:v>A992</x:v>
      </x:c>
      <x:c r="CN14027" t="str">
        <x:v>Sensitivity_Analysis</x:v>
      </x:c>
      <x:c r="CO14027" t="n">
        <x:f>IFERROR(IF(AND(TYPE('Workbook_Formula_Guard'!A992)=TYPE(CN14027),ISBLANK('Workbook_Formula_Guard'!A992)=ISBLANK(CN14027),EXACT('Workbook_Formula_Guard'!A992,CN14027)),0,1),1)</x:f>
        <x:v>0</x:v>
      </x:c>
    </x:row>
    <x:row r="14028">
      <x:c r="CL14028" t="str">
        <x:v>Workbook_Formula_Guard</x:v>
      </x:c>
      <x:c r="CM14028" t="str">
        <x:v>B992</x:v>
      </x:c>
      <x:c r="CN14028" t="str">
        <x:v>M32</x:v>
      </x:c>
      <x:c r="CO14028" t="n">
        <x:f>IFERROR(IF(AND(TYPE('Workbook_Formula_Guard'!B992)=TYPE(CN14028),ISBLANK('Workbook_Formula_Guard'!B992)=ISBLANK(CN14028),EXACT('Workbook_Formula_Guard'!B992,CN14028)),0,1),1)</x:f>
        <x:v>0</x:v>
      </x:c>
    </x:row>
    <x:row r="14029">
      <x:c r="CL14029" t="str">
        <x:v>Workbook_Formula_Guard</x:v>
      </x:c>
      <x:c r="CM14029" t="str">
        <x:v>C992</x:v>
      </x:c>
      <x:c r="CN14029" t="str">
        <x:v>F:=$J32*M$23</x:v>
      </x:c>
      <x:c r="CO14029" t="n">
        <x:f>IFERROR(IF(AND(TYPE('Workbook_Formula_Guard'!C992)=TYPE(CN14029),ISBLANK('Workbook_Formula_Guard'!C992)=ISBLANK(CN14029),EXACT('Workbook_Formula_Guard'!C992,CN14029)),0,1),1)</x:f>
        <x:v>0</x:v>
      </x:c>
    </x:row>
    <x:row r="14030">
      <x:c r="CL14030" t="str">
        <x:v>Workbook_Formula_Guard</x:v>
      </x:c>
      <x:c r="CM14030" t="str">
        <x:v>A993</x:v>
      </x:c>
      <x:c r="CN14030" t="str">
        <x:v>Sensitivity_Analysis</x:v>
      </x:c>
      <x:c r="CO14030" t="n">
        <x:f>IFERROR(IF(AND(TYPE('Workbook_Formula_Guard'!A993)=TYPE(CN14030),ISBLANK('Workbook_Formula_Guard'!A993)=ISBLANK(CN14030),EXACT('Workbook_Formula_Guard'!A993,CN14030)),0,1),1)</x:f>
        <x:v>0</x:v>
      </x:c>
    </x:row>
    <x:row r="14031">
      <x:c r="CL14031" t="str">
        <x:v>Workbook_Formula_Guard</x:v>
      </x:c>
      <x:c r="CM14031" t="str">
        <x:v>B993</x:v>
      </x:c>
      <x:c r="CN14031" t="str">
        <x:v>N32</x:v>
      </x:c>
      <x:c r="CO14031" t="n">
        <x:f>IFERROR(IF(AND(TYPE('Workbook_Formula_Guard'!B993)=TYPE(CN14031),ISBLANK('Workbook_Formula_Guard'!B993)=ISBLANK(CN14031),EXACT('Workbook_Formula_Guard'!B993,CN14031)),0,1),1)</x:f>
        <x:v>0</x:v>
      </x:c>
    </x:row>
    <x:row r="14032">
      <x:c r="CL14032" t="str">
        <x:v>Workbook_Formula_Guard</x:v>
      </x:c>
      <x:c r="CM14032" t="str">
        <x:v>C993</x:v>
      </x:c>
      <x:c r="CN14032" t="str">
        <x:v>F:=$J32*N$23</x:v>
      </x:c>
      <x:c r="CO14032" t="n">
        <x:f>IFERROR(IF(AND(TYPE('Workbook_Formula_Guard'!C993)=TYPE(CN14032),ISBLANK('Workbook_Formula_Guard'!C993)=ISBLANK(CN14032),EXACT('Workbook_Formula_Guard'!C993,CN14032)),0,1),1)</x:f>
        <x:v>0</x:v>
      </x:c>
    </x:row>
    <x:row r="14033">
      <x:c r="CL14033" t="str">
        <x:v>Workbook_Formula_Guard</x:v>
      </x:c>
      <x:c r="CM14033" t="str">
        <x:v>A994</x:v>
      </x:c>
      <x:c r="CN14033" t="str">
        <x:v>Sensitivity_Analysis</x:v>
      </x:c>
      <x:c r="CO14033" t="n">
        <x:f>IFERROR(IF(AND(TYPE('Workbook_Formula_Guard'!A994)=TYPE(CN14033),ISBLANK('Workbook_Formula_Guard'!A994)=ISBLANK(CN14033),EXACT('Workbook_Formula_Guard'!A994,CN14033)),0,1),1)</x:f>
        <x:v>0</x:v>
      </x:c>
    </x:row>
    <x:row r="14034">
      <x:c r="CL14034" t="str">
        <x:v>Workbook_Formula_Guard</x:v>
      </x:c>
      <x:c r="CM14034" t="str">
        <x:v>B994</x:v>
      </x:c>
      <x:c r="CN14034" t="str">
        <x:v>O32</x:v>
      </x:c>
      <x:c r="CO14034" t="n">
        <x:f>IFERROR(IF(AND(TYPE('Workbook_Formula_Guard'!B994)=TYPE(CN14034),ISBLANK('Workbook_Formula_Guard'!B994)=ISBLANK(CN14034),EXACT('Workbook_Formula_Guard'!B994,CN14034)),0,1),1)</x:f>
        <x:v>0</x:v>
      </x:c>
    </x:row>
    <x:row r="14035">
      <x:c r="CL14035" t="str">
        <x:v>Workbook_Formula_Guard</x:v>
      </x:c>
      <x:c r="CM14035" t="str">
        <x:v>C994</x:v>
      </x:c>
      <x:c r="CN14035" t="str">
        <x:v>F:=$J32*O$23</x:v>
      </x:c>
      <x:c r="CO14035" t="n">
        <x:f>IFERROR(IF(AND(TYPE('Workbook_Formula_Guard'!C994)=TYPE(CN14035),ISBLANK('Workbook_Formula_Guard'!C994)=ISBLANK(CN14035),EXACT('Workbook_Formula_Guard'!C994,CN14035)),0,1),1)</x:f>
        <x:v>0</x:v>
      </x:c>
    </x:row>
    <x:row r="14036">
      <x:c r="CL14036" t="str">
        <x:v>Workbook_Formula_Guard</x:v>
      </x:c>
      <x:c r="CM14036" t="str">
        <x:v>A995</x:v>
      </x:c>
      <x:c r="CN14036" t="str">
        <x:v>Sensitivity_Analysis</x:v>
      </x:c>
      <x:c r="CO14036" t="n">
        <x:f>IFERROR(IF(AND(TYPE('Workbook_Formula_Guard'!A995)=TYPE(CN14036),ISBLANK('Workbook_Formula_Guard'!A995)=ISBLANK(CN14036),EXACT('Workbook_Formula_Guard'!A995,CN14036)),0,1),1)</x:f>
        <x:v>0</x:v>
      </x:c>
    </x:row>
    <x:row r="14037">
      <x:c r="CL14037" t="str">
        <x:v>Workbook_Formula_Guard</x:v>
      </x:c>
      <x:c r="CM14037" t="str">
        <x:v>B995</x:v>
      </x:c>
      <x:c r="CN14037" t="str">
        <x:v>P32</x:v>
      </x:c>
      <x:c r="CO14037" t="n">
        <x:f>IFERROR(IF(AND(TYPE('Workbook_Formula_Guard'!B995)=TYPE(CN14037),ISBLANK('Workbook_Formula_Guard'!B995)=ISBLANK(CN14037),EXACT('Workbook_Formula_Guard'!B995,CN14037)),0,1),1)</x:f>
        <x:v>0</x:v>
      </x:c>
    </x:row>
    <x:row r="14038">
      <x:c r="CL14038" t="str">
        <x:v>Workbook_Formula_Guard</x:v>
      </x:c>
      <x:c r="CM14038" t="str">
        <x:v>C995</x:v>
      </x:c>
      <x:c r="CN14038" t="str">
        <x:v>F:=$J32*P$23</x:v>
      </x:c>
      <x:c r="CO14038" t="n">
        <x:f>IFERROR(IF(AND(TYPE('Workbook_Formula_Guard'!C995)=TYPE(CN14038),ISBLANK('Workbook_Formula_Guard'!C995)=ISBLANK(CN14038),EXACT('Workbook_Formula_Guard'!C995,CN14038)),0,1),1)</x:f>
        <x:v>0</x:v>
      </x:c>
    </x:row>
    <x:row r="14039">
      <x:c r="CL14039" t="str">
        <x:v>Workbook_Formula_Guard</x:v>
      </x:c>
      <x:c r="CM14039" t="str">
        <x:v>A996</x:v>
      </x:c>
      <x:c r="CN14039" t="str">
        <x:v>Sensitivity_Analysis</x:v>
      </x:c>
      <x:c r="CO14039" t="n">
        <x:f>IFERROR(IF(AND(TYPE('Workbook_Formula_Guard'!A996)=TYPE(CN14039),ISBLANK('Workbook_Formula_Guard'!A996)=ISBLANK(CN14039),EXACT('Workbook_Formula_Guard'!A996,CN14039)),0,1),1)</x:f>
        <x:v>0</x:v>
      </x:c>
    </x:row>
    <x:row r="14040">
      <x:c r="CL14040" t="str">
        <x:v>Workbook_Formula_Guard</x:v>
      </x:c>
      <x:c r="CM14040" t="str">
        <x:v>B996</x:v>
      </x:c>
      <x:c r="CN14040" t="str">
        <x:v>Q32</x:v>
      </x:c>
      <x:c r="CO14040" t="n">
        <x:f>IFERROR(IF(AND(TYPE('Workbook_Formula_Guard'!B996)=TYPE(CN14040),ISBLANK('Workbook_Formula_Guard'!B996)=ISBLANK(CN14040),EXACT('Workbook_Formula_Guard'!B996,CN14040)),0,1),1)</x:f>
        <x:v>0</x:v>
      </x:c>
    </x:row>
    <x:row r="14041">
      <x:c r="CL14041" t="str">
        <x:v>Workbook_Formula_Guard</x:v>
      </x:c>
      <x:c r="CM14041" t="str">
        <x:v>C996</x:v>
      </x:c>
      <x:c r="CN14041" t="str">
        <x:v>F:=$J32*Q$23</x:v>
      </x:c>
      <x:c r="CO14041" t="n">
        <x:f>IFERROR(IF(AND(TYPE('Workbook_Formula_Guard'!C996)=TYPE(CN14041),ISBLANK('Workbook_Formula_Guard'!C996)=ISBLANK(CN14041),EXACT('Workbook_Formula_Guard'!C996,CN14041)),0,1),1)</x:f>
        <x:v>0</x:v>
      </x:c>
    </x:row>
    <x:row r="14042">
      <x:c r="CL14042" t="str">
        <x:v>Workbook_Formula_Guard</x:v>
      </x:c>
      <x:c r="CM14042" t="str">
        <x:v>A997</x:v>
      </x:c>
      <x:c r="CN14042" t="str">
        <x:v>Sensitivity_Analysis</x:v>
      </x:c>
      <x:c r="CO14042" t="n">
        <x:f>IFERROR(IF(AND(TYPE('Workbook_Formula_Guard'!A997)=TYPE(CN14042),ISBLANK('Workbook_Formula_Guard'!A997)=ISBLANK(CN14042),EXACT('Workbook_Formula_Guard'!A997,CN14042)),0,1),1)</x:f>
        <x:v>0</x:v>
      </x:c>
    </x:row>
    <x:row r="14043">
      <x:c r="CL14043" t="str">
        <x:v>Workbook_Formula_Guard</x:v>
      </x:c>
      <x:c r="CM14043" t="str">
        <x:v>B997</x:v>
      </x:c>
      <x:c r="CN14043" t="str">
        <x:v>J33</x:v>
      </x:c>
      <x:c r="CO14043" t="n">
        <x:f>IFERROR(IF(AND(TYPE('Workbook_Formula_Guard'!B997)=TYPE(CN14043),ISBLANK('Workbook_Formula_Guard'!B997)=ISBLANK(CN14043),EXACT('Workbook_Formula_Guard'!B997,CN14043)),0,1),1)</x:f>
        <x:v>0</x:v>
      </x:c>
    </x:row>
    <x:row r="14044">
      <x:c r="CL14044" t="str">
        <x:v>Workbook_Formula_Guard</x:v>
      </x:c>
      <x:c r="CM14044" t="str">
        <x:v>C997</x:v>
      </x:c>
      <x:c r="CN14044" t="str">
        <x:v>F:='PLSS_Local_Scope'!$E$15</x:v>
      </x:c>
      <x:c r="CO14044" t="n">
        <x:f>IFERROR(IF(AND(TYPE('Workbook_Formula_Guard'!C997)=TYPE(CN14044),ISBLANK('Workbook_Formula_Guard'!C997)=ISBLANK(CN14044),EXACT('Workbook_Formula_Guard'!C997,CN14044)),0,1),1)</x:f>
        <x:v>0</x:v>
      </x:c>
    </x:row>
    <x:row r="14045">
      <x:c r="CL14045" t="str">
        <x:v>Workbook_Formula_Guard</x:v>
      </x:c>
      <x:c r="CM14045" t="str">
        <x:v>A998</x:v>
      </x:c>
      <x:c r="CN14045" t="str">
        <x:v>Sensitivity_Analysis</x:v>
      </x:c>
      <x:c r="CO14045" t="n">
        <x:f>IFERROR(IF(AND(TYPE('Workbook_Formula_Guard'!A998)=TYPE(CN14045),ISBLANK('Workbook_Formula_Guard'!A998)=ISBLANK(CN14045),EXACT('Workbook_Formula_Guard'!A998,CN14045)),0,1),1)</x:f>
        <x:v>0</x:v>
      </x:c>
    </x:row>
    <x:row r="14046">
      <x:c r="CL14046" t="str">
        <x:v>Workbook_Formula_Guard</x:v>
      </x:c>
      <x:c r="CM14046" t="str">
        <x:v>B998</x:v>
      </x:c>
      <x:c r="CN14046" t="str">
        <x:v>K33</x:v>
      </x:c>
      <x:c r="CO14046" t="n">
        <x:f>IFERROR(IF(AND(TYPE('Workbook_Formula_Guard'!B998)=TYPE(CN14046),ISBLANK('Workbook_Formula_Guard'!B998)=ISBLANK(CN14046),EXACT('Workbook_Formula_Guard'!B998,CN14046)),0,1),1)</x:f>
        <x:v>0</x:v>
      </x:c>
    </x:row>
    <x:row r="14047">
      <x:c r="CL14047" t="str">
        <x:v>Workbook_Formula_Guard</x:v>
      </x:c>
      <x:c r="CM14047" t="str">
        <x:v>C998</x:v>
      </x:c>
      <x:c r="CN14047" t="str">
        <x:v>F:=$J33*K$23</x:v>
      </x:c>
      <x:c r="CO14047" t="n">
        <x:f>IFERROR(IF(AND(TYPE('Workbook_Formula_Guard'!C998)=TYPE(CN14047),ISBLANK('Workbook_Formula_Guard'!C998)=ISBLANK(CN14047),EXACT('Workbook_Formula_Guard'!C998,CN14047)),0,1),1)</x:f>
        <x:v>0</x:v>
      </x:c>
    </x:row>
    <x:row r="14048">
      <x:c r="CL14048" t="str">
        <x:v>Workbook_Formula_Guard</x:v>
      </x:c>
      <x:c r="CM14048" t="str">
        <x:v>A999</x:v>
      </x:c>
      <x:c r="CN14048" t="str">
        <x:v>Sensitivity_Analysis</x:v>
      </x:c>
      <x:c r="CO14048" t="n">
        <x:f>IFERROR(IF(AND(TYPE('Workbook_Formula_Guard'!A999)=TYPE(CN14048),ISBLANK('Workbook_Formula_Guard'!A999)=ISBLANK(CN14048),EXACT('Workbook_Formula_Guard'!A999,CN14048)),0,1),1)</x:f>
        <x:v>0</x:v>
      </x:c>
    </x:row>
    <x:row r="14049">
      <x:c r="CL14049" t="str">
        <x:v>Workbook_Formula_Guard</x:v>
      </x:c>
      <x:c r="CM14049" t="str">
        <x:v>B999</x:v>
      </x:c>
      <x:c r="CN14049" t="str">
        <x:v>L33</x:v>
      </x:c>
      <x:c r="CO14049" t="n">
        <x:f>IFERROR(IF(AND(TYPE('Workbook_Formula_Guard'!B999)=TYPE(CN14049),ISBLANK('Workbook_Formula_Guard'!B999)=ISBLANK(CN14049),EXACT('Workbook_Formula_Guard'!B999,CN14049)),0,1),1)</x:f>
        <x:v>0</x:v>
      </x:c>
    </x:row>
    <x:row r="14050">
      <x:c r="CL14050" t="str">
        <x:v>Workbook_Formula_Guard</x:v>
      </x:c>
      <x:c r="CM14050" t="str">
        <x:v>C999</x:v>
      </x:c>
      <x:c r="CN14050" t="str">
        <x:v>F:=$J33*L$23</x:v>
      </x:c>
      <x:c r="CO14050" t="n">
        <x:f>IFERROR(IF(AND(TYPE('Workbook_Formula_Guard'!C999)=TYPE(CN14050),ISBLANK('Workbook_Formula_Guard'!C999)=ISBLANK(CN14050),EXACT('Workbook_Formula_Guard'!C999,CN14050)),0,1),1)</x:f>
        <x:v>0</x:v>
      </x:c>
    </x:row>
    <x:row r="14051">
      <x:c r="CL14051" t="str">
        <x:v>Workbook_Formula_Guard</x:v>
      </x:c>
      <x:c r="CM14051" t="str">
        <x:v>A1000</x:v>
      </x:c>
      <x:c r="CN14051" t="str">
        <x:v>Sensitivity_Analysis</x:v>
      </x:c>
      <x:c r="CO14051" t="n">
        <x:f>IFERROR(IF(AND(TYPE('Workbook_Formula_Guard'!A1000)=TYPE(CN14051),ISBLANK('Workbook_Formula_Guard'!A1000)=ISBLANK(CN14051),EXACT('Workbook_Formula_Guard'!A1000,CN14051)),0,1),1)</x:f>
        <x:v>0</x:v>
      </x:c>
    </x:row>
    <x:row r="14052">
      <x:c r="CL14052" t="str">
        <x:v>Workbook_Formula_Guard</x:v>
      </x:c>
      <x:c r="CM14052" t="str">
        <x:v>B1000</x:v>
      </x:c>
      <x:c r="CN14052" t="str">
        <x:v>M33</x:v>
      </x:c>
      <x:c r="CO14052" t="n">
        <x:f>IFERROR(IF(AND(TYPE('Workbook_Formula_Guard'!B1000)=TYPE(CN14052),ISBLANK('Workbook_Formula_Guard'!B1000)=ISBLANK(CN14052),EXACT('Workbook_Formula_Guard'!B1000,CN14052)),0,1),1)</x:f>
        <x:v>0</x:v>
      </x:c>
    </x:row>
    <x:row r="14053">
      <x:c r="CL14053" t="str">
        <x:v>Workbook_Formula_Guard</x:v>
      </x:c>
      <x:c r="CM14053" t="str">
        <x:v>C1000</x:v>
      </x:c>
      <x:c r="CN14053" t="str">
        <x:v>F:=$J33*M$23</x:v>
      </x:c>
      <x:c r="CO14053" t="n">
        <x:f>IFERROR(IF(AND(TYPE('Workbook_Formula_Guard'!C1000)=TYPE(CN14053),ISBLANK('Workbook_Formula_Guard'!C1000)=ISBLANK(CN14053),EXACT('Workbook_Formula_Guard'!C1000,CN14053)),0,1),1)</x:f>
        <x:v>0</x:v>
      </x:c>
    </x:row>
    <x:row r="14054">
      <x:c r="CL14054" t="str">
        <x:v>Workbook_Formula_Guard</x:v>
      </x:c>
      <x:c r="CM14054" t="str">
        <x:v>A1001</x:v>
      </x:c>
      <x:c r="CN14054" t="str">
        <x:v>Sensitivity_Analysis</x:v>
      </x:c>
      <x:c r="CO14054" t="n">
        <x:f>IFERROR(IF(AND(TYPE('Workbook_Formula_Guard'!A1001)=TYPE(CN14054),ISBLANK('Workbook_Formula_Guard'!A1001)=ISBLANK(CN14054),EXACT('Workbook_Formula_Guard'!A1001,CN14054)),0,1),1)</x:f>
        <x:v>0</x:v>
      </x:c>
    </x:row>
    <x:row r="14055">
      <x:c r="CL14055" t="str">
        <x:v>Workbook_Formula_Guard</x:v>
      </x:c>
      <x:c r="CM14055" t="str">
        <x:v>B1001</x:v>
      </x:c>
      <x:c r="CN14055" t="str">
        <x:v>N33</x:v>
      </x:c>
      <x:c r="CO14055" t="n">
        <x:f>IFERROR(IF(AND(TYPE('Workbook_Formula_Guard'!B1001)=TYPE(CN14055),ISBLANK('Workbook_Formula_Guard'!B1001)=ISBLANK(CN14055),EXACT('Workbook_Formula_Guard'!B1001,CN14055)),0,1),1)</x:f>
        <x:v>0</x:v>
      </x:c>
    </x:row>
    <x:row r="14056">
      <x:c r="CL14056" t="str">
        <x:v>Workbook_Formula_Guard</x:v>
      </x:c>
      <x:c r="CM14056" t="str">
        <x:v>C1001</x:v>
      </x:c>
      <x:c r="CN14056" t="str">
        <x:v>F:=$J33*N$23</x:v>
      </x:c>
      <x:c r="CO14056" t="n">
        <x:f>IFERROR(IF(AND(TYPE('Workbook_Formula_Guard'!C1001)=TYPE(CN14056),ISBLANK('Workbook_Formula_Guard'!C1001)=ISBLANK(CN14056),EXACT('Workbook_Formula_Guard'!C1001,CN14056)),0,1),1)</x:f>
        <x:v>0</x:v>
      </x:c>
    </x:row>
    <x:row r="14057">
      <x:c r="CL14057" t="str">
        <x:v>Workbook_Formula_Guard</x:v>
      </x:c>
      <x:c r="CM14057" t="str">
        <x:v>A1002</x:v>
      </x:c>
      <x:c r="CN14057" t="str">
        <x:v>Sensitivity_Analysis</x:v>
      </x:c>
      <x:c r="CO14057" t="n">
        <x:f>IFERROR(IF(AND(TYPE('Workbook_Formula_Guard'!A1002)=TYPE(CN14057),ISBLANK('Workbook_Formula_Guard'!A1002)=ISBLANK(CN14057),EXACT('Workbook_Formula_Guard'!A1002,CN14057)),0,1),1)</x:f>
        <x:v>0</x:v>
      </x:c>
    </x:row>
    <x:row r="14058">
      <x:c r="CL14058" t="str">
        <x:v>Workbook_Formula_Guard</x:v>
      </x:c>
      <x:c r="CM14058" t="str">
        <x:v>B1002</x:v>
      </x:c>
      <x:c r="CN14058" t="str">
        <x:v>O33</x:v>
      </x:c>
      <x:c r="CO14058" t="n">
        <x:f>IFERROR(IF(AND(TYPE('Workbook_Formula_Guard'!B1002)=TYPE(CN14058),ISBLANK('Workbook_Formula_Guard'!B1002)=ISBLANK(CN14058),EXACT('Workbook_Formula_Guard'!B1002,CN14058)),0,1),1)</x:f>
        <x:v>0</x:v>
      </x:c>
    </x:row>
    <x:row r="14059">
      <x:c r="CL14059" t="str">
        <x:v>Workbook_Formula_Guard</x:v>
      </x:c>
      <x:c r="CM14059" t="str">
        <x:v>C1002</x:v>
      </x:c>
      <x:c r="CN14059" t="str">
        <x:v>F:=$J33*O$23</x:v>
      </x:c>
      <x:c r="CO14059" t="n">
        <x:f>IFERROR(IF(AND(TYPE('Workbook_Formula_Guard'!C1002)=TYPE(CN14059),ISBLANK('Workbook_Formula_Guard'!C1002)=ISBLANK(CN14059),EXACT('Workbook_Formula_Guard'!C1002,CN14059)),0,1),1)</x:f>
        <x:v>0</x:v>
      </x:c>
    </x:row>
    <x:row r="14060">
      <x:c r="CL14060" t="str">
        <x:v>Workbook_Formula_Guard</x:v>
      </x:c>
      <x:c r="CM14060" t="str">
        <x:v>A1003</x:v>
      </x:c>
      <x:c r="CN14060" t="str">
        <x:v>Sensitivity_Analysis</x:v>
      </x:c>
      <x:c r="CO14060" t="n">
        <x:f>IFERROR(IF(AND(TYPE('Workbook_Formula_Guard'!A1003)=TYPE(CN14060),ISBLANK('Workbook_Formula_Guard'!A1003)=ISBLANK(CN14060),EXACT('Workbook_Formula_Guard'!A1003,CN14060)),0,1),1)</x:f>
        <x:v>0</x:v>
      </x:c>
    </x:row>
    <x:row r="14061">
      <x:c r="CL14061" t="str">
        <x:v>Workbook_Formula_Guard</x:v>
      </x:c>
      <x:c r="CM14061" t="str">
        <x:v>B1003</x:v>
      </x:c>
      <x:c r="CN14061" t="str">
        <x:v>P33</x:v>
      </x:c>
      <x:c r="CO14061" t="n">
        <x:f>IFERROR(IF(AND(TYPE('Workbook_Formula_Guard'!B1003)=TYPE(CN14061),ISBLANK('Workbook_Formula_Guard'!B1003)=ISBLANK(CN14061),EXACT('Workbook_Formula_Guard'!B1003,CN14061)),0,1),1)</x:f>
        <x:v>0</x:v>
      </x:c>
    </x:row>
    <x:row r="14062">
      <x:c r="CL14062" t="str">
        <x:v>Workbook_Formula_Guard</x:v>
      </x:c>
      <x:c r="CM14062" t="str">
        <x:v>C1003</x:v>
      </x:c>
      <x:c r="CN14062" t="str">
        <x:v>F:=$J33*P$23</x:v>
      </x:c>
      <x:c r="CO14062" t="n">
        <x:f>IFERROR(IF(AND(TYPE('Workbook_Formula_Guard'!C1003)=TYPE(CN14062),ISBLANK('Workbook_Formula_Guard'!C1003)=ISBLANK(CN14062),EXACT('Workbook_Formula_Guard'!C1003,CN14062)),0,1),1)</x:f>
        <x:v>0</x:v>
      </x:c>
    </x:row>
    <x:row r="14063">
      <x:c r="CL14063" t="str">
        <x:v>Workbook_Formula_Guard</x:v>
      </x:c>
      <x:c r="CM14063" t="str">
        <x:v>A1004</x:v>
      </x:c>
      <x:c r="CN14063" t="str">
        <x:v>Sensitivity_Analysis</x:v>
      </x:c>
      <x:c r="CO14063" t="n">
        <x:f>IFERROR(IF(AND(TYPE('Workbook_Formula_Guard'!A1004)=TYPE(CN14063),ISBLANK('Workbook_Formula_Guard'!A1004)=ISBLANK(CN14063),EXACT('Workbook_Formula_Guard'!A1004,CN14063)),0,1),1)</x:f>
        <x:v>0</x:v>
      </x:c>
    </x:row>
    <x:row r="14064">
      <x:c r="CL14064" t="str">
        <x:v>Workbook_Formula_Guard</x:v>
      </x:c>
      <x:c r="CM14064" t="str">
        <x:v>B1004</x:v>
      </x:c>
      <x:c r="CN14064" t="str">
        <x:v>Q33</x:v>
      </x:c>
      <x:c r="CO14064" t="n">
        <x:f>IFERROR(IF(AND(TYPE('Workbook_Formula_Guard'!B1004)=TYPE(CN14064),ISBLANK('Workbook_Formula_Guard'!B1004)=ISBLANK(CN14064),EXACT('Workbook_Formula_Guard'!B1004,CN14064)),0,1),1)</x:f>
        <x:v>0</x:v>
      </x:c>
    </x:row>
    <x:row r="14065">
      <x:c r="CL14065" t="str">
        <x:v>Workbook_Formula_Guard</x:v>
      </x:c>
      <x:c r="CM14065" t="str">
        <x:v>C1004</x:v>
      </x:c>
      <x:c r="CN14065" t="str">
        <x:v>F:=$J33*Q$23</x:v>
      </x:c>
      <x:c r="CO14065" t="n">
        <x:f>IFERROR(IF(AND(TYPE('Workbook_Formula_Guard'!C1004)=TYPE(CN14065),ISBLANK('Workbook_Formula_Guard'!C1004)=ISBLANK(CN14065),EXACT('Workbook_Formula_Guard'!C1004,CN14065)),0,1),1)</x:f>
        <x:v>0</x:v>
      </x:c>
    </x:row>
    <x:row r="14066">
      <x:c r="CL14066" t="str">
        <x:v>Workbook_Formula_Guard</x:v>
      </x:c>
      <x:c r="CM14066" t="str">
        <x:v>A1005</x:v>
      </x:c>
      <x:c r="CN14066" t="str">
        <x:v>Sensitivity_Analysis</x:v>
      </x:c>
      <x:c r="CO14066" t="n">
        <x:f>IFERROR(IF(AND(TYPE('Workbook_Formula_Guard'!A1005)=TYPE(CN14066),ISBLANK('Workbook_Formula_Guard'!A1005)=ISBLANK(CN14066),EXACT('Workbook_Formula_Guard'!A1005,CN14066)),0,1),1)</x:f>
        <x:v>0</x:v>
      </x:c>
    </x:row>
    <x:row r="14067">
      <x:c r="CL14067" t="str">
        <x:v>Workbook_Formula_Guard</x:v>
      </x:c>
      <x:c r="CM14067" t="str">
        <x:v>B1005</x:v>
      </x:c>
      <x:c r="CN14067" t="str">
        <x:v>B34</x:v>
      </x:c>
      <x:c r="CO14067" t="n">
        <x:f>IFERROR(IF(AND(TYPE('Workbook_Formula_Guard'!B1005)=TYPE(CN14067),ISBLANK('Workbook_Formula_Guard'!B1005)=ISBLANK(CN14067),EXACT('Workbook_Formula_Guard'!B1005,CN14067)),0,1),1)</x:f>
        <x:v>0</x:v>
      </x:c>
    </x:row>
    <x:row r="14068">
      <x:c r="CL14068" t="str">
        <x:v>Workbook_Formula_Guard</x:v>
      </x:c>
      <x:c r="CM14068" t="str">
        <x:v>C1005</x:v>
      </x:c>
      <x:c r="CN14068" t="str">
        <x:v>F:=IF(SUM($K$30:$Q$36)&gt;0,SUMPRODUCT('I_prop'!$B$7:$H$13,$K$30:$Q$36)/SUM($K$30:$Q$36),"Q0_UNDEFINED")</x:v>
      </x:c>
      <x:c r="CO14068" t="n">
        <x:f>IFERROR(IF(AND(TYPE('Workbook_Formula_Guard'!C1005)=TYPE(CN14068),ISBLANK('Workbook_Formula_Guard'!C1005)=ISBLANK(CN14068),EXACT('Workbook_Formula_Guard'!C1005,CN14068)),0,1),1)</x:f>
        <x:v>0</x:v>
      </x:c>
    </x:row>
    <x:row r="14069">
      <x:c r="CL14069" t="str">
        <x:v>Workbook_Formula_Guard</x:v>
      </x:c>
      <x:c r="CM14069" t="str">
        <x:v>A1006</x:v>
      </x:c>
      <x:c r="CN14069" t="str">
        <x:v>Sensitivity_Analysis</x:v>
      </x:c>
      <x:c r="CO14069" t="n">
        <x:f>IFERROR(IF(AND(TYPE('Workbook_Formula_Guard'!A1006)=TYPE(CN14069),ISBLANK('Workbook_Formula_Guard'!A1006)=ISBLANK(CN14069),EXACT('Workbook_Formula_Guard'!A1006,CN14069)),0,1),1)</x:f>
        <x:v>0</x:v>
      </x:c>
    </x:row>
    <x:row r="14070">
      <x:c r="CL14070" t="str">
        <x:v>Workbook_Formula_Guard</x:v>
      </x:c>
      <x:c r="CM14070" t="str">
        <x:v>B1006</x:v>
      </x:c>
      <x:c r="CN14070" t="str">
        <x:v>C34</x:v>
      </x:c>
      <x:c r="CO14070" t="n">
        <x:f>IFERROR(IF(AND(TYPE('Workbook_Formula_Guard'!B1006)=TYPE(CN14070),ISBLANK('Workbook_Formula_Guard'!B1006)=ISBLANK(CN14070),EXACT('Workbook_Formula_Guard'!B1006,CN14070)),0,1),1)</x:f>
        <x:v>0</x:v>
      </x:c>
    </x:row>
    <x:row r="14071">
      <x:c r="CL14071" t="str">
        <x:v>Workbook_Formula_Guard</x:v>
      </x:c>
      <x:c r="CM14071" t="str">
        <x:v>C1006</x:v>
      </x:c>
      <x:c r="CN14071" t="str">
        <x:v>F:=IF(SUM($K$30:$Q$36)&gt;0,SUMPRODUCT('I_prop'!$B$18:$H$24,$K$30:$Q$36)/SUM($K$30:$Q$36),"Q0_UNDEFINED")</x:v>
      </x:c>
      <x:c r="CO14071" t="n">
        <x:f>IFERROR(IF(AND(TYPE('Workbook_Formula_Guard'!C1006)=TYPE(CN14071),ISBLANK('Workbook_Formula_Guard'!C1006)=ISBLANK(CN14071),EXACT('Workbook_Formula_Guard'!C1006,CN14071)),0,1),1)</x:f>
        <x:v>0</x:v>
      </x:c>
    </x:row>
    <x:row r="14072">
      <x:c r="CL14072" t="str">
        <x:v>Workbook_Formula_Guard</x:v>
      </x:c>
      <x:c r="CM14072" t="str">
        <x:v>A1007</x:v>
      </x:c>
      <x:c r="CN14072" t="str">
        <x:v>Sensitivity_Analysis</x:v>
      </x:c>
      <x:c r="CO14072" t="n">
        <x:f>IFERROR(IF(AND(TYPE('Workbook_Formula_Guard'!A1007)=TYPE(CN14072),ISBLANK('Workbook_Formula_Guard'!A1007)=ISBLANK(CN14072),EXACT('Workbook_Formula_Guard'!A1007,CN14072)),0,1),1)</x:f>
        <x:v>0</x:v>
      </x:c>
    </x:row>
    <x:row r="14073">
      <x:c r="CL14073" t="str">
        <x:v>Workbook_Formula_Guard</x:v>
      </x:c>
      <x:c r="CM14073" t="str">
        <x:v>B1007</x:v>
      </x:c>
      <x:c r="CN14073" t="str">
        <x:v>D34</x:v>
      </x:c>
      <x:c r="CO14073" t="n">
        <x:f>IFERROR(IF(AND(TYPE('Workbook_Formula_Guard'!B1007)=TYPE(CN14073),ISBLANK('Workbook_Formula_Guard'!B1007)=ISBLANK(CN14073),EXACT('Workbook_Formula_Guard'!B1007,CN14073)),0,1),1)</x:f>
        <x:v>0</x:v>
      </x:c>
    </x:row>
    <x:row r="14074">
      <x:c r="CL14074" t="str">
        <x:v>Workbook_Formula_Guard</x:v>
      </x:c>
      <x:c r="CM14074" t="str">
        <x:v>C1007</x:v>
      </x:c>
      <x:c r="CN14074" t="str">
        <x:v>F:=IF(B34&gt;=C34,"A","B")</x:v>
      </x:c>
      <x:c r="CO14074" t="n">
        <x:f>IFERROR(IF(AND(TYPE('Workbook_Formula_Guard'!C1007)=TYPE(CN14074),ISBLANK('Workbook_Formula_Guard'!C1007)=ISBLANK(CN14074),EXACT('Workbook_Formula_Guard'!C1007,CN14074)),0,1),1)</x:f>
        <x:v>0</x:v>
      </x:c>
    </x:row>
    <x:row r="14075">
      <x:c r="CL14075" t="str">
        <x:v>Workbook_Formula_Guard</x:v>
      </x:c>
      <x:c r="CM14075" t="str">
        <x:v>A1008</x:v>
      </x:c>
      <x:c r="CN14075" t="str">
        <x:v>Sensitivity_Analysis</x:v>
      </x:c>
      <x:c r="CO14075" t="n">
        <x:f>IFERROR(IF(AND(TYPE('Workbook_Formula_Guard'!A1008)=TYPE(CN14075),ISBLANK('Workbook_Formula_Guard'!A1008)=ISBLANK(CN14075),EXACT('Workbook_Formula_Guard'!A1008,CN14075)),0,1),1)</x:f>
        <x:v>0</x:v>
      </x:c>
    </x:row>
    <x:row r="14076">
      <x:c r="CL14076" t="str">
        <x:v>Workbook_Formula_Guard</x:v>
      </x:c>
      <x:c r="CM14076" t="str">
        <x:v>B1008</x:v>
      </x:c>
      <x:c r="CN14076" t="str">
        <x:v>E34</x:v>
      </x:c>
      <x:c r="CO14076" t="n">
        <x:f>IFERROR(IF(AND(TYPE('Workbook_Formula_Guard'!B1008)=TYPE(CN14076),ISBLANK('Workbook_Formula_Guard'!B1008)=ISBLANK(CN14076),EXACT('Workbook_Formula_Guard'!B1008,CN14076)),0,1),1)</x:f>
        <x:v>0</x:v>
      </x:c>
    </x:row>
    <x:row r="14077">
      <x:c r="CL14077" t="str">
        <x:v>Workbook_Formula_Guard</x:v>
      </x:c>
      <x:c r="CM14077" t="str">
        <x:v>C1008</x:v>
      </x:c>
      <x:c r="CN14077" t="str">
        <x:v>F:=B34-C34</x:v>
      </x:c>
      <x:c r="CO14077" t="n">
        <x:f>IFERROR(IF(AND(TYPE('Workbook_Formula_Guard'!C1008)=TYPE(CN14077),ISBLANK('Workbook_Formula_Guard'!C1008)=ISBLANK(CN14077),EXACT('Workbook_Formula_Guard'!C1008,CN14077)),0,1),1)</x:f>
        <x:v>0</x:v>
      </x:c>
    </x:row>
    <x:row r="14078">
      <x:c r="CL14078" t="str">
        <x:v>Workbook_Formula_Guard</x:v>
      </x:c>
      <x:c r="CM14078" t="str">
        <x:v>A1009</x:v>
      </x:c>
      <x:c r="CN14078" t="str">
        <x:v>Sensitivity_Analysis</x:v>
      </x:c>
      <x:c r="CO14078" t="n">
        <x:f>IFERROR(IF(AND(TYPE('Workbook_Formula_Guard'!A1009)=TYPE(CN14078),ISBLANK('Workbook_Formula_Guard'!A1009)=ISBLANK(CN14078),EXACT('Workbook_Formula_Guard'!A1009,CN14078)),0,1),1)</x:f>
        <x:v>0</x:v>
      </x:c>
    </x:row>
    <x:row r="14079">
      <x:c r="CL14079" t="str">
        <x:v>Workbook_Formula_Guard</x:v>
      </x:c>
      <x:c r="CM14079" t="str">
        <x:v>B1009</x:v>
      </x:c>
      <x:c r="CN14079" t="str">
        <x:v>J34</x:v>
      </x:c>
      <x:c r="CO14079" t="n">
        <x:f>IFERROR(IF(AND(TYPE('Workbook_Formula_Guard'!B1009)=TYPE(CN14079),ISBLANK('Workbook_Formula_Guard'!B1009)=ISBLANK(CN14079),EXACT('Workbook_Formula_Guard'!B1009,CN14079)),0,1),1)</x:f>
        <x:v>0</x:v>
      </x:c>
    </x:row>
    <x:row r="14080">
      <x:c r="CL14080" t="str">
        <x:v>Workbook_Formula_Guard</x:v>
      </x:c>
      <x:c r="CM14080" t="str">
        <x:v>C1009</x:v>
      </x:c>
      <x:c r="CN14080" t="str">
        <x:v>F:='PLSS_Local_Scope'!$E$16</x:v>
      </x:c>
      <x:c r="CO14080" t="n">
        <x:f>IFERROR(IF(AND(TYPE('Workbook_Formula_Guard'!C1009)=TYPE(CN14080),ISBLANK('Workbook_Formula_Guard'!C1009)=ISBLANK(CN14080),EXACT('Workbook_Formula_Guard'!C1009,CN14080)),0,1),1)</x:f>
        <x:v>0</x:v>
      </x:c>
    </x:row>
    <x:row r="14081">
      <x:c r="CL14081" t="str">
        <x:v>Workbook_Formula_Guard</x:v>
      </x:c>
      <x:c r="CM14081" t="str">
        <x:v>A1010</x:v>
      </x:c>
      <x:c r="CN14081" t="str">
        <x:v>Sensitivity_Analysis</x:v>
      </x:c>
      <x:c r="CO14081" t="n">
        <x:f>IFERROR(IF(AND(TYPE('Workbook_Formula_Guard'!A1010)=TYPE(CN14081),ISBLANK('Workbook_Formula_Guard'!A1010)=ISBLANK(CN14081),EXACT('Workbook_Formula_Guard'!A1010,CN14081)),0,1),1)</x:f>
        <x:v>0</x:v>
      </x:c>
    </x:row>
    <x:row r="14082">
      <x:c r="CL14082" t="str">
        <x:v>Workbook_Formula_Guard</x:v>
      </x:c>
      <x:c r="CM14082" t="str">
        <x:v>B1010</x:v>
      </x:c>
      <x:c r="CN14082" t="str">
        <x:v>K34</x:v>
      </x:c>
      <x:c r="CO14082" t="n">
        <x:f>IFERROR(IF(AND(TYPE('Workbook_Formula_Guard'!B1010)=TYPE(CN14082),ISBLANK('Workbook_Formula_Guard'!B1010)=ISBLANK(CN14082),EXACT('Workbook_Formula_Guard'!B1010,CN14082)),0,1),1)</x:f>
        <x:v>0</x:v>
      </x:c>
    </x:row>
    <x:row r="14083">
      <x:c r="CL14083" t="str">
        <x:v>Workbook_Formula_Guard</x:v>
      </x:c>
      <x:c r="CM14083" t="str">
        <x:v>C1010</x:v>
      </x:c>
      <x:c r="CN14083" t="str">
        <x:v>F:=$J34*K$23</x:v>
      </x:c>
      <x:c r="CO14083" t="n">
        <x:f>IFERROR(IF(AND(TYPE('Workbook_Formula_Guard'!C1010)=TYPE(CN14083),ISBLANK('Workbook_Formula_Guard'!C1010)=ISBLANK(CN14083),EXACT('Workbook_Formula_Guard'!C1010,CN14083)),0,1),1)</x:f>
        <x:v>0</x:v>
      </x:c>
    </x:row>
    <x:row r="14084">
      <x:c r="CL14084" t="str">
        <x:v>Workbook_Formula_Guard</x:v>
      </x:c>
      <x:c r="CM14084" t="str">
        <x:v>A1011</x:v>
      </x:c>
      <x:c r="CN14084" t="str">
        <x:v>Sensitivity_Analysis</x:v>
      </x:c>
      <x:c r="CO14084" t="n">
        <x:f>IFERROR(IF(AND(TYPE('Workbook_Formula_Guard'!A1011)=TYPE(CN14084),ISBLANK('Workbook_Formula_Guard'!A1011)=ISBLANK(CN14084),EXACT('Workbook_Formula_Guard'!A1011,CN14084)),0,1),1)</x:f>
        <x:v>0</x:v>
      </x:c>
    </x:row>
    <x:row r="14085">
      <x:c r="CL14085" t="str">
        <x:v>Workbook_Formula_Guard</x:v>
      </x:c>
      <x:c r="CM14085" t="str">
        <x:v>B1011</x:v>
      </x:c>
      <x:c r="CN14085" t="str">
        <x:v>L34</x:v>
      </x:c>
      <x:c r="CO14085" t="n">
        <x:f>IFERROR(IF(AND(TYPE('Workbook_Formula_Guard'!B1011)=TYPE(CN14085),ISBLANK('Workbook_Formula_Guard'!B1011)=ISBLANK(CN14085),EXACT('Workbook_Formula_Guard'!B1011,CN14085)),0,1),1)</x:f>
        <x:v>0</x:v>
      </x:c>
    </x:row>
    <x:row r="14086">
      <x:c r="CL14086" t="str">
        <x:v>Workbook_Formula_Guard</x:v>
      </x:c>
      <x:c r="CM14086" t="str">
        <x:v>C1011</x:v>
      </x:c>
      <x:c r="CN14086" t="str">
        <x:v>F:=$J34*L$23</x:v>
      </x:c>
      <x:c r="CO14086" t="n">
        <x:f>IFERROR(IF(AND(TYPE('Workbook_Formula_Guard'!C1011)=TYPE(CN14086),ISBLANK('Workbook_Formula_Guard'!C1011)=ISBLANK(CN14086),EXACT('Workbook_Formula_Guard'!C1011,CN14086)),0,1),1)</x:f>
        <x:v>0</x:v>
      </x:c>
    </x:row>
    <x:row r="14087">
      <x:c r="CL14087" t="str">
        <x:v>Workbook_Formula_Guard</x:v>
      </x:c>
      <x:c r="CM14087" t="str">
        <x:v>A1012</x:v>
      </x:c>
      <x:c r="CN14087" t="str">
        <x:v>Sensitivity_Analysis</x:v>
      </x:c>
      <x:c r="CO14087" t="n">
        <x:f>IFERROR(IF(AND(TYPE('Workbook_Formula_Guard'!A1012)=TYPE(CN14087),ISBLANK('Workbook_Formula_Guard'!A1012)=ISBLANK(CN14087),EXACT('Workbook_Formula_Guard'!A1012,CN14087)),0,1),1)</x:f>
        <x:v>0</x:v>
      </x:c>
    </x:row>
    <x:row r="14088">
      <x:c r="CL14088" t="str">
        <x:v>Workbook_Formula_Guard</x:v>
      </x:c>
      <x:c r="CM14088" t="str">
        <x:v>B1012</x:v>
      </x:c>
      <x:c r="CN14088" t="str">
        <x:v>M34</x:v>
      </x:c>
      <x:c r="CO14088" t="n">
        <x:f>IFERROR(IF(AND(TYPE('Workbook_Formula_Guard'!B1012)=TYPE(CN14088),ISBLANK('Workbook_Formula_Guard'!B1012)=ISBLANK(CN14088),EXACT('Workbook_Formula_Guard'!B1012,CN14088)),0,1),1)</x:f>
        <x:v>0</x:v>
      </x:c>
    </x:row>
    <x:row r="14089">
      <x:c r="CL14089" t="str">
        <x:v>Workbook_Formula_Guard</x:v>
      </x:c>
      <x:c r="CM14089" t="str">
        <x:v>C1012</x:v>
      </x:c>
      <x:c r="CN14089" t="str">
        <x:v>F:=$J34*M$23</x:v>
      </x:c>
      <x:c r="CO14089" t="n">
        <x:f>IFERROR(IF(AND(TYPE('Workbook_Formula_Guard'!C1012)=TYPE(CN14089),ISBLANK('Workbook_Formula_Guard'!C1012)=ISBLANK(CN14089),EXACT('Workbook_Formula_Guard'!C1012,CN14089)),0,1),1)</x:f>
        <x:v>0</x:v>
      </x:c>
    </x:row>
    <x:row r="14090">
      <x:c r="CL14090" t="str">
        <x:v>Workbook_Formula_Guard</x:v>
      </x:c>
      <x:c r="CM14090" t="str">
        <x:v>A1013</x:v>
      </x:c>
      <x:c r="CN14090" t="str">
        <x:v>Sensitivity_Analysis</x:v>
      </x:c>
      <x:c r="CO14090" t="n">
        <x:f>IFERROR(IF(AND(TYPE('Workbook_Formula_Guard'!A1013)=TYPE(CN14090),ISBLANK('Workbook_Formula_Guard'!A1013)=ISBLANK(CN14090),EXACT('Workbook_Formula_Guard'!A1013,CN14090)),0,1),1)</x:f>
        <x:v>0</x:v>
      </x:c>
    </x:row>
    <x:row r="14091">
      <x:c r="CL14091" t="str">
        <x:v>Workbook_Formula_Guard</x:v>
      </x:c>
      <x:c r="CM14091" t="str">
        <x:v>B1013</x:v>
      </x:c>
      <x:c r="CN14091" t="str">
        <x:v>N34</x:v>
      </x:c>
      <x:c r="CO14091" t="n">
        <x:f>IFERROR(IF(AND(TYPE('Workbook_Formula_Guard'!B1013)=TYPE(CN14091),ISBLANK('Workbook_Formula_Guard'!B1013)=ISBLANK(CN14091),EXACT('Workbook_Formula_Guard'!B1013,CN14091)),0,1),1)</x:f>
        <x:v>0</x:v>
      </x:c>
    </x:row>
    <x:row r="14092">
      <x:c r="CL14092" t="str">
        <x:v>Workbook_Formula_Guard</x:v>
      </x:c>
      <x:c r="CM14092" t="str">
        <x:v>C1013</x:v>
      </x:c>
      <x:c r="CN14092" t="str">
        <x:v>F:=$J34*N$23</x:v>
      </x:c>
      <x:c r="CO14092" t="n">
        <x:f>IFERROR(IF(AND(TYPE('Workbook_Formula_Guard'!C1013)=TYPE(CN14092),ISBLANK('Workbook_Formula_Guard'!C1013)=ISBLANK(CN14092),EXACT('Workbook_Formula_Guard'!C1013,CN14092)),0,1),1)</x:f>
        <x:v>0</x:v>
      </x:c>
    </x:row>
    <x:row r="14093">
      <x:c r="CL14093" t="str">
        <x:v>Workbook_Formula_Guard</x:v>
      </x:c>
      <x:c r="CM14093" t="str">
        <x:v>A1014</x:v>
      </x:c>
      <x:c r="CN14093" t="str">
        <x:v>Sensitivity_Analysis</x:v>
      </x:c>
      <x:c r="CO14093" t="n">
        <x:f>IFERROR(IF(AND(TYPE('Workbook_Formula_Guard'!A1014)=TYPE(CN14093),ISBLANK('Workbook_Formula_Guard'!A1014)=ISBLANK(CN14093),EXACT('Workbook_Formula_Guard'!A1014,CN14093)),0,1),1)</x:f>
        <x:v>0</x:v>
      </x:c>
    </x:row>
    <x:row r="14094">
      <x:c r="CL14094" t="str">
        <x:v>Workbook_Formula_Guard</x:v>
      </x:c>
      <x:c r="CM14094" t="str">
        <x:v>B1014</x:v>
      </x:c>
      <x:c r="CN14094" t="str">
        <x:v>O34</x:v>
      </x:c>
      <x:c r="CO14094" t="n">
        <x:f>IFERROR(IF(AND(TYPE('Workbook_Formula_Guard'!B1014)=TYPE(CN14094),ISBLANK('Workbook_Formula_Guard'!B1014)=ISBLANK(CN14094),EXACT('Workbook_Formula_Guard'!B1014,CN14094)),0,1),1)</x:f>
        <x:v>0</x:v>
      </x:c>
    </x:row>
    <x:row r="14095">
      <x:c r="CL14095" t="str">
        <x:v>Workbook_Formula_Guard</x:v>
      </x:c>
      <x:c r="CM14095" t="str">
        <x:v>C1014</x:v>
      </x:c>
      <x:c r="CN14095" t="str">
        <x:v>F:=$J34*O$23</x:v>
      </x:c>
      <x:c r="CO14095" t="n">
        <x:f>IFERROR(IF(AND(TYPE('Workbook_Formula_Guard'!C1014)=TYPE(CN14095),ISBLANK('Workbook_Formula_Guard'!C1014)=ISBLANK(CN14095),EXACT('Workbook_Formula_Guard'!C1014,CN14095)),0,1),1)</x:f>
        <x:v>0</x:v>
      </x:c>
    </x:row>
    <x:row r="14096">
      <x:c r="CL14096" t="str">
        <x:v>Workbook_Formula_Guard</x:v>
      </x:c>
      <x:c r="CM14096" t="str">
        <x:v>A1015</x:v>
      </x:c>
      <x:c r="CN14096" t="str">
        <x:v>Sensitivity_Analysis</x:v>
      </x:c>
      <x:c r="CO14096" t="n">
        <x:f>IFERROR(IF(AND(TYPE('Workbook_Formula_Guard'!A1015)=TYPE(CN14096),ISBLANK('Workbook_Formula_Guard'!A1015)=ISBLANK(CN14096),EXACT('Workbook_Formula_Guard'!A1015,CN14096)),0,1),1)</x:f>
        <x:v>0</x:v>
      </x:c>
    </x:row>
    <x:row r="14097">
      <x:c r="CL14097" t="str">
        <x:v>Workbook_Formula_Guard</x:v>
      </x:c>
      <x:c r="CM14097" t="str">
        <x:v>B1015</x:v>
      </x:c>
      <x:c r="CN14097" t="str">
        <x:v>P34</x:v>
      </x:c>
      <x:c r="CO14097" t="n">
        <x:f>IFERROR(IF(AND(TYPE('Workbook_Formula_Guard'!B1015)=TYPE(CN14097),ISBLANK('Workbook_Formula_Guard'!B1015)=ISBLANK(CN14097),EXACT('Workbook_Formula_Guard'!B1015,CN14097)),0,1),1)</x:f>
        <x:v>0</x:v>
      </x:c>
    </x:row>
    <x:row r="14098">
      <x:c r="CL14098" t="str">
        <x:v>Workbook_Formula_Guard</x:v>
      </x:c>
      <x:c r="CM14098" t="str">
        <x:v>C1015</x:v>
      </x:c>
      <x:c r="CN14098" t="str">
        <x:v>F:=$J34*P$23</x:v>
      </x:c>
      <x:c r="CO14098" t="n">
        <x:f>IFERROR(IF(AND(TYPE('Workbook_Formula_Guard'!C1015)=TYPE(CN14098),ISBLANK('Workbook_Formula_Guard'!C1015)=ISBLANK(CN14098),EXACT('Workbook_Formula_Guard'!C1015,CN14098)),0,1),1)</x:f>
        <x:v>0</x:v>
      </x:c>
    </x:row>
    <x:row r="14099">
      <x:c r="CL14099" t="str">
        <x:v>Workbook_Formula_Guard</x:v>
      </x:c>
      <x:c r="CM14099" t="str">
        <x:v>A1016</x:v>
      </x:c>
      <x:c r="CN14099" t="str">
        <x:v>Sensitivity_Analysis</x:v>
      </x:c>
      <x:c r="CO14099" t="n">
        <x:f>IFERROR(IF(AND(TYPE('Workbook_Formula_Guard'!A1016)=TYPE(CN14099),ISBLANK('Workbook_Formula_Guard'!A1016)=ISBLANK(CN14099),EXACT('Workbook_Formula_Guard'!A1016,CN14099)),0,1),1)</x:f>
        <x:v>0</x:v>
      </x:c>
    </x:row>
    <x:row r="14100">
      <x:c r="CL14100" t="str">
        <x:v>Workbook_Formula_Guard</x:v>
      </x:c>
      <x:c r="CM14100" t="str">
        <x:v>B1016</x:v>
      </x:c>
      <x:c r="CN14100" t="str">
        <x:v>Q34</x:v>
      </x:c>
      <x:c r="CO14100" t="n">
        <x:f>IFERROR(IF(AND(TYPE('Workbook_Formula_Guard'!B1016)=TYPE(CN14100),ISBLANK('Workbook_Formula_Guard'!B1016)=ISBLANK(CN14100),EXACT('Workbook_Formula_Guard'!B1016,CN14100)),0,1),1)</x:f>
        <x:v>0</x:v>
      </x:c>
    </x:row>
    <x:row r="14101">
      <x:c r="CL14101" t="str">
        <x:v>Workbook_Formula_Guard</x:v>
      </x:c>
      <x:c r="CM14101" t="str">
        <x:v>C1016</x:v>
      </x:c>
      <x:c r="CN14101" t="str">
        <x:v>F:=$J34*Q$23</x:v>
      </x:c>
      <x:c r="CO14101" t="n">
        <x:f>IFERROR(IF(AND(TYPE('Workbook_Formula_Guard'!C1016)=TYPE(CN14101),ISBLANK('Workbook_Formula_Guard'!C1016)=ISBLANK(CN14101),EXACT('Workbook_Formula_Guard'!C1016,CN14101)),0,1),1)</x:f>
        <x:v>0</x:v>
      </x:c>
    </x:row>
    <x:row r="14102">
      <x:c r="CL14102" t="str">
        <x:v>Workbook_Formula_Guard</x:v>
      </x:c>
      <x:c r="CM14102" t="str">
        <x:v>A1017</x:v>
      </x:c>
      <x:c r="CN14102" t="str">
        <x:v>Sensitivity_Analysis</x:v>
      </x:c>
      <x:c r="CO14102" t="n">
        <x:f>IFERROR(IF(AND(TYPE('Workbook_Formula_Guard'!A1017)=TYPE(CN14102),ISBLANK('Workbook_Formula_Guard'!A1017)=ISBLANK(CN14102),EXACT('Workbook_Formula_Guard'!A1017,CN14102)),0,1),1)</x:f>
        <x:v>0</x:v>
      </x:c>
    </x:row>
    <x:row r="14103">
      <x:c r="CL14103" t="str">
        <x:v>Workbook_Formula_Guard</x:v>
      </x:c>
      <x:c r="CM14103" t="str">
        <x:v>B1017</x:v>
      </x:c>
      <x:c r="CN14103" t="str">
        <x:v>B35</x:v>
      </x:c>
      <x:c r="CO14103" t="n">
        <x:f>IFERROR(IF(AND(TYPE('Workbook_Formula_Guard'!B1017)=TYPE(CN14103),ISBLANK('Workbook_Formula_Guard'!B1017)=ISBLANK(CN14103),EXACT('Workbook_Formula_Guard'!B1017,CN14103)),0,1),1)</x:f>
        <x:v>0</x:v>
      </x:c>
    </x:row>
    <x:row r="14104">
      <x:c r="CL14104" t="str">
        <x:v>Workbook_Formula_Guard</x:v>
      </x:c>
      <x:c r="CM14104" t="str">
        <x:v>C1017</x:v>
      </x:c>
      <x:c r="CN14104" t="str">
        <x:v>F:=IF(SUM($K$40:$Q$46)&gt;0,SUMPRODUCT('I_prop'!$B$7:$H$13,$K$40:$Q$46)/SUM($K$40:$Q$46),"Q0_UNDEFINED")</x:v>
      </x:c>
      <x:c r="CO14104" t="n">
        <x:f>IFERROR(IF(AND(TYPE('Workbook_Formula_Guard'!C1017)=TYPE(CN14104),ISBLANK('Workbook_Formula_Guard'!C1017)=ISBLANK(CN14104),EXACT('Workbook_Formula_Guard'!C1017,CN14104)),0,1),1)</x:f>
        <x:v>0</x:v>
      </x:c>
    </x:row>
    <x:row r="14105">
      <x:c r="CL14105" t="str">
        <x:v>Workbook_Formula_Guard</x:v>
      </x:c>
      <x:c r="CM14105" t="str">
        <x:v>A1018</x:v>
      </x:c>
      <x:c r="CN14105" t="str">
        <x:v>Sensitivity_Analysis</x:v>
      </x:c>
      <x:c r="CO14105" t="n">
        <x:f>IFERROR(IF(AND(TYPE('Workbook_Formula_Guard'!A1018)=TYPE(CN14105),ISBLANK('Workbook_Formula_Guard'!A1018)=ISBLANK(CN14105),EXACT('Workbook_Formula_Guard'!A1018,CN14105)),0,1),1)</x:f>
        <x:v>0</x:v>
      </x:c>
    </x:row>
    <x:row r="14106">
      <x:c r="CL14106" t="str">
        <x:v>Workbook_Formula_Guard</x:v>
      </x:c>
      <x:c r="CM14106" t="str">
        <x:v>B1018</x:v>
      </x:c>
      <x:c r="CN14106" t="str">
        <x:v>C35</x:v>
      </x:c>
      <x:c r="CO14106" t="n">
        <x:f>IFERROR(IF(AND(TYPE('Workbook_Formula_Guard'!B1018)=TYPE(CN14106),ISBLANK('Workbook_Formula_Guard'!B1018)=ISBLANK(CN14106),EXACT('Workbook_Formula_Guard'!B1018,CN14106)),0,1),1)</x:f>
        <x:v>0</x:v>
      </x:c>
    </x:row>
    <x:row r="14107">
      <x:c r="CL14107" t="str">
        <x:v>Workbook_Formula_Guard</x:v>
      </x:c>
      <x:c r="CM14107" t="str">
        <x:v>C1018</x:v>
      </x:c>
      <x:c r="CN14107" t="str">
        <x:v>F:=IF(SUM($K$40:$Q$46)&gt;0,SUMPRODUCT('I_prop'!$B$18:$H$24,$K$40:$Q$46)/SUM($K$40:$Q$46),"Q0_UNDEFINED")</x:v>
      </x:c>
      <x:c r="CO14107" t="n">
        <x:f>IFERROR(IF(AND(TYPE('Workbook_Formula_Guard'!C1018)=TYPE(CN14107),ISBLANK('Workbook_Formula_Guard'!C1018)=ISBLANK(CN14107),EXACT('Workbook_Formula_Guard'!C1018,CN14107)),0,1),1)</x:f>
        <x:v>0</x:v>
      </x:c>
    </x:row>
    <x:row r="14108">
      <x:c r="CL14108" t="str">
        <x:v>Workbook_Formula_Guard</x:v>
      </x:c>
      <x:c r="CM14108" t="str">
        <x:v>A1019</x:v>
      </x:c>
      <x:c r="CN14108" t="str">
        <x:v>Sensitivity_Analysis</x:v>
      </x:c>
      <x:c r="CO14108" t="n">
        <x:f>IFERROR(IF(AND(TYPE('Workbook_Formula_Guard'!A1019)=TYPE(CN14108),ISBLANK('Workbook_Formula_Guard'!A1019)=ISBLANK(CN14108),EXACT('Workbook_Formula_Guard'!A1019,CN14108)),0,1),1)</x:f>
        <x:v>0</x:v>
      </x:c>
    </x:row>
    <x:row r="14109">
      <x:c r="CL14109" t="str">
        <x:v>Workbook_Formula_Guard</x:v>
      </x:c>
      <x:c r="CM14109" t="str">
        <x:v>B1019</x:v>
      </x:c>
      <x:c r="CN14109" t="str">
        <x:v>D35</x:v>
      </x:c>
      <x:c r="CO14109" t="n">
        <x:f>IFERROR(IF(AND(TYPE('Workbook_Formula_Guard'!B1019)=TYPE(CN14109),ISBLANK('Workbook_Formula_Guard'!B1019)=ISBLANK(CN14109),EXACT('Workbook_Formula_Guard'!B1019,CN14109)),0,1),1)</x:f>
        <x:v>0</x:v>
      </x:c>
    </x:row>
    <x:row r="14110">
      <x:c r="CL14110" t="str">
        <x:v>Workbook_Formula_Guard</x:v>
      </x:c>
      <x:c r="CM14110" t="str">
        <x:v>C1019</x:v>
      </x:c>
      <x:c r="CN14110" t="str">
        <x:v>F:=IF(B35&gt;=C35,"A","B")</x:v>
      </x:c>
      <x:c r="CO14110" t="n">
        <x:f>IFERROR(IF(AND(TYPE('Workbook_Formula_Guard'!C1019)=TYPE(CN14110),ISBLANK('Workbook_Formula_Guard'!C1019)=ISBLANK(CN14110),EXACT('Workbook_Formula_Guard'!C1019,CN14110)),0,1),1)</x:f>
        <x:v>0</x:v>
      </x:c>
    </x:row>
    <x:row r="14111">
      <x:c r="CL14111" t="str">
        <x:v>Workbook_Formula_Guard</x:v>
      </x:c>
      <x:c r="CM14111" t="str">
        <x:v>A1020</x:v>
      </x:c>
      <x:c r="CN14111" t="str">
        <x:v>Sensitivity_Analysis</x:v>
      </x:c>
      <x:c r="CO14111" t="n">
        <x:f>IFERROR(IF(AND(TYPE('Workbook_Formula_Guard'!A1020)=TYPE(CN14111),ISBLANK('Workbook_Formula_Guard'!A1020)=ISBLANK(CN14111),EXACT('Workbook_Formula_Guard'!A1020,CN14111)),0,1),1)</x:f>
        <x:v>0</x:v>
      </x:c>
    </x:row>
    <x:row r="14112">
      <x:c r="CL14112" t="str">
        <x:v>Workbook_Formula_Guard</x:v>
      </x:c>
      <x:c r="CM14112" t="str">
        <x:v>B1020</x:v>
      </x:c>
      <x:c r="CN14112" t="str">
        <x:v>E35</x:v>
      </x:c>
      <x:c r="CO14112" t="n">
        <x:f>IFERROR(IF(AND(TYPE('Workbook_Formula_Guard'!B1020)=TYPE(CN14112),ISBLANK('Workbook_Formula_Guard'!B1020)=ISBLANK(CN14112),EXACT('Workbook_Formula_Guard'!B1020,CN14112)),0,1),1)</x:f>
        <x:v>0</x:v>
      </x:c>
    </x:row>
    <x:row r="14113">
      <x:c r="CL14113" t="str">
        <x:v>Workbook_Formula_Guard</x:v>
      </x:c>
      <x:c r="CM14113" t="str">
        <x:v>C1020</x:v>
      </x:c>
      <x:c r="CN14113" t="str">
        <x:v>F:=B35-C35</x:v>
      </x:c>
      <x:c r="CO14113" t="n">
        <x:f>IFERROR(IF(AND(TYPE('Workbook_Formula_Guard'!C1020)=TYPE(CN14113),ISBLANK('Workbook_Formula_Guard'!C1020)=ISBLANK(CN14113),EXACT('Workbook_Formula_Guard'!C1020,CN14113)),0,1),1)</x:f>
        <x:v>0</x:v>
      </x:c>
    </x:row>
    <x:row r="14114">
      <x:c r="CL14114" t="str">
        <x:v>Workbook_Formula_Guard</x:v>
      </x:c>
      <x:c r="CM14114" t="str">
        <x:v>A1021</x:v>
      </x:c>
      <x:c r="CN14114" t="str">
        <x:v>Sensitivity_Analysis</x:v>
      </x:c>
      <x:c r="CO14114" t="n">
        <x:f>IFERROR(IF(AND(TYPE('Workbook_Formula_Guard'!A1021)=TYPE(CN14114),ISBLANK('Workbook_Formula_Guard'!A1021)=ISBLANK(CN14114),EXACT('Workbook_Formula_Guard'!A1021,CN14114)),0,1),1)</x:f>
        <x:v>0</x:v>
      </x:c>
    </x:row>
    <x:row r="14115">
      <x:c r="CL14115" t="str">
        <x:v>Workbook_Formula_Guard</x:v>
      </x:c>
      <x:c r="CM14115" t="str">
        <x:v>B1021</x:v>
      </x:c>
      <x:c r="CN14115" t="str">
        <x:v>J35</x:v>
      </x:c>
      <x:c r="CO14115" t="n">
        <x:f>IFERROR(IF(AND(TYPE('Workbook_Formula_Guard'!B1021)=TYPE(CN14115),ISBLANK('Workbook_Formula_Guard'!B1021)=ISBLANK(CN14115),EXACT('Workbook_Formula_Guard'!B1021,CN14115)),0,1),1)</x:f>
        <x:v>0</x:v>
      </x:c>
    </x:row>
    <x:row r="14116">
      <x:c r="CL14116" t="str">
        <x:v>Workbook_Formula_Guard</x:v>
      </x:c>
      <x:c r="CM14116" t="str">
        <x:v>C1021</x:v>
      </x:c>
      <x:c r="CN14116" t="str">
        <x:v>F:='PLSS_Local_Scope'!$E$17</x:v>
      </x:c>
      <x:c r="CO14116" t="n">
        <x:f>IFERROR(IF(AND(TYPE('Workbook_Formula_Guard'!C1021)=TYPE(CN14116),ISBLANK('Workbook_Formula_Guard'!C1021)=ISBLANK(CN14116),EXACT('Workbook_Formula_Guard'!C1021,CN14116)),0,1),1)</x:f>
        <x:v>0</x:v>
      </x:c>
    </x:row>
    <x:row r="14117">
      <x:c r="CL14117" t="str">
        <x:v>Workbook_Formula_Guard</x:v>
      </x:c>
      <x:c r="CM14117" t="str">
        <x:v>A1022</x:v>
      </x:c>
      <x:c r="CN14117" t="str">
        <x:v>Sensitivity_Analysis</x:v>
      </x:c>
      <x:c r="CO14117" t="n">
        <x:f>IFERROR(IF(AND(TYPE('Workbook_Formula_Guard'!A1022)=TYPE(CN14117),ISBLANK('Workbook_Formula_Guard'!A1022)=ISBLANK(CN14117),EXACT('Workbook_Formula_Guard'!A1022,CN14117)),0,1),1)</x:f>
        <x:v>0</x:v>
      </x:c>
    </x:row>
    <x:row r="14118">
      <x:c r="CL14118" t="str">
        <x:v>Workbook_Formula_Guard</x:v>
      </x:c>
      <x:c r="CM14118" t="str">
        <x:v>B1022</x:v>
      </x:c>
      <x:c r="CN14118" t="str">
        <x:v>K35</x:v>
      </x:c>
      <x:c r="CO14118" t="n">
        <x:f>IFERROR(IF(AND(TYPE('Workbook_Formula_Guard'!B1022)=TYPE(CN14118),ISBLANK('Workbook_Formula_Guard'!B1022)=ISBLANK(CN14118),EXACT('Workbook_Formula_Guard'!B1022,CN14118)),0,1),1)</x:f>
        <x:v>0</x:v>
      </x:c>
    </x:row>
    <x:row r="14119">
      <x:c r="CL14119" t="str">
        <x:v>Workbook_Formula_Guard</x:v>
      </x:c>
      <x:c r="CM14119" t="str">
        <x:v>C1022</x:v>
      </x:c>
      <x:c r="CN14119" t="str">
        <x:v>F:=$J35*K$23</x:v>
      </x:c>
      <x:c r="CO14119" t="n">
        <x:f>IFERROR(IF(AND(TYPE('Workbook_Formula_Guard'!C1022)=TYPE(CN14119),ISBLANK('Workbook_Formula_Guard'!C1022)=ISBLANK(CN14119),EXACT('Workbook_Formula_Guard'!C1022,CN14119)),0,1),1)</x:f>
        <x:v>0</x:v>
      </x:c>
    </x:row>
    <x:row r="14120">
      <x:c r="CL14120" t="str">
        <x:v>Workbook_Formula_Guard</x:v>
      </x:c>
      <x:c r="CM14120" t="str">
        <x:v>A1023</x:v>
      </x:c>
      <x:c r="CN14120" t="str">
        <x:v>Sensitivity_Analysis</x:v>
      </x:c>
      <x:c r="CO14120" t="n">
        <x:f>IFERROR(IF(AND(TYPE('Workbook_Formula_Guard'!A1023)=TYPE(CN14120),ISBLANK('Workbook_Formula_Guard'!A1023)=ISBLANK(CN14120),EXACT('Workbook_Formula_Guard'!A1023,CN14120)),0,1),1)</x:f>
        <x:v>0</x:v>
      </x:c>
    </x:row>
    <x:row r="14121">
      <x:c r="CL14121" t="str">
        <x:v>Workbook_Formula_Guard</x:v>
      </x:c>
      <x:c r="CM14121" t="str">
        <x:v>B1023</x:v>
      </x:c>
      <x:c r="CN14121" t="str">
        <x:v>L35</x:v>
      </x:c>
      <x:c r="CO14121" t="n">
        <x:f>IFERROR(IF(AND(TYPE('Workbook_Formula_Guard'!B1023)=TYPE(CN14121),ISBLANK('Workbook_Formula_Guard'!B1023)=ISBLANK(CN14121),EXACT('Workbook_Formula_Guard'!B1023,CN14121)),0,1),1)</x:f>
        <x:v>0</x:v>
      </x:c>
    </x:row>
    <x:row r="14122">
      <x:c r="CL14122" t="str">
        <x:v>Workbook_Formula_Guard</x:v>
      </x:c>
      <x:c r="CM14122" t="str">
        <x:v>C1023</x:v>
      </x:c>
      <x:c r="CN14122" t="str">
        <x:v>F:=$J35*L$23</x:v>
      </x:c>
      <x:c r="CO14122" t="n">
        <x:f>IFERROR(IF(AND(TYPE('Workbook_Formula_Guard'!C1023)=TYPE(CN14122),ISBLANK('Workbook_Formula_Guard'!C1023)=ISBLANK(CN14122),EXACT('Workbook_Formula_Guard'!C1023,CN14122)),0,1),1)</x:f>
        <x:v>0</x:v>
      </x:c>
    </x:row>
    <x:row r="14123">
      <x:c r="CL14123" t="str">
        <x:v>Workbook_Formula_Guard</x:v>
      </x:c>
      <x:c r="CM14123" t="str">
        <x:v>A1024</x:v>
      </x:c>
      <x:c r="CN14123" t="str">
        <x:v>Sensitivity_Analysis</x:v>
      </x:c>
      <x:c r="CO14123" t="n">
        <x:f>IFERROR(IF(AND(TYPE('Workbook_Formula_Guard'!A1024)=TYPE(CN14123),ISBLANK('Workbook_Formula_Guard'!A1024)=ISBLANK(CN14123),EXACT('Workbook_Formula_Guard'!A1024,CN14123)),0,1),1)</x:f>
        <x:v>0</x:v>
      </x:c>
    </x:row>
    <x:row r="14124">
      <x:c r="CL14124" t="str">
        <x:v>Workbook_Formula_Guard</x:v>
      </x:c>
      <x:c r="CM14124" t="str">
        <x:v>B1024</x:v>
      </x:c>
      <x:c r="CN14124" t="str">
        <x:v>M35</x:v>
      </x:c>
      <x:c r="CO14124" t="n">
        <x:f>IFERROR(IF(AND(TYPE('Workbook_Formula_Guard'!B1024)=TYPE(CN14124),ISBLANK('Workbook_Formula_Guard'!B1024)=ISBLANK(CN14124),EXACT('Workbook_Formula_Guard'!B1024,CN14124)),0,1),1)</x:f>
        <x:v>0</x:v>
      </x:c>
    </x:row>
    <x:row r="14125">
      <x:c r="CL14125" t="str">
        <x:v>Workbook_Formula_Guard</x:v>
      </x:c>
      <x:c r="CM14125" t="str">
        <x:v>C1024</x:v>
      </x:c>
      <x:c r="CN14125" t="str">
        <x:v>F:=$J35*M$23</x:v>
      </x:c>
      <x:c r="CO14125" t="n">
        <x:f>IFERROR(IF(AND(TYPE('Workbook_Formula_Guard'!C1024)=TYPE(CN14125),ISBLANK('Workbook_Formula_Guard'!C1024)=ISBLANK(CN14125),EXACT('Workbook_Formula_Guard'!C1024,CN14125)),0,1),1)</x:f>
        <x:v>0</x:v>
      </x:c>
    </x:row>
    <x:row r="14126">
      <x:c r="CL14126" t="str">
        <x:v>Workbook_Formula_Guard</x:v>
      </x:c>
      <x:c r="CM14126" t="str">
        <x:v>A1025</x:v>
      </x:c>
      <x:c r="CN14126" t="str">
        <x:v>Sensitivity_Analysis</x:v>
      </x:c>
      <x:c r="CO14126" t="n">
        <x:f>IFERROR(IF(AND(TYPE('Workbook_Formula_Guard'!A1025)=TYPE(CN14126),ISBLANK('Workbook_Formula_Guard'!A1025)=ISBLANK(CN14126),EXACT('Workbook_Formula_Guard'!A1025,CN14126)),0,1),1)</x:f>
        <x:v>0</x:v>
      </x:c>
    </x:row>
    <x:row r="14127">
      <x:c r="CL14127" t="str">
        <x:v>Workbook_Formula_Guard</x:v>
      </x:c>
      <x:c r="CM14127" t="str">
        <x:v>B1025</x:v>
      </x:c>
      <x:c r="CN14127" t="str">
        <x:v>N35</x:v>
      </x:c>
      <x:c r="CO14127" t="n">
        <x:f>IFERROR(IF(AND(TYPE('Workbook_Formula_Guard'!B1025)=TYPE(CN14127),ISBLANK('Workbook_Formula_Guard'!B1025)=ISBLANK(CN14127),EXACT('Workbook_Formula_Guard'!B1025,CN14127)),0,1),1)</x:f>
        <x:v>0</x:v>
      </x:c>
    </x:row>
    <x:row r="14128">
      <x:c r="CL14128" t="str">
        <x:v>Workbook_Formula_Guard</x:v>
      </x:c>
      <x:c r="CM14128" t="str">
        <x:v>C1025</x:v>
      </x:c>
      <x:c r="CN14128" t="str">
        <x:v>F:=$J35*N$23</x:v>
      </x:c>
      <x:c r="CO14128" t="n">
        <x:f>IFERROR(IF(AND(TYPE('Workbook_Formula_Guard'!C1025)=TYPE(CN14128),ISBLANK('Workbook_Formula_Guard'!C1025)=ISBLANK(CN14128),EXACT('Workbook_Formula_Guard'!C1025,CN14128)),0,1),1)</x:f>
        <x:v>0</x:v>
      </x:c>
    </x:row>
    <x:row r="14129">
      <x:c r="CL14129" t="str">
        <x:v>Workbook_Formula_Guard</x:v>
      </x:c>
      <x:c r="CM14129" t="str">
        <x:v>A1026</x:v>
      </x:c>
      <x:c r="CN14129" t="str">
        <x:v>Sensitivity_Analysis</x:v>
      </x:c>
      <x:c r="CO14129" t="n">
        <x:f>IFERROR(IF(AND(TYPE('Workbook_Formula_Guard'!A1026)=TYPE(CN14129),ISBLANK('Workbook_Formula_Guard'!A1026)=ISBLANK(CN14129),EXACT('Workbook_Formula_Guard'!A1026,CN14129)),0,1),1)</x:f>
        <x:v>0</x:v>
      </x:c>
    </x:row>
    <x:row r="14130">
      <x:c r="CL14130" t="str">
        <x:v>Workbook_Formula_Guard</x:v>
      </x:c>
      <x:c r="CM14130" t="str">
        <x:v>B1026</x:v>
      </x:c>
      <x:c r="CN14130" t="str">
        <x:v>O35</x:v>
      </x:c>
      <x:c r="CO14130" t="n">
        <x:f>IFERROR(IF(AND(TYPE('Workbook_Formula_Guard'!B1026)=TYPE(CN14130),ISBLANK('Workbook_Formula_Guard'!B1026)=ISBLANK(CN14130),EXACT('Workbook_Formula_Guard'!B1026,CN14130)),0,1),1)</x:f>
        <x:v>0</x:v>
      </x:c>
    </x:row>
    <x:row r="14131">
      <x:c r="CL14131" t="str">
        <x:v>Workbook_Formula_Guard</x:v>
      </x:c>
      <x:c r="CM14131" t="str">
        <x:v>C1026</x:v>
      </x:c>
      <x:c r="CN14131" t="str">
        <x:v>F:=$J35*O$23</x:v>
      </x:c>
      <x:c r="CO14131" t="n">
        <x:f>IFERROR(IF(AND(TYPE('Workbook_Formula_Guard'!C1026)=TYPE(CN14131),ISBLANK('Workbook_Formula_Guard'!C1026)=ISBLANK(CN14131),EXACT('Workbook_Formula_Guard'!C1026,CN14131)),0,1),1)</x:f>
        <x:v>0</x:v>
      </x:c>
    </x:row>
    <x:row r="14132">
      <x:c r="CL14132" t="str">
        <x:v>Workbook_Formula_Guard</x:v>
      </x:c>
      <x:c r="CM14132" t="str">
        <x:v>A1027</x:v>
      </x:c>
      <x:c r="CN14132" t="str">
        <x:v>Sensitivity_Analysis</x:v>
      </x:c>
      <x:c r="CO14132" t="n">
        <x:f>IFERROR(IF(AND(TYPE('Workbook_Formula_Guard'!A1027)=TYPE(CN14132),ISBLANK('Workbook_Formula_Guard'!A1027)=ISBLANK(CN14132),EXACT('Workbook_Formula_Guard'!A1027,CN14132)),0,1),1)</x:f>
        <x:v>0</x:v>
      </x:c>
    </x:row>
    <x:row r="14133">
      <x:c r="CL14133" t="str">
        <x:v>Workbook_Formula_Guard</x:v>
      </x:c>
      <x:c r="CM14133" t="str">
        <x:v>B1027</x:v>
      </x:c>
      <x:c r="CN14133" t="str">
        <x:v>P35</x:v>
      </x:c>
      <x:c r="CO14133" t="n">
        <x:f>IFERROR(IF(AND(TYPE('Workbook_Formula_Guard'!B1027)=TYPE(CN14133),ISBLANK('Workbook_Formula_Guard'!B1027)=ISBLANK(CN14133),EXACT('Workbook_Formula_Guard'!B1027,CN14133)),0,1),1)</x:f>
        <x:v>0</x:v>
      </x:c>
    </x:row>
    <x:row r="14134">
      <x:c r="CL14134" t="str">
        <x:v>Workbook_Formula_Guard</x:v>
      </x:c>
      <x:c r="CM14134" t="str">
        <x:v>C1027</x:v>
      </x:c>
      <x:c r="CN14134" t="str">
        <x:v>F:=$J35*P$23</x:v>
      </x:c>
      <x:c r="CO14134" t="n">
        <x:f>IFERROR(IF(AND(TYPE('Workbook_Formula_Guard'!C1027)=TYPE(CN14134),ISBLANK('Workbook_Formula_Guard'!C1027)=ISBLANK(CN14134),EXACT('Workbook_Formula_Guard'!C1027,CN14134)),0,1),1)</x:f>
        <x:v>0</x:v>
      </x:c>
    </x:row>
    <x:row r="14135">
      <x:c r="CL14135" t="str">
        <x:v>Workbook_Formula_Guard</x:v>
      </x:c>
      <x:c r="CM14135" t="str">
        <x:v>A1028</x:v>
      </x:c>
      <x:c r="CN14135" t="str">
        <x:v>Sensitivity_Analysis</x:v>
      </x:c>
      <x:c r="CO14135" t="n">
        <x:f>IFERROR(IF(AND(TYPE('Workbook_Formula_Guard'!A1028)=TYPE(CN14135),ISBLANK('Workbook_Formula_Guard'!A1028)=ISBLANK(CN14135),EXACT('Workbook_Formula_Guard'!A1028,CN14135)),0,1),1)</x:f>
        <x:v>0</x:v>
      </x:c>
    </x:row>
    <x:row r="14136">
      <x:c r="CL14136" t="str">
        <x:v>Workbook_Formula_Guard</x:v>
      </x:c>
      <x:c r="CM14136" t="str">
        <x:v>B1028</x:v>
      </x:c>
      <x:c r="CN14136" t="str">
        <x:v>Q35</x:v>
      </x:c>
      <x:c r="CO14136" t="n">
        <x:f>IFERROR(IF(AND(TYPE('Workbook_Formula_Guard'!B1028)=TYPE(CN14136),ISBLANK('Workbook_Formula_Guard'!B1028)=ISBLANK(CN14136),EXACT('Workbook_Formula_Guard'!B1028,CN14136)),0,1),1)</x:f>
        <x:v>0</x:v>
      </x:c>
    </x:row>
    <x:row r="14137">
      <x:c r="CL14137" t="str">
        <x:v>Workbook_Formula_Guard</x:v>
      </x:c>
      <x:c r="CM14137" t="str">
        <x:v>C1028</x:v>
      </x:c>
      <x:c r="CN14137" t="str">
        <x:v>F:=$J35*Q$23</x:v>
      </x:c>
      <x:c r="CO14137" t="n">
        <x:f>IFERROR(IF(AND(TYPE('Workbook_Formula_Guard'!C1028)=TYPE(CN14137),ISBLANK('Workbook_Formula_Guard'!C1028)=ISBLANK(CN14137),EXACT('Workbook_Formula_Guard'!C1028,CN14137)),0,1),1)</x:f>
        <x:v>0</x:v>
      </x:c>
    </x:row>
    <x:row r="14138">
      <x:c r="CL14138" t="str">
        <x:v>Workbook_Formula_Guard</x:v>
      </x:c>
      <x:c r="CM14138" t="str">
        <x:v>A1029</x:v>
      </x:c>
      <x:c r="CN14138" t="str">
        <x:v>Sensitivity_Analysis</x:v>
      </x:c>
      <x:c r="CO14138" t="n">
        <x:f>IFERROR(IF(AND(TYPE('Workbook_Formula_Guard'!A1029)=TYPE(CN14138),ISBLANK('Workbook_Formula_Guard'!A1029)=ISBLANK(CN14138),EXACT('Workbook_Formula_Guard'!A1029,CN14138)),0,1),1)</x:f>
        <x:v>0</x:v>
      </x:c>
    </x:row>
    <x:row r="14139">
      <x:c r="CL14139" t="str">
        <x:v>Workbook_Formula_Guard</x:v>
      </x:c>
      <x:c r="CM14139" t="str">
        <x:v>B1029</x:v>
      </x:c>
      <x:c r="CN14139" t="str">
        <x:v>B36</x:v>
      </x:c>
      <x:c r="CO14139" t="n">
        <x:f>IFERROR(IF(AND(TYPE('Workbook_Formula_Guard'!B1029)=TYPE(CN14139),ISBLANK('Workbook_Formula_Guard'!B1029)=ISBLANK(CN14139),EXACT('Workbook_Formula_Guard'!B1029,CN14139)),0,1),1)</x:f>
        <x:v>0</x:v>
      </x:c>
    </x:row>
    <x:row r="14140">
      <x:c r="CL14140" t="str">
        <x:v>Workbook_Formula_Guard</x:v>
      </x:c>
      <x:c r="CM14140" t="str">
        <x:v>C1029</x:v>
      </x:c>
      <x:c r="CN14140" t="str">
        <x:v>F:=IF(SUM($K$50:$Q$56)&gt;0,SUMPRODUCT('I_prop'!$B$7:$H$13,$K$50:$Q$56)/SUM($K$50:$Q$56),"Q0_UNDEFINED")</x:v>
      </x:c>
      <x:c r="CO14140" t="n">
        <x:f>IFERROR(IF(AND(TYPE('Workbook_Formula_Guard'!C1029)=TYPE(CN14140),ISBLANK('Workbook_Formula_Guard'!C1029)=ISBLANK(CN14140),EXACT('Workbook_Formula_Guard'!C1029,CN14140)),0,1),1)</x:f>
        <x:v>0</x:v>
      </x:c>
    </x:row>
    <x:row r="14141">
      <x:c r="CL14141" t="str">
        <x:v>Workbook_Formula_Guard</x:v>
      </x:c>
      <x:c r="CM14141" t="str">
        <x:v>A1030</x:v>
      </x:c>
      <x:c r="CN14141" t="str">
        <x:v>Sensitivity_Analysis</x:v>
      </x:c>
      <x:c r="CO14141" t="n">
        <x:f>IFERROR(IF(AND(TYPE('Workbook_Formula_Guard'!A1030)=TYPE(CN14141),ISBLANK('Workbook_Formula_Guard'!A1030)=ISBLANK(CN14141),EXACT('Workbook_Formula_Guard'!A1030,CN14141)),0,1),1)</x:f>
        <x:v>0</x:v>
      </x:c>
    </x:row>
    <x:row r="14142">
      <x:c r="CL14142" t="str">
        <x:v>Workbook_Formula_Guard</x:v>
      </x:c>
      <x:c r="CM14142" t="str">
        <x:v>B1030</x:v>
      </x:c>
      <x:c r="CN14142" t="str">
        <x:v>C36</x:v>
      </x:c>
      <x:c r="CO14142" t="n">
        <x:f>IFERROR(IF(AND(TYPE('Workbook_Formula_Guard'!B1030)=TYPE(CN14142),ISBLANK('Workbook_Formula_Guard'!B1030)=ISBLANK(CN14142),EXACT('Workbook_Formula_Guard'!B1030,CN14142)),0,1),1)</x:f>
        <x:v>0</x:v>
      </x:c>
    </x:row>
    <x:row r="14143">
      <x:c r="CL14143" t="str">
        <x:v>Workbook_Formula_Guard</x:v>
      </x:c>
      <x:c r="CM14143" t="str">
        <x:v>C1030</x:v>
      </x:c>
      <x:c r="CN14143" t="str">
        <x:v>F:=IF(SUM($K$50:$Q$56)&gt;0,SUMPRODUCT('I_prop'!$B$18:$H$24,$K$50:$Q$56)/SUM($K$50:$Q$56),"Q0_UNDEFINED")</x:v>
      </x:c>
      <x:c r="CO14143" t="n">
        <x:f>IFERROR(IF(AND(TYPE('Workbook_Formula_Guard'!C1030)=TYPE(CN14143),ISBLANK('Workbook_Formula_Guard'!C1030)=ISBLANK(CN14143),EXACT('Workbook_Formula_Guard'!C1030,CN14143)),0,1),1)</x:f>
        <x:v>0</x:v>
      </x:c>
    </x:row>
    <x:row r="14144">
      <x:c r="CL14144" t="str">
        <x:v>Workbook_Formula_Guard</x:v>
      </x:c>
      <x:c r="CM14144" t="str">
        <x:v>A1031</x:v>
      </x:c>
      <x:c r="CN14144" t="str">
        <x:v>Sensitivity_Analysis</x:v>
      </x:c>
      <x:c r="CO14144" t="n">
        <x:f>IFERROR(IF(AND(TYPE('Workbook_Formula_Guard'!A1031)=TYPE(CN14144),ISBLANK('Workbook_Formula_Guard'!A1031)=ISBLANK(CN14144),EXACT('Workbook_Formula_Guard'!A1031,CN14144)),0,1),1)</x:f>
        <x:v>0</x:v>
      </x:c>
    </x:row>
    <x:row r="14145">
      <x:c r="CL14145" t="str">
        <x:v>Workbook_Formula_Guard</x:v>
      </x:c>
      <x:c r="CM14145" t="str">
        <x:v>B1031</x:v>
      </x:c>
      <x:c r="CN14145" t="str">
        <x:v>D36</x:v>
      </x:c>
      <x:c r="CO14145" t="n">
        <x:f>IFERROR(IF(AND(TYPE('Workbook_Formula_Guard'!B1031)=TYPE(CN14145),ISBLANK('Workbook_Formula_Guard'!B1031)=ISBLANK(CN14145),EXACT('Workbook_Formula_Guard'!B1031,CN14145)),0,1),1)</x:f>
        <x:v>0</x:v>
      </x:c>
    </x:row>
    <x:row r="14146">
      <x:c r="CL14146" t="str">
        <x:v>Workbook_Formula_Guard</x:v>
      </x:c>
      <x:c r="CM14146" t="str">
        <x:v>C1031</x:v>
      </x:c>
      <x:c r="CN14146" t="str">
        <x:v>F:=IF(B36&gt;=C36,"A","B")</x:v>
      </x:c>
      <x:c r="CO14146" t="n">
        <x:f>IFERROR(IF(AND(TYPE('Workbook_Formula_Guard'!C1031)=TYPE(CN14146),ISBLANK('Workbook_Formula_Guard'!C1031)=ISBLANK(CN14146),EXACT('Workbook_Formula_Guard'!C1031,CN14146)),0,1),1)</x:f>
        <x:v>0</x:v>
      </x:c>
    </x:row>
    <x:row r="14147">
      <x:c r="CL14147" t="str">
        <x:v>Workbook_Formula_Guard</x:v>
      </x:c>
      <x:c r="CM14147" t="str">
        <x:v>A1032</x:v>
      </x:c>
      <x:c r="CN14147" t="str">
        <x:v>Sensitivity_Analysis</x:v>
      </x:c>
      <x:c r="CO14147" t="n">
        <x:f>IFERROR(IF(AND(TYPE('Workbook_Formula_Guard'!A1032)=TYPE(CN14147),ISBLANK('Workbook_Formula_Guard'!A1032)=ISBLANK(CN14147),EXACT('Workbook_Formula_Guard'!A1032,CN14147)),0,1),1)</x:f>
        <x:v>0</x:v>
      </x:c>
    </x:row>
    <x:row r="14148">
      <x:c r="CL14148" t="str">
        <x:v>Workbook_Formula_Guard</x:v>
      </x:c>
      <x:c r="CM14148" t="str">
        <x:v>B1032</x:v>
      </x:c>
      <x:c r="CN14148" t="str">
        <x:v>E36</x:v>
      </x:c>
      <x:c r="CO14148" t="n">
        <x:f>IFERROR(IF(AND(TYPE('Workbook_Formula_Guard'!B1032)=TYPE(CN14148),ISBLANK('Workbook_Formula_Guard'!B1032)=ISBLANK(CN14148),EXACT('Workbook_Formula_Guard'!B1032,CN14148)),0,1),1)</x:f>
        <x:v>0</x:v>
      </x:c>
    </x:row>
    <x:row r="14149">
      <x:c r="CL14149" t="str">
        <x:v>Workbook_Formula_Guard</x:v>
      </x:c>
      <x:c r="CM14149" t="str">
        <x:v>C1032</x:v>
      </x:c>
      <x:c r="CN14149" t="str">
        <x:v>F:=B36-C36</x:v>
      </x:c>
      <x:c r="CO14149" t="n">
        <x:f>IFERROR(IF(AND(TYPE('Workbook_Formula_Guard'!C1032)=TYPE(CN14149),ISBLANK('Workbook_Formula_Guard'!C1032)=ISBLANK(CN14149),EXACT('Workbook_Formula_Guard'!C1032,CN14149)),0,1),1)</x:f>
        <x:v>0</x:v>
      </x:c>
    </x:row>
    <x:row r="14150">
      <x:c r="CL14150" t="str">
        <x:v>Workbook_Formula_Guard</x:v>
      </x:c>
      <x:c r="CM14150" t="str">
        <x:v>A1033</x:v>
      </x:c>
      <x:c r="CN14150" t="str">
        <x:v>Sensitivity_Analysis</x:v>
      </x:c>
      <x:c r="CO14150" t="n">
        <x:f>IFERROR(IF(AND(TYPE('Workbook_Formula_Guard'!A1033)=TYPE(CN14150),ISBLANK('Workbook_Formula_Guard'!A1033)=ISBLANK(CN14150),EXACT('Workbook_Formula_Guard'!A1033,CN14150)),0,1),1)</x:f>
        <x:v>0</x:v>
      </x:c>
    </x:row>
    <x:row r="14151">
      <x:c r="CL14151" t="str">
        <x:v>Workbook_Formula_Guard</x:v>
      </x:c>
      <x:c r="CM14151" t="str">
        <x:v>B1033</x:v>
      </x:c>
      <x:c r="CN14151" t="str">
        <x:v>J36</x:v>
      </x:c>
      <x:c r="CO14151" t="n">
        <x:f>IFERROR(IF(AND(TYPE('Workbook_Formula_Guard'!B1033)=TYPE(CN14151),ISBLANK('Workbook_Formula_Guard'!B1033)=ISBLANK(CN14151),EXACT('Workbook_Formula_Guard'!B1033,CN14151)),0,1),1)</x:f>
        <x:v>0</x:v>
      </x:c>
    </x:row>
    <x:row r="14152">
      <x:c r="CL14152" t="str">
        <x:v>Workbook_Formula_Guard</x:v>
      </x:c>
      <x:c r="CM14152" t="str">
        <x:v>C1033</x:v>
      </x:c>
      <x:c r="CN14152" t="str">
        <x:v>F:='PLSS_Local_Scope'!$E$18</x:v>
      </x:c>
      <x:c r="CO14152" t="n">
        <x:f>IFERROR(IF(AND(TYPE('Workbook_Formula_Guard'!C1033)=TYPE(CN14152),ISBLANK('Workbook_Formula_Guard'!C1033)=ISBLANK(CN14152),EXACT('Workbook_Formula_Guard'!C1033,CN14152)),0,1),1)</x:f>
        <x:v>0</x:v>
      </x:c>
    </x:row>
    <x:row r="14153">
      <x:c r="CL14153" t="str">
        <x:v>Workbook_Formula_Guard</x:v>
      </x:c>
      <x:c r="CM14153" t="str">
        <x:v>A1034</x:v>
      </x:c>
      <x:c r="CN14153" t="str">
        <x:v>Sensitivity_Analysis</x:v>
      </x:c>
      <x:c r="CO14153" t="n">
        <x:f>IFERROR(IF(AND(TYPE('Workbook_Formula_Guard'!A1034)=TYPE(CN14153),ISBLANK('Workbook_Formula_Guard'!A1034)=ISBLANK(CN14153),EXACT('Workbook_Formula_Guard'!A1034,CN14153)),0,1),1)</x:f>
        <x:v>0</x:v>
      </x:c>
    </x:row>
    <x:row r="14154">
      <x:c r="CL14154" t="str">
        <x:v>Workbook_Formula_Guard</x:v>
      </x:c>
      <x:c r="CM14154" t="str">
        <x:v>B1034</x:v>
      </x:c>
      <x:c r="CN14154" t="str">
        <x:v>K36</x:v>
      </x:c>
      <x:c r="CO14154" t="n">
        <x:f>IFERROR(IF(AND(TYPE('Workbook_Formula_Guard'!B1034)=TYPE(CN14154),ISBLANK('Workbook_Formula_Guard'!B1034)=ISBLANK(CN14154),EXACT('Workbook_Formula_Guard'!B1034,CN14154)),0,1),1)</x:f>
        <x:v>0</x:v>
      </x:c>
    </x:row>
    <x:row r="14155">
      <x:c r="CL14155" t="str">
        <x:v>Workbook_Formula_Guard</x:v>
      </x:c>
      <x:c r="CM14155" t="str">
        <x:v>C1034</x:v>
      </x:c>
      <x:c r="CN14155" t="str">
        <x:v>F:=$J36*K$23</x:v>
      </x:c>
      <x:c r="CO14155" t="n">
        <x:f>IFERROR(IF(AND(TYPE('Workbook_Formula_Guard'!C1034)=TYPE(CN14155),ISBLANK('Workbook_Formula_Guard'!C1034)=ISBLANK(CN14155),EXACT('Workbook_Formula_Guard'!C1034,CN14155)),0,1),1)</x:f>
        <x:v>0</x:v>
      </x:c>
    </x:row>
    <x:row r="14156">
      <x:c r="CL14156" t="str">
        <x:v>Workbook_Formula_Guard</x:v>
      </x:c>
      <x:c r="CM14156" t="str">
        <x:v>A1035</x:v>
      </x:c>
      <x:c r="CN14156" t="str">
        <x:v>Sensitivity_Analysis</x:v>
      </x:c>
      <x:c r="CO14156" t="n">
        <x:f>IFERROR(IF(AND(TYPE('Workbook_Formula_Guard'!A1035)=TYPE(CN14156),ISBLANK('Workbook_Formula_Guard'!A1035)=ISBLANK(CN14156),EXACT('Workbook_Formula_Guard'!A1035,CN14156)),0,1),1)</x:f>
        <x:v>0</x:v>
      </x:c>
    </x:row>
    <x:row r="14157">
      <x:c r="CL14157" t="str">
        <x:v>Workbook_Formula_Guard</x:v>
      </x:c>
      <x:c r="CM14157" t="str">
        <x:v>B1035</x:v>
      </x:c>
      <x:c r="CN14157" t="str">
        <x:v>L36</x:v>
      </x:c>
      <x:c r="CO14157" t="n">
        <x:f>IFERROR(IF(AND(TYPE('Workbook_Formula_Guard'!B1035)=TYPE(CN14157),ISBLANK('Workbook_Formula_Guard'!B1035)=ISBLANK(CN14157),EXACT('Workbook_Formula_Guard'!B1035,CN14157)),0,1),1)</x:f>
        <x:v>0</x:v>
      </x:c>
    </x:row>
    <x:row r="14158">
      <x:c r="CL14158" t="str">
        <x:v>Workbook_Formula_Guard</x:v>
      </x:c>
      <x:c r="CM14158" t="str">
        <x:v>C1035</x:v>
      </x:c>
      <x:c r="CN14158" t="str">
        <x:v>F:=$J36*L$23</x:v>
      </x:c>
      <x:c r="CO14158" t="n">
        <x:f>IFERROR(IF(AND(TYPE('Workbook_Formula_Guard'!C1035)=TYPE(CN14158),ISBLANK('Workbook_Formula_Guard'!C1035)=ISBLANK(CN14158),EXACT('Workbook_Formula_Guard'!C1035,CN14158)),0,1),1)</x:f>
        <x:v>0</x:v>
      </x:c>
    </x:row>
    <x:row r="14159">
      <x:c r="CL14159" t="str">
        <x:v>Workbook_Formula_Guard</x:v>
      </x:c>
      <x:c r="CM14159" t="str">
        <x:v>A1036</x:v>
      </x:c>
      <x:c r="CN14159" t="str">
        <x:v>Sensitivity_Analysis</x:v>
      </x:c>
      <x:c r="CO14159" t="n">
        <x:f>IFERROR(IF(AND(TYPE('Workbook_Formula_Guard'!A1036)=TYPE(CN14159),ISBLANK('Workbook_Formula_Guard'!A1036)=ISBLANK(CN14159),EXACT('Workbook_Formula_Guard'!A1036,CN14159)),0,1),1)</x:f>
        <x:v>0</x:v>
      </x:c>
    </x:row>
    <x:row r="14160">
      <x:c r="CL14160" t="str">
        <x:v>Workbook_Formula_Guard</x:v>
      </x:c>
      <x:c r="CM14160" t="str">
        <x:v>B1036</x:v>
      </x:c>
      <x:c r="CN14160" t="str">
        <x:v>M36</x:v>
      </x:c>
      <x:c r="CO14160" t="n">
        <x:f>IFERROR(IF(AND(TYPE('Workbook_Formula_Guard'!B1036)=TYPE(CN14160),ISBLANK('Workbook_Formula_Guard'!B1036)=ISBLANK(CN14160),EXACT('Workbook_Formula_Guard'!B1036,CN14160)),0,1),1)</x:f>
        <x:v>0</x:v>
      </x:c>
    </x:row>
    <x:row r="14161">
      <x:c r="CL14161" t="str">
        <x:v>Workbook_Formula_Guard</x:v>
      </x:c>
      <x:c r="CM14161" t="str">
        <x:v>C1036</x:v>
      </x:c>
      <x:c r="CN14161" t="str">
        <x:v>F:=$J36*M$23</x:v>
      </x:c>
      <x:c r="CO14161" t="n">
        <x:f>IFERROR(IF(AND(TYPE('Workbook_Formula_Guard'!C1036)=TYPE(CN14161),ISBLANK('Workbook_Formula_Guard'!C1036)=ISBLANK(CN14161),EXACT('Workbook_Formula_Guard'!C1036,CN14161)),0,1),1)</x:f>
        <x:v>0</x:v>
      </x:c>
    </x:row>
    <x:row r="14162">
      <x:c r="CL14162" t="str">
        <x:v>Workbook_Formula_Guard</x:v>
      </x:c>
      <x:c r="CM14162" t="str">
        <x:v>A1037</x:v>
      </x:c>
      <x:c r="CN14162" t="str">
        <x:v>Sensitivity_Analysis</x:v>
      </x:c>
      <x:c r="CO14162" t="n">
        <x:f>IFERROR(IF(AND(TYPE('Workbook_Formula_Guard'!A1037)=TYPE(CN14162),ISBLANK('Workbook_Formula_Guard'!A1037)=ISBLANK(CN14162),EXACT('Workbook_Formula_Guard'!A1037,CN14162)),0,1),1)</x:f>
        <x:v>0</x:v>
      </x:c>
    </x:row>
    <x:row r="14163">
      <x:c r="CL14163" t="str">
        <x:v>Workbook_Formula_Guard</x:v>
      </x:c>
      <x:c r="CM14163" t="str">
        <x:v>B1037</x:v>
      </x:c>
      <x:c r="CN14163" t="str">
        <x:v>N36</x:v>
      </x:c>
      <x:c r="CO14163" t="n">
        <x:f>IFERROR(IF(AND(TYPE('Workbook_Formula_Guard'!B1037)=TYPE(CN14163),ISBLANK('Workbook_Formula_Guard'!B1037)=ISBLANK(CN14163),EXACT('Workbook_Formula_Guard'!B1037,CN14163)),0,1),1)</x:f>
        <x:v>0</x:v>
      </x:c>
    </x:row>
    <x:row r="14164">
      <x:c r="CL14164" t="str">
        <x:v>Workbook_Formula_Guard</x:v>
      </x:c>
      <x:c r="CM14164" t="str">
        <x:v>C1037</x:v>
      </x:c>
      <x:c r="CN14164" t="str">
        <x:v>F:=$J36*N$23</x:v>
      </x:c>
      <x:c r="CO14164" t="n">
        <x:f>IFERROR(IF(AND(TYPE('Workbook_Formula_Guard'!C1037)=TYPE(CN14164),ISBLANK('Workbook_Formula_Guard'!C1037)=ISBLANK(CN14164),EXACT('Workbook_Formula_Guard'!C1037,CN14164)),0,1),1)</x:f>
        <x:v>0</x:v>
      </x:c>
    </x:row>
    <x:row r="14165">
      <x:c r="CL14165" t="str">
        <x:v>Workbook_Formula_Guard</x:v>
      </x:c>
      <x:c r="CM14165" t="str">
        <x:v>A1038</x:v>
      </x:c>
      <x:c r="CN14165" t="str">
        <x:v>Sensitivity_Analysis</x:v>
      </x:c>
      <x:c r="CO14165" t="n">
        <x:f>IFERROR(IF(AND(TYPE('Workbook_Formula_Guard'!A1038)=TYPE(CN14165),ISBLANK('Workbook_Formula_Guard'!A1038)=ISBLANK(CN14165),EXACT('Workbook_Formula_Guard'!A1038,CN14165)),0,1),1)</x:f>
        <x:v>0</x:v>
      </x:c>
    </x:row>
    <x:row r="14166">
      <x:c r="CL14166" t="str">
        <x:v>Workbook_Formula_Guard</x:v>
      </x:c>
      <x:c r="CM14166" t="str">
        <x:v>B1038</x:v>
      </x:c>
      <x:c r="CN14166" t="str">
        <x:v>O36</x:v>
      </x:c>
      <x:c r="CO14166" t="n">
        <x:f>IFERROR(IF(AND(TYPE('Workbook_Formula_Guard'!B1038)=TYPE(CN14166),ISBLANK('Workbook_Formula_Guard'!B1038)=ISBLANK(CN14166),EXACT('Workbook_Formula_Guard'!B1038,CN14166)),0,1),1)</x:f>
        <x:v>0</x:v>
      </x:c>
    </x:row>
    <x:row r="14167">
      <x:c r="CL14167" t="str">
        <x:v>Workbook_Formula_Guard</x:v>
      </x:c>
      <x:c r="CM14167" t="str">
        <x:v>C1038</x:v>
      </x:c>
      <x:c r="CN14167" t="str">
        <x:v>F:=$J36*O$23</x:v>
      </x:c>
      <x:c r="CO14167" t="n">
        <x:f>IFERROR(IF(AND(TYPE('Workbook_Formula_Guard'!C1038)=TYPE(CN14167),ISBLANK('Workbook_Formula_Guard'!C1038)=ISBLANK(CN14167),EXACT('Workbook_Formula_Guard'!C1038,CN14167)),0,1),1)</x:f>
        <x:v>0</x:v>
      </x:c>
    </x:row>
    <x:row r="14168">
      <x:c r="CL14168" t="str">
        <x:v>Workbook_Formula_Guard</x:v>
      </x:c>
      <x:c r="CM14168" t="str">
        <x:v>A1039</x:v>
      </x:c>
      <x:c r="CN14168" t="str">
        <x:v>Sensitivity_Analysis</x:v>
      </x:c>
      <x:c r="CO14168" t="n">
        <x:f>IFERROR(IF(AND(TYPE('Workbook_Formula_Guard'!A1039)=TYPE(CN14168),ISBLANK('Workbook_Formula_Guard'!A1039)=ISBLANK(CN14168),EXACT('Workbook_Formula_Guard'!A1039,CN14168)),0,1),1)</x:f>
        <x:v>0</x:v>
      </x:c>
    </x:row>
    <x:row r="14169">
      <x:c r="CL14169" t="str">
        <x:v>Workbook_Formula_Guard</x:v>
      </x:c>
      <x:c r="CM14169" t="str">
        <x:v>B1039</x:v>
      </x:c>
      <x:c r="CN14169" t="str">
        <x:v>P36</x:v>
      </x:c>
      <x:c r="CO14169" t="n">
        <x:f>IFERROR(IF(AND(TYPE('Workbook_Formula_Guard'!B1039)=TYPE(CN14169),ISBLANK('Workbook_Formula_Guard'!B1039)=ISBLANK(CN14169),EXACT('Workbook_Formula_Guard'!B1039,CN14169)),0,1),1)</x:f>
        <x:v>0</x:v>
      </x:c>
    </x:row>
    <x:row r="14170">
      <x:c r="CL14170" t="str">
        <x:v>Workbook_Formula_Guard</x:v>
      </x:c>
      <x:c r="CM14170" t="str">
        <x:v>C1039</x:v>
      </x:c>
      <x:c r="CN14170" t="str">
        <x:v>F:=$J36*P$23</x:v>
      </x:c>
      <x:c r="CO14170" t="n">
        <x:f>IFERROR(IF(AND(TYPE('Workbook_Formula_Guard'!C1039)=TYPE(CN14170),ISBLANK('Workbook_Formula_Guard'!C1039)=ISBLANK(CN14170),EXACT('Workbook_Formula_Guard'!C1039,CN14170)),0,1),1)</x:f>
        <x:v>0</x:v>
      </x:c>
    </x:row>
    <x:row r="14171">
      <x:c r="CL14171" t="str">
        <x:v>Workbook_Formula_Guard</x:v>
      </x:c>
      <x:c r="CM14171" t="str">
        <x:v>A1040</x:v>
      </x:c>
      <x:c r="CN14171" t="str">
        <x:v>Sensitivity_Analysis</x:v>
      </x:c>
      <x:c r="CO14171" t="n">
        <x:f>IFERROR(IF(AND(TYPE('Workbook_Formula_Guard'!A1040)=TYPE(CN14171),ISBLANK('Workbook_Formula_Guard'!A1040)=ISBLANK(CN14171),EXACT('Workbook_Formula_Guard'!A1040,CN14171)),0,1),1)</x:f>
        <x:v>0</x:v>
      </x:c>
    </x:row>
    <x:row r="14172">
      <x:c r="CL14172" t="str">
        <x:v>Workbook_Formula_Guard</x:v>
      </x:c>
      <x:c r="CM14172" t="str">
        <x:v>B1040</x:v>
      </x:c>
      <x:c r="CN14172" t="str">
        <x:v>Q36</x:v>
      </x:c>
      <x:c r="CO14172" t="n">
        <x:f>IFERROR(IF(AND(TYPE('Workbook_Formula_Guard'!B1040)=TYPE(CN14172),ISBLANK('Workbook_Formula_Guard'!B1040)=ISBLANK(CN14172),EXACT('Workbook_Formula_Guard'!B1040,CN14172)),0,1),1)</x:f>
        <x:v>0</x:v>
      </x:c>
    </x:row>
    <x:row r="14173">
      <x:c r="CL14173" t="str">
        <x:v>Workbook_Formula_Guard</x:v>
      </x:c>
      <x:c r="CM14173" t="str">
        <x:v>C1040</x:v>
      </x:c>
      <x:c r="CN14173" t="str">
        <x:v>F:=$J36*Q$23</x:v>
      </x:c>
      <x:c r="CO14173" t="n">
        <x:f>IFERROR(IF(AND(TYPE('Workbook_Formula_Guard'!C1040)=TYPE(CN14173),ISBLANK('Workbook_Formula_Guard'!C1040)=ISBLANK(CN14173),EXACT('Workbook_Formula_Guard'!C1040,CN14173)),0,1),1)</x:f>
        <x:v>0</x:v>
      </x:c>
    </x:row>
    <x:row r="14174">
      <x:c r="CL14174" t="str">
        <x:v>Workbook_Formula_Guard</x:v>
      </x:c>
      <x:c r="CM14174" t="str">
        <x:v>A1041</x:v>
      </x:c>
      <x:c r="CN14174" t="str">
        <x:v>Sensitivity_Analysis</x:v>
      </x:c>
      <x:c r="CO14174" t="n">
        <x:f>IFERROR(IF(AND(TYPE('Workbook_Formula_Guard'!A1041)=TYPE(CN14174),ISBLANK('Workbook_Formula_Guard'!A1041)=ISBLANK(CN14174),EXACT('Workbook_Formula_Guard'!A1041,CN14174)),0,1),1)</x:f>
        <x:v>0</x:v>
      </x:c>
    </x:row>
    <x:row r="14175">
      <x:c r="CL14175" t="str">
        <x:v>Workbook_Formula_Guard</x:v>
      </x:c>
      <x:c r="CM14175" t="str">
        <x:v>B1041</x:v>
      </x:c>
      <x:c r="CN14175" t="str">
        <x:v>J40</x:v>
      </x:c>
      <x:c r="CO14175" t="n">
        <x:f>IFERROR(IF(AND(TYPE('Workbook_Formula_Guard'!B1041)=TYPE(CN14175),ISBLANK('Workbook_Formula_Guard'!B1041)=ISBLANK(CN14175),EXACT('Workbook_Formula_Guard'!B1041,CN14175)),0,1),1)</x:f>
        <x:v>0</x:v>
      </x:c>
    </x:row>
    <x:row r="14176">
      <x:c r="CL14176" t="str">
        <x:v>Workbook_Formula_Guard</x:v>
      </x:c>
      <x:c r="CM14176" t="str">
        <x:v>C1041</x:v>
      </x:c>
      <x:c r="CN14176" t="str">
        <x:v>F:='PLSS_Local_Scope'!$E$12</x:v>
      </x:c>
      <x:c r="CO14176" t="n">
        <x:f>IFERROR(IF(AND(TYPE('Workbook_Formula_Guard'!C1041)=TYPE(CN14176),ISBLANK('Workbook_Formula_Guard'!C1041)=ISBLANK(CN14176),EXACT('Workbook_Formula_Guard'!C1041,CN14176)),0,1),1)</x:f>
        <x:v>0</x:v>
      </x:c>
    </x:row>
    <x:row r="14177">
      <x:c r="CL14177" t="str">
        <x:v>Workbook_Formula_Guard</x:v>
      </x:c>
      <x:c r="CM14177" t="str">
        <x:v>A1042</x:v>
      </x:c>
      <x:c r="CN14177" t="str">
        <x:v>Sensitivity_Analysis</x:v>
      </x:c>
      <x:c r="CO14177" t="n">
        <x:f>IFERROR(IF(AND(TYPE('Workbook_Formula_Guard'!A1042)=TYPE(CN14177),ISBLANK('Workbook_Formula_Guard'!A1042)=ISBLANK(CN14177),EXACT('Workbook_Formula_Guard'!A1042,CN14177)),0,1),1)</x:f>
        <x:v>0</x:v>
      </x:c>
    </x:row>
    <x:row r="14178">
      <x:c r="CL14178" t="str">
        <x:v>Workbook_Formula_Guard</x:v>
      </x:c>
      <x:c r="CM14178" t="str">
        <x:v>B1042</x:v>
      </x:c>
      <x:c r="CN14178" t="str">
        <x:v>K40</x:v>
      </x:c>
      <x:c r="CO14178" t="n">
        <x:f>IFERROR(IF(AND(TYPE('Workbook_Formula_Guard'!B1042)=TYPE(CN14178),ISBLANK('Workbook_Formula_Guard'!B1042)=ISBLANK(CN14178),EXACT('Workbook_Formula_Guard'!B1042,CN14178)),0,1),1)</x:f>
        <x:v>0</x:v>
      </x:c>
    </x:row>
    <x:row r="14179">
      <x:c r="CL14179" t="str">
        <x:v>Workbook_Formula_Guard</x:v>
      </x:c>
      <x:c r="CM14179" t="str">
        <x:v>C1042</x:v>
      </x:c>
      <x:c r="CN14179" t="str">
        <x:v>F:=$J40*K$25</x:v>
      </x:c>
      <x:c r="CO14179" t="n">
        <x:f>IFERROR(IF(AND(TYPE('Workbook_Formula_Guard'!C1042)=TYPE(CN14179),ISBLANK('Workbook_Formula_Guard'!C1042)=ISBLANK(CN14179),EXACT('Workbook_Formula_Guard'!C1042,CN14179)),0,1),1)</x:f>
        <x:v>0</x:v>
      </x:c>
    </x:row>
    <x:row r="14180">
      <x:c r="CL14180" t="str">
        <x:v>Workbook_Formula_Guard</x:v>
      </x:c>
      <x:c r="CM14180" t="str">
        <x:v>A1043</x:v>
      </x:c>
      <x:c r="CN14180" t="str">
        <x:v>Sensitivity_Analysis</x:v>
      </x:c>
      <x:c r="CO14180" t="n">
        <x:f>IFERROR(IF(AND(TYPE('Workbook_Formula_Guard'!A1043)=TYPE(CN14180),ISBLANK('Workbook_Formula_Guard'!A1043)=ISBLANK(CN14180),EXACT('Workbook_Formula_Guard'!A1043,CN14180)),0,1),1)</x:f>
        <x:v>0</x:v>
      </x:c>
    </x:row>
    <x:row r="14181">
      <x:c r="CL14181" t="str">
        <x:v>Workbook_Formula_Guard</x:v>
      </x:c>
      <x:c r="CM14181" t="str">
        <x:v>B1043</x:v>
      </x:c>
      <x:c r="CN14181" t="str">
        <x:v>L40</x:v>
      </x:c>
      <x:c r="CO14181" t="n">
        <x:f>IFERROR(IF(AND(TYPE('Workbook_Formula_Guard'!B1043)=TYPE(CN14181),ISBLANK('Workbook_Formula_Guard'!B1043)=ISBLANK(CN14181),EXACT('Workbook_Formula_Guard'!B1043,CN14181)),0,1),1)</x:f>
        <x:v>0</x:v>
      </x:c>
    </x:row>
    <x:row r="14182">
      <x:c r="CL14182" t="str">
        <x:v>Workbook_Formula_Guard</x:v>
      </x:c>
      <x:c r="CM14182" t="str">
        <x:v>C1043</x:v>
      </x:c>
      <x:c r="CN14182" t="str">
        <x:v>F:=$J40*L$25</x:v>
      </x:c>
      <x:c r="CO14182" t="n">
        <x:f>IFERROR(IF(AND(TYPE('Workbook_Formula_Guard'!C1043)=TYPE(CN14182),ISBLANK('Workbook_Formula_Guard'!C1043)=ISBLANK(CN14182),EXACT('Workbook_Formula_Guard'!C1043,CN14182)),0,1),1)</x:f>
        <x:v>0</x:v>
      </x:c>
    </x:row>
    <x:row r="14183">
      <x:c r="CL14183" t="str">
        <x:v>Workbook_Formula_Guard</x:v>
      </x:c>
      <x:c r="CM14183" t="str">
        <x:v>A1044</x:v>
      </x:c>
      <x:c r="CN14183" t="str">
        <x:v>Sensitivity_Analysis</x:v>
      </x:c>
      <x:c r="CO14183" t="n">
        <x:f>IFERROR(IF(AND(TYPE('Workbook_Formula_Guard'!A1044)=TYPE(CN14183),ISBLANK('Workbook_Formula_Guard'!A1044)=ISBLANK(CN14183),EXACT('Workbook_Formula_Guard'!A1044,CN14183)),0,1),1)</x:f>
        <x:v>0</x:v>
      </x:c>
    </x:row>
    <x:row r="14184">
      <x:c r="CL14184" t="str">
        <x:v>Workbook_Formula_Guard</x:v>
      </x:c>
      <x:c r="CM14184" t="str">
        <x:v>B1044</x:v>
      </x:c>
      <x:c r="CN14184" t="str">
        <x:v>M40</x:v>
      </x:c>
      <x:c r="CO14184" t="n">
        <x:f>IFERROR(IF(AND(TYPE('Workbook_Formula_Guard'!B1044)=TYPE(CN14184),ISBLANK('Workbook_Formula_Guard'!B1044)=ISBLANK(CN14184),EXACT('Workbook_Formula_Guard'!B1044,CN14184)),0,1),1)</x:f>
        <x:v>0</x:v>
      </x:c>
    </x:row>
    <x:row r="14185">
      <x:c r="CL14185" t="str">
        <x:v>Workbook_Formula_Guard</x:v>
      </x:c>
      <x:c r="CM14185" t="str">
        <x:v>C1044</x:v>
      </x:c>
      <x:c r="CN14185" t="str">
        <x:v>F:=$J40*M$25</x:v>
      </x:c>
      <x:c r="CO14185" t="n">
        <x:f>IFERROR(IF(AND(TYPE('Workbook_Formula_Guard'!C1044)=TYPE(CN14185),ISBLANK('Workbook_Formula_Guard'!C1044)=ISBLANK(CN14185),EXACT('Workbook_Formula_Guard'!C1044,CN14185)),0,1),1)</x:f>
        <x:v>0</x:v>
      </x:c>
    </x:row>
    <x:row r="14186">
      <x:c r="CL14186" t="str">
        <x:v>Workbook_Formula_Guard</x:v>
      </x:c>
      <x:c r="CM14186" t="str">
        <x:v>A1045</x:v>
      </x:c>
      <x:c r="CN14186" t="str">
        <x:v>Sensitivity_Analysis</x:v>
      </x:c>
      <x:c r="CO14186" t="n">
        <x:f>IFERROR(IF(AND(TYPE('Workbook_Formula_Guard'!A1045)=TYPE(CN14186),ISBLANK('Workbook_Formula_Guard'!A1045)=ISBLANK(CN14186),EXACT('Workbook_Formula_Guard'!A1045,CN14186)),0,1),1)</x:f>
        <x:v>0</x:v>
      </x:c>
    </x:row>
    <x:row r="14187">
      <x:c r="CL14187" t="str">
        <x:v>Workbook_Formula_Guard</x:v>
      </x:c>
      <x:c r="CM14187" t="str">
        <x:v>B1045</x:v>
      </x:c>
      <x:c r="CN14187" t="str">
        <x:v>N40</x:v>
      </x:c>
      <x:c r="CO14187" t="n">
        <x:f>IFERROR(IF(AND(TYPE('Workbook_Formula_Guard'!B1045)=TYPE(CN14187),ISBLANK('Workbook_Formula_Guard'!B1045)=ISBLANK(CN14187),EXACT('Workbook_Formula_Guard'!B1045,CN14187)),0,1),1)</x:f>
        <x:v>0</x:v>
      </x:c>
    </x:row>
    <x:row r="14188">
      <x:c r="CL14188" t="str">
        <x:v>Workbook_Formula_Guard</x:v>
      </x:c>
      <x:c r="CM14188" t="str">
        <x:v>C1045</x:v>
      </x:c>
      <x:c r="CN14188" t="str">
        <x:v>F:=$J40*N$25</x:v>
      </x:c>
      <x:c r="CO14188" t="n">
        <x:f>IFERROR(IF(AND(TYPE('Workbook_Formula_Guard'!C1045)=TYPE(CN14188),ISBLANK('Workbook_Formula_Guard'!C1045)=ISBLANK(CN14188),EXACT('Workbook_Formula_Guard'!C1045,CN14188)),0,1),1)</x:f>
        <x:v>0</x:v>
      </x:c>
    </x:row>
    <x:row r="14189">
      <x:c r="CL14189" t="str">
        <x:v>Workbook_Formula_Guard</x:v>
      </x:c>
      <x:c r="CM14189" t="str">
        <x:v>A1046</x:v>
      </x:c>
      <x:c r="CN14189" t="str">
        <x:v>Sensitivity_Analysis</x:v>
      </x:c>
      <x:c r="CO14189" t="n">
        <x:f>IFERROR(IF(AND(TYPE('Workbook_Formula_Guard'!A1046)=TYPE(CN14189),ISBLANK('Workbook_Formula_Guard'!A1046)=ISBLANK(CN14189),EXACT('Workbook_Formula_Guard'!A1046,CN14189)),0,1),1)</x:f>
        <x:v>0</x:v>
      </x:c>
    </x:row>
    <x:row r="14190">
      <x:c r="CL14190" t="str">
        <x:v>Workbook_Formula_Guard</x:v>
      </x:c>
      <x:c r="CM14190" t="str">
        <x:v>B1046</x:v>
      </x:c>
      <x:c r="CN14190" t="str">
        <x:v>O40</x:v>
      </x:c>
      <x:c r="CO14190" t="n">
        <x:f>IFERROR(IF(AND(TYPE('Workbook_Formula_Guard'!B1046)=TYPE(CN14190),ISBLANK('Workbook_Formula_Guard'!B1046)=ISBLANK(CN14190),EXACT('Workbook_Formula_Guard'!B1046,CN14190)),0,1),1)</x:f>
        <x:v>0</x:v>
      </x:c>
    </x:row>
    <x:row r="14191">
      <x:c r="CL14191" t="str">
        <x:v>Workbook_Formula_Guard</x:v>
      </x:c>
      <x:c r="CM14191" t="str">
        <x:v>C1046</x:v>
      </x:c>
      <x:c r="CN14191" t="str">
        <x:v>F:=$J40*O$25</x:v>
      </x:c>
      <x:c r="CO14191" t="n">
        <x:f>IFERROR(IF(AND(TYPE('Workbook_Formula_Guard'!C1046)=TYPE(CN14191),ISBLANK('Workbook_Formula_Guard'!C1046)=ISBLANK(CN14191),EXACT('Workbook_Formula_Guard'!C1046,CN14191)),0,1),1)</x:f>
        <x:v>0</x:v>
      </x:c>
    </x:row>
    <x:row r="14192">
      <x:c r="CL14192" t="str">
        <x:v>Workbook_Formula_Guard</x:v>
      </x:c>
      <x:c r="CM14192" t="str">
        <x:v>A1047</x:v>
      </x:c>
      <x:c r="CN14192" t="str">
        <x:v>Sensitivity_Analysis</x:v>
      </x:c>
      <x:c r="CO14192" t="n">
        <x:f>IFERROR(IF(AND(TYPE('Workbook_Formula_Guard'!A1047)=TYPE(CN14192),ISBLANK('Workbook_Formula_Guard'!A1047)=ISBLANK(CN14192),EXACT('Workbook_Formula_Guard'!A1047,CN14192)),0,1),1)</x:f>
        <x:v>0</x:v>
      </x:c>
    </x:row>
    <x:row r="14193">
      <x:c r="CL14193" t="str">
        <x:v>Workbook_Formula_Guard</x:v>
      </x:c>
      <x:c r="CM14193" t="str">
        <x:v>B1047</x:v>
      </x:c>
      <x:c r="CN14193" t="str">
        <x:v>P40</x:v>
      </x:c>
      <x:c r="CO14193" t="n">
        <x:f>IFERROR(IF(AND(TYPE('Workbook_Formula_Guard'!B1047)=TYPE(CN14193),ISBLANK('Workbook_Formula_Guard'!B1047)=ISBLANK(CN14193),EXACT('Workbook_Formula_Guard'!B1047,CN14193)),0,1),1)</x:f>
        <x:v>0</x:v>
      </x:c>
    </x:row>
    <x:row r="14194">
      <x:c r="CL14194" t="str">
        <x:v>Workbook_Formula_Guard</x:v>
      </x:c>
      <x:c r="CM14194" t="str">
        <x:v>C1047</x:v>
      </x:c>
      <x:c r="CN14194" t="str">
        <x:v>F:=$J40*P$25</x:v>
      </x:c>
      <x:c r="CO14194" t="n">
        <x:f>IFERROR(IF(AND(TYPE('Workbook_Formula_Guard'!C1047)=TYPE(CN14194),ISBLANK('Workbook_Formula_Guard'!C1047)=ISBLANK(CN14194),EXACT('Workbook_Formula_Guard'!C1047,CN14194)),0,1),1)</x:f>
        <x:v>0</x:v>
      </x:c>
    </x:row>
    <x:row r="14195">
      <x:c r="CL14195" t="str">
        <x:v>Workbook_Formula_Guard</x:v>
      </x:c>
      <x:c r="CM14195" t="str">
        <x:v>A1048</x:v>
      </x:c>
      <x:c r="CN14195" t="str">
        <x:v>Sensitivity_Analysis</x:v>
      </x:c>
      <x:c r="CO14195" t="n">
        <x:f>IFERROR(IF(AND(TYPE('Workbook_Formula_Guard'!A1048)=TYPE(CN14195),ISBLANK('Workbook_Formula_Guard'!A1048)=ISBLANK(CN14195),EXACT('Workbook_Formula_Guard'!A1048,CN14195)),0,1),1)</x:f>
        <x:v>0</x:v>
      </x:c>
    </x:row>
    <x:row r="14196">
      <x:c r="CL14196" t="str">
        <x:v>Workbook_Formula_Guard</x:v>
      </x:c>
      <x:c r="CM14196" t="str">
        <x:v>B1048</x:v>
      </x:c>
      <x:c r="CN14196" t="str">
        <x:v>Q40</x:v>
      </x:c>
      <x:c r="CO14196" t="n">
        <x:f>IFERROR(IF(AND(TYPE('Workbook_Formula_Guard'!B1048)=TYPE(CN14196),ISBLANK('Workbook_Formula_Guard'!B1048)=ISBLANK(CN14196),EXACT('Workbook_Formula_Guard'!B1048,CN14196)),0,1),1)</x:f>
        <x:v>0</x:v>
      </x:c>
    </x:row>
    <x:row r="14197">
      <x:c r="CL14197" t="str">
        <x:v>Workbook_Formula_Guard</x:v>
      </x:c>
      <x:c r="CM14197" t="str">
        <x:v>C1048</x:v>
      </x:c>
      <x:c r="CN14197" t="str">
        <x:v>F:=$J40*Q$25</x:v>
      </x:c>
      <x:c r="CO14197" t="n">
        <x:f>IFERROR(IF(AND(TYPE('Workbook_Formula_Guard'!C1048)=TYPE(CN14197),ISBLANK('Workbook_Formula_Guard'!C1048)=ISBLANK(CN14197),EXACT('Workbook_Formula_Guard'!C1048,CN14197)),0,1),1)</x:f>
        <x:v>0</x:v>
      </x:c>
    </x:row>
    <x:row r="14198">
      <x:c r="CL14198" t="str">
        <x:v>Workbook_Formula_Guard</x:v>
      </x:c>
      <x:c r="CM14198" t="str">
        <x:v>A1049</x:v>
      </x:c>
      <x:c r="CN14198" t="str">
        <x:v>Sensitivity_Analysis</x:v>
      </x:c>
      <x:c r="CO14198" t="n">
        <x:f>IFERROR(IF(AND(TYPE('Workbook_Formula_Guard'!A1049)=TYPE(CN14198),ISBLANK('Workbook_Formula_Guard'!A1049)=ISBLANK(CN14198),EXACT('Workbook_Formula_Guard'!A1049,CN14198)),0,1),1)</x:f>
        <x:v>0</x:v>
      </x:c>
    </x:row>
    <x:row r="14199">
      <x:c r="CL14199" t="str">
        <x:v>Workbook_Formula_Guard</x:v>
      </x:c>
      <x:c r="CM14199" t="str">
        <x:v>B1049</x:v>
      </x:c>
      <x:c r="CN14199" t="str">
        <x:v>J41</x:v>
      </x:c>
      <x:c r="CO14199" t="n">
        <x:f>IFERROR(IF(AND(TYPE('Workbook_Formula_Guard'!B1049)=TYPE(CN14199),ISBLANK('Workbook_Formula_Guard'!B1049)=ISBLANK(CN14199),EXACT('Workbook_Formula_Guard'!B1049,CN14199)),0,1),1)</x:f>
        <x:v>0</x:v>
      </x:c>
    </x:row>
    <x:row r="14200">
      <x:c r="CL14200" t="str">
        <x:v>Workbook_Formula_Guard</x:v>
      </x:c>
      <x:c r="CM14200" t="str">
        <x:v>C1049</x:v>
      </x:c>
      <x:c r="CN14200" t="str">
        <x:v>F:='PLSS_Local_Scope'!$E$13</x:v>
      </x:c>
      <x:c r="CO14200" t="n">
        <x:f>IFERROR(IF(AND(TYPE('Workbook_Formula_Guard'!C1049)=TYPE(CN14200),ISBLANK('Workbook_Formula_Guard'!C1049)=ISBLANK(CN14200),EXACT('Workbook_Formula_Guard'!C1049,CN14200)),0,1),1)</x:f>
        <x:v>0</x:v>
      </x:c>
    </x:row>
    <x:row r="14201">
      <x:c r="CL14201" t="str">
        <x:v>Workbook_Formula_Guard</x:v>
      </x:c>
      <x:c r="CM14201" t="str">
        <x:v>A1050</x:v>
      </x:c>
      <x:c r="CN14201" t="str">
        <x:v>Sensitivity_Analysis</x:v>
      </x:c>
      <x:c r="CO14201" t="n">
        <x:f>IFERROR(IF(AND(TYPE('Workbook_Formula_Guard'!A1050)=TYPE(CN14201),ISBLANK('Workbook_Formula_Guard'!A1050)=ISBLANK(CN14201),EXACT('Workbook_Formula_Guard'!A1050,CN14201)),0,1),1)</x:f>
        <x:v>0</x:v>
      </x:c>
    </x:row>
    <x:row r="14202">
      <x:c r="CL14202" t="str">
        <x:v>Workbook_Formula_Guard</x:v>
      </x:c>
      <x:c r="CM14202" t="str">
        <x:v>B1050</x:v>
      </x:c>
      <x:c r="CN14202" t="str">
        <x:v>K41</x:v>
      </x:c>
      <x:c r="CO14202" t="n">
        <x:f>IFERROR(IF(AND(TYPE('Workbook_Formula_Guard'!B1050)=TYPE(CN14202),ISBLANK('Workbook_Formula_Guard'!B1050)=ISBLANK(CN14202),EXACT('Workbook_Formula_Guard'!B1050,CN14202)),0,1),1)</x:f>
        <x:v>0</x:v>
      </x:c>
    </x:row>
    <x:row r="14203">
      <x:c r="CL14203" t="str">
        <x:v>Workbook_Formula_Guard</x:v>
      </x:c>
      <x:c r="CM14203" t="str">
        <x:v>C1050</x:v>
      </x:c>
      <x:c r="CN14203" t="str">
        <x:v>F:=$J41*K$25</x:v>
      </x:c>
      <x:c r="CO14203" t="n">
        <x:f>IFERROR(IF(AND(TYPE('Workbook_Formula_Guard'!C1050)=TYPE(CN14203),ISBLANK('Workbook_Formula_Guard'!C1050)=ISBLANK(CN14203),EXACT('Workbook_Formula_Guard'!C1050,CN14203)),0,1),1)</x:f>
        <x:v>0</x:v>
      </x:c>
    </x:row>
    <x:row r="14204">
      <x:c r="CL14204" t="str">
        <x:v>Workbook_Formula_Guard</x:v>
      </x:c>
      <x:c r="CM14204" t="str">
        <x:v>A1051</x:v>
      </x:c>
      <x:c r="CN14204" t="str">
        <x:v>Sensitivity_Analysis</x:v>
      </x:c>
      <x:c r="CO14204" t="n">
        <x:f>IFERROR(IF(AND(TYPE('Workbook_Formula_Guard'!A1051)=TYPE(CN14204),ISBLANK('Workbook_Formula_Guard'!A1051)=ISBLANK(CN14204),EXACT('Workbook_Formula_Guard'!A1051,CN14204)),0,1),1)</x:f>
        <x:v>0</x:v>
      </x:c>
    </x:row>
    <x:row r="14205">
      <x:c r="CL14205" t="str">
        <x:v>Workbook_Formula_Guard</x:v>
      </x:c>
      <x:c r="CM14205" t="str">
        <x:v>B1051</x:v>
      </x:c>
      <x:c r="CN14205" t="str">
        <x:v>L41</x:v>
      </x:c>
      <x:c r="CO14205" t="n">
        <x:f>IFERROR(IF(AND(TYPE('Workbook_Formula_Guard'!B1051)=TYPE(CN14205),ISBLANK('Workbook_Formula_Guard'!B1051)=ISBLANK(CN14205),EXACT('Workbook_Formula_Guard'!B1051,CN14205)),0,1),1)</x:f>
        <x:v>0</x:v>
      </x:c>
    </x:row>
    <x:row r="14206">
      <x:c r="CL14206" t="str">
        <x:v>Workbook_Formula_Guard</x:v>
      </x:c>
      <x:c r="CM14206" t="str">
        <x:v>C1051</x:v>
      </x:c>
      <x:c r="CN14206" t="str">
        <x:v>F:=$J41*L$25</x:v>
      </x:c>
      <x:c r="CO14206" t="n">
        <x:f>IFERROR(IF(AND(TYPE('Workbook_Formula_Guard'!C1051)=TYPE(CN14206),ISBLANK('Workbook_Formula_Guard'!C1051)=ISBLANK(CN14206),EXACT('Workbook_Formula_Guard'!C1051,CN14206)),0,1),1)</x:f>
        <x:v>0</x:v>
      </x:c>
    </x:row>
    <x:row r="14207">
      <x:c r="CL14207" t="str">
        <x:v>Workbook_Formula_Guard</x:v>
      </x:c>
      <x:c r="CM14207" t="str">
        <x:v>A1052</x:v>
      </x:c>
      <x:c r="CN14207" t="str">
        <x:v>Sensitivity_Analysis</x:v>
      </x:c>
      <x:c r="CO14207" t="n">
        <x:f>IFERROR(IF(AND(TYPE('Workbook_Formula_Guard'!A1052)=TYPE(CN14207),ISBLANK('Workbook_Formula_Guard'!A1052)=ISBLANK(CN14207),EXACT('Workbook_Formula_Guard'!A1052,CN14207)),0,1),1)</x:f>
        <x:v>0</x:v>
      </x:c>
    </x:row>
    <x:row r="14208">
      <x:c r="CL14208" t="str">
        <x:v>Workbook_Formula_Guard</x:v>
      </x:c>
      <x:c r="CM14208" t="str">
        <x:v>B1052</x:v>
      </x:c>
      <x:c r="CN14208" t="str">
        <x:v>M41</x:v>
      </x:c>
      <x:c r="CO14208" t="n">
        <x:f>IFERROR(IF(AND(TYPE('Workbook_Formula_Guard'!B1052)=TYPE(CN14208),ISBLANK('Workbook_Formula_Guard'!B1052)=ISBLANK(CN14208),EXACT('Workbook_Formula_Guard'!B1052,CN14208)),0,1),1)</x:f>
        <x:v>0</x:v>
      </x:c>
    </x:row>
    <x:row r="14209">
      <x:c r="CL14209" t="str">
        <x:v>Workbook_Formula_Guard</x:v>
      </x:c>
      <x:c r="CM14209" t="str">
        <x:v>C1052</x:v>
      </x:c>
      <x:c r="CN14209" t="str">
        <x:v>F:=$J41*M$25</x:v>
      </x:c>
      <x:c r="CO14209" t="n">
        <x:f>IFERROR(IF(AND(TYPE('Workbook_Formula_Guard'!C1052)=TYPE(CN14209),ISBLANK('Workbook_Formula_Guard'!C1052)=ISBLANK(CN14209),EXACT('Workbook_Formula_Guard'!C1052,CN14209)),0,1),1)</x:f>
        <x:v>0</x:v>
      </x:c>
    </x:row>
    <x:row r="14210">
      <x:c r="CL14210" t="str">
        <x:v>Workbook_Formula_Guard</x:v>
      </x:c>
      <x:c r="CM14210" t="str">
        <x:v>A1053</x:v>
      </x:c>
      <x:c r="CN14210" t="str">
        <x:v>Sensitivity_Analysis</x:v>
      </x:c>
      <x:c r="CO14210" t="n">
        <x:f>IFERROR(IF(AND(TYPE('Workbook_Formula_Guard'!A1053)=TYPE(CN14210),ISBLANK('Workbook_Formula_Guard'!A1053)=ISBLANK(CN14210),EXACT('Workbook_Formula_Guard'!A1053,CN14210)),0,1),1)</x:f>
        <x:v>0</x:v>
      </x:c>
    </x:row>
    <x:row r="14211">
      <x:c r="CL14211" t="str">
        <x:v>Workbook_Formula_Guard</x:v>
      </x:c>
      <x:c r="CM14211" t="str">
        <x:v>B1053</x:v>
      </x:c>
      <x:c r="CN14211" t="str">
        <x:v>N41</x:v>
      </x:c>
      <x:c r="CO14211" t="n">
        <x:f>IFERROR(IF(AND(TYPE('Workbook_Formula_Guard'!B1053)=TYPE(CN14211),ISBLANK('Workbook_Formula_Guard'!B1053)=ISBLANK(CN14211),EXACT('Workbook_Formula_Guard'!B1053,CN14211)),0,1),1)</x:f>
        <x:v>0</x:v>
      </x:c>
    </x:row>
    <x:row r="14212">
      <x:c r="CL14212" t="str">
        <x:v>Workbook_Formula_Guard</x:v>
      </x:c>
      <x:c r="CM14212" t="str">
        <x:v>C1053</x:v>
      </x:c>
      <x:c r="CN14212" t="str">
        <x:v>F:=$J41*N$25</x:v>
      </x:c>
      <x:c r="CO14212" t="n">
        <x:f>IFERROR(IF(AND(TYPE('Workbook_Formula_Guard'!C1053)=TYPE(CN14212),ISBLANK('Workbook_Formula_Guard'!C1053)=ISBLANK(CN14212),EXACT('Workbook_Formula_Guard'!C1053,CN14212)),0,1),1)</x:f>
        <x:v>0</x:v>
      </x:c>
    </x:row>
    <x:row r="14213">
      <x:c r="CL14213" t="str">
        <x:v>Workbook_Formula_Guard</x:v>
      </x:c>
      <x:c r="CM14213" t="str">
        <x:v>A1054</x:v>
      </x:c>
      <x:c r="CN14213" t="str">
        <x:v>Sensitivity_Analysis</x:v>
      </x:c>
      <x:c r="CO14213" t="n">
        <x:f>IFERROR(IF(AND(TYPE('Workbook_Formula_Guard'!A1054)=TYPE(CN14213),ISBLANK('Workbook_Formula_Guard'!A1054)=ISBLANK(CN14213),EXACT('Workbook_Formula_Guard'!A1054,CN14213)),0,1),1)</x:f>
        <x:v>0</x:v>
      </x:c>
    </x:row>
    <x:row r="14214">
      <x:c r="CL14214" t="str">
        <x:v>Workbook_Formula_Guard</x:v>
      </x:c>
      <x:c r="CM14214" t="str">
        <x:v>B1054</x:v>
      </x:c>
      <x:c r="CN14214" t="str">
        <x:v>O41</x:v>
      </x:c>
      <x:c r="CO14214" t="n">
        <x:f>IFERROR(IF(AND(TYPE('Workbook_Formula_Guard'!B1054)=TYPE(CN14214),ISBLANK('Workbook_Formula_Guard'!B1054)=ISBLANK(CN14214),EXACT('Workbook_Formula_Guard'!B1054,CN14214)),0,1),1)</x:f>
        <x:v>0</x:v>
      </x:c>
    </x:row>
    <x:row r="14215">
      <x:c r="CL14215" t="str">
        <x:v>Workbook_Formula_Guard</x:v>
      </x:c>
      <x:c r="CM14215" t="str">
        <x:v>C1054</x:v>
      </x:c>
      <x:c r="CN14215" t="str">
        <x:v>F:=$J41*O$25</x:v>
      </x:c>
      <x:c r="CO14215" t="n">
        <x:f>IFERROR(IF(AND(TYPE('Workbook_Formula_Guard'!C1054)=TYPE(CN14215),ISBLANK('Workbook_Formula_Guard'!C1054)=ISBLANK(CN14215),EXACT('Workbook_Formula_Guard'!C1054,CN14215)),0,1),1)</x:f>
        <x:v>0</x:v>
      </x:c>
    </x:row>
    <x:row r="14216">
      <x:c r="CL14216" t="str">
        <x:v>Workbook_Formula_Guard</x:v>
      </x:c>
      <x:c r="CM14216" t="str">
        <x:v>A1055</x:v>
      </x:c>
      <x:c r="CN14216" t="str">
        <x:v>Sensitivity_Analysis</x:v>
      </x:c>
      <x:c r="CO14216" t="n">
        <x:f>IFERROR(IF(AND(TYPE('Workbook_Formula_Guard'!A1055)=TYPE(CN14216),ISBLANK('Workbook_Formula_Guard'!A1055)=ISBLANK(CN14216),EXACT('Workbook_Formula_Guard'!A1055,CN14216)),0,1),1)</x:f>
        <x:v>0</x:v>
      </x:c>
    </x:row>
    <x:row r="14217">
      <x:c r="CL14217" t="str">
        <x:v>Workbook_Formula_Guard</x:v>
      </x:c>
      <x:c r="CM14217" t="str">
        <x:v>B1055</x:v>
      </x:c>
      <x:c r="CN14217" t="str">
        <x:v>P41</x:v>
      </x:c>
      <x:c r="CO14217" t="n">
        <x:f>IFERROR(IF(AND(TYPE('Workbook_Formula_Guard'!B1055)=TYPE(CN14217),ISBLANK('Workbook_Formula_Guard'!B1055)=ISBLANK(CN14217),EXACT('Workbook_Formula_Guard'!B1055,CN14217)),0,1),1)</x:f>
        <x:v>0</x:v>
      </x:c>
    </x:row>
    <x:row r="14218">
      <x:c r="CL14218" t="str">
        <x:v>Workbook_Formula_Guard</x:v>
      </x:c>
      <x:c r="CM14218" t="str">
        <x:v>C1055</x:v>
      </x:c>
      <x:c r="CN14218" t="str">
        <x:v>F:=$J41*P$25</x:v>
      </x:c>
      <x:c r="CO14218" t="n">
        <x:f>IFERROR(IF(AND(TYPE('Workbook_Formula_Guard'!C1055)=TYPE(CN14218),ISBLANK('Workbook_Formula_Guard'!C1055)=ISBLANK(CN14218),EXACT('Workbook_Formula_Guard'!C1055,CN14218)),0,1),1)</x:f>
        <x:v>0</x:v>
      </x:c>
    </x:row>
    <x:row r="14219">
      <x:c r="CL14219" t="str">
        <x:v>Workbook_Formula_Guard</x:v>
      </x:c>
      <x:c r="CM14219" t="str">
        <x:v>A1056</x:v>
      </x:c>
      <x:c r="CN14219" t="str">
        <x:v>Sensitivity_Analysis</x:v>
      </x:c>
      <x:c r="CO14219" t="n">
        <x:f>IFERROR(IF(AND(TYPE('Workbook_Formula_Guard'!A1056)=TYPE(CN14219),ISBLANK('Workbook_Formula_Guard'!A1056)=ISBLANK(CN14219),EXACT('Workbook_Formula_Guard'!A1056,CN14219)),0,1),1)</x:f>
        <x:v>0</x:v>
      </x:c>
    </x:row>
    <x:row r="14220">
      <x:c r="CL14220" t="str">
        <x:v>Workbook_Formula_Guard</x:v>
      </x:c>
      <x:c r="CM14220" t="str">
        <x:v>B1056</x:v>
      </x:c>
      <x:c r="CN14220" t="str">
        <x:v>Q41</x:v>
      </x:c>
      <x:c r="CO14220" t="n">
        <x:f>IFERROR(IF(AND(TYPE('Workbook_Formula_Guard'!B1056)=TYPE(CN14220),ISBLANK('Workbook_Formula_Guard'!B1056)=ISBLANK(CN14220),EXACT('Workbook_Formula_Guard'!B1056,CN14220)),0,1),1)</x:f>
        <x:v>0</x:v>
      </x:c>
    </x:row>
    <x:row r="14221">
      <x:c r="CL14221" t="str">
        <x:v>Workbook_Formula_Guard</x:v>
      </x:c>
      <x:c r="CM14221" t="str">
        <x:v>C1056</x:v>
      </x:c>
      <x:c r="CN14221" t="str">
        <x:v>F:=$J41*Q$25</x:v>
      </x:c>
      <x:c r="CO14221" t="n">
        <x:f>IFERROR(IF(AND(TYPE('Workbook_Formula_Guard'!C1056)=TYPE(CN14221),ISBLANK('Workbook_Formula_Guard'!C1056)=ISBLANK(CN14221),EXACT('Workbook_Formula_Guard'!C1056,CN14221)),0,1),1)</x:f>
        <x:v>0</x:v>
      </x:c>
    </x:row>
    <x:row r="14222">
      <x:c r="CL14222" t="str">
        <x:v>Workbook_Formula_Guard</x:v>
      </x:c>
      <x:c r="CM14222" t="str">
        <x:v>A1057</x:v>
      </x:c>
      <x:c r="CN14222" t="str">
        <x:v>Sensitivity_Analysis</x:v>
      </x:c>
      <x:c r="CO14222" t="n">
        <x:f>IFERROR(IF(AND(TYPE('Workbook_Formula_Guard'!A1057)=TYPE(CN14222),ISBLANK('Workbook_Formula_Guard'!A1057)=ISBLANK(CN14222),EXACT('Workbook_Formula_Guard'!A1057,CN14222)),0,1),1)</x:f>
        <x:v>0</x:v>
      </x:c>
    </x:row>
    <x:row r="14223">
      <x:c r="CL14223" t="str">
        <x:v>Workbook_Formula_Guard</x:v>
      </x:c>
      <x:c r="CM14223" t="str">
        <x:v>B1057</x:v>
      </x:c>
      <x:c r="CN14223" t="str">
        <x:v>J42</x:v>
      </x:c>
      <x:c r="CO14223" t="n">
        <x:f>IFERROR(IF(AND(TYPE('Workbook_Formula_Guard'!B1057)=TYPE(CN14223),ISBLANK('Workbook_Formula_Guard'!B1057)=ISBLANK(CN14223),EXACT('Workbook_Formula_Guard'!B1057,CN14223)),0,1),1)</x:f>
        <x:v>0</x:v>
      </x:c>
    </x:row>
    <x:row r="14224">
      <x:c r="CL14224" t="str">
        <x:v>Workbook_Formula_Guard</x:v>
      </x:c>
      <x:c r="CM14224" t="str">
        <x:v>C1057</x:v>
      </x:c>
      <x:c r="CN14224" t="str">
        <x:v>F:='PLSS_Local_Scope'!$E$14</x:v>
      </x:c>
      <x:c r="CO14224" t="n">
        <x:f>IFERROR(IF(AND(TYPE('Workbook_Formula_Guard'!C1057)=TYPE(CN14224),ISBLANK('Workbook_Formula_Guard'!C1057)=ISBLANK(CN14224),EXACT('Workbook_Formula_Guard'!C1057,CN14224)),0,1),1)</x:f>
        <x:v>0</x:v>
      </x:c>
    </x:row>
    <x:row r="14225">
      <x:c r="CL14225" t="str">
        <x:v>Workbook_Formula_Guard</x:v>
      </x:c>
      <x:c r="CM14225" t="str">
        <x:v>A1058</x:v>
      </x:c>
      <x:c r="CN14225" t="str">
        <x:v>Sensitivity_Analysis</x:v>
      </x:c>
      <x:c r="CO14225" t="n">
        <x:f>IFERROR(IF(AND(TYPE('Workbook_Formula_Guard'!A1058)=TYPE(CN14225),ISBLANK('Workbook_Formula_Guard'!A1058)=ISBLANK(CN14225),EXACT('Workbook_Formula_Guard'!A1058,CN14225)),0,1),1)</x:f>
        <x:v>0</x:v>
      </x:c>
    </x:row>
    <x:row r="14226">
      <x:c r="CL14226" t="str">
        <x:v>Workbook_Formula_Guard</x:v>
      </x:c>
      <x:c r="CM14226" t="str">
        <x:v>B1058</x:v>
      </x:c>
      <x:c r="CN14226" t="str">
        <x:v>K42</x:v>
      </x:c>
      <x:c r="CO14226" t="n">
        <x:f>IFERROR(IF(AND(TYPE('Workbook_Formula_Guard'!B1058)=TYPE(CN14226),ISBLANK('Workbook_Formula_Guard'!B1058)=ISBLANK(CN14226),EXACT('Workbook_Formula_Guard'!B1058,CN14226)),0,1),1)</x:f>
        <x:v>0</x:v>
      </x:c>
    </x:row>
    <x:row r="14227">
      <x:c r="CL14227" t="str">
        <x:v>Workbook_Formula_Guard</x:v>
      </x:c>
      <x:c r="CM14227" t="str">
        <x:v>C1058</x:v>
      </x:c>
      <x:c r="CN14227" t="str">
        <x:v>F:=$J42*K$25</x:v>
      </x:c>
      <x:c r="CO14227" t="n">
        <x:f>IFERROR(IF(AND(TYPE('Workbook_Formula_Guard'!C1058)=TYPE(CN14227),ISBLANK('Workbook_Formula_Guard'!C1058)=ISBLANK(CN14227),EXACT('Workbook_Formula_Guard'!C1058,CN14227)),0,1),1)</x:f>
        <x:v>0</x:v>
      </x:c>
    </x:row>
    <x:row r="14228">
      <x:c r="CL14228" t="str">
        <x:v>Workbook_Formula_Guard</x:v>
      </x:c>
      <x:c r="CM14228" t="str">
        <x:v>A1059</x:v>
      </x:c>
      <x:c r="CN14228" t="str">
        <x:v>Sensitivity_Analysis</x:v>
      </x:c>
      <x:c r="CO14228" t="n">
        <x:f>IFERROR(IF(AND(TYPE('Workbook_Formula_Guard'!A1059)=TYPE(CN14228),ISBLANK('Workbook_Formula_Guard'!A1059)=ISBLANK(CN14228),EXACT('Workbook_Formula_Guard'!A1059,CN14228)),0,1),1)</x:f>
        <x:v>0</x:v>
      </x:c>
    </x:row>
    <x:row r="14229">
      <x:c r="CL14229" t="str">
        <x:v>Workbook_Formula_Guard</x:v>
      </x:c>
      <x:c r="CM14229" t="str">
        <x:v>B1059</x:v>
      </x:c>
      <x:c r="CN14229" t="str">
        <x:v>L42</x:v>
      </x:c>
      <x:c r="CO14229" t="n">
        <x:f>IFERROR(IF(AND(TYPE('Workbook_Formula_Guard'!B1059)=TYPE(CN14229),ISBLANK('Workbook_Formula_Guard'!B1059)=ISBLANK(CN14229),EXACT('Workbook_Formula_Guard'!B1059,CN14229)),0,1),1)</x:f>
        <x:v>0</x:v>
      </x:c>
    </x:row>
    <x:row r="14230">
      <x:c r="CL14230" t="str">
        <x:v>Workbook_Formula_Guard</x:v>
      </x:c>
      <x:c r="CM14230" t="str">
        <x:v>C1059</x:v>
      </x:c>
      <x:c r="CN14230" t="str">
        <x:v>F:=$J42*L$25</x:v>
      </x:c>
      <x:c r="CO14230" t="n">
        <x:f>IFERROR(IF(AND(TYPE('Workbook_Formula_Guard'!C1059)=TYPE(CN14230),ISBLANK('Workbook_Formula_Guard'!C1059)=ISBLANK(CN14230),EXACT('Workbook_Formula_Guard'!C1059,CN14230)),0,1),1)</x:f>
        <x:v>0</x:v>
      </x:c>
    </x:row>
    <x:row r="14231">
      <x:c r="CL14231" t="str">
        <x:v>Workbook_Formula_Guard</x:v>
      </x:c>
      <x:c r="CM14231" t="str">
        <x:v>A1060</x:v>
      </x:c>
      <x:c r="CN14231" t="str">
        <x:v>Sensitivity_Analysis</x:v>
      </x:c>
      <x:c r="CO14231" t="n">
        <x:f>IFERROR(IF(AND(TYPE('Workbook_Formula_Guard'!A1060)=TYPE(CN14231),ISBLANK('Workbook_Formula_Guard'!A1060)=ISBLANK(CN14231),EXACT('Workbook_Formula_Guard'!A1060,CN14231)),0,1),1)</x:f>
        <x:v>0</x:v>
      </x:c>
    </x:row>
    <x:row r="14232">
      <x:c r="CL14232" t="str">
        <x:v>Workbook_Formula_Guard</x:v>
      </x:c>
      <x:c r="CM14232" t="str">
        <x:v>B1060</x:v>
      </x:c>
      <x:c r="CN14232" t="str">
        <x:v>M42</x:v>
      </x:c>
      <x:c r="CO14232" t="n">
        <x:f>IFERROR(IF(AND(TYPE('Workbook_Formula_Guard'!B1060)=TYPE(CN14232),ISBLANK('Workbook_Formula_Guard'!B1060)=ISBLANK(CN14232),EXACT('Workbook_Formula_Guard'!B1060,CN14232)),0,1),1)</x:f>
        <x:v>0</x:v>
      </x:c>
    </x:row>
    <x:row r="14233">
      <x:c r="CL14233" t="str">
        <x:v>Workbook_Formula_Guard</x:v>
      </x:c>
      <x:c r="CM14233" t="str">
        <x:v>C1060</x:v>
      </x:c>
      <x:c r="CN14233" t="str">
        <x:v>F:=$J42*M$25</x:v>
      </x:c>
      <x:c r="CO14233" t="n">
        <x:f>IFERROR(IF(AND(TYPE('Workbook_Formula_Guard'!C1060)=TYPE(CN14233),ISBLANK('Workbook_Formula_Guard'!C1060)=ISBLANK(CN14233),EXACT('Workbook_Formula_Guard'!C1060,CN14233)),0,1),1)</x:f>
        <x:v>0</x:v>
      </x:c>
    </x:row>
    <x:row r="14234">
      <x:c r="CL14234" t="str">
        <x:v>Workbook_Formula_Guard</x:v>
      </x:c>
      <x:c r="CM14234" t="str">
        <x:v>A1061</x:v>
      </x:c>
      <x:c r="CN14234" t="str">
        <x:v>Sensitivity_Analysis</x:v>
      </x:c>
      <x:c r="CO14234" t="n">
        <x:f>IFERROR(IF(AND(TYPE('Workbook_Formula_Guard'!A1061)=TYPE(CN14234),ISBLANK('Workbook_Formula_Guard'!A1061)=ISBLANK(CN14234),EXACT('Workbook_Formula_Guard'!A1061,CN14234)),0,1),1)</x:f>
        <x:v>0</x:v>
      </x:c>
    </x:row>
    <x:row r="14235">
      <x:c r="CL14235" t="str">
        <x:v>Workbook_Formula_Guard</x:v>
      </x:c>
      <x:c r="CM14235" t="str">
        <x:v>B1061</x:v>
      </x:c>
      <x:c r="CN14235" t="str">
        <x:v>N42</x:v>
      </x:c>
      <x:c r="CO14235" t="n">
        <x:f>IFERROR(IF(AND(TYPE('Workbook_Formula_Guard'!B1061)=TYPE(CN14235),ISBLANK('Workbook_Formula_Guard'!B1061)=ISBLANK(CN14235),EXACT('Workbook_Formula_Guard'!B1061,CN14235)),0,1),1)</x:f>
        <x:v>0</x:v>
      </x:c>
    </x:row>
    <x:row r="14236">
      <x:c r="CL14236" t="str">
        <x:v>Workbook_Formula_Guard</x:v>
      </x:c>
      <x:c r="CM14236" t="str">
        <x:v>C1061</x:v>
      </x:c>
      <x:c r="CN14236" t="str">
        <x:v>F:=$J42*N$25</x:v>
      </x:c>
      <x:c r="CO14236" t="n">
        <x:f>IFERROR(IF(AND(TYPE('Workbook_Formula_Guard'!C1061)=TYPE(CN14236),ISBLANK('Workbook_Formula_Guard'!C1061)=ISBLANK(CN14236),EXACT('Workbook_Formula_Guard'!C1061,CN14236)),0,1),1)</x:f>
        <x:v>0</x:v>
      </x:c>
    </x:row>
    <x:row r="14237">
      <x:c r="CL14237" t="str">
        <x:v>Workbook_Formula_Guard</x:v>
      </x:c>
      <x:c r="CM14237" t="str">
        <x:v>A1062</x:v>
      </x:c>
      <x:c r="CN14237" t="str">
        <x:v>Sensitivity_Analysis</x:v>
      </x:c>
      <x:c r="CO14237" t="n">
        <x:f>IFERROR(IF(AND(TYPE('Workbook_Formula_Guard'!A1062)=TYPE(CN14237),ISBLANK('Workbook_Formula_Guard'!A1062)=ISBLANK(CN14237),EXACT('Workbook_Formula_Guard'!A1062,CN14237)),0,1),1)</x:f>
        <x:v>0</x:v>
      </x:c>
    </x:row>
    <x:row r="14238">
      <x:c r="CL14238" t="str">
        <x:v>Workbook_Formula_Guard</x:v>
      </x:c>
      <x:c r="CM14238" t="str">
        <x:v>B1062</x:v>
      </x:c>
      <x:c r="CN14238" t="str">
        <x:v>O42</x:v>
      </x:c>
      <x:c r="CO14238" t="n">
        <x:f>IFERROR(IF(AND(TYPE('Workbook_Formula_Guard'!B1062)=TYPE(CN14238),ISBLANK('Workbook_Formula_Guard'!B1062)=ISBLANK(CN14238),EXACT('Workbook_Formula_Guard'!B1062,CN14238)),0,1),1)</x:f>
        <x:v>0</x:v>
      </x:c>
    </x:row>
    <x:row r="14239">
      <x:c r="CL14239" t="str">
        <x:v>Workbook_Formula_Guard</x:v>
      </x:c>
      <x:c r="CM14239" t="str">
        <x:v>C1062</x:v>
      </x:c>
      <x:c r="CN14239" t="str">
        <x:v>F:=$J42*O$25</x:v>
      </x:c>
      <x:c r="CO14239" t="n">
        <x:f>IFERROR(IF(AND(TYPE('Workbook_Formula_Guard'!C1062)=TYPE(CN14239),ISBLANK('Workbook_Formula_Guard'!C1062)=ISBLANK(CN14239),EXACT('Workbook_Formula_Guard'!C1062,CN14239)),0,1),1)</x:f>
        <x:v>0</x:v>
      </x:c>
    </x:row>
    <x:row r="14240">
      <x:c r="CL14240" t="str">
        <x:v>Workbook_Formula_Guard</x:v>
      </x:c>
      <x:c r="CM14240" t="str">
        <x:v>A1063</x:v>
      </x:c>
      <x:c r="CN14240" t="str">
        <x:v>Sensitivity_Analysis</x:v>
      </x:c>
      <x:c r="CO14240" t="n">
        <x:f>IFERROR(IF(AND(TYPE('Workbook_Formula_Guard'!A1063)=TYPE(CN14240),ISBLANK('Workbook_Formula_Guard'!A1063)=ISBLANK(CN14240),EXACT('Workbook_Formula_Guard'!A1063,CN14240)),0,1),1)</x:f>
        <x:v>0</x:v>
      </x:c>
    </x:row>
    <x:row r="14241">
      <x:c r="CL14241" t="str">
        <x:v>Workbook_Formula_Guard</x:v>
      </x:c>
      <x:c r="CM14241" t="str">
        <x:v>B1063</x:v>
      </x:c>
      <x:c r="CN14241" t="str">
        <x:v>P42</x:v>
      </x:c>
      <x:c r="CO14241" t="n">
        <x:f>IFERROR(IF(AND(TYPE('Workbook_Formula_Guard'!B1063)=TYPE(CN14241),ISBLANK('Workbook_Formula_Guard'!B1063)=ISBLANK(CN14241),EXACT('Workbook_Formula_Guard'!B1063,CN14241)),0,1),1)</x:f>
        <x:v>0</x:v>
      </x:c>
    </x:row>
    <x:row r="14242">
      <x:c r="CL14242" t="str">
        <x:v>Workbook_Formula_Guard</x:v>
      </x:c>
      <x:c r="CM14242" t="str">
        <x:v>C1063</x:v>
      </x:c>
      <x:c r="CN14242" t="str">
        <x:v>F:=$J42*P$25</x:v>
      </x:c>
      <x:c r="CO14242" t="n">
        <x:f>IFERROR(IF(AND(TYPE('Workbook_Formula_Guard'!C1063)=TYPE(CN14242),ISBLANK('Workbook_Formula_Guard'!C1063)=ISBLANK(CN14242),EXACT('Workbook_Formula_Guard'!C1063,CN14242)),0,1),1)</x:f>
        <x:v>0</x:v>
      </x:c>
    </x:row>
    <x:row r="14243">
      <x:c r="CL14243" t="str">
        <x:v>Workbook_Formula_Guard</x:v>
      </x:c>
      <x:c r="CM14243" t="str">
        <x:v>A1064</x:v>
      </x:c>
      <x:c r="CN14243" t="str">
        <x:v>Sensitivity_Analysis</x:v>
      </x:c>
      <x:c r="CO14243" t="n">
        <x:f>IFERROR(IF(AND(TYPE('Workbook_Formula_Guard'!A1064)=TYPE(CN14243),ISBLANK('Workbook_Formula_Guard'!A1064)=ISBLANK(CN14243),EXACT('Workbook_Formula_Guard'!A1064,CN14243)),0,1),1)</x:f>
        <x:v>0</x:v>
      </x:c>
    </x:row>
    <x:row r="14244">
      <x:c r="CL14244" t="str">
        <x:v>Workbook_Formula_Guard</x:v>
      </x:c>
      <x:c r="CM14244" t="str">
        <x:v>B1064</x:v>
      </x:c>
      <x:c r="CN14244" t="str">
        <x:v>Q42</x:v>
      </x:c>
      <x:c r="CO14244" t="n">
        <x:f>IFERROR(IF(AND(TYPE('Workbook_Formula_Guard'!B1064)=TYPE(CN14244),ISBLANK('Workbook_Formula_Guard'!B1064)=ISBLANK(CN14244),EXACT('Workbook_Formula_Guard'!B1064,CN14244)),0,1),1)</x:f>
        <x:v>0</x:v>
      </x:c>
    </x:row>
    <x:row r="14245">
      <x:c r="CL14245" t="str">
        <x:v>Workbook_Formula_Guard</x:v>
      </x:c>
      <x:c r="CM14245" t="str">
        <x:v>C1064</x:v>
      </x:c>
      <x:c r="CN14245" t="str">
        <x:v>F:=$J42*Q$25</x:v>
      </x:c>
      <x:c r="CO14245" t="n">
        <x:f>IFERROR(IF(AND(TYPE('Workbook_Formula_Guard'!C1064)=TYPE(CN14245),ISBLANK('Workbook_Formula_Guard'!C1064)=ISBLANK(CN14245),EXACT('Workbook_Formula_Guard'!C1064,CN14245)),0,1),1)</x:f>
        <x:v>0</x:v>
      </x:c>
    </x:row>
    <x:row r="14246">
      <x:c r="CL14246" t="str">
        <x:v>Workbook_Formula_Guard</x:v>
      </x:c>
      <x:c r="CM14246" t="str">
        <x:v>A1065</x:v>
      </x:c>
      <x:c r="CN14246" t="str">
        <x:v>Sensitivity_Analysis</x:v>
      </x:c>
      <x:c r="CO14246" t="n">
        <x:f>IFERROR(IF(AND(TYPE('Workbook_Formula_Guard'!A1065)=TYPE(CN14246),ISBLANK('Workbook_Formula_Guard'!A1065)=ISBLANK(CN14246),EXACT('Workbook_Formula_Guard'!A1065,CN14246)),0,1),1)</x:f>
        <x:v>0</x:v>
      </x:c>
    </x:row>
    <x:row r="14247">
      <x:c r="CL14247" t="str">
        <x:v>Workbook_Formula_Guard</x:v>
      </x:c>
      <x:c r="CM14247" t="str">
        <x:v>B1065</x:v>
      </x:c>
      <x:c r="CN14247" t="str">
        <x:v>J43</x:v>
      </x:c>
      <x:c r="CO14247" t="n">
        <x:f>IFERROR(IF(AND(TYPE('Workbook_Formula_Guard'!B1065)=TYPE(CN14247),ISBLANK('Workbook_Formula_Guard'!B1065)=ISBLANK(CN14247),EXACT('Workbook_Formula_Guard'!B1065,CN14247)),0,1),1)</x:f>
        <x:v>0</x:v>
      </x:c>
    </x:row>
    <x:row r="14248">
      <x:c r="CL14248" t="str">
        <x:v>Workbook_Formula_Guard</x:v>
      </x:c>
      <x:c r="CM14248" t="str">
        <x:v>C1065</x:v>
      </x:c>
      <x:c r="CN14248" t="str">
        <x:v>F:='PLSS_Local_Scope'!$E$15</x:v>
      </x:c>
      <x:c r="CO14248" t="n">
        <x:f>IFERROR(IF(AND(TYPE('Workbook_Formula_Guard'!C1065)=TYPE(CN14248),ISBLANK('Workbook_Formula_Guard'!C1065)=ISBLANK(CN14248),EXACT('Workbook_Formula_Guard'!C1065,CN14248)),0,1),1)</x:f>
        <x:v>0</x:v>
      </x:c>
    </x:row>
    <x:row r="14249">
      <x:c r="CL14249" t="str">
        <x:v>Workbook_Formula_Guard</x:v>
      </x:c>
      <x:c r="CM14249" t="str">
        <x:v>A1066</x:v>
      </x:c>
      <x:c r="CN14249" t="str">
        <x:v>Sensitivity_Analysis</x:v>
      </x:c>
      <x:c r="CO14249" t="n">
        <x:f>IFERROR(IF(AND(TYPE('Workbook_Formula_Guard'!A1066)=TYPE(CN14249),ISBLANK('Workbook_Formula_Guard'!A1066)=ISBLANK(CN14249),EXACT('Workbook_Formula_Guard'!A1066,CN14249)),0,1),1)</x:f>
        <x:v>0</x:v>
      </x:c>
    </x:row>
    <x:row r="14250">
      <x:c r="CL14250" t="str">
        <x:v>Workbook_Formula_Guard</x:v>
      </x:c>
      <x:c r="CM14250" t="str">
        <x:v>B1066</x:v>
      </x:c>
      <x:c r="CN14250" t="str">
        <x:v>K43</x:v>
      </x:c>
      <x:c r="CO14250" t="n">
        <x:f>IFERROR(IF(AND(TYPE('Workbook_Formula_Guard'!B1066)=TYPE(CN14250),ISBLANK('Workbook_Formula_Guard'!B1066)=ISBLANK(CN14250),EXACT('Workbook_Formula_Guard'!B1066,CN14250)),0,1),1)</x:f>
        <x:v>0</x:v>
      </x:c>
    </x:row>
    <x:row r="14251">
      <x:c r="CL14251" t="str">
        <x:v>Workbook_Formula_Guard</x:v>
      </x:c>
      <x:c r="CM14251" t="str">
        <x:v>C1066</x:v>
      </x:c>
      <x:c r="CN14251" t="str">
        <x:v>F:=$J43*K$25</x:v>
      </x:c>
      <x:c r="CO14251" t="n">
        <x:f>IFERROR(IF(AND(TYPE('Workbook_Formula_Guard'!C1066)=TYPE(CN14251),ISBLANK('Workbook_Formula_Guard'!C1066)=ISBLANK(CN14251),EXACT('Workbook_Formula_Guard'!C1066,CN14251)),0,1),1)</x:f>
        <x:v>0</x:v>
      </x:c>
    </x:row>
    <x:row r="14252">
      <x:c r="CL14252" t="str">
        <x:v>Workbook_Formula_Guard</x:v>
      </x:c>
      <x:c r="CM14252" t="str">
        <x:v>A1067</x:v>
      </x:c>
      <x:c r="CN14252" t="str">
        <x:v>Sensitivity_Analysis</x:v>
      </x:c>
      <x:c r="CO14252" t="n">
        <x:f>IFERROR(IF(AND(TYPE('Workbook_Formula_Guard'!A1067)=TYPE(CN14252),ISBLANK('Workbook_Formula_Guard'!A1067)=ISBLANK(CN14252),EXACT('Workbook_Formula_Guard'!A1067,CN14252)),0,1),1)</x:f>
        <x:v>0</x:v>
      </x:c>
    </x:row>
    <x:row r="14253">
      <x:c r="CL14253" t="str">
        <x:v>Workbook_Formula_Guard</x:v>
      </x:c>
      <x:c r="CM14253" t="str">
        <x:v>B1067</x:v>
      </x:c>
      <x:c r="CN14253" t="str">
        <x:v>L43</x:v>
      </x:c>
      <x:c r="CO14253" t="n">
        <x:f>IFERROR(IF(AND(TYPE('Workbook_Formula_Guard'!B1067)=TYPE(CN14253),ISBLANK('Workbook_Formula_Guard'!B1067)=ISBLANK(CN14253),EXACT('Workbook_Formula_Guard'!B1067,CN14253)),0,1),1)</x:f>
        <x:v>0</x:v>
      </x:c>
    </x:row>
    <x:row r="14254">
      <x:c r="CL14254" t="str">
        <x:v>Workbook_Formula_Guard</x:v>
      </x:c>
      <x:c r="CM14254" t="str">
        <x:v>C1067</x:v>
      </x:c>
      <x:c r="CN14254" t="str">
        <x:v>F:=$J43*L$25</x:v>
      </x:c>
      <x:c r="CO14254" t="n">
        <x:f>IFERROR(IF(AND(TYPE('Workbook_Formula_Guard'!C1067)=TYPE(CN14254),ISBLANK('Workbook_Formula_Guard'!C1067)=ISBLANK(CN14254),EXACT('Workbook_Formula_Guard'!C1067,CN14254)),0,1),1)</x:f>
        <x:v>0</x:v>
      </x:c>
    </x:row>
    <x:row r="14255">
      <x:c r="CL14255" t="str">
        <x:v>Workbook_Formula_Guard</x:v>
      </x:c>
      <x:c r="CM14255" t="str">
        <x:v>A1068</x:v>
      </x:c>
      <x:c r="CN14255" t="str">
        <x:v>Sensitivity_Analysis</x:v>
      </x:c>
      <x:c r="CO14255" t="n">
        <x:f>IFERROR(IF(AND(TYPE('Workbook_Formula_Guard'!A1068)=TYPE(CN14255),ISBLANK('Workbook_Formula_Guard'!A1068)=ISBLANK(CN14255),EXACT('Workbook_Formula_Guard'!A1068,CN14255)),0,1),1)</x:f>
        <x:v>0</x:v>
      </x:c>
    </x:row>
    <x:row r="14256">
      <x:c r="CL14256" t="str">
        <x:v>Workbook_Formula_Guard</x:v>
      </x:c>
      <x:c r="CM14256" t="str">
        <x:v>B1068</x:v>
      </x:c>
      <x:c r="CN14256" t="str">
        <x:v>M43</x:v>
      </x:c>
      <x:c r="CO14256" t="n">
        <x:f>IFERROR(IF(AND(TYPE('Workbook_Formula_Guard'!B1068)=TYPE(CN14256),ISBLANK('Workbook_Formula_Guard'!B1068)=ISBLANK(CN14256),EXACT('Workbook_Formula_Guard'!B1068,CN14256)),0,1),1)</x:f>
        <x:v>0</x:v>
      </x:c>
    </x:row>
    <x:row r="14257">
      <x:c r="CL14257" t="str">
        <x:v>Workbook_Formula_Guard</x:v>
      </x:c>
      <x:c r="CM14257" t="str">
        <x:v>C1068</x:v>
      </x:c>
      <x:c r="CN14257" t="str">
        <x:v>F:=$J43*M$25</x:v>
      </x:c>
      <x:c r="CO14257" t="n">
        <x:f>IFERROR(IF(AND(TYPE('Workbook_Formula_Guard'!C1068)=TYPE(CN14257),ISBLANK('Workbook_Formula_Guard'!C1068)=ISBLANK(CN14257),EXACT('Workbook_Formula_Guard'!C1068,CN14257)),0,1),1)</x:f>
        <x:v>0</x:v>
      </x:c>
    </x:row>
    <x:row r="14258">
      <x:c r="CL14258" t="str">
        <x:v>Workbook_Formula_Guard</x:v>
      </x:c>
      <x:c r="CM14258" t="str">
        <x:v>A1069</x:v>
      </x:c>
      <x:c r="CN14258" t="str">
        <x:v>Sensitivity_Analysis</x:v>
      </x:c>
      <x:c r="CO14258" t="n">
        <x:f>IFERROR(IF(AND(TYPE('Workbook_Formula_Guard'!A1069)=TYPE(CN14258),ISBLANK('Workbook_Formula_Guard'!A1069)=ISBLANK(CN14258),EXACT('Workbook_Formula_Guard'!A1069,CN14258)),0,1),1)</x:f>
        <x:v>0</x:v>
      </x:c>
    </x:row>
    <x:row r="14259">
      <x:c r="CL14259" t="str">
        <x:v>Workbook_Formula_Guard</x:v>
      </x:c>
      <x:c r="CM14259" t="str">
        <x:v>B1069</x:v>
      </x:c>
      <x:c r="CN14259" t="str">
        <x:v>N43</x:v>
      </x:c>
      <x:c r="CO14259" t="n">
        <x:f>IFERROR(IF(AND(TYPE('Workbook_Formula_Guard'!B1069)=TYPE(CN14259),ISBLANK('Workbook_Formula_Guard'!B1069)=ISBLANK(CN14259),EXACT('Workbook_Formula_Guard'!B1069,CN14259)),0,1),1)</x:f>
        <x:v>0</x:v>
      </x:c>
    </x:row>
    <x:row r="14260">
      <x:c r="CL14260" t="str">
        <x:v>Workbook_Formula_Guard</x:v>
      </x:c>
      <x:c r="CM14260" t="str">
        <x:v>C1069</x:v>
      </x:c>
      <x:c r="CN14260" t="str">
        <x:v>F:=$J43*N$25</x:v>
      </x:c>
      <x:c r="CO14260" t="n">
        <x:f>IFERROR(IF(AND(TYPE('Workbook_Formula_Guard'!C1069)=TYPE(CN14260),ISBLANK('Workbook_Formula_Guard'!C1069)=ISBLANK(CN14260),EXACT('Workbook_Formula_Guard'!C1069,CN14260)),0,1),1)</x:f>
        <x:v>0</x:v>
      </x:c>
    </x:row>
    <x:row r="14261">
      <x:c r="CL14261" t="str">
        <x:v>Workbook_Formula_Guard</x:v>
      </x:c>
      <x:c r="CM14261" t="str">
        <x:v>A1070</x:v>
      </x:c>
      <x:c r="CN14261" t="str">
        <x:v>Sensitivity_Analysis</x:v>
      </x:c>
      <x:c r="CO14261" t="n">
        <x:f>IFERROR(IF(AND(TYPE('Workbook_Formula_Guard'!A1070)=TYPE(CN14261),ISBLANK('Workbook_Formula_Guard'!A1070)=ISBLANK(CN14261),EXACT('Workbook_Formula_Guard'!A1070,CN14261)),0,1),1)</x:f>
        <x:v>0</x:v>
      </x:c>
    </x:row>
    <x:row r="14262">
      <x:c r="CL14262" t="str">
        <x:v>Workbook_Formula_Guard</x:v>
      </x:c>
      <x:c r="CM14262" t="str">
        <x:v>B1070</x:v>
      </x:c>
      <x:c r="CN14262" t="str">
        <x:v>O43</x:v>
      </x:c>
      <x:c r="CO14262" t="n">
        <x:f>IFERROR(IF(AND(TYPE('Workbook_Formula_Guard'!B1070)=TYPE(CN14262),ISBLANK('Workbook_Formula_Guard'!B1070)=ISBLANK(CN14262),EXACT('Workbook_Formula_Guard'!B1070,CN14262)),0,1),1)</x:f>
        <x:v>0</x:v>
      </x:c>
    </x:row>
    <x:row r="14263">
      <x:c r="CL14263" t="str">
        <x:v>Workbook_Formula_Guard</x:v>
      </x:c>
      <x:c r="CM14263" t="str">
        <x:v>C1070</x:v>
      </x:c>
      <x:c r="CN14263" t="str">
        <x:v>F:=$J43*O$25</x:v>
      </x:c>
      <x:c r="CO14263" t="n">
        <x:f>IFERROR(IF(AND(TYPE('Workbook_Formula_Guard'!C1070)=TYPE(CN14263),ISBLANK('Workbook_Formula_Guard'!C1070)=ISBLANK(CN14263),EXACT('Workbook_Formula_Guard'!C1070,CN14263)),0,1),1)</x:f>
        <x:v>0</x:v>
      </x:c>
    </x:row>
    <x:row r="14264">
      <x:c r="CL14264" t="str">
        <x:v>Workbook_Formula_Guard</x:v>
      </x:c>
      <x:c r="CM14264" t="str">
        <x:v>A1071</x:v>
      </x:c>
      <x:c r="CN14264" t="str">
        <x:v>Sensitivity_Analysis</x:v>
      </x:c>
      <x:c r="CO14264" t="n">
        <x:f>IFERROR(IF(AND(TYPE('Workbook_Formula_Guard'!A1071)=TYPE(CN14264),ISBLANK('Workbook_Formula_Guard'!A1071)=ISBLANK(CN14264),EXACT('Workbook_Formula_Guard'!A1071,CN14264)),0,1),1)</x:f>
        <x:v>0</x:v>
      </x:c>
    </x:row>
    <x:row r="14265">
      <x:c r="CL14265" t="str">
        <x:v>Workbook_Formula_Guard</x:v>
      </x:c>
      <x:c r="CM14265" t="str">
        <x:v>B1071</x:v>
      </x:c>
      <x:c r="CN14265" t="str">
        <x:v>P43</x:v>
      </x:c>
      <x:c r="CO14265" t="n">
        <x:f>IFERROR(IF(AND(TYPE('Workbook_Formula_Guard'!B1071)=TYPE(CN14265),ISBLANK('Workbook_Formula_Guard'!B1071)=ISBLANK(CN14265),EXACT('Workbook_Formula_Guard'!B1071,CN14265)),0,1),1)</x:f>
        <x:v>0</x:v>
      </x:c>
    </x:row>
    <x:row r="14266">
      <x:c r="CL14266" t="str">
        <x:v>Workbook_Formula_Guard</x:v>
      </x:c>
      <x:c r="CM14266" t="str">
        <x:v>C1071</x:v>
      </x:c>
      <x:c r="CN14266" t="str">
        <x:v>F:=$J43*P$25</x:v>
      </x:c>
      <x:c r="CO14266" t="n">
        <x:f>IFERROR(IF(AND(TYPE('Workbook_Formula_Guard'!C1071)=TYPE(CN14266),ISBLANK('Workbook_Formula_Guard'!C1071)=ISBLANK(CN14266),EXACT('Workbook_Formula_Guard'!C1071,CN14266)),0,1),1)</x:f>
        <x:v>0</x:v>
      </x:c>
    </x:row>
    <x:row r="14267">
      <x:c r="CL14267" t="str">
        <x:v>Workbook_Formula_Guard</x:v>
      </x:c>
      <x:c r="CM14267" t="str">
        <x:v>A1072</x:v>
      </x:c>
      <x:c r="CN14267" t="str">
        <x:v>Sensitivity_Analysis</x:v>
      </x:c>
      <x:c r="CO14267" t="n">
        <x:f>IFERROR(IF(AND(TYPE('Workbook_Formula_Guard'!A1072)=TYPE(CN14267),ISBLANK('Workbook_Formula_Guard'!A1072)=ISBLANK(CN14267),EXACT('Workbook_Formula_Guard'!A1072,CN14267)),0,1),1)</x:f>
        <x:v>0</x:v>
      </x:c>
    </x:row>
    <x:row r="14268">
      <x:c r="CL14268" t="str">
        <x:v>Workbook_Formula_Guard</x:v>
      </x:c>
      <x:c r="CM14268" t="str">
        <x:v>B1072</x:v>
      </x:c>
      <x:c r="CN14268" t="str">
        <x:v>Q43</x:v>
      </x:c>
      <x:c r="CO14268" t="n">
        <x:f>IFERROR(IF(AND(TYPE('Workbook_Formula_Guard'!B1072)=TYPE(CN14268),ISBLANK('Workbook_Formula_Guard'!B1072)=ISBLANK(CN14268),EXACT('Workbook_Formula_Guard'!B1072,CN14268)),0,1),1)</x:f>
        <x:v>0</x:v>
      </x:c>
    </x:row>
    <x:row r="14269">
      <x:c r="CL14269" t="str">
        <x:v>Workbook_Formula_Guard</x:v>
      </x:c>
      <x:c r="CM14269" t="str">
        <x:v>C1072</x:v>
      </x:c>
      <x:c r="CN14269" t="str">
        <x:v>F:=$J43*Q$25</x:v>
      </x:c>
      <x:c r="CO14269" t="n">
        <x:f>IFERROR(IF(AND(TYPE('Workbook_Formula_Guard'!C1072)=TYPE(CN14269),ISBLANK('Workbook_Formula_Guard'!C1072)=ISBLANK(CN14269),EXACT('Workbook_Formula_Guard'!C1072,CN14269)),0,1),1)</x:f>
        <x:v>0</x:v>
      </x:c>
    </x:row>
    <x:row r="14270">
      <x:c r="CL14270" t="str">
        <x:v>Workbook_Formula_Guard</x:v>
      </x:c>
      <x:c r="CM14270" t="str">
        <x:v>A1073</x:v>
      </x:c>
      <x:c r="CN14270" t="str">
        <x:v>Sensitivity_Analysis</x:v>
      </x:c>
      <x:c r="CO14270" t="n">
        <x:f>IFERROR(IF(AND(TYPE('Workbook_Formula_Guard'!A1073)=TYPE(CN14270),ISBLANK('Workbook_Formula_Guard'!A1073)=ISBLANK(CN14270),EXACT('Workbook_Formula_Guard'!A1073,CN14270)),0,1),1)</x:f>
        <x:v>0</x:v>
      </x:c>
    </x:row>
    <x:row r="14271">
      <x:c r="CL14271" t="str">
        <x:v>Workbook_Formula_Guard</x:v>
      </x:c>
      <x:c r="CM14271" t="str">
        <x:v>B1073</x:v>
      </x:c>
      <x:c r="CN14271" t="str">
        <x:v>J44</x:v>
      </x:c>
      <x:c r="CO14271" t="n">
        <x:f>IFERROR(IF(AND(TYPE('Workbook_Formula_Guard'!B1073)=TYPE(CN14271),ISBLANK('Workbook_Formula_Guard'!B1073)=ISBLANK(CN14271),EXACT('Workbook_Formula_Guard'!B1073,CN14271)),0,1),1)</x:f>
        <x:v>0</x:v>
      </x:c>
    </x:row>
    <x:row r="14272">
      <x:c r="CL14272" t="str">
        <x:v>Workbook_Formula_Guard</x:v>
      </x:c>
      <x:c r="CM14272" t="str">
        <x:v>C1073</x:v>
      </x:c>
      <x:c r="CN14272" t="str">
        <x:v>F:='PLSS_Local_Scope'!$E$16</x:v>
      </x:c>
      <x:c r="CO14272" t="n">
        <x:f>IFERROR(IF(AND(TYPE('Workbook_Formula_Guard'!C1073)=TYPE(CN14272),ISBLANK('Workbook_Formula_Guard'!C1073)=ISBLANK(CN14272),EXACT('Workbook_Formula_Guard'!C1073,CN14272)),0,1),1)</x:f>
        <x:v>0</x:v>
      </x:c>
    </x:row>
    <x:row r="14273">
      <x:c r="CL14273" t="str">
        <x:v>Workbook_Formula_Guard</x:v>
      </x:c>
      <x:c r="CM14273" t="str">
        <x:v>A1074</x:v>
      </x:c>
      <x:c r="CN14273" t="str">
        <x:v>Sensitivity_Analysis</x:v>
      </x:c>
      <x:c r="CO14273" t="n">
        <x:f>IFERROR(IF(AND(TYPE('Workbook_Formula_Guard'!A1074)=TYPE(CN14273),ISBLANK('Workbook_Formula_Guard'!A1074)=ISBLANK(CN14273),EXACT('Workbook_Formula_Guard'!A1074,CN14273)),0,1),1)</x:f>
        <x:v>0</x:v>
      </x:c>
    </x:row>
    <x:row r="14274">
      <x:c r="CL14274" t="str">
        <x:v>Workbook_Formula_Guard</x:v>
      </x:c>
      <x:c r="CM14274" t="str">
        <x:v>B1074</x:v>
      </x:c>
      <x:c r="CN14274" t="str">
        <x:v>K44</x:v>
      </x:c>
      <x:c r="CO14274" t="n">
        <x:f>IFERROR(IF(AND(TYPE('Workbook_Formula_Guard'!B1074)=TYPE(CN14274),ISBLANK('Workbook_Formula_Guard'!B1074)=ISBLANK(CN14274),EXACT('Workbook_Formula_Guard'!B1074,CN14274)),0,1),1)</x:f>
        <x:v>0</x:v>
      </x:c>
    </x:row>
    <x:row r="14275">
      <x:c r="CL14275" t="str">
        <x:v>Workbook_Formula_Guard</x:v>
      </x:c>
      <x:c r="CM14275" t="str">
        <x:v>C1074</x:v>
      </x:c>
      <x:c r="CN14275" t="str">
        <x:v>F:=$J44*K$25</x:v>
      </x:c>
      <x:c r="CO14275" t="n">
        <x:f>IFERROR(IF(AND(TYPE('Workbook_Formula_Guard'!C1074)=TYPE(CN14275),ISBLANK('Workbook_Formula_Guard'!C1074)=ISBLANK(CN14275),EXACT('Workbook_Formula_Guard'!C1074,CN14275)),0,1),1)</x:f>
        <x:v>0</x:v>
      </x:c>
    </x:row>
    <x:row r="14276">
      <x:c r="CL14276" t="str">
        <x:v>Workbook_Formula_Guard</x:v>
      </x:c>
      <x:c r="CM14276" t="str">
        <x:v>A1075</x:v>
      </x:c>
      <x:c r="CN14276" t="str">
        <x:v>Sensitivity_Analysis</x:v>
      </x:c>
      <x:c r="CO14276" t="n">
        <x:f>IFERROR(IF(AND(TYPE('Workbook_Formula_Guard'!A1075)=TYPE(CN14276),ISBLANK('Workbook_Formula_Guard'!A1075)=ISBLANK(CN14276),EXACT('Workbook_Formula_Guard'!A1075,CN14276)),0,1),1)</x:f>
        <x:v>0</x:v>
      </x:c>
    </x:row>
    <x:row r="14277">
      <x:c r="CL14277" t="str">
        <x:v>Workbook_Formula_Guard</x:v>
      </x:c>
      <x:c r="CM14277" t="str">
        <x:v>B1075</x:v>
      </x:c>
      <x:c r="CN14277" t="str">
        <x:v>L44</x:v>
      </x:c>
      <x:c r="CO14277" t="n">
        <x:f>IFERROR(IF(AND(TYPE('Workbook_Formula_Guard'!B1075)=TYPE(CN14277),ISBLANK('Workbook_Formula_Guard'!B1075)=ISBLANK(CN14277),EXACT('Workbook_Formula_Guard'!B1075,CN14277)),0,1),1)</x:f>
        <x:v>0</x:v>
      </x:c>
    </x:row>
    <x:row r="14278">
      <x:c r="CL14278" t="str">
        <x:v>Workbook_Formula_Guard</x:v>
      </x:c>
      <x:c r="CM14278" t="str">
        <x:v>C1075</x:v>
      </x:c>
      <x:c r="CN14278" t="str">
        <x:v>F:=$J44*L$25</x:v>
      </x:c>
      <x:c r="CO14278" t="n">
        <x:f>IFERROR(IF(AND(TYPE('Workbook_Formula_Guard'!C1075)=TYPE(CN14278),ISBLANK('Workbook_Formula_Guard'!C1075)=ISBLANK(CN14278),EXACT('Workbook_Formula_Guard'!C1075,CN14278)),0,1),1)</x:f>
        <x:v>0</x:v>
      </x:c>
    </x:row>
    <x:row r="14279">
      <x:c r="CL14279" t="str">
        <x:v>Workbook_Formula_Guard</x:v>
      </x:c>
      <x:c r="CM14279" t="str">
        <x:v>A1076</x:v>
      </x:c>
      <x:c r="CN14279" t="str">
        <x:v>Sensitivity_Analysis</x:v>
      </x:c>
      <x:c r="CO14279" t="n">
        <x:f>IFERROR(IF(AND(TYPE('Workbook_Formula_Guard'!A1076)=TYPE(CN14279),ISBLANK('Workbook_Formula_Guard'!A1076)=ISBLANK(CN14279),EXACT('Workbook_Formula_Guard'!A1076,CN14279)),0,1),1)</x:f>
        <x:v>0</x:v>
      </x:c>
    </x:row>
    <x:row r="14280">
      <x:c r="CL14280" t="str">
        <x:v>Workbook_Formula_Guard</x:v>
      </x:c>
      <x:c r="CM14280" t="str">
        <x:v>B1076</x:v>
      </x:c>
      <x:c r="CN14280" t="str">
        <x:v>M44</x:v>
      </x:c>
      <x:c r="CO14280" t="n">
        <x:f>IFERROR(IF(AND(TYPE('Workbook_Formula_Guard'!B1076)=TYPE(CN14280),ISBLANK('Workbook_Formula_Guard'!B1076)=ISBLANK(CN14280),EXACT('Workbook_Formula_Guard'!B1076,CN14280)),0,1),1)</x:f>
        <x:v>0</x:v>
      </x:c>
    </x:row>
    <x:row r="14281">
      <x:c r="CL14281" t="str">
        <x:v>Workbook_Formula_Guard</x:v>
      </x:c>
      <x:c r="CM14281" t="str">
        <x:v>C1076</x:v>
      </x:c>
      <x:c r="CN14281" t="str">
        <x:v>F:=$J44*M$25</x:v>
      </x:c>
      <x:c r="CO14281" t="n">
        <x:f>IFERROR(IF(AND(TYPE('Workbook_Formula_Guard'!C1076)=TYPE(CN14281),ISBLANK('Workbook_Formula_Guard'!C1076)=ISBLANK(CN14281),EXACT('Workbook_Formula_Guard'!C1076,CN14281)),0,1),1)</x:f>
        <x:v>0</x:v>
      </x:c>
    </x:row>
    <x:row r="14282">
      <x:c r="CL14282" t="str">
        <x:v>Workbook_Formula_Guard</x:v>
      </x:c>
      <x:c r="CM14282" t="str">
        <x:v>A1077</x:v>
      </x:c>
      <x:c r="CN14282" t="str">
        <x:v>Sensitivity_Analysis</x:v>
      </x:c>
      <x:c r="CO14282" t="n">
        <x:f>IFERROR(IF(AND(TYPE('Workbook_Formula_Guard'!A1077)=TYPE(CN14282),ISBLANK('Workbook_Formula_Guard'!A1077)=ISBLANK(CN14282),EXACT('Workbook_Formula_Guard'!A1077,CN14282)),0,1),1)</x:f>
        <x:v>0</x:v>
      </x:c>
    </x:row>
    <x:row r="14283">
      <x:c r="CL14283" t="str">
        <x:v>Workbook_Formula_Guard</x:v>
      </x:c>
      <x:c r="CM14283" t="str">
        <x:v>B1077</x:v>
      </x:c>
      <x:c r="CN14283" t="str">
        <x:v>N44</x:v>
      </x:c>
      <x:c r="CO14283" t="n">
        <x:f>IFERROR(IF(AND(TYPE('Workbook_Formula_Guard'!B1077)=TYPE(CN14283),ISBLANK('Workbook_Formula_Guard'!B1077)=ISBLANK(CN14283),EXACT('Workbook_Formula_Guard'!B1077,CN14283)),0,1),1)</x:f>
        <x:v>0</x:v>
      </x:c>
    </x:row>
    <x:row r="14284">
      <x:c r="CL14284" t="str">
        <x:v>Workbook_Formula_Guard</x:v>
      </x:c>
      <x:c r="CM14284" t="str">
        <x:v>C1077</x:v>
      </x:c>
      <x:c r="CN14284" t="str">
        <x:v>F:=$J44*N$25</x:v>
      </x:c>
      <x:c r="CO14284" t="n">
        <x:f>IFERROR(IF(AND(TYPE('Workbook_Formula_Guard'!C1077)=TYPE(CN14284),ISBLANK('Workbook_Formula_Guard'!C1077)=ISBLANK(CN14284),EXACT('Workbook_Formula_Guard'!C1077,CN14284)),0,1),1)</x:f>
        <x:v>0</x:v>
      </x:c>
    </x:row>
    <x:row r="14285">
      <x:c r="CL14285" t="str">
        <x:v>Workbook_Formula_Guard</x:v>
      </x:c>
      <x:c r="CM14285" t="str">
        <x:v>A1078</x:v>
      </x:c>
      <x:c r="CN14285" t="str">
        <x:v>Sensitivity_Analysis</x:v>
      </x:c>
      <x:c r="CO14285" t="n">
        <x:f>IFERROR(IF(AND(TYPE('Workbook_Formula_Guard'!A1078)=TYPE(CN14285),ISBLANK('Workbook_Formula_Guard'!A1078)=ISBLANK(CN14285),EXACT('Workbook_Formula_Guard'!A1078,CN14285)),0,1),1)</x:f>
        <x:v>0</x:v>
      </x:c>
    </x:row>
    <x:row r="14286">
      <x:c r="CL14286" t="str">
        <x:v>Workbook_Formula_Guard</x:v>
      </x:c>
      <x:c r="CM14286" t="str">
        <x:v>B1078</x:v>
      </x:c>
      <x:c r="CN14286" t="str">
        <x:v>O44</x:v>
      </x:c>
      <x:c r="CO14286" t="n">
        <x:f>IFERROR(IF(AND(TYPE('Workbook_Formula_Guard'!B1078)=TYPE(CN14286),ISBLANK('Workbook_Formula_Guard'!B1078)=ISBLANK(CN14286),EXACT('Workbook_Formula_Guard'!B1078,CN14286)),0,1),1)</x:f>
        <x:v>0</x:v>
      </x:c>
    </x:row>
    <x:row r="14287">
      <x:c r="CL14287" t="str">
        <x:v>Workbook_Formula_Guard</x:v>
      </x:c>
      <x:c r="CM14287" t="str">
        <x:v>C1078</x:v>
      </x:c>
      <x:c r="CN14287" t="str">
        <x:v>F:=$J44*O$25</x:v>
      </x:c>
      <x:c r="CO14287" t="n">
        <x:f>IFERROR(IF(AND(TYPE('Workbook_Formula_Guard'!C1078)=TYPE(CN14287),ISBLANK('Workbook_Formula_Guard'!C1078)=ISBLANK(CN14287),EXACT('Workbook_Formula_Guard'!C1078,CN14287)),0,1),1)</x:f>
        <x:v>0</x:v>
      </x:c>
    </x:row>
    <x:row r="14288">
      <x:c r="CL14288" t="str">
        <x:v>Workbook_Formula_Guard</x:v>
      </x:c>
      <x:c r="CM14288" t="str">
        <x:v>A1079</x:v>
      </x:c>
      <x:c r="CN14288" t="str">
        <x:v>Sensitivity_Analysis</x:v>
      </x:c>
      <x:c r="CO14288" t="n">
        <x:f>IFERROR(IF(AND(TYPE('Workbook_Formula_Guard'!A1079)=TYPE(CN14288),ISBLANK('Workbook_Formula_Guard'!A1079)=ISBLANK(CN14288),EXACT('Workbook_Formula_Guard'!A1079,CN14288)),0,1),1)</x:f>
        <x:v>0</x:v>
      </x:c>
    </x:row>
    <x:row r="14289">
      <x:c r="CL14289" t="str">
        <x:v>Workbook_Formula_Guard</x:v>
      </x:c>
      <x:c r="CM14289" t="str">
        <x:v>B1079</x:v>
      </x:c>
      <x:c r="CN14289" t="str">
        <x:v>P44</x:v>
      </x:c>
      <x:c r="CO14289" t="n">
        <x:f>IFERROR(IF(AND(TYPE('Workbook_Formula_Guard'!B1079)=TYPE(CN14289),ISBLANK('Workbook_Formula_Guard'!B1079)=ISBLANK(CN14289),EXACT('Workbook_Formula_Guard'!B1079,CN14289)),0,1),1)</x:f>
        <x:v>0</x:v>
      </x:c>
    </x:row>
    <x:row r="14290">
      <x:c r="CL14290" t="str">
        <x:v>Workbook_Formula_Guard</x:v>
      </x:c>
      <x:c r="CM14290" t="str">
        <x:v>C1079</x:v>
      </x:c>
      <x:c r="CN14290" t="str">
        <x:v>F:=$J44*P$25</x:v>
      </x:c>
      <x:c r="CO14290" t="n">
        <x:f>IFERROR(IF(AND(TYPE('Workbook_Formula_Guard'!C1079)=TYPE(CN14290),ISBLANK('Workbook_Formula_Guard'!C1079)=ISBLANK(CN14290),EXACT('Workbook_Formula_Guard'!C1079,CN14290)),0,1),1)</x:f>
        <x:v>0</x:v>
      </x:c>
    </x:row>
    <x:row r="14291">
      <x:c r="CL14291" t="str">
        <x:v>Workbook_Formula_Guard</x:v>
      </x:c>
      <x:c r="CM14291" t="str">
        <x:v>A1080</x:v>
      </x:c>
      <x:c r="CN14291" t="str">
        <x:v>Sensitivity_Analysis</x:v>
      </x:c>
      <x:c r="CO14291" t="n">
        <x:f>IFERROR(IF(AND(TYPE('Workbook_Formula_Guard'!A1080)=TYPE(CN14291),ISBLANK('Workbook_Formula_Guard'!A1080)=ISBLANK(CN14291),EXACT('Workbook_Formula_Guard'!A1080,CN14291)),0,1),1)</x:f>
        <x:v>0</x:v>
      </x:c>
    </x:row>
    <x:row r="14292">
      <x:c r="CL14292" t="str">
        <x:v>Workbook_Formula_Guard</x:v>
      </x:c>
      <x:c r="CM14292" t="str">
        <x:v>B1080</x:v>
      </x:c>
      <x:c r="CN14292" t="str">
        <x:v>Q44</x:v>
      </x:c>
      <x:c r="CO14292" t="n">
        <x:f>IFERROR(IF(AND(TYPE('Workbook_Formula_Guard'!B1080)=TYPE(CN14292),ISBLANK('Workbook_Formula_Guard'!B1080)=ISBLANK(CN14292),EXACT('Workbook_Formula_Guard'!B1080,CN14292)),0,1),1)</x:f>
        <x:v>0</x:v>
      </x:c>
    </x:row>
    <x:row r="14293">
      <x:c r="CL14293" t="str">
        <x:v>Workbook_Formula_Guard</x:v>
      </x:c>
      <x:c r="CM14293" t="str">
        <x:v>C1080</x:v>
      </x:c>
      <x:c r="CN14293" t="str">
        <x:v>F:=$J44*Q$25</x:v>
      </x:c>
      <x:c r="CO14293" t="n">
        <x:f>IFERROR(IF(AND(TYPE('Workbook_Formula_Guard'!C1080)=TYPE(CN14293),ISBLANK('Workbook_Formula_Guard'!C1080)=ISBLANK(CN14293),EXACT('Workbook_Formula_Guard'!C1080,CN14293)),0,1),1)</x:f>
        <x:v>0</x:v>
      </x:c>
    </x:row>
    <x:row r="14294">
      <x:c r="CL14294" t="str">
        <x:v>Workbook_Formula_Guard</x:v>
      </x:c>
      <x:c r="CM14294" t="str">
        <x:v>A1081</x:v>
      </x:c>
      <x:c r="CN14294" t="str">
        <x:v>Sensitivity_Analysis</x:v>
      </x:c>
      <x:c r="CO14294" t="n">
        <x:f>IFERROR(IF(AND(TYPE('Workbook_Formula_Guard'!A1081)=TYPE(CN14294),ISBLANK('Workbook_Formula_Guard'!A1081)=ISBLANK(CN14294),EXACT('Workbook_Formula_Guard'!A1081,CN14294)),0,1),1)</x:f>
        <x:v>0</x:v>
      </x:c>
    </x:row>
    <x:row r="14295">
      <x:c r="CL14295" t="str">
        <x:v>Workbook_Formula_Guard</x:v>
      </x:c>
      <x:c r="CM14295" t="str">
        <x:v>B1081</x:v>
      </x:c>
      <x:c r="CN14295" t="str">
        <x:v>J45</x:v>
      </x:c>
      <x:c r="CO14295" t="n">
        <x:f>IFERROR(IF(AND(TYPE('Workbook_Formula_Guard'!B1081)=TYPE(CN14295),ISBLANK('Workbook_Formula_Guard'!B1081)=ISBLANK(CN14295),EXACT('Workbook_Formula_Guard'!B1081,CN14295)),0,1),1)</x:f>
        <x:v>0</x:v>
      </x:c>
    </x:row>
    <x:row r="14296">
      <x:c r="CL14296" t="str">
        <x:v>Workbook_Formula_Guard</x:v>
      </x:c>
      <x:c r="CM14296" t="str">
        <x:v>C1081</x:v>
      </x:c>
      <x:c r="CN14296" t="str">
        <x:v>F:='PLSS_Local_Scope'!$E$17</x:v>
      </x:c>
      <x:c r="CO14296" t="n">
        <x:f>IFERROR(IF(AND(TYPE('Workbook_Formula_Guard'!C1081)=TYPE(CN14296),ISBLANK('Workbook_Formula_Guard'!C1081)=ISBLANK(CN14296),EXACT('Workbook_Formula_Guard'!C1081,CN14296)),0,1),1)</x:f>
        <x:v>0</x:v>
      </x:c>
    </x:row>
    <x:row r="14297">
      <x:c r="CL14297" t="str">
        <x:v>Workbook_Formula_Guard</x:v>
      </x:c>
      <x:c r="CM14297" t="str">
        <x:v>A1082</x:v>
      </x:c>
      <x:c r="CN14297" t="str">
        <x:v>Sensitivity_Analysis</x:v>
      </x:c>
      <x:c r="CO14297" t="n">
        <x:f>IFERROR(IF(AND(TYPE('Workbook_Formula_Guard'!A1082)=TYPE(CN14297),ISBLANK('Workbook_Formula_Guard'!A1082)=ISBLANK(CN14297),EXACT('Workbook_Formula_Guard'!A1082,CN14297)),0,1),1)</x:f>
        <x:v>0</x:v>
      </x:c>
    </x:row>
    <x:row r="14298">
      <x:c r="CL14298" t="str">
        <x:v>Workbook_Formula_Guard</x:v>
      </x:c>
      <x:c r="CM14298" t="str">
        <x:v>B1082</x:v>
      </x:c>
      <x:c r="CN14298" t="str">
        <x:v>K45</x:v>
      </x:c>
      <x:c r="CO14298" t="n">
        <x:f>IFERROR(IF(AND(TYPE('Workbook_Formula_Guard'!B1082)=TYPE(CN14298),ISBLANK('Workbook_Formula_Guard'!B1082)=ISBLANK(CN14298),EXACT('Workbook_Formula_Guard'!B1082,CN14298)),0,1),1)</x:f>
        <x:v>0</x:v>
      </x:c>
    </x:row>
    <x:row r="14299">
      <x:c r="CL14299" t="str">
        <x:v>Workbook_Formula_Guard</x:v>
      </x:c>
      <x:c r="CM14299" t="str">
        <x:v>C1082</x:v>
      </x:c>
      <x:c r="CN14299" t="str">
        <x:v>F:=$J45*K$25</x:v>
      </x:c>
      <x:c r="CO14299" t="n">
        <x:f>IFERROR(IF(AND(TYPE('Workbook_Formula_Guard'!C1082)=TYPE(CN14299),ISBLANK('Workbook_Formula_Guard'!C1082)=ISBLANK(CN14299),EXACT('Workbook_Formula_Guard'!C1082,CN14299)),0,1),1)</x:f>
        <x:v>0</x:v>
      </x:c>
    </x:row>
    <x:row r="14300">
      <x:c r="CL14300" t="str">
        <x:v>Workbook_Formula_Guard</x:v>
      </x:c>
      <x:c r="CM14300" t="str">
        <x:v>A1083</x:v>
      </x:c>
      <x:c r="CN14300" t="str">
        <x:v>Sensitivity_Analysis</x:v>
      </x:c>
      <x:c r="CO14300" t="n">
        <x:f>IFERROR(IF(AND(TYPE('Workbook_Formula_Guard'!A1083)=TYPE(CN14300),ISBLANK('Workbook_Formula_Guard'!A1083)=ISBLANK(CN14300),EXACT('Workbook_Formula_Guard'!A1083,CN14300)),0,1),1)</x:f>
        <x:v>0</x:v>
      </x:c>
    </x:row>
    <x:row r="14301">
      <x:c r="CL14301" t="str">
        <x:v>Workbook_Formula_Guard</x:v>
      </x:c>
      <x:c r="CM14301" t="str">
        <x:v>B1083</x:v>
      </x:c>
      <x:c r="CN14301" t="str">
        <x:v>L45</x:v>
      </x:c>
      <x:c r="CO14301" t="n">
        <x:f>IFERROR(IF(AND(TYPE('Workbook_Formula_Guard'!B1083)=TYPE(CN14301),ISBLANK('Workbook_Formula_Guard'!B1083)=ISBLANK(CN14301),EXACT('Workbook_Formula_Guard'!B1083,CN14301)),0,1),1)</x:f>
        <x:v>0</x:v>
      </x:c>
    </x:row>
    <x:row r="14302">
      <x:c r="CL14302" t="str">
        <x:v>Workbook_Formula_Guard</x:v>
      </x:c>
      <x:c r="CM14302" t="str">
        <x:v>C1083</x:v>
      </x:c>
      <x:c r="CN14302" t="str">
        <x:v>F:=$J45*L$25</x:v>
      </x:c>
      <x:c r="CO14302" t="n">
        <x:f>IFERROR(IF(AND(TYPE('Workbook_Formula_Guard'!C1083)=TYPE(CN14302),ISBLANK('Workbook_Formula_Guard'!C1083)=ISBLANK(CN14302),EXACT('Workbook_Formula_Guard'!C1083,CN14302)),0,1),1)</x:f>
        <x:v>0</x:v>
      </x:c>
    </x:row>
    <x:row r="14303">
      <x:c r="CL14303" t="str">
        <x:v>Workbook_Formula_Guard</x:v>
      </x:c>
      <x:c r="CM14303" t="str">
        <x:v>A1084</x:v>
      </x:c>
      <x:c r="CN14303" t="str">
        <x:v>Sensitivity_Analysis</x:v>
      </x:c>
      <x:c r="CO14303" t="n">
        <x:f>IFERROR(IF(AND(TYPE('Workbook_Formula_Guard'!A1084)=TYPE(CN14303),ISBLANK('Workbook_Formula_Guard'!A1084)=ISBLANK(CN14303),EXACT('Workbook_Formula_Guard'!A1084,CN14303)),0,1),1)</x:f>
        <x:v>0</x:v>
      </x:c>
    </x:row>
    <x:row r="14304">
      <x:c r="CL14304" t="str">
        <x:v>Workbook_Formula_Guard</x:v>
      </x:c>
      <x:c r="CM14304" t="str">
        <x:v>B1084</x:v>
      </x:c>
      <x:c r="CN14304" t="str">
        <x:v>M45</x:v>
      </x:c>
      <x:c r="CO14304" t="n">
        <x:f>IFERROR(IF(AND(TYPE('Workbook_Formula_Guard'!B1084)=TYPE(CN14304),ISBLANK('Workbook_Formula_Guard'!B1084)=ISBLANK(CN14304),EXACT('Workbook_Formula_Guard'!B1084,CN14304)),0,1),1)</x:f>
        <x:v>0</x:v>
      </x:c>
    </x:row>
    <x:row r="14305">
      <x:c r="CL14305" t="str">
        <x:v>Workbook_Formula_Guard</x:v>
      </x:c>
      <x:c r="CM14305" t="str">
        <x:v>C1084</x:v>
      </x:c>
      <x:c r="CN14305" t="str">
        <x:v>F:=$J45*M$25</x:v>
      </x:c>
      <x:c r="CO14305" t="n">
        <x:f>IFERROR(IF(AND(TYPE('Workbook_Formula_Guard'!C1084)=TYPE(CN14305),ISBLANK('Workbook_Formula_Guard'!C1084)=ISBLANK(CN14305),EXACT('Workbook_Formula_Guard'!C1084,CN14305)),0,1),1)</x:f>
        <x:v>0</x:v>
      </x:c>
    </x:row>
    <x:row r="14306">
      <x:c r="CL14306" t="str">
        <x:v>Workbook_Formula_Guard</x:v>
      </x:c>
      <x:c r="CM14306" t="str">
        <x:v>A1085</x:v>
      </x:c>
      <x:c r="CN14306" t="str">
        <x:v>Sensitivity_Analysis</x:v>
      </x:c>
      <x:c r="CO14306" t="n">
        <x:f>IFERROR(IF(AND(TYPE('Workbook_Formula_Guard'!A1085)=TYPE(CN14306),ISBLANK('Workbook_Formula_Guard'!A1085)=ISBLANK(CN14306),EXACT('Workbook_Formula_Guard'!A1085,CN14306)),0,1),1)</x:f>
        <x:v>0</x:v>
      </x:c>
    </x:row>
    <x:row r="14307">
      <x:c r="CL14307" t="str">
        <x:v>Workbook_Formula_Guard</x:v>
      </x:c>
      <x:c r="CM14307" t="str">
        <x:v>B1085</x:v>
      </x:c>
      <x:c r="CN14307" t="str">
        <x:v>N45</x:v>
      </x:c>
      <x:c r="CO14307" t="n">
        <x:f>IFERROR(IF(AND(TYPE('Workbook_Formula_Guard'!B1085)=TYPE(CN14307),ISBLANK('Workbook_Formula_Guard'!B1085)=ISBLANK(CN14307),EXACT('Workbook_Formula_Guard'!B1085,CN14307)),0,1),1)</x:f>
        <x:v>0</x:v>
      </x:c>
    </x:row>
    <x:row r="14308">
      <x:c r="CL14308" t="str">
        <x:v>Workbook_Formula_Guard</x:v>
      </x:c>
      <x:c r="CM14308" t="str">
        <x:v>C1085</x:v>
      </x:c>
      <x:c r="CN14308" t="str">
        <x:v>F:=$J45*N$25</x:v>
      </x:c>
      <x:c r="CO14308" t="n">
        <x:f>IFERROR(IF(AND(TYPE('Workbook_Formula_Guard'!C1085)=TYPE(CN14308),ISBLANK('Workbook_Formula_Guard'!C1085)=ISBLANK(CN14308),EXACT('Workbook_Formula_Guard'!C1085,CN14308)),0,1),1)</x:f>
        <x:v>0</x:v>
      </x:c>
    </x:row>
    <x:row r="14309">
      <x:c r="CL14309" t="str">
        <x:v>Workbook_Formula_Guard</x:v>
      </x:c>
      <x:c r="CM14309" t="str">
        <x:v>A1086</x:v>
      </x:c>
      <x:c r="CN14309" t="str">
        <x:v>Sensitivity_Analysis</x:v>
      </x:c>
      <x:c r="CO14309" t="n">
        <x:f>IFERROR(IF(AND(TYPE('Workbook_Formula_Guard'!A1086)=TYPE(CN14309),ISBLANK('Workbook_Formula_Guard'!A1086)=ISBLANK(CN14309),EXACT('Workbook_Formula_Guard'!A1086,CN14309)),0,1),1)</x:f>
        <x:v>0</x:v>
      </x:c>
    </x:row>
    <x:row r="14310">
      <x:c r="CL14310" t="str">
        <x:v>Workbook_Formula_Guard</x:v>
      </x:c>
      <x:c r="CM14310" t="str">
        <x:v>B1086</x:v>
      </x:c>
      <x:c r="CN14310" t="str">
        <x:v>O45</x:v>
      </x:c>
      <x:c r="CO14310" t="n">
        <x:f>IFERROR(IF(AND(TYPE('Workbook_Formula_Guard'!B1086)=TYPE(CN14310),ISBLANK('Workbook_Formula_Guard'!B1086)=ISBLANK(CN14310),EXACT('Workbook_Formula_Guard'!B1086,CN14310)),0,1),1)</x:f>
        <x:v>0</x:v>
      </x:c>
    </x:row>
    <x:row r="14311">
      <x:c r="CL14311" t="str">
        <x:v>Workbook_Formula_Guard</x:v>
      </x:c>
      <x:c r="CM14311" t="str">
        <x:v>C1086</x:v>
      </x:c>
      <x:c r="CN14311" t="str">
        <x:v>F:=$J45*O$25</x:v>
      </x:c>
      <x:c r="CO14311" t="n">
        <x:f>IFERROR(IF(AND(TYPE('Workbook_Formula_Guard'!C1086)=TYPE(CN14311),ISBLANK('Workbook_Formula_Guard'!C1086)=ISBLANK(CN14311),EXACT('Workbook_Formula_Guard'!C1086,CN14311)),0,1),1)</x:f>
        <x:v>0</x:v>
      </x:c>
    </x:row>
    <x:row r="14312">
      <x:c r="CL14312" t="str">
        <x:v>Workbook_Formula_Guard</x:v>
      </x:c>
      <x:c r="CM14312" t="str">
        <x:v>A1087</x:v>
      </x:c>
      <x:c r="CN14312" t="str">
        <x:v>Sensitivity_Analysis</x:v>
      </x:c>
      <x:c r="CO14312" t="n">
        <x:f>IFERROR(IF(AND(TYPE('Workbook_Formula_Guard'!A1087)=TYPE(CN14312),ISBLANK('Workbook_Formula_Guard'!A1087)=ISBLANK(CN14312),EXACT('Workbook_Formula_Guard'!A1087,CN14312)),0,1),1)</x:f>
        <x:v>0</x:v>
      </x:c>
    </x:row>
    <x:row r="14313">
      <x:c r="CL14313" t="str">
        <x:v>Workbook_Formula_Guard</x:v>
      </x:c>
      <x:c r="CM14313" t="str">
        <x:v>B1087</x:v>
      </x:c>
      <x:c r="CN14313" t="str">
        <x:v>P45</x:v>
      </x:c>
      <x:c r="CO14313" t="n">
        <x:f>IFERROR(IF(AND(TYPE('Workbook_Formula_Guard'!B1087)=TYPE(CN14313),ISBLANK('Workbook_Formula_Guard'!B1087)=ISBLANK(CN14313),EXACT('Workbook_Formula_Guard'!B1087,CN14313)),0,1),1)</x:f>
        <x:v>0</x:v>
      </x:c>
    </x:row>
    <x:row r="14314">
      <x:c r="CL14314" t="str">
        <x:v>Workbook_Formula_Guard</x:v>
      </x:c>
      <x:c r="CM14314" t="str">
        <x:v>C1087</x:v>
      </x:c>
      <x:c r="CN14314" t="str">
        <x:v>F:=$J45*P$25</x:v>
      </x:c>
      <x:c r="CO14314" t="n">
        <x:f>IFERROR(IF(AND(TYPE('Workbook_Formula_Guard'!C1087)=TYPE(CN14314),ISBLANK('Workbook_Formula_Guard'!C1087)=ISBLANK(CN14314),EXACT('Workbook_Formula_Guard'!C1087,CN14314)),0,1),1)</x:f>
        <x:v>0</x:v>
      </x:c>
    </x:row>
    <x:row r="14315">
      <x:c r="CL14315" t="str">
        <x:v>Workbook_Formula_Guard</x:v>
      </x:c>
      <x:c r="CM14315" t="str">
        <x:v>A1088</x:v>
      </x:c>
      <x:c r="CN14315" t="str">
        <x:v>Sensitivity_Analysis</x:v>
      </x:c>
      <x:c r="CO14315" t="n">
        <x:f>IFERROR(IF(AND(TYPE('Workbook_Formula_Guard'!A1088)=TYPE(CN14315),ISBLANK('Workbook_Formula_Guard'!A1088)=ISBLANK(CN14315),EXACT('Workbook_Formula_Guard'!A1088,CN14315)),0,1),1)</x:f>
        <x:v>0</x:v>
      </x:c>
    </x:row>
    <x:row r="14316">
      <x:c r="CL14316" t="str">
        <x:v>Workbook_Formula_Guard</x:v>
      </x:c>
      <x:c r="CM14316" t="str">
        <x:v>B1088</x:v>
      </x:c>
      <x:c r="CN14316" t="str">
        <x:v>Q45</x:v>
      </x:c>
      <x:c r="CO14316" t="n">
        <x:f>IFERROR(IF(AND(TYPE('Workbook_Formula_Guard'!B1088)=TYPE(CN14316),ISBLANK('Workbook_Formula_Guard'!B1088)=ISBLANK(CN14316),EXACT('Workbook_Formula_Guard'!B1088,CN14316)),0,1),1)</x:f>
        <x:v>0</x:v>
      </x:c>
    </x:row>
    <x:row r="14317">
      <x:c r="CL14317" t="str">
        <x:v>Workbook_Formula_Guard</x:v>
      </x:c>
      <x:c r="CM14317" t="str">
        <x:v>C1088</x:v>
      </x:c>
      <x:c r="CN14317" t="str">
        <x:v>F:=$J45*Q$25</x:v>
      </x:c>
      <x:c r="CO14317" t="n">
        <x:f>IFERROR(IF(AND(TYPE('Workbook_Formula_Guard'!C1088)=TYPE(CN14317),ISBLANK('Workbook_Formula_Guard'!C1088)=ISBLANK(CN14317),EXACT('Workbook_Formula_Guard'!C1088,CN14317)),0,1),1)</x:f>
        <x:v>0</x:v>
      </x:c>
    </x:row>
    <x:row r="14318">
      <x:c r="CL14318" t="str">
        <x:v>Workbook_Formula_Guard</x:v>
      </x:c>
      <x:c r="CM14318" t="str">
        <x:v>A1089</x:v>
      </x:c>
      <x:c r="CN14318" t="str">
        <x:v>Sensitivity_Analysis</x:v>
      </x:c>
      <x:c r="CO14318" t="n">
        <x:f>IFERROR(IF(AND(TYPE('Workbook_Formula_Guard'!A1089)=TYPE(CN14318),ISBLANK('Workbook_Formula_Guard'!A1089)=ISBLANK(CN14318),EXACT('Workbook_Formula_Guard'!A1089,CN14318)),0,1),1)</x:f>
        <x:v>0</x:v>
      </x:c>
    </x:row>
    <x:row r="14319">
      <x:c r="CL14319" t="str">
        <x:v>Workbook_Formula_Guard</x:v>
      </x:c>
      <x:c r="CM14319" t="str">
        <x:v>B1089</x:v>
      </x:c>
      <x:c r="CN14319" t="str">
        <x:v>J46</x:v>
      </x:c>
      <x:c r="CO14319" t="n">
        <x:f>IFERROR(IF(AND(TYPE('Workbook_Formula_Guard'!B1089)=TYPE(CN14319),ISBLANK('Workbook_Formula_Guard'!B1089)=ISBLANK(CN14319),EXACT('Workbook_Formula_Guard'!B1089,CN14319)),0,1),1)</x:f>
        <x:v>0</x:v>
      </x:c>
    </x:row>
    <x:row r="14320">
      <x:c r="CL14320" t="str">
        <x:v>Workbook_Formula_Guard</x:v>
      </x:c>
      <x:c r="CM14320" t="str">
        <x:v>C1089</x:v>
      </x:c>
      <x:c r="CN14320" t="str">
        <x:v>F:='PLSS_Local_Scope'!$E$18</x:v>
      </x:c>
      <x:c r="CO14320" t="n">
        <x:f>IFERROR(IF(AND(TYPE('Workbook_Formula_Guard'!C1089)=TYPE(CN14320),ISBLANK('Workbook_Formula_Guard'!C1089)=ISBLANK(CN14320),EXACT('Workbook_Formula_Guard'!C1089,CN14320)),0,1),1)</x:f>
        <x:v>0</x:v>
      </x:c>
    </x:row>
    <x:row r="14321">
      <x:c r="CL14321" t="str">
        <x:v>Workbook_Formula_Guard</x:v>
      </x:c>
      <x:c r="CM14321" t="str">
        <x:v>A1090</x:v>
      </x:c>
      <x:c r="CN14321" t="str">
        <x:v>Sensitivity_Analysis</x:v>
      </x:c>
      <x:c r="CO14321" t="n">
        <x:f>IFERROR(IF(AND(TYPE('Workbook_Formula_Guard'!A1090)=TYPE(CN14321),ISBLANK('Workbook_Formula_Guard'!A1090)=ISBLANK(CN14321),EXACT('Workbook_Formula_Guard'!A1090,CN14321)),0,1),1)</x:f>
        <x:v>0</x:v>
      </x:c>
    </x:row>
    <x:row r="14322">
      <x:c r="CL14322" t="str">
        <x:v>Workbook_Formula_Guard</x:v>
      </x:c>
      <x:c r="CM14322" t="str">
        <x:v>B1090</x:v>
      </x:c>
      <x:c r="CN14322" t="str">
        <x:v>K46</x:v>
      </x:c>
      <x:c r="CO14322" t="n">
        <x:f>IFERROR(IF(AND(TYPE('Workbook_Formula_Guard'!B1090)=TYPE(CN14322),ISBLANK('Workbook_Formula_Guard'!B1090)=ISBLANK(CN14322),EXACT('Workbook_Formula_Guard'!B1090,CN14322)),0,1),1)</x:f>
        <x:v>0</x:v>
      </x:c>
    </x:row>
    <x:row r="14323">
      <x:c r="CL14323" t="str">
        <x:v>Workbook_Formula_Guard</x:v>
      </x:c>
      <x:c r="CM14323" t="str">
        <x:v>C1090</x:v>
      </x:c>
      <x:c r="CN14323" t="str">
        <x:v>F:=$J46*K$25</x:v>
      </x:c>
      <x:c r="CO14323" t="n">
        <x:f>IFERROR(IF(AND(TYPE('Workbook_Formula_Guard'!C1090)=TYPE(CN14323),ISBLANK('Workbook_Formula_Guard'!C1090)=ISBLANK(CN14323),EXACT('Workbook_Formula_Guard'!C1090,CN14323)),0,1),1)</x:f>
        <x:v>0</x:v>
      </x:c>
    </x:row>
    <x:row r="14324">
      <x:c r="CL14324" t="str">
        <x:v>Workbook_Formula_Guard</x:v>
      </x:c>
      <x:c r="CM14324" t="str">
        <x:v>A1091</x:v>
      </x:c>
      <x:c r="CN14324" t="str">
        <x:v>Sensitivity_Analysis</x:v>
      </x:c>
      <x:c r="CO14324" t="n">
        <x:f>IFERROR(IF(AND(TYPE('Workbook_Formula_Guard'!A1091)=TYPE(CN14324),ISBLANK('Workbook_Formula_Guard'!A1091)=ISBLANK(CN14324),EXACT('Workbook_Formula_Guard'!A1091,CN14324)),0,1),1)</x:f>
        <x:v>0</x:v>
      </x:c>
    </x:row>
    <x:row r="14325">
      <x:c r="CL14325" t="str">
        <x:v>Workbook_Formula_Guard</x:v>
      </x:c>
      <x:c r="CM14325" t="str">
        <x:v>B1091</x:v>
      </x:c>
      <x:c r="CN14325" t="str">
        <x:v>L46</x:v>
      </x:c>
      <x:c r="CO14325" t="n">
        <x:f>IFERROR(IF(AND(TYPE('Workbook_Formula_Guard'!B1091)=TYPE(CN14325),ISBLANK('Workbook_Formula_Guard'!B1091)=ISBLANK(CN14325),EXACT('Workbook_Formula_Guard'!B1091,CN14325)),0,1),1)</x:f>
        <x:v>0</x:v>
      </x:c>
    </x:row>
    <x:row r="14326">
      <x:c r="CL14326" t="str">
        <x:v>Workbook_Formula_Guard</x:v>
      </x:c>
      <x:c r="CM14326" t="str">
        <x:v>C1091</x:v>
      </x:c>
      <x:c r="CN14326" t="str">
        <x:v>F:=$J46*L$25</x:v>
      </x:c>
      <x:c r="CO14326" t="n">
        <x:f>IFERROR(IF(AND(TYPE('Workbook_Formula_Guard'!C1091)=TYPE(CN14326),ISBLANK('Workbook_Formula_Guard'!C1091)=ISBLANK(CN14326),EXACT('Workbook_Formula_Guard'!C1091,CN14326)),0,1),1)</x:f>
        <x:v>0</x:v>
      </x:c>
    </x:row>
    <x:row r="14327">
      <x:c r="CL14327" t="str">
        <x:v>Workbook_Formula_Guard</x:v>
      </x:c>
      <x:c r="CM14327" t="str">
        <x:v>A1092</x:v>
      </x:c>
      <x:c r="CN14327" t="str">
        <x:v>Sensitivity_Analysis</x:v>
      </x:c>
      <x:c r="CO14327" t="n">
        <x:f>IFERROR(IF(AND(TYPE('Workbook_Formula_Guard'!A1092)=TYPE(CN14327),ISBLANK('Workbook_Formula_Guard'!A1092)=ISBLANK(CN14327),EXACT('Workbook_Formula_Guard'!A1092,CN14327)),0,1),1)</x:f>
        <x:v>0</x:v>
      </x:c>
    </x:row>
    <x:row r="14328">
      <x:c r="CL14328" t="str">
        <x:v>Workbook_Formula_Guard</x:v>
      </x:c>
      <x:c r="CM14328" t="str">
        <x:v>B1092</x:v>
      </x:c>
      <x:c r="CN14328" t="str">
        <x:v>M46</x:v>
      </x:c>
      <x:c r="CO14328" t="n">
        <x:f>IFERROR(IF(AND(TYPE('Workbook_Formula_Guard'!B1092)=TYPE(CN14328),ISBLANK('Workbook_Formula_Guard'!B1092)=ISBLANK(CN14328),EXACT('Workbook_Formula_Guard'!B1092,CN14328)),0,1),1)</x:f>
        <x:v>0</x:v>
      </x:c>
    </x:row>
    <x:row r="14329">
      <x:c r="CL14329" t="str">
        <x:v>Workbook_Formula_Guard</x:v>
      </x:c>
      <x:c r="CM14329" t="str">
        <x:v>C1092</x:v>
      </x:c>
      <x:c r="CN14329" t="str">
        <x:v>F:=$J46*M$25</x:v>
      </x:c>
      <x:c r="CO14329" t="n">
        <x:f>IFERROR(IF(AND(TYPE('Workbook_Formula_Guard'!C1092)=TYPE(CN14329),ISBLANK('Workbook_Formula_Guard'!C1092)=ISBLANK(CN14329),EXACT('Workbook_Formula_Guard'!C1092,CN14329)),0,1),1)</x:f>
        <x:v>0</x:v>
      </x:c>
    </x:row>
    <x:row r="14330">
      <x:c r="CL14330" t="str">
        <x:v>Workbook_Formula_Guard</x:v>
      </x:c>
      <x:c r="CM14330" t="str">
        <x:v>A1093</x:v>
      </x:c>
      <x:c r="CN14330" t="str">
        <x:v>Sensitivity_Analysis</x:v>
      </x:c>
      <x:c r="CO14330" t="n">
        <x:f>IFERROR(IF(AND(TYPE('Workbook_Formula_Guard'!A1093)=TYPE(CN14330),ISBLANK('Workbook_Formula_Guard'!A1093)=ISBLANK(CN14330),EXACT('Workbook_Formula_Guard'!A1093,CN14330)),0,1),1)</x:f>
        <x:v>0</x:v>
      </x:c>
    </x:row>
    <x:row r="14331">
      <x:c r="CL14331" t="str">
        <x:v>Workbook_Formula_Guard</x:v>
      </x:c>
      <x:c r="CM14331" t="str">
        <x:v>B1093</x:v>
      </x:c>
      <x:c r="CN14331" t="str">
        <x:v>N46</x:v>
      </x:c>
      <x:c r="CO14331" t="n">
        <x:f>IFERROR(IF(AND(TYPE('Workbook_Formula_Guard'!B1093)=TYPE(CN14331),ISBLANK('Workbook_Formula_Guard'!B1093)=ISBLANK(CN14331),EXACT('Workbook_Formula_Guard'!B1093,CN14331)),0,1),1)</x:f>
        <x:v>0</x:v>
      </x:c>
    </x:row>
    <x:row r="14332">
      <x:c r="CL14332" t="str">
        <x:v>Workbook_Formula_Guard</x:v>
      </x:c>
      <x:c r="CM14332" t="str">
        <x:v>C1093</x:v>
      </x:c>
      <x:c r="CN14332" t="str">
        <x:v>F:=$J46*N$25</x:v>
      </x:c>
      <x:c r="CO14332" t="n">
        <x:f>IFERROR(IF(AND(TYPE('Workbook_Formula_Guard'!C1093)=TYPE(CN14332),ISBLANK('Workbook_Formula_Guard'!C1093)=ISBLANK(CN14332),EXACT('Workbook_Formula_Guard'!C1093,CN14332)),0,1),1)</x:f>
        <x:v>0</x:v>
      </x:c>
    </x:row>
    <x:row r="14333">
      <x:c r="CL14333" t="str">
        <x:v>Workbook_Formula_Guard</x:v>
      </x:c>
      <x:c r="CM14333" t="str">
        <x:v>A1094</x:v>
      </x:c>
      <x:c r="CN14333" t="str">
        <x:v>Sensitivity_Analysis</x:v>
      </x:c>
      <x:c r="CO14333" t="n">
        <x:f>IFERROR(IF(AND(TYPE('Workbook_Formula_Guard'!A1094)=TYPE(CN14333),ISBLANK('Workbook_Formula_Guard'!A1094)=ISBLANK(CN14333),EXACT('Workbook_Formula_Guard'!A1094,CN14333)),0,1),1)</x:f>
        <x:v>0</x:v>
      </x:c>
    </x:row>
    <x:row r="14334">
      <x:c r="CL14334" t="str">
        <x:v>Workbook_Formula_Guard</x:v>
      </x:c>
      <x:c r="CM14334" t="str">
        <x:v>B1094</x:v>
      </x:c>
      <x:c r="CN14334" t="str">
        <x:v>O46</x:v>
      </x:c>
      <x:c r="CO14334" t="n">
        <x:f>IFERROR(IF(AND(TYPE('Workbook_Formula_Guard'!B1094)=TYPE(CN14334),ISBLANK('Workbook_Formula_Guard'!B1094)=ISBLANK(CN14334),EXACT('Workbook_Formula_Guard'!B1094,CN14334)),0,1),1)</x:f>
        <x:v>0</x:v>
      </x:c>
    </x:row>
    <x:row r="14335">
      <x:c r="CL14335" t="str">
        <x:v>Workbook_Formula_Guard</x:v>
      </x:c>
      <x:c r="CM14335" t="str">
        <x:v>C1094</x:v>
      </x:c>
      <x:c r="CN14335" t="str">
        <x:v>F:=$J46*O$25</x:v>
      </x:c>
      <x:c r="CO14335" t="n">
        <x:f>IFERROR(IF(AND(TYPE('Workbook_Formula_Guard'!C1094)=TYPE(CN14335),ISBLANK('Workbook_Formula_Guard'!C1094)=ISBLANK(CN14335),EXACT('Workbook_Formula_Guard'!C1094,CN14335)),0,1),1)</x:f>
        <x:v>0</x:v>
      </x:c>
    </x:row>
    <x:row r="14336">
      <x:c r="CL14336" t="str">
        <x:v>Workbook_Formula_Guard</x:v>
      </x:c>
      <x:c r="CM14336" t="str">
        <x:v>A1095</x:v>
      </x:c>
      <x:c r="CN14336" t="str">
        <x:v>Sensitivity_Analysis</x:v>
      </x:c>
      <x:c r="CO14336" t="n">
        <x:f>IFERROR(IF(AND(TYPE('Workbook_Formula_Guard'!A1095)=TYPE(CN14336),ISBLANK('Workbook_Formula_Guard'!A1095)=ISBLANK(CN14336),EXACT('Workbook_Formula_Guard'!A1095,CN14336)),0,1),1)</x:f>
        <x:v>0</x:v>
      </x:c>
    </x:row>
    <x:row r="14337">
      <x:c r="CL14337" t="str">
        <x:v>Workbook_Formula_Guard</x:v>
      </x:c>
      <x:c r="CM14337" t="str">
        <x:v>B1095</x:v>
      </x:c>
      <x:c r="CN14337" t="str">
        <x:v>P46</x:v>
      </x:c>
      <x:c r="CO14337" t="n">
        <x:f>IFERROR(IF(AND(TYPE('Workbook_Formula_Guard'!B1095)=TYPE(CN14337),ISBLANK('Workbook_Formula_Guard'!B1095)=ISBLANK(CN14337),EXACT('Workbook_Formula_Guard'!B1095,CN14337)),0,1),1)</x:f>
        <x:v>0</x:v>
      </x:c>
    </x:row>
    <x:row r="14338">
      <x:c r="CL14338" t="str">
        <x:v>Workbook_Formula_Guard</x:v>
      </x:c>
      <x:c r="CM14338" t="str">
        <x:v>C1095</x:v>
      </x:c>
      <x:c r="CN14338" t="str">
        <x:v>F:=$J46*P$25</x:v>
      </x:c>
      <x:c r="CO14338" t="n">
        <x:f>IFERROR(IF(AND(TYPE('Workbook_Formula_Guard'!C1095)=TYPE(CN14338),ISBLANK('Workbook_Formula_Guard'!C1095)=ISBLANK(CN14338),EXACT('Workbook_Formula_Guard'!C1095,CN14338)),0,1),1)</x:f>
        <x:v>0</x:v>
      </x:c>
    </x:row>
    <x:row r="14339">
      <x:c r="CL14339" t="str">
        <x:v>Workbook_Formula_Guard</x:v>
      </x:c>
      <x:c r="CM14339" t="str">
        <x:v>A1096</x:v>
      </x:c>
      <x:c r="CN14339" t="str">
        <x:v>Sensitivity_Analysis</x:v>
      </x:c>
      <x:c r="CO14339" t="n">
        <x:f>IFERROR(IF(AND(TYPE('Workbook_Formula_Guard'!A1096)=TYPE(CN14339),ISBLANK('Workbook_Formula_Guard'!A1096)=ISBLANK(CN14339),EXACT('Workbook_Formula_Guard'!A1096,CN14339)),0,1),1)</x:f>
        <x:v>0</x:v>
      </x:c>
    </x:row>
    <x:row r="14340">
      <x:c r="CL14340" t="str">
        <x:v>Workbook_Formula_Guard</x:v>
      </x:c>
      <x:c r="CM14340" t="str">
        <x:v>B1096</x:v>
      </x:c>
      <x:c r="CN14340" t="str">
        <x:v>Q46</x:v>
      </x:c>
      <x:c r="CO14340" t="n">
        <x:f>IFERROR(IF(AND(TYPE('Workbook_Formula_Guard'!B1096)=TYPE(CN14340),ISBLANK('Workbook_Formula_Guard'!B1096)=ISBLANK(CN14340),EXACT('Workbook_Formula_Guard'!B1096,CN14340)),0,1),1)</x:f>
        <x:v>0</x:v>
      </x:c>
    </x:row>
    <x:row r="14341">
      <x:c r="CL14341" t="str">
        <x:v>Workbook_Formula_Guard</x:v>
      </x:c>
      <x:c r="CM14341" t="str">
        <x:v>C1096</x:v>
      </x:c>
      <x:c r="CN14341" t="str">
        <x:v>F:=$J46*Q$25</x:v>
      </x:c>
      <x:c r="CO14341" t="n">
        <x:f>IFERROR(IF(AND(TYPE('Workbook_Formula_Guard'!C1096)=TYPE(CN14341),ISBLANK('Workbook_Formula_Guard'!C1096)=ISBLANK(CN14341),EXACT('Workbook_Formula_Guard'!C1096,CN14341)),0,1),1)</x:f>
        <x:v>0</x:v>
      </x:c>
    </x:row>
    <x:row r="14342">
      <x:c r="CL14342" t="str">
        <x:v>Workbook_Formula_Guard</x:v>
      </x:c>
      <x:c r="CM14342" t="str">
        <x:v>A1097</x:v>
      </x:c>
      <x:c r="CN14342" t="str">
        <x:v>Sensitivity_Analysis</x:v>
      </x:c>
      <x:c r="CO14342" t="n">
        <x:f>IFERROR(IF(AND(TYPE('Workbook_Formula_Guard'!A1097)=TYPE(CN14342),ISBLANK('Workbook_Formula_Guard'!A1097)=ISBLANK(CN14342),EXACT('Workbook_Formula_Guard'!A1097,CN14342)),0,1),1)</x:f>
        <x:v>0</x:v>
      </x:c>
    </x:row>
    <x:row r="14343">
      <x:c r="CL14343" t="str">
        <x:v>Workbook_Formula_Guard</x:v>
      </x:c>
      <x:c r="CM14343" t="str">
        <x:v>B1097</x:v>
      </x:c>
      <x:c r="CN14343" t="str">
        <x:v>J50</x:v>
      </x:c>
      <x:c r="CO14343" t="n">
        <x:f>IFERROR(IF(AND(TYPE('Workbook_Formula_Guard'!B1097)=TYPE(CN14343),ISBLANK('Workbook_Formula_Guard'!B1097)=ISBLANK(CN14343),EXACT('Workbook_Formula_Guard'!B1097,CN14343)),0,1),1)</x:f>
        <x:v>0</x:v>
      </x:c>
    </x:row>
    <x:row r="14344">
      <x:c r="CL14344" t="str">
        <x:v>Workbook_Formula_Guard</x:v>
      </x:c>
      <x:c r="CM14344" t="str">
        <x:v>C1097</x:v>
      </x:c>
      <x:c r="CN14344" t="str">
        <x:v>F:='PLSS_Local_Scope'!$E$12</x:v>
      </x:c>
      <x:c r="CO14344" t="n">
        <x:f>IFERROR(IF(AND(TYPE('Workbook_Formula_Guard'!C1097)=TYPE(CN14344),ISBLANK('Workbook_Formula_Guard'!C1097)=ISBLANK(CN14344),EXACT('Workbook_Formula_Guard'!C1097,CN14344)),0,1),1)</x:f>
        <x:v>0</x:v>
      </x:c>
    </x:row>
    <x:row r="14345">
      <x:c r="CL14345" t="str">
        <x:v>Workbook_Formula_Guard</x:v>
      </x:c>
      <x:c r="CM14345" t="str">
        <x:v>A1098</x:v>
      </x:c>
      <x:c r="CN14345" t="str">
        <x:v>Sensitivity_Analysis</x:v>
      </x:c>
      <x:c r="CO14345" t="n">
        <x:f>IFERROR(IF(AND(TYPE('Workbook_Formula_Guard'!A1098)=TYPE(CN14345),ISBLANK('Workbook_Formula_Guard'!A1098)=ISBLANK(CN14345),EXACT('Workbook_Formula_Guard'!A1098,CN14345)),0,1),1)</x:f>
        <x:v>0</x:v>
      </x:c>
    </x:row>
    <x:row r="14346">
      <x:c r="CL14346" t="str">
        <x:v>Workbook_Formula_Guard</x:v>
      </x:c>
      <x:c r="CM14346" t="str">
        <x:v>B1098</x:v>
      </x:c>
      <x:c r="CN14346" t="str">
        <x:v>K50</x:v>
      </x:c>
      <x:c r="CO14346" t="n">
        <x:f>IFERROR(IF(AND(TYPE('Workbook_Formula_Guard'!B1098)=TYPE(CN14346),ISBLANK('Workbook_Formula_Guard'!B1098)=ISBLANK(CN14346),EXACT('Workbook_Formula_Guard'!B1098,CN14346)),0,1),1)</x:f>
        <x:v>0</x:v>
      </x:c>
    </x:row>
    <x:row r="14347">
      <x:c r="CL14347" t="str">
        <x:v>Workbook_Formula_Guard</x:v>
      </x:c>
      <x:c r="CM14347" t="str">
        <x:v>C1098</x:v>
      </x:c>
      <x:c r="CN14347" t="str">
        <x:v>F:=$J50*K$27</x:v>
      </x:c>
      <x:c r="CO14347" t="n">
        <x:f>IFERROR(IF(AND(TYPE('Workbook_Formula_Guard'!C1098)=TYPE(CN14347),ISBLANK('Workbook_Formula_Guard'!C1098)=ISBLANK(CN14347),EXACT('Workbook_Formula_Guard'!C1098,CN14347)),0,1),1)</x:f>
        <x:v>0</x:v>
      </x:c>
    </x:row>
    <x:row r="14348">
      <x:c r="CL14348" t="str">
        <x:v>Workbook_Formula_Guard</x:v>
      </x:c>
      <x:c r="CM14348" t="str">
        <x:v>A1099</x:v>
      </x:c>
      <x:c r="CN14348" t="str">
        <x:v>Sensitivity_Analysis</x:v>
      </x:c>
      <x:c r="CO14348" t="n">
        <x:f>IFERROR(IF(AND(TYPE('Workbook_Formula_Guard'!A1099)=TYPE(CN14348),ISBLANK('Workbook_Formula_Guard'!A1099)=ISBLANK(CN14348),EXACT('Workbook_Formula_Guard'!A1099,CN14348)),0,1),1)</x:f>
        <x:v>0</x:v>
      </x:c>
    </x:row>
    <x:row r="14349">
      <x:c r="CL14349" t="str">
        <x:v>Workbook_Formula_Guard</x:v>
      </x:c>
      <x:c r="CM14349" t="str">
        <x:v>B1099</x:v>
      </x:c>
      <x:c r="CN14349" t="str">
        <x:v>L50</x:v>
      </x:c>
      <x:c r="CO14349" t="n">
        <x:f>IFERROR(IF(AND(TYPE('Workbook_Formula_Guard'!B1099)=TYPE(CN14349),ISBLANK('Workbook_Formula_Guard'!B1099)=ISBLANK(CN14349),EXACT('Workbook_Formula_Guard'!B1099,CN14349)),0,1),1)</x:f>
        <x:v>0</x:v>
      </x:c>
    </x:row>
    <x:row r="14350">
      <x:c r="CL14350" t="str">
        <x:v>Workbook_Formula_Guard</x:v>
      </x:c>
      <x:c r="CM14350" t="str">
        <x:v>C1099</x:v>
      </x:c>
      <x:c r="CN14350" t="str">
        <x:v>F:=$J50*L$27</x:v>
      </x:c>
      <x:c r="CO14350" t="n">
        <x:f>IFERROR(IF(AND(TYPE('Workbook_Formula_Guard'!C1099)=TYPE(CN14350),ISBLANK('Workbook_Formula_Guard'!C1099)=ISBLANK(CN14350),EXACT('Workbook_Formula_Guard'!C1099,CN14350)),0,1),1)</x:f>
        <x:v>0</x:v>
      </x:c>
    </x:row>
    <x:row r="14351">
      <x:c r="CL14351" t="str">
        <x:v>Workbook_Formula_Guard</x:v>
      </x:c>
      <x:c r="CM14351" t="str">
        <x:v>A1100</x:v>
      </x:c>
      <x:c r="CN14351" t="str">
        <x:v>Sensitivity_Analysis</x:v>
      </x:c>
      <x:c r="CO14351" t="n">
        <x:f>IFERROR(IF(AND(TYPE('Workbook_Formula_Guard'!A1100)=TYPE(CN14351),ISBLANK('Workbook_Formula_Guard'!A1100)=ISBLANK(CN14351),EXACT('Workbook_Formula_Guard'!A1100,CN14351)),0,1),1)</x:f>
        <x:v>0</x:v>
      </x:c>
    </x:row>
    <x:row r="14352">
      <x:c r="CL14352" t="str">
        <x:v>Workbook_Formula_Guard</x:v>
      </x:c>
      <x:c r="CM14352" t="str">
        <x:v>B1100</x:v>
      </x:c>
      <x:c r="CN14352" t="str">
        <x:v>M50</x:v>
      </x:c>
      <x:c r="CO14352" t="n">
        <x:f>IFERROR(IF(AND(TYPE('Workbook_Formula_Guard'!B1100)=TYPE(CN14352),ISBLANK('Workbook_Formula_Guard'!B1100)=ISBLANK(CN14352),EXACT('Workbook_Formula_Guard'!B1100,CN14352)),0,1),1)</x:f>
        <x:v>0</x:v>
      </x:c>
    </x:row>
    <x:row r="14353">
      <x:c r="CL14353" t="str">
        <x:v>Workbook_Formula_Guard</x:v>
      </x:c>
      <x:c r="CM14353" t="str">
        <x:v>C1100</x:v>
      </x:c>
      <x:c r="CN14353" t="str">
        <x:v>F:=$J50*M$27</x:v>
      </x:c>
      <x:c r="CO14353" t="n">
        <x:f>IFERROR(IF(AND(TYPE('Workbook_Formula_Guard'!C1100)=TYPE(CN14353),ISBLANK('Workbook_Formula_Guard'!C1100)=ISBLANK(CN14353),EXACT('Workbook_Formula_Guard'!C1100,CN14353)),0,1),1)</x:f>
        <x:v>0</x:v>
      </x:c>
    </x:row>
    <x:row r="14354">
      <x:c r="CL14354" t="str">
        <x:v>Workbook_Formula_Guard</x:v>
      </x:c>
      <x:c r="CM14354" t="str">
        <x:v>A1101</x:v>
      </x:c>
      <x:c r="CN14354" t="str">
        <x:v>Sensitivity_Analysis</x:v>
      </x:c>
      <x:c r="CO14354" t="n">
        <x:f>IFERROR(IF(AND(TYPE('Workbook_Formula_Guard'!A1101)=TYPE(CN14354),ISBLANK('Workbook_Formula_Guard'!A1101)=ISBLANK(CN14354),EXACT('Workbook_Formula_Guard'!A1101,CN14354)),0,1),1)</x:f>
        <x:v>0</x:v>
      </x:c>
    </x:row>
    <x:row r="14355">
      <x:c r="CL14355" t="str">
        <x:v>Workbook_Formula_Guard</x:v>
      </x:c>
      <x:c r="CM14355" t="str">
        <x:v>B1101</x:v>
      </x:c>
      <x:c r="CN14355" t="str">
        <x:v>N50</x:v>
      </x:c>
      <x:c r="CO14355" t="n">
        <x:f>IFERROR(IF(AND(TYPE('Workbook_Formula_Guard'!B1101)=TYPE(CN14355),ISBLANK('Workbook_Formula_Guard'!B1101)=ISBLANK(CN14355),EXACT('Workbook_Formula_Guard'!B1101,CN14355)),0,1),1)</x:f>
        <x:v>0</x:v>
      </x:c>
    </x:row>
    <x:row r="14356">
      <x:c r="CL14356" t="str">
        <x:v>Workbook_Formula_Guard</x:v>
      </x:c>
      <x:c r="CM14356" t="str">
        <x:v>C1101</x:v>
      </x:c>
      <x:c r="CN14356" t="str">
        <x:v>F:=$J50*N$27</x:v>
      </x:c>
      <x:c r="CO14356" t="n">
        <x:f>IFERROR(IF(AND(TYPE('Workbook_Formula_Guard'!C1101)=TYPE(CN14356),ISBLANK('Workbook_Formula_Guard'!C1101)=ISBLANK(CN14356),EXACT('Workbook_Formula_Guard'!C1101,CN14356)),0,1),1)</x:f>
        <x:v>0</x:v>
      </x:c>
    </x:row>
    <x:row r="14357">
      <x:c r="CL14357" t="str">
        <x:v>Workbook_Formula_Guard</x:v>
      </x:c>
      <x:c r="CM14357" t="str">
        <x:v>A1102</x:v>
      </x:c>
      <x:c r="CN14357" t="str">
        <x:v>Sensitivity_Analysis</x:v>
      </x:c>
      <x:c r="CO14357" t="n">
        <x:f>IFERROR(IF(AND(TYPE('Workbook_Formula_Guard'!A1102)=TYPE(CN14357),ISBLANK('Workbook_Formula_Guard'!A1102)=ISBLANK(CN14357),EXACT('Workbook_Formula_Guard'!A1102,CN14357)),0,1),1)</x:f>
        <x:v>0</x:v>
      </x:c>
    </x:row>
    <x:row r="14358">
      <x:c r="CL14358" t="str">
        <x:v>Workbook_Formula_Guard</x:v>
      </x:c>
      <x:c r="CM14358" t="str">
        <x:v>B1102</x:v>
      </x:c>
      <x:c r="CN14358" t="str">
        <x:v>O50</x:v>
      </x:c>
      <x:c r="CO14358" t="n">
        <x:f>IFERROR(IF(AND(TYPE('Workbook_Formula_Guard'!B1102)=TYPE(CN14358),ISBLANK('Workbook_Formula_Guard'!B1102)=ISBLANK(CN14358),EXACT('Workbook_Formula_Guard'!B1102,CN14358)),0,1),1)</x:f>
        <x:v>0</x:v>
      </x:c>
    </x:row>
    <x:row r="14359">
      <x:c r="CL14359" t="str">
        <x:v>Workbook_Formula_Guard</x:v>
      </x:c>
      <x:c r="CM14359" t="str">
        <x:v>C1102</x:v>
      </x:c>
      <x:c r="CN14359" t="str">
        <x:v>F:=$J50*O$27</x:v>
      </x:c>
      <x:c r="CO14359" t="n">
        <x:f>IFERROR(IF(AND(TYPE('Workbook_Formula_Guard'!C1102)=TYPE(CN14359),ISBLANK('Workbook_Formula_Guard'!C1102)=ISBLANK(CN14359),EXACT('Workbook_Formula_Guard'!C1102,CN14359)),0,1),1)</x:f>
        <x:v>0</x:v>
      </x:c>
    </x:row>
    <x:row r="14360">
      <x:c r="CL14360" t="str">
        <x:v>Workbook_Formula_Guard</x:v>
      </x:c>
      <x:c r="CM14360" t="str">
        <x:v>A1103</x:v>
      </x:c>
      <x:c r="CN14360" t="str">
        <x:v>Sensitivity_Analysis</x:v>
      </x:c>
      <x:c r="CO14360" t="n">
        <x:f>IFERROR(IF(AND(TYPE('Workbook_Formula_Guard'!A1103)=TYPE(CN14360),ISBLANK('Workbook_Formula_Guard'!A1103)=ISBLANK(CN14360),EXACT('Workbook_Formula_Guard'!A1103,CN14360)),0,1),1)</x:f>
        <x:v>0</x:v>
      </x:c>
    </x:row>
    <x:row r="14361">
      <x:c r="CL14361" t="str">
        <x:v>Workbook_Formula_Guard</x:v>
      </x:c>
      <x:c r="CM14361" t="str">
        <x:v>B1103</x:v>
      </x:c>
      <x:c r="CN14361" t="str">
        <x:v>P50</x:v>
      </x:c>
      <x:c r="CO14361" t="n">
        <x:f>IFERROR(IF(AND(TYPE('Workbook_Formula_Guard'!B1103)=TYPE(CN14361),ISBLANK('Workbook_Formula_Guard'!B1103)=ISBLANK(CN14361),EXACT('Workbook_Formula_Guard'!B1103,CN14361)),0,1),1)</x:f>
        <x:v>0</x:v>
      </x:c>
    </x:row>
    <x:row r="14362">
      <x:c r="CL14362" t="str">
        <x:v>Workbook_Formula_Guard</x:v>
      </x:c>
      <x:c r="CM14362" t="str">
        <x:v>C1103</x:v>
      </x:c>
      <x:c r="CN14362" t="str">
        <x:v>F:=$J50*P$27</x:v>
      </x:c>
      <x:c r="CO14362" t="n">
        <x:f>IFERROR(IF(AND(TYPE('Workbook_Formula_Guard'!C1103)=TYPE(CN14362),ISBLANK('Workbook_Formula_Guard'!C1103)=ISBLANK(CN14362),EXACT('Workbook_Formula_Guard'!C1103,CN14362)),0,1),1)</x:f>
        <x:v>0</x:v>
      </x:c>
    </x:row>
    <x:row r="14363">
      <x:c r="CL14363" t="str">
        <x:v>Workbook_Formula_Guard</x:v>
      </x:c>
      <x:c r="CM14363" t="str">
        <x:v>A1104</x:v>
      </x:c>
      <x:c r="CN14363" t="str">
        <x:v>Sensitivity_Analysis</x:v>
      </x:c>
      <x:c r="CO14363" t="n">
        <x:f>IFERROR(IF(AND(TYPE('Workbook_Formula_Guard'!A1104)=TYPE(CN14363),ISBLANK('Workbook_Formula_Guard'!A1104)=ISBLANK(CN14363),EXACT('Workbook_Formula_Guard'!A1104,CN14363)),0,1),1)</x:f>
        <x:v>0</x:v>
      </x:c>
    </x:row>
    <x:row r="14364">
      <x:c r="CL14364" t="str">
        <x:v>Workbook_Formula_Guard</x:v>
      </x:c>
      <x:c r="CM14364" t="str">
        <x:v>B1104</x:v>
      </x:c>
      <x:c r="CN14364" t="str">
        <x:v>Q50</x:v>
      </x:c>
      <x:c r="CO14364" t="n">
        <x:f>IFERROR(IF(AND(TYPE('Workbook_Formula_Guard'!B1104)=TYPE(CN14364),ISBLANK('Workbook_Formula_Guard'!B1104)=ISBLANK(CN14364),EXACT('Workbook_Formula_Guard'!B1104,CN14364)),0,1),1)</x:f>
        <x:v>0</x:v>
      </x:c>
    </x:row>
    <x:row r="14365">
      <x:c r="CL14365" t="str">
        <x:v>Workbook_Formula_Guard</x:v>
      </x:c>
      <x:c r="CM14365" t="str">
        <x:v>C1104</x:v>
      </x:c>
      <x:c r="CN14365" t="str">
        <x:v>F:=$J50*Q$27</x:v>
      </x:c>
      <x:c r="CO14365" t="n">
        <x:f>IFERROR(IF(AND(TYPE('Workbook_Formula_Guard'!C1104)=TYPE(CN14365),ISBLANK('Workbook_Formula_Guard'!C1104)=ISBLANK(CN14365),EXACT('Workbook_Formula_Guard'!C1104,CN14365)),0,1),1)</x:f>
        <x:v>0</x:v>
      </x:c>
    </x:row>
    <x:row r="14366">
      <x:c r="CL14366" t="str">
        <x:v>Workbook_Formula_Guard</x:v>
      </x:c>
      <x:c r="CM14366" t="str">
        <x:v>A1105</x:v>
      </x:c>
      <x:c r="CN14366" t="str">
        <x:v>Sensitivity_Analysis</x:v>
      </x:c>
      <x:c r="CO14366" t="n">
        <x:f>IFERROR(IF(AND(TYPE('Workbook_Formula_Guard'!A1105)=TYPE(CN14366),ISBLANK('Workbook_Formula_Guard'!A1105)=ISBLANK(CN14366),EXACT('Workbook_Formula_Guard'!A1105,CN14366)),0,1),1)</x:f>
        <x:v>0</x:v>
      </x:c>
    </x:row>
    <x:row r="14367">
      <x:c r="CL14367" t="str">
        <x:v>Workbook_Formula_Guard</x:v>
      </x:c>
      <x:c r="CM14367" t="str">
        <x:v>B1105</x:v>
      </x:c>
      <x:c r="CN14367" t="str">
        <x:v>J51</x:v>
      </x:c>
      <x:c r="CO14367" t="n">
        <x:f>IFERROR(IF(AND(TYPE('Workbook_Formula_Guard'!B1105)=TYPE(CN14367),ISBLANK('Workbook_Formula_Guard'!B1105)=ISBLANK(CN14367),EXACT('Workbook_Formula_Guard'!B1105,CN14367)),0,1),1)</x:f>
        <x:v>0</x:v>
      </x:c>
    </x:row>
    <x:row r="14368">
      <x:c r="CL14368" t="str">
        <x:v>Workbook_Formula_Guard</x:v>
      </x:c>
      <x:c r="CM14368" t="str">
        <x:v>C1105</x:v>
      </x:c>
      <x:c r="CN14368" t="str">
        <x:v>F:='PLSS_Local_Scope'!$E$13</x:v>
      </x:c>
      <x:c r="CO14368" t="n">
        <x:f>IFERROR(IF(AND(TYPE('Workbook_Formula_Guard'!C1105)=TYPE(CN14368),ISBLANK('Workbook_Formula_Guard'!C1105)=ISBLANK(CN14368),EXACT('Workbook_Formula_Guard'!C1105,CN14368)),0,1),1)</x:f>
        <x:v>0</x:v>
      </x:c>
    </x:row>
    <x:row r="14369">
      <x:c r="CL14369" t="str">
        <x:v>Workbook_Formula_Guard</x:v>
      </x:c>
      <x:c r="CM14369" t="str">
        <x:v>A1106</x:v>
      </x:c>
      <x:c r="CN14369" t="str">
        <x:v>Sensitivity_Analysis</x:v>
      </x:c>
      <x:c r="CO14369" t="n">
        <x:f>IFERROR(IF(AND(TYPE('Workbook_Formula_Guard'!A1106)=TYPE(CN14369),ISBLANK('Workbook_Formula_Guard'!A1106)=ISBLANK(CN14369),EXACT('Workbook_Formula_Guard'!A1106,CN14369)),0,1),1)</x:f>
        <x:v>0</x:v>
      </x:c>
    </x:row>
    <x:row r="14370">
      <x:c r="CL14370" t="str">
        <x:v>Workbook_Formula_Guard</x:v>
      </x:c>
      <x:c r="CM14370" t="str">
        <x:v>B1106</x:v>
      </x:c>
      <x:c r="CN14370" t="str">
        <x:v>K51</x:v>
      </x:c>
      <x:c r="CO14370" t="n">
        <x:f>IFERROR(IF(AND(TYPE('Workbook_Formula_Guard'!B1106)=TYPE(CN14370),ISBLANK('Workbook_Formula_Guard'!B1106)=ISBLANK(CN14370),EXACT('Workbook_Formula_Guard'!B1106,CN14370)),0,1),1)</x:f>
        <x:v>0</x:v>
      </x:c>
    </x:row>
    <x:row r="14371">
      <x:c r="CL14371" t="str">
        <x:v>Workbook_Formula_Guard</x:v>
      </x:c>
      <x:c r="CM14371" t="str">
        <x:v>C1106</x:v>
      </x:c>
      <x:c r="CN14371" t="str">
        <x:v>F:=$J51*K$27</x:v>
      </x:c>
      <x:c r="CO14371" t="n">
        <x:f>IFERROR(IF(AND(TYPE('Workbook_Formula_Guard'!C1106)=TYPE(CN14371),ISBLANK('Workbook_Formula_Guard'!C1106)=ISBLANK(CN14371),EXACT('Workbook_Formula_Guard'!C1106,CN14371)),0,1),1)</x:f>
        <x:v>0</x:v>
      </x:c>
    </x:row>
    <x:row r="14372">
      <x:c r="CL14372" t="str">
        <x:v>Workbook_Formula_Guard</x:v>
      </x:c>
      <x:c r="CM14372" t="str">
        <x:v>A1107</x:v>
      </x:c>
      <x:c r="CN14372" t="str">
        <x:v>Sensitivity_Analysis</x:v>
      </x:c>
      <x:c r="CO14372" t="n">
        <x:f>IFERROR(IF(AND(TYPE('Workbook_Formula_Guard'!A1107)=TYPE(CN14372),ISBLANK('Workbook_Formula_Guard'!A1107)=ISBLANK(CN14372),EXACT('Workbook_Formula_Guard'!A1107,CN14372)),0,1),1)</x:f>
        <x:v>0</x:v>
      </x:c>
    </x:row>
    <x:row r="14373">
      <x:c r="CL14373" t="str">
        <x:v>Workbook_Formula_Guard</x:v>
      </x:c>
      <x:c r="CM14373" t="str">
        <x:v>B1107</x:v>
      </x:c>
      <x:c r="CN14373" t="str">
        <x:v>L51</x:v>
      </x:c>
      <x:c r="CO14373" t="n">
        <x:f>IFERROR(IF(AND(TYPE('Workbook_Formula_Guard'!B1107)=TYPE(CN14373),ISBLANK('Workbook_Formula_Guard'!B1107)=ISBLANK(CN14373),EXACT('Workbook_Formula_Guard'!B1107,CN14373)),0,1),1)</x:f>
        <x:v>0</x:v>
      </x:c>
    </x:row>
    <x:row r="14374">
      <x:c r="CL14374" t="str">
        <x:v>Workbook_Formula_Guard</x:v>
      </x:c>
      <x:c r="CM14374" t="str">
        <x:v>C1107</x:v>
      </x:c>
      <x:c r="CN14374" t="str">
        <x:v>F:=$J51*L$27</x:v>
      </x:c>
      <x:c r="CO14374" t="n">
        <x:f>IFERROR(IF(AND(TYPE('Workbook_Formula_Guard'!C1107)=TYPE(CN14374),ISBLANK('Workbook_Formula_Guard'!C1107)=ISBLANK(CN14374),EXACT('Workbook_Formula_Guard'!C1107,CN14374)),0,1),1)</x:f>
        <x:v>0</x:v>
      </x:c>
    </x:row>
    <x:row r="14375">
      <x:c r="CL14375" t="str">
        <x:v>Workbook_Formula_Guard</x:v>
      </x:c>
      <x:c r="CM14375" t="str">
        <x:v>A1108</x:v>
      </x:c>
      <x:c r="CN14375" t="str">
        <x:v>Sensitivity_Analysis</x:v>
      </x:c>
      <x:c r="CO14375" t="n">
        <x:f>IFERROR(IF(AND(TYPE('Workbook_Formula_Guard'!A1108)=TYPE(CN14375),ISBLANK('Workbook_Formula_Guard'!A1108)=ISBLANK(CN14375),EXACT('Workbook_Formula_Guard'!A1108,CN14375)),0,1),1)</x:f>
        <x:v>0</x:v>
      </x:c>
    </x:row>
    <x:row r="14376">
      <x:c r="CL14376" t="str">
        <x:v>Workbook_Formula_Guard</x:v>
      </x:c>
      <x:c r="CM14376" t="str">
        <x:v>B1108</x:v>
      </x:c>
      <x:c r="CN14376" t="str">
        <x:v>M51</x:v>
      </x:c>
      <x:c r="CO14376" t="n">
        <x:f>IFERROR(IF(AND(TYPE('Workbook_Formula_Guard'!B1108)=TYPE(CN14376),ISBLANK('Workbook_Formula_Guard'!B1108)=ISBLANK(CN14376),EXACT('Workbook_Formula_Guard'!B1108,CN14376)),0,1),1)</x:f>
        <x:v>0</x:v>
      </x:c>
    </x:row>
    <x:row r="14377">
      <x:c r="CL14377" t="str">
        <x:v>Workbook_Formula_Guard</x:v>
      </x:c>
      <x:c r="CM14377" t="str">
        <x:v>C1108</x:v>
      </x:c>
      <x:c r="CN14377" t="str">
        <x:v>F:=$J51*M$27</x:v>
      </x:c>
      <x:c r="CO14377" t="n">
        <x:f>IFERROR(IF(AND(TYPE('Workbook_Formula_Guard'!C1108)=TYPE(CN14377),ISBLANK('Workbook_Formula_Guard'!C1108)=ISBLANK(CN14377),EXACT('Workbook_Formula_Guard'!C1108,CN14377)),0,1),1)</x:f>
        <x:v>0</x:v>
      </x:c>
    </x:row>
    <x:row r="14378">
      <x:c r="CL14378" t="str">
        <x:v>Workbook_Formula_Guard</x:v>
      </x:c>
      <x:c r="CM14378" t="str">
        <x:v>A1109</x:v>
      </x:c>
      <x:c r="CN14378" t="str">
        <x:v>Sensitivity_Analysis</x:v>
      </x:c>
      <x:c r="CO14378" t="n">
        <x:f>IFERROR(IF(AND(TYPE('Workbook_Formula_Guard'!A1109)=TYPE(CN14378),ISBLANK('Workbook_Formula_Guard'!A1109)=ISBLANK(CN14378),EXACT('Workbook_Formula_Guard'!A1109,CN14378)),0,1),1)</x:f>
        <x:v>0</x:v>
      </x:c>
    </x:row>
    <x:row r="14379">
      <x:c r="CL14379" t="str">
        <x:v>Workbook_Formula_Guard</x:v>
      </x:c>
      <x:c r="CM14379" t="str">
        <x:v>B1109</x:v>
      </x:c>
      <x:c r="CN14379" t="str">
        <x:v>N51</x:v>
      </x:c>
      <x:c r="CO14379" t="n">
        <x:f>IFERROR(IF(AND(TYPE('Workbook_Formula_Guard'!B1109)=TYPE(CN14379),ISBLANK('Workbook_Formula_Guard'!B1109)=ISBLANK(CN14379),EXACT('Workbook_Formula_Guard'!B1109,CN14379)),0,1),1)</x:f>
        <x:v>0</x:v>
      </x:c>
    </x:row>
    <x:row r="14380">
      <x:c r="CL14380" t="str">
        <x:v>Workbook_Formula_Guard</x:v>
      </x:c>
      <x:c r="CM14380" t="str">
        <x:v>C1109</x:v>
      </x:c>
      <x:c r="CN14380" t="str">
        <x:v>F:=$J51*N$27</x:v>
      </x:c>
      <x:c r="CO14380" t="n">
        <x:f>IFERROR(IF(AND(TYPE('Workbook_Formula_Guard'!C1109)=TYPE(CN14380),ISBLANK('Workbook_Formula_Guard'!C1109)=ISBLANK(CN14380),EXACT('Workbook_Formula_Guard'!C1109,CN14380)),0,1),1)</x:f>
        <x:v>0</x:v>
      </x:c>
    </x:row>
    <x:row r="14381">
      <x:c r="CL14381" t="str">
        <x:v>Workbook_Formula_Guard</x:v>
      </x:c>
      <x:c r="CM14381" t="str">
        <x:v>A1110</x:v>
      </x:c>
      <x:c r="CN14381" t="str">
        <x:v>Sensitivity_Analysis</x:v>
      </x:c>
      <x:c r="CO14381" t="n">
        <x:f>IFERROR(IF(AND(TYPE('Workbook_Formula_Guard'!A1110)=TYPE(CN14381),ISBLANK('Workbook_Formula_Guard'!A1110)=ISBLANK(CN14381),EXACT('Workbook_Formula_Guard'!A1110,CN14381)),0,1),1)</x:f>
        <x:v>0</x:v>
      </x:c>
    </x:row>
    <x:row r="14382">
      <x:c r="CL14382" t="str">
        <x:v>Workbook_Formula_Guard</x:v>
      </x:c>
      <x:c r="CM14382" t="str">
        <x:v>B1110</x:v>
      </x:c>
      <x:c r="CN14382" t="str">
        <x:v>O51</x:v>
      </x:c>
      <x:c r="CO14382" t="n">
        <x:f>IFERROR(IF(AND(TYPE('Workbook_Formula_Guard'!B1110)=TYPE(CN14382),ISBLANK('Workbook_Formula_Guard'!B1110)=ISBLANK(CN14382),EXACT('Workbook_Formula_Guard'!B1110,CN14382)),0,1),1)</x:f>
        <x:v>0</x:v>
      </x:c>
    </x:row>
    <x:row r="14383">
      <x:c r="CL14383" t="str">
        <x:v>Workbook_Formula_Guard</x:v>
      </x:c>
      <x:c r="CM14383" t="str">
        <x:v>C1110</x:v>
      </x:c>
      <x:c r="CN14383" t="str">
        <x:v>F:=$J51*O$27</x:v>
      </x:c>
      <x:c r="CO14383" t="n">
        <x:f>IFERROR(IF(AND(TYPE('Workbook_Formula_Guard'!C1110)=TYPE(CN14383),ISBLANK('Workbook_Formula_Guard'!C1110)=ISBLANK(CN14383),EXACT('Workbook_Formula_Guard'!C1110,CN14383)),0,1),1)</x:f>
        <x:v>0</x:v>
      </x:c>
    </x:row>
    <x:row r="14384">
      <x:c r="CL14384" t="str">
        <x:v>Workbook_Formula_Guard</x:v>
      </x:c>
      <x:c r="CM14384" t="str">
        <x:v>A1111</x:v>
      </x:c>
      <x:c r="CN14384" t="str">
        <x:v>Sensitivity_Analysis</x:v>
      </x:c>
      <x:c r="CO14384" t="n">
        <x:f>IFERROR(IF(AND(TYPE('Workbook_Formula_Guard'!A1111)=TYPE(CN14384),ISBLANK('Workbook_Formula_Guard'!A1111)=ISBLANK(CN14384),EXACT('Workbook_Formula_Guard'!A1111,CN14384)),0,1),1)</x:f>
        <x:v>0</x:v>
      </x:c>
    </x:row>
    <x:row r="14385">
      <x:c r="CL14385" t="str">
        <x:v>Workbook_Formula_Guard</x:v>
      </x:c>
      <x:c r="CM14385" t="str">
        <x:v>B1111</x:v>
      </x:c>
      <x:c r="CN14385" t="str">
        <x:v>P51</x:v>
      </x:c>
      <x:c r="CO14385" t="n">
        <x:f>IFERROR(IF(AND(TYPE('Workbook_Formula_Guard'!B1111)=TYPE(CN14385),ISBLANK('Workbook_Formula_Guard'!B1111)=ISBLANK(CN14385),EXACT('Workbook_Formula_Guard'!B1111,CN14385)),0,1),1)</x:f>
        <x:v>0</x:v>
      </x:c>
    </x:row>
    <x:row r="14386">
      <x:c r="CL14386" t="str">
        <x:v>Workbook_Formula_Guard</x:v>
      </x:c>
      <x:c r="CM14386" t="str">
        <x:v>C1111</x:v>
      </x:c>
      <x:c r="CN14386" t="str">
        <x:v>F:=$J51*P$27</x:v>
      </x:c>
      <x:c r="CO14386" t="n">
        <x:f>IFERROR(IF(AND(TYPE('Workbook_Formula_Guard'!C1111)=TYPE(CN14386),ISBLANK('Workbook_Formula_Guard'!C1111)=ISBLANK(CN14386),EXACT('Workbook_Formula_Guard'!C1111,CN14386)),0,1),1)</x:f>
        <x:v>0</x:v>
      </x:c>
    </x:row>
    <x:row r="14387">
      <x:c r="CL14387" t="str">
        <x:v>Workbook_Formula_Guard</x:v>
      </x:c>
      <x:c r="CM14387" t="str">
        <x:v>A1112</x:v>
      </x:c>
      <x:c r="CN14387" t="str">
        <x:v>Sensitivity_Analysis</x:v>
      </x:c>
      <x:c r="CO14387" t="n">
        <x:f>IFERROR(IF(AND(TYPE('Workbook_Formula_Guard'!A1112)=TYPE(CN14387),ISBLANK('Workbook_Formula_Guard'!A1112)=ISBLANK(CN14387),EXACT('Workbook_Formula_Guard'!A1112,CN14387)),0,1),1)</x:f>
        <x:v>0</x:v>
      </x:c>
    </x:row>
    <x:row r="14388">
      <x:c r="CL14388" t="str">
        <x:v>Workbook_Formula_Guard</x:v>
      </x:c>
      <x:c r="CM14388" t="str">
        <x:v>B1112</x:v>
      </x:c>
      <x:c r="CN14388" t="str">
        <x:v>Q51</x:v>
      </x:c>
      <x:c r="CO14388" t="n">
        <x:f>IFERROR(IF(AND(TYPE('Workbook_Formula_Guard'!B1112)=TYPE(CN14388),ISBLANK('Workbook_Formula_Guard'!B1112)=ISBLANK(CN14388),EXACT('Workbook_Formula_Guard'!B1112,CN14388)),0,1),1)</x:f>
        <x:v>0</x:v>
      </x:c>
    </x:row>
    <x:row r="14389">
      <x:c r="CL14389" t="str">
        <x:v>Workbook_Formula_Guard</x:v>
      </x:c>
      <x:c r="CM14389" t="str">
        <x:v>C1112</x:v>
      </x:c>
      <x:c r="CN14389" t="str">
        <x:v>F:=$J51*Q$27</x:v>
      </x:c>
      <x:c r="CO14389" t="n">
        <x:f>IFERROR(IF(AND(TYPE('Workbook_Formula_Guard'!C1112)=TYPE(CN14389),ISBLANK('Workbook_Formula_Guard'!C1112)=ISBLANK(CN14389),EXACT('Workbook_Formula_Guard'!C1112,CN14389)),0,1),1)</x:f>
        <x:v>0</x:v>
      </x:c>
    </x:row>
    <x:row r="14390">
      <x:c r="CL14390" t="str">
        <x:v>Workbook_Formula_Guard</x:v>
      </x:c>
      <x:c r="CM14390" t="str">
        <x:v>A1113</x:v>
      </x:c>
      <x:c r="CN14390" t="str">
        <x:v>Sensitivity_Analysis</x:v>
      </x:c>
      <x:c r="CO14390" t="n">
        <x:f>IFERROR(IF(AND(TYPE('Workbook_Formula_Guard'!A1113)=TYPE(CN14390),ISBLANK('Workbook_Formula_Guard'!A1113)=ISBLANK(CN14390),EXACT('Workbook_Formula_Guard'!A1113,CN14390)),0,1),1)</x:f>
        <x:v>0</x:v>
      </x:c>
    </x:row>
    <x:row r="14391">
      <x:c r="CL14391" t="str">
        <x:v>Workbook_Formula_Guard</x:v>
      </x:c>
      <x:c r="CM14391" t="str">
        <x:v>B1113</x:v>
      </x:c>
      <x:c r="CN14391" t="str">
        <x:v>J52</x:v>
      </x:c>
      <x:c r="CO14391" t="n">
        <x:f>IFERROR(IF(AND(TYPE('Workbook_Formula_Guard'!B1113)=TYPE(CN14391),ISBLANK('Workbook_Formula_Guard'!B1113)=ISBLANK(CN14391),EXACT('Workbook_Formula_Guard'!B1113,CN14391)),0,1),1)</x:f>
        <x:v>0</x:v>
      </x:c>
    </x:row>
    <x:row r="14392">
      <x:c r="CL14392" t="str">
        <x:v>Workbook_Formula_Guard</x:v>
      </x:c>
      <x:c r="CM14392" t="str">
        <x:v>C1113</x:v>
      </x:c>
      <x:c r="CN14392" t="str">
        <x:v>F:='PLSS_Local_Scope'!$E$14</x:v>
      </x:c>
      <x:c r="CO14392" t="n">
        <x:f>IFERROR(IF(AND(TYPE('Workbook_Formula_Guard'!C1113)=TYPE(CN14392),ISBLANK('Workbook_Formula_Guard'!C1113)=ISBLANK(CN14392),EXACT('Workbook_Formula_Guard'!C1113,CN14392)),0,1),1)</x:f>
        <x:v>0</x:v>
      </x:c>
    </x:row>
    <x:row r="14393">
      <x:c r="CL14393" t="str">
        <x:v>Workbook_Formula_Guard</x:v>
      </x:c>
      <x:c r="CM14393" t="str">
        <x:v>A1114</x:v>
      </x:c>
      <x:c r="CN14393" t="str">
        <x:v>Sensitivity_Analysis</x:v>
      </x:c>
      <x:c r="CO14393" t="n">
        <x:f>IFERROR(IF(AND(TYPE('Workbook_Formula_Guard'!A1114)=TYPE(CN14393),ISBLANK('Workbook_Formula_Guard'!A1114)=ISBLANK(CN14393),EXACT('Workbook_Formula_Guard'!A1114,CN14393)),0,1),1)</x:f>
        <x:v>0</x:v>
      </x:c>
    </x:row>
    <x:row r="14394">
      <x:c r="CL14394" t="str">
        <x:v>Workbook_Formula_Guard</x:v>
      </x:c>
      <x:c r="CM14394" t="str">
        <x:v>B1114</x:v>
      </x:c>
      <x:c r="CN14394" t="str">
        <x:v>K52</x:v>
      </x:c>
      <x:c r="CO14394" t="n">
        <x:f>IFERROR(IF(AND(TYPE('Workbook_Formula_Guard'!B1114)=TYPE(CN14394),ISBLANK('Workbook_Formula_Guard'!B1114)=ISBLANK(CN14394),EXACT('Workbook_Formula_Guard'!B1114,CN14394)),0,1),1)</x:f>
        <x:v>0</x:v>
      </x:c>
    </x:row>
    <x:row r="14395">
      <x:c r="CL14395" t="str">
        <x:v>Workbook_Formula_Guard</x:v>
      </x:c>
      <x:c r="CM14395" t="str">
        <x:v>C1114</x:v>
      </x:c>
      <x:c r="CN14395" t="str">
        <x:v>F:=$J52*K$27</x:v>
      </x:c>
      <x:c r="CO14395" t="n">
        <x:f>IFERROR(IF(AND(TYPE('Workbook_Formula_Guard'!C1114)=TYPE(CN14395),ISBLANK('Workbook_Formula_Guard'!C1114)=ISBLANK(CN14395),EXACT('Workbook_Formula_Guard'!C1114,CN14395)),0,1),1)</x:f>
        <x:v>0</x:v>
      </x:c>
    </x:row>
    <x:row r="14396">
      <x:c r="CL14396" t="str">
        <x:v>Workbook_Formula_Guard</x:v>
      </x:c>
      <x:c r="CM14396" t="str">
        <x:v>A1115</x:v>
      </x:c>
      <x:c r="CN14396" t="str">
        <x:v>Sensitivity_Analysis</x:v>
      </x:c>
      <x:c r="CO14396" t="n">
        <x:f>IFERROR(IF(AND(TYPE('Workbook_Formula_Guard'!A1115)=TYPE(CN14396),ISBLANK('Workbook_Formula_Guard'!A1115)=ISBLANK(CN14396),EXACT('Workbook_Formula_Guard'!A1115,CN14396)),0,1),1)</x:f>
        <x:v>0</x:v>
      </x:c>
    </x:row>
    <x:row r="14397">
      <x:c r="CL14397" t="str">
        <x:v>Workbook_Formula_Guard</x:v>
      </x:c>
      <x:c r="CM14397" t="str">
        <x:v>B1115</x:v>
      </x:c>
      <x:c r="CN14397" t="str">
        <x:v>L52</x:v>
      </x:c>
      <x:c r="CO14397" t="n">
        <x:f>IFERROR(IF(AND(TYPE('Workbook_Formula_Guard'!B1115)=TYPE(CN14397),ISBLANK('Workbook_Formula_Guard'!B1115)=ISBLANK(CN14397),EXACT('Workbook_Formula_Guard'!B1115,CN14397)),0,1),1)</x:f>
        <x:v>0</x:v>
      </x:c>
    </x:row>
    <x:row r="14398">
      <x:c r="CL14398" t="str">
        <x:v>Workbook_Formula_Guard</x:v>
      </x:c>
      <x:c r="CM14398" t="str">
        <x:v>C1115</x:v>
      </x:c>
      <x:c r="CN14398" t="str">
        <x:v>F:=$J52*L$27</x:v>
      </x:c>
      <x:c r="CO14398" t="n">
        <x:f>IFERROR(IF(AND(TYPE('Workbook_Formula_Guard'!C1115)=TYPE(CN14398),ISBLANK('Workbook_Formula_Guard'!C1115)=ISBLANK(CN14398),EXACT('Workbook_Formula_Guard'!C1115,CN14398)),0,1),1)</x:f>
        <x:v>0</x:v>
      </x:c>
    </x:row>
    <x:row r="14399">
      <x:c r="CL14399" t="str">
        <x:v>Workbook_Formula_Guard</x:v>
      </x:c>
      <x:c r="CM14399" t="str">
        <x:v>A1116</x:v>
      </x:c>
      <x:c r="CN14399" t="str">
        <x:v>Sensitivity_Analysis</x:v>
      </x:c>
      <x:c r="CO14399" t="n">
        <x:f>IFERROR(IF(AND(TYPE('Workbook_Formula_Guard'!A1116)=TYPE(CN14399),ISBLANK('Workbook_Formula_Guard'!A1116)=ISBLANK(CN14399),EXACT('Workbook_Formula_Guard'!A1116,CN14399)),0,1),1)</x:f>
        <x:v>0</x:v>
      </x:c>
    </x:row>
    <x:row r="14400">
      <x:c r="CL14400" t="str">
        <x:v>Workbook_Formula_Guard</x:v>
      </x:c>
      <x:c r="CM14400" t="str">
        <x:v>B1116</x:v>
      </x:c>
      <x:c r="CN14400" t="str">
        <x:v>M52</x:v>
      </x:c>
      <x:c r="CO14400" t="n">
        <x:f>IFERROR(IF(AND(TYPE('Workbook_Formula_Guard'!B1116)=TYPE(CN14400),ISBLANK('Workbook_Formula_Guard'!B1116)=ISBLANK(CN14400),EXACT('Workbook_Formula_Guard'!B1116,CN14400)),0,1),1)</x:f>
        <x:v>0</x:v>
      </x:c>
    </x:row>
    <x:row r="14401">
      <x:c r="CL14401" t="str">
        <x:v>Workbook_Formula_Guard</x:v>
      </x:c>
      <x:c r="CM14401" t="str">
        <x:v>C1116</x:v>
      </x:c>
      <x:c r="CN14401" t="str">
        <x:v>F:=$J52*M$27</x:v>
      </x:c>
      <x:c r="CO14401" t="n">
        <x:f>IFERROR(IF(AND(TYPE('Workbook_Formula_Guard'!C1116)=TYPE(CN14401),ISBLANK('Workbook_Formula_Guard'!C1116)=ISBLANK(CN14401),EXACT('Workbook_Formula_Guard'!C1116,CN14401)),0,1),1)</x:f>
        <x:v>0</x:v>
      </x:c>
    </x:row>
    <x:row r="14402">
      <x:c r="CL14402" t="str">
        <x:v>Workbook_Formula_Guard</x:v>
      </x:c>
      <x:c r="CM14402" t="str">
        <x:v>A1117</x:v>
      </x:c>
      <x:c r="CN14402" t="str">
        <x:v>Sensitivity_Analysis</x:v>
      </x:c>
      <x:c r="CO14402" t="n">
        <x:f>IFERROR(IF(AND(TYPE('Workbook_Formula_Guard'!A1117)=TYPE(CN14402),ISBLANK('Workbook_Formula_Guard'!A1117)=ISBLANK(CN14402),EXACT('Workbook_Formula_Guard'!A1117,CN14402)),0,1),1)</x:f>
        <x:v>0</x:v>
      </x:c>
    </x:row>
    <x:row r="14403">
      <x:c r="CL14403" t="str">
        <x:v>Workbook_Formula_Guard</x:v>
      </x:c>
      <x:c r="CM14403" t="str">
        <x:v>B1117</x:v>
      </x:c>
      <x:c r="CN14403" t="str">
        <x:v>N52</x:v>
      </x:c>
      <x:c r="CO14403" t="n">
        <x:f>IFERROR(IF(AND(TYPE('Workbook_Formula_Guard'!B1117)=TYPE(CN14403),ISBLANK('Workbook_Formula_Guard'!B1117)=ISBLANK(CN14403),EXACT('Workbook_Formula_Guard'!B1117,CN14403)),0,1),1)</x:f>
        <x:v>0</x:v>
      </x:c>
    </x:row>
    <x:row r="14404">
      <x:c r="CL14404" t="str">
        <x:v>Workbook_Formula_Guard</x:v>
      </x:c>
      <x:c r="CM14404" t="str">
        <x:v>C1117</x:v>
      </x:c>
      <x:c r="CN14404" t="str">
        <x:v>F:=$J52*N$27</x:v>
      </x:c>
      <x:c r="CO14404" t="n">
        <x:f>IFERROR(IF(AND(TYPE('Workbook_Formula_Guard'!C1117)=TYPE(CN14404),ISBLANK('Workbook_Formula_Guard'!C1117)=ISBLANK(CN14404),EXACT('Workbook_Formula_Guard'!C1117,CN14404)),0,1),1)</x:f>
        <x:v>0</x:v>
      </x:c>
    </x:row>
    <x:row r="14405">
      <x:c r="CL14405" t="str">
        <x:v>Workbook_Formula_Guard</x:v>
      </x:c>
      <x:c r="CM14405" t="str">
        <x:v>A1118</x:v>
      </x:c>
      <x:c r="CN14405" t="str">
        <x:v>Sensitivity_Analysis</x:v>
      </x:c>
      <x:c r="CO14405" t="n">
        <x:f>IFERROR(IF(AND(TYPE('Workbook_Formula_Guard'!A1118)=TYPE(CN14405),ISBLANK('Workbook_Formula_Guard'!A1118)=ISBLANK(CN14405),EXACT('Workbook_Formula_Guard'!A1118,CN14405)),0,1),1)</x:f>
        <x:v>0</x:v>
      </x:c>
    </x:row>
    <x:row r="14406">
      <x:c r="CL14406" t="str">
        <x:v>Workbook_Formula_Guard</x:v>
      </x:c>
      <x:c r="CM14406" t="str">
        <x:v>B1118</x:v>
      </x:c>
      <x:c r="CN14406" t="str">
        <x:v>O52</x:v>
      </x:c>
      <x:c r="CO14406" t="n">
        <x:f>IFERROR(IF(AND(TYPE('Workbook_Formula_Guard'!B1118)=TYPE(CN14406),ISBLANK('Workbook_Formula_Guard'!B1118)=ISBLANK(CN14406),EXACT('Workbook_Formula_Guard'!B1118,CN14406)),0,1),1)</x:f>
        <x:v>0</x:v>
      </x:c>
    </x:row>
    <x:row r="14407">
      <x:c r="CL14407" t="str">
        <x:v>Workbook_Formula_Guard</x:v>
      </x:c>
      <x:c r="CM14407" t="str">
        <x:v>C1118</x:v>
      </x:c>
      <x:c r="CN14407" t="str">
        <x:v>F:=$J52*O$27</x:v>
      </x:c>
      <x:c r="CO14407" t="n">
        <x:f>IFERROR(IF(AND(TYPE('Workbook_Formula_Guard'!C1118)=TYPE(CN14407),ISBLANK('Workbook_Formula_Guard'!C1118)=ISBLANK(CN14407),EXACT('Workbook_Formula_Guard'!C1118,CN14407)),0,1),1)</x:f>
        <x:v>0</x:v>
      </x:c>
    </x:row>
    <x:row r="14408">
      <x:c r="CL14408" t="str">
        <x:v>Workbook_Formula_Guard</x:v>
      </x:c>
      <x:c r="CM14408" t="str">
        <x:v>A1119</x:v>
      </x:c>
      <x:c r="CN14408" t="str">
        <x:v>Sensitivity_Analysis</x:v>
      </x:c>
      <x:c r="CO14408" t="n">
        <x:f>IFERROR(IF(AND(TYPE('Workbook_Formula_Guard'!A1119)=TYPE(CN14408),ISBLANK('Workbook_Formula_Guard'!A1119)=ISBLANK(CN14408),EXACT('Workbook_Formula_Guard'!A1119,CN14408)),0,1),1)</x:f>
        <x:v>0</x:v>
      </x:c>
    </x:row>
    <x:row r="14409">
      <x:c r="CL14409" t="str">
        <x:v>Workbook_Formula_Guard</x:v>
      </x:c>
      <x:c r="CM14409" t="str">
        <x:v>B1119</x:v>
      </x:c>
      <x:c r="CN14409" t="str">
        <x:v>P52</x:v>
      </x:c>
      <x:c r="CO14409" t="n">
        <x:f>IFERROR(IF(AND(TYPE('Workbook_Formula_Guard'!B1119)=TYPE(CN14409),ISBLANK('Workbook_Formula_Guard'!B1119)=ISBLANK(CN14409),EXACT('Workbook_Formula_Guard'!B1119,CN14409)),0,1),1)</x:f>
        <x:v>0</x:v>
      </x:c>
    </x:row>
    <x:row r="14410">
      <x:c r="CL14410" t="str">
        <x:v>Workbook_Formula_Guard</x:v>
      </x:c>
      <x:c r="CM14410" t="str">
        <x:v>C1119</x:v>
      </x:c>
      <x:c r="CN14410" t="str">
        <x:v>F:=$J52*P$27</x:v>
      </x:c>
      <x:c r="CO14410" t="n">
        <x:f>IFERROR(IF(AND(TYPE('Workbook_Formula_Guard'!C1119)=TYPE(CN14410),ISBLANK('Workbook_Formula_Guard'!C1119)=ISBLANK(CN14410),EXACT('Workbook_Formula_Guard'!C1119,CN14410)),0,1),1)</x:f>
        <x:v>0</x:v>
      </x:c>
    </x:row>
    <x:row r="14411">
      <x:c r="CL14411" t="str">
        <x:v>Workbook_Formula_Guard</x:v>
      </x:c>
      <x:c r="CM14411" t="str">
        <x:v>A1120</x:v>
      </x:c>
      <x:c r="CN14411" t="str">
        <x:v>Sensitivity_Analysis</x:v>
      </x:c>
      <x:c r="CO14411" t="n">
        <x:f>IFERROR(IF(AND(TYPE('Workbook_Formula_Guard'!A1120)=TYPE(CN14411),ISBLANK('Workbook_Formula_Guard'!A1120)=ISBLANK(CN14411),EXACT('Workbook_Formula_Guard'!A1120,CN14411)),0,1),1)</x:f>
        <x:v>0</x:v>
      </x:c>
    </x:row>
    <x:row r="14412">
      <x:c r="CL14412" t="str">
        <x:v>Workbook_Formula_Guard</x:v>
      </x:c>
      <x:c r="CM14412" t="str">
        <x:v>B1120</x:v>
      </x:c>
      <x:c r="CN14412" t="str">
        <x:v>Q52</x:v>
      </x:c>
      <x:c r="CO14412" t="n">
        <x:f>IFERROR(IF(AND(TYPE('Workbook_Formula_Guard'!B1120)=TYPE(CN14412),ISBLANK('Workbook_Formula_Guard'!B1120)=ISBLANK(CN14412),EXACT('Workbook_Formula_Guard'!B1120,CN14412)),0,1),1)</x:f>
        <x:v>0</x:v>
      </x:c>
    </x:row>
    <x:row r="14413">
      <x:c r="CL14413" t="str">
        <x:v>Workbook_Formula_Guard</x:v>
      </x:c>
      <x:c r="CM14413" t="str">
        <x:v>C1120</x:v>
      </x:c>
      <x:c r="CN14413" t="str">
        <x:v>F:=$J52*Q$27</x:v>
      </x:c>
      <x:c r="CO14413" t="n">
        <x:f>IFERROR(IF(AND(TYPE('Workbook_Formula_Guard'!C1120)=TYPE(CN14413),ISBLANK('Workbook_Formula_Guard'!C1120)=ISBLANK(CN14413),EXACT('Workbook_Formula_Guard'!C1120,CN14413)),0,1),1)</x:f>
        <x:v>0</x:v>
      </x:c>
    </x:row>
    <x:row r="14414">
      <x:c r="CL14414" t="str">
        <x:v>Workbook_Formula_Guard</x:v>
      </x:c>
      <x:c r="CM14414" t="str">
        <x:v>A1121</x:v>
      </x:c>
      <x:c r="CN14414" t="str">
        <x:v>Sensitivity_Analysis</x:v>
      </x:c>
      <x:c r="CO14414" t="n">
        <x:f>IFERROR(IF(AND(TYPE('Workbook_Formula_Guard'!A1121)=TYPE(CN14414),ISBLANK('Workbook_Formula_Guard'!A1121)=ISBLANK(CN14414),EXACT('Workbook_Formula_Guard'!A1121,CN14414)),0,1),1)</x:f>
        <x:v>0</x:v>
      </x:c>
    </x:row>
    <x:row r="14415">
      <x:c r="CL14415" t="str">
        <x:v>Workbook_Formula_Guard</x:v>
      </x:c>
      <x:c r="CM14415" t="str">
        <x:v>B1121</x:v>
      </x:c>
      <x:c r="CN14415" t="str">
        <x:v>J53</x:v>
      </x:c>
      <x:c r="CO14415" t="n">
        <x:f>IFERROR(IF(AND(TYPE('Workbook_Formula_Guard'!B1121)=TYPE(CN14415),ISBLANK('Workbook_Formula_Guard'!B1121)=ISBLANK(CN14415),EXACT('Workbook_Formula_Guard'!B1121,CN14415)),0,1),1)</x:f>
        <x:v>0</x:v>
      </x:c>
    </x:row>
    <x:row r="14416">
      <x:c r="CL14416" t="str">
        <x:v>Workbook_Formula_Guard</x:v>
      </x:c>
      <x:c r="CM14416" t="str">
        <x:v>C1121</x:v>
      </x:c>
      <x:c r="CN14416" t="str">
        <x:v>F:='PLSS_Local_Scope'!$E$15</x:v>
      </x:c>
      <x:c r="CO14416" t="n">
        <x:f>IFERROR(IF(AND(TYPE('Workbook_Formula_Guard'!C1121)=TYPE(CN14416),ISBLANK('Workbook_Formula_Guard'!C1121)=ISBLANK(CN14416),EXACT('Workbook_Formula_Guard'!C1121,CN14416)),0,1),1)</x:f>
        <x:v>0</x:v>
      </x:c>
    </x:row>
    <x:row r="14417">
      <x:c r="CL14417" t="str">
        <x:v>Workbook_Formula_Guard</x:v>
      </x:c>
      <x:c r="CM14417" t="str">
        <x:v>A1122</x:v>
      </x:c>
      <x:c r="CN14417" t="str">
        <x:v>Sensitivity_Analysis</x:v>
      </x:c>
      <x:c r="CO14417" t="n">
        <x:f>IFERROR(IF(AND(TYPE('Workbook_Formula_Guard'!A1122)=TYPE(CN14417),ISBLANK('Workbook_Formula_Guard'!A1122)=ISBLANK(CN14417),EXACT('Workbook_Formula_Guard'!A1122,CN14417)),0,1),1)</x:f>
        <x:v>0</x:v>
      </x:c>
    </x:row>
    <x:row r="14418">
      <x:c r="CL14418" t="str">
        <x:v>Workbook_Formula_Guard</x:v>
      </x:c>
      <x:c r="CM14418" t="str">
        <x:v>B1122</x:v>
      </x:c>
      <x:c r="CN14418" t="str">
        <x:v>K53</x:v>
      </x:c>
      <x:c r="CO14418" t="n">
        <x:f>IFERROR(IF(AND(TYPE('Workbook_Formula_Guard'!B1122)=TYPE(CN14418),ISBLANK('Workbook_Formula_Guard'!B1122)=ISBLANK(CN14418),EXACT('Workbook_Formula_Guard'!B1122,CN14418)),0,1),1)</x:f>
        <x:v>0</x:v>
      </x:c>
    </x:row>
    <x:row r="14419">
      <x:c r="CL14419" t="str">
        <x:v>Workbook_Formula_Guard</x:v>
      </x:c>
      <x:c r="CM14419" t="str">
        <x:v>C1122</x:v>
      </x:c>
      <x:c r="CN14419" t="str">
        <x:v>F:=$J53*K$27</x:v>
      </x:c>
      <x:c r="CO14419" t="n">
        <x:f>IFERROR(IF(AND(TYPE('Workbook_Formula_Guard'!C1122)=TYPE(CN14419),ISBLANK('Workbook_Formula_Guard'!C1122)=ISBLANK(CN14419),EXACT('Workbook_Formula_Guard'!C1122,CN14419)),0,1),1)</x:f>
        <x:v>0</x:v>
      </x:c>
    </x:row>
    <x:row r="14420">
      <x:c r="CL14420" t="str">
        <x:v>Workbook_Formula_Guard</x:v>
      </x:c>
      <x:c r="CM14420" t="str">
        <x:v>A1123</x:v>
      </x:c>
      <x:c r="CN14420" t="str">
        <x:v>Sensitivity_Analysis</x:v>
      </x:c>
      <x:c r="CO14420" t="n">
        <x:f>IFERROR(IF(AND(TYPE('Workbook_Formula_Guard'!A1123)=TYPE(CN14420),ISBLANK('Workbook_Formula_Guard'!A1123)=ISBLANK(CN14420),EXACT('Workbook_Formula_Guard'!A1123,CN14420)),0,1),1)</x:f>
        <x:v>0</x:v>
      </x:c>
    </x:row>
    <x:row r="14421">
      <x:c r="CL14421" t="str">
        <x:v>Workbook_Formula_Guard</x:v>
      </x:c>
      <x:c r="CM14421" t="str">
        <x:v>B1123</x:v>
      </x:c>
      <x:c r="CN14421" t="str">
        <x:v>L53</x:v>
      </x:c>
      <x:c r="CO14421" t="n">
        <x:f>IFERROR(IF(AND(TYPE('Workbook_Formula_Guard'!B1123)=TYPE(CN14421),ISBLANK('Workbook_Formula_Guard'!B1123)=ISBLANK(CN14421),EXACT('Workbook_Formula_Guard'!B1123,CN14421)),0,1),1)</x:f>
        <x:v>0</x:v>
      </x:c>
    </x:row>
    <x:row r="14422">
      <x:c r="CL14422" t="str">
        <x:v>Workbook_Formula_Guard</x:v>
      </x:c>
      <x:c r="CM14422" t="str">
        <x:v>C1123</x:v>
      </x:c>
      <x:c r="CN14422" t="str">
        <x:v>F:=$J53*L$27</x:v>
      </x:c>
      <x:c r="CO14422" t="n">
        <x:f>IFERROR(IF(AND(TYPE('Workbook_Formula_Guard'!C1123)=TYPE(CN14422),ISBLANK('Workbook_Formula_Guard'!C1123)=ISBLANK(CN14422),EXACT('Workbook_Formula_Guard'!C1123,CN14422)),0,1),1)</x:f>
        <x:v>0</x:v>
      </x:c>
    </x:row>
    <x:row r="14423">
      <x:c r="CL14423" t="str">
        <x:v>Workbook_Formula_Guard</x:v>
      </x:c>
      <x:c r="CM14423" t="str">
        <x:v>A1124</x:v>
      </x:c>
      <x:c r="CN14423" t="str">
        <x:v>Sensitivity_Analysis</x:v>
      </x:c>
      <x:c r="CO14423" t="n">
        <x:f>IFERROR(IF(AND(TYPE('Workbook_Formula_Guard'!A1124)=TYPE(CN14423),ISBLANK('Workbook_Formula_Guard'!A1124)=ISBLANK(CN14423),EXACT('Workbook_Formula_Guard'!A1124,CN14423)),0,1),1)</x:f>
        <x:v>0</x:v>
      </x:c>
    </x:row>
    <x:row r="14424">
      <x:c r="CL14424" t="str">
        <x:v>Workbook_Formula_Guard</x:v>
      </x:c>
      <x:c r="CM14424" t="str">
        <x:v>B1124</x:v>
      </x:c>
      <x:c r="CN14424" t="str">
        <x:v>M53</x:v>
      </x:c>
      <x:c r="CO14424" t="n">
        <x:f>IFERROR(IF(AND(TYPE('Workbook_Formula_Guard'!B1124)=TYPE(CN14424),ISBLANK('Workbook_Formula_Guard'!B1124)=ISBLANK(CN14424),EXACT('Workbook_Formula_Guard'!B1124,CN14424)),0,1),1)</x:f>
        <x:v>0</x:v>
      </x:c>
    </x:row>
    <x:row r="14425">
      <x:c r="CL14425" t="str">
        <x:v>Workbook_Formula_Guard</x:v>
      </x:c>
      <x:c r="CM14425" t="str">
        <x:v>C1124</x:v>
      </x:c>
      <x:c r="CN14425" t="str">
        <x:v>F:=$J53*M$27</x:v>
      </x:c>
      <x:c r="CO14425" t="n">
        <x:f>IFERROR(IF(AND(TYPE('Workbook_Formula_Guard'!C1124)=TYPE(CN14425),ISBLANK('Workbook_Formula_Guard'!C1124)=ISBLANK(CN14425),EXACT('Workbook_Formula_Guard'!C1124,CN14425)),0,1),1)</x:f>
        <x:v>0</x:v>
      </x:c>
    </x:row>
    <x:row r="14426">
      <x:c r="CL14426" t="str">
        <x:v>Workbook_Formula_Guard</x:v>
      </x:c>
      <x:c r="CM14426" t="str">
        <x:v>A1125</x:v>
      </x:c>
      <x:c r="CN14426" t="str">
        <x:v>Sensitivity_Analysis</x:v>
      </x:c>
      <x:c r="CO14426" t="n">
        <x:f>IFERROR(IF(AND(TYPE('Workbook_Formula_Guard'!A1125)=TYPE(CN14426),ISBLANK('Workbook_Formula_Guard'!A1125)=ISBLANK(CN14426),EXACT('Workbook_Formula_Guard'!A1125,CN14426)),0,1),1)</x:f>
        <x:v>0</x:v>
      </x:c>
    </x:row>
    <x:row r="14427">
      <x:c r="CL14427" t="str">
        <x:v>Workbook_Formula_Guard</x:v>
      </x:c>
      <x:c r="CM14427" t="str">
        <x:v>B1125</x:v>
      </x:c>
      <x:c r="CN14427" t="str">
        <x:v>N53</x:v>
      </x:c>
      <x:c r="CO14427" t="n">
        <x:f>IFERROR(IF(AND(TYPE('Workbook_Formula_Guard'!B1125)=TYPE(CN14427),ISBLANK('Workbook_Formula_Guard'!B1125)=ISBLANK(CN14427),EXACT('Workbook_Formula_Guard'!B1125,CN14427)),0,1),1)</x:f>
        <x:v>0</x:v>
      </x:c>
    </x:row>
    <x:row r="14428">
      <x:c r="CL14428" t="str">
        <x:v>Workbook_Formula_Guard</x:v>
      </x:c>
      <x:c r="CM14428" t="str">
        <x:v>C1125</x:v>
      </x:c>
      <x:c r="CN14428" t="str">
        <x:v>F:=$J53*N$27</x:v>
      </x:c>
      <x:c r="CO14428" t="n">
        <x:f>IFERROR(IF(AND(TYPE('Workbook_Formula_Guard'!C1125)=TYPE(CN14428),ISBLANK('Workbook_Formula_Guard'!C1125)=ISBLANK(CN14428),EXACT('Workbook_Formula_Guard'!C1125,CN14428)),0,1),1)</x:f>
        <x:v>0</x:v>
      </x:c>
    </x:row>
    <x:row r="14429">
      <x:c r="CL14429" t="str">
        <x:v>Workbook_Formula_Guard</x:v>
      </x:c>
      <x:c r="CM14429" t="str">
        <x:v>A1126</x:v>
      </x:c>
      <x:c r="CN14429" t="str">
        <x:v>Sensitivity_Analysis</x:v>
      </x:c>
      <x:c r="CO14429" t="n">
        <x:f>IFERROR(IF(AND(TYPE('Workbook_Formula_Guard'!A1126)=TYPE(CN14429),ISBLANK('Workbook_Formula_Guard'!A1126)=ISBLANK(CN14429),EXACT('Workbook_Formula_Guard'!A1126,CN14429)),0,1),1)</x:f>
        <x:v>0</x:v>
      </x:c>
    </x:row>
    <x:row r="14430">
      <x:c r="CL14430" t="str">
        <x:v>Workbook_Formula_Guard</x:v>
      </x:c>
      <x:c r="CM14430" t="str">
        <x:v>B1126</x:v>
      </x:c>
      <x:c r="CN14430" t="str">
        <x:v>O53</x:v>
      </x:c>
      <x:c r="CO14430" t="n">
        <x:f>IFERROR(IF(AND(TYPE('Workbook_Formula_Guard'!B1126)=TYPE(CN14430),ISBLANK('Workbook_Formula_Guard'!B1126)=ISBLANK(CN14430),EXACT('Workbook_Formula_Guard'!B1126,CN14430)),0,1),1)</x:f>
        <x:v>0</x:v>
      </x:c>
    </x:row>
    <x:row r="14431">
      <x:c r="CL14431" t="str">
        <x:v>Workbook_Formula_Guard</x:v>
      </x:c>
      <x:c r="CM14431" t="str">
        <x:v>C1126</x:v>
      </x:c>
      <x:c r="CN14431" t="str">
        <x:v>F:=$J53*O$27</x:v>
      </x:c>
      <x:c r="CO14431" t="n">
        <x:f>IFERROR(IF(AND(TYPE('Workbook_Formula_Guard'!C1126)=TYPE(CN14431),ISBLANK('Workbook_Formula_Guard'!C1126)=ISBLANK(CN14431),EXACT('Workbook_Formula_Guard'!C1126,CN14431)),0,1),1)</x:f>
        <x:v>0</x:v>
      </x:c>
    </x:row>
    <x:row r="14432">
      <x:c r="CL14432" t="str">
        <x:v>Workbook_Formula_Guard</x:v>
      </x:c>
      <x:c r="CM14432" t="str">
        <x:v>A1127</x:v>
      </x:c>
      <x:c r="CN14432" t="str">
        <x:v>Sensitivity_Analysis</x:v>
      </x:c>
      <x:c r="CO14432" t="n">
        <x:f>IFERROR(IF(AND(TYPE('Workbook_Formula_Guard'!A1127)=TYPE(CN14432),ISBLANK('Workbook_Formula_Guard'!A1127)=ISBLANK(CN14432),EXACT('Workbook_Formula_Guard'!A1127,CN14432)),0,1),1)</x:f>
        <x:v>0</x:v>
      </x:c>
    </x:row>
    <x:row r="14433">
      <x:c r="CL14433" t="str">
        <x:v>Workbook_Formula_Guard</x:v>
      </x:c>
      <x:c r="CM14433" t="str">
        <x:v>B1127</x:v>
      </x:c>
      <x:c r="CN14433" t="str">
        <x:v>P53</x:v>
      </x:c>
      <x:c r="CO14433" t="n">
        <x:f>IFERROR(IF(AND(TYPE('Workbook_Formula_Guard'!B1127)=TYPE(CN14433),ISBLANK('Workbook_Formula_Guard'!B1127)=ISBLANK(CN14433),EXACT('Workbook_Formula_Guard'!B1127,CN14433)),0,1),1)</x:f>
        <x:v>0</x:v>
      </x:c>
    </x:row>
    <x:row r="14434">
      <x:c r="CL14434" t="str">
        <x:v>Workbook_Formula_Guard</x:v>
      </x:c>
      <x:c r="CM14434" t="str">
        <x:v>C1127</x:v>
      </x:c>
      <x:c r="CN14434" t="str">
        <x:v>F:=$J53*P$27</x:v>
      </x:c>
      <x:c r="CO14434" t="n">
        <x:f>IFERROR(IF(AND(TYPE('Workbook_Formula_Guard'!C1127)=TYPE(CN14434),ISBLANK('Workbook_Formula_Guard'!C1127)=ISBLANK(CN14434),EXACT('Workbook_Formula_Guard'!C1127,CN14434)),0,1),1)</x:f>
        <x:v>0</x:v>
      </x:c>
    </x:row>
    <x:row r="14435">
      <x:c r="CL14435" t="str">
        <x:v>Workbook_Formula_Guard</x:v>
      </x:c>
      <x:c r="CM14435" t="str">
        <x:v>A1128</x:v>
      </x:c>
      <x:c r="CN14435" t="str">
        <x:v>Sensitivity_Analysis</x:v>
      </x:c>
      <x:c r="CO14435" t="n">
        <x:f>IFERROR(IF(AND(TYPE('Workbook_Formula_Guard'!A1128)=TYPE(CN14435),ISBLANK('Workbook_Formula_Guard'!A1128)=ISBLANK(CN14435),EXACT('Workbook_Formula_Guard'!A1128,CN14435)),0,1),1)</x:f>
        <x:v>0</x:v>
      </x:c>
    </x:row>
    <x:row r="14436">
      <x:c r="CL14436" t="str">
        <x:v>Workbook_Formula_Guard</x:v>
      </x:c>
      <x:c r="CM14436" t="str">
        <x:v>B1128</x:v>
      </x:c>
      <x:c r="CN14436" t="str">
        <x:v>Q53</x:v>
      </x:c>
      <x:c r="CO14436" t="n">
        <x:f>IFERROR(IF(AND(TYPE('Workbook_Formula_Guard'!B1128)=TYPE(CN14436),ISBLANK('Workbook_Formula_Guard'!B1128)=ISBLANK(CN14436),EXACT('Workbook_Formula_Guard'!B1128,CN14436)),0,1),1)</x:f>
        <x:v>0</x:v>
      </x:c>
    </x:row>
    <x:row r="14437">
      <x:c r="CL14437" t="str">
        <x:v>Workbook_Formula_Guard</x:v>
      </x:c>
      <x:c r="CM14437" t="str">
        <x:v>C1128</x:v>
      </x:c>
      <x:c r="CN14437" t="str">
        <x:v>F:=$J53*Q$27</x:v>
      </x:c>
      <x:c r="CO14437" t="n">
        <x:f>IFERROR(IF(AND(TYPE('Workbook_Formula_Guard'!C1128)=TYPE(CN14437),ISBLANK('Workbook_Formula_Guard'!C1128)=ISBLANK(CN14437),EXACT('Workbook_Formula_Guard'!C1128,CN14437)),0,1),1)</x:f>
        <x:v>0</x:v>
      </x:c>
    </x:row>
    <x:row r="14438">
      <x:c r="CL14438" t="str">
        <x:v>Workbook_Formula_Guard</x:v>
      </x:c>
      <x:c r="CM14438" t="str">
        <x:v>A1129</x:v>
      </x:c>
      <x:c r="CN14438" t="str">
        <x:v>Sensitivity_Analysis</x:v>
      </x:c>
      <x:c r="CO14438" t="n">
        <x:f>IFERROR(IF(AND(TYPE('Workbook_Formula_Guard'!A1129)=TYPE(CN14438),ISBLANK('Workbook_Formula_Guard'!A1129)=ISBLANK(CN14438),EXACT('Workbook_Formula_Guard'!A1129,CN14438)),0,1),1)</x:f>
        <x:v>0</x:v>
      </x:c>
    </x:row>
    <x:row r="14439">
      <x:c r="CL14439" t="str">
        <x:v>Workbook_Formula_Guard</x:v>
      </x:c>
      <x:c r="CM14439" t="str">
        <x:v>B1129</x:v>
      </x:c>
      <x:c r="CN14439" t="str">
        <x:v>J54</x:v>
      </x:c>
      <x:c r="CO14439" t="n">
        <x:f>IFERROR(IF(AND(TYPE('Workbook_Formula_Guard'!B1129)=TYPE(CN14439),ISBLANK('Workbook_Formula_Guard'!B1129)=ISBLANK(CN14439),EXACT('Workbook_Formula_Guard'!B1129,CN14439)),0,1),1)</x:f>
        <x:v>0</x:v>
      </x:c>
    </x:row>
    <x:row r="14440">
      <x:c r="CL14440" t="str">
        <x:v>Workbook_Formula_Guard</x:v>
      </x:c>
      <x:c r="CM14440" t="str">
        <x:v>C1129</x:v>
      </x:c>
      <x:c r="CN14440" t="str">
        <x:v>F:='PLSS_Local_Scope'!$E$16</x:v>
      </x:c>
      <x:c r="CO14440" t="n">
        <x:f>IFERROR(IF(AND(TYPE('Workbook_Formula_Guard'!C1129)=TYPE(CN14440),ISBLANK('Workbook_Formula_Guard'!C1129)=ISBLANK(CN14440),EXACT('Workbook_Formula_Guard'!C1129,CN14440)),0,1),1)</x:f>
        <x:v>0</x:v>
      </x:c>
    </x:row>
    <x:row r="14441">
      <x:c r="CL14441" t="str">
        <x:v>Workbook_Formula_Guard</x:v>
      </x:c>
      <x:c r="CM14441" t="str">
        <x:v>A1130</x:v>
      </x:c>
      <x:c r="CN14441" t="str">
        <x:v>Sensitivity_Analysis</x:v>
      </x:c>
      <x:c r="CO14441" t="n">
        <x:f>IFERROR(IF(AND(TYPE('Workbook_Formula_Guard'!A1130)=TYPE(CN14441),ISBLANK('Workbook_Formula_Guard'!A1130)=ISBLANK(CN14441),EXACT('Workbook_Formula_Guard'!A1130,CN14441)),0,1),1)</x:f>
        <x:v>0</x:v>
      </x:c>
    </x:row>
    <x:row r="14442">
      <x:c r="CL14442" t="str">
        <x:v>Workbook_Formula_Guard</x:v>
      </x:c>
      <x:c r="CM14442" t="str">
        <x:v>B1130</x:v>
      </x:c>
      <x:c r="CN14442" t="str">
        <x:v>K54</x:v>
      </x:c>
      <x:c r="CO14442" t="n">
        <x:f>IFERROR(IF(AND(TYPE('Workbook_Formula_Guard'!B1130)=TYPE(CN14442),ISBLANK('Workbook_Formula_Guard'!B1130)=ISBLANK(CN14442),EXACT('Workbook_Formula_Guard'!B1130,CN14442)),0,1),1)</x:f>
        <x:v>0</x:v>
      </x:c>
    </x:row>
    <x:row r="14443">
      <x:c r="CL14443" t="str">
        <x:v>Workbook_Formula_Guard</x:v>
      </x:c>
      <x:c r="CM14443" t="str">
        <x:v>C1130</x:v>
      </x:c>
      <x:c r="CN14443" t="str">
        <x:v>F:=$J54*K$27</x:v>
      </x:c>
      <x:c r="CO14443" t="n">
        <x:f>IFERROR(IF(AND(TYPE('Workbook_Formula_Guard'!C1130)=TYPE(CN14443),ISBLANK('Workbook_Formula_Guard'!C1130)=ISBLANK(CN14443),EXACT('Workbook_Formula_Guard'!C1130,CN14443)),0,1),1)</x:f>
        <x:v>0</x:v>
      </x:c>
    </x:row>
    <x:row r="14444">
      <x:c r="CL14444" t="str">
        <x:v>Workbook_Formula_Guard</x:v>
      </x:c>
      <x:c r="CM14444" t="str">
        <x:v>A1131</x:v>
      </x:c>
      <x:c r="CN14444" t="str">
        <x:v>Sensitivity_Analysis</x:v>
      </x:c>
      <x:c r="CO14444" t="n">
        <x:f>IFERROR(IF(AND(TYPE('Workbook_Formula_Guard'!A1131)=TYPE(CN14444),ISBLANK('Workbook_Formula_Guard'!A1131)=ISBLANK(CN14444),EXACT('Workbook_Formula_Guard'!A1131,CN14444)),0,1),1)</x:f>
        <x:v>0</x:v>
      </x:c>
    </x:row>
    <x:row r="14445">
      <x:c r="CL14445" t="str">
        <x:v>Workbook_Formula_Guard</x:v>
      </x:c>
      <x:c r="CM14445" t="str">
        <x:v>B1131</x:v>
      </x:c>
      <x:c r="CN14445" t="str">
        <x:v>L54</x:v>
      </x:c>
      <x:c r="CO14445" t="n">
        <x:f>IFERROR(IF(AND(TYPE('Workbook_Formula_Guard'!B1131)=TYPE(CN14445),ISBLANK('Workbook_Formula_Guard'!B1131)=ISBLANK(CN14445),EXACT('Workbook_Formula_Guard'!B1131,CN14445)),0,1),1)</x:f>
        <x:v>0</x:v>
      </x:c>
    </x:row>
    <x:row r="14446">
      <x:c r="CL14446" t="str">
        <x:v>Workbook_Formula_Guard</x:v>
      </x:c>
      <x:c r="CM14446" t="str">
        <x:v>C1131</x:v>
      </x:c>
      <x:c r="CN14446" t="str">
        <x:v>F:=$J54*L$27</x:v>
      </x:c>
      <x:c r="CO14446" t="n">
        <x:f>IFERROR(IF(AND(TYPE('Workbook_Formula_Guard'!C1131)=TYPE(CN14446),ISBLANK('Workbook_Formula_Guard'!C1131)=ISBLANK(CN14446),EXACT('Workbook_Formula_Guard'!C1131,CN14446)),0,1),1)</x:f>
        <x:v>0</x:v>
      </x:c>
    </x:row>
    <x:row r="14447">
      <x:c r="CL14447" t="str">
        <x:v>Workbook_Formula_Guard</x:v>
      </x:c>
      <x:c r="CM14447" t="str">
        <x:v>A1132</x:v>
      </x:c>
      <x:c r="CN14447" t="str">
        <x:v>Sensitivity_Analysis</x:v>
      </x:c>
      <x:c r="CO14447" t="n">
        <x:f>IFERROR(IF(AND(TYPE('Workbook_Formula_Guard'!A1132)=TYPE(CN14447),ISBLANK('Workbook_Formula_Guard'!A1132)=ISBLANK(CN14447),EXACT('Workbook_Formula_Guard'!A1132,CN14447)),0,1),1)</x:f>
        <x:v>0</x:v>
      </x:c>
    </x:row>
    <x:row r="14448">
      <x:c r="CL14448" t="str">
        <x:v>Workbook_Formula_Guard</x:v>
      </x:c>
      <x:c r="CM14448" t="str">
        <x:v>B1132</x:v>
      </x:c>
      <x:c r="CN14448" t="str">
        <x:v>M54</x:v>
      </x:c>
      <x:c r="CO14448" t="n">
        <x:f>IFERROR(IF(AND(TYPE('Workbook_Formula_Guard'!B1132)=TYPE(CN14448),ISBLANK('Workbook_Formula_Guard'!B1132)=ISBLANK(CN14448),EXACT('Workbook_Formula_Guard'!B1132,CN14448)),0,1),1)</x:f>
        <x:v>0</x:v>
      </x:c>
    </x:row>
    <x:row r="14449">
      <x:c r="CL14449" t="str">
        <x:v>Workbook_Formula_Guard</x:v>
      </x:c>
      <x:c r="CM14449" t="str">
        <x:v>C1132</x:v>
      </x:c>
      <x:c r="CN14449" t="str">
        <x:v>F:=$J54*M$27</x:v>
      </x:c>
      <x:c r="CO14449" t="n">
        <x:f>IFERROR(IF(AND(TYPE('Workbook_Formula_Guard'!C1132)=TYPE(CN14449),ISBLANK('Workbook_Formula_Guard'!C1132)=ISBLANK(CN14449),EXACT('Workbook_Formula_Guard'!C1132,CN14449)),0,1),1)</x:f>
        <x:v>0</x:v>
      </x:c>
    </x:row>
    <x:row r="14450">
      <x:c r="CL14450" t="str">
        <x:v>Workbook_Formula_Guard</x:v>
      </x:c>
      <x:c r="CM14450" t="str">
        <x:v>A1133</x:v>
      </x:c>
      <x:c r="CN14450" t="str">
        <x:v>Sensitivity_Analysis</x:v>
      </x:c>
      <x:c r="CO14450" t="n">
        <x:f>IFERROR(IF(AND(TYPE('Workbook_Formula_Guard'!A1133)=TYPE(CN14450),ISBLANK('Workbook_Formula_Guard'!A1133)=ISBLANK(CN14450),EXACT('Workbook_Formula_Guard'!A1133,CN14450)),0,1),1)</x:f>
        <x:v>0</x:v>
      </x:c>
    </x:row>
    <x:row r="14451">
      <x:c r="CL14451" t="str">
        <x:v>Workbook_Formula_Guard</x:v>
      </x:c>
      <x:c r="CM14451" t="str">
        <x:v>B1133</x:v>
      </x:c>
      <x:c r="CN14451" t="str">
        <x:v>N54</x:v>
      </x:c>
      <x:c r="CO14451" t="n">
        <x:f>IFERROR(IF(AND(TYPE('Workbook_Formula_Guard'!B1133)=TYPE(CN14451),ISBLANK('Workbook_Formula_Guard'!B1133)=ISBLANK(CN14451),EXACT('Workbook_Formula_Guard'!B1133,CN14451)),0,1),1)</x:f>
        <x:v>0</x:v>
      </x:c>
    </x:row>
    <x:row r="14452">
      <x:c r="CL14452" t="str">
        <x:v>Workbook_Formula_Guard</x:v>
      </x:c>
      <x:c r="CM14452" t="str">
        <x:v>C1133</x:v>
      </x:c>
      <x:c r="CN14452" t="str">
        <x:v>F:=$J54*N$27</x:v>
      </x:c>
      <x:c r="CO14452" t="n">
        <x:f>IFERROR(IF(AND(TYPE('Workbook_Formula_Guard'!C1133)=TYPE(CN14452),ISBLANK('Workbook_Formula_Guard'!C1133)=ISBLANK(CN14452),EXACT('Workbook_Formula_Guard'!C1133,CN14452)),0,1),1)</x:f>
        <x:v>0</x:v>
      </x:c>
    </x:row>
    <x:row r="14453">
      <x:c r="CL14453" t="str">
        <x:v>Workbook_Formula_Guard</x:v>
      </x:c>
      <x:c r="CM14453" t="str">
        <x:v>A1134</x:v>
      </x:c>
      <x:c r="CN14453" t="str">
        <x:v>Sensitivity_Analysis</x:v>
      </x:c>
      <x:c r="CO14453" t="n">
        <x:f>IFERROR(IF(AND(TYPE('Workbook_Formula_Guard'!A1134)=TYPE(CN14453),ISBLANK('Workbook_Formula_Guard'!A1134)=ISBLANK(CN14453),EXACT('Workbook_Formula_Guard'!A1134,CN14453)),0,1),1)</x:f>
        <x:v>0</x:v>
      </x:c>
    </x:row>
    <x:row r="14454">
      <x:c r="CL14454" t="str">
        <x:v>Workbook_Formula_Guard</x:v>
      </x:c>
      <x:c r="CM14454" t="str">
        <x:v>B1134</x:v>
      </x:c>
      <x:c r="CN14454" t="str">
        <x:v>O54</x:v>
      </x:c>
      <x:c r="CO14454" t="n">
        <x:f>IFERROR(IF(AND(TYPE('Workbook_Formula_Guard'!B1134)=TYPE(CN14454),ISBLANK('Workbook_Formula_Guard'!B1134)=ISBLANK(CN14454),EXACT('Workbook_Formula_Guard'!B1134,CN14454)),0,1),1)</x:f>
        <x:v>0</x:v>
      </x:c>
    </x:row>
    <x:row r="14455">
      <x:c r="CL14455" t="str">
        <x:v>Workbook_Formula_Guard</x:v>
      </x:c>
      <x:c r="CM14455" t="str">
        <x:v>C1134</x:v>
      </x:c>
      <x:c r="CN14455" t="str">
        <x:v>F:=$J54*O$27</x:v>
      </x:c>
      <x:c r="CO14455" t="n">
        <x:f>IFERROR(IF(AND(TYPE('Workbook_Formula_Guard'!C1134)=TYPE(CN14455),ISBLANK('Workbook_Formula_Guard'!C1134)=ISBLANK(CN14455),EXACT('Workbook_Formula_Guard'!C1134,CN14455)),0,1),1)</x:f>
        <x:v>0</x:v>
      </x:c>
    </x:row>
    <x:row r="14456">
      <x:c r="CL14456" t="str">
        <x:v>Workbook_Formula_Guard</x:v>
      </x:c>
      <x:c r="CM14456" t="str">
        <x:v>A1135</x:v>
      </x:c>
      <x:c r="CN14456" t="str">
        <x:v>Sensitivity_Analysis</x:v>
      </x:c>
      <x:c r="CO14456" t="n">
        <x:f>IFERROR(IF(AND(TYPE('Workbook_Formula_Guard'!A1135)=TYPE(CN14456),ISBLANK('Workbook_Formula_Guard'!A1135)=ISBLANK(CN14456),EXACT('Workbook_Formula_Guard'!A1135,CN14456)),0,1),1)</x:f>
        <x:v>0</x:v>
      </x:c>
    </x:row>
    <x:row r="14457">
      <x:c r="CL14457" t="str">
        <x:v>Workbook_Formula_Guard</x:v>
      </x:c>
      <x:c r="CM14457" t="str">
        <x:v>B1135</x:v>
      </x:c>
      <x:c r="CN14457" t="str">
        <x:v>P54</x:v>
      </x:c>
      <x:c r="CO14457" t="n">
        <x:f>IFERROR(IF(AND(TYPE('Workbook_Formula_Guard'!B1135)=TYPE(CN14457),ISBLANK('Workbook_Formula_Guard'!B1135)=ISBLANK(CN14457),EXACT('Workbook_Formula_Guard'!B1135,CN14457)),0,1),1)</x:f>
        <x:v>0</x:v>
      </x:c>
    </x:row>
    <x:row r="14458">
      <x:c r="CL14458" t="str">
        <x:v>Workbook_Formula_Guard</x:v>
      </x:c>
      <x:c r="CM14458" t="str">
        <x:v>C1135</x:v>
      </x:c>
      <x:c r="CN14458" t="str">
        <x:v>F:=$J54*P$27</x:v>
      </x:c>
      <x:c r="CO14458" t="n">
        <x:f>IFERROR(IF(AND(TYPE('Workbook_Formula_Guard'!C1135)=TYPE(CN14458),ISBLANK('Workbook_Formula_Guard'!C1135)=ISBLANK(CN14458),EXACT('Workbook_Formula_Guard'!C1135,CN14458)),0,1),1)</x:f>
        <x:v>0</x:v>
      </x:c>
    </x:row>
    <x:row r="14459">
      <x:c r="CL14459" t="str">
        <x:v>Workbook_Formula_Guard</x:v>
      </x:c>
      <x:c r="CM14459" t="str">
        <x:v>A1136</x:v>
      </x:c>
      <x:c r="CN14459" t="str">
        <x:v>Sensitivity_Analysis</x:v>
      </x:c>
      <x:c r="CO14459" t="n">
        <x:f>IFERROR(IF(AND(TYPE('Workbook_Formula_Guard'!A1136)=TYPE(CN14459),ISBLANK('Workbook_Formula_Guard'!A1136)=ISBLANK(CN14459),EXACT('Workbook_Formula_Guard'!A1136,CN14459)),0,1),1)</x:f>
        <x:v>0</x:v>
      </x:c>
    </x:row>
    <x:row r="14460">
      <x:c r="CL14460" t="str">
        <x:v>Workbook_Formula_Guard</x:v>
      </x:c>
      <x:c r="CM14460" t="str">
        <x:v>B1136</x:v>
      </x:c>
      <x:c r="CN14460" t="str">
        <x:v>Q54</x:v>
      </x:c>
      <x:c r="CO14460" t="n">
        <x:f>IFERROR(IF(AND(TYPE('Workbook_Formula_Guard'!B1136)=TYPE(CN14460),ISBLANK('Workbook_Formula_Guard'!B1136)=ISBLANK(CN14460),EXACT('Workbook_Formula_Guard'!B1136,CN14460)),0,1),1)</x:f>
        <x:v>0</x:v>
      </x:c>
    </x:row>
    <x:row r="14461">
      <x:c r="CL14461" t="str">
        <x:v>Workbook_Formula_Guard</x:v>
      </x:c>
      <x:c r="CM14461" t="str">
        <x:v>C1136</x:v>
      </x:c>
      <x:c r="CN14461" t="str">
        <x:v>F:=$J54*Q$27</x:v>
      </x:c>
      <x:c r="CO14461" t="n">
        <x:f>IFERROR(IF(AND(TYPE('Workbook_Formula_Guard'!C1136)=TYPE(CN14461),ISBLANK('Workbook_Formula_Guard'!C1136)=ISBLANK(CN14461),EXACT('Workbook_Formula_Guard'!C1136,CN14461)),0,1),1)</x:f>
        <x:v>0</x:v>
      </x:c>
    </x:row>
    <x:row r="14462">
      <x:c r="CL14462" t="str">
        <x:v>Workbook_Formula_Guard</x:v>
      </x:c>
      <x:c r="CM14462" t="str">
        <x:v>A1137</x:v>
      </x:c>
      <x:c r="CN14462" t="str">
        <x:v>Sensitivity_Analysis</x:v>
      </x:c>
      <x:c r="CO14462" t="n">
        <x:f>IFERROR(IF(AND(TYPE('Workbook_Formula_Guard'!A1137)=TYPE(CN14462),ISBLANK('Workbook_Formula_Guard'!A1137)=ISBLANK(CN14462),EXACT('Workbook_Formula_Guard'!A1137,CN14462)),0,1),1)</x:f>
        <x:v>0</x:v>
      </x:c>
    </x:row>
    <x:row r="14463">
      <x:c r="CL14463" t="str">
        <x:v>Workbook_Formula_Guard</x:v>
      </x:c>
      <x:c r="CM14463" t="str">
        <x:v>B1137</x:v>
      </x:c>
      <x:c r="CN14463" t="str">
        <x:v>J55</x:v>
      </x:c>
      <x:c r="CO14463" t="n">
        <x:f>IFERROR(IF(AND(TYPE('Workbook_Formula_Guard'!B1137)=TYPE(CN14463),ISBLANK('Workbook_Formula_Guard'!B1137)=ISBLANK(CN14463),EXACT('Workbook_Formula_Guard'!B1137,CN14463)),0,1),1)</x:f>
        <x:v>0</x:v>
      </x:c>
    </x:row>
    <x:row r="14464">
      <x:c r="CL14464" t="str">
        <x:v>Workbook_Formula_Guard</x:v>
      </x:c>
      <x:c r="CM14464" t="str">
        <x:v>C1137</x:v>
      </x:c>
      <x:c r="CN14464" t="str">
        <x:v>F:='PLSS_Local_Scope'!$E$17</x:v>
      </x:c>
      <x:c r="CO14464" t="n">
        <x:f>IFERROR(IF(AND(TYPE('Workbook_Formula_Guard'!C1137)=TYPE(CN14464),ISBLANK('Workbook_Formula_Guard'!C1137)=ISBLANK(CN14464),EXACT('Workbook_Formula_Guard'!C1137,CN14464)),0,1),1)</x:f>
        <x:v>0</x:v>
      </x:c>
    </x:row>
    <x:row r="14465">
      <x:c r="CL14465" t="str">
        <x:v>Workbook_Formula_Guard</x:v>
      </x:c>
      <x:c r="CM14465" t="str">
        <x:v>A1138</x:v>
      </x:c>
      <x:c r="CN14465" t="str">
        <x:v>Sensitivity_Analysis</x:v>
      </x:c>
      <x:c r="CO14465" t="n">
        <x:f>IFERROR(IF(AND(TYPE('Workbook_Formula_Guard'!A1138)=TYPE(CN14465),ISBLANK('Workbook_Formula_Guard'!A1138)=ISBLANK(CN14465),EXACT('Workbook_Formula_Guard'!A1138,CN14465)),0,1),1)</x:f>
        <x:v>0</x:v>
      </x:c>
    </x:row>
    <x:row r="14466">
      <x:c r="CL14466" t="str">
        <x:v>Workbook_Formula_Guard</x:v>
      </x:c>
      <x:c r="CM14466" t="str">
        <x:v>B1138</x:v>
      </x:c>
      <x:c r="CN14466" t="str">
        <x:v>K55</x:v>
      </x:c>
      <x:c r="CO14466" t="n">
        <x:f>IFERROR(IF(AND(TYPE('Workbook_Formula_Guard'!B1138)=TYPE(CN14466),ISBLANK('Workbook_Formula_Guard'!B1138)=ISBLANK(CN14466),EXACT('Workbook_Formula_Guard'!B1138,CN14466)),0,1),1)</x:f>
        <x:v>0</x:v>
      </x:c>
    </x:row>
    <x:row r="14467">
      <x:c r="CL14467" t="str">
        <x:v>Workbook_Formula_Guard</x:v>
      </x:c>
      <x:c r="CM14467" t="str">
        <x:v>C1138</x:v>
      </x:c>
      <x:c r="CN14467" t="str">
        <x:v>F:=$J55*K$27</x:v>
      </x:c>
      <x:c r="CO14467" t="n">
        <x:f>IFERROR(IF(AND(TYPE('Workbook_Formula_Guard'!C1138)=TYPE(CN14467),ISBLANK('Workbook_Formula_Guard'!C1138)=ISBLANK(CN14467),EXACT('Workbook_Formula_Guard'!C1138,CN14467)),0,1),1)</x:f>
        <x:v>0</x:v>
      </x:c>
    </x:row>
    <x:row r="14468">
      <x:c r="CL14468" t="str">
        <x:v>Workbook_Formula_Guard</x:v>
      </x:c>
      <x:c r="CM14468" t="str">
        <x:v>A1139</x:v>
      </x:c>
      <x:c r="CN14468" t="str">
        <x:v>Sensitivity_Analysis</x:v>
      </x:c>
      <x:c r="CO14468" t="n">
        <x:f>IFERROR(IF(AND(TYPE('Workbook_Formula_Guard'!A1139)=TYPE(CN14468),ISBLANK('Workbook_Formula_Guard'!A1139)=ISBLANK(CN14468),EXACT('Workbook_Formula_Guard'!A1139,CN14468)),0,1),1)</x:f>
        <x:v>0</x:v>
      </x:c>
    </x:row>
    <x:row r="14469">
      <x:c r="CL14469" t="str">
        <x:v>Workbook_Formula_Guard</x:v>
      </x:c>
      <x:c r="CM14469" t="str">
        <x:v>B1139</x:v>
      </x:c>
      <x:c r="CN14469" t="str">
        <x:v>L55</x:v>
      </x:c>
      <x:c r="CO14469" t="n">
        <x:f>IFERROR(IF(AND(TYPE('Workbook_Formula_Guard'!B1139)=TYPE(CN14469),ISBLANK('Workbook_Formula_Guard'!B1139)=ISBLANK(CN14469),EXACT('Workbook_Formula_Guard'!B1139,CN14469)),0,1),1)</x:f>
        <x:v>0</x:v>
      </x:c>
    </x:row>
    <x:row r="14470">
      <x:c r="CL14470" t="str">
        <x:v>Workbook_Formula_Guard</x:v>
      </x:c>
      <x:c r="CM14470" t="str">
        <x:v>C1139</x:v>
      </x:c>
      <x:c r="CN14470" t="str">
        <x:v>F:=$J55*L$27</x:v>
      </x:c>
      <x:c r="CO14470" t="n">
        <x:f>IFERROR(IF(AND(TYPE('Workbook_Formula_Guard'!C1139)=TYPE(CN14470),ISBLANK('Workbook_Formula_Guard'!C1139)=ISBLANK(CN14470),EXACT('Workbook_Formula_Guard'!C1139,CN14470)),0,1),1)</x:f>
        <x:v>0</x:v>
      </x:c>
    </x:row>
    <x:row r="14471">
      <x:c r="CL14471" t="str">
        <x:v>Workbook_Formula_Guard</x:v>
      </x:c>
      <x:c r="CM14471" t="str">
        <x:v>A1140</x:v>
      </x:c>
      <x:c r="CN14471" t="str">
        <x:v>Sensitivity_Analysis</x:v>
      </x:c>
      <x:c r="CO14471" t="n">
        <x:f>IFERROR(IF(AND(TYPE('Workbook_Formula_Guard'!A1140)=TYPE(CN14471),ISBLANK('Workbook_Formula_Guard'!A1140)=ISBLANK(CN14471),EXACT('Workbook_Formula_Guard'!A1140,CN14471)),0,1),1)</x:f>
        <x:v>0</x:v>
      </x:c>
    </x:row>
    <x:row r="14472">
      <x:c r="CL14472" t="str">
        <x:v>Workbook_Formula_Guard</x:v>
      </x:c>
      <x:c r="CM14472" t="str">
        <x:v>B1140</x:v>
      </x:c>
      <x:c r="CN14472" t="str">
        <x:v>M55</x:v>
      </x:c>
      <x:c r="CO14472" t="n">
        <x:f>IFERROR(IF(AND(TYPE('Workbook_Formula_Guard'!B1140)=TYPE(CN14472),ISBLANK('Workbook_Formula_Guard'!B1140)=ISBLANK(CN14472),EXACT('Workbook_Formula_Guard'!B1140,CN14472)),0,1),1)</x:f>
        <x:v>0</x:v>
      </x:c>
    </x:row>
    <x:row r="14473">
      <x:c r="CL14473" t="str">
        <x:v>Workbook_Formula_Guard</x:v>
      </x:c>
      <x:c r="CM14473" t="str">
        <x:v>C1140</x:v>
      </x:c>
      <x:c r="CN14473" t="str">
        <x:v>F:=$J55*M$27</x:v>
      </x:c>
      <x:c r="CO14473" t="n">
        <x:f>IFERROR(IF(AND(TYPE('Workbook_Formula_Guard'!C1140)=TYPE(CN14473),ISBLANK('Workbook_Formula_Guard'!C1140)=ISBLANK(CN14473),EXACT('Workbook_Formula_Guard'!C1140,CN14473)),0,1),1)</x:f>
        <x:v>0</x:v>
      </x:c>
    </x:row>
    <x:row r="14474">
      <x:c r="CL14474" t="str">
        <x:v>Workbook_Formula_Guard</x:v>
      </x:c>
      <x:c r="CM14474" t="str">
        <x:v>A1141</x:v>
      </x:c>
      <x:c r="CN14474" t="str">
        <x:v>Sensitivity_Analysis</x:v>
      </x:c>
      <x:c r="CO14474" t="n">
        <x:f>IFERROR(IF(AND(TYPE('Workbook_Formula_Guard'!A1141)=TYPE(CN14474),ISBLANK('Workbook_Formula_Guard'!A1141)=ISBLANK(CN14474),EXACT('Workbook_Formula_Guard'!A1141,CN14474)),0,1),1)</x:f>
        <x:v>0</x:v>
      </x:c>
    </x:row>
    <x:row r="14475">
      <x:c r="CL14475" t="str">
        <x:v>Workbook_Formula_Guard</x:v>
      </x:c>
      <x:c r="CM14475" t="str">
        <x:v>B1141</x:v>
      </x:c>
      <x:c r="CN14475" t="str">
        <x:v>N55</x:v>
      </x:c>
      <x:c r="CO14475" t="n">
        <x:f>IFERROR(IF(AND(TYPE('Workbook_Formula_Guard'!B1141)=TYPE(CN14475),ISBLANK('Workbook_Formula_Guard'!B1141)=ISBLANK(CN14475),EXACT('Workbook_Formula_Guard'!B1141,CN14475)),0,1),1)</x:f>
        <x:v>0</x:v>
      </x:c>
    </x:row>
    <x:row r="14476">
      <x:c r="CL14476" t="str">
        <x:v>Workbook_Formula_Guard</x:v>
      </x:c>
      <x:c r="CM14476" t="str">
        <x:v>C1141</x:v>
      </x:c>
      <x:c r="CN14476" t="str">
        <x:v>F:=$J55*N$27</x:v>
      </x:c>
      <x:c r="CO14476" t="n">
        <x:f>IFERROR(IF(AND(TYPE('Workbook_Formula_Guard'!C1141)=TYPE(CN14476),ISBLANK('Workbook_Formula_Guard'!C1141)=ISBLANK(CN14476),EXACT('Workbook_Formula_Guard'!C1141,CN14476)),0,1),1)</x:f>
        <x:v>0</x:v>
      </x:c>
    </x:row>
    <x:row r="14477">
      <x:c r="CL14477" t="str">
        <x:v>Workbook_Formula_Guard</x:v>
      </x:c>
      <x:c r="CM14477" t="str">
        <x:v>A1142</x:v>
      </x:c>
      <x:c r="CN14477" t="str">
        <x:v>Sensitivity_Analysis</x:v>
      </x:c>
      <x:c r="CO14477" t="n">
        <x:f>IFERROR(IF(AND(TYPE('Workbook_Formula_Guard'!A1142)=TYPE(CN14477),ISBLANK('Workbook_Formula_Guard'!A1142)=ISBLANK(CN14477),EXACT('Workbook_Formula_Guard'!A1142,CN14477)),0,1),1)</x:f>
        <x:v>0</x:v>
      </x:c>
    </x:row>
    <x:row r="14478">
      <x:c r="CL14478" t="str">
        <x:v>Workbook_Formula_Guard</x:v>
      </x:c>
      <x:c r="CM14478" t="str">
        <x:v>B1142</x:v>
      </x:c>
      <x:c r="CN14478" t="str">
        <x:v>O55</x:v>
      </x:c>
      <x:c r="CO14478" t="n">
        <x:f>IFERROR(IF(AND(TYPE('Workbook_Formula_Guard'!B1142)=TYPE(CN14478),ISBLANK('Workbook_Formula_Guard'!B1142)=ISBLANK(CN14478),EXACT('Workbook_Formula_Guard'!B1142,CN14478)),0,1),1)</x:f>
        <x:v>0</x:v>
      </x:c>
    </x:row>
    <x:row r="14479">
      <x:c r="CL14479" t="str">
        <x:v>Workbook_Formula_Guard</x:v>
      </x:c>
      <x:c r="CM14479" t="str">
        <x:v>C1142</x:v>
      </x:c>
      <x:c r="CN14479" t="str">
        <x:v>F:=$J55*O$27</x:v>
      </x:c>
      <x:c r="CO14479" t="n">
        <x:f>IFERROR(IF(AND(TYPE('Workbook_Formula_Guard'!C1142)=TYPE(CN14479),ISBLANK('Workbook_Formula_Guard'!C1142)=ISBLANK(CN14479),EXACT('Workbook_Formula_Guard'!C1142,CN14479)),0,1),1)</x:f>
        <x:v>0</x:v>
      </x:c>
    </x:row>
    <x:row r="14480">
      <x:c r="CL14480" t="str">
        <x:v>Workbook_Formula_Guard</x:v>
      </x:c>
      <x:c r="CM14480" t="str">
        <x:v>A1143</x:v>
      </x:c>
      <x:c r="CN14480" t="str">
        <x:v>Sensitivity_Analysis</x:v>
      </x:c>
      <x:c r="CO14480" t="n">
        <x:f>IFERROR(IF(AND(TYPE('Workbook_Formula_Guard'!A1143)=TYPE(CN14480),ISBLANK('Workbook_Formula_Guard'!A1143)=ISBLANK(CN14480),EXACT('Workbook_Formula_Guard'!A1143,CN14480)),0,1),1)</x:f>
        <x:v>0</x:v>
      </x:c>
    </x:row>
    <x:row r="14481">
      <x:c r="CL14481" t="str">
        <x:v>Workbook_Formula_Guard</x:v>
      </x:c>
      <x:c r="CM14481" t="str">
        <x:v>B1143</x:v>
      </x:c>
      <x:c r="CN14481" t="str">
        <x:v>P55</x:v>
      </x:c>
      <x:c r="CO14481" t="n">
        <x:f>IFERROR(IF(AND(TYPE('Workbook_Formula_Guard'!B1143)=TYPE(CN14481),ISBLANK('Workbook_Formula_Guard'!B1143)=ISBLANK(CN14481),EXACT('Workbook_Formula_Guard'!B1143,CN14481)),0,1),1)</x:f>
        <x:v>0</x:v>
      </x:c>
    </x:row>
    <x:row r="14482">
      <x:c r="CL14482" t="str">
        <x:v>Workbook_Formula_Guard</x:v>
      </x:c>
      <x:c r="CM14482" t="str">
        <x:v>C1143</x:v>
      </x:c>
      <x:c r="CN14482" t="str">
        <x:v>F:=$J55*P$27</x:v>
      </x:c>
      <x:c r="CO14482" t="n">
        <x:f>IFERROR(IF(AND(TYPE('Workbook_Formula_Guard'!C1143)=TYPE(CN14482),ISBLANK('Workbook_Formula_Guard'!C1143)=ISBLANK(CN14482),EXACT('Workbook_Formula_Guard'!C1143,CN14482)),0,1),1)</x:f>
        <x:v>0</x:v>
      </x:c>
    </x:row>
    <x:row r="14483">
      <x:c r="CL14483" t="str">
        <x:v>Workbook_Formula_Guard</x:v>
      </x:c>
      <x:c r="CM14483" t="str">
        <x:v>A1144</x:v>
      </x:c>
      <x:c r="CN14483" t="str">
        <x:v>Sensitivity_Analysis</x:v>
      </x:c>
      <x:c r="CO14483" t="n">
        <x:f>IFERROR(IF(AND(TYPE('Workbook_Formula_Guard'!A1144)=TYPE(CN14483),ISBLANK('Workbook_Formula_Guard'!A1144)=ISBLANK(CN14483),EXACT('Workbook_Formula_Guard'!A1144,CN14483)),0,1),1)</x:f>
        <x:v>0</x:v>
      </x:c>
    </x:row>
    <x:row r="14484">
      <x:c r="CL14484" t="str">
        <x:v>Workbook_Formula_Guard</x:v>
      </x:c>
      <x:c r="CM14484" t="str">
        <x:v>B1144</x:v>
      </x:c>
      <x:c r="CN14484" t="str">
        <x:v>Q55</x:v>
      </x:c>
      <x:c r="CO14484" t="n">
        <x:f>IFERROR(IF(AND(TYPE('Workbook_Formula_Guard'!B1144)=TYPE(CN14484),ISBLANK('Workbook_Formula_Guard'!B1144)=ISBLANK(CN14484),EXACT('Workbook_Formula_Guard'!B1144,CN14484)),0,1),1)</x:f>
        <x:v>0</x:v>
      </x:c>
    </x:row>
    <x:row r="14485">
      <x:c r="CL14485" t="str">
        <x:v>Workbook_Formula_Guard</x:v>
      </x:c>
      <x:c r="CM14485" t="str">
        <x:v>C1144</x:v>
      </x:c>
      <x:c r="CN14485" t="str">
        <x:v>F:=$J55*Q$27</x:v>
      </x:c>
      <x:c r="CO14485" t="n">
        <x:f>IFERROR(IF(AND(TYPE('Workbook_Formula_Guard'!C1144)=TYPE(CN14485),ISBLANK('Workbook_Formula_Guard'!C1144)=ISBLANK(CN14485),EXACT('Workbook_Formula_Guard'!C1144,CN14485)),0,1),1)</x:f>
        <x:v>0</x:v>
      </x:c>
    </x:row>
    <x:row r="14486">
      <x:c r="CL14486" t="str">
        <x:v>Workbook_Formula_Guard</x:v>
      </x:c>
      <x:c r="CM14486" t="str">
        <x:v>A1145</x:v>
      </x:c>
      <x:c r="CN14486" t="str">
        <x:v>Sensitivity_Analysis</x:v>
      </x:c>
      <x:c r="CO14486" t="n">
        <x:f>IFERROR(IF(AND(TYPE('Workbook_Formula_Guard'!A1145)=TYPE(CN14486),ISBLANK('Workbook_Formula_Guard'!A1145)=ISBLANK(CN14486),EXACT('Workbook_Formula_Guard'!A1145,CN14486)),0,1),1)</x:f>
        <x:v>0</x:v>
      </x:c>
    </x:row>
    <x:row r="14487">
      <x:c r="CL14487" t="str">
        <x:v>Workbook_Formula_Guard</x:v>
      </x:c>
      <x:c r="CM14487" t="str">
        <x:v>B1145</x:v>
      </x:c>
      <x:c r="CN14487" t="str">
        <x:v>J56</x:v>
      </x:c>
      <x:c r="CO14487" t="n">
        <x:f>IFERROR(IF(AND(TYPE('Workbook_Formula_Guard'!B1145)=TYPE(CN14487),ISBLANK('Workbook_Formula_Guard'!B1145)=ISBLANK(CN14487),EXACT('Workbook_Formula_Guard'!B1145,CN14487)),0,1),1)</x:f>
        <x:v>0</x:v>
      </x:c>
    </x:row>
    <x:row r="14488">
      <x:c r="CL14488" t="str">
        <x:v>Workbook_Formula_Guard</x:v>
      </x:c>
      <x:c r="CM14488" t="str">
        <x:v>C1145</x:v>
      </x:c>
      <x:c r="CN14488" t="str">
        <x:v>F:='PLSS_Local_Scope'!$E$18</x:v>
      </x:c>
      <x:c r="CO14488" t="n">
        <x:f>IFERROR(IF(AND(TYPE('Workbook_Formula_Guard'!C1145)=TYPE(CN14488),ISBLANK('Workbook_Formula_Guard'!C1145)=ISBLANK(CN14488),EXACT('Workbook_Formula_Guard'!C1145,CN14488)),0,1),1)</x:f>
        <x:v>0</x:v>
      </x:c>
    </x:row>
    <x:row r="14489">
      <x:c r="CL14489" t="str">
        <x:v>Workbook_Formula_Guard</x:v>
      </x:c>
      <x:c r="CM14489" t="str">
        <x:v>A1146</x:v>
      </x:c>
      <x:c r="CN14489" t="str">
        <x:v>Sensitivity_Analysis</x:v>
      </x:c>
      <x:c r="CO14489" t="n">
        <x:f>IFERROR(IF(AND(TYPE('Workbook_Formula_Guard'!A1146)=TYPE(CN14489),ISBLANK('Workbook_Formula_Guard'!A1146)=ISBLANK(CN14489),EXACT('Workbook_Formula_Guard'!A1146,CN14489)),0,1),1)</x:f>
        <x:v>0</x:v>
      </x:c>
    </x:row>
    <x:row r="14490">
      <x:c r="CL14490" t="str">
        <x:v>Workbook_Formula_Guard</x:v>
      </x:c>
      <x:c r="CM14490" t="str">
        <x:v>B1146</x:v>
      </x:c>
      <x:c r="CN14490" t="str">
        <x:v>K56</x:v>
      </x:c>
      <x:c r="CO14490" t="n">
        <x:f>IFERROR(IF(AND(TYPE('Workbook_Formula_Guard'!B1146)=TYPE(CN14490),ISBLANK('Workbook_Formula_Guard'!B1146)=ISBLANK(CN14490),EXACT('Workbook_Formula_Guard'!B1146,CN14490)),0,1),1)</x:f>
        <x:v>0</x:v>
      </x:c>
    </x:row>
    <x:row r="14491">
      <x:c r="CL14491" t="str">
        <x:v>Workbook_Formula_Guard</x:v>
      </x:c>
      <x:c r="CM14491" t="str">
        <x:v>C1146</x:v>
      </x:c>
      <x:c r="CN14491" t="str">
        <x:v>F:=$J56*K$27</x:v>
      </x:c>
      <x:c r="CO14491" t="n">
        <x:f>IFERROR(IF(AND(TYPE('Workbook_Formula_Guard'!C1146)=TYPE(CN14491),ISBLANK('Workbook_Formula_Guard'!C1146)=ISBLANK(CN14491),EXACT('Workbook_Formula_Guard'!C1146,CN14491)),0,1),1)</x:f>
        <x:v>0</x:v>
      </x:c>
    </x:row>
    <x:row r="14492">
      <x:c r="CL14492" t="str">
        <x:v>Workbook_Formula_Guard</x:v>
      </x:c>
      <x:c r="CM14492" t="str">
        <x:v>A1147</x:v>
      </x:c>
      <x:c r="CN14492" t="str">
        <x:v>Sensitivity_Analysis</x:v>
      </x:c>
      <x:c r="CO14492" t="n">
        <x:f>IFERROR(IF(AND(TYPE('Workbook_Formula_Guard'!A1147)=TYPE(CN14492),ISBLANK('Workbook_Formula_Guard'!A1147)=ISBLANK(CN14492),EXACT('Workbook_Formula_Guard'!A1147,CN14492)),0,1),1)</x:f>
        <x:v>0</x:v>
      </x:c>
    </x:row>
    <x:row r="14493">
      <x:c r="CL14493" t="str">
        <x:v>Workbook_Formula_Guard</x:v>
      </x:c>
      <x:c r="CM14493" t="str">
        <x:v>B1147</x:v>
      </x:c>
      <x:c r="CN14493" t="str">
        <x:v>L56</x:v>
      </x:c>
      <x:c r="CO14493" t="n">
        <x:f>IFERROR(IF(AND(TYPE('Workbook_Formula_Guard'!B1147)=TYPE(CN14493),ISBLANK('Workbook_Formula_Guard'!B1147)=ISBLANK(CN14493),EXACT('Workbook_Formula_Guard'!B1147,CN14493)),0,1),1)</x:f>
        <x:v>0</x:v>
      </x:c>
    </x:row>
    <x:row r="14494">
      <x:c r="CL14494" t="str">
        <x:v>Workbook_Formula_Guard</x:v>
      </x:c>
      <x:c r="CM14494" t="str">
        <x:v>C1147</x:v>
      </x:c>
      <x:c r="CN14494" t="str">
        <x:v>F:=$J56*L$27</x:v>
      </x:c>
      <x:c r="CO14494" t="n">
        <x:f>IFERROR(IF(AND(TYPE('Workbook_Formula_Guard'!C1147)=TYPE(CN14494),ISBLANK('Workbook_Formula_Guard'!C1147)=ISBLANK(CN14494),EXACT('Workbook_Formula_Guard'!C1147,CN14494)),0,1),1)</x:f>
        <x:v>0</x:v>
      </x:c>
    </x:row>
    <x:row r="14495">
      <x:c r="CL14495" t="str">
        <x:v>Workbook_Formula_Guard</x:v>
      </x:c>
      <x:c r="CM14495" t="str">
        <x:v>A1148</x:v>
      </x:c>
      <x:c r="CN14495" t="str">
        <x:v>Sensitivity_Analysis</x:v>
      </x:c>
      <x:c r="CO14495" t="n">
        <x:f>IFERROR(IF(AND(TYPE('Workbook_Formula_Guard'!A1148)=TYPE(CN14495),ISBLANK('Workbook_Formula_Guard'!A1148)=ISBLANK(CN14495),EXACT('Workbook_Formula_Guard'!A1148,CN14495)),0,1),1)</x:f>
        <x:v>0</x:v>
      </x:c>
    </x:row>
    <x:row r="14496">
      <x:c r="CL14496" t="str">
        <x:v>Workbook_Formula_Guard</x:v>
      </x:c>
      <x:c r="CM14496" t="str">
        <x:v>B1148</x:v>
      </x:c>
      <x:c r="CN14496" t="str">
        <x:v>M56</x:v>
      </x:c>
      <x:c r="CO14496" t="n">
        <x:f>IFERROR(IF(AND(TYPE('Workbook_Formula_Guard'!B1148)=TYPE(CN14496),ISBLANK('Workbook_Formula_Guard'!B1148)=ISBLANK(CN14496),EXACT('Workbook_Formula_Guard'!B1148,CN14496)),0,1),1)</x:f>
        <x:v>0</x:v>
      </x:c>
    </x:row>
    <x:row r="14497">
      <x:c r="CL14497" t="str">
        <x:v>Workbook_Formula_Guard</x:v>
      </x:c>
      <x:c r="CM14497" t="str">
        <x:v>C1148</x:v>
      </x:c>
      <x:c r="CN14497" t="str">
        <x:v>F:=$J56*M$27</x:v>
      </x:c>
      <x:c r="CO14497" t="n">
        <x:f>IFERROR(IF(AND(TYPE('Workbook_Formula_Guard'!C1148)=TYPE(CN14497),ISBLANK('Workbook_Formula_Guard'!C1148)=ISBLANK(CN14497),EXACT('Workbook_Formula_Guard'!C1148,CN14497)),0,1),1)</x:f>
        <x:v>0</x:v>
      </x:c>
    </x:row>
    <x:row r="14498">
      <x:c r="CL14498" t="str">
        <x:v>Workbook_Formula_Guard</x:v>
      </x:c>
      <x:c r="CM14498" t="str">
        <x:v>A1149</x:v>
      </x:c>
      <x:c r="CN14498" t="str">
        <x:v>Sensitivity_Analysis</x:v>
      </x:c>
      <x:c r="CO14498" t="n">
        <x:f>IFERROR(IF(AND(TYPE('Workbook_Formula_Guard'!A1149)=TYPE(CN14498),ISBLANK('Workbook_Formula_Guard'!A1149)=ISBLANK(CN14498),EXACT('Workbook_Formula_Guard'!A1149,CN14498)),0,1),1)</x:f>
        <x:v>0</x:v>
      </x:c>
    </x:row>
    <x:row r="14499">
      <x:c r="CL14499" t="str">
        <x:v>Workbook_Formula_Guard</x:v>
      </x:c>
      <x:c r="CM14499" t="str">
        <x:v>B1149</x:v>
      </x:c>
      <x:c r="CN14499" t="str">
        <x:v>N56</x:v>
      </x:c>
      <x:c r="CO14499" t="n">
        <x:f>IFERROR(IF(AND(TYPE('Workbook_Formula_Guard'!B1149)=TYPE(CN14499),ISBLANK('Workbook_Formula_Guard'!B1149)=ISBLANK(CN14499),EXACT('Workbook_Formula_Guard'!B1149,CN14499)),0,1),1)</x:f>
        <x:v>0</x:v>
      </x:c>
    </x:row>
    <x:row r="14500">
      <x:c r="CL14500" t="str">
        <x:v>Workbook_Formula_Guard</x:v>
      </x:c>
      <x:c r="CM14500" t="str">
        <x:v>C1149</x:v>
      </x:c>
      <x:c r="CN14500" t="str">
        <x:v>F:=$J56*N$27</x:v>
      </x:c>
      <x:c r="CO14500" t="n">
        <x:f>IFERROR(IF(AND(TYPE('Workbook_Formula_Guard'!C1149)=TYPE(CN14500),ISBLANK('Workbook_Formula_Guard'!C1149)=ISBLANK(CN14500),EXACT('Workbook_Formula_Guard'!C1149,CN14500)),0,1),1)</x:f>
        <x:v>0</x:v>
      </x:c>
    </x:row>
    <x:row r="14501">
      <x:c r="CL14501" t="str">
        <x:v>Workbook_Formula_Guard</x:v>
      </x:c>
      <x:c r="CM14501" t="str">
        <x:v>A1150</x:v>
      </x:c>
      <x:c r="CN14501" t="str">
        <x:v>Sensitivity_Analysis</x:v>
      </x:c>
      <x:c r="CO14501" t="n">
        <x:f>IFERROR(IF(AND(TYPE('Workbook_Formula_Guard'!A1150)=TYPE(CN14501),ISBLANK('Workbook_Formula_Guard'!A1150)=ISBLANK(CN14501),EXACT('Workbook_Formula_Guard'!A1150,CN14501)),0,1),1)</x:f>
        <x:v>0</x:v>
      </x:c>
    </x:row>
    <x:row r="14502">
      <x:c r="CL14502" t="str">
        <x:v>Workbook_Formula_Guard</x:v>
      </x:c>
      <x:c r="CM14502" t="str">
        <x:v>B1150</x:v>
      </x:c>
      <x:c r="CN14502" t="str">
        <x:v>O56</x:v>
      </x:c>
      <x:c r="CO14502" t="n">
        <x:f>IFERROR(IF(AND(TYPE('Workbook_Formula_Guard'!B1150)=TYPE(CN14502),ISBLANK('Workbook_Formula_Guard'!B1150)=ISBLANK(CN14502),EXACT('Workbook_Formula_Guard'!B1150,CN14502)),0,1),1)</x:f>
        <x:v>0</x:v>
      </x:c>
    </x:row>
    <x:row r="14503">
      <x:c r="CL14503" t="str">
        <x:v>Workbook_Formula_Guard</x:v>
      </x:c>
      <x:c r="CM14503" t="str">
        <x:v>C1150</x:v>
      </x:c>
      <x:c r="CN14503" t="str">
        <x:v>F:=$J56*O$27</x:v>
      </x:c>
      <x:c r="CO14503" t="n">
        <x:f>IFERROR(IF(AND(TYPE('Workbook_Formula_Guard'!C1150)=TYPE(CN14503),ISBLANK('Workbook_Formula_Guard'!C1150)=ISBLANK(CN14503),EXACT('Workbook_Formula_Guard'!C1150,CN14503)),0,1),1)</x:f>
        <x:v>0</x:v>
      </x:c>
    </x:row>
    <x:row r="14504">
      <x:c r="CL14504" t="str">
        <x:v>Workbook_Formula_Guard</x:v>
      </x:c>
      <x:c r="CM14504" t="str">
        <x:v>A1151</x:v>
      </x:c>
      <x:c r="CN14504" t="str">
        <x:v>Sensitivity_Analysis</x:v>
      </x:c>
      <x:c r="CO14504" t="n">
        <x:f>IFERROR(IF(AND(TYPE('Workbook_Formula_Guard'!A1151)=TYPE(CN14504),ISBLANK('Workbook_Formula_Guard'!A1151)=ISBLANK(CN14504),EXACT('Workbook_Formula_Guard'!A1151,CN14504)),0,1),1)</x:f>
        <x:v>0</x:v>
      </x:c>
    </x:row>
    <x:row r="14505">
      <x:c r="CL14505" t="str">
        <x:v>Workbook_Formula_Guard</x:v>
      </x:c>
      <x:c r="CM14505" t="str">
        <x:v>B1151</x:v>
      </x:c>
      <x:c r="CN14505" t="str">
        <x:v>P56</x:v>
      </x:c>
      <x:c r="CO14505" t="n">
        <x:f>IFERROR(IF(AND(TYPE('Workbook_Formula_Guard'!B1151)=TYPE(CN14505),ISBLANK('Workbook_Formula_Guard'!B1151)=ISBLANK(CN14505),EXACT('Workbook_Formula_Guard'!B1151,CN14505)),0,1),1)</x:f>
        <x:v>0</x:v>
      </x:c>
    </x:row>
    <x:row r="14506">
      <x:c r="CL14506" t="str">
        <x:v>Workbook_Formula_Guard</x:v>
      </x:c>
      <x:c r="CM14506" t="str">
        <x:v>C1151</x:v>
      </x:c>
      <x:c r="CN14506" t="str">
        <x:v>F:=$J56*P$27</x:v>
      </x:c>
      <x:c r="CO14506" t="n">
        <x:f>IFERROR(IF(AND(TYPE('Workbook_Formula_Guard'!C1151)=TYPE(CN14506),ISBLANK('Workbook_Formula_Guard'!C1151)=ISBLANK(CN14506),EXACT('Workbook_Formula_Guard'!C1151,CN14506)),0,1),1)</x:f>
        <x:v>0</x:v>
      </x:c>
    </x:row>
    <x:row r="14507">
      <x:c r="CL14507" t="str">
        <x:v>Workbook_Formula_Guard</x:v>
      </x:c>
      <x:c r="CM14507" t="str">
        <x:v>A1152</x:v>
      </x:c>
      <x:c r="CN14507" t="str">
        <x:v>Sensitivity_Analysis</x:v>
      </x:c>
      <x:c r="CO14507" t="n">
        <x:f>IFERROR(IF(AND(TYPE('Workbook_Formula_Guard'!A1152)=TYPE(CN14507),ISBLANK('Workbook_Formula_Guard'!A1152)=ISBLANK(CN14507),EXACT('Workbook_Formula_Guard'!A1152,CN14507)),0,1),1)</x:f>
        <x:v>0</x:v>
      </x:c>
    </x:row>
    <x:row r="14508">
      <x:c r="CL14508" t="str">
        <x:v>Workbook_Formula_Guard</x:v>
      </x:c>
      <x:c r="CM14508" t="str">
        <x:v>B1152</x:v>
      </x:c>
      <x:c r="CN14508" t="str">
        <x:v>Q56</x:v>
      </x:c>
      <x:c r="CO14508" t="n">
        <x:f>IFERROR(IF(AND(TYPE('Workbook_Formula_Guard'!B1152)=TYPE(CN14508),ISBLANK('Workbook_Formula_Guard'!B1152)=ISBLANK(CN14508),EXACT('Workbook_Formula_Guard'!B1152,CN14508)),0,1),1)</x:f>
        <x:v>0</x:v>
      </x:c>
    </x:row>
    <x:row r="14509">
      <x:c r="CL14509" t="str">
        <x:v>Workbook_Formula_Guard</x:v>
      </x:c>
      <x:c r="CM14509" t="str">
        <x:v>C1152</x:v>
      </x:c>
      <x:c r="CN14509" t="str">
        <x:v>F:=$J56*Q$27</x:v>
      </x:c>
      <x:c r="CO14509" t="n">
        <x:f>IFERROR(IF(AND(TYPE('Workbook_Formula_Guard'!C1152)=TYPE(CN14509),ISBLANK('Workbook_Formula_Guard'!C1152)=ISBLANK(CN14509),EXACT('Workbook_Formula_Guard'!C1152,CN14509)),0,1),1)</x:f>
        <x:v>0</x:v>
      </x:c>
    </x:row>
    <x:row r="14510">
      <x:c r="CL14510" t="str">
        <x:v>Workbook_Formula_Guard</x:v>
      </x:c>
      <x:c r="CM14510" t="str">
        <x:v>A1153</x:v>
      </x:c>
      <x:c r="CN14510" t="str">
        <x:v>Sensitivity_Analysis</x:v>
      </x:c>
      <x:c r="CO14510" t="n">
        <x:f>IFERROR(IF(AND(TYPE('Workbook_Formula_Guard'!A1153)=TYPE(CN14510),ISBLANK('Workbook_Formula_Guard'!A1153)=ISBLANK(CN14510),EXACT('Workbook_Formula_Guard'!A1153,CN14510)),0,1),1)</x:f>
        <x:v>0</x:v>
      </x:c>
    </x:row>
    <x:row r="14511">
      <x:c r="CL14511" t="str">
        <x:v>Workbook_Formula_Guard</x:v>
      </x:c>
      <x:c r="CM14511" t="str">
        <x:v>B1153</x:v>
      </x:c>
      <x:c r="CN14511" t="str">
        <x:v>J101</x:v>
      </x:c>
      <x:c r="CO14511" t="n">
        <x:f>IFERROR(IF(AND(TYPE('Workbook_Formula_Guard'!B1153)=TYPE(CN14511),ISBLANK('Workbook_Formula_Guard'!B1153)=ISBLANK(CN14511),EXACT('Workbook_Formula_Guard'!B1153,CN14511)),0,1),1)</x:f>
        <x:v>0</x:v>
      </x:c>
    </x:row>
    <x:row r="14512">
      <x:c r="CL14512" t="str">
        <x:v>Workbook_Formula_Guard</x:v>
      </x:c>
      <x:c r="CM14512" t="str">
        <x:v>C1153</x:v>
      </x:c>
      <x:c r="CN14512" t="str">
        <x:v>F:=TRC!B15</x:v>
      </x:c>
      <x:c r="CO14512" t="n">
        <x:f>IFERROR(IF(AND(TYPE('Workbook_Formula_Guard'!C1153)=TYPE(CN14512),ISBLANK('Workbook_Formula_Guard'!C1153)=ISBLANK(CN14512),EXACT('Workbook_Formula_Guard'!C1153,CN14512)),0,1),1)</x:f>
        <x:v>0</x:v>
      </x:c>
    </x:row>
    <x:row r="14513">
      <x:c r="CL14513" t="str">
        <x:v>Workbook_Formula_Guard</x:v>
      </x:c>
      <x:c r="CM14513" t="str">
        <x:v>A1154</x:v>
      </x:c>
      <x:c r="CN14513" t="str">
        <x:v>Sensitivity_Analysis</x:v>
      </x:c>
      <x:c r="CO14513" t="n">
        <x:f>IFERROR(IF(AND(TYPE('Workbook_Formula_Guard'!A1154)=TYPE(CN14513),ISBLANK('Workbook_Formula_Guard'!A1154)=ISBLANK(CN14513),EXACT('Workbook_Formula_Guard'!A1154,CN14513)),0,1),1)</x:f>
        <x:v>0</x:v>
      </x:c>
    </x:row>
    <x:row r="14514">
      <x:c r="CL14514" t="str">
        <x:v>Workbook_Formula_Guard</x:v>
      </x:c>
      <x:c r="CM14514" t="str">
        <x:v>B1154</x:v>
      </x:c>
      <x:c r="CN14514" t="str">
        <x:v>K101</x:v>
      </x:c>
      <x:c r="CO14514" t="n">
        <x:f>IFERROR(IF(AND(TYPE('Workbook_Formula_Guard'!B1154)=TYPE(CN14514),ISBLANK('Workbook_Formula_Guard'!B1154)=ISBLANK(CN14514),EXACT('Workbook_Formula_Guard'!B1154,CN14514)),0,1),1)</x:f>
        <x:v>0</x:v>
      </x:c>
    </x:row>
    <x:row r="14515">
      <x:c r="CL14515" t="str">
        <x:v>Workbook_Formula_Guard</x:v>
      </x:c>
      <x:c r="CM14515" t="str">
        <x:v>C1154</x:v>
      </x:c>
      <x:c r="CN14515" t="str">
        <x:v>F:=TRC!D15</x:v>
      </x:c>
      <x:c r="CO14515" t="n">
        <x:f>IFERROR(IF(AND(TYPE('Workbook_Formula_Guard'!C1154)=TYPE(CN14515),ISBLANK('Workbook_Formula_Guard'!C1154)=ISBLANK(CN14515),EXACT('Workbook_Formula_Guard'!C1154,CN14515)),0,1),1)</x:f>
        <x:v>0</x:v>
      </x:c>
    </x:row>
    <x:row r="14516">
      <x:c r="CL14516" t="str">
        <x:v>Workbook_Formula_Guard</x:v>
      </x:c>
      <x:c r="CM14516" t="str">
        <x:v>A1155</x:v>
      </x:c>
      <x:c r="CN14516" t="str">
        <x:v>Sensitivity_Analysis</x:v>
      </x:c>
      <x:c r="CO14516" t="n">
        <x:f>IFERROR(IF(AND(TYPE('Workbook_Formula_Guard'!A1155)=TYPE(CN14516),ISBLANK('Workbook_Formula_Guard'!A1155)=ISBLANK(CN14516),EXACT('Workbook_Formula_Guard'!A1155,CN14516)),0,1),1)</x:f>
        <x:v>0</x:v>
      </x:c>
    </x:row>
    <x:row r="14517">
      <x:c r="CL14517" t="str">
        <x:v>Workbook_Formula_Guard</x:v>
      </x:c>
      <x:c r="CM14517" t="str">
        <x:v>B1155</x:v>
      </x:c>
      <x:c r="CN14517" t="str">
        <x:v>L101</x:v>
      </x:c>
      <x:c r="CO14517" t="n">
        <x:f>IFERROR(IF(AND(TYPE('Workbook_Formula_Guard'!B1155)=TYPE(CN14517),ISBLANK('Workbook_Formula_Guard'!B1155)=ISBLANK(CN14517),EXACT('Workbook_Formula_Guard'!B1155,CN14517)),0,1),1)</x:f>
        <x:v>0</x:v>
      </x:c>
    </x:row>
    <x:row r="14518">
      <x:c r="CL14518" t="str">
        <x:v>Workbook_Formula_Guard</x:v>
      </x:c>
      <x:c r="CM14518" t="str">
        <x:v>C1155</x:v>
      </x:c>
      <x:c r="CN14518" t="str">
        <x:v>F:=IF(OR(J101="S06",J101="S04",J101="S03"),1.2,1)</x:v>
      </x:c>
      <x:c r="CO14518" t="n">
        <x:f>IFERROR(IF(AND(TYPE('Workbook_Formula_Guard'!C1155)=TYPE(CN14518),ISBLANK('Workbook_Formula_Guard'!C1155)=ISBLANK(CN14518),EXACT('Workbook_Formula_Guard'!C1155,CN14518)),0,1),1)</x:f>
        <x:v>0</x:v>
      </x:c>
    </x:row>
    <x:row r="14519">
      <x:c r="CL14519" t="str">
        <x:v>Workbook_Formula_Guard</x:v>
      </x:c>
      <x:c r="CM14519" t="str">
        <x:v>A1156</x:v>
      </x:c>
      <x:c r="CN14519" t="str">
        <x:v>Sensitivity_Analysis</x:v>
      </x:c>
      <x:c r="CO14519" t="n">
        <x:f>IFERROR(IF(AND(TYPE('Workbook_Formula_Guard'!A1156)=TYPE(CN14519),ISBLANK('Workbook_Formula_Guard'!A1156)=ISBLANK(CN14519),EXACT('Workbook_Formula_Guard'!A1156,CN14519)),0,1),1)</x:f>
        <x:v>0</x:v>
      </x:c>
    </x:row>
    <x:row r="14520">
      <x:c r="CL14520" t="str">
        <x:v>Workbook_Formula_Guard</x:v>
      </x:c>
      <x:c r="CM14520" t="str">
        <x:v>B1156</x:v>
      </x:c>
      <x:c r="CN14520" t="str">
        <x:v>M101</x:v>
      </x:c>
      <x:c r="CO14520" t="n">
        <x:f>IFERROR(IF(AND(TYPE('Workbook_Formula_Guard'!B1156)=TYPE(CN14520),ISBLANK('Workbook_Formula_Guard'!B1156)=ISBLANK(CN14520),EXACT('Workbook_Formula_Guard'!B1156,CN14520)),0,1),1)</x:f>
        <x:v>0</x:v>
      </x:c>
    </x:row>
    <x:row r="14521">
      <x:c r="CL14521" t="str">
        <x:v>Workbook_Formula_Guard</x:v>
      </x:c>
      <x:c r="CM14521" t="str">
        <x:v>C1156</x:v>
      </x:c>
      <x:c r="CN14521" t="str">
        <x:v>F:=K101*L101/SUMPRODUCT($K$101:$K$107,$L$101:$L$107)</x:v>
      </x:c>
      <x:c r="CO14521" t="n">
        <x:f>IFERROR(IF(AND(TYPE('Workbook_Formula_Guard'!C1156)=TYPE(CN14521),ISBLANK('Workbook_Formula_Guard'!C1156)=ISBLANK(CN14521),EXACT('Workbook_Formula_Guard'!C1156,CN14521)),0,1),1)</x:f>
        <x:v>0</x:v>
      </x:c>
    </x:row>
    <x:row r="14522">
      <x:c r="CL14522" t="str">
        <x:v>Workbook_Formula_Guard</x:v>
      </x:c>
      <x:c r="CM14522" t="str">
        <x:v>A1157</x:v>
      </x:c>
      <x:c r="CN14522" t="str">
        <x:v>Sensitivity_Analysis</x:v>
      </x:c>
      <x:c r="CO14522" t="n">
        <x:f>IFERROR(IF(AND(TYPE('Workbook_Formula_Guard'!A1157)=TYPE(CN14522),ISBLANK('Workbook_Formula_Guard'!A1157)=ISBLANK(CN14522),EXACT('Workbook_Formula_Guard'!A1157,CN14522)),0,1),1)</x:f>
        <x:v>0</x:v>
      </x:c>
    </x:row>
    <x:row r="14523">
      <x:c r="CL14523" t="str">
        <x:v>Workbook_Formula_Guard</x:v>
      </x:c>
      <x:c r="CM14523" t="str">
        <x:v>B1157</x:v>
      </x:c>
      <x:c r="CN14523" t="str">
        <x:v>N101</x:v>
      </x:c>
      <x:c r="CO14523" t="n">
        <x:f>IFERROR(IF(AND(TYPE('Workbook_Formula_Guard'!B1157)=TYPE(CN14523),ISBLANK('Workbook_Formula_Guard'!B1157)=ISBLANK(CN14523),EXACT('Workbook_Formula_Guard'!B1157,CN14523)),0,1),1)</x:f>
        <x:v>0</x:v>
      </x:c>
    </x:row>
    <x:row r="14524">
      <x:c r="CL14524" t="str">
        <x:v>Workbook_Formula_Guard</x:v>
      </x:c>
      <x:c r="CM14524" t="str">
        <x:v>C1157</x:v>
      </x:c>
      <x:c r="CN14524" t="str">
        <x:v>F:=IF(OR(J101="S06",J101="S04",J101="S03"),0.8,1)</x:v>
      </x:c>
      <x:c r="CO14524" t="n">
        <x:f>IFERROR(IF(AND(TYPE('Workbook_Formula_Guard'!C1157)=TYPE(CN14524),ISBLANK('Workbook_Formula_Guard'!C1157)=ISBLANK(CN14524),EXACT('Workbook_Formula_Guard'!C1157,CN14524)),0,1),1)</x:f>
        <x:v>0</x:v>
      </x:c>
    </x:row>
    <x:row r="14525">
      <x:c r="CL14525" t="str">
        <x:v>Workbook_Formula_Guard</x:v>
      </x:c>
      <x:c r="CM14525" t="str">
        <x:v>A1158</x:v>
      </x:c>
      <x:c r="CN14525" t="str">
        <x:v>Sensitivity_Analysis</x:v>
      </x:c>
      <x:c r="CO14525" t="n">
        <x:f>IFERROR(IF(AND(TYPE('Workbook_Formula_Guard'!A1158)=TYPE(CN14525),ISBLANK('Workbook_Formula_Guard'!A1158)=ISBLANK(CN14525),EXACT('Workbook_Formula_Guard'!A1158,CN14525)),0,1),1)</x:f>
        <x:v>0</x:v>
      </x:c>
    </x:row>
    <x:row r="14526">
      <x:c r="CL14526" t="str">
        <x:v>Workbook_Formula_Guard</x:v>
      </x:c>
      <x:c r="CM14526" t="str">
        <x:v>B1158</x:v>
      </x:c>
      <x:c r="CN14526" t="str">
        <x:v>O101</x:v>
      </x:c>
      <x:c r="CO14526" t="n">
        <x:f>IFERROR(IF(AND(TYPE('Workbook_Formula_Guard'!B1158)=TYPE(CN14526),ISBLANK('Workbook_Formula_Guard'!B1158)=ISBLANK(CN14526),EXACT('Workbook_Formula_Guard'!B1158,CN14526)),0,1),1)</x:f>
        <x:v>0</x:v>
      </x:c>
    </x:row>
    <x:row r="14527">
      <x:c r="CL14527" t="str">
        <x:v>Workbook_Formula_Guard</x:v>
      </x:c>
      <x:c r="CM14527" t="str">
        <x:v>C1158</x:v>
      </x:c>
      <x:c r="CN14527" t="str">
        <x:v>F:=K101*N101/SUMPRODUCT($K$101:$K$107,$N$101:$N$107)</x:v>
      </x:c>
      <x:c r="CO14527" t="n">
        <x:f>IFERROR(IF(AND(TYPE('Workbook_Formula_Guard'!C1158)=TYPE(CN14527),ISBLANK('Workbook_Formula_Guard'!C1158)=ISBLANK(CN14527),EXACT('Workbook_Formula_Guard'!C1158,CN14527)),0,1),1)</x:f>
        <x:v>0</x:v>
      </x:c>
    </x:row>
    <x:row r="14528">
      <x:c r="CL14528" t="str">
        <x:v>Workbook_Formula_Guard</x:v>
      </x:c>
      <x:c r="CM14528" t="str">
        <x:v>A1159</x:v>
      </x:c>
      <x:c r="CN14528" t="str">
        <x:v>Sensitivity_Analysis</x:v>
      </x:c>
      <x:c r="CO14528" t="n">
        <x:f>IFERROR(IF(AND(TYPE('Workbook_Formula_Guard'!A1159)=TYPE(CN14528),ISBLANK('Workbook_Formula_Guard'!A1159)=ISBLANK(CN14528),EXACT('Workbook_Formula_Guard'!A1159,CN14528)),0,1),1)</x:f>
        <x:v>0</x:v>
      </x:c>
    </x:row>
    <x:row r="14529">
      <x:c r="CL14529" t="str">
        <x:v>Workbook_Formula_Guard</x:v>
      </x:c>
      <x:c r="CM14529" t="str">
        <x:v>B1159</x:v>
      </x:c>
      <x:c r="CN14529" t="str">
        <x:v>J102</x:v>
      </x:c>
      <x:c r="CO14529" t="n">
        <x:f>IFERROR(IF(AND(TYPE('Workbook_Formula_Guard'!B1159)=TYPE(CN14529),ISBLANK('Workbook_Formula_Guard'!B1159)=ISBLANK(CN14529),EXACT('Workbook_Formula_Guard'!B1159,CN14529)),0,1),1)</x:f>
        <x:v>0</x:v>
      </x:c>
    </x:row>
    <x:row r="14530">
      <x:c r="CL14530" t="str">
        <x:v>Workbook_Formula_Guard</x:v>
      </x:c>
      <x:c r="CM14530" t="str">
        <x:v>C1159</x:v>
      </x:c>
      <x:c r="CN14530" t="str">
        <x:v>F:=TRC!B16</x:v>
      </x:c>
      <x:c r="CO14530" t="n">
        <x:f>IFERROR(IF(AND(TYPE('Workbook_Formula_Guard'!C1159)=TYPE(CN14530),ISBLANK('Workbook_Formula_Guard'!C1159)=ISBLANK(CN14530),EXACT('Workbook_Formula_Guard'!C1159,CN14530)),0,1),1)</x:f>
        <x:v>0</x:v>
      </x:c>
    </x:row>
    <x:row r="14531">
      <x:c r="CL14531" t="str">
        <x:v>Workbook_Formula_Guard</x:v>
      </x:c>
      <x:c r="CM14531" t="str">
        <x:v>A1160</x:v>
      </x:c>
      <x:c r="CN14531" t="str">
        <x:v>Sensitivity_Analysis</x:v>
      </x:c>
      <x:c r="CO14531" t="n">
        <x:f>IFERROR(IF(AND(TYPE('Workbook_Formula_Guard'!A1160)=TYPE(CN14531),ISBLANK('Workbook_Formula_Guard'!A1160)=ISBLANK(CN14531),EXACT('Workbook_Formula_Guard'!A1160,CN14531)),0,1),1)</x:f>
        <x:v>0</x:v>
      </x:c>
    </x:row>
    <x:row r="14532">
      <x:c r="CL14532" t="str">
        <x:v>Workbook_Formula_Guard</x:v>
      </x:c>
      <x:c r="CM14532" t="str">
        <x:v>B1160</x:v>
      </x:c>
      <x:c r="CN14532" t="str">
        <x:v>K102</x:v>
      </x:c>
      <x:c r="CO14532" t="n">
        <x:f>IFERROR(IF(AND(TYPE('Workbook_Formula_Guard'!B1160)=TYPE(CN14532),ISBLANK('Workbook_Formula_Guard'!B1160)=ISBLANK(CN14532),EXACT('Workbook_Formula_Guard'!B1160,CN14532)),0,1),1)</x:f>
        <x:v>0</x:v>
      </x:c>
    </x:row>
    <x:row r="14533">
      <x:c r="CL14533" t="str">
        <x:v>Workbook_Formula_Guard</x:v>
      </x:c>
      <x:c r="CM14533" t="str">
        <x:v>C1160</x:v>
      </x:c>
      <x:c r="CN14533" t="str">
        <x:v>F:=TRC!D16</x:v>
      </x:c>
      <x:c r="CO14533" t="n">
        <x:f>IFERROR(IF(AND(TYPE('Workbook_Formula_Guard'!C1160)=TYPE(CN14533),ISBLANK('Workbook_Formula_Guard'!C1160)=ISBLANK(CN14533),EXACT('Workbook_Formula_Guard'!C1160,CN14533)),0,1),1)</x:f>
        <x:v>0</x:v>
      </x:c>
    </x:row>
    <x:row r="14534">
      <x:c r="CL14534" t="str">
        <x:v>Workbook_Formula_Guard</x:v>
      </x:c>
      <x:c r="CM14534" t="str">
        <x:v>A1161</x:v>
      </x:c>
      <x:c r="CN14534" t="str">
        <x:v>Sensitivity_Analysis</x:v>
      </x:c>
      <x:c r="CO14534" t="n">
        <x:f>IFERROR(IF(AND(TYPE('Workbook_Formula_Guard'!A1161)=TYPE(CN14534),ISBLANK('Workbook_Formula_Guard'!A1161)=ISBLANK(CN14534),EXACT('Workbook_Formula_Guard'!A1161,CN14534)),0,1),1)</x:f>
        <x:v>0</x:v>
      </x:c>
    </x:row>
    <x:row r="14535">
      <x:c r="CL14535" t="str">
        <x:v>Workbook_Formula_Guard</x:v>
      </x:c>
      <x:c r="CM14535" t="str">
        <x:v>B1161</x:v>
      </x:c>
      <x:c r="CN14535" t="str">
        <x:v>L102</x:v>
      </x:c>
      <x:c r="CO14535" t="n">
        <x:f>IFERROR(IF(AND(TYPE('Workbook_Formula_Guard'!B1161)=TYPE(CN14535),ISBLANK('Workbook_Formula_Guard'!B1161)=ISBLANK(CN14535),EXACT('Workbook_Formula_Guard'!B1161,CN14535)),0,1),1)</x:f>
        <x:v>0</x:v>
      </x:c>
    </x:row>
    <x:row r="14536">
      <x:c r="CL14536" t="str">
        <x:v>Workbook_Formula_Guard</x:v>
      </x:c>
      <x:c r="CM14536" t="str">
        <x:v>C1161</x:v>
      </x:c>
      <x:c r="CN14536" t="str">
        <x:v>F:=IF(OR(J102="S06",J102="S04",J102="S03"),1.2,1)</x:v>
      </x:c>
      <x:c r="CO14536" t="n">
        <x:f>IFERROR(IF(AND(TYPE('Workbook_Formula_Guard'!C1161)=TYPE(CN14536),ISBLANK('Workbook_Formula_Guard'!C1161)=ISBLANK(CN14536),EXACT('Workbook_Formula_Guard'!C1161,CN14536)),0,1),1)</x:f>
        <x:v>0</x:v>
      </x:c>
    </x:row>
    <x:row r="14537">
      <x:c r="CL14537" t="str">
        <x:v>Workbook_Formula_Guard</x:v>
      </x:c>
      <x:c r="CM14537" t="str">
        <x:v>A1162</x:v>
      </x:c>
      <x:c r="CN14537" t="str">
        <x:v>Sensitivity_Analysis</x:v>
      </x:c>
      <x:c r="CO14537" t="n">
        <x:f>IFERROR(IF(AND(TYPE('Workbook_Formula_Guard'!A1162)=TYPE(CN14537),ISBLANK('Workbook_Formula_Guard'!A1162)=ISBLANK(CN14537),EXACT('Workbook_Formula_Guard'!A1162,CN14537)),0,1),1)</x:f>
        <x:v>0</x:v>
      </x:c>
    </x:row>
    <x:row r="14538">
      <x:c r="CL14538" t="str">
        <x:v>Workbook_Formula_Guard</x:v>
      </x:c>
      <x:c r="CM14538" t="str">
        <x:v>B1162</x:v>
      </x:c>
      <x:c r="CN14538" t="str">
        <x:v>M102</x:v>
      </x:c>
      <x:c r="CO14538" t="n">
        <x:f>IFERROR(IF(AND(TYPE('Workbook_Formula_Guard'!B1162)=TYPE(CN14538),ISBLANK('Workbook_Formula_Guard'!B1162)=ISBLANK(CN14538),EXACT('Workbook_Formula_Guard'!B1162,CN14538)),0,1),1)</x:f>
        <x:v>0</x:v>
      </x:c>
    </x:row>
    <x:row r="14539">
      <x:c r="CL14539" t="str">
        <x:v>Workbook_Formula_Guard</x:v>
      </x:c>
      <x:c r="CM14539" t="str">
        <x:v>C1162</x:v>
      </x:c>
      <x:c r="CN14539" t="str">
        <x:v>F:=K102*L102/SUMPRODUCT($K$101:$K$107,$L$101:$L$107)</x:v>
      </x:c>
      <x:c r="CO14539" t="n">
        <x:f>IFERROR(IF(AND(TYPE('Workbook_Formula_Guard'!C1162)=TYPE(CN14539),ISBLANK('Workbook_Formula_Guard'!C1162)=ISBLANK(CN14539),EXACT('Workbook_Formula_Guard'!C1162,CN14539)),0,1),1)</x:f>
        <x:v>0</x:v>
      </x:c>
    </x:row>
    <x:row r="14540">
      <x:c r="CL14540" t="str">
        <x:v>Workbook_Formula_Guard</x:v>
      </x:c>
      <x:c r="CM14540" t="str">
        <x:v>A1163</x:v>
      </x:c>
      <x:c r="CN14540" t="str">
        <x:v>Sensitivity_Analysis</x:v>
      </x:c>
      <x:c r="CO14540" t="n">
        <x:f>IFERROR(IF(AND(TYPE('Workbook_Formula_Guard'!A1163)=TYPE(CN14540),ISBLANK('Workbook_Formula_Guard'!A1163)=ISBLANK(CN14540),EXACT('Workbook_Formula_Guard'!A1163,CN14540)),0,1),1)</x:f>
        <x:v>0</x:v>
      </x:c>
    </x:row>
    <x:row r="14541">
      <x:c r="CL14541" t="str">
        <x:v>Workbook_Formula_Guard</x:v>
      </x:c>
      <x:c r="CM14541" t="str">
        <x:v>B1163</x:v>
      </x:c>
      <x:c r="CN14541" t="str">
        <x:v>N102</x:v>
      </x:c>
      <x:c r="CO14541" t="n">
        <x:f>IFERROR(IF(AND(TYPE('Workbook_Formula_Guard'!B1163)=TYPE(CN14541),ISBLANK('Workbook_Formula_Guard'!B1163)=ISBLANK(CN14541),EXACT('Workbook_Formula_Guard'!B1163,CN14541)),0,1),1)</x:f>
        <x:v>0</x:v>
      </x:c>
    </x:row>
    <x:row r="14542">
      <x:c r="CL14542" t="str">
        <x:v>Workbook_Formula_Guard</x:v>
      </x:c>
      <x:c r="CM14542" t="str">
        <x:v>C1163</x:v>
      </x:c>
      <x:c r="CN14542" t="str">
        <x:v>F:=IF(OR(J102="S06",J102="S04",J102="S03"),0.8,1)</x:v>
      </x:c>
      <x:c r="CO14542" t="n">
        <x:f>IFERROR(IF(AND(TYPE('Workbook_Formula_Guard'!C1163)=TYPE(CN14542),ISBLANK('Workbook_Formula_Guard'!C1163)=ISBLANK(CN14542),EXACT('Workbook_Formula_Guard'!C1163,CN14542)),0,1),1)</x:f>
        <x:v>0</x:v>
      </x:c>
    </x:row>
    <x:row r="14543">
      <x:c r="CL14543" t="str">
        <x:v>Workbook_Formula_Guard</x:v>
      </x:c>
      <x:c r="CM14543" t="str">
        <x:v>A1164</x:v>
      </x:c>
      <x:c r="CN14543" t="str">
        <x:v>Sensitivity_Analysis</x:v>
      </x:c>
      <x:c r="CO14543" t="n">
        <x:f>IFERROR(IF(AND(TYPE('Workbook_Formula_Guard'!A1164)=TYPE(CN14543),ISBLANK('Workbook_Formula_Guard'!A1164)=ISBLANK(CN14543),EXACT('Workbook_Formula_Guard'!A1164,CN14543)),0,1),1)</x:f>
        <x:v>0</x:v>
      </x:c>
    </x:row>
    <x:row r="14544">
      <x:c r="CL14544" t="str">
        <x:v>Workbook_Formula_Guard</x:v>
      </x:c>
      <x:c r="CM14544" t="str">
        <x:v>B1164</x:v>
      </x:c>
      <x:c r="CN14544" t="str">
        <x:v>O102</x:v>
      </x:c>
      <x:c r="CO14544" t="n">
        <x:f>IFERROR(IF(AND(TYPE('Workbook_Formula_Guard'!B1164)=TYPE(CN14544),ISBLANK('Workbook_Formula_Guard'!B1164)=ISBLANK(CN14544),EXACT('Workbook_Formula_Guard'!B1164,CN14544)),0,1),1)</x:f>
        <x:v>0</x:v>
      </x:c>
    </x:row>
    <x:row r="14545">
      <x:c r="CL14545" t="str">
        <x:v>Workbook_Formula_Guard</x:v>
      </x:c>
      <x:c r="CM14545" t="str">
        <x:v>C1164</x:v>
      </x:c>
      <x:c r="CN14545" t="str">
        <x:v>F:=K102*N102/SUMPRODUCT($K$101:$K$107,$N$101:$N$107)</x:v>
      </x:c>
      <x:c r="CO14545" t="n">
        <x:f>IFERROR(IF(AND(TYPE('Workbook_Formula_Guard'!C1164)=TYPE(CN14545),ISBLANK('Workbook_Formula_Guard'!C1164)=ISBLANK(CN14545),EXACT('Workbook_Formula_Guard'!C1164,CN14545)),0,1),1)</x:f>
        <x:v>0</x:v>
      </x:c>
    </x:row>
    <x:row r="14546">
      <x:c r="CL14546" t="str">
        <x:v>Workbook_Formula_Guard</x:v>
      </x:c>
      <x:c r="CM14546" t="str">
        <x:v>A1165</x:v>
      </x:c>
      <x:c r="CN14546" t="str">
        <x:v>Sensitivity_Analysis</x:v>
      </x:c>
      <x:c r="CO14546" t="n">
        <x:f>IFERROR(IF(AND(TYPE('Workbook_Formula_Guard'!A1165)=TYPE(CN14546),ISBLANK('Workbook_Formula_Guard'!A1165)=ISBLANK(CN14546),EXACT('Workbook_Formula_Guard'!A1165,CN14546)),0,1),1)</x:f>
        <x:v>0</x:v>
      </x:c>
    </x:row>
    <x:row r="14547">
      <x:c r="CL14547" t="str">
        <x:v>Workbook_Formula_Guard</x:v>
      </x:c>
      <x:c r="CM14547" t="str">
        <x:v>B1165</x:v>
      </x:c>
      <x:c r="CN14547" t="str">
        <x:v>J103</x:v>
      </x:c>
      <x:c r="CO14547" t="n">
        <x:f>IFERROR(IF(AND(TYPE('Workbook_Formula_Guard'!B1165)=TYPE(CN14547),ISBLANK('Workbook_Formula_Guard'!B1165)=ISBLANK(CN14547),EXACT('Workbook_Formula_Guard'!B1165,CN14547)),0,1),1)</x:f>
        <x:v>0</x:v>
      </x:c>
    </x:row>
    <x:row r="14548">
      <x:c r="CL14548" t="str">
        <x:v>Workbook_Formula_Guard</x:v>
      </x:c>
      <x:c r="CM14548" t="str">
        <x:v>C1165</x:v>
      </x:c>
      <x:c r="CN14548" t="str">
        <x:v>F:=TRC!B17</x:v>
      </x:c>
      <x:c r="CO14548" t="n">
        <x:f>IFERROR(IF(AND(TYPE('Workbook_Formula_Guard'!C1165)=TYPE(CN14548),ISBLANK('Workbook_Formula_Guard'!C1165)=ISBLANK(CN14548),EXACT('Workbook_Formula_Guard'!C1165,CN14548)),0,1),1)</x:f>
        <x:v>0</x:v>
      </x:c>
    </x:row>
    <x:row r="14549">
      <x:c r="CL14549" t="str">
        <x:v>Workbook_Formula_Guard</x:v>
      </x:c>
      <x:c r="CM14549" t="str">
        <x:v>A1166</x:v>
      </x:c>
      <x:c r="CN14549" t="str">
        <x:v>Sensitivity_Analysis</x:v>
      </x:c>
      <x:c r="CO14549" t="n">
        <x:f>IFERROR(IF(AND(TYPE('Workbook_Formula_Guard'!A1166)=TYPE(CN14549),ISBLANK('Workbook_Formula_Guard'!A1166)=ISBLANK(CN14549),EXACT('Workbook_Formula_Guard'!A1166,CN14549)),0,1),1)</x:f>
        <x:v>0</x:v>
      </x:c>
    </x:row>
    <x:row r="14550">
      <x:c r="CL14550" t="str">
        <x:v>Workbook_Formula_Guard</x:v>
      </x:c>
      <x:c r="CM14550" t="str">
        <x:v>B1166</x:v>
      </x:c>
      <x:c r="CN14550" t="str">
        <x:v>K103</x:v>
      </x:c>
      <x:c r="CO14550" t="n">
        <x:f>IFERROR(IF(AND(TYPE('Workbook_Formula_Guard'!B1166)=TYPE(CN14550),ISBLANK('Workbook_Formula_Guard'!B1166)=ISBLANK(CN14550),EXACT('Workbook_Formula_Guard'!B1166,CN14550)),0,1),1)</x:f>
        <x:v>0</x:v>
      </x:c>
    </x:row>
    <x:row r="14551">
      <x:c r="CL14551" t="str">
        <x:v>Workbook_Formula_Guard</x:v>
      </x:c>
      <x:c r="CM14551" t="str">
        <x:v>C1166</x:v>
      </x:c>
      <x:c r="CN14551" t="str">
        <x:v>F:=TRC!D17</x:v>
      </x:c>
      <x:c r="CO14551" t="n">
        <x:f>IFERROR(IF(AND(TYPE('Workbook_Formula_Guard'!C1166)=TYPE(CN14551),ISBLANK('Workbook_Formula_Guard'!C1166)=ISBLANK(CN14551),EXACT('Workbook_Formula_Guard'!C1166,CN14551)),0,1),1)</x:f>
        <x:v>0</x:v>
      </x:c>
    </x:row>
    <x:row r="14552">
      <x:c r="CL14552" t="str">
        <x:v>Workbook_Formula_Guard</x:v>
      </x:c>
      <x:c r="CM14552" t="str">
        <x:v>A1167</x:v>
      </x:c>
      <x:c r="CN14552" t="str">
        <x:v>Sensitivity_Analysis</x:v>
      </x:c>
      <x:c r="CO14552" t="n">
        <x:f>IFERROR(IF(AND(TYPE('Workbook_Formula_Guard'!A1167)=TYPE(CN14552),ISBLANK('Workbook_Formula_Guard'!A1167)=ISBLANK(CN14552),EXACT('Workbook_Formula_Guard'!A1167,CN14552)),0,1),1)</x:f>
        <x:v>0</x:v>
      </x:c>
    </x:row>
    <x:row r="14553">
      <x:c r="CL14553" t="str">
        <x:v>Workbook_Formula_Guard</x:v>
      </x:c>
      <x:c r="CM14553" t="str">
        <x:v>B1167</x:v>
      </x:c>
      <x:c r="CN14553" t="str">
        <x:v>L103</x:v>
      </x:c>
      <x:c r="CO14553" t="n">
        <x:f>IFERROR(IF(AND(TYPE('Workbook_Formula_Guard'!B1167)=TYPE(CN14553),ISBLANK('Workbook_Formula_Guard'!B1167)=ISBLANK(CN14553),EXACT('Workbook_Formula_Guard'!B1167,CN14553)),0,1),1)</x:f>
        <x:v>0</x:v>
      </x:c>
    </x:row>
    <x:row r="14554">
      <x:c r="CL14554" t="str">
        <x:v>Workbook_Formula_Guard</x:v>
      </x:c>
      <x:c r="CM14554" t="str">
        <x:v>C1167</x:v>
      </x:c>
      <x:c r="CN14554" t="str">
        <x:v>F:=IF(OR(J103="S06",J103="S04",J103="S03"),1.2,1)</x:v>
      </x:c>
      <x:c r="CO14554" t="n">
        <x:f>IFERROR(IF(AND(TYPE('Workbook_Formula_Guard'!C1167)=TYPE(CN14554),ISBLANK('Workbook_Formula_Guard'!C1167)=ISBLANK(CN14554),EXACT('Workbook_Formula_Guard'!C1167,CN14554)),0,1),1)</x:f>
        <x:v>0</x:v>
      </x:c>
    </x:row>
    <x:row r="14555">
      <x:c r="CL14555" t="str">
        <x:v>Workbook_Formula_Guard</x:v>
      </x:c>
      <x:c r="CM14555" t="str">
        <x:v>A1168</x:v>
      </x:c>
      <x:c r="CN14555" t="str">
        <x:v>Sensitivity_Analysis</x:v>
      </x:c>
      <x:c r="CO14555" t="n">
        <x:f>IFERROR(IF(AND(TYPE('Workbook_Formula_Guard'!A1168)=TYPE(CN14555),ISBLANK('Workbook_Formula_Guard'!A1168)=ISBLANK(CN14555),EXACT('Workbook_Formula_Guard'!A1168,CN14555)),0,1),1)</x:f>
        <x:v>0</x:v>
      </x:c>
    </x:row>
    <x:row r="14556">
      <x:c r="CL14556" t="str">
        <x:v>Workbook_Formula_Guard</x:v>
      </x:c>
      <x:c r="CM14556" t="str">
        <x:v>B1168</x:v>
      </x:c>
      <x:c r="CN14556" t="str">
        <x:v>M103</x:v>
      </x:c>
      <x:c r="CO14556" t="n">
        <x:f>IFERROR(IF(AND(TYPE('Workbook_Formula_Guard'!B1168)=TYPE(CN14556),ISBLANK('Workbook_Formula_Guard'!B1168)=ISBLANK(CN14556),EXACT('Workbook_Formula_Guard'!B1168,CN14556)),0,1),1)</x:f>
        <x:v>0</x:v>
      </x:c>
    </x:row>
    <x:row r="14557">
      <x:c r="CL14557" t="str">
        <x:v>Workbook_Formula_Guard</x:v>
      </x:c>
      <x:c r="CM14557" t="str">
        <x:v>C1168</x:v>
      </x:c>
      <x:c r="CN14557" t="str">
        <x:v>F:=K103*L103/SUMPRODUCT($K$101:$K$107,$L$101:$L$107)</x:v>
      </x:c>
      <x:c r="CO14557" t="n">
        <x:f>IFERROR(IF(AND(TYPE('Workbook_Formula_Guard'!C1168)=TYPE(CN14557),ISBLANK('Workbook_Formula_Guard'!C1168)=ISBLANK(CN14557),EXACT('Workbook_Formula_Guard'!C1168,CN14557)),0,1),1)</x:f>
        <x:v>0</x:v>
      </x:c>
    </x:row>
    <x:row r="14558">
      <x:c r="CL14558" t="str">
        <x:v>Workbook_Formula_Guard</x:v>
      </x:c>
      <x:c r="CM14558" t="str">
        <x:v>A1169</x:v>
      </x:c>
      <x:c r="CN14558" t="str">
        <x:v>Sensitivity_Analysis</x:v>
      </x:c>
      <x:c r="CO14558" t="n">
        <x:f>IFERROR(IF(AND(TYPE('Workbook_Formula_Guard'!A1169)=TYPE(CN14558),ISBLANK('Workbook_Formula_Guard'!A1169)=ISBLANK(CN14558),EXACT('Workbook_Formula_Guard'!A1169,CN14558)),0,1),1)</x:f>
        <x:v>0</x:v>
      </x:c>
    </x:row>
    <x:row r="14559">
      <x:c r="CL14559" t="str">
        <x:v>Workbook_Formula_Guard</x:v>
      </x:c>
      <x:c r="CM14559" t="str">
        <x:v>B1169</x:v>
      </x:c>
      <x:c r="CN14559" t="str">
        <x:v>N103</x:v>
      </x:c>
      <x:c r="CO14559" t="n">
        <x:f>IFERROR(IF(AND(TYPE('Workbook_Formula_Guard'!B1169)=TYPE(CN14559),ISBLANK('Workbook_Formula_Guard'!B1169)=ISBLANK(CN14559),EXACT('Workbook_Formula_Guard'!B1169,CN14559)),0,1),1)</x:f>
        <x:v>0</x:v>
      </x:c>
    </x:row>
    <x:row r="14560">
      <x:c r="CL14560" t="str">
        <x:v>Workbook_Formula_Guard</x:v>
      </x:c>
      <x:c r="CM14560" t="str">
        <x:v>C1169</x:v>
      </x:c>
      <x:c r="CN14560" t="str">
        <x:v>F:=IF(OR(J103="S06",J103="S04",J103="S03"),0.8,1)</x:v>
      </x:c>
      <x:c r="CO14560" t="n">
        <x:f>IFERROR(IF(AND(TYPE('Workbook_Formula_Guard'!C1169)=TYPE(CN14560),ISBLANK('Workbook_Formula_Guard'!C1169)=ISBLANK(CN14560),EXACT('Workbook_Formula_Guard'!C1169,CN14560)),0,1),1)</x:f>
        <x:v>0</x:v>
      </x:c>
    </x:row>
    <x:row r="14561">
      <x:c r="CL14561" t="str">
        <x:v>Workbook_Formula_Guard</x:v>
      </x:c>
      <x:c r="CM14561" t="str">
        <x:v>A1170</x:v>
      </x:c>
      <x:c r="CN14561" t="str">
        <x:v>Sensitivity_Analysis</x:v>
      </x:c>
      <x:c r="CO14561" t="n">
        <x:f>IFERROR(IF(AND(TYPE('Workbook_Formula_Guard'!A1170)=TYPE(CN14561),ISBLANK('Workbook_Formula_Guard'!A1170)=ISBLANK(CN14561),EXACT('Workbook_Formula_Guard'!A1170,CN14561)),0,1),1)</x:f>
        <x:v>0</x:v>
      </x:c>
    </x:row>
    <x:row r="14562">
      <x:c r="CL14562" t="str">
        <x:v>Workbook_Formula_Guard</x:v>
      </x:c>
      <x:c r="CM14562" t="str">
        <x:v>B1170</x:v>
      </x:c>
      <x:c r="CN14562" t="str">
        <x:v>O103</x:v>
      </x:c>
      <x:c r="CO14562" t="n">
        <x:f>IFERROR(IF(AND(TYPE('Workbook_Formula_Guard'!B1170)=TYPE(CN14562),ISBLANK('Workbook_Formula_Guard'!B1170)=ISBLANK(CN14562),EXACT('Workbook_Formula_Guard'!B1170,CN14562)),0,1),1)</x:f>
        <x:v>0</x:v>
      </x:c>
    </x:row>
    <x:row r="14563">
      <x:c r="CL14563" t="str">
        <x:v>Workbook_Formula_Guard</x:v>
      </x:c>
      <x:c r="CM14563" t="str">
        <x:v>C1170</x:v>
      </x:c>
      <x:c r="CN14563" t="str">
        <x:v>F:=K103*N103/SUMPRODUCT($K$101:$K$107,$N$101:$N$107)</x:v>
      </x:c>
      <x:c r="CO14563" t="n">
        <x:f>IFERROR(IF(AND(TYPE('Workbook_Formula_Guard'!C1170)=TYPE(CN14563),ISBLANK('Workbook_Formula_Guard'!C1170)=ISBLANK(CN14563),EXACT('Workbook_Formula_Guard'!C1170,CN14563)),0,1),1)</x:f>
        <x:v>0</x:v>
      </x:c>
    </x:row>
    <x:row r="14564">
      <x:c r="CL14564" t="str">
        <x:v>Workbook_Formula_Guard</x:v>
      </x:c>
      <x:c r="CM14564" t="str">
        <x:v>A1171</x:v>
      </x:c>
      <x:c r="CN14564" t="str">
        <x:v>Sensitivity_Analysis</x:v>
      </x:c>
      <x:c r="CO14564" t="n">
        <x:f>IFERROR(IF(AND(TYPE('Workbook_Formula_Guard'!A1171)=TYPE(CN14564),ISBLANK('Workbook_Formula_Guard'!A1171)=ISBLANK(CN14564),EXACT('Workbook_Formula_Guard'!A1171,CN14564)),0,1),1)</x:f>
        <x:v>0</x:v>
      </x:c>
    </x:row>
    <x:row r="14565">
      <x:c r="CL14565" t="str">
        <x:v>Workbook_Formula_Guard</x:v>
      </x:c>
      <x:c r="CM14565" t="str">
        <x:v>B1171</x:v>
      </x:c>
      <x:c r="CN14565" t="str">
        <x:v>J104</x:v>
      </x:c>
      <x:c r="CO14565" t="n">
        <x:f>IFERROR(IF(AND(TYPE('Workbook_Formula_Guard'!B1171)=TYPE(CN14565),ISBLANK('Workbook_Formula_Guard'!B1171)=ISBLANK(CN14565),EXACT('Workbook_Formula_Guard'!B1171,CN14565)),0,1),1)</x:f>
        <x:v>0</x:v>
      </x:c>
    </x:row>
    <x:row r="14566">
      <x:c r="CL14566" t="str">
        <x:v>Workbook_Formula_Guard</x:v>
      </x:c>
      <x:c r="CM14566" t="str">
        <x:v>C1171</x:v>
      </x:c>
      <x:c r="CN14566" t="str">
        <x:v>F:=TRC!B18</x:v>
      </x:c>
      <x:c r="CO14566" t="n">
        <x:f>IFERROR(IF(AND(TYPE('Workbook_Formula_Guard'!C1171)=TYPE(CN14566),ISBLANK('Workbook_Formula_Guard'!C1171)=ISBLANK(CN14566),EXACT('Workbook_Formula_Guard'!C1171,CN14566)),0,1),1)</x:f>
        <x:v>0</x:v>
      </x:c>
    </x:row>
    <x:row r="14567">
      <x:c r="CL14567" t="str">
        <x:v>Workbook_Formula_Guard</x:v>
      </x:c>
      <x:c r="CM14567" t="str">
        <x:v>A1172</x:v>
      </x:c>
      <x:c r="CN14567" t="str">
        <x:v>Sensitivity_Analysis</x:v>
      </x:c>
      <x:c r="CO14567" t="n">
        <x:f>IFERROR(IF(AND(TYPE('Workbook_Formula_Guard'!A1172)=TYPE(CN14567),ISBLANK('Workbook_Formula_Guard'!A1172)=ISBLANK(CN14567),EXACT('Workbook_Formula_Guard'!A1172,CN14567)),0,1),1)</x:f>
        <x:v>0</x:v>
      </x:c>
    </x:row>
    <x:row r="14568">
      <x:c r="CL14568" t="str">
        <x:v>Workbook_Formula_Guard</x:v>
      </x:c>
      <x:c r="CM14568" t="str">
        <x:v>B1172</x:v>
      </x:c>
      <x:c r="CN14568" t="str">
        <x:v>K104</x:v>
      </x:c>
      <x:c r="CO14568" t="n">
        <x:f>IFERROR(IF(AND(TYPE('Workbook_Formula_Guard'!B1172)=TYPE(CN14568),ISBLANK('Workbook_Formula_Guard'!B1172)=ISBLANK(CN14568),EXACT('Workbook_Formula_Guard'!B1172,CN14568)),0,1),1)</x:f>
        <x:v>0</x:v>
      </x:c>
    </x:row>
    <x:row r="14569">
      <x:c r="CL14569" t="str">
        <x:v>Workbook_Formula_Guard</x:v>
      </x:c>
      <x:c r="CM14569" t="str">
        <x:v>C1172</x:v>
      </x:c>
      <x:c r="CN14569" t="str">
        <x:v>F:=TRC!D18</x:v>
      </x:c>
      <x:c r="CO14569" t="n">
        <x:f>IFERROR(IF(AND(TYPE('Workbook_Formula_Guard'!C1172)=TYPE(CN14569),ISBLANK('Workbook_Formula_Guard'!C1172)=ISBLANK(CN14569),EXACT('Workbook_Formula_Guard'!C1172,CN14569)),0,1),1)</x:f>
        <x:v>0</x:v>
      </x:c>
    </x:row>
    <x:row r="14570">
      <x:c r="CL14570" t="str">
        <x:v>Workbook_Formula_Guard</x:v>
      </x:c>
      <x:c r="CM14570" t="str">
        <x:v>A1173</x:v>
      </x:c>
      <x:c r="CN14570" t="str">
        <x:v>Sensitivity_Analysis</x:v>
      </x:c>
      <x:c r="CO14570" t="n">
        <x:f>IFERROR(IF(AND(TYPE('Workbook_Formula_Guard'!A1173)=TYPE(CN14570),ISBLANK('Workbook_Formula_Guard'!A1173)=ISBLANK(CN14570),EXACT('Workbook_Formula_Guard'!A1173,CN14570)),0,1),1)</x:f>
        <x:v>0</x:v>
      </x:c>
    </x:row>
    <x:row r="14571">
      <x:c r="CL14571" t="str">
        <x:v>Workbook_Formula_Guard</x:v>
      </x:c>
      <x:c r="CM14571" t="str">
        <x:v>B1173</x:v>
      </x:c>
      <x:c r="CN14571" t="str">
        <x:v>L104</x:v>
      </x:c>
      <x:c r="CO14571" t="n">
        <x:f>IFERROR(IF(AND(TYPE('Workbook_Formula_Guard'!B1173)=TYPE(CN14571),ISBLANK('Workbook_Formula_Guard'!B1173)=ISBLANK(CN14571),EXACT('Workbook_Formula_Guard'!B1173,CN14571)),0,1),1)</x:f>
        <x:v>0</x:v>
      </x:c>
    </x:row>
    <x:row r="14572">
      <x:c r="CL14572" t="str">
        <x:v>Workbook_Formula_Guard</x:v>
      </x:c>
      <x:c r="CM14572" t="str">
        <x:v>C1173</x:v>
      </x:c>
      <x:c r="CN14572" t="str">
        <x:v>F:=IF(OR(J104="S06",J104="S04",J104="S03"),1.2,1)</x:v>
      </x:c>
      <x:c r="CO14572" t="n">
        <x:f>IFERROR(IF(AND(TYPE('Workbook_Formula_Guard'!C1173)=TYPE(CN14572),ISBLANK('Workbook_Formula_Guard'!C1173)=ISBLANK(CN14572),EXACT('Workbook_Formula_Guard'!C1173,CN14572)),0,1),1)</x:f>
        <x:v>0</x:v>
      </x:c>
    </x:row>
    <x:row r="14573">
      <x:c r="CL14573" t="str">
        <x:v>Workbook_Formula_Guard</x:v>
      </x:c>
      <x:c r="CM14573" t="str">
        <x:v>A1174</x:v>
      </x:c>
      <x:c r="CN14573" t="str">
        <x:v>Sensitivity_Analysis</x:v>
      </x:c>
      <x:c r="CO14573" t="n">
        <x:f>IFERROR(IF(AND(TYPE('Workbook_Formula_Guard'!A1174)=TYPE(CN14573),ISBLANK('Workbook_Formula_Guard'!A1174)=ISBLANK(CN14573),EXACT('Workbook_Formula_Guard'!A1174,CN14573)),0,1),1)</x:f>
        <x:v>0</x:v>
      </x:c>
    </x:row>
    <x:row r="14574">
      <x:c r="CL14574" t="str">
        <x:v>Workbook_Formula_Guard</x:v>
      </x:c>
      <x:c r="CM14574" t="str">
        <x:v>B1174</x:v>
      </x:c>
      <x:c r="CN14574" t="str">
        <x:v>M104</x:v>
      </x:c>
      <x:c r="CO14574" t="n">
        <x:f>IFERROR(IF(AND(TYPE('Workbook_Formula_Guard'!B1174)=TYPE(CN14574),ISBLANK('Workbook_Formula_Guard'!B1174)=ISBLANK(CN14574),EXACT('Workbook_Formula_Guard'!B1174,CN14574)),0,1),1)</x:f>
        <x:v>0</x:v>
      </x:c>
    </x:row>
    <x:row r="14575">
      <x:c r="CL14575" t="str">
        <x:v>Workbook_Formula_Guard</x:v>
      </x:c>
      <x:c r="CM14575" t="str">
        <x:v>C1174</x:v>
      </x:c>
      <x:c r="CN14575" t="str">
        <x:v>F:=K104*L104/SUMPRODUCT($K$101:$K$107,$L$101:$L$107)</x:v>
      </x:c>
      <x:c r="CO14575" t="n">
        <x:f>IFERROR(IF(AND(TYPE('Workbook_Formula_Guard'!C1174)=TYPE(CN14575),ISBLANK('Workbook_Formula_Guard'!C1174)=ISBLANK(CN14575),EXACT('Workbook_Formula_Guard'!C1174,CN14575)),0,1),1)</x:f>
        <x:v>0</x:v>
      </x:c>
    </x:row>
    <x:row r="14576">
      <x:c r="CL14576" t="str">
        <x:v>Workbook_Formula_Guard</x:v>
      </x:c>
      <x:c r="CM14576" t="str">
        <x:v>A1175</x:v>
      </x:c>
      <x:c r="CN14576" t="str">
        <x:v>Sensitivity_Analysis</x:v>
      </x:c>
      <x:c r="CO14576" t="n">
        <x:f>IFERROR(IF(AND(TYPE('Workbook_Formula_Guard'!A1175)=TYPE(CN14576),ISBLANK('Workbook_Formula_Guard'!A1175)=ISBLANK(CN14576),EXACT('Workbook_Formula_Guard'!A1175,CN14576)),0,1),1)</x:f>
        <x:v>0</x:v>
      </x:c>
    </x:row>
    <x:row r="14577">
      <x:c r="CL14577" t="str">
        <x:v>Workbook_Formula_Guard</x:v>
      </x:c>
      <x:c r="CM14577" t="str">
        <x:v>B1175</x:v>
      </x:c>
      <x:c r="CN14577" t="str">
        <x:v>N104</x:v>
      </x:c>
      <x:c r="CO14577" t="n">
        <x:f>IFERROR(IF(AND(TYPE('Workbook_Formula_Guard'!B1175)=TYPE(CN14577),ISBLANK('Workbook_Formula_Guard'!B1175)=ISBLANK(CN14577),EXACT('Workbook_Formula_Guard'!B1175,CN14577)),0,1),1)</x:f>
        <x:v>0</x:v>
      </x:c>
    </x:row>
    <x:row r="14578">
      <x:c r="CL14578" t="str">
        <x:v>Workbook_Formula_Guard</x:v>
      </x:c>
      <x:c r="CM14578" t="str">
        <x:v>C1175</x:v>
      </x:c>
      <x:c r="CN14578" t="str">
        <x:v>F:=IF(OR(J104="S06",J104="S04",J104="S03"),0.8,1)</x:v>
      </x:c>
      <x:c r="CO14578" t="n">
        <x:f>IFERROR(IF(AND(TYPE('Workbook_Formula_Guard'!C1175)=TYPE(CN14578),ISBLANK('Workbook_Formula_Guard'!C1175)=ISBLANK(CN14578),EXACT('Workbook_Formula_Guard'!C1175,CN14578)),0,1),1)</x:f>
        <x:v>0</x:v>
      </x:c>
    </x:row>
    <x:row r="14579">
      <x:c r="CL14579" t="str">
        <x:v>Workbook_Formula_Guard</x:v>
      </x:c>
      <x:c r="CM14579" t="str">
        <x:v>A1176</x:v>
      </x:c>
      <x:c r="CN14579" t="str">
        <x:v>Sensitivity_Analysis</x:v>
      </x:c>
      <x:c r="CO14579" t="n">
        <x:f>IFERROR(IF(AND(TYPE('Workbook_Formula_Guard'!A1176)=TYPE(CN14579),ISBLANK('Workbook_Formula_Guard'!A1176)=ISBLANK(CN14579),EXACT('Workbook_Formula_Guard'!A1176,CN14579)),0,1),1)</x:f>
        <x:v>0</x:v>
      </x:c>
    </x:row>
    <x:row r="14580">
      <x:c r="CL14580" t="str">
        <x:v>Workbook_Formula_Guard</x:v>
      </x:c>
      <x:c r="CM14580" t="str">
        <x:v>B1176</x:v>
      </x:c>
      <x:c r="CN14580" t="str">
        <x:v>O104</x:v>
      </x:c>
      <x:c r="CO14580" t="n">
        <x:f>IFERROR(IF(AND(TYPE('Workbook_Formula_Guard'!B1176)=TYPE(CN14580),ISBLANK('Workbook_Formula_Guard'!B1176)=ISBLANK(CN14580),EXACT('Workbook_Formula_Guard'!B1176,CN14580)),0,1),1)</x:f>
        <x:v>0</x:v>
      </x:c>
    </x:row>
    <x:row r="14581">
      <x:c r="CL14581" t="str">
        <x:v>Workbook_Formula_Guard</x:v>
      </x:c>
      <x:c r="CM14581" t="str">
        <x:v>C1176</x:v>
      </x:c>
      <x:c r="CN14581" t="str">
        <x:v>F:=K104*N104/SUMPRODUCT($K$101:$K$107,$N$101:$N$107)</x:v>
      </x:c>
      <x:c r="CO14581" t="n">
        <x:f>IFERROR(IF(AND(TYPE('Workbook_Formula_Guard'!C1176)=TYPE(CN14581),ISBLANK('Workbook_Formula_Guard'!C1176)=ISBLANK(CN14581),EXACT('Workbook_Formula_Guard'!C1176,CN14581)),0,1),1)</x:f>
        <x:v>0</x:v>
      </x:c>
    </x:row>
    <x:row r="14582">
      <x:c r="CL14582" t="str">
        <x:v>Workbook_Formula_Guard</x:v>
      </x:c>
      <x:c r="CM14582" t="str">
        <x:v>A1177</x:v>
      </x:c>
      <x:c r="CN14582" t="str">
        <x:v>Sensitivity_Analysis</x:v>
      </x:c>
      <x:c r="CO14582" t="n">
        <x:f>IFERROR(IF(AND(TYPE('Workbook_Formula_Guard'!A1177)=TYPE(CN14582),ISBLANK('Workbook_Formula_Guard'!A1177)=ISBLANK(CN14582),EXACT('Workbook_Formula_Guard'!A1177,CN14582)),0,1),1)</x:f>
        <x:v>0</x:v>
      </x:c>
    </x:row>
    <x:row r="14583">
      <x:c r="CL14583" t="str">
        <x:v>Workbook_Formula_Guard</x:v>
      </x:c>
      <x:c r="CM14583" t="str">
        <x:v>B1177</x:v>
      </x:c>
      <x:c r="CN14583" t="str">
        <x:v>J105</x:v>
      </x:c>
      <x:c r="CO14583" t="n">
        <x:f>IFERROR(IF(AND(TYPE('Workbook_Formula_Guard'!B1177)=TYPE(CN14583),ISBLANK('Workbook_Formula_Guard'!B1177)=ISBLANK(CN14583),EXACT('Workbook_Formula_Guard'!B1177,CN14583)),0,1),1)</x:f>
        <x:v>0</x:v>
      </x:c>
    </x:row>
    <x:row r="14584">
      <x:c r="CL14584" t="str">
        <x:v>Workbook_Formula_Guard</x:v>
      </x:c>
      <x:c r="CM14584" t="str">
        <x:v>C1177</x:v>
      </x:c>
      <x:c r="CN14584" t="str">
        <x:v>F:=TRC!B19</x:v>
      </x:c>
      <x:c r="CO14584" t="n">
        <x:f>IFERROR(IF(AND(TYPE('Workbook_Formula_Guard'!C1177)=TYPE(CN14584),ISBLANK('Workbook_Formula_Guard'!C1177)=ISBLANK(CN14584),EXACT('Workbook_Formula_Guard'!C1177,CN14584)),0,1),1)</x:f>
        <x:v>0</x:v>
      </x:c>
    </x:row>
    <x:row r="14585">
      <x:c r="CL14585" t="str">
        <x:v>Workbook_Formula_Guard</x:v>
      </x:c>
      <x:c r="CM14585" t="str">
        <x:v>A1178</x:v>
      </x:c>
      <x:c r="CN14585" t="str">
        <x:v>Sensitivity_Analysis</x:v>
      </x:c>
      <x:c r="CO14585" t="n">
        <x:f>IFERROR(IF(AND(TYPE('Workbook_Formula_Guard'!A1178)=TYPE(CN14585),ISBLANK('Workbook_Formula_Guard'!A1178)=ISBLANK(CN14585),EXACT('Workbook_Formula_Guard'!A1178,CN14585)),0,1),1)</x:f>
        <x:v>0</x:v>
      </x:c>
    </x:row>
    <x:row r="14586">
      <x:c r="CL14586" t="str">
        <x:v>Workbook_Formula_Guard</x:v>
      </x:c>
      <x:c r="CM14586" t="str">
        <x:v>B1178</x:v>
      </x:c>
      <x:c r="CN14586" t="str">
        <x:v>K105</x:v>
      </x:c>
      <x:c r="CO14586" t="n">
        <x:f>IFERROR(IF(AND(TYPE('Workbook_Formula_Guard'!B1178)=TYPE(CN14586),ISBLANK('Workbook_Formula_Guard'!B1178)=ISBLANK(CN14586),EXACT('Workbook_Formula_Guard'!B1178,CN14586)),0,1),1)</x:f>
        <x:v>0</x:v>
      </x:c>
    </x:row>
    <x:row r="14587">
      <x:c r="CL14587" t="str">
        <x:v>Workbook_Formula_Guard</x:v>
      </x:c>
      <x:c r="CM14587" t="str">
        <x:v>C1178</x:v>
      </x:c>
      <x:c r="CN14587" t="str">
        <x:v>F:=TRC!D19</x:v>
      </x:c>
      <x:c r="CO14587" t="n">
        <x:f>IFERROR(IF(AND(TYPE('Workbook_Formula_Guard'!C1178)=TYPE(CN14587),ISBLANK('Workbook_Formula_Guard'!C1178)=ISBLANK(CN14587),EXACT('Workbook_Formula_Guard'!C1178,CN14587)),0,1),1)</x:f>
        <x:v>0</x:v>
      </x:c>
    </x:row>
    <x:row r="14588">
      <x:c r="CL14588" t="str">
        <x:v>Workbook_Formula_Guard</x:v>
      </x:c>
      <x:c r="CM14588" t="str">
        <x:v>A1179</x:v>
      </x:c>
      <x:c r="CN14588" t="str">
        <x:v>Sensitivity_Analysis</x:v>
      </x:c>
      <x:c r="CO14588" t="n">
        <x:f>IFERROR(IF(AND(TYPE('Workbook_Formula_Guard'!A1179)=TYPE(CN14588),ISBLANK('Workbook_Formula_Guard'!A1179)=ISBLANK(CN14588),EXACT('Workbook_Formula_Guard'!A1179,CN14588)),0,1),1)</x:f>
        <x:v>0</x:v>
      </x:c>
    </x:row>
    <x:row r="14589">
      <x:c r="CL14589" t="str">
        <x:v>Workbook_Formula_Guard</x:v>
      </x:c>
      <x:c r="CM14589" t="str">
        <x:v>B1179</x:v>
      </x:c>
      <x:c r="CN14589" t="str">
        <x:v>L105</x:v>
      </x:c>
      <x:c r="CO14589" t="n">
        <x:f>IFERROR(IF(AND(TYPE('Workbook_Formula_Guard'!B1179)=TYPE(CN14589),ISBLANK('Workbook_Formula_Guard'!B1179)=ISBLANK(CN14589),EXACT('Workbook_Formula_Guard'!B1179,CN14589)),0,1),1)</x:f>
        <x:v>0</x:v>
      </x:c>
    </x:row>
    <x:row r="14590">
      <x:c r="CL14590" t="str">
        <x:v>Workbook_Formula_Guard</x:v>
      </x:c>
      <x:c r="CM14590" t="str">
        <x:v>C1179</x:v>
      </x:c>
      <x:c r="CN14590" t="str">
        <x:v>F:=IF(OR(J105="S06",J105="S04",J105="S03"),1.2,1)</x:v>
      </x:c>
      <x:c r="CO14590" t="n">
        <x:f>IFERROR(IF(AND(TYPE('Workbook_Formula_Guard'!C1179)=TYPE(CN14590),ISBLANK('Workbook_Formula_Guard'!C1179)=ISBLANK(CN14590),EXACT('Workbook_Formula_Guard'!C1179,CN14590)),0,1),1)</x:f>
        <x:v>0</x:v>
      </x:c>
    </x:row>
    <x:row r="14591">
      <x:c r="CL14591" t="str">
        <x:v>Workbook_Formula_Guard</x:v>
      </x:c>
      <x:c r="CM14591" t="str">
        <x:v>A1180</x:v>
      </x:c>
      <x:c r="CN14591" t="str">
        <x:v>Sensitivity_Analysis</x:v>
      </x:c>
      <x:c r="CO14591" t="n">
        <x:f>IFERROR(IF(AND(TYPE('Workbook_Formula_Guard'!A1180)=TYPE(CN14591),ISBLANK('Workbook_Formula_Guard'!A1180)=ISBLANK(CN14591),EXACT('Workbook_Formula_Guard'!A1180,CN14591)),0,1),1)</x:f>
        <x:v>0</x:v>
      </x:c>
    </x:row>
    <x:row r="14592">
      <x:c r="CL14592" t="str">
        <x:v>Workbook_Formula_Guard</x:v>
      </x:c>
      <x:c r="CM14592" t="str">
        <x:v>B1180</x:v>
      </x:c>
      <x:c r="CN14592" t="str">
        <x:v>M105</x:v>
      </x:c>
      <x:c r="CO14592" t="n">
        <x:f>IFERROR(IF(AND(TYPE('Workbook_Formula_Guard'!B1180)=TYPE(CN14592),ISBLANK('Workbook_Formula_Guard'!B1180)=ISBLANK(CN14592),EXACT('Workbook_Formula_Guard'!B1180,CN14592)),0,1),1)</x:f>
        <x:v>0</x:v>
      </x:c>
    </x:row>
    <x:row r="14593">
      <x:c r="CL14593" t="str">
        <x:v>Workbook_Formula_Guard</x:v>
      </x:c>
      <x:c r="CM14593" t="str">
        <x:v>C1180</x:v>
      </x:c>
      <x:c r="CN14593" t="str">
        <x:v>F:=K105*L105/SUMPRODUCT($K$101:$K$107,$L$101:$L$107)</x:v>
      </x:c>
      <x:c r="CO14593" t="n">
        <x:f>IFERROR(IF(AND(TYPE('Workbook_Formula_Guard'!C1180)=TYPE(CN14593),ISBLANK('Workbook_Formula_Guard'!C1180)=ISBLANK(CN14593),EXACT('Workbook_Formula_Guard'!C1180,CN14593)),0,1),1)</x:f>
        <x:v>0</x:v>
      </x:c>
    </x:row>
    <x:row r="14594">
      <x:c r="CL14594" t="str">
        <x:v>Workbook_Formula_Guard</x:v>
      </x:c>
      <x:c r="CM14594" t="str">
        <x:v>A1181</x:v>
      </x:c>
      <x:c r="CN14594" t="str">
        <x:v>Sensitivity_Analysis</x:v>
      </x:c>
      <x:c r="CO14594" t="n">
        <x:f>IFERROR(IF(AND(TYPE('Workbook_Formula_Guard'!A1181)=TYPE(CN14594),ISBLANK('Workbook_Formula_Guard'!A1181)=ISBLANK(CN14594),EXACT('Workbook_Formula_Guard'!A1181,CN14594)),0,1),1)</x:f>
        <x:v>0</x:v>
      </x:c>
    </x:row>
    <x:row r="14595">
      <x:c r="CL14595" t="str">
        <x:v>Workbook_Formula_Guard</x:v>
      </x:c>
      <x:c r="CM14595" t="str">
        <x:v>B1181</x:v>
      </x:c>
      <x:c r="CN14595" t="str">
        <x:v>N105</x:v>
      </x:c>
      <x:c r="CO14595" t="n">
        <x:f>IFERROR(IF(AND(TYPE('Workbook_Formula_Guard'!B1181)=TYPE(CN14595),ISBLANK('Workbook_Formula_Guard'!B1181)=ISBLANK(CN14595),EXACT('Workbook_Formula_Guard'!B1181,CN14595)),0,1),1)</x:f>
        <x:v>0</x:v>
      </x:c>
    </x:row>
    <x:row r="14596">
      <x:c r="CL14596" t="str">
        <x:v>Workbook_Formula_Guard</x:v>
      </x:c>
      <x:c r="CM14596" t="str">
        <x:v>C1181</x:v>
      </x:c>
      <x:c r="CN14596" t="str">
        <x:v>F:=IF(OR(J105="S06",J105="S04",J105="S03"),0.8,1)</x:v>
      </x:c>
      <x:c r="CO14596" t="n">
        <x:f>IFERROR(IF(AND(TYPE('Workbook_Formula_Guard'!C1181)=TYPE(CN14596),ISBLANK('Workbook_Formula_Guard'!C1181)=ISBLANK(CN14596),EXACT('Workbook_Formula_Guard'!C1181,CN14596)),0,1),1)</x:f>
        <x:v>0</x:v>
      </x:c>
    </x:row>
    <x:row r="14597">
      <x:c r="CL14597" t="str">
        <x:v>Workbook_Formula_Guard</x:v>
      </x:c>
      <x:c r="CM14597" t="str">
        <x:v>A1182</x:v>
      </x:c>
      <x:c r="CN14597" t="str">
        <x:v>Sensitivity_Analysis</x:v>
      </x:c>
      <x:c r="CO14597" t="n">
        <x:f>IFERROR(IF(AND(TYPE('Workbook_Formula_Guard'!A1182)=TYPE(CN14597),ISBLANK('Workbook_Formula_Guard'!A1182)=ISBLANK(CN14597),EXACT('Workbook_Formula_Guard'!A1182,CN14597)),0,1),1)</x:f>
        <x:v>0</x:v>
      </x:c>
    </x:row>
    <x:row r="14598">
      <x:c r="CL14598" t="str">
        <x:v>Workbook_Formula_Guard</x:v>
      </x:c>
      <x:c r="CM14598" t="str">
        <x:v>B1182</x:v>
      </x:c>
      <x:c r="CN14598" t="str">
        <x:v>O105</x:v>
      </x:c>
      <x:c r="CO14598" t="n">
        <x:f>IFERROR(IF(AND(TYPE('Workbook_Formula_Guard'!B1182)=TYPE(CN14598),ISBLANK('Workbook_Formula_Guard'!B1182)=ISBLANK(CN14598),EXACT('Workbook_Formula_Guard'!B1182,CN14598)),0,1),1)</x:f>
        <x:v>0</x:v>
      </x:c>
    </x:row>
    <x:row r="14599">
      <x:c r="CL14599" t="str">
        <x:v>Workbook_Formula_Guard</x:v>
      </x:c>
      <x:c r="CM14599" t="str">
        <x:v>C1182</x:v>
      </x:c>
      <x:c r="CN14599" t="str">
        <x:v>F:=K105*N105/SUMPRODUCT($K$101:$K$107,$N$101:$N$107)</x:v>
      </x:c>
      <x:c r="CO14599" t="n">
        <x:f>IFERROR(IF(AND(TYPE('Workbook_Formula_Guard'!C1182)=TYPE(CN14599),ISBLANK('Workbook_Formula_Guard'!C1182)=ISBLANK(CN14599),EXACT('Workbook_Formula_Guard'!C1182,CN14599)),0,1),1)</x:f>
        <x:v>0</x:v>
      </x:c>
    </x:row>
    <x:row r="14600">
      <x:c r="CL14600" t="str">
        <x:v>Workbook_Formula_Guard</x:v>
      </x:c>
      <x:c r="CM14600" t="str">
        <x:v>A1183</x:v>
      </x:c>
      <x:c r="CN14600" t="str">
        <x:v>Sensitivity_Analysis</x:v>
      </x:c>
      <x:c r="CO14600" t="n">
        <x:f>IFERROR(IF(AND(TYPE('Workbook_Formula_Guard'!A1183)=TYPE(CN14600),ISBLANK('Workbook_Formula_Guard'!A1183)=ISBLANK(CN14600),EXACT('Workbook_Formula_Guard'!A1183,CN14600)),0,1),1)</x:f>
        <x:v>0</x:v>
      </x:c>
    </x:row>
    <x:row r="14601">
      <x:c r="CL14601" t="str">
        <x:v>Workbook_Formula_Guard</x:v>
      </x:c>
      <x:c r="CM14601" t="str">
        <x:v>B1183</x:v>
      </x:c>
      <x:c r="CN14601" t="str">
        <x:v>J106</x:v>
      </x:c>
      <x:c r="CO14601" t="n">
        <x:f>IFERROR(IF(AND(TYPE('Workbook_Formula_Guard'!B1183)=TYPE(CN14601),ISBLANK('Workbook_Formula_Guard'!B1183)=ISBLANK(CN14601),EXACT('Workbook_Formula_Guard'!B1183,CN14601)),0,1),1)</x:f>
        <x:v>0</x:v>
      </x:c>
    </x:row>
    <x:row r="14602">
      <x:c r="CL14602" t="str">
        <x:v>Workbook_Formula_Guard</x:v>
      </x:c>
      <x:c r="CM14602" t="str">
        <x:v>C1183</x:v>
      </x:c>
      <x:c r="CN14602" t="str">
        <x:v>F:=TRC!B20</x:v>
      </x:c>
      <x:c r="CO14602" t="n">
        <x:f>IFERROR(IF(AND(TYPE('Workbook_Formula_Guard'!C1183)=TYPE(CN14602),ISBLANK('Workbook_Formula_Guard'!C1183)=ISBLANK(CN14602),EXACT('Workbook_Formula_Guard'!C1183,CN14602)),0,1),1)</x:f>
        <x:v>0</x:v>
      </x:c>
    </x:row>
    <x:row r="14603">
      <x:c r="CL14603" t="str">
        <x:v>Workbook_Formula_Guard</x:v>
      </x:c>
      <x:c r="CM14603" t="str">
        <x:v>A1184</x:v>
      </x:c>
      <x:c r="CN14603" t="str">
        <x:v>Sensitivity_Analysis</x:v>
      </x:c>
      <x:c r="CO14603" t="n">
        <x:f>IFERROR(IF(AND(TYPE('Workbook_Formula_Guard'!A1184)=TYPE(CN14603),ISBLANK('Workbook_Formula_Guard'!A1184)=ISBLANK(CN14603),EXACT('Workbook_Formula_Guard'!A1184,CN14603)),0,1),1)</x:f>
        <x:v>0</x:v>
      </x:c>
    </x:row>
    <x:row r="14604">
      <x:c r="CL14604" t="str">
        <x:v>Workbook_Formula_Guard</x:v>
      </x:c>
      <x:c r="CM14604" t="str">
        <x:v>B1184</x:v>
      </x:c>
      <x:c r="CN14604" t="str">
        <x:v>K106</x:v>
      </x:c>
      <x:c r="CO14604" t="n">
        <x:f>IFERROR(IF(AND(TYPE('Workbook_Formula_Guard'!B1184)=TYPE(CN14604),ISBLANK('Workbook_Formula_Guard'!B1184)=ISBLANK(CN14604),EXACT('Workbook_Formula_Guard'!B1184,CN14604)),0,1),1)</x:f>
        <x:v>0</x:v>
      </x:c>
    </x:row>
    <x:row r="14605">
      <x:c r="CL14605" t="str">
        <x:v>Workbook_Formula_Guard</x:v>
      </x:c>
      <x:c r="CM14605" t="str">
        <x:v>C1184</x:v>
      </x:c>
      <x:c r="CN14605" t="str">
        <x:v>F:=TRC!D20</x:v>
      </x:c>
      <x:c r="CO14605" t="n">
        <x:f>IFERROR(IF(AND(TYPE('Workbook_Formula_Guard'!C1184)=TYPE(CN14605),ISBLANK('Workbook_Formula_Guard'!C1184)=ISBLANK(CN14605),EXACT('Workbook_Formula_Guard'!C1184,CN14605)),0,1),1)</x:f>
        <x:v>0</x:v>
      </x:c>
    </x:row>
    <x:row r="14606">
      <x:c r="CL14606" t="str">
        <x:v>Workbook_Formula_Guard</x:v>
      </x:c>
      <x:c r="CM14606" t="str">
        <x:v>A1185</x:v>
      </x:c>
      <x:c r="CN14606" t="str">
        <x:v>Sensitivity_Analysis</x:v>
      </x:c>
      <x:c r="CO14606" t="n">
        <x:f>IFERROR(IF(AND(TYPE('Workbook_Formula_Guard'!A1185)=TYPE(CN14606),ISBLANK('Workbook_Formula_Guard'!A1185)=ISBLANK(CN14606),EXACT('Workbook_Formula_Guard'!A1185,CN14606)),0,1),1)</x:f>
        <x:v>0</x:v>
      </x:c>
    </x:row>
    <x:row r="14607">
      <x:c r="CL14607" t="str">
        <x:v>Workbook_Formula_Guard</x:v>
      </x:c>
      <x:c r="CM14607" t="str">
        <x:v>B1185</x:v>
      </x:c>
      <x:c r="CN14607" t="str">
        <x:v>L106</x:v>
      </x:c>
      <x:c r="CO14607" t="n">
        <x:f>IFERROR(IF(AND(TYPE('Workbook_Formula_Guard'!B1185)=TYPE(CN14607),ISBLANK('Workbook_Formula_Guard'!B1185)=ISBLANK(CN14607),EXACT('Workbook_Formula_Guard'!B1185,CN14607)),0,1),1)</x:f>
        <x:v>0</x:v>
      </x:c>
    </x:row>
    <x:row r="14608">
      <x:c r="CL14608" t="str">
        <x:v>Workbook_Formula_Guard</x:v>
      </x:c>
      <x:c r="CM14608" t="str">
        <x:v>C1185</x:v>
      </x:c>
      <x:c r="CN14608" t="str">
        <x:v>F:=IF(OR(J106="S06",J106="S04",J106="S03"),1.2,1)</x:v>
      </x:c>
      <x:c r="CO14608" t="n">
        <x:f>IFERROR(IF(AND(TYPE('Workbook_Formula_Guard'!C1185)=TYPE(CN14608),ISBLANK('Workbook_Formula_Guard'!C1185)=ISBLANK(CN14608),EXACT('Workbook_Formula_Guard'!C1185,CN14608)),0,1),1)</x:f>
        <x:v>0</x:v>
      </x:c>
    </x:row>
    <x:row r="14609">
      <x:c r="CL14609" t="str">
        <x:v>Workbook_Formula_Guard</x:v>
      </x:c>
      <x:c r="CM14609" t="str">
        <x:v>A1186</x:v>
      </x:c>
      <x:c r="CN14609" t="str">
        <x:v>Sensitivity_Analysis</x:v>
      </x:c>
      <x:c r="CO14609" t="n">
        <x:f>IFERROR(IF(AND(TYPE('Workbook_Formula_Guard'!A1186)=TYPE(CN14609),ISBLANK('Workbook_Formula_Guard'!A1186)=ISBLANK(CN14609),EXACT('Workbook_Formula_Guard'!A1186,CN14609)),0,1),1)</x:f>
        <x:v>0</x:v>
      </x:c>
    </x:row>
    <x:row r="14610">
      <x:c r="CL14610" t="str">
        <x:v>Workbook_Formula_Guard</x:v>
      </x:c>
      <x:c r="CM14610" t="str">
        <x:v>B1186</x:v>
      </x:c>
      <x:c r="CN14610" t="str">
        <x:v>M106</x:v>
      </x:c>
      <x:c r="CO14610" t="n">
        <x:f>IFERROR(IF(AND(TYPE('Workbook_Formula_Guard'!B1186)=TYPE(CN14610),ISBLANK('Workbook_Formula_Guard'!B1186)=ISBLANK(CN14610),EXACT('Workbook_Formula_Guard'!B1186,CN14610)),0,1),1)</x:f>
        <x:v>0</x:v>
      </x:c>
    </x:row>
    <x:row r="14611">
      <x:c r="CL14611" t="str">
        <x:v>Workbook_Formula_Guard</x:v>
      </x:c>
      <x:c r="CM14611" t="str">
        <x:v>C1186</x:v>
      </x:c>
      <x:c r="CN14611" t="str">
        <x:v>F:=K106*L106/SUMPRODUCT($K$101:$K$107,$L$101:$L$107)</x:v>
      </x:c>
      <x:c r="CO14611" t="n">
        <x:f>IFERROR(IF(AND(TYPE('Workbook_Formula_Guard'!C1186)=TYPE(CN14611),ISBLANK('Workbook_Formula_Guard'!C1186)=ISBLANK(CN14611),EXACT('Workbook_Formula_Guard'!C1186,CN14611)),0,1),1)</x:f>
        <x:v>0</x:v>
      </x:c>
    </x:row>
    <x:row r="14612">
      <x:c r="CL14612" t="str">
        <x:v>Workbook_Formula_Guard</x:v>
      </x:c>
      <x:c r="CM14612" t="str">
        <x:v>A1187</x:v>
      </x:c>
      <x:c r="CN14612" t="str">
        <x:v>Sensitivity_Analysis</x:v>
      </x:c>
      <x:c r="CO14612" t="n">
        <x:f>IFERROR(IF(AND(TYPE('Workbook_Formula_Guard'!A1187)=TYPE(CN14612),ISBLANK('Workbook_Formula_Guard'!A1187)=ISBLANK(CN14612),EXACT('Workbook_Formula_Guard'!A1187,CN14612)),0,1),1)</x:f>
        <x:v>0</x:v>
      </x:c>
    </x:row>
    <x:row r="14613">
      <x:c r="CL14613" t="str">
        <x:v>Workbook_Formula_Guard</x:v>
      </x:c>
      <x:c r="CM14613" t="str">
        <x:v>B1187</x:v>
      </x:c>
      <x:c r="CN14613" t="str">
        <x:v>N106</x:v>
      </x:c>
      <x:c r="CO14613" t="n">
        <x:f>IFERROR(IF(AND(TYPE('Workbook_Formula_Guard'!B1187)=TYPE(CN14613),ISBLANK('Workbook_Formula_Guard'!B1187)=ISBLANK(CN14613),EXACT('Workbook_Formula_Guard'!B1187,CN14613)),0,1),1)</x:f>
        <x:v>0</x:v>
      </x:c>
    </x:row>
    <x:row r="14614">
      <x:c r="CL14614" t="str">
        <x:v>Workbook_Formula_Guard</x:v>
      </x:c>
      <x:c r="CM14614" t="str">
        <x:v>C1187</x:v>
      </x:c>
      <x:c r="CN14614" t="str">
        <x:v>F:=IF(OR(J106="S06",J106="S04",J106="S03"),0.8,1)</x:v>
      </x:c>
      <x:c r="CO14614" t="n">
        <x:f>IFERROR(IF(AND(TYPE('Workbook_Formula_Guard'!C1187)=TYPE(CN14614),ISBLANK('Workbook_Formula_Guard'!C1187)=ISBLANK(CN14614),EXACT('Workbook_Formula_Guard'!C1187,CN14614)),0,1),1)</x:f>
        <x:v>0</x:v>
      </x:c>
    </x:row>
    <x:row r="14615">
      <x:c r="CL14615" t="str">
        <x:v>Workbook_Formula_Guard</x:v>
      </x:c>
      <x:c r="CM14615" t="str">
        <x:v>A1188</x:v>
      </x:c>
      <x:c r="CN14615" t="str">
        <x:v>Sensitivity_Analysis</x:v>
      </x:c>
      <x:c r="CO14615" t="n">
        <x:f>IFERROR(IF(AND(TYPE('Workbook_Formula_Guard'!A1188)=TYPE(CN14615),ISBLANK('Workbook_Formula_Guard'!A1188)=ISBLANK(CN14615),EXACT('Workbook_Formula_Guard'!A1188,CN14615)),0,1),1)</x:f>
        <x:v>0</x:v>
      </x:c>
    </x:row>
    <x:row r="14616">
      <x:c r="CL14616" t="str">
        <x:v>Workbook_Formula_Guard</x:v>
      </x:c>
      <x:c r="CM14616" t="str">
        <x:v>B1188</x:v>
      </x:c>
      <x:c r="CN14616" t="str">
        <x:v>O106</x:v>
      </x:c>
      <x:c r="CO14616" t="n">
        <x:f>IFERROR(IF(AND(TYPE('Workbook_Formula_Guard'!B1188)=TYPE(CN14616),ISBLANK('Workbook_Formula_Guard'!B1188)=ISBLANK(CN14616),EXACT('Workbook_Formula_Guard'!B1188,CN14616)),0,1),1)</x:f>
        <x:v>0</x:v>
      </x:c>
    </x:row>
    <x:row r="14617">
      <x:c r="CL14617" t="str">
        <x:v>Workbook_Formula_Guard</x:v>
      </x:c>
      <x:c r="CM14617" t="str">
        <x:v>C1188</x:v>
      </x:c>
      <x:c r="CN14617" t="str">
        <x:v>F:=K106*N106/SUMPRODUCT($K$101:$K$107,$N$101:$N$107)</x:v>
      </x:c>
      <x:c r="CO14617" t="n">
        <x:f>IFERROR(IF(AND(TYPE('Workbook_Formula_Guard'!C1188)=TYPE(CN14617),ISBLANK('Workbook_Formula_Guard'!C1188)=ISBLANK(CN14617),EXACT('Workbook_Formula_Guard'!C1188,CN14617)),0,1),1)</x:f>
        <x:v>0</x:v>
      </x:c>
    </x:row>
    <x:row r="14618">
      <x:c r="CL14618" t="str">
        <x:v>Workbook_Formula_Guard</x:v>
      </x:c>
      <x:c r="CM14618" t="str">
        <x:v>A1189</x:v>
      </x:c>
      <x:c r="CN14618" t="str">
        <x:v>Sensitivity_Analysis</x:v>
      </x:c>
      <x:c r="CO14618" t="n">
        <x:f>IFERROR(IF(AND(TYPE('Workbook_Formula_Guard'!A1189)=TYPE(CN14618),ISBLANK('Workbook_Formula_Guard'!A1189)=ISBLANK(CN14618),EXACT('Workbook_Formula_Guard'!A1189,CN14618)),0,1),1)</x:f>
        <x:v>0</x:v>
      </x:c>
    </x:row>
    <x:row r="14619">
      <x:c r="CL14619" t="str">
        <x:v>Workbook_Formula_Guard</x:v>
      </x:c>
      <x:c r="CM14619" t="str">
        <x:v>B1189</x:v>
      </x:c>
      <x:c r="CN14619" t="str">
        <x:v>J107</x:v>
      </x:c>
      <x:c r="CO14619" t="n">
        <x:f>IFERROR(IF(AND(TYPE('Workbook_Formula_Guard'!B1189)=TYPE(CN14619),ISBLANK('Workbook_Formula_Guard'!B1189)=ISBLANK(CN14619),EXACT('Workbook_Formula_Guard'!B1189,CN14619)),0,1),1)</x:f>
        <x:v>0</x:v>
      </x:c>
    </x:row>
    <x:row r="14620">
      <x:c r="CL14620" t="str">
        <x:v>Workbook_Formula_Guard</x:v>
      </x:c>
      <x:c r="CM14620" t="str">
        <x:v>C1189</x:v>
      </x:c>
      <x:c r="CN14620" t="str">
        <x:v>F:=TRC!B21</x:v>
      </x:c>
      <x:c r="CO14620" t="n">
        <x:f>IFERROR(IF(AND(TYPE('Workbook_Formula_Guard'!C1189)=TYPE(CN14620),ISBLANK('Workbook_Formula_Guard'!C1189)=ISBLANK(CN14620),EXACT('Workbook_Formula_Guard'!C1189,CN14620)),0,1),1)</x:f>
        <x:v>0</x:v>
      </x:c>
    </x:row>
    <x:row r="14621">
      <x:c r="CL14621" t="str">
        <x:v>Workbook_Formula_Guard</x:v>
      </x:c>
      <x:c r="CM14621" t="str">
        <x:v>A1190</x:v>
      </x:c>
      <x:c r="CN14621" t="str">
        <x:v>Sensitivity_Analysis</x:v>
      </x:c>
      <x:c r="CO14621" t="n">
        <x:f>IFERROR(IF(AND(TYPE('Workbook_Formula_Guard'!A1190)=TYPE(CN14621),ISBLANK('Workbook_Formula_Guard'!A1190)=ISBLANK(CN14621),EXACT('Workbook_Formula_Guard'!A1190,CN14621)),0,1),1)</x:f>
        <x:v>0</x:v>
      </x:c>
    </x:row>
    <x:row r="14622">
      <x:c r="CL14622" t="str">
        <x:v>Workbook_Formula_Guard</x:v>
      </x:c>
      <x:c r="CM14622" t="str">
        <x:v>B1190</x:v>
      </x:c>
      <x:c r="CN14622" t="str">
        <x:v>K107</x:v>
      </x:c>
      <x:c r="CO14622" t="n">
        <x:f>IFERROR(IF(AND(TYPE('Workbook_Formula_Guard'!B1190)=TYPE(CN14622),ISBLANK('Workbook_Formula_Guard'!B1190)=ISBLANK(CN14622),EXACT('Workbook_Formula_Guard'!B1190,CN14622)),0,1),1)</x:f>
        <x:v>0</x:v>
      </x:c>
    </x:row>
    <x:row r="14623">
      <x:c r="CL14623" t="str">
        <x:v>Workbook_Formula_Guard</x:v>
      </x:c>
      <x:c r="CM14623" t="str">
        <x:v>C1190</x:v>
      </x:c>
      <x:c r="CN14623" t="str">
        <x:v>F:=TRC!D21</x:v>
      </x:c>
      <x:c r="CO14623" t="n">
        <x:f>IFERROR(IF(AND(TYPE('Workbook_Formula_Guard'!C1190)=TYPE(CN14623),ISBLANK('Workbook_Formula_Guard'!C1190)=ISBLANK(CN14623),EXACT('Workbook_Formula_Guard'!C1190,CN14623)),0,1),1)</x:f>
        <x:v>0</x:v>
      </x:c>
    </x:row>
    <x:row r="14624">
      <x:c r="CL14624" t="str">
        <x:v>Workbook_Formula_Guard</x:v>
      </x:c>
      <x:c r="CM14624" t="str">
        <x:v>A1191</x:v>
      </x:c>
      <x:c r="CN14624" t="str">
        <x:v>Sensitivity_Analysis</x:v>
      </x:c>
      <x:c r="CO14624" t="n">
        <x:f>IFERROR(IF(AND(TYPE('Workbook_Formula_Guard'!A1191)=TYPE(CN14624),ISBLANK('Workbook_Formula_Guard'!A1191)=ISBLANK(CN14624),EXACT('Workbook_Formula_Guard'!A1191,CN14624)),0,1),1)</x:f>
        <x:v>0</x:v>
      </x:c>
    </x:row>
    <x:row r="14625">
      <x:c r="CL14625" t="str">
        <x:v>Workbook_Formula_Guard</x:v>
      </x:c>
      <x:c r="CM14625" t="str">
        <x:v>B1191</x:v>
      </x:c>
      <x:c r="CN14625" t="str">
        <x:v>L107</x:v>
      </x:c>
      <x:c r="CO14625" t="n">
        <x:f>IFERROR(IF(AND(TYPE('Workbook_Formula_Guard'!B1191)=TYPE(CN14625),ISBLANK('Workbook_Formula_Guard'!B1191)=ISBLANK(CN14625),EXACT('Workbook_Formula_Guard'!B1191,CN14625)),0,1),1)</x:f>
        <x:v>0</x:v>
      </x:c>
    </x:row>
    <x:row r="14626">
      <x:c r="CL14626" t="str">
        <x:v>Workbook_Formula_Guard</x:v>
      </x:c>
      <x:c r="CM14626" t="str">
        <x:v>C1191</x:v>
      </x:c>
      <x:c r="CN14626" t="str">
        <x:v>F:=IF(OR(J107="S06",J107="S04",J107="S03"),1.2,1)</x:v>
      </x:c>
      <x:c r="CO14626" t="n">
        <x:f>IFERROR(IF(AND(TYPE('Workbook_Formula_Guard'!C1191)=TYPE(CN14626),ISBLANK('Workbook_Formula_Guard'!C1191)=ISBLANK(CN14626),EXACT('Workbook_Formula_Guard'!C1191,CN14626)),0,1),1)</x:f>
        <x:v>0</x:v>
      </x:c>
    </x:row>
    <x:row r="14627">
      <x:c r="CL14627" t="str">
        <x:v>Workbook_Formula_Guard</x:v>
      </x:c>
      <x:c r="CM14627" t="str">
        <x:v>A1192</x:v>
      </x:c>
      <x:c r="CN14627" t="str">
        <x:v>Sensitivity_Analysis</x:v>
      </x:c>
      <x:c r="CO14627" t="n">
        <x:f>IFERROR(IF(AND(TYPE('Workbook_Formula_Guard'!A1192)=TYPE(CN14627),ISBLANK('Workbook_Formula_Guard'!A1192)=ISBLANK(CN14627),EXACT('Workbook_Formula_Guard'!A1192,CN14627)),0,1),1)</x:f>
        <x:v>0</x:v>
      </x:c>
    </x:row>
    <x:row r="14628">
      <x:c r="CL14628" t="str">
        <x:v>Workbook_Formula_Guard</x:v>
      </x:c>
      <x:c r="CM14628" t="str">
        <x:v>B1192</x:v>
      </x:c>
      <x:c r="CN14628" t="str">
        <x:v>M107</x:v>
      </x:c>
      <x:c r="CO14628" t="n">
        <x:f>IFERROR(IF(AND(TYPE('Workbook_Formula_Guard'!B1192)=TYPE(CN14628),ISBLANK('Workbook_Formula_Guard'!B1192)=ISBLANK(CN14628),EXACT('Workbook_Formula_Guard'!B1192,CN14628)),0,1),1)</x:f>
        <x:v>0</x:v>
      </x:c>
    </x:row>
    <x:row r="14629">
      <x:c r="CL14629" t="str">
        <x:v>Workbook_Formula_Guard</x:v>
      </x:c>
      <x:c r="CM14629" t="str">
        <x:v>C1192</x:v>
      </x:c>
      <x:c r="CN14629" t="str">
        <x:v>F:=K107*L107/SUMPRODUCT($K$101:$K$107,$L$101:$L$107)</x:v>
      </x:c>
      <x:c r="CO14629" t="n">
        <x:f>IFERROR(IF(AND(TYPE('Workbook_Formula_Guard'!C1192)=TYPE(CN14629),ISBLANK('Workbook_Formula_Guard'!C1192)=ISBLANK(CN14629),EXACT('Workbook_Formula_Guard'!C1192,CN14629)),0,1),1)</x:f>
        <x:v>0</x:v>
      </x:c>
    </x:row>
    <x:row r="14630">
      <x:c r="CL14630" t="str">
        <x:v>Workbook_Formula_Guard</x:v>
      </x:c>
      <x:c r="CM14630" t="str">
        <x:v>A1193</x:v>
      </x:c>
      <x:c r="CN14630" t="str">
        <x:v>Sensitivity_Analysis</x:v>
      </x:c>
      <x:c r="CO14630" t="n">
        <x:f>IFERROR(IF(AND(TYPE('Workbook_Formula_Guard'!A1193)=TYPE(CN14630),ISBLANK('Workbook_Formula_Guard'!A1193)=ISBLANK(CN14630),EXACT('Workbook_Formula_Guard'!A1193,CN14630)),0,1),1)</x:f>
        <x:v>0</x:v>
      </x:c>
    </x:row>
    <x:row r="14631">
      <x:c r="CL14631" t="str">
        <x:v>Workbook_Formula_Guard</x:v>
      </x:c>
      <x:c r="CM14631" t="str">
        <x:v>B1193</x:v>
      </x:c>
      <x:c r="CN14631" t="str">
        <x:v>N107</x:v>
      </x:c>
      <x:c r="CO14631" t="n">
        <x:f>IFERROR(IF(AND(TYPE('Workbook_Formula_Guard'!B1193)=TYPE(CN14631),ISBLANK('Workbook_Formula_Guard'!B1193)=ISBLANK(CN14631),EXACT('Workbook_Formula_Guard'!B1193,CN14631)),0,1),1)</x:f>
        <x:v>0</x:v>
      </x:c>
    </x:row>
    <x:row r="14632">
      <x:c r="CL14632" t="str">
        <x:v>Workbook_Formula_Guard</x:v>
      </x:c>
      <x:c r="CM14632" t="str">
        <x:v>C1193</x:v>
      </x:c>
      <x:c r="CN14632" t="str">
        <x:v>F:=IF(OR(J107="S06",J107="S04",J107="S03"),0.8,1)</x:v>
      </x:c>
      <x:c r="CO14632" t="n">
        <x:f>IFERROR(IF(AND(TYPE('Workbook_Formula_Guard'!C1193)=TYPE(CN14632),ISBLANK('Workbook_Formula_Guard'!C1193)=ISBLANK(CN14632),EXACT('Workbook_Formula_Guard'!C1193,CN14632)),0,1),1)</x:f>
        <x:v>0</x:v>
      </x:c>
    </x:row>
    <x:row r="14633">
      <x:c r="CL14633" t="str">
        <x:v>Workbook_Formula_Guard</x:v>
      </x:c>
      <x:c r="CM14633" t="str">
        <x:v>A1194</x:v>
      </x:c>
      <x:c r="CN14633" t="str">
        <x:v>Sensitivity_Analysis</x:v>
      </x:c>
      <x:c r="CO14633" t="n">
        <x:f>IFERROR(IF(AND(TYPE('Workbook_Formula_Guard'!A1194)=TYPE(CN14633),ISBLANK('Workbook_Formula_Guard'!A1194)=ISBLANK(CN14633),EXACT('Workbook_Formula_Guard'!A1194,CN14633)),0,1),1)</x:f>
        <x:v>0</x:v>
      </x:c>
    </x:row>
    <x:row r="14634">
      <x:c r="CL14634" t="str">
        <x:v>Workbook_Formula_Guard</x:v>
      </x:c>
      <x:c r="CM14634" t="str">
        <x:v>B1194</x:v>
      </x:c>
      <x:c r="CN14634" t="str">
        <x:v>O107</x:v>
      </x:c>
      <x:c r="CO14634" t="n">
        <x:f>IFERROR(IF(AND(TYPE('Workbook_Formula_Guard'!B1194)=TYPE(CN14634),ISBLANK('Workbook_Formula_Guard'!B1194)=ISBLANK(CN14634),EXACT('Workbook_Formula_Guard'!B1194,CN14634)),0,1),1)</x:f>
        <x:v>0</x:v>
      </x:c>
    </x:row>
    <x:row r="14635">
      <x:c r="CL14635" t="str">
        <x:v>Workbook_Formula_Guard</x:v>
      </x:c>
      <x:c r="CM14635" t="str">
        <x:v>C1194</x:v>
      </x:c>
      <x:c r="CN14635" t="str">
        <x:v>F:=K107*N107/SUMPRODUCT($K$101:$K$107,$N$101:$N$107)</x:v>
      </x:c>
      <x:c r="CO14635" t="n">
        <x:f>IFERROR(IF(AND(TYPE('Workbook_Formula_Guard'!C1194)=TYPE(CN14635),ISBLANK('Workbook_Formula_Guard'!C1194)=ISBLANK(CN14635),EXACT('Workbook_Formula_Guard'!C1194,CN14635)),0,1),1)</x:f>
        <x:v>0</x:v>
      </x:c>
    </x:row>
    <x:row r="14636">
      <x:c r="CL14636" t="str">
        <x:v>Workbook_Formula_Guard</x:v>
      </x:c>
      <x:c r="CM14636" t="str">
        <x:v>A1195</x:v>
      </x:c>
      <x:c r="CN14636" t="str">
        <x:v>Sensitivity_Analysis</x:v>
      </x:c>
      <x:c r="CO14636" t="n">
        <x:f>IFERROR(IF(AND(TYPE('Workbook_Formula_Guard'!A1195)=TYPE(CN14636),ISBLANK('Workbook_Formula_Guard'!A1195)=ISBLANK(CN14636),EXACT('Workbook_Formula_Guard'!A1195,CN14636)),0,1),1)</x:f>
        <x:v>0</x:v>
      </x:c>
    </x:row>
    <x:row r="14637">
      <x:c r="CL14637" t="str">
        <x:v>Workbook_Formula_Guard</x:v>
      </x:c>
      <x:c r="CM14637" t="str">
        <x:v>B1195</x:v>
      </x:c>
      <x:c r="CN14637" t="str">
        <x:v>S110</x:v>
      </x:c>
      <x:c r="CO14637" t="n">
        <x:f>IFERROR(IF(AND(TYPE('Workbook_Formula_Guard'!B1195)=TYPE(CN14637),ISBLANK('Workbook_Formula_Guard'!B1195)=ISBLANK(CN14637),EXACT('Workbook_Formula_Guard'!B1195,CN14637)),0,1),1)</x:f>
        <x:v>0</x:v>
      </x:c>
    </x:row>
    <x:row r="14638">
      <x:c r="CL14638" t="str">
        <x:v>Workbook_Formula_Guard</x:v>
      </x:c>
      <x:c r="CM14638" t="str">
        <x:v>C1195</x:v>
      </x:c>
      <x:c r="CN14638" t="str">
        <x:v>F:=TRC!B8</x:v>
      </x:c>
      <x:c r="CO14638" t="n">
        <x:f>IFERROR(IF(AND(TYPE('Workbook_Formula_Guard'!C1195)=TYPE(CN14638),ISBLANK('Workbook_Formula_Guard'!C1195)=ISBLANK(CN14638),EXACT('Workbook_Formula_Guard'!C1195,CN14638)),0,1),1)</x:f>
        <x:v>0</x:v>
      </x:c>
    </x:row>
    <x:row r="14639">
      <x:c r="CL14639" t="str">
        <x:v>Workbook_Formula_Guard</x:v>
      </x:c>
      <x:c r="CM14639" t="str">
        <x:v>A1196</x:v>
      </x:c>
      <x:c r="CN14639" t="str">
        <x:v>Sensitivity_Analysis</x:v>
      </x:c>
      <x:c r="CO14639" t="n">
        <x:f>IFERROR(IF(AND(TYPE('Workbook_Formula_Guard'!A1196)=TYPE(CN14639),ISBLANK('Workbook_Formula_Guard'!A1196)=ISBLANK(CN14639),EXACT('Workbook_Formula_Guard'!A1196,CN14639)),0,1),1)</x:f>
        <x:v>0</x:v>
      </x:c>
    </x:row>
    <x:row r="14640">
      <x:c r="CL14640" t="str">
        <x:v>Workbook_Formula_Guard</x:v>
      </x:c>
      <x:c r="CM14640" t="str">
        <x:v>B1196</x:v>
      </x:c>
      <x:c r="CN14640" t="str">
        <x:v>K111</x:v>
      </x:c>
      <x:c r="CO14640" t="n">
        <x:f>IFERROR(IF(AND(TYPE('Workbook_Formula_Guard'!B1196)=TYPE(CN14640),ISBLANK('Workbook_Formula_Guard'!B1196)=ISBLANK(CN14640),EXACT('Workbook_Formula_Guard'!B1196,CN14640)),0,1),1)</x:f>
        <x:v>0</x:v>
      </x:c>
    </x:row>
    <x:row r="14641">
      <x:c r="CL14641" t="str">
        <x:v>Workbook_Formula_Guard</x:v>
      </x:c>
      <x:c r="CM14641" t="str">
        <x:v>C1196</x:v>
      </x:c>
      <x:c r="CN14641" t="str">
        <x:v>F:=TRC!B15</x:v>
      </x:c>
      <x:c r="CO14641" t="n">
        <x:f>IFERROR(IF(AND(TYPE('Workbook_Formula_Guard'!C1196)=TYPE(CN14641),ISBLANK('Workbook_Formula_Guard'!C1196)=ISBLANK(CN14641),EXACT('Workbook_Formula_Guard'!C1196,CN14641)),0,1),1)</x:f>
        <x:v>0</x:v>
      </x:c>
    </x:row>
    <x:row r="14642">
      <x:c r="CL14642" t="str">
        <x:v>Workbook_Formula_Guard</x:v>
      </x:c>
      <x:c r="CM14642" t="str">
        <x:v>A1197</x:v>
      </x:c>
      <x:c r="CN14642" t="str">
        <x:v>Sensitivity_Analysis</x:v>
      </x:c>
      <x:c r="CO14642" t="n">
        <x:f>IFERROR(IF(AND(TYPE('Workbook_Formula_Guard'!A1197)=TYPE(CN14642),ISBLANK('Workbook_Formula_Guard'!A1197)=ISBLANK(CN14642),EXACT('Workbook_Formula_Guard'!A1197,CN14642)),0,1),1)</x:f>
        <x:v>0</x:v>
      </x:c>
    </x:row>
    <x:row r="14643">
      <x:c r="CL14643" t="str">
        <x:v>Workbook_Formula_Guard</x:v>
      </x:c>
      <x:c r="CM14643" t="str">
        <x:v>B1197</x:v>
      </x:c>
      <x:c r="CN14643" t="str">
        <x:v>L111</x:v>
      </x:c>
      <x:c r="CO14643" t="n">
        <x:f>IFERROR(IF(AND(TYPE('Workbook_Formula_Guard'!B1197)=TYPE(CN14643),ISBLANK('Workbook_Formula_Guard'!B1197)=ISBLANK(CN14643),EXACT('Workbook_Formula_Guard'!B1197,CN14643)),0,1),1)</x:f>
        <x:v>0</x:v>
      </x:c>
    </x:row>
    <x:row r="14644">
      <x:c r="CL14644" t="str">
        <x:v>Workbook_Formula_Guard</x:v>
      </x:c>
      <x:c r="CM14644" t="str">
        <x:v>C1197</x:v>
      </x:c>
      <x:c r="CN14644" t="str">
        <x:v>F:=TRC!C15</x:v>
      </x:c>
      <x:c r="CO14644" t="n">
        <x:f>IFERROR(IF(AND(TYPE('Workbook_Formula_Guard'!C1197)=TYPE(CN14644),ISBLANK('Workbook_Formula_Guard'!C1197)=ISBLANK(CN14644),EXACT('Workbook_Formula_Guard'!C1197,CN14644)),0,1),1)</x:f>
        <x:v>0</x:v>
      </x:c>
    </x:row>
    <x:row r="14645">
      <x:c r="CL14645" t="str">
        <x:v>Workbook_Formula_Guard</x:v>
      </x:c>
      <x:c r="CM14645" t="str">
        <x:v>A1198</x:v>
      </x:c>
      <x:c r="CN14645" t="str">
        <x:v>Sensitivity_Analysis</x:v>
      </x:c>
      <x:c r="CO14645" t="n">
        <x:f>IFERROR(IF(AND(TYPE('Workbook_Formula_Guard'!A1198)=TYPE(CN14645),ISBLANK('Workbook_Formula_Guard'!A1198)=ISBLANK(CN14645),EXACT('Workbook_Formula_Guard'!A1198,CN14645)),0,1),1)</x:f>
        <x:v>0</x:v>
      </x:c>
    </x:row>
    <x:row r="14646">
      <x:c r="CL14646" t="str">
        <x:v>Workbook_Formula_Guard</x:v>
      </x:c>
      <x:c r="CM14646" t="str">
        <x:v>B1198</x:v>
      </x:c>
      <x:c r="CN14646" t="str">
        <x:v>M111</x:v>
      </x:c>
      <x:c r="CO14646" t="n">
        <x:f>IFERROR(IF(AND(TYPE('Workbook_Formula_Guard'!B1198)=TYPE(CN14646),ISBLANK('Workbook_Formula_Guard'!B1198)=ISBLANK(CN14646),EXACT('Workbook_Formula_Guard'!B1198,CN14646)),0,1),1)</x:f>
        <x:v>0</x:v>
      </x:c>
    </x:row>
    <x:row r="14647">
      <x:c r="CL14647" t="str">
        <x:v>Workbook_Formula_Guard</x:v>
      </x:c>
      <x:c r="CM14647" t="str">
        <x:v>C1198</x:v>
      </x:c>
      <x:c r="CN14647" t="str">
        <x:v>F:=VLOOKUP(K111,$J$101:$M$107,4,FALSE())</x:v>
      </x:c>
      <x:c r="CO14647" t="n">
        <x:f>IFERROR(IF(AND(TYPE('Workbook_Formula_Guard'!C1198)=TYPE(CN14647),ISBLANK('Workbook_Formula_Guard'!C1198)=ISBLANK(CN14647),EXACT('Workbook_Formula_Guard'!C1198,CN14647)),0,1),1)</x:f>
        <x:v>0</x:v>
      </x:c>
    </x:row>
    <x:row r="14648">
      <x:c r="CL14648" t="str">
        <x:v>Workbook_Formula_Guard</x:v>
      </x:c>
      <x:c r="CM14648" t="str">
        <x:v>A1199</x:v>
      </x:c>
      <x:c r="CN14648" t="str">
        <x:v>Sensitivity_Analysis</x:v>
      </x:c>
      <x:c r="CO14648" t="n">
        <x:f>IFERROR(IF(AND(TYPE('Workbook_Formula_Guard'!A1199)=TYPE(CN14648),ISBLANK('Workbook_Formula_Guard'!A1199)=ISBLANK(CN14648),EXACT('Workbook_Formula_Guard'!A1199,CN14648)),0,1),1)</x:f>
        <x:v>0</x:v>
      </x:c>
    </x:row>
    <x:row r="14649">
      <x:c r="CL14649" t="str">
        <x:v>Workbook_Formula_Guard</x:v>
      </x:c>
      <x:c r="CM14649" t="str">
        <x:v>B1199</x:v>
      </x:c>
      <x:c r="CN14649" t="str">
        <x:v>N111</x:v>
      </x:c>
      <x:c r="CO14649" t="n">
        <x:f>IFERROR(IF(AND(TYPE('Workbook_Formula_Guard'!B1199)=TYPE(CN14649),ISBLANK('Workbook_Formula_Guard'!B1199)=ISBLANK(CN14649),EXACT('Workbook_Formula_Guard'!B1199,CN14649)),0,1),1)</x:f>
        <x:v>0</x:v>
      </x:c>
    </x:row>
    <x:row r="14650">
      <x:c r="CL14650" t="str">
        <x:v>Workbook_Formula_Guard</x:v>
      </x:c>
      <x:c r="CM14650" t="str">
        <x:v>C1199</x:v>
      </x:c>
      <x:c r="CN14650" t="str">
        <x:v>F:=M111</x:v>
      </x:c>
      <x:c r="CO14650" t="n">
        <x:f>IFERROR(IF(AND(TYPE('Workbook_Formula_Guard'!C1199)=TYPE(CN14650),ISBLANK('Workbook_Formula_Guard'!C1199)=ISBLANK(CN14650),EXACT('Workbook_Formula_Guard'!C1199,CN14650)),0,1),1)</x:f>
        <x:v>0</x:v>
      </x:c>
    </x:row>
    <x:row r="14651">
      <x:c r="CL14651" t="str">
        <x:v>Workbook_Formula_Guard</x:v>
      </x:c>
      <x:c r="CM14651" t="str">
        <x:v>A1200</x:v>
      </x:c>
      <x:c r="CN14651" t="str">
        <x:v>Sensitivity_Analysis</x:v>
      </x:c>
      <x:c r="CO14651" t="n">
        <x:f>IFERROR(IF(AND(TYPE('Workbook_Formula_Guard'!A1200)=TYPE(CN14651),ISBLANK('Workbook_Formula_Guard'!A1200)=ISBLANK(CN14651),EXACT('Workbook_Formula_Guard'!A1200,CN14651)),0,1),1)</x:f>
        <x:v>0</x:v>
      </x:c>
    </x:row>
    <x:row r="14652">
      <x:c r="CL14652" t="str">
        <x:v>Workbook_Formula_Guard</x:v>
      </x:c>
      <x:c r="CM14652" t="str">
        <x:v>B1200</x:v>
      </x:c>
      <x:c r="CN14652" t="str">
        <x:v>O111</x:v>
      </x:c>
      <x:c r="CO14652" t="n">
        <x:f>IFERROR(IF(AND(TYPE('Workbook_Formula_Guard'!B1200)=TYPE(CN14652),ISBLANK('Workbook_Formula_Guard'!B1200)=ISBLANK(CN14652),EXACT('Workbook_Formula_Guard'!B1200,CN14652)),0,1),1)</x:f>
        <x:v>0</x:v>
      </x:c>
    </x:row>
    <x:row r="14653">
      <x:c r="CL14653" t="str">
        <x:v>Workbook_Formula_Guard</x:v>
      </x:c>
      <x:c r="CM14653" t="str">
        <x:v>C1200</x:v>
      </x:c>
      <x:c r="CN14653" t="str">
        <x:v>F:=MIN(M111,$S$110)</x:v>
      </x:c>
      <x:c r="CO14653" t="n">
        <x:f>IFERROR(IF(AND(TYPE('Workbook_Formula_Guard'!C1200)=TYPE(CN14653),ISBLANK('Workbook_Formula_Guard'!C1200)=ISBLANK(CN14653),EXACT('Workbook_Formula_Guard'!C1200,CN14653)),0,1),1)</x:f>
        <x:v>0</x:v>
      </x:c>
    </x:row>
    <x:row r="14654">
      <x:c r="CL14654" t="str">
        <x:v>Workbook_Formula_Guard</x:v>
      </x:c>
      <x:c r="CM14654" t="str">
        <x:v>A1201</x:v>
      </x:c>
      <x:c r="CN14654" t="str">
        <x:v>Sensitivity_Analysis</x:v>
      </x:c>
      <x:c r="CO14654" t="n">
        <x:f>IFERROR(IF(AND(TYPE('Workbook_Formula_Guard'!A1201)=TYPE(CN14654),ISBLANK('Workbook_Formula_Guard'!A1201)=ISBLANK(CN14654),EXACT('Workbook_Formula_Guard'!A1201,CN14654)),0,1),1)</x:f>
        <x:v>0</x:v>
      </x:c>
    </x:row>
    <x:row r="14655">
      <x:c r="CL14655" t="str">
        <x:v>Workbook_Formula_Guard</x:v>
      </x:c>
      <x:c r="CM14655" t="str">
        <x:v>B1201</x:v>
      </x:c>
      <x:c r="CN14655" t="str">
        <x:v>P111</x:v>
      </x:c>
      <x:c r="CO14655" t="n">
        <x:f>IFERROR(IF(AND(TYPE('Workbook_Formula_Guard'!B1201)=TYPE(CN14655),ISBLANK('Workbook_Formula_Guard'!B1201)=ISBLANK(CN14655),EXACT('Workbook_Formula_Guard'!B1201,CN14655)),0,1),1)</x:f>
        <x:v>0</x:v>
      </x:c>
    </x:row>
    <x:row r="14656">
      <x:c r="CL14656" t="str">
        <x:v>Workbook_Formula_Guard</x:v>
      </x:c>
      <x:c r="CM14656" t="str">
        <x:v>C1201</x:v>
      </x:c>
      <x:c r="CN14656" t="str">
        <x:v>F:=O111*L111</x:v>
      </x:c>
      <x:c r="CO14656" t="n">
        <x:f>IFERROR(IF(AND(TYPE('Workbook_Formula_Guard'!C1201)=TYPE(CN14656),ISBLANK('Workbook_Formula_Guard'!C1201)=ISBLANK(CN14656),EXACT('Workbook_Formula_Guard'!C1201,CN14656)),0,1),1)</x:f>
        <x:v>0</x:v>
      </x:c>
    </x:row>
    <x:row r="14657">
      <x:c r="CL14657" t="str">
        <x:v>Workbook_Formula_Guard</x:v>
      </x:c>
      <x:c r="CM14657" t="str">
        <x:v>A1202</x:v>
      </x:c>
      <x:c r="CN14657" t="str">
        <x:v>Sensitivity_Analysis</x:v>
      </x:c>
      <x:c r="CO14657" t="n">
        <x:f>IFERROR(IF(AND(TYPE('Workbook_Formula_Guard'!A1202)=TYPE(CN14657),ISBLANK('Workbook_Formula_Guard'!A1202)=ISBLANK(CN14657),EXACT('Workbook_Formula_Guard'!A1202,CN14657)),0,1),1)</x:f>
        <x:v>0</x:v>
      </x:c>
    </x:row>
    <x:row r="14658">
      <x:c r="CL14658" t="str">
        <x:v>Workbook_Formula_Guard</x:v>
      </x:c>
      <x:c r="CM14658" t="str">
        <x:v>B1202</x:v>
      </x:c>
      <x:c r="CN14658" t="str">
        <x:v>S111</x:v>
      </x:c>
      <x:c r="CO14658" t="n">
        <x:f>IFERROR(IF(AND(TYPE('Workbook_Formula_Guard'!B1202)=TYPE(CN14658),ISBLANK('Workbook_Formula_Guard'!B1202)=ISBLANK(CN14658),EXACT('Workbook_Formula_Guard'!B1202,CN14658)),0,1),1)</x:f>
        <x:v>0</x:v>
      </x:c>
    </x:row>
    <x:row r="14659">
      <x:c r="CL14659" t="str">
        <x:v>Workbook_Formula_Guard</x:v>
      </x:c>
      <x:c r="CM14659" t="str">
        <x:v>C1202</x:v>
      </x:c>
      <x:c r="CN14659" t="str">
        <x:v>F:=TRC!B9</x:v>
      </x:c>
      <x:c r="CO14659" t="n">
        <x:f>IFERROR(IF(AND(TYPE('Workbook_Formula_Guard'!C1202)=TYPE(CN14659),ISBLANK('Workbook_Formula_Guard'!C1202)=ISBLANK(CN14659),EXACT('Workbook_Formula_Guard'!C1202,CN14659)),0,1),1)</x:f>
        <x:v>0</x:v>
      </x:c>
    </x:row>
    <x:row r="14660">
      <x:c r="CL14660" t="str">
        <x:v>Workbook_Formula_Guard</x:v>
      </x:c>
      <x:c r="CM14660" t="str">
        <x:v>A1203</x:v>
      </x:c>
      <x:c r="CN14660" t="str">
        <x:v>Sensitivity_Analysis</x:v>
      </x:c>
      <x:c r="CO14660" t="n">
        <x:f>IFERROR(IF(AND(TYPE('Workbook_Formula_Guard'!A1203)=TYPE(CN14660),ISBLANK('Workbook_Formula_Guard'!A1203)=ISBLANK(CN14660),EXACT('Workbook_Formula_Guard'!A1203,CN14660)),0,1),1)</x:f>
        <x:v>0</x:v>
      </x:c>
    </x:row>
    <x:row r="14661">
      <x:c r="CL14661" t="str">
        <x:v>Workbook_Formula_Guard</x:v>
      </x:c>
      <x:c r="CM14661" t="str">
        <x:v>B1203</x:v>
      </x:c>
      <x:c r="CN14661" t="str">
        <x:v>K112</x:v>
      </x:c>
      <x:c r="CO14661" t="n">
        <x:f>IFERROR(IF(AND(TYPE('Workbook_Formula_Guard'!B1203)=TYPE(CN14661),ISBLANK('Workbook_Formula_Guard'!B1203)=ISBLANK(CN14661),EXACT('Workbook_Formula_Guard'!B1203,CN14661)),0,1),1)</x:f>
        <x:v>0</x:v>
      </x:c>
    </x:row>
    <x:row r="14662">
      <x:c r="CL14662" t="str">
        <x:v>Workbook_Formula_Guard</x:v>
      </x:c>
      <x:c r="CM14662" t="str">
        <x:v>C1203</x:v>
      </x:c>
      <x:c r="CN14662" t="str">
        <x:v>F:=TRC!B16</x:v>
      </x:c>
      <x:c r="CO14662" t="n">
        <x:f>IFERROR(IF(AND(TYPE('Workbook_Formula_Guard'!C1203)=TYPE(CN14662),ISBLANK('Workbook_Formula_Guard'!C1203)=ISBLANK(CN14662),EXACT('Workbook_Formula_Guard'!C1203,CN14662)),0,1),1)</x:f>
        <x:v>0</x:v>
      </x:c>
    </x:row>
    <x:row r="14663">
      <x:c r="CL14663" t="str">
        <x:v>Workbook_Formula_Guard</x:v>
      </x:c>
      <x:c r="CM14663" t="str">
        <x:v>A1204</x:v>
      </x:c>
      <x:c r="CN14663" t="str">
        <x:v>Sensitivity_Analysis</x:v>
      </x:c>
      <x:c r="CO14663" t="n">
        <x:f>IFERROR(IF(AND(TYPE('Workbook_Formula_Guard'!A1204)=TYPE(CN14663),ISBLANK('Workbook_Formula_Guard'!A1204)=ISBLANK(CN14663),EXACT('Workbook_Formula_Guard'!A1204,CN14663)),0,1),1)</x:f>
        <x:v>0</x:v>
      </x:c>
    </x:row>
    <x:row r="14664">
      <x:c r="CL14664" t="str">
        <x:v>Workbook_Formula_Guard</x:v>
      </x:c>
      <x:c r="CM14664" t="str">
        <x:v>B1204</x:v>
      </x:c>
      <x:c r="CN14664" t="str">
        <x:v>L112</x:v>
      </x:c>
      <x:c r="CO14664" t="n">
        <x:f>IFERROR(IF(AND(TYPE('Workbook_Formula_Guard'!B1204)=TYPE(CN14664),ISBLANK('Workbook_Formula_Guard'!B1204)=ISBLANK(CN14664),EXACT('Workbook_Formula_Guard'!B1204,CN14664)),0,1),1)</x:f>
        <x:v>0</x:v>
      </x:c>
    </x:row>
    <x:row r="14665">
      <x:c r="CL14665" t="str">
        <x:v>Workbook_Formula_Guard</x:v>
      </x:c>
      <x:c r="CM14665" t="str">
        <x:v>C1204</x:v>
      </x:c>
      <x:c r="CN14665" t="str">
        <x:v>F:=TRC!C16</x:v>
      </x:c>
      <x:c r="CO14665" t="n">
        <x:f>IFERROR(IF(AND(TYPE('Workbook_Formula_Guard'!C1204)=TYPE(CN14665),ISBLANK('Workbook_Formula_Guard'!C1204)=ISBLANK(CN14665),EXACT('Workbook_Formula_Guard'!C1204,CN14665)),0,1),1)</x:f>
        <x:v>0</x:v>
      </x:c>
    </x:row>
    <x:row r="14666">
      <x:c r="CL14666" t="str">
        <x:v>Workbook_Formula_Guard</x:v>
      </x:c>
      <x:c r="CM14666" t="str">
        <x:v>A1205</x:v>
      </x:c>
      <x:c r="CN14666" t="str">
        <x:v>Sensitivity_Analysis</x:v>
      </x:c>
      <x:c r="CO14666" t="n">
        <x:f>IFERROR(IF(AND(TYPE('Workbook_Formula_Guard'!A1205)=TYPE(CN14666),ISBLANK('Workbook_Formula_Guard'!A1205)=ISBLANK(CN14666),EXACT('Workbook_Formula_Guard'!A1205,CN14666)),0,1),1)</x:f>
        <x:v>0</x:v>
      </x:c>
    </x:row>
    <x:row r="14667">
      <x:c r="CL14667" t="str">
        <x:v>Workbook_Formula_Guard</x:v>
      </x:c>
      <x:c r="CM14667" t="str">
        <x:v>B1205</x:v>
      </x:c>
      <x:c r="CN14667" t="str">
        <x:v>M112</x:v>
      </x:c>
      <x:c r="CO14667" t="n">
        <x:f>IFERROR(IF(AND(TYPE('Workbook_Formula_Guard'!B1205)=TYPE(CN14667),ISBLANK('Workbook_Formula_Guard'!B1205)=ISBLANK(CN14667),EXACT('Workbook_Formula_Guard'!B1205,CN14667)),0,1),1)</x:f>
        <x:v>0</x:v>
      </x:c>
    </x:row>
    <x:row r="14668">
      <x:c r="CL14668" t="str">
        <x:v>Workbook_Formula_Guard</x:v>
      </x:c>
      <x:c r="CM14668" t="str">
        <x:v>C1205</x:v>
      </x:c>
      <x:c r="CN14668" t="str">
        <x:v>F:=VLOOKUP(K112,$J$101:$M$107,4,FALSE())</x:v>
      </x:c>
      <x:c r="CO14668" t="n">
        <x:f>IFERROR(IF(AND(TYPE('Workbook_Formula_Guard'!C1205)=TYPE(CN14668),ISBLANK('Workbook_Formula_Guard'!C1205)=ISBLANK(CN14668),EXACT('Workbook_Formula_Guard'!C1205,CN14668)),0,1),1)</x:f>
        <x:v>0</x:v>
      </x:c>
    </x:row>
    <x:row r="14669">
      <x:c r="CL14669" t="str">
        <x:v>Workbook_Formula_Guard</x:v>
      </x:c>
      <x:c r="CM14669" t="str">
        <x:v>A1206</x:v>
      </x:c>
      <x:c r="CN14669" t="str">
        <x:v>Sensitivity_Analysis</x:v>
      </x:c>
      <x:c r="CO14669" t="n">
        <x:f>IFERROR(IF(AND(TYPE('Workbook_Formula_Guard'!A1206)=TYPE(CN14669),ISBLANK('Workbook_Formula_Guard'!A1206)=ISBLANK(CN14669),EXACT('Workbook_Formula_Guard'!A1206,CN14669)),0,1),1)</x:f>
        <x:v>0</x:v>
      </x:c>
    </x:row>
    <x:row r="14670">
      <x:c r="CL14670" t="str">
        <x:v>Workbook_Formula_Guard</x:v>
      </x:c>
      <x:c r="CM14670" t="str">
        <x:v>B1206</x:v>
      </x:c>
      <x:c r="CN14670" t="str">
        <x:v>N112</x:v>
      </x:c>
      <x:c r="CO14670" t="n">
        <x:f>IFERROR(IF(AND(TYPE('Workbook_Formula_Guard'!B1206)=TYPE(CN14670),ISBLANK('Workbook_Formula_Guard'!B1206)=ISBLANK(CN14670),EXACT('Workbook_Formula_Guard'!B1206,CN14670)),0,1),1)</x:f>
        <x:v>0</x:v>
      </x:c>
    </x:row>
    <x:row r="14671">
      <x:c r="CL14671" t="str">
        <x:v>Workbook_Formula_Guard</x:v>
      </x:c>
      <x:c r="CM14671" t="str">
        <x:v>C1206</x:v>
      </x:c>
      <x:c r="CN14671" t="str">
        <x:v>F:=N111+M112</x:v>
      </x:c>
      <x:c r="CO14671" t="n">
        <x:f>IFERROR(IF(AND(TYPE('Workbook_Formula_Guard'!C1206)=TYPE(CN14671),ISBLANK('Workbook_Formula_Guard'!C1206)=ISBLANK(CN14671),EXACT('Workbook_Formula_Guard'!C1206,CN14671)),0,1),1)</x:f>
        <x:v>0</x:v>
      </x:c>
    </x:row>
    <x:row r="14672">
      <x:c r="CL14672" t="str">
        <x:v>Workbook_Formula_Guard</x:v>
      </x:c>
      <x:c r="CM14672" t="str">
        <x:v>A1207</x:v>
      </x:c>
      <x:c r="CN14672" t="str">
        <x:v>Sensitivity_Analysis</x:v>
      </x:c>
      <x:c r="CO14672" t="n">
        <x:f>IFERROR(IF(AND(TYPE('Workbook_Formula_Guard'!A1207)=TYPE(CN14672),ISBLANK('Workbook_Formula_Guard'!A1207)=ISBLANK(CN14672),EXACT('Workbook_Formula_Guard'!A1207,CN14672)),0,1),1)</x:f>
        <x:v>0</x:v>
      </x:c>
    </x:row>
    <x:row r="14673">
      <x:c r="CL14673" t="str">
        <x:v>Workbook_Formula_Guard</x:v>
      </x:c>
      <x:c r="CM14673" t="str">
        <x:v>B1207</x:v>
      </x:c>
      <x:c r="CN14673" t="str">
        <x:v>O112</x:v>
      </x:c>
      <x:c r="CO14673" t="n">
        <x:f>IFERROR(IF(AND(TYPE('Workbook_Formula_Guard'!B1207)=TYPE(CN14673),ISBLANK('Workbook_Formula_Guard'!B1207)=ISBLANK(CN14673),EXACT('Workbook_Formula_Guard'!B1207,CN14673)),0,1),1)</x:f>
        <x:v>0</x:v>
      </x:c>
    </x:row>
    <x:row r="14674">
      <x:c r="CL14674" t="str">
        <x:v>Workbook_Formula_Guard</x:v>
      </x:c>
      <x:c r="CM14674" t="str">
        <x:v>C1207</x:v>
      </x:c>
      <x:c r="CN14674" t="str">
        <x:v>F:=MAX(0,MIN(M112,$S$110-N111))</x:v>
      </x:c>
      <x:c r="CO14674" t="n">
        <x:f>IFERROR(IF(AND(TYPE('Workbook_Formula_Guard'!C1207)=TYPE(CN14674),ISBLANK('Workbook_Formula_Guard'!C1207)=ISBLANK(CN14674),EXACT('Workbook_Formula_Guard'!C1207,CN14674)),0,1),1)</x:f>
        <x:v>0</x:v>
      </x:c>
    </x:row>
    <x:row r="14675">
      <x:c r="CL14675" t="str">
        <x:v>Workbook_Formula_Guard</x:v>
      </x:c>
      <x:c r="CM14675" t="str">
        <x:v>A1208</x:v>
      </x:c>
      <x:c r="CN14675" t="str">
        <x:v>Sensitivity_Analysis</x:v>
      </x:c>
      <x:c r="CO14675" t="n">
        <x:f>IFERROR(IF(AND(TYPE('Workbook_Formula_Guard'!A1208)=TYPE(CN14675),ISBLANK('Workbook_Formula_Guard'!A1208)=ISBLANK(CN14675),EXACT('Workbook_Formula_Guard'!A1208,CN14675)),0,1),1)</x:f>
        <x:v>0</x:v>
      </x:c>
    </x:row>
    <x:row r="14676">
      <x:c r="CL14676" t="str">
        <x:v>Workbook_Formula_Guard</x:v>
      </x:c>
      <x:c r="CM14676" t="str">
        <x:v>B1208</x:v>
      </x:c>
      <x:c r="CN14676" t="str">
        <x:v>P112</x:v>
      </x:c>
      <x:c r="CO14676" t="n">
        <x:f>IFERROR(IF(AND(TYPE('Workbook_Formula_Guard'!B1208)=TYPE(CN14676),ISBLANK('Workbook_Formula_Guard'!B1208)=ISBLANK(CN14676),EXACT('Workbook_Formula_Guard'!B1208,CN14676)),0,1),1)</x:f>
        <x:v>0</x:v>
      </x:c>
    </x:row>
    <x:row r="14677">
      <x:c r="CL14677" t="str">
        <x:v>Workbook_Formula_Guard</x:v>
      </x:c>
      <x:c r="CM14677" t="str">
        <x:v>C1208</x:v>
      </x:c>
      <x:c r="CN14677" t="str">
        <x:v>F:=O112*L112</x:v>
      </x:c>
      <x:c r="CO14677" t="n">
        <x:f>IFERROR(IF(AND(TYPE('Workbook_Formula_Guard'!C1208)=TYPE(CN14677),ISBLANK('Workbook_Formula_Guard'!C1208)=ISBLANK(CN14677),EXACT('Workbook_Formula_Guard'!C1208,CN14677)),0,1),1)</x:f>
        <x:v>0</x:v>
      </x:c>
    </x:row>
    <x:row r="14678">
      <x:c r="CL14678" t="str">
        <x:v>Workbook_Formula_Guard</x:v>
      </x:c>
      <x:c r="CM14678" t="str">
        <x:v>A1209</x:v>
      </x:c>
      <x:c r="CN14678" t="str">
        <x:v>Sensitivity_Analysis</x:v>
      </x:c>
      <x:c r="CO14678" t="n">
        <x:f>IFERROR(IF(AND(TYPE('Workbook_Formula_Guard'!A1209)=TYPE(CN14678),ISBLANK('Workbook_Formula_Guard'!A1209)=ISBLANK(CN14678),EXACT('Workbook_Formula_Guard'!A1209,CN14678)),0,1),1)</x:f>
        <x:v>0</x:v>
      </x:c>
    </x:row>
    <x:row r="14679">
      <x:c r="CL14679" t="str">
        <x:v>Workbook_Formula_Guard</x:v>
      </x:c>
      <x:c r="CM14679" t="str">
        <x:v>B1209</x:v>
      </x:c>
      <x:c r="CN14679" t="str">
        <x:v>K113</x:v>
      </x:c>
      <x:c r="CO14679" t="n">
        <x:f>IFERROR(IF(AND(TYPE('Workbook_Formula_Guard'!B1209)=TYPE(CN14679),ISBLANK('Workbook_Formula_Guard'!B1209)=ISBLANK(CN14679),EXACT('Workbook_Formula_Guard'!B1209,CN14679)),0,1),1)</x:f>
        <x:v>0</x:v>
      </x:c>
    </x:row>
    <x:row r="14680">
      <x:c r="CL14680" t="str">
        <x:v>Workbook_Formula_Guard</x:v>
      </x:c>
      <x:c r="CM14680" t="str">
        <x:v>C1209</x:v>
      </x:c>
      <x:c r="CN14680" t="str">
        <x:v>F:=TRC!B17</x:v>
      </x:c>
      <x:c r="CO14680" t="n">
        <x:f>IFERROR(IF(AND(TYPE('Workbook_Formula_Guard'!C1209)=TYPE(CN14680),ISBLANK('Workbook_Formula_Guard'!C1209)=ISBLANK(CN14680),EXACT('Workbook_Formula_Guard'!C1209,CN14680)),0,1),1)</x:f>
        <x:v>0</x:v>
      </x:c>
    </x:row>
    <x:row r="14681">
      <x:c r="CL14681" t="str">
        <x:v>Workbook_Formula_Guard</x:v>
      </x:c>
      <x:c r="CM14681" t="str">
        <x:v>A1210</x:v>
      </x:c>
      <x:c r="CN14681" t="str">
        <x:v>Sensitivity_Analysis</x:v>
      </x:c>
      <x:c r="CO14681" t="n">
        <x:f>IFERROR(IF(AND(TYPE('Workbook_Formula_Guard'!A1210)=TYPE(CN14681),ISBLANK('Workbook_Formula_Guard'!A1210)=ISBLANK(CN14681),EXACT('Workbook_Formula_Guard'!A1210,CN14681)),0,1),1)</x:f>
        <x:v>0</x:v>
      </x:c>
    </x:row>
    <x:row r="14682">
      <x:c r="CL14682" t="str">
        <x:v>Workbook_Formula_Guard</x:v>
      </x:c>
      <x:c r="CM14682" t="str">
        <x:v>B1210</x:v>
      </x:c>
      <x:c r="CN14682" t="str">
        <x:v>L113</x:v>
      </x:c>
      <x:c r="CO14682" t="n">
        <x:f>IFERROR(IF(AND(TYPE('Workbook_Formula_Guard'!B1210)=TYPE(CN14682),ISBLANK('Workbook_Formula_Guard'!B1210)=ISBLANK(CN14682),EXACT('Workbook_Formula_Guard'!B1210,CN14682)),0,1),1)</x:f>
        <x:v>0</x:v>
      </x:c>
    </x:row>
    <x:row r="14683">
      <x:c r="CL14683" t="str">
        <x:v>Workbook_Formula_Guard</x:v>
      </x:c>
      <x:c r="CM14683" t="str">
        <x:v>C1210</x:v>
      </x:c>
      <x:c r="CN14683" t="str">
        <x:v>F:=TRC!C17</x:v>
      </x:c>
      <x:c r="CO14683" t="n">
        <x:f>IFERROR(IF(AND(TYPE('Workbook_Formula_Guard'!C1210)=TYPE(CN14683),ISBLANK('Workbook_Formula_Guard'!C1210)=ISBLANK(CN14683),EXACT('Workbook_Formula_Guard'!C1210,CN14683)),0,1),1)</x:f>
        <x:v>0</x:v>
      </x:c>
    </x:row>
    <x:row r="14684">
      <x:c r="CL14684" t="str">
        <x:v>Workbook_Formula_Guard</x:v>
      </x:c>
      <x:c r="CM14684" t="str">
        <x:v>A1211</x:v>
      </x:c>
      <x:c r="CN14684" t="str">
        <x:v>Sensitivity_Analysis</x:v>
      </x:c>
      <x:c r="CO14684" t="n">
        <x:f>IFERROR(IF(AND(TYPE('Workbook_Formula_Guard'!A1211)=TYPE(CN14684),ISBLANK('Workbook_Formula_Guard'!A1211)=ISBLANK(CN14684),EXACT('Workbook_Formula_Guard'!A1211,CN14684)),0,1),1)</x:f>
        <x:v>0</x:v>
      </x:c>
    </x:row>
    <x:row r="14685">
      <x:c r="CL14685" t="str">
        <x:v>Workbook_Formula_Guard</x:v>
      </x:c>
      <x:c r="CM14685" t="str">
        <x:v>B1211</x:v>
      </x:c>
      <x:c r="CN14685" t="str">
        <x:v>M113</x:v>
      </x:c>
      <x:c r="CO14685" t="n">
        <x:f>IFERROR(IF(AND(TYPE('Workbook_Formula_Guard'!B1211)=TYPE(CN14685),ISBLANK('Workbook_Formula_Guard'!B1211)=ISBLANK(CN14685),EXACT('Workbook_Formula_Guard'!B1211,CN14685)),0,1),1)</x:f>
        <x:v>0</x:v>
      </x:c>
    </x:row>
    <x:row r="14686">
      <x:c r="CL14686" t="str">
        <x:v>Workbook_Formula_Guard</x:v>
      </x:c>
      <x:c r="CM14686" t="str">
        <x:v>C1211</x:v>
      </x:c>
      <x:c r="CN14686" t="str">
        <x:v>F:=VLOOKUP(K113,$J$101:$M$107,4,FALSE())</x:v>
      </x:c>
      <x:c r="CO14686" t="n">
        <x:f>IFERROR(IF(AND(TYPE('Workbook_Formula_Guard'!C1211)=TYPE(CN14686),ISBLANK('Workbook_Formula_Guard'!C1211)=ISBLANK(CN14686),EXACT('Workbook_Formula_Guard'!C1211,CN14686)),0,1),1)</x:f>
        <x:v>0</x:v>
      </x:c>
    </x:row>
    <x:row r="14687">
      <x:c r="CL14687" t="str">
        <x:v>Workbook_Formula_Guard</x:v>
      </x:c>
      <x:c r="CM14687" t="str">
        <x:v>A1212</x:v>
      </x:c>
      <x:c r="CN14687" t="str">
        <x:v>Sensitivity_Analysis</x:v>
      </x:c>
      <x:c r="CO14687" t="n">
        <x:f>IFERROR(IF(AND(TYPE('Workbook_Formula_Guard'!A1212)=TYPE(CN14687),ISBLANK('Workbook_Formula_Guard'!A1212)=ISBLANK(CN14687),EXACT('Workbook_Formula_Guard'!A1212,CN14687)),0,1),1)</x:f>
        <x:v>0</x:v>
      </x:c>
    </x:row>
    <x:row r="14688">
      <x:c r="CL14688" t="str">
        <x:v>Workbook_Formula_Guard</x:v>
      </x:c>
      <x:c r="CM14688" t="str">
        <x:v>B1212</x:v>
      </x:c>
      <x:c r="CN14688" t="str">
        <x:v>N113</x:v>
      </x:c>
      <x:c r="CO14688" t="n">
        <x:f>IFERROR(IF(AND(TYPE('Workbook_Formula_Guard'!B1212)=TYPE(CN14688),ISBLANK('Workbook_Formula_Guard'!B1212)=ISBLANK(CN14688),EXACT('Workbook_Formula_Guard'!B1212,CN14688)),0,1),1)</x:f>
        <x:v>0</x:v>
      </x:c>
    </x:row>
    <x:row r="14689">
      <x:c r="CL14689" t="str">
        <x:v>Workbook_Formula_Guard</x:v>
      </x:c>
      <x:c r="CM14689" t="str">
        <x:v>C1212</x:v>
      </x:c>
      <x:c r="CN14689" t="str">
        <x:v>F:=N112+M113</x:v>
      </x:c>
      <x:c r="CO14689" t="n">
        <x:f>IFERROR(IF(AND(TYPE('Workbook_Formula_Guard'!C1212)=TYPE(CN14689),ISBLANK('Workbook_Formula_Guard'!C1212)=ISBLANK(CN14689),EXACT('Workbook_Formula_Guard'!C1212,CN14689)),0,1),1)</x:f>
        <x:v>0</x:v>
      </x:c>
    </x:row>
    <x:row r="14690">
      <x:c r="CL14690" t="str">
        <x:v>Workbook_Formula_Guard</x:v>
      </x:c>
      <x:c r="CM14690" t="str">
        <x:v>A1213</x:v>
      </x:c>
      <x:c r="CN14690" t="str">
        <x:v>Sensitivity_Analysis</x:v>
      </x:c>
      <x:c r="CO14690" t="n">
        <x:f>IFERROR(IF(AND(TYPE('Workbook_Formula_Guard'!A1213)=TYPE(CN14690),ISBLANK('Workbook_Formula_Guard'!A1213)=ISBLANK(CN14690),EXACT('Workbook_Formula_Guard'!A1213,CN14690)),0,1),1)</x:f>
        <x:v>0</x:v>
      </x:c>
    </x:row>
    <x:row r="14691">
      <x:c r="CL14691" t="str">
        <x:v>Workbook_Formula_Guard</x:v>
      </x:c>
      <x:c r="CM14691" t="str">
        <x:v>B1213</x:v>
      </x:c>
      <x:c r="CN14691" t="str">
        <x:v>O113</x:v>
      </x:c>
      <x:c r="CO14691" t="n">
        <x:f>IFERROR(IF(AND(TYPE('Workbook_Formula_Guard'!B1213)=TYPE(CN14691),ISBLANK('Workbook_Formula_Guard'!B1213)=ISBLANK(CN14691),EXACT('Workbook_Formula_Guard'!B1213,CN14691)),0,1),1)</x:f>
        <x:v>0</x:v>
      </x:c>
    </x:row>
    <x:row r="14692">
      <x:c r="CL14692" t="str">
        <x:v>Workbook_Formula_Guard</x:v>
      </x:c>
      <x:c r="CM14692" t="str">
        <x:v>C1213</x:v>
      </x:c>
      <x:c r="CN14692" t="str">
        <x:v>F:=MAX(0,MIN(M113,$S$110-N112))</x:v>
      </x:c>
      <x:c r="CO14692" t="n">
        <x:f>IFERROR(IF(AND(TYPE('Workbook_Formula_Guard'!C1213)=TYPE(CN14692),ISBLANK('Workbook_Formula_Guard'!C1213)=ISBLANK(CN14692),EXACT('Workbook_Formula_Guard'!C1213,CN14692)),0,1),1)</x:f>
        <x:v>0</x:v>
      </x:c>
    </x:row>
    <x:row r="14693">
      <x:c r="CL14693" t="str">
        <x:v>Workbook_Formula_Guard</x:v>
      </x:c>
      <x:c r="CM14693" t="str">
        <x:v>A1214</x:v>
      </x:c>
      <x:c r="CN14693" t="str">
        <x:v>Sensitivity_Analysis</x:v>
      </x:c>
      <x:c r="CO14693" t="n">
        <x:f>IFERROR(IF(AND(TYPE('Workbook_Formula_Guard'!A1214)=TYPE(CN14693),ISBLANK('Workbook_Formula_Guard'!A1214)=ISBLANK(CN14693),EXACT('Workbook_Formula_Guard'!A1214,CN14693)),0,1),1)</x:f>
        <x:v>0</x:v>
      </x:c>
    </x:row>
    <x:row r="14694">
      <x:c r="CL14694" t="str">
        <x:v>Workbook_Formula_Guard</x:v>
      </x:c>
      <x:c r="CM14694" t="str">
        <x:v>B1214</x:v>
      </x:c>
      <x:c r="CN14694" t="str">
        <x:v>P113</x:v>
      </x:c>
      <x:c r="CO14694" t="n">
        <x:f>IFERROR(IF(AND(TYPE('Workbook_Formula_Guard'!B1214)=TYPE(CN14694),ISBLANK('Workbook_Formula_Guard'!B1214)=ISBLANK(CN14694),EXACT('Workbook_Formula_Guard'!B1214,CN14694)),0,1),1)</x:f>
        <x:v>0</x:v>
      </x:c>
    </x:row>
    <x:row r="14695">
      <x:c r="CL14695" t="str">
        <x:v>Workbook_Formula_Guard</x:v>
      </x:c>
      <x:c r="CM14695" t="str">
        <x:v>C1214</x:v>
      </x:c>
      <x:c r="CN14695" t="str">
        <x:v>F:=O113*L113</x:v>
      </x:c>
      <x:c r="CO14695" t="n">
        <x:f>IFERROR(IF(AND(TYPE('Workbook_Formula_Guard'!C1214)=TYPE(CN14695),ISBLANK('Workbook_Formula_Guard'!C1214)=ISBLANK(CN14695),EXACT('Workbook_Formula_Guard'!C1214,CN14695)),0,1),1)</x:f>
        <x:v>0</x:v>
      </x:c>
    </x:row>
    <x:row r="14696">
      <x:c r="CL14696" t="str">
        <x:v>Workbook_Formula_Guard</x:v>
      </x:c>
      <x:c r="CM14696" t="str">
        <x:v>A1215</x:v>
      </x:c>
      <x:c r="CN14696" t="str">
        <x:v>Sensitivity_Analysis</x:v>
      </x:c>
      <x:c r="CO14696" t="n">
        <x:f>IFERROR(IF(AND(TYPE('Workbook_Formula_Guard'!A1215)=TYPE(CN14696),ISBLANK('Workbook_Formula_Guard'!A1215)=ISBLANK(CN14696),EXACT('Workbook_Formula_Guard'!A1215,CN14696)),0,1),1)</x:f>
        <x:v>0</x:v>
      </x:c>
    </x:row>
    <x:row r="14697">
      <x:c r="CL14697" t="str">
        <x:v>Workbook_Formula_Guard</x:v>
      </x:c>
      <x:c r="CM14697" t="str">
        <x:v>B1215</x:v>
      </x:c>
      <x:c r="CN14697" t="str">
        <x:v>K114</x:v>
      </x:c>
      <x:c r="CO14697" t="n">
        <x:f>IFERROR(IF(AND(TYPE('Workbook_Formula_Guard'!B1215)=TYPE(CN14697),ISBLANK('Workbook_Formula_Guard'!B1215)=ISBLANK(CN14697),EXACT('Workbook_Formula_Guard'!B1215,CN14697)),0,1),1)</x:f>
        <x:v>0</x:v>
      </x:c>
    </x:row>
    <x:row r="14698">
      <x:c r="CL14698" t="str">
        <x:v>Workbook_Formula_Guard</x:v>
      </x:c>
      <x:c r="CM14698" t="str">
        <x:v>C1215</x:v>
      </x:c>
      <x:c r="CN14698" t="str">
        <x:v>F:=TRC!B18</x:v>
      </x:c>
      <x:c r="CO14698" t="n">
        <x:f>IFERROR(IF(AND(TYPE('Workbook_Formula_Guard'!C1215)=TYPE(CN14698),ISBLANK('Workbook_Formula_Guard'!C1215)=ISBLANK(CN14698),EXACT('Workbook_Formula_Guard'!C1215,CN14698)),0,1),1)</x:f>
        <x:v>0</x:v>
      </x:c>
    </x:row>
    <x:row r="14699">
      <x:c r="CL14699" t="str">
        <x:v>Workbook_Formula_Guard</x:v>
      </x:c>
      <x:c r="CM14699" t="str">
        <x:v>A1216</x:v>
      </x:c>
      <x:c r="CN14699" t="str">
        <x:v>Sensitivity_Analysis</x:v>
      </x:c>
      <x:c r="CO14699" t="n">
        <x:f>IFERROR(IF(AND(TYPE('Workbook_Formula_Guard'!A1216)=TYPE(CN14699),ISBLANK('Workbook_Formula_Guard'!A1216)=ISBLANK(CN14699),EXACT('Workbook_Formula_Guard'!A1216,CN14699)),0,1),1)</x:f>
        <x:v>0</x:v>
      </x:c>
    </x:row>
    <x:row r="14700">
      <x:c r="CL14700" t="str">
        <x:v>Workbook_Formula_Guard</x:v>
      </x:c>
      <x:c r="CM14700" t="str">
        <x:v>B1216</x:v>
      </x:c>
      <x:c r="CN14700" t="str">
        <x:v>L114</x:v>
      </x:c>
      <x:c r="CO14700" t="n">
        <x:f>IFERROR(IF(AND(TYPE('Workbook_Formula_Guard'!B1216)=TYPE(CN14700),ISBLANK('Workbook_Formula_Guard'!B1216)=ISBLANK(CN14700),EXACT('Workbook_Formula_Guard'!B1216,CN14700)),0,1),1)</x:f>
        <x:v>0</x:v>
      </x:c>
    </x:row>
    <x:row r="14701">
      <x:c r="CL14701" t="str">
        <x:v>Workbook_Formula_Guard</x:v>
      </x:c>
      <x:c r="CM14701" t="str">
        <x:v>C1216</x:v>
      </x:c>
      <x:c r="CN14701" t="str">
        <x:v>F:=TRC!C18</x:v>
      </x:c>
      <x:c r="CO14701" t="n">
        <x:f>IFERROR(IF(AND(TYPE('Workbook_Formula_Guard'!C1216)=TYPE(CN14701),ISBLANK('Workbook_Formula_Guard'!C1216)=ISBLANK(CN14701),EXACT('Workbook_Formula_Guard'!C1216,CN14701)),0,1),1)</x:f>
        <x:v>0</x:v>
      </x:c>
    </x:row>
    <x:row r="14702">
      <x:c r="CL14702" t="str">
        <x:v>Workbook_Formula_Guard</x:v>
      </x:c>
      <x:c r="CM14702" t="str">
        <x:v>A1217</x:v>
      </x:c>
      <x:c r="CN14702" t="str">
        <x:v>Sensitivity_Analysis</x:v>
      </x:c>
      <x:c r="CO14702" t="n">
        <x:f>IFERROR(IF(AND(TYPE('Workbook_Formula_Guard'!A1217)=TYPE(CN14702),ISBLANK('Workbook_Formula_Guard'!A1217)=ISBLANK(CN14702),EXACT('Workbook_Formula_Guard'!A1217,CN14702)),0,1),1)</x:f>
        <x:v>0</x:v>
      </x:c>
    </x:row>
    <x:row r="14703">
      <x:c r="CL14703" t="str">
        <x:v>Workbook_Formula_Guard</x:v>
      </x:c>
      <x:c r="CM14703" t="str">
        <x:v>B1217</x:v>
      </x:c>
      <x:c r="CN14703" t="str">
        <x:v>M114</x:v>
      </x:c>
      <x:c r="CO14703" t="n">
        <x:f>IFERROR(IF(AND(TYPE('Workbook_Formula_Guard'!B1217)=TYPE(CN14703),ISBLANK('Workbook_Formula_Guard'!B1217)=ISBLANK(CN14703),EXACT('Workbook_Formula_Guard'!B1217,CN14703)),0,1),1)</x:f>
        <x:v>0</x:v>
      </x:c>
    </x:row>
    <x:row r="14704">
      <x:c r="CL14704" t="str">
        <x:v>Workbook_Formula_Guard</x:v>
      </x:c>
      <x:c r="CM14704" t="str">
        <x:v>C1217</x:v>
      </x:c>
      <x:c r="CN14704" t="str">
        <x:v>F:=VLOOKUP(K114,$J$101:$M$107,4,FALSE())</x:v>
      </x:c>
      <x:c r="CO14704" t="n">
        <x:f>IFERROR(IF(AND(TYPE('Workbook_Formula_Guard'!C1217)=TYPE(CN14704),ISBLANK('Workbook_Formula_Guard'!C1217)=ISBLANK(CN14704),EXACT('Workbook_Formula_Guard'!C1217,CN14704)),0,1),1)</x:f>
        <x:v>0</x:v>
      </x:c>
    </x:row>
    <x:row r="14705">
      <x:c r="CL14705" t="str">
        <x:v>Workbook_Formula_Guard</x:v>
      </x:c>
      <x:c r="CM14705" t="str">
        <x:v>A1218</x:v>
      </x:c>
      <x:c r="CN14705" t="str">
        <x:v>Sensitivity_Analysis</x:v>
      </x:c>
      <x:c r="CO14705" t="n">
        <x:f>IFERROR(IF(AND(TYPE('Workbook_Formula_Guard'!A1218)=TYPE(CN14705),ISBLANK('Workbook_Formula_Guard'!A1218)=ISBLANK(CN14705),EXACT('Workbook_Formula_Guard'!A1218,CN14705)),0,1),1)</x:f>
        <x:v>0</x:v>
      </x:c>
    </x:row>
    <x:row r="14706">
      <x:c r="CL14706" t="str">
        <x:v>Workbook_Formula_Guard</x:v>
      </x:c>
      <x:c r="CM14706" t="str">
        <x:v>B1218</x:v>
      </x:c>
      <x:c r="CN14706" t="str">
        <x:v>N114</x:v>
      </x:c>
      <x:c r="CO14706" t="n">
        <x:f>IFERROR(IF(AND(TYPE('Workbook_Formula_Guard'!B1218)=TYPE(CN14706),ISBLANK('Workbook_Formula_Guard'!B1218)=ISBLANK(CN14706),EXACT('Workbook_Formula_Guard'!B1218,CN14706)),0,1),1)</x:f>
        <x:v>0</x:v>
      </x:c>
    </x:row>
    <x:row r="14707">
      <x:c r="CL14707" t="str">
        <x:v>Workbook_Formula_Guard</x:v>
      </x:c>
      <x:c r="CM14707" t="str">
        <x:v>C1218</x:v>
      </x:c>
      <x:c r="CN14707" t="str">
        <x:v>F:=N113+M114</x:v>
      </x:c>
      <x:c r="CO14707" t="n">
        <x:f>IFERROR(IF(AND(TYPE('Workbook_Formula_Guard'!C1218)=TYPE(CN14707),ISBLANK('Workbook_Formula_Guard'!C1218)=ISBLANK(CN14707),EXACT('Workbook_Formula_Guard'!C1218,CN14707)),0,1),1)</x:f>
        <x:v>0</x:v>
      </x:c>
    </x:row>
    <x:row r="14708">
      <x:c r="CL14708" t="str">
        <x:v>Workbook_Formula_Guard</x:v>
      </x:c>
      <x:c r="CM14708" t="str">
        <x:v>A1219</x:v>
      </x:c>
      <x:c r="CN14708" t="str">
        <x:v>Sensitivity_Analysis</x:v>
      </x:c>
      <x:c r="CO14708" t="n">
        <x:f>IFERROR(IF(AND(TYPE('Workbook_Formula_Guard'!A1219)=TYPE(CN14708),ISBLANK('Workbook_Formula_Guard'!A1219)=ISBLANK(CN14708),EXACT('Workbook_Formula_Guard'!A1219,CN14708)),0,1),1)</x:f>
        <x:v>0</x:v>
      </x:c>
    </x:row>
    <x:row r="14709">
      <x:c r="CL14709" t="str">
        <x:v>Workbook_Formula_Guard</x:v>
      </x:c>
      <x:c r="CM14709" t="str">
        <x:v>B1219</x:v>
      </x:c>
      <x:c r="CN14709" t="str">
        <x:v>O114</x:v>
      </x:c>
      <x:c r="CO14709" t="n">
        <x:f>IFERROR(IF(AND(TYPE('Workbook_Formula_Guard'!B1219)=TYPE(CN14709),ISBLANK('Workbook_Formula_Guard'!B1219)=ISBLANK(CN14709),EXACT('Workbook_Formula_Guard'!B1219,CN14709)),0,1),1)</x:f>
        <x:v>0</x:v>
      </x:c>
    </x:row>
    <x:row r="14710">
      <x:c r="CL14710" t="str">
        <x:v>Workbook_Formula_Guard</x:v>
      </x:c>
      <x:c r="CM14710" t="str">
        <x:v>C1219</x:v>
      </x:c>
      <x:c r="CN14710" t="str">
        <x:v>F:=MAX(0,MIN(M114,$S$110-N113))</x:v>
      </x:c>
      <x:c r="CO14710" t="n">
        <x:f>IFERROR(IF(AND(TYPE('Workbook_Formula_Guard'!C1219)=TYPE(CN14710),ISBLANK('Workbook_Formula_Guard'!C1219)=ISBLANK(CN14710),EXACT('Workbook_Formula_Guard'!C1219,CN14710)),0,1),1)</x:f>
        <x:v>0</x:v>
      </x:c>
    </x:row>
    <x:row r="14711">
      <x:c r="CL14711" t="str">
        <x:v>Workbook_Formula_Guard</x:v>
      </x:c>
      <x:c r="CM14711" t="str">
        <x:v>A1220</x:v>
      </x:c>
      <x:c r="CN14711" t="str">
        <x:v>Sensitivity_Analysis</x:v>
      </x:c>
      <x:c r="CO14711" t="n">
        <x:f>IFERROR(IF(AND(TYPE('Workbook_Formula_Guard'!A1220)=TYPE(CN14711),ISBLANK('Workbook_Formula_Guard'!A1220)=ISBLANK(CN14711),EXACT('Workbook_Formula_Guard'!A1220,CN14711)),0,1),1)</x:f>
        <x:v>0</x:v>
      </x:c>
    </x:row>
    <x:row r="14712">
      <x:c r="CL14712" t="str">
        <x:v>Workbook_Formula_Guard</x:v>
      </x:c>
      <x:c r="CM14712" t="str">
        <x:v>B1220</x:v>
      </x:c>
      <x:c r="CN14712" t="str">
        <x:v>P114</x:v>
      </x:c>
      <x:c r="CO14712" t="n">
        <x:f>IFERROR(IF(AND(TYPE('Workbook_Formula_Guard'!B1220)=TYPE(CN14712),ISBLANK('Workbook_Formula_Guard'!B1220)=ISBLANK(CN14712),EXACT('Workbook_Formula_Guard'!B1220,CN14712)),0,1),1)</x:f>
        <x:v>0</x:v>
      </x:c>
    </x:row>
    <x:row r="14713">
      <x:c r="CL14713" t="str">
        <x:v>Workbook_Formula_Guard</x:v>
      </x:c>
      <x:c r="CM14713" t="str">
        <x:v>C1220</x:v>
      </x:c>
      <x:c r="CN14713" t="str">
        <x:v>F:=O114*L114</x:v>
      </x:c>
      <x:c r="CO14713" t="n">
        <x:f>IFERROR(IF(AND(TYPE('Workbook_Formula_Guard'!C1220)=TYPE(CN14713),ISBLANK('Workbook_Formula_Guard'!C1220)=ISBLANK(CN14713),EXACT('Workbook_Formula_Guard'!C1220,CN14713)),0,1),1)</x:f>
        <x:v>0</x:v>
      </x:c>
    </x:row>
    <x:row r="14714">
      <x:c r="CL14714" t="str">
        <x:v>Workbook_Formula_Guard</x:v>
      </x:c>
      <x:c r="CM14714" t="str">
        <x:v>A1221</x:v>
      </x:c>
      <x:c r="CN14714" t="str">
        <x:v>Sensitivity_Analysis</x:v>
      </x:c>
      <x:c r="CO14714" t="n">
        <x:f>IFERROR(IF(AND(TYPE('Workbook_Formula_Guard'!A1221)=TYPE(CN14714),ISBLANK('Workbook_Formula_Guard'!A1221)=ISBLANK(CN14714),EXACT('Workbook_Formula_Guard'!A1221,CN14714)),0,1),1)</x:f>
        <x:v>0</x:v>
      </x:c>
    </x:row>
    <x:row r="14715">
      <x:c r="CL14715" t="str">
        <x:v>Workbook_Formula_Guard</x:v>
      </x:c>
      <x:c r="CM14715" t="str">
        <x:v>B1221</x:v>
      </x:c>
      <x:c r="CN14715" t="str">
        <x:v>K115</x:v>
      </x:c>
      <x:c r="CO14715" t="n">
        <x:f>IFERROR(IF(AND(TYPE('Workbook_Formula_Guard'!B1221)=TYPE(CN14715),ISBLANK('Workbook_Formula_Guard'!B1221)=ISBLANK(CN14715),EXACT('Workbook_Formula_Guard'!B1221,CN14715)),0,1),1)</x:f>
        <x:v>0</x:v>
      </x:c>
    </x:row>
    <x:row r="14716">
      <x:c r="CL14716" t="str">
        <x:v>Workbook_Formula_Guard</x:v>
      </x:c>
      <x:c r="CM14716" t="str">
        <x:v>C1221</x:v>
      </x:c>
      <x:c r="CN14716" t="str">
        <x:v>F:=TRC!B19</x:v>
      </x:c>
      <x:c r="CO14716" t="n">
        <x:f>IFERROR(IF(AND(TYPE('Workbook_Formula_Guard'!C1221)=TYPE(CN14716),ISBLANK('Workbook_Formula_Guard'!C1221)=ISBLANK(CN14716),EXACT('Workbook_Formula_Guard'!C1221,CN14716)),0,1),1)</x:f>
        <x:v>0</x:v>
      </x:c>
    </x:row>
    <x:row r="14717">
      <x:c r="CL14717" t="str">
        <x:v>Workbook_Formula_Guard</x:v>
      </x:c>
      <x:c r="CM14717" t="str">
        <x:v>A1222</x:v>
      </x:c>
      <x:c r="CN14717" t="str">
        <x:v>Sensitivity_Analysis</x:v>
      </x:c>
      <x:c r="CO14717" t="n">
        <x:f>IFERROR(IF(AND(TYPE('Workbook_Formula_Guard'!A1222)=TYPE(CN14717),ISBLANK('Workbook_Formula_Guard'!A1222)=ISBLANK(CN14717),EXACT('Workbook_Formula_Guard'!A1222,CN14717)),0,1),1)</x:f>
        <x:v>0</x:v>
      </x:c>
    </x:row>
    <x:row r="14718">
      <x:c r="CL14718" t="str">
        <x:v>Workbook_Formula_Guard</x:v>
      </x:c>
      <x:c r="CM14718" t="str">
        <x:v>B1222</x:v>
      </x:c>
      <x:c r="CN14718" t="str">
        <x:v>L115</x:v>
      </x:c>
      <x:c r="CO14718" t="n">
        <x:f>IFERROR(IF(AND(TYPE('Workbook_Formula_Guard'!B1222)=TYPE(CN14718),ISBLANK('Workbook_Formula_Guard'!B1222)=ISBLANK(CN14718),EXACT('Workbook_Formula_Guard'!B1222,CN14718)),0,1),1)</x:f>
        <x:v>0</x:v>
      </x:c>
    </x:row>
    <x:row r="14719">
      <x:c r="CL14719" t="str">
        <x:v>Workbook_Formula_Guard</x:v>
      </x:c>
      <x:c r="CM14719" t="str">
        <x:v>C1222</x:v>
      </x:c>
      <x:c r="CN14719" t="str">
        <x:v>F:=TRC!C19</x:v>
      </x:c>
      <x:c r="CO14719" t="n">
        <x:f>IFERROR(IF(AND(TYPE('Workbook_Formula_Guard'!C1222)=TYPE(CN14719),ISBLANK('Workbook_Formula_Guard'!C1222)=ISBLANK(CN14719),EXACT('Workbook_Formula_Guard'!C1222,CN14719)),0,1),1)</x:f>
        <x:v>0</x:v>
      </x:c>
    </x:row>
    <x:row r="14720">
      <x:c r="CL14720" t="str">
        <x:v>Workbook_Formula_Guard</x:v>
      </x:c>
      <x:c r="CM14720" t="str">
        <x:v>A1223</x:v>
      </x:c>
      <x:c r="CN14720" t="str">
        <x:v>Sensitivity_Analysis</x:v>
      </x:c>
      <x:c r="CO14720" t="n">
        <x:f>IFERROR(IF(AND(TYPE('Workbook_Formula_Guard'!A1223)=TYPE(CN14720),ISBLANK('Workbook_Formula_Guard'!A1223)=ISBLANK(CN14720),EXACT('Workbook_Formula_Guard'!A1223,CN14720)),0,1),1)</x:f>
        <x:v>0</x:v>
      </x:c>
    </x:row>
    <x:row r="14721">
      <x:c r="CL14721" t="str">
        <x:v>Workbook_Formula_Guard</x:v>
      </x:c>
      <x:c r="CM14721" t="str">
        <x:v>B1223</x:v>
      </x:c>
      <x:c r="CN14721" t="str">
        <x:v>M115</x:v>
      </x:c>
      <x:c r="CO14721" t="n">
        <x:f>IFERROR(IF(AND(TYPE('Workbook_Formula_Guard'!B1223)=TYPE(CN14721),ISBLANK('Workbook_Formula_Guard'!B1223)=ISBLANK(CN14721),EXACT('Workbook_Formula_Guard'!B1223,CN14721)),0,1),1)</x:f>
        <x:v>0</x:v>
      </x:c>
    </x:row>
    <x:row r="14722">
      <x:c r="CL14722" t="str">
        <x:v>Workbook_Formula_Guard</x:v>
      </x:c>
      <x:c r="CM14722" t="str">
        <x:v>C1223</x:v>
      </x:c>
      <x:c r="CN14722" t="str">
        <x:v>F:=VLOOKUP(K115,$J$101:$M$107,4,FALSE())</x:v>
      </x:c>
      <x:c r="CO14722" t="n">
        <x:f>IFERROR(IF(AND(TYPE('Workbook_Formula_Guard'!C1223)=TYPE(CN14722),ISBLANK('Workbook_Formula_Guard'!C1223)=ISBLANK(CN14722),EXACT('Workbook_Formula_Guard'!C1223,CN14722)),0,1),1)</x:f>
        <x:v>0</x:v>
      </x:c>
    </x:row>
    <x:row r="14723">
      <x:c r="CL14723" t="str">
        <x:v>Workbook_Formula_Guard</x:v>
      </x:c>
      <x:c r="CM14723" t="str">
        <x:v>A1224</x:v>
      </x:c>
      <x:c r="CN14723" t="str">
        <x:v>Sensitivity_Analysis</x:v>
      </x:c>
      <x:c r="CO14723" t="n">
        <x:f>IFERROR(IF(AND(TYPE('Workbook_Formula_Guard'!A1224)=TYPE(CN14723),ISBLANK('Workbook_Formula_Guard'!A1224)=ISBLANK(CN14723),EXACT('Workbook_Formula_Guard'!A1224,CN14723)),0,1),1)</x:f>
        <x:v>0</x:v>
      </x:c>
    </x:row>
    <x:row r="14724">
      <x:c r="CL14724" t="str">
        <x:v>Workbook_Formula_Guard</x:v>
      </x:c>
      <x:c r="CM14724" t="str">
        <x:v>B1224</x:v>
      </x:c>
      <x:c r="CN14724" t="str">
        <x:v>N115</x:v>
      </x:c>
      <x:c r="CO14724" t="n">
        <x:f>IFERROR(IF(AND(TYPE('Workbook_Formula_Guard'!B1224)=TYPE(CN14724),ISBLANK('Workbook_Formula_Guard'!B1224)=ISBLANK(CN14724),EXACT('Workbook_Formula_Guard'!B1224,CN14724)),0,1),1)</x:f>
        <x:v>0</x:v>
      </x:c>
    </x:row>
    <x:row r="14725">
      <x:c r="CL14725" t="str">
        <x:v>Workbook_Formula_Guard</x:v>
      </x:c>
      <x:c r="CM14725" t="str">
        <x:v>C1224</x:v>
      </x:c>
      <x:c r="CN14725" t="str">
        <x:v>F:=N114+M115</x:v>
      </x:c>
      <x:c r="CO14725" t="n">
        <x:f>IFERROR(IF(AND(TYPE('Workbook_Formula_Guard'!C1224)=TYPE(CN14725),ISBLANK('Workbook_Formula_Guard'!C1224)=ISBLANK(CN14725),EXACT('Workbook_Formula_Guard'!C1224,CN14725)),0,1),1)</x:f>
        <x:v>0</x:v>
      </x:c>
    </x:row>
    <x:row r="14726">
      <x:c r="CL14726" t="str">
        <x:v>Workbook_Formula_Guard</x:v>
      </x:c>
      <x:c r="CM14726" t="str">
        <x:v>A1225</x:v>
      </x:c>
      <x:c r="CN14726" t="str">
        <x:v>Sensitivity_Analysis</x:v>
      </x:c>
      <x:c r="CO14726" t="n">
        <x:f>IFERROR(IF(AND(TYPE('Workbook_Formula_Guard'!A1225)=TYPE(CN14726),ISBLANK('Workbook_Formula_Guard'!A1225)=ISBLANK(CN14726),EXACT('Workbook_Formula_Guard'!A1225,CN14726)),0,1),1)</x:f>
        <x:v>0</x:v>
      </x:c>
    </x:row>
    <x:row r="14727">
      <x:c r="CL14727" t="str">
        <x:v>Workbook_Formula_Guard</x:v>
      </x:c>
      <x:c r="CM14727" t="str">
        <x:v>B1225</x:v>
      </x:c>
      <x:c r="CN14727" t="str">
        <x:v>O115</x:v>
      </x:c>
      <x:c r="CO14727" t="n">
        <x:f>IFERROR(IF(AND(TYPE('Workbook_Formula_Guard'!B1225)=TYPE(CN14727),ISBLANK('Workbook_Formula_Guard'!B1225)=ISBLANK(CN14727),EXACT('Workbook_Formula_Guard'!B1225,CN14727)),0,1),1)</x:f>
        <x:v>0</x:v>
      </x:c>
    </x:row>
    <x:row r="14728">
      <x:c r="CL14728" t="str">
        <x:v>Workbook_Formula_Guard</x:v>
      </x:c>
      <x:c r="CM14728" t="str">
        <x:v>C1225</x:v>
      </x:c>
      <x:c r="CN14728" t="str">
        <x:v>F:=MAX(0,MIN(M115,$S$110-N114))</x:v>
      </x:c>
      <x:c r="CO14728" t="n">
        <x:f>IFERROR(IF(AND(TYPE('Workbook_Formula_Guard'!C1225)=TYPE(CN14728),ISBLANK('Workbook_Formula_Guard'!C1225)=ISBLANK(CN14728),EXACT('Workbook_Formula_Guard'!C1225,CN14728)),0,1),1)</x:f>
        <x:v>0</x:v>
      </x:c>
    </x:row>
    <x:row r="14729">
      <x:c r="CL14729" t="str">
        <x:v>Workbook_Formula_Guard</x:v>
      </x:c>
      <x:c r="CM14729" t="str">
        <x:v>A1226</x:v>
      </x:c>
      <x:c r="CN14729" t="str">
        <x:v>Sensitivity_Analysis</x:v>
      </x:c>
      <x:c r="CO14729" t="n">
        <x:f>IFERROR(IF(AND(TYPE('Workbook_Formula_Guard'!A1226)=TYPE(CN14729),ISBLANK('Workbook_Formula_Guard'!A1226)=ISBLANK(CN14729),EXACT('Workbook_Formula_Guard'!A1226,CN14729)),0,1),1)</x:f>
        <x:v>0</x:v>
      </x:c>
    </x:row>
    <x:row r="14730">
      <x:c r="CL14730" t="str">
        <x:v>Workbook_Formula_Guard</x:v>
      </x:c>
      <x:c r="CM14730" t="str">
        <x:v>B1226</x:v>
      </x:c>
      <x:c r="CN14730" t="str">
        <x:v>P115</x:v>
      </x:c>
      <x:c r="CO14730" t="n">
        <x:f>IFERROR(IF(AND(TYPE('Workbook_Formula_Guard'!B1226)=TYPE(CN14730),ISBLANK('Workbook_Formula_Guard'!B1226)=ISBLANK(CN14730),EXACT('Workbook_Formula_Guard'!B1226,CN14730)),0,1),1)</x:f>
        <x:v>0</x:v>
      </x:c>
    </x:row>
    <x:row r="14731">
      <x:c r="CL14731" t="str">
        <x:v>Workbook_Formula_Guard</x:v>
      </x:c>
      <x:c r="CM14731" t="str">
        <x:v>C1226</x:v>
      </x:c>
      <x:c r="CN14731" t="str">
        <x:v>F:=O115*L115</x:v>
      </x:c>
      <x:c r="CO14731" t="n">
        <x:f>IFERROR(IF(AND(TYPE('Workbook_Formula_Guard'!C1226)=TYPE(CN14731),ISBLANK('Workbook_Formula_Guard'!C1226)=ISBLANK(CN14731),EXACT('Workbook_Formula_Guard'!C1226,CN14731)),0,1),1)</x:f>
        <x:v>0</x:v>
      </x:c>
    </x:row>
    <x:row r="14732">
      <x:c r="CL14732" t="str">
        <x:v>Workbook_Formula_Guard</x:v>
      </x:c>
      <x:c r="CM14732" t="str">
        <x:v>A1227</x:v>
      </x:c>
      <x:c r="CN14732" t="str">
        <x:v>Sensitivity_Analysis</x:v>
      </x:c>
      <x:c r="CO14732" t="n">
        <x:f>IFERROR(IF(AND(TYPE('Workbook_Formula_Guard'!A1227)=TYPE(CN14732),ISBLANK('Workbook_Formula_Guard'!A1227)=ISBLANK(CN14732),EXACT('Workbook_Formula_Guard'!A1227,CN14732)),0,1),1)</x:f>
        <x:v>0</x:v>
      </x:c>
    </x:row>
    <x:row r="14733">
      <x:c r="CL14733" t="str">
        <x:v>Workbook_Formula_Guard</x:v>
      </x:c>
      <x:c r="CM14733" t="str">
        <x:v>B1227</x:v>
      </x:c>
      <x:c r="CN14733" t="str">
        <x:v>K116</x:v>
      </x:c>
      <x:c r="CO14733" t="n">
        <x:f>IFERROR(IF(AND(TYPE('Workbook_Formula_Guard'!B1227)=TYPE(CN14733),ISBLANK('Workbook_Formula_Guard'!B1227)=ISBLANK(CN14733),EXACT('Workbook_Formula_Guard'!B1227,CN14733)),0,1),1)</x:f>
        <x:v>0</x:v>
      </x:c>
    </x:row>
    <x:row r="14734">
      <x:c r="CL14734" t="str">
        <x:v>Workbook_Formula_Guard</x:v>
      </x:c>
      <x:c r="CM14734" t="str">
        <x:v>C1227</x:v>
      </x:c>
      <x:c r="CN14734" t="str">
        <x:v>F:=TRC!B20</x:v>
      </x:c>
      <x:c r="CO14734" t="n">
        <x:f>IFERROR(IF(AND(TYPE('Workbook_Formula_Guard'!C1227)=TYPE(CN14734),ISBLANK('Workbook_Formula_Guard'!C1227)=ISBLANK(CN14734),EXACT('Workbook_Formula_Guard'!C1227,CN14734)),0,1),1)</x:f>
        <x:v>0</x:v>
      </x:c>
    </x:row>
    <x:row r="14735">
      <x:c r="CL14735" t="str">
        <x:v>Workbook_Formula_Guard</x:v>
      </x:c>
      <x:c r="CM14735" t="str">
        <x:v>A1228</x:v>
      </x:c>
      <x:c r="CN14735" t="str">
        <x:v>Sensitivity_Analysis</x:v>
      </x:c>
      <x:c r="CO14735" t="n">
        <x:f>IFERROR(IF(AND(TYPE('Workbook_Formula_Guard'!A1228)=TYPE(CN14735),ISBLANK('Workbook_Formula_Guard'!A1228)=ISBLANK(CN14735),EXACT('Workbook_Formula_Guard'!A1228,CN14735)),0,1),1)</x:f>
        <x:v>0</x:v>
      </x:c>
    </x:row>
    <x:row r="14736">
      <x:c r="CL14736" t="str">
        <x:v>Workbook_Formula_Guard</x:v>
      </x:c>
      <x:c r="CM14736" t="str">
        <x:v>B1228</x:v>
      </x:c>
      <x:c r="CN14736" t="str">
        <x:v>L116</x:v>
      </x:c>
      <x:c r="CO14736" t="n">
        <x:f>IFERROR(IF(AND(TYPE('Workbook_Formula_Guard'!B1228)=TYPE(CN14736),ISBLANK('Workbook_Formula_Guard'!B1228)=ISBLANK(CN14736),EXACT('Workbook_Formula_Guard'!B1228,CN14736)),0,1),1)</x:f>
        <x:v>0</x:v>
      </x:c>
    </x:row>
    <x:row r="14737">
      <x:c r="CL14737" t="str">
        <x:v>Workbook_Formula_Guard</x:v>
      </x:c>
      <x:c r="CM14737" t="str">
        <x:v>C1228</x:v>
      </x:c>
      <x:c r="CN14737" t="str">
        <x:v>F:=TRC!C20</x:v>
      </x:c>
      <x:c r="CO14737" t="n">
        <x:f>IFERROR(IF(AND(TYPE('Workbook_Formula_Guard'!C1228)=TYPE(CN14737),ISBLANK('Workbook_Formula_Guard'!C1228)=ISBLANK(CN14737),EXACT('Workbook_Formula_Guard'!C1228,CN14737)),0,1),1)</x:f>
        <x:v>0</x:v>
      </x:c>
    </x:row>
    <x:row r="14738">
      <x:c r="CL14738" t="str">
        <x:v>Workbook_Formula_Guard</x:v>
      </x:c>
      <x:c r="CM14738" t="str">
        <x:v>A1229</x:v>
      </x:c>
      <x:c r="CN14738" t="str">
        <x:v>Sensitivity_Analysis</x:v>
      </x:c>
      <x:c r="CO14738" t="n">
        <x:f>IFERROR(IF(AND(TYPE('Workbook_Formula_Guard'!A1229)=TYPE(CN14738),ISBLANK('Workbook_Formula_Guard'!A1229)=ISBLANK(CN14738),EXACT('Workbook_Formula_Guard'!A1229,CN14738)),0,1),1)</x:f>
        <x:v>0</x:v>
      </x:c>
    </x:row>
    <x:row r="14739">
      <x:c r="CL14739" t="str">
        <x:v>Workbook_Formula_Guard</x:v>
      </x:c>
      <x:c r="CM14739" t="str">
        <x:v>B1229</x:v>
      </x:c>
      <x:c r="CN14739" t="str">
        <x:v>M116</x:v>
      </x:c>
      <x:c r="CO14739" t="n">
        <x:f>IFERROR(IF(AND(TYPE('Workbook_Formula_Guard'!B1229)=TYPE(CN14739),ISBLANK('Workbook_Formula_Guard'!B1229)=ISBLANK(CN14739),EXACT('Workbook_Formula_Guard'!B1229,CN14739)),0,1),1)</x:f>
        <x:v>0</x:v>
      </x:c>
    </x:row>
    <x:row r="14740">
      <x:c r="CL14740" t="str">
        <x:v>Workbook_Formula_Guard</x:v>
      </x:c>
      <x:c r="CM14740" t="str">
        <x:v>C1229</x:v>
      </x:c>
      <x:c r="CN14740" t="str">
        <x:v>F:=VLOOKUP(K116,$J$101:$M$107,4,FALSE())</x:v>
      </x:c>
      <x:c r="CO14740" t="n">
        <x:f>IFERROR(IF(AND(TYPE('Workbook_Formula_Guard'!C1229)=TYPE(CN14740),ISBLANK('Workbook_Formula_Guard'!C1229)=ISBLANK(CN14740),EXACT('Workbook_Formula_Guard'!C1229,CN14740)),0,1),1)</x:f>
        <x:v>0</x:v>
      </x:c>
    </x:row>
    <x:row r="14741">
      <x:c r="CL14741" t="str">
        <x:v>Workbook_Formula_Guard</x:v>
      </x:c>
      <x:c r="CM14741" t="str">
        <x:v>A1230</x:v>
      </x:c>
      <x:c r="CN14741" t="str">
        <x:v>Sensitivity_Analysis</x:v>
      </x:c>
      <x:c r="CO14741" t="n">
        <x:f>IFERROR(IF(AND(TYPE('Workbook_Formula_Guard'!A1230)=TYPE(CN14741),ISBLANK('Workbook_Formula_Guard'!A1230)=ISBLANK(CN14741),EXACT('Workbook_Formula_Guard'!A1230,CN14741)),0,1),1)</x:f>
        <x:v>0</x:v>
      </x:c>
    </x:row>
    <x:row r="14742">
      <x:c r="CL14742" t="str">
        <x:v>Workbook_Formula_Guard</x:v>
      </x:c>
      <x:c r="CM14742" t="str">
        <x:v>B1230</x:v>
      </x:c>
      <x:c r="CN14742" t="str">
        <x:v>N116</x:v>
      </x:c>
      <x:c r="CO14742" t="n">
        <x:f>IFERROR(IF(AND(TYPE('Workbook_Formula_Guard'!B1230)=TYPE(CN14742),ISBLANK('Workbook_Formula_Guard'!B1230)=ISBLANK(CN14742),EXACT('Workbook_Formula_Guard'!B1230,CN14742)),0,1),1)</x:f>
        <x:v>0</x:v>
      </x:c>
    </x:row>
    <x:row r="14743">
      <x:c r="CL14743" t="str">
        <x:v>Workbook_Formula_Guard</x:v>
      </x:c>
      <x:c r="CM14743" t="str">
        <x:v>C1230</x:v>
      </x:c>
      <x:c r="CN14743" t="str">
        <x:v>F:=N115+M116</x:v>
      </x:c>
      <x:c r="CO14743" t="n">
        <x:f>IFERROR(IF(AND(TYPE('Workbook_Formula_Guard'!C1230)=TYPE(CN14743),ISBLANK('Workbook_Formula_Guard'!C1230)=ISBLANK(CN14743),EXACT('Workbook_Formula_Guard'!C1230,CN14743)),0,1),1)</x:f>
        <x:v>0</x:v>
      </x:c>
    </x:row>
    <x:row r="14744">
      <x:c r="CL14744" t="str">
        <x:v>Workbook_Formula_Guard</x:v>
      </x:c>
      <x:c r="CM14744" t="str">
        <x:v>A1231</x:v>
      </x:c>
      <x:c r="CN14744" t="str">
        <x:v>Sensitivity_Analysis</x:v>
      </x:c>
      <x:c r="CO14744" t="n">
        <x:f>IFERROR(IF(AND(TYPE('Workbook_Formula_Guard'!A1231)=TYPE(CN14744),ISBLANK('Workbook_Formula_Guard'!A1231)=ISBLANK(CN14744),EXACT('Workbook_Formula_Guard'!A1231,CN14744)),0,1),1)</x:f>
        <x:v>0</x:v>
      </x:c>
    </x:row>
    <x:row r="14745">
      <x:c r="CL14745" t="str">
        <x:v>Workbook_Formula_Guard</x:v>
      </x:c>
      <x:c r="CM14745" t="str">
        <x:v>B1231</x:v>
      </x:c>
      <x:c r="CN14745" t="str">
        <x:v>O116</x:v>
      </x:c>
      <x:c r="CO14745" t="n">
        <x:f>IFERROR(IF(AND(TYPE('Workbook_Formula_Guard'!B1231)=TYPE(CN14745),ISBLANK('Workbook_Formula_Guard'!B1231)=ISBLANK(CN14745),EXACT('Workbook_Formula_Guard'!B1231,CN14745)),0,1),1)</x:f>
        <x:v>0</x:v>
      </x:c>
    </x:row>
    <x:row r="14746">
      <x:c r="CL14746" t="str">
        <x:v>Workbook_Formula_Guard</x:v>
      </x:c>
      <x:c r="CM14746" t="str">
        <x:v>C1231</x:v>
      </x:c>
      <x:c r="CN14746" t="str">
        <x:v>F:=MAX(0,MIN(M116,$S$110-N115))</x:v>
      </x:c>
      <x:c r="CO14746" t="n">
        <x:f>IFERROR(IF(AND(TYPE('Workbook_Formula_Guard'!C1231)=TYPE(CN14746),ISBLANK('Workbook_Formula_Guard'!C1231)=ISBLANK(CN14746),EXACT('Workbook_Formula_Guard'!C1231,CN14746)),0,1),1)</x:f>
        <x:v>0</x:v>
      </x:c>
    </x:row>
    <x:row r="14747">
      <x:c r="CL14747" t="str">
        <x:v>Workbook_Formula_Guard</x:v>
      </x:c>
      <x:c r="CM14747" t="str">
        <x:v>A1232</x:v>
      </x:c>
      <x:c r="CN14747" t="str">
        <x:v>Sensitivity_Analysis</x:v>
      </x:c>
      <x:c r="CO14747" t="n">
        <x:f>IFERROR(IF(AND(TYPE('Workbook_Formula_Guard'!A1232)=TYPE(CN14747),ISBLANK('Workbook_Formula_Guard'!A1232)=ISBLANK(CN14747),EXACT('Workbook_Formula_Guard'!A1232,CN14747)),0,1),1)</x:f>
        <x:v>0</x:v>
      </x:c>
    </x:row>
    <x:row r="14748">
      <x:c r="CL14748" t="str">
        <x:v>Workbook_Formula_Guard</x:v>
      </x:c>
      <x:c r="CM14748" t="str">
        <x:v>B1232</x:v>
      </x:c>
      <x:c r="CN14748" t="str">
        <x:v>P116</x:v>
      </x:c>
      <x:c r="CO14748" t="n">
        <x:f>IFERROR(IF(AND(TYPE('Workbook_Formula_Guard'!B1232)=TYPE(CN14748),ISBLANK('Workbook_Formula_Guard'!B1232)=ISBLANK(CN14748),EXACT('Workbook_Formula_Guard'!B1232,CN14748)),0,1),1)</x:f>
        <x:v>0</x:v>
      </x:c>
    </x:row>
    <x:row r="14749">
      <x:c r="CL14749" t="str">
        <x:v>Workbook_Formula_Guard</x:v>
      </x:c>
      <x:c r="CM14749" t="str">
        <x:v>C1232</x:v>
      </x:c>
      <x:c r="CN14749" t="str">
        <x:v>F:=O116*L116</x:v>
      </x:c>
      <x:c r="CO14749" t="n">
        <x:f>IFERROR(IF(AND(TYPE('Workbook_Formula_Guard'!C1232)=TYPE(CN14749),ISBLANK('Workbook_Formula_Guard'!C1232)=ISBLANK(CN14749),EXACT('Workbook_Formula_Guard'!C1232,CN14749)),0,1),1)</x:f>
        <x:v>0</x:v>
      </x:c>
    </x:row>
    <x:row r="14750">
      <x:c r="CL14750" t="str">
        <x:v>Workbook_Formula_Guard</x:v>
      </x:c>
      <x:c r="CM14750" t="str">
        <x:v>A1233</x:v>
      </x:c>
      <x:c r="CN14750" t="str">
        <x:v>Sensitivity_Analysis</x:v>
      </x:c>
      <x:c r="CO14750" t="n">
        <x:f>IFERROR(IF(AND(TYPE('Workbook_Formula_Guard'!A1233)=TYPE(CN14750),ISBLANK('Workbook_Formula_Guard'!A1233)=ISBLANK(CN14750),EXACT('Workbook_Formula_Guard'!A1233,CN14750)),0,1),1)</x:f>
        <x:v>0</x:v>
      </x:c>
    </x:row>
    <x:row r="14751">
      <x:c r="CL14751" t="str">
        <x:v>Workbook_Formula_Guard</x:v>
      </x:c>
      <x:c r="CM14751" t="str">
        <x:v>B1233</x:v>
      </x:c>
      <x:c r="CN14751" t="str">
        <x:v>K117</x:v>
      </x:c>
      <x:c r="CO14751" t="n">
        <x:f>IFERROR(IF(AND(TYPE('Workbook_Formula_Guard'!B1233)=TYPE(CN14751),ISBLANK('Workbook_Formula_Guard'!B1233)=ISBLANK(CN14751),EXACT('Workbook_Formula_Guard'!B1233,CN14751)),0,1),1)</x:f>
        <x:v>0</x:v>
      </x:c>
    </x:row>
    <x:row r="14752">
      <x:c r="CL14752" t="str">
        <x:v>Workbook_Formula_Guard</x:v>
      </x:c>
      <x:c r="CM14752" t="str">
        <x:v>C1233</x:v>
      </x:c>
      <x:c r="CN14752" t="str">
        <x:v>F:=TRC!B21</x:v>
      </x:c>
      <x:c r="CO14752" t="n">
        <x:f>IFERROR(IF(AND(TYPE('Workbook_Formula_Guard'!C1233)=TYPE(CN14752),ISBLANK('Workbook_Formula_Guard'!C1233)=ISBLANK(CN14752),EXACT('Workbook_Formula_Guard'!C1233,CN14752)),0,1),1)</x:f>
        <x:v>0</x:v>
      </x:c>
    </x:row>
    <x:row r="14753">
      <x:c r="CL14753" t="str">
        <x:v>Workbook_Formula_Guard</x:v>
      </x:c>
      <x:c r="CM14753" t="str">
        <x:v>A1234</x:v>
      </x:c>
      <x:c r="CN14753" t="str">
        <x:v>Sensitivity_Analysis</x:v>
      </x:c>
      <x:c r="CO14753" t="n">
        <x:f>IFERROR(IF(AND(TYPE('Workbook_Formula_Guard'!A1234)=TYPE(CN14753),ISBLANK('Workbook_Formula_Guard'!A1234)=ISBLANK(CN14753),EXACT('Workbook_Formula_Guard'!A1234,CN14753)),0,1),1)</x:f>
        <x:v>0</x:v>
      </x:c>
    </x:row>
    <x:row r="14754">
      <x:c r="CL14754" t="str">
        <x:v>Workbook_Formula_Guard</x:v>
      </x:c>
      <x:c r="CM14754" t="str">
        <x:v>B1234</x:v>
      </x:c>
      <x:c r="CN14754" t="str">
        <x:v>L117</x:v>
      </x:c>
      <x:c r="CO14754" t="n">
        <x:f>IFERROR(IF(AND(TYPE('Workbook_Formula_Guard'!B1234)=TYPE(CN14754),ISBLANK('Workbook_Formula_Guard'!B1234)=ISBLANK(CN14754),EXACT('Workbook_Formula_Guard'!B1234,CN14754)),0,1),1)</x:f>
        <x:v>0</x:v>
      </x:c>
    </x:row>
    <x:row r="14755">
      <x:c r="CL14755" t="str">
        <x:v>Workbook_Formula_Guard</x:v>
      </x:c>
      <x:c r="CM14755" t="str">
        <x:v>C1234</x:v>
      </x:c>
      <x:c r="CN14755" t="str">
        <x:v>F:=TRC!C21</x:v>
      </x:c>
      <x:c r="CO14755" t="n">
        <x:f>IFERROR(IF(AND(TYPE('Workbook_Formula_Guard'!C1234)=TYPE(CN14755),ISBLANK('Workbook_Formula_Guard'!C1234)=ISBLANK(CN14755),EXACT('Workbook_Formula_Guard'!C1234,CN14755)),0,1),1)</x:f>
        <x:v>0</x:v>
      </x:c>
    </x:row>
    <x:row r="14756">
      <x:c r="CL14756" t="str">
        <x:v>Workbook_Formula_Guard</x:v>
      </x:c>
      <x:c r="CM14756" t="str">
        <x:v>A1235</x:v>
      </x:c>
      <x:c r="CN14756" t="str">
        <x:v>Sensitivity_Analysis</x:v>
      </x:c>
      <x:c r="CO14756" t="n">
        <x:f>IFERROR(IF(AND(TYPE('Workbook_Formula_Guard'!A1235)=TYPE(CN14756),ISBLANK('Workbook_Formula_Guard'!A1235)=ISBLANK(CN14756),EXACT('Workbook_Formula_Guard'!A1235,CN14756)),0,1),1)</x:f>
        <x:v>0</x:v>
      </x:c>
    </x:row>
    <x:row r="14757">
      <x:c r="CL14757" t="str">
        <x:v>Workbook_Formula_Guard</x:v>
      </x:c>
      <x:c r="CM14757" t="str">
        <x:v>B1235</x:v>
      </x:c>
      <x:c r="CN14757" t="str">
        <x:v>M117</x:v>
      </x:c>
      <x:c r="CO14757" t="n">
        <x:f>IFERROR(IF(AND(TYPE('Workbook_Formula_Guard'!B1235)=TYPE(CN14757),ISBLANK('Workbook_Formula_Guard'!B1235)=ISBLANK(CN14757),EXACT('Workbook_Formula_Guard'!B1235,CN14757)),0,1),1)</x:f>
        <x:v>0</x:v>
      </x:c>
    </x:row>
    <x:row r="14758">
      <x:c r="CL14758" t="str">
        <x:v>Workbook_Formula_Guard</x:v>
      </x:c>
      <x:c r="CM14758" t="str">
        <x:v>C1235</x:v>
      </x:c>
      <x:c r="CN14758" t="str">
        <x:v>F:=VLOOKUP(K117,$J$101:$M$107,4,FALSE())</x:v>
      </x:c>
      <x:c r="CO14758" t="n">
        <x:f>IFERROR(IF(AND(TYPE('Workbook_Formula_Guard'!C1235)=TYPE(CN14758),ISBLANK('Workbook_Formula_Guard'!C1235)=ISBLANK(CN14758),EXACT('Workbook_Formula_Guard'!C1235,CN14758)),0,1),1)</x:f>
        <x:v>0</x:v>
      </x:c>
    </x:row>
    <x:row r="14759">
      <x:c r="CL14759" t="str">
        <x:v>Workbook_Formula_Guard</x:v>
      </x:c>
      <x:c r="CM14759" t="str">
        <x:v>A1236</x:v>
      </x:c>
      <x:c r="CN14759" t="str">
        <x:v>Sensitivity_Analysis</x:v>
      </x:c>
      <x:c r="CO14759" t="n">
        <x:f>IFERROR(IF(AND(TYPE('Workbook_Formula_Guard'!A1236)=TYPE(CN14759),ISBLANK('Workbook_Formula_Guard'!A1236)=ISBLANK(CN14759),EXACT('Workbook_Formula_Guard'!A1236,CN14759)),0,1),1)</x:f>
        <x:v>0</x:v>
      </x:c>
    </x:row>
    <x:row r="14760">
      <x:c r="CL14760" t="str">
        <x:v>Workbook_Formula_Guard</x:v>
      </x:c>
      <x:c r="CM14760" t="str">
        <x:v>B1236</x:v>
      </x:c>
      <x:c r="CN14760" t="str">
        <x:v>N117</x:v>
      </x:c>
      <x:c r="CO14760" t="n">
        <x:f>IFERROR(IF(AND(TYPE('Workbook_Formula_Guard'!B1236)=TYPE(CN14760),ISBLANK('Workbook_Formula_Guard'!B1236)=ISBLANK(CN14760),EXACT('Workbook_Formula_Guard'!B1236,CN14760)),0,1),1)</x:f>
        <x:v>0</x:v>
      </x:c>
    </x:row>
    <x:row r="14761">
      <x:c r="CL14761" t="str">
        <x:v>Workbook_Formula_Guard</x:v>
      </x:c>
      <x:c r="CM14761" t="str">
        <x:v>C1236</x:v>
      </x:c>
      <x:c r="CN14761" t="str">
        <x:v>F:=N116+M117</x:v>
      </x:c>
      <x:c r="CO14761" t="n">
        <x:f>IFERROR(IF(AND(TYPE('Workbook_Formula_Guard'!C1236)=TYPE(CN14761),ISBLANK('Workbook_Formula_Guard'!C1236)=ISBLANK(CN14761),EXACT('Workbook_Formula_Guard'!C1236,CN14761)),0,1),1)</x:f>
        <x:v>0</x:v>
      </x:c>
    </x:row>
    <x:row r="14762">
      <x:c r="CL14762" t="str">
        <x:v>Workbook_Formula_Guard</x:v>
      </x:c>
      <x:c r="CM14762" t="str">
        <x:v>A1237</x:v>
      </x:c>
      <x:c r="CN14762" t="str">
        <x:v>Sensitivity_Analysis</x:v>
      </x:c>
      <x:c r="CO14762" t="n">
        <x:f>IFERROR(IF(AND(TYPE('Workbook_Formula_Guard'!A1237)=TYPE(CN14762),ISBLANK('Workbook_Formula_Guard'!A1237)=ISBLANK(CN14762),EXACT('Workbook_Formula_Guard'!A1237,CN14762)),0,1),1)</x:f>
        <x:v>0</x:v>
      </x:c>
    </x:row>
    <x:row r="14763">
      <x:c r="CL14763" t="str">
        <x:v>Workbook_Formula_Guard</x:v>
      </x:c>
      <x:c r="CM14763" t="str">
        <x:v>B1237</x:v>
      </x:c>
      <x:c r="CN14763" t="str">
        <x:v>O117</x:v>
      </x:c>
      <x:c r="CO14763" t="n">
        <x:f>IFERROR(IF(AND(TYPE('Workbook_Formula_Guard'!B1237)=TYPE(CN14763),ISBLANK('Workbook_Formula_Guard'!B1237)=ISBLANK(CN14763),EXACT('Workbook_Formula_Guard'!B1237,CN14763)),0,1),1)</x:f>
        <x:v>0</x:v>
      </x:c>
    </x:row>
    <x:row r="14764">
      <x:c r="CL14764" t="str">
        <x:v>Workbook_Formula_Guard</x:v>
      </x:c>
      <x:c r="CM14764" t="str">
        <x:v>C1237</x:v>
      </x:c>
      <x:c r="CN14764" t="str">
        <x:v>F:=MAX(0,MIN(M117,$S$110-N116))</x:v>
      </x:c>
      <x:c r="CO14764" t="n">
        <x:f>IFERROR(IF(AND(TYPE('Workbook_Formula_Guard'!C1237)=TYPE(CN14764),ISBLANK('Workbook_Formula_Guard'!C1237)=ISBLANK(CN14764),EXACT('Workbook_Formula_Guard'!C1237,CN14764)),0,1),1)</x:f>
        <x:v>0</x:v>
      </x:c>
    </x:row>
    <x:row r="14765">
      <x:c r="CL14765" t="str">
        <x:v>Workbook_Formula_Guard</x:v>
      </x:c>
      <x:c r="CM14765" t="str">
        <x:v>A1238</x:v>
      </x:c>
      <x:c r="CN14765" t="str">
        <x:v>Sensitivity_Analysis</x:v>
      </x:c>
      <x:c r="CO14765" t="n">
        <x:f>IFERROR(IF(AND(TYPE('Workbook_Formula_Guard'!A1238)=TYPE(CN14765),ISBLANK('Workbook_Formula_Guard'!A1238)=ISBLANK(CN14765),EXACT('Workbook_Formula_Guard'!A1238,CN14765)),0,1),1)</x:f>
        <x:v>0</x:v>
      </x:c>
    </x:row>
    <x:row r="14766">
      <x:c r="CL14766" t="str">
        <x:v>Workbook_Formula_Guard</x:v>
      </x:c>
      <x:c r="CM14766" t="str">
        <x:v>B1238</x:v>
      </x:c>
      <x:c r="CN14766" t="str">
        <x:v>P117</x:v>
      </x:c>
      <x:c r="CO14766" t="n">
        <x:f>IFERROR(IF(AND(TYPE('Workbook_Formula_Guard'!B1238)=TYPE(CN14766),ISBLANK('Workbook_Formula_Guard'!B1238)=ISBLANK(CN14766),EXACT('Workbook_Formula_Guard'!B1238,CN14766)),0,1),1)</x:f>
        <x:v>0</x:v>
      </x:c>
    </x:row>
    <x:row r="14767">
      <x:c r="CL14767" t="str">
        <x:v>Workbook_Formula_Guard</x:v>
      </x:c>
      <x:c r="CM14767" t="str">
        <x:v>C1238</x:v>
      </x:c>
      <x:c r="CN14767" t="str">
        <x:v>F:=O117*L117</x:v>
      </x:c>
      <x:c r="CO14767" t="n">
        <x:f>IFERROR(IF(AND(TYPE('Workbook_Formula_Guard'!C1238)=TYPE(CN14767),ISBLANK('Workbook_Formula_Guard'!C1238)=ISBLANK(CN14767),EXACT('Workbook_Formula_Guard'!C1238,CN14767)),0,1),1)</x:f>
        <x:v>0</x:v>
      </x:c>
    </x:row>
    <x:row r="14768">
      <x:c r="CL14768" t="str">
        <x:v>Workbook_Formula_Guard</x:v>
      </x:c>
      <x:c r="CM14768" t="str">
        <x:v>A1239</x:v>
      </x:c>
      <x:c r="CN14768" t="str">
        <x:v>Sensitivity_Analysis</x:v>
      </x:c>
      <x:c r="CO14768" t="n">
        <x:f>IFERROR(IF(AND(TYPE('Workbook_Formula_Guard'!A1239)=TYPE(CN14768),ISBLANK('Workbook_Formula_Guard'!A1239)=ISBLANK(CN14768),EXACT('Workbook_Formula_Guard'!A1239,CN14768)),0,1),1)</x:f>
        <x:v>0</x:v>
      </x:c>
    </x:row>
    <x:row r="14769">
      <x:c r="CL14769" t="str">
        <x:v>Workbook_Formula_Guard</x:v>
      </x:c>
      <x:c r="CM14769" t="str">
        <x:v>B1239</x:v>
      </x:c>
      <x:c r="CN14769" t="str">
        <x:v>S119</x:v>
      </x:c>
      <x:c r="CO14769" t="n">
        <x:f>IFERROR(IF(AND(TYPE('Workbook_Formula_Guard'!B1239)=TYPE(CN14769),ISBLANK('Workbook_Formula_Guard'!B1239)=ISBLANK(CN14769),EXACT('Workbook_Formula_Guard'!B1239,CN14769)),0,1),1)</x:f>
        <x:v>0</x:v>
      </x:c>
    </x:row>
    <x:row r="14770">
      <x:c r="CL14770" t="str">
        <x:v>Workbook_Formula_Guard</x:v>
      </x:c>
      <x:c r="CM14770" t="str">
        <x:v>C1239</x:v>
      </x:c>
      <x:c r="CN14770" t="str">
        <x:v>F:=SUM(P111:P117)/$S$110</x:v>
      </x:c>
      <x:c r="CO14770" t="n">
        <x:f>IFERROR(IF(AND(TYPE('Workbook_Formula_Guard'!C1239)=TYPE(CN14770),ISBLANK('Workbook_Formula_Guard'!C1239)=ISBLANK(CN14770),EXACT('Workbook_Formula_Guard'!C1239,CN14770)),0,1),1)</x:f>
        <x:v>0</x:v>
      </x:c>
    </x:row>
    <x:row r="14771">
      <x:c r="CL14771" t="str">
        <x:v>Workbook_Formula_Guard</x:v>
      </x:c>
      <x:c r="CM14771" t="str">
        <x:v>A1240</x:v>
      </x:c>
      <x:c r="CN14771" t="str">
        <x:v>Sensitivity_Analysis</x:v>
      </x:c>
      <x:c r="CO14771" t="n">
        <x:f>IFERROR(IF(AND(TYPE('Workbook_Formula_Guard'!A1240)=TYPE(CN14771),ISBLANK('Workbook_Formula_Guard'!A1240)=ISBLANK(CN14771),EXACT('Workbook_Formula_Guard'!A1240,CN14771)),0,1),1)</x:f>
        <x:v>0</x:v>
      </x:c>
    </x:row>
    <x:row r="14772">
      <x:c r="CL14772" t="str">
        <x:v>Workbook_Formula_Guard</x:v>
      </x:c>
      <x:c r="CM14772" t="str">
        <x:v>B1240</x:v>
      </x:c>
      <x:c r="CN14772" t="str">
        <x:v>S120</x:v>
      </x:c>
      <x:c r="CO14772" t="n">
        <x:f>IFERROR(IF(AND(TYPE('Workbook_Formula_Guard'!B1240)=TYPE(CN14772),ISBLANK('Workbook_Formula_Guard'!B1240)=ISBLANK(CN14772),EXACT('Workbook_Formula_Guard'!B1240,CN14772)),0,1),1)</x:f>
        <x:v>0</x:v>
      </x:c>
    </x:row>
    <x:row r="14773">
      <x:c r="CL14773" t="str">
        <x:v>Workbook_Formula_Guard</x:v>
      </x:c>
      <x:c r="CM14773" t="str">
        <x:v>C1240</x:v>
      </x:c>
      <x:c r="CN14773" t="str">
        <x:v>F:=IF(S119&lt;=$S$111,"PASS","FAIL")</x:v>
      </x:c>
      <x:c r="CO14773" t="n">
        <x:f>IFERROR(IF(AND(TYPE('Workbook_Formula_Guard'!C1240)=TYPE(CN14773),ISBLANK('Workbook_Formula_Guard'!C1240)=ISBLANK(CN14773),EXACT('Workbook_Formula_Guard'!C1240,CN14773)),0,1),1)</x:f>
        <x:v>0</x:v>
      </x:c>
    </x:row>
    <x:row r="14774">
      <x:c r="CL14774" t="str">
        <x:v>Workbook_Formula_Guard</x:v>
      </x:c>
      <x:c r="CM14774" t="str">
        <x:v>A1241</x:v>
      </x:c>
      <x:c r="CN14774" t="str">
        <x:v>Sensitivity_Analysis</x:v>
      </x:c>
      <x:c r="CO14774" t="n">
        <x:f>IFERROR(IF(AND(TYPE('Workbook_Formula_Guard'!A1241)=TYPE(CN14774),ISBLANK('Workbook_Formula_Guard'!A1241)=ISBLANK(CN14774),EXACT('Workbook_Formula_Guard'!A1241,CN14774)),0,1),1)</x:f>
        <x:v>0</x:v>
      </x:c>
    </x:row>
    <x:row r="14775">
      <x:c r="CL14775" t="str">
        <x:v>Workbook_Formula_Guard</x:v>
      </x:c>
      <x:c r="CM14775" t="str">
        <x:v>B1241</x:v>
      </x:c>
      <x:c r="CN14775" t="str">
        <x:v>N122</x:v>
      </x:c>
      <x:c r="CO14775" t="n">
        <x:f>IFERROR(IF(AND(TYPE('Workbook_Formula_Guard'!B1241)=TYPE(CN14775),ISBLANK('Workbook_Formula_Guard'!B1241)=ISBLANK(CN14775),EXACT('Workbook_Formula_Guard'!B1241,CN14775)),0,1),1)</x:f>
        <x:v>0</x:v>
      </x:c>
    </x:row>
    <x:row r="14776">
      <x:c r="CL14776" t="str">
        <x:v>Workbook_Formula_Guard</x:v>
      </x:c>
      <x:c r="CM14776" t="str">
        <x:v>C1241</x:v>
      </x:c>
      <x:c r="CN14776" t="str">
        <x:v>F:=S120</x:v>
      </x:c>
      <x:c r="CO14776" t="n">
        <x:f>IFERROR(IF(AND(TYPE('Workbook_Formula_Guard'!C1241)=TYPE(CN14776),ISBLANK('Workbook_Formula_Guard'!C1241)=ISBLANK(CN14776),EXACT('Workbook_Formula_Guard'!C1241,CN14776)),0,1),1)</x:f>
        <x:v>0</x:v>
      </x:c>
    </x:row>
    <x:row r="14777">
      <x:c r="CL14777" t="str">
        <x:v>Workbook_Formula_Guard</x:v>
      </x:c>
      <x:c r="CM14777" t="str">
        <x:v>A1242</x:v>
      </x:c>
      <x:c r="CN14777" t="str">
        <x:v>Sensitivity_Analysis</x:v>
      </x:c>
      <x:c r="CO14777" t="n">
        <x:f>IFERROR(IF(AND(TYPE('Workbook_Formula_Guard'!A1242)=TYPE(CN14777),ISBLANK('Workbook_Formula_Guard'!A1242)=ISBLANK(CN14777),EXACT('Workbook_Formula_Guard'!A1242,CN14777)),0,1),1)</x:f>
        <x:v>0</x:v>
      </x:c>
    </x:row>
    <x:row r="14778">
      <x:c r="CL14778" t="str">
        <x:v>Workbook_Formula_Guard</x:v>
      </x:c>
      <x:c r="CM14778" t="str">
        <x:v>B1242</x:v>
      </x:c>
      <x:c r="CN14778" t="str">
        <x:v>O122</x:v>
      </x:c>
      <x:c r="CO14778" t="n">
        <x:f>IFERROR(IF(AND(TYPE('Workbook_Formula_Guard'!B1242)=TYPE(CN14778),ISBLANK('Workbook_Formula_Guard'!B1242)=ISBLANK(CN14778),EXACT('Workbook_Formula_Guard'!B1242,CN14778)),0,1),1)</x:f>
        <x:v>0</x:v>
      </x:c>
    </x:row>
    <x:row r="14779">
      <x:c r="CL14779" t="str">
        <x:v>Workbook_Formula_Guard</x:v>
      </x:c>
      <x:c r="CM14779" t="str">
        <x:v>C1242</x:v>
      </x:c>
      <x:c r="CN14779" t="str">
        <x:v>F:=S142</x:v>
      </x:c>
      <x:c r="CO14779" t="n">
        <x:f>IFERROR(IF(AND(TYPE('Workbook_Formula_Guard'!C1242)=TYPE(CN14779),ISBLANK('Workbook_Formula_Guard'!C1242)=ISBLANK(CN14779),EXACT('Workbook_Formula_Guard'!C1242,CN14779)),0,1),1)</x:f>
        <x:v>0</x:v>
      </x:c>
    </x:row>
    <x:row r="14780">
      <x:c r="CL14780" t="str">
        <x:v>Workbook_Formula_Guard</x:v>
      </x:c>
      <x:c r="CM14780" t="str">
        <x:v>A1243</x:v>
      </x:c>
      <x:c r="CN14780" t="str">
        <x:v>Sensitivity_Analysis</x:v>
      </x:c>
      <x:c r="CO14780" t="n">
        <x:f>IFERROR(IF(AND(TYPE('Workbook_Formula_Guard'!A1243)=TYPE(CN14780),ISBLANK('Workbook_Formula_Guard'!A1243)=ISBLANK(CN14780),EXACT('Workbook_Formula_Guard'!A1243,CN14780)),0,1),1)</x:f>
        <x:v>0</x:v>
      </x:c>
    </x:row>
    <x:row r="14781">
      <x:c r="CL14781" t="str">
        <x:v>Workbook_Formula_Guard</x:v>
      </x:c>
      <x:c r="CM14781" t="str">
        <x:v>B1243</x:v>
      </x:c>
      <x:c r="CN14781" t="str">
        <x:v>N123</x:v>
      </x:c>
      <x:c r="CO14781" t="n">
        <x:f>IFERROR(IF(AND(TYPE('Workbook_Formula_Guard'!B1243)=TYPE(CN14781),ISBLANK('Workbook_Formula_Guard'!B1243)=ISBLANK(CN14781),EXACT('Workbook_Formula_Guard'!B1243,CN14781)),0,1),1)</x:f>
        <x:v>0</x:v>
      </x:c>
    </x:row>
    <x:row r="14782">
      <x:c r="CL14782" t="str">
        <x:v>Workbook_Formula_Guard</x:v>
      </x:c>
      <x:c r="CM14782" t="str">
        <x:v>C1243</x:v>
      </x:c>
      <x:c r="CN14782" t="str">
        <x:v>F:=S162</x:v>
      </x:c>
      <x:c r="CO14782" t="n">
        <x:f>IFERROR(IF(AND(TYPE('Workbook_Formula_Guard'!C1243)=TYPE(CN14782),ISBLANK('Workbook_Formula_Guard'!C1243)=ISBLANK(CN14782),EXACT('Workbook_Formula_Guard'!C1243,CN14782)),0,1),1)</x:f>
        <x:v>0</x:v>
      </x:c>
    </x:row>
    <x:row r="14783">
      <x:c r="CL14783" t="str">
        <x:v>Workbook_Formula_Guard</x:v>
      </x:c>
      <x:c r="CM14783" t="str">
        <x:v>A1244</x:v>
      </x:c>
      <x:c r="CN14783" t="str">
        <x:v>Sensitivity_Analysis</x:v>
      </x:c>
      <x:c r="CO14783" t="n">
        <x:f>IFERROR(IF(AND(TYPE('Workbook_Formula_Guard'!A1244)=TYPE(CN14783),ISBLANK('Workbook_Formula_Guard'!A1244)=ISBLANK(CN14783),EXACT('Workbook_Formula_Guard'!A1244,CN14783)),0,1),1)</x:f>
        <x:v>0</x:v>
      </x:c>
    </x:row>
    <x:row r="14784">
      <x:c r="CL14784" t="str">
        <x:v>Workbook_Formula_Guard</x:v>
      </x:c>
      <x:c r="CM14784" t="str">
        <x:v>B1244</x:v>
      </x:c>
      <x:c r="CN14784" t="str">
        <x:v>O123</x:v>
      </x:c>
      <x:c r="CO14784" t="n">
        <x:f>IFERROR(IF(AND(TYPE('Workbook_Formula_Guard'!B1244)=TYPE(CN14784),ISBLANK('Workbook_Formula_Guard'!B1244)=ISBLANK(CN14784),EXACT('Workbook_Formula_Guard'!B1244,CN14784)),0,1),1)</x:f>
        <x:v>0</x:v>
      </x:c>
    </x:row>
    <x:row r="14785">
      <x:c r="CL14785" t="str">
        <x:v>Workbook_Formula_Guard</x:v>
      </x:c>
      <x:c r="CM14785" t="str">
        <x:v>C1244</x:v>
      </x:c>
      <x:c r="CN14785" t="str">
        <x:v>F:=S175</x:v>
      </x:c>
      <x:c r="CO14785" t="n">
        <x:f>IFERROR(IF(AND(TYPE('Workbook_Formula_Guard'!C1244)=TYPE(CN14785),ISBLANK('Workbook_Formula_Guard'!C1244)=ISBLANK(CN14785),EXACT('Workbook_Formula_Guard'!C1244,CN14785)),0,1),1)</x:f>
        <x:v>0</x:v>
      </x:c>
    </x:row>
    <x:row r="14786">
      <x:c r="CL14786" t="str">
        <x:v>Workbook_Formula_Guard</x:v>
      </x:c>
      <x:c r="CM14786" t="str">
        <x:v>A1245</x:v>
      </x:c>
      <x:c r="CN14786" t="str">
        <x:v>Sensitivity_Analysis</x:v>
      </x:c>
      <x:c r="CO14786" t="n">
        <x:f>IFERROR(IF(AND(TYPE('Workbook_Formula_Guard'!A1245)=TYPE(CN14786),ISBLANK('Workbook_Formula_Guard'!A1245)=ISBLANK(CN14786),EXACT('Workbook_Formula_Guard'!A1245,CN14786)),0,1),1)</x:f>
        <x:v>0</x:v>
      </x:c>
    </x:row>
    <x:row r="14787">
      <x:c r="CL14787" t="str">
        <x:v>Workbook_Formula_Guard</x:v>
      </x:c>
      <x:c r="CM14787" t="str">
        <x:v>B1245</x:v>
      </x:c>
      <x:c r="CN14787" t="str">
        <x:v>K133</x:v>
      </x:c>
      <x:c r="CO14787" t="n">
        <x:f>IFERROR(IF(AND(TYPE('Workbook_Formula_Guard'!B1245)=TYPE(CN14787),ISBLANK('Workbook_Formula_Guard'!B1245)=ISBLANK(CN14787),EXACT('Workbook_Formula_Guard'!B1245,CN14787)),0,1),1)</x:f>
        <x:v>0</x:v>
      </x:c>
    </x:row>
    <x:row r="14788">
      <x:c r="CL14788" t="str">
        <x:v>Workbook_Formula_Guard</x:v>
      </x:c>
      <x:c r="CM14788" t="str">
        <x:v>C1245</x:v>
      </x:c>
      <x:c r="CN14788" t="str">
        <x:v>F:=TRC!B31</x:v>
      </x:c>
      <x:c r="CO14788" t="n">
        <x:f>IFERROR(IF(AND(TYPE('Workbook_Formula_Guard'!C1245)=TYPE(CN14788),ISBLANK('Workbook_Formula_Guard'!C1245)=ISBLANK(CN14788),EXACT('Workbook_Formula_Guard'!C1245,CN14788)),0,1),1)</x:f>
        <x:v>0</x:v>
      </x:c>
    </x:row>
    <x:row r="14789">
      <x:c r="CL14789" t="str">
        <x:v>Workbook_Formula_Guard</x:v>
      </x:c>
      <x:c r="CM14789" t="str">
        <x:v>A1246</x:v>
      </x:c>
      <x:c r="CN14789" t="str">
        <x:v>Sensitivity_Analysis</x:v>
      </x:c>
      <x:c r="CO14789" t="n">
        <x:f>IFERROR(IF(AND(TYPE('Workbook_Formula_Guard'!A1246)=TYPE(CN14789),ISBLANK('Workbook_Formula_Guard'!A1246)=ISBLANK(CN14789),EXACT('Workbook_Formula_Guard'!A1246,CN14789)),0,1),1)</x:f>
        <x:v>0</x:v>
      </x:c>
    </x:row>
    <x:row r="14790">
      <x:c r="CL14790" t="str">
        <x:v>Workbook_Formula_Guard</x:v>
      </x:c>
      <x:c r="CM14790" t="str">
        <x:v>B1246</x:v>
      </x:c>
      <x:c r="CN14790" t="str">
        <x:v>L133</x:v>
      </x:c>
      <x:c r="CO14790" t="n">
        <x:f>IFERROR(IF(AND(TYPE('Workbook_Formula_Guard'!B1246)=TYPE(CN14790),ISBLANK('Workbook_Formula_Guard'!B1246)=ISBLANK(CN14790),EXACT('Workbook_Formula_Guard'!B1246,CN14790)),0,1),1)</x:f>
        <x:v>0</x:v>
      </x:c>
    </x:row>
    <x:row r="14791">
      <x:c r="CL14791" t="str">
        <x:v>Workbook_Formula_Guard</x:v>
      </x:c>
      <x:c r="CM14791" t="str">
        <x:v>C1246</x:v>
      </x:c>
      <x:c r="CN14791" t="str">
        <x:v>F:=TRC!C31</x:v>
      </x:c>
      <x:c r="CO14791" t="n">
        <x:f>IFERROR(IF(AND(TYPE('Workbook_Formula_Guard'!C1246)=TYPE(CN14791),ISBLANK('Workbook_Formula_Guard'!C1246)=ISBLANK(CN14791),EXACT('Workbook_Formula_Guard'!C1246,CN14791)),0,1),1)</x:f>
        <x:v>0</x:v>
      </x:c>
    </x:row>
    <x:row r="14792">
      <x:c r="CL14792" t="str">
        <x:v>Workbook_Formula_Guard</x:v>
      </x:c>
      <x:c r="CM14792" t="str">
        <x:v>A1247</x:v>
      </x:c>
      <x:c r="CN14792" t="str">
        <x:v>Sensitivity_Analysis</x:v>
      </x:c>
      <x:c r="CO14792" t="n">
        <x:f>IFERROR(IF(AND(TYPE('Workbook_Formula_Guard'!A1247)=TYPE(CN14792),ISBLANK('Workbook_Formula_Guard'!A1247)=ISBLANK(CN14792),EXACT('Workbook_Formula_Guard'!A1247,CN14792)),0,1),1)</x:f>
        <x:v>0</x:v>
      </x:c>
    </x:row>
    <x:row r="14793">
      <x:c r="CL14793" t="str">
        <x:v>Workbook_Formula_Guard</x:v>
      </x:c>
      <x:c r="CM14793" t="str">
        <x:v>B1247</x:v>
      </x:c>
      <x:c r="CN14793" t="str">
        <x:v>M133</x:v>
      </x:c>
      <x:c r="CO14793" t="n">
        <x:f>IFERROR(IF(AND(TYPE('Workbook_Formula_Guard'!B1247)=TYPE(CN14793),ISBLANK('Workbook_Formula_Guard'!B1247)=ISBLANK(CN14793),EXACT('Workbook_Formula_Guard'!B1247,CN14793)),0,1),1)</x:f>
        <x:v>0</x:v>
      </x:c>
    </x:row>
    <x:row r="14794">
      <x:c r="CL14794" t="str">
        <x:v>Workbook_Formula_Guard</x:v>
      </x:c>
      <x:c r="CM14794" t="str">
        <x:v>C1247</x:v>
      </x:c>
      <x:c r="CN14794" t="str">
        <x:v>F:=VLOOKUP(K133,$J$101:$M$107,4,FALSE())</x:v>
      </x:c>
      <x:c r="CO14794" t="n">
        <x:f>IFERROR(IF(AND(TYPE('Workbook_Formula_Guard'!C1247)=TYPE(CN14794),ISBLANK('Workbook_Formula_Guard'!C1247)=ISBLANK(CN14794),EXACT('Workbook_Formula_Guard'!C1247,CN14794)),0,1),1)</x:f>
        <x:v>0</x:v>
      </x:c>
    </x:row>
    <x:row r="14795">
      <x:c r="CL14795" t="str">
        <x:v>Workbook_Formula_Guard</x:v>
      </x:c>
      <x:c r="CM14795" t="str">
        <x:v>A1248</x:v>
      </x:c>
      <x:c r="CN14795" t="str">
        <x:v>Sensitivity_Analysis</x:v>
      </x:c>
      <x:c r="CO14795" t="n">
        <x:f>IFERROR(IF(AND(TYPE('Workbook_Formula_Guard'!A1248)=TYPE(CN14795),ISBLANK('Workbook_Formula_Guard'!A1248)=ISBLANK(CN14795),EXACT('Workbook_Formula_Guard'!A1248,CN14795)),0,1),1)</x:f>
        <x:v>0</x:v>
      </x:c>
    </x:row>
    <x:row r="14796">
      <x:c r="CL14796" t="str">
        <x:v>Workbook_Formula_Guard</x:v>
      </x:c>
      <x:c r="CM14796" t="str">
        <x:v>B1248</x:v>
      </x:c>
      <x:c r="CN14796" t="str">
        <x:v>N133</x:v>
      </x:c>
      <x:c r="CO14796" t="n">
        <x:f>IFERROR(IF(AND(TYPE('Workbook_Formula_Guard'!B1248)=TYPE(CN14796),ISBLANK('Workbook_Formula_Guard'!B1248)=ISBLANK(CN14796),EXACT('Workbook_Formula_Guard'!B1248,CN14796)),0,1),1)</x:f>
        <x:v>0</x:v>
      </x:c>
    </x:row>
    <x:row r="14797">
      <x:c r="CL14797" t="str">
        <x:v>Workbook_Formula_Guard</x:v>
      </x:c>
      <x:c r="CM14797" t="str">
        <x:v>C1248</x:v>
      </x:c>
      <x:c r="CN14797" t="str">
        <x:v>F:=M133</x:v>
      </x:c>
      <x:c r="CO14797" t="n">
        <x:f>IFERROR(IF(AND(TYPE('Workbook_Formula_Guard'!C1248)=TYPE(CN14797),ISBLANK('Workbook_Formula_Guard'!C1248)=ISBLANK(CN14797),EXACT('Workbook_Formula_Guard'!C1248,CN14797)),0,1),1)</x:f>
        <x:v>0</x:v>
      </x:c>
    </x:row>
    <x:row r="14798">
      <x:c r="CL14798" t="str">
        <x:v>Workbook_Formula_Guard</x:v>
      </x:c>
      <x:c r="CM14798" t="str">
        <x:v>A1249</x:v>
      </x:c>
      <x:c r="CN14798" t="str">
        <x:v>Sensitivity_Analysis</x:v>
      </x:c>
      <x:c r="CO14798" t="n">
        <x:f>IFERROR(IF(AND(TYPE('Workbook_Formula_Guard'!A1249)=TYPE(CN14798),ISBLANK('Workbook_Formula_Guard'!A1249)=ISBLANK(CN14798),EXACT('Workbook_Formula_Guard'!A1249,CN14798)),0,1),1)</x:f>
        <x:v>0</x:v>
      </x:c>
    </x:row>
    <x:row r="14799">
      <x:c r="CL14799" t="str">
        <x:v>Workbook_Formula_Guard</x:v>
      </x:c>
      <x:c r="CM14799" t="str">
        <x:v>B1249</x:v>
      </x:c>
      <x:c r="CN14799" t="str">
        <x:v>O133</x:v>
      </x:c>
      <x:c r="CO14799" t="n">
        <x:f>IFERROR(IF(AND(TYPE('Workbook_Formula_Guard'!B1249)=TYPE(CN14799),ISBLANK('Workbook_Formula_Guard'!B1249)=ISBLANK(CN14799),EXACT('Workbook_Formula_Guard'!B1249,CN14799)),0,1),1)</x:f>
        <x:v>0</x:v>
      </x:c>
    </x:row>
    <x:row r="14800">
      <x:c r="CL14800" t="str">
        <x:v>Workbook_Formula_Guard</x:v>
      </x:c>
      <x:c r="CM14800" t="str">
        <x:v>C1249</x:v>
      </x:c>
      <x:c r="CN14800" t="str">
        <x:v>F:=MIN(M133,$S$110)</x:v>
      </x:c>
      <x:c r="CO14800" t="n">
        <x:f>IFERROR(IF(AND(TYPE('Workbook_Formula_Guard'!C1249)=TYPE(CN14800),ISBLANK('Workbook_Formula_Guard'!C1249)=ISBLANK(CN14800),EXACT('Workbook_Formula_Guard'!C1249,CN14800)),0,1),1)</x:f>
        <x:v>0</x:v>
      </x:c>
    </x:row>
    <x:row r="14801">
      <x:c r="CL14801" t="str">
        <x:v>Workbook_Formula_Guard</x:v>
      </x:c>
      <x:c r="CM14801" t="str">
        <x:v>A1250</x:v>
      </x:c>
      <x:c r="CN14801" t="str">
        <x:v>Sensitivity_Analysis</x:v>
      </x:c>
      <x:c r="CO14801" t="n">
        <x:f>IFERROR(IF(AND(TYPE('Workbook_Formula_Guard'!A1250)=TYPE(CN14801),ISBLANK('Workbook_Formula_Guard'!A1250)=ISBLANK(CN14801),EXACT('Workbook_Formula_Guard'!A1250,CN14801)),0,1),1)</x:f>
        <x:v>0</x:v>
      </x:c>
    </x:row>
    <x:row r="14802">
      <x:c r="CL14802" t="str">
        <x:v>Workbook_Formula_Guard</x:v>
      </x:c>
      <x:c r="CM14802" t="str">
        <x:v>B1250</x:v>
      </x:c>
      <x:c r="CN14802" t="str">
        <x:v>P133</x:v>
      </x:c>
      <x:c r="CO14802" t="n">
        <x:f>IFERROR(IF(AND(TYPE('Workbook_Formula_Guard'!B1250)=TYPE(CN14802),ISBLANK('Workbook_Formula_Guard'!B1250)=ISBLANK(CN14802),EXACT('Workbook_Formula_Guard'!B1250,CN14802)),0,1),1)</x:f>
        <x:v>0</x:v>
      </x:c>
    </x:row>
    <x:row r="14803">
      <x:c r="CL14803" t="str">
        <x:v>Workbook_Formula_Guard</x:v>
      </x:c>
      <x:c r="CM14803" t="str">
        <x:v>C1250</x:v>
      </x:c>
      <x:c r="CN14803" t="str">
        <x:v>F:=O133*L133</x:v>
      </x:c>
      <x:c r="CO14803" t="n">
        <x:f>IFERROR(IF(AND(TYPE('Workbook_Formula_Guard'!C1250)=TYPE(CN14803),ISBLANK('Workbook_Formula_Guard'!C1250)=ISBLANK(CN14803),EXACT('Workbook_Formula_Guard'!C1250,CN14803)),0,1),1)</x:f>
        <x:v>0</x:v>
      </x:c>
    </x:row>
    <x:row r="14804">
      <x:c r="CL14804" t="str">
        <x:v>Workbook_Formula_Guard</x:v>
      </x:c>
      <x:c r="CM14804" t="str">
        <x:v>A1251</x:v>
      </x:c>
      <x:c r="CN14804" t="str">
        <x:v>Sensitivity_Analysis</x:v>
      </x:c>
      <x:c r="CO14804" t="n">
        <x:f>IFERROR(IF(AND(TYPE('Workbook_Formula_Guard'!A1251)=TYPE(CN14804),ISBLANK('Workbook_Formula_Guard'!A1251)=ISBLANK(CN14804),EXACT('Workbook_Formula_Guard'!A1251,CN14804)),0,1),1)</x:f>
        <x:v>0</x:v>
      </x:c>
    </x:row>
    <x:row r="14805">
      <x:c r="CL14805" t="str">
        <x:v>Workbook_Formula_Guard</x:v>
      </x:c>
      <x:c r="CM14805" t="str">
        <x:v>B1251</x:v>
      </x:c>
      <x:c r="CN14805" t="str">
        <x:v>K134</x:v>
      </x:c>
      <x:c r="CO14805" t="n">
        <x:f>IFERROR(IF(AND(TYPE('Workbook_Formula_Guard'!B1251)=TYPE(CN14805),ISBLANK('Workbook_Formula_Guard'!B1251)=ISBLANK(CN14805),EXACT('Workbook_Formula_Guard'!B1251,CN14805)),0,1),1)</x:f>
        <x:v>0</x:v>
      </x:c>
    </x:row>
    <x:row r="14806">
      <x:c r="CL14806" t="str">
        <x:v>Workbook_Formula_Guard</x:v>
      </x:c>
      <x:c r="CM14806" t="str">
        <x:v>C1251</x:v>
      </x:c>
      <x:c r="CN14806" t="str">
        <x:v>F:=TRC!B32</x:v>
      </x:c>
      <x:c r="CO14806" t="n">
        <x:f>IFERROR(IF(AND(TYPE('Workbook_Formula_Guard'!C1251)=TYPE(CN14806),ISBLANK('Workbook_Formula_Guard'!C1251)=ISBLANK(CN14806),EXACT('Workbook_Formula_Guard'!C1251,CN14806)),0,1),1)</x:f>
        <x:v>0</x:v>
      </x:c>
    </x:row>
    <x:row r="14807">
      <x:c r="CL14807" t="str">
        <x:v>Workbook_Formula_Guard</x:v>
      </x:c>
      <x:c r="CM14807" t="str">
        <x:v>A1252</x:v>
      </x:c>
      <x:c r="CN14807" t="str">
        <x:v>Sensitivity_Analysis</x:v>
      </x:c>
      <x:c r="CO14807" t="n">
        <x:f>IFERROR(IF(AND(TYPE('Workbook_Formula_Guard'!A1252)=TYPE(CN14807),ISBLANK('Workbook_Formula_Guard'!A1252)=ISBLANK(CN14807),EXACT('Workbook_Formula_Guard'!A1252,CN14807)),0,1),1)</x:f>
        <x:v>0</x:v>
      </x:c>
    </x:row>
    <x:row r="14808">
      <x:c r="CL14808" t="str">
        <x:v>Workbook_Formula_Guard</x:v>
      </x:c>
      <x:c r="CM14808" t="str">
        <x:v>B1252</x:v>
      </x:c>
      <x:c r="CN14808" t="str">
        <x:v>L134</x:v>
      </x:c>
      <x:c r="CO14808" t="n">
        <x:f>IFERROR(IF(AND(TYPE('Workbook_Formula_Guard'!B1252)=TYPE(CN14808),ISBLANK('Workbook_Formula_Guard'!B1252)=ISBLANK(CN14808),EXACT('Workbook_Formula_Guard'!B1252,CN14808)),0,1),1)</x:f>
        <x:v>0</x:v>
      </x:c>
    </x:row>
    <x:row r="14809">
      <x:c r="CL14809" t="str">
        <x:v>Workbook_Formula_Guard</x:v>
      </x:c>
      <x:c r="CM14809" t="str">
        <x:v>C1252</x:v>
      </x:c>
      <x:c r="CN14809" t="str">
        <x:v>F:=TRC!C32</x:v>
      </x:c>
      <x:c r="CO14809" t="n">
        <x:f>IFERROR(IF(AND(TYPE('Workbook_Formula_Guard'!C1252)=TYPE(CN14809),ISBLANK('Workbook_Formula_Guard'!C1252)=ISBLANK(CN14809),EXACT('Workbook_Formula_Guard'!C1252,CN14809)),0,1),1)</x:f>
        <x:v>0</x:v>
      </x:c>
    </x:row>
    <x:row r="14810">
      <x:c r="CL14810" t="str">
        <x:v>Workbook_Formula_Guard</x:v>
      </x:c>
      <x:c r="CM14810" t="str">
        <x:v>A1253</x:v>
      </x:c>
      <x:c r="CN14810" t="str">
        <x:v>Sensitivity_Analysis</x:v>
      </x:c>
      <x:c r="CO14810" t="n">
        <x:f>IFERROR(IF(AND(TYPE('Workbook_Formula_Guard'!A1253)=TYPE(CN14810),ISBLANK('Workbook_Formula_Guard'!A1253)=ISBLANK(CN14810),EXACT('Workbook_Formula_Guard'!A1253,CN14810)),0,1),1)</x:f>
        <x:v>0</x:v>
      </x:c>
    </x:row>
    <x:row r="14811">
      <x:c r="CL14811" t="str">
        <x:v>Workbook_Formula_Guard</x:v>
      </x:c>
      <x:c r="CM14811" t="str">
        <x:v>B1253</x:v>
      </x:c>
      <x:c r="CN14811" t="str">
        <x:v>M134</x:v>
      </x:c>
      <x:c r="CO14811" t="n">
        <x:f>IFERROR(IF(AND(TYPE('Workbook_Formula_Guard'!B1253)=TYPE(CN14811),ISBLANK('Workbook_Formula_Guard'!B1253)=ISBLANK(CN14811),EXACT('Workbook_Formula_Guard'!B1253,CN14811)),0,1),1)</x:f>
        <x:v>0</x:v>
      </x:c>
    </x:row>
    <x:row r="14812">
      <x:c r="CL14812" t="str">
        <x:v>Workbook_Formula_Guard</x:v>
      </x:c>
      <x:c r="CM14812" t="str">
        <x:v>C1253</x:v>
      </x:c>
      <x:c r="CN14812" t="str">
        <x:v>F:=VLOOKUP(K134,$J$101:$M$107,4,FALSE())</x:v>
      </x:c>
      <x:c r="CO14812" t="n">
        <x:f>IFERROR(IF(AND(TYPE('Workbook_Formula_Guard'!C1253)=TYPE(CN14812),ISBLANK('Workbook_Formula_Guard'!C1253)=ISBLANK(CN14812),EXACT('Workbook_Formula_Guard'!C1253,CN14812)),0,1),1)</x:f>
        <x:v>0</x:v>
      </x:c>
    </x:row>
    <x:row r="14813">
      <x:c r="CL14813" t="str">
        <x:v>Workbook_Formula_Guard</x:v>
      </x:c>
      <x:c r="CM14813" t="str">
        <x:v>A1254</x:v>
      </x:c>
      <x:c r="CN14813" t="str">
        <x:v>Sensitivity_Analysis</x:v>
      </x:c>
      <x:c r="CO14813" t="n">
        <x:f>IFERROR(IF(AND(TYPE('Workbook_Formula_Guard'!A1254)=TYPE(CN14813),ISBLANK('Workbook_Formula_Guard'!A1254)=ISBLANK(CN14813),EXACT('Workbook_Formula_Guard'!A1254,CN14813)),0,1),1)</x:f>
        <x:v>0</x:v>
      </x:c>
    </x:row>
    <x:row r="14814">
      <x:c r="CL14814" t="str">
        <x:v>Workbook_Formula_Guard</x:v>
      </x:c>
      <x:c r="CM14814" t="str">
        <x:v>B1254</x:v>
      </x:c>
      <x:c r="CN14814" t="str">
        <x:v>N134</x:v>
      </x:c>
      <x:c r="CO14814" t="n">
        <x:f>IFERROR(IF(AND(TYPE('Workbook_Formula_Guard'!B1254)=TYPE(CN14814),ISBLANK('Workbook_Formula_Guard'!B1254)=ISBLANK(CN14814),EXACT('Workbook_Formula_Guard'!B1254,CN14814)),0,1),1)</x:f>
        <x:v>0</x:v>
      </x:c>
    </x:row>
    <x:row r="14815">
      <x:c r="CL14815" t="str">
        <x:v>Workbook_Formula_Guard</x:v>
      </x:c>
      <x:c r="CM14815" t="str">
        <x:v>C1254</x:v>
      </x:c>
      <x:c r="CN14815" t="str">
        <x:v>F:=N133+M134</x:v>
      </x:c>
      <x:c r="CO14815" t="n">
        <x:f>IFERROR(IF(AND(TYPE('Workbook_Formula_Guard'!C1254)=TYPE(CN14815),ISBLANK('Workbook_Formula_Guard'!C1254)=ISBLANK(CN14815),EXACT('Workbook_Formula_Guard'!C1254,CN14815)),0,1),1)</x:f>
        <x:v>0</x:v>
      </x:c>
    </x:row>
    <x:row r="14816">
      <x:c r="CL14816" t="str">
        <x:v>Workbook_Formula_Guard</x:v>
      </x:c>
      <x:c r="CM14816" t="str">
        <x:v>A1255</x:v>
      </x:c>
      <x:c r="CN14816" t="str">
        <x:v>Sensitivity_Analysis</x:v>
      </x:c>
      <x:c r="CO14816" t="n">
        <x:f>IFERROR(IF(AND(TYPE('Workbook_Formula_Guard'!A1255)=TYPE(CN14816),ISBLANK('Workbook_Formula_Guard'!A1255)=ISBLANK(CN14816),EXACT('Workbook_Formula_Guard'!A1255,CN14816)),0,1),1)</x:f>
        <x:v>0</x:v>
      </x:c>
    </x:row>
    <x:row r="14817">
      <x:c r="CL14817" t="str">
        <x:v>Workbook_Formula_Guard</x:v>
      </x:c>
      <x:c r="CM14817" t="str">
        <x:v>B1255</x:v>
      </x:c>
      <x:c r="CN14817" t="str">
        <x:v>O134</x:v>
      </x:c>
      <x:c r="CO14817" t="n">
        <x:f>IFERROR(IF(AND(TYPE('Workbook_Formula_Guard'!B1255)=TYPE(CN14817),ISBLANK('Workbook_Formula_Guard'!B1255)=ISBLANK(CN14817),EXACT('Workbook_Formula_Guard'!B1255,CN14817)),0,1),1)</x:f>
        <x:v>0</x:v>
      </x:c>
    </x:row>
    <x:row r="14818">
      <x:c r="CL14818" t="str">
        <x:v>Workbook_Formula_Guard</x:v>
      </x:c>
      <x:c r="CM14818" t="str">
        <x:v>C1255</x:v>
      </x:c>
      <x:c r="CN14818" t="str">
        <x:v>F:=MAX(0,MIN(M134,$S$110-N133))</x:v>
      </x:c>
      <x:c r="CO14818" t="n">
        <x:f>IFERROR(IF(AND(TYPE('Workbook_Formula_Guard'!C1255)=TYPE(CN14818),ISBLANK('Workbook_Formula_Guard'!C1255)=ISBLANK(CN14818),EXACT('Workbook_Formula_Guard'!C1255,CN14818)),0,1),1)</x:f>
        <x:v>0</x:v>
      </x:c>
    </x:row>
    <x:row r="14819">
      <x:c r="CL14819" t="str">
        <x:v>Workbook_Formula_Guard</x:v>
      </x:c>
      <x:c r="CM14819" t="str">
        <x:v>A1256</x:v>
      </x:c>
      <x:c r="CN14819" t="str">
        <x:v>Sensitivity_Analysis</x:v>
      </x:c>
      <x:c r="CO14819" t="n">
        <x:f>IFERROR(IF(AND(TYPE('Workbook_Formula_Guard'!A1256)=TYPE(CN14819),ISBLANK('Workbook_Formula_Guard'!A1256)=ISBLANK(CN14819),EXACT('Workbook_Formula_Guard'!A1256,CN14819)),0,1),1)</x:f>
        <x:v>0</x:v>
      </x:c>
    </x:row>
    <x:row r="14820">
      <x:c r="CL14820" t="str">
        <x:v>Workbook_Formula_Guard</x:v>
      </x:c>
      <x:c r="CM14820" t="str">
        <x:v>B1256</x:v>
      </x:c>
      <x:c r="CN14820" t="str">
        <x:v>P134</x:v>
      </x:c>
      <x:c r="CO14820" t="n">
        <x:f>IFERROR(IF(AND(TYPE('Workbook_Formula_Guard'!B1256)=TYPE(CN14820),ISBLANK('Workbook_Formula_Guard'!B1256)=ISBLANK(CN14820),EXACT('Workbook_Formula_Guard'!B1256,CN14820)),0,1),1)</x:f>
        <x:v>0</x:v>
      </x:c>
    </x:row>
    <x:row r="14821">
      <x:c r="CL14821" t="str">
        <x:v>Workbook_Formula_Guard</x:v>
      </x:c>
      <x:c r="CM14821" t="str">
        <x:v>C1256</x:v>
      </x:c>
      <x:c r="CN14821" t="str">
        <x:v>F:=O134*L134</x:v>
      </x:c>
      <x:c r="CO14821" t="n">
        <x:f>IFERROR(IF(AND(TYPE('Workbook_Formula_Guard'!C1256)=TYPE(CN14821),ISBLANK('Workbook_Formula_Guard'!C1256)=ISBLANK(CN14821),EXACT('Workbook_Formula_Guard'!C1256,CN14821)),0,1),1)</x:f>
        <x:v>0</x:v>
      </x:c>
    </x:row>
    <x:row r="14822">
      <x:c r="CL14822" t="str">
        <x:v>Workbook_Formula_Guard</x:v>
      </x:c>
      <x:c r="CM14822" t="str">
        <x:v>A1257</x:v>
      </x:c>
      <x:c r="CN14822" t="str">
        <x:v>Sensitivity_Analysis</x:v>
      </x:c>
      <x:c r="CO14822" t="n">
        <x:f>IFERROR(IF(AND(TYPE('Workbook_Formula_Guard'!A1257)=TYPE(CN14822),ISBLANK('Workbook_Formula_Guard'!A1257)=ISBLANK(CN14822),EXACT('Workbook_Formula_Guard'!A1257,CN14822)),0,1),1)</x:f>
        <x:v>0</x:v>
      </x:c>
    </x:row>
    <x:row r="14823">
      <x:c r="CL14823" t="str">
        <x:v>Workbook_Formula_Guard</x:v>
      </x:c>
      <x:c r="CM14823" t="str">
        <x:v>B1257</x:v>
      </x:c>
      <x:c r="CN14823" t="str">
        <x:v>K135</x:v>
      </x:c>
      <x:c r="CO14823" t="n">
        <x:f>IFERROR(IF(AND(TYPE('Workbook_Formula_Guard'!B1257)=TYPE(CN14823),ISBLANK('Workbook_Formula_Guard'!B1257)=ISBLANK(CN14823),EXACT('Workbook_Formula_Guard'!B1257,CN14823)),0,1),1)</x:f>
        <x:v>0</x:v>
      </x:c>
    </x:row>
    <x:row r="14824">
      <x:c r="CL14824" t="str">
        <x:v>Workbook_Formula_Guard</x:v>
      </x:c>
      <x:c r="CM14824" t="str">
        <x:v>C1257</x:v>
      </x:c>
      <x:c r="CN14824" t="str">
        <x:v>F:=TRC!B33</x:v>
      </x:c>
      <x:c r="CO14824" t="n">
        <x:f>IFERROR(IF(AND(TYPE('Workbook_Formula_Guard'!C1257)=TYPE(CN14824),ISBLANK('Workbook_Formula_Guard'!C1257)=ISBLANK(CN14824),EXACT('Workbook_Formula_Guard'!C1257,CN14824)),0,1),1)</x:f>
        <x:v>0</x:v>
      </x:c>
    </x:row>
    <x:row r="14825">
      <x:c r="CL14825" t="str">
        <x:v>Workbook_Formula_Guard</x:v>
      </x:c>
      <x:c r="CM14825" t="str">
        <x:v>A1258</x:v>
      </x:c>
      <x:c r="CN14825" t="str">
        <x:v>Sensitivity_Analysis</x:v>
      </x:c>
      <x:c r="CO14825" t="n">
        <x:f>IFERROR(IF(AND(TYPE('Workbook_Formula_Guard'!A1258)=TYPE(CN14825),ISBLANK('Workbook_Formula_Guard'!A1258)=ISBLANK(CN14825),EXACT('Workbook_Formula_Guard'!A1258,CN14825)),0,1),1)</x:f>
        <x:v>0</x:v>
      </x:c>
    </x:row>
    <x:row r="14826">
      <x:c r="CL14826" t="str">
        <x:v>Workbook_Formula_Guard</x:v>
      </x:c>
      <x:c r="CM14826" t="str">
        <x:v>B1258</x:v>
      </x:c>
      <x:c r="CN14826" t="str">
        <x:v>L135</x:v>
      </x:c>
      <x:c r="CO14826" t="n">
        <x:f>IFERROR(IF(AND(TYPE('Workbook_Formula_Guard'!B1258)=TYPE(CN14826),ISBLANK('Workbook_Formula_Guard'!B1258)=ISBLANK(CN14826),EXACT('Workbook_Formula_Guard'!B1258,CN14826)),0,1),1)</x:f>
        <x:v>0</x:v>
      </x:c>
    </x:row>
    <x:row r="14827">
      <x:c r="CL14827" t="str">
        <x:v>Workbook_Formula_Guard</x:v>
      </x:c>
      <x:c r="CM14827" t="str">
        <x:v>C1258</x:v>
      </x:c>
      <x:c r="CN14827" t="str">
        <x:v>F:=TRC!C33</x:v>
      </x:c>
      <x:c r="CO14827" t="n">
        <x:f>IFERROR(IF(AND(TYPE('Workbook_Formula_Guard'!C1258)=TYPE(CN14827),ISBLANK('Workbook_Formula_Guard'!C1258)=ISBLANK(CN14827),EXACT('Workbook_Formula_Guard'!C1258,CN14827)),0,1),1)</x:f>
        <x:v>0</x:v>
      </x:c>
    </x:row>
    <x:row r="14828">
      <x:c r="CL14828" t="str">
        <x:v>Workbook_Formula_Guard</x:v>
      </x:c>
      <x:c r="CM14828" t="str">
        <x:v>A1259</x:v>
      </x:c>
      <x:c r="CN14828" t="str">
        <x:v>Sensitivity_Analysis</x:v>
      </x:c>
      <x:c r="CO14828" t="n">
        <x:f>IFERROR(IF(AND(TYPE('Workbook_Formula_Guard'!A1259)=TYPE(CN14828),ISBLANK('Workbook_Formula_Guard'!A1259)=ISBLANK(CN14828),EXACT('Workbook_Formula_Guard'!A1259,CN14828)),0,1),1)</x:f>
        <x:v>0</x:v>
      </x:c>
    </x:row>
    <x:row r="14829">
      <x:c r="CL14829" t="str">
        <x:v>Workbook_Formula_Guard</x:v>
      </x:c>
      <x:c r="CM14829" t="str">
        <x:v>B1259</x:v>
      </x:c>
      <x:c r="CN14829" t="str">
        <x:v>M135</x:v>
      </x:c>
      <x:c r="CO14829" t="n">
        <x:f>IFERROR(IF(AND(TYPE('Workbook_Formula_Guard'!B1259)=TYPE(CN14829),ISBLANK('Workbook_Formula_Guard'!B1259)=ISBLANK(CN14829),EXACT('Workbook_Formula_Guard'!B1259,CN14829)),0,1),1)</x:f>
        <x:v>0</x:v>
      </x:c>
    </x:row>
    <x:row r="14830">
      <x:c r="CL14830" t="str">
        <x:v>Workbook_Formula_Guard</x:v>
      </x:c>
      <x:c r="CM14830" t="str">
        <x:v>C1259</x:v>
      </x:c>
      <x:c r="CN14830" t="str">
        <x:v>F:=VLOOKUP(K135,$J$101:$M$107,4,FALSE())</x:v>
      </x:c>
      <x:c r="CO14830" t="n">
        <x:f>IFERROR(IF(AND(TYPE('Workbook_Formula_Guard'!C1259)=TYPE(CN14830),ISBLANK('Workbook_Formula_Guard'!C1259)=ISBLANK(CN14830),EXACT('Workbook_Formula_Guard'!C1259,CN14830)),0,1),1)</x:f>
        <x:v>0</x:v>
      </x:c>
    </x:row>
    <x:row r="14831">
      <x:c r="CL14831" t="str">
        <x:v>Workbook_Formula_Guard</x:v>
      </x:c>
      <x:c r="CM14831" t="str">
        <x:v>A1260</x:v>
      </x:c>
      <x:c r="CN14831" t="str">
        <x:v>Sensitivity_Analysis</x:v>
      </x:c>
      <x:c r="CO14831" t="n">
        <x:f>IFERROR(IF(AND(TYPE('Workbook_Formula_Guard'!A1260)=TYPE(CN14831),ISBLANK('Workbook_Formula_Guard'!A1260)=ISBLANK(CN14831),EXACT('Workbook_Formula_Guard'!A1260,CN14831)),0,1),1)</x:f>
        <x:v>0</x:v>
      </x:c>
    </x:row>
    <x:row r="14832">
      <x:c r="CL14832" t="str">
        <x:v>Workbook_Formula_Guard</x:v>
      </x:c>
      <x:c r="CM14832" t="str">
        <x:v>B1260</x:v>
      </x:c>
      <x:c r="CN14832" t="str">
        <x:v>N135</x:v>
      </x:c>
      <x:c r="CO14832" t="n">
        <x:f>IFERROR(IF(AND(TYPE('Workbook_Formula_Guard'!B1260)=TYPE(CN14832),ISBLANK('Workbook_Formula_Guard'!B1260)=ISBLANK(CN14832),EXACT('Workbook_Formula_Guard'!B1260,CN14832)),0,1),1)</x:f>
        <x:v>0</x:v>
      </x:c>
    </x:row>
    <x:row r="14833">
      <x:c r="CL14833" t="str">
        <x:v>Workbook_Formula_Guard</x:v>
      </x:c>
      <x:c r="CM14833" t="str">
        <x:v>C1260</x:v>
      </x:c>
      <x:c r="CN14833" t="str">
        <x:v>F:=N134+M135</x:v>
      </x:c>
      <x:c r="CO14833" t="n">
        <x:f>IFERROR(IF(AND(TYPE('Workbook_Formula_Guard'!C1260)=TYPE(CN14833),ISBLANK('Workbook_Formula_Guard'!C1260)=ISBLANK(CN14833),EXACT('Workbook_Formula_Guard'!C1260,CN14833)),0,1),1)</x:f>
        <x:v>0</x:v>
      </x:c>
    </x:row>
    <x:row r="14834">
      <x:c r="CL14834" t="str">
        <x:v>Workbook_Formula_Guard</x:v>
      </x:c>
      <x:c r="CM14834" t="str">
        <x:v>A1261</x:v>
      </x:c>
      <x:c r="CN14834" t="str">
        <x:v>Sensitivity_Analysis</x:v>
      </x:c>
      <x:c r="CO14834" t="n">
        <x:f>IFERROR(IF(AND(TYPE('Workbook_Formula_Guard'!A1261)=TYPE(CN14834),ISBLANK('Workbook_Formula_Guard'!A1261)=ISBLANK(CN14834),EXACT('Workbook_Formula_Guard'!A1261,CN14834)),0,1),1)</x:f>
        <x:v>0</x:v>
      </x:c>
    </x:row>
    <x:row r="14835">
      <x:c r="CL14835" t="str">
        <x:v>Workbook_Formula_Guard</x:v>
      </x:c>
      <x:c r="CM14835" t="str">
        <x:v>B1261</x:v>
      </x:c>
      <x:c r="CN14835" t="str">
        <x:v>O135</x:v>
      </x:c>
      <x:c r="CO14835" t="n">
        <x:f>IFERROR(IF(AND(TYPE('Workbook_Formula_Guard'!B1261)=TYPE(CN14835),ISBLANK('Workbook_Formula_Guard'!B1261)=ISBLANK(CN14835),EXACT('Workbook_Formula_Guard'!B1261,CN14835)),0,1),1)</x:f>
        <x:v>0</x:v>
      </x:c>
    </x:row>
    <x:row r="14836">
      <x:c r="CL14836" t="str">
        <x:v>Workbook_Formula_Guard</x:v>
      </x:c>
      <x:c r="CM14836" t="str">
        <x:v>C1261</x:v>
      </x:c>
      <x:c r="CN14836" t="str">
        <x:v>F:=MAX(0,MIN(M135,$S$110-N134))</x:v>
      </x:c>
      <x:c r="CO14836" t="n">
        <x:f>IFERROR(IF(AND(TYPE('Workbook_Formula_Guard'!C1261)=TYPE(CN14836),ISBLANK('Workbook_Formula_Guard'!C1261)=ISBLANK(CN14836),EXACT('Workbook_Formula_Guard'!C1261,CN14836)),0,1),1)</x:f>
        <x:v>0</x:v>
      </x:c>
    </x:row>
    <x:row r="14837">
      <x:c r="CL14837" t="str">
        <x:v>Workbook_Formula_Guard</x:v>
      </x:c>
      <x:c r="CM14837" t="str">
        <x:v>A1262</x:v>
      </x:c>
      <x:c r="CN14837" t="str">
        <x:v>Sensitivity_Analysis</x:v>
      </x:c>
      <x:c r="CO14837" t="n">
        <x:f>IFERROR(IF(AND(TYPE('Workbook_Formula_Guard'!A1262)=TYPE(CN14837),ISBLANK('Workbook_Formula_Guard'!A1262)=ISBLANK(CN14837),EXACT('Workbook_Formula_Guard'!A1262,CN14837)),0,1),1)</x:f>
        <x:v>0</x:v>
      </x:c>
    </x:row>
    <x:row r="14838">
      <x:c r="CL14838" t="str">
        <x:v>Workbook_Formula_Guard</x:v>
      </x:c>
      <x:c r="CM14838" t="str">
        <x:v>B1262</x:v>
      </x:c>
      <x:c r="CN14838" t="str">
        <x:v>P135</x:v>
      </x:c>
      <x:c r="CO14838" t="n">
        <x:f>IFERROR(IF(AND(TYPE('Workbook_Formula_Guard'!B1262)=TYPE(CN14838),ISBLANK('Workbook_Formula_Guard'!B1262)=ISBLANK(CN14838),EXACT('Workbook_Formula_Guard'!B1262,CN14838)),0,1),1)</x:f>
        <x:v>0</x:v>
      </x:c>
    </x:row>
    <x:row r="14839">
      <x:c r="CL14839" t="str">
        <x:v>Workbook_Formula_Guard</x:v>
      </x:c>
      <x:c r="CM14839" t="str">
        <x:v>C1262</x:v>
      </x:c>
      <x:c r="CN14839" t="str">
        <x:v>F:=O135*L135</x:v>
      </x:c>
      <x:c r="CO14839" t="n">
        <x:f>IFERROR(IF(AND(TYPE('Workbook_Formula_Guard'!C1262)=TYPE(CN14839),ISBLANK('Workbook_Formula_Guard'!C1262)=ISBLANK(CN14839),EXACT('Workbook_Formula_Guard'!C1262,CN14839)),0,1),1)</x:f>
        <x:v>0</x:v>
      </x:c>
    </x:row>
    <x:row r="14840">
      <x:c r="CL14840" t="str">
        <x:v>Workbook_Formula_Guard</x:v>
      </x:c>
      <x:c r="CM14840" t="str">
        <x:v>A1263</x:v>
      </x:c>
      <x:c r="CN14840" t="str">
        <x:v>Sensitivity_Analysis</x:v>
      </x:c>
      <x:c r="CO14840" t="n">
        <x:f>IFERROR(IF(AND(TYPE('Workbook_Formula_Guard'!A1263)=TYPE(CN14840),ISBLANK('Workbook_Formula_Guard'!A1263)=ISBLANK(CN14840),EXACT('Workbook_Formula_Guard'!A1263,CN14840)),0,1),1)</x:f>
        <x:v>0</x:v>
      </x:c>
    </x:row>
    <x:row r="14841">
      <x:c r="CL14841" t="str">
        <x:v>Workbook_Formula_Guard</x:v>
      </x:c>
      <x:c r="CM14841" t="str">
        <x:v>B1263</x:v>
      </x:c>
      <x:c r="CN14841" t="str">
        <x:v>K136</x:v>
      </x:c>
      <x:c r="CO14841" t="n">
        <x:f>IFERROR(IF(AND(TYPE('Workbook_Formula_Guard'!B1263)=TYPE(CN14841),ISBLANK('Workbook_Formula_Guard'!B1263)=ISBLANK(CN14841),EXACT('Workbook_Formula_Guard'!B1263,CN14841)),0,1),1)</x:f>
        <x:v>0</x:v>
      </x:c>
    </x:row>
    <x:row r="14842">
      <x:c r="CL14842" t="str">
        <x:v>Workbook_Formula_Guard</x:v>
      </x:c>
      <x:c r="CM14842" t="str">
        <x:v>C1263</x:v>
      </x:c>
      <x:c r="CN14842" t="str">
        <x:v>F:=TRC!B34</x:v>
      </x:c>
      <x:c r="CO14842" t="n">
        <x:f>IFERROR(IF(AND(TYPE('Workbook_Formula_Guard'!C1263)=TYPE(CN14842),ISBLANK('Workbook_Formula_Guard'!C1263)=ISBLANK(CN14842),EXACT('Workbook_Formula_Guard'!C1263,CN14842)),0,1),1)</x:f>
        <x:v>0</x:v>
      </x:c>
    </x:row>
    <x:row r="14843">
      <x:c r="CL14843" t="str">
        <x:v>Workbook_Formula_Guard</x:v>
      </x:c>
      <x:c r="CM14843" t="str">
        <x:v>A1264</x:v>
      </x:c>
      <x:c r="CN14843" t="str">
        <x:v>Sensitivity_Analysis</x:v>
      </x:c>
      <x:c r="CO14843" t="n">
        <x:f>IFERROR(IF(AND(TYPE('Workbook_Formula_Guard'!A1264)=TYPE(CN14843),ISBLANK('Workbook_Formula_Guard'!A1264)=ISBLANK(CN14843),EXACT('Workbook_Formula_Guard'!A1264,CN14843)),0,1),1)</x:f>
        <x:v>0</x:v>
      </x:c>
    </x:row>
    <x:row r="14844">
      <x:c r="CL14844" t="str">
        <x:v>Workbook_Formula_Guard</x:v>
      </x:c>
      <x:c r="CM14844" t="str">
        <x:v>B1264</x:v>
      </x:c>
      <x:c r="CN14844" t="str">
        <x:v>L136</x:v>
      </x:c>
      <x:c r="CO14844" t="n">
        <x:f>IFERROR(IF(AND(TYPE('Workbook_Formula_Guard'!B1264)=TYPE(CN14844),ISBLANK('Workbook_Formula_Guard'!B1264)=ISBLANK(CN14844),EXACT('Workbook_Formula_Guard'!B1264,CN14844)),0,1),1)</x:f>
        <x:v>0</x:v>
      </x:c>
    </x:row>
    <x:row r="14845">
      <x:c r="CL14845" t="str">
        <x:v>Workbook_Formula_Guard</x:v>
      </x:c>
      <x:c r="CM14845" t="str">
        <x:v>C1264</x:v>
      </x:c>
      <x:c r="CN14845" t="str">
        <x:v>F:=TRC!C34</x:v>
      </x:c>
      <x:c r="CO14845" t="n">
        <x:f>IFERROR(IF(AND(TYPE('Workbook_Formula_Guard'!C1264)=TYPE(CN14845),ISBLANK('Workbook_Formula_Guard'!C1264)=ISBLANK(CN14845),EXACT('Workbook_Formula_Guard'!C1264,CN14845)),0,1),1)</x:f>
        <x:v>0</x:v>
      </x:c>
    </x:row>
    <x:row r="14846">
      <x:c r="CL14846" t="str">
        <x:v>Workbook_Formula_Guard</x:v>
      </x:c>
      <x:c r="CM14846" t="str">
        <x:v>A1265</x:v>
      </x:c>
      <x:c r="CN14846" t="str">
        <x:v>Sensitivity_Analysis</x:v>
      </x:c>
      <x:c r="CO14846" t="n">
        <x:f>IFERROR(IF(AND(TYPE('Workbook_Formula_Guard'!A1265)=TYPE(CN14846),ISBLANK('Workbook_Formula_Guard'!A1265)=ISBLANK(CN14846),EXACT('Workbook_Formula_Guard'!A1265,CN14846)),0,1),1)</x:f>
        <x:v>0</x:v>
      </x:c>
    </x:row>
    <x:row r="14847">
      <x:c r="CL14847" t="str">
        <x:v>Workbook_Formula_Guard</x:v>
      </x:c>
      <x:c r="CM14847" t="str">
        <x:v>B1265</x:v>
      </x:c>
      <x:c r="CN14847" t="str">
        <x:v>M136</x:v>
      </x:c>
      <x:c r="CO14847" t="n">
        <x:f>IFERROR(IF(AND(TYPE('Workbook_Formula_Guard'!B1265)=TYPE(CN14847),ISBLANK('Workbook_Formula_Guard'!B1265)=ISBLANK(CN14847),EXACT('Workbook_Formula_Guard'!B1265,CN14847)),0,1),1)</x:f>
        <x:v>0</x:v>
      </x:c>
    </x:row>
    <x:row r="14848">
      <x:c r="CL14848" t="str">
        <x:v>Workbook_Formula_Guard</x:v>
      </x:c>
      <x:c r="CM14848" t="str">
        <x:v>C1265</x:v>
      </x:c>
      <x:c r="CN14848" t="str">
        <x:v>F:=VLOOKUP(K136,$J$101:$M$107,4,FALSE())</x:v>
      </x:c>
      <x:c r="CO14848" t="n">
        <x:f>IFERROR(IF(AND(TYPE('Workbook_Formula_Guard'!C1265)=TYPE(CN14848),ISBLANK('Workbook_Formula_Guard'!C1265)=ISBLANK(CN14848),EXACT('Workbook_Formula_Guard'!C1265,CN14848)),0,1),1)</x:f>
        <x:v>0</x:v>
      </x:c>
    </x:row>
    <x:row r="14849">
      <x:c r="CL14849" t="str">
        <x:v>Workbook_Formula_Guard</x:v>
      </x:c>
      <x:c r="CM14849" t="str">
        <x:v>A1266</x:v>
      </x:c>
      <x:c r="CN14849" t="str">
        <x:v>Sensitivity_Analysis</x:v>
      </x:c>
      <x:c r="CO14849" t="n">
        <x:f>IFERROR(IF(AND(TYPE('Workbook_Formula_Guard'!A1266)=TYPE(CN14849),ISBLANK('Workbook_Formula_Guard'!A1266)=ISBLANK(CN14849),EXACT('Workbook_Formula_Guard'!A1266,CN14849)),0,1),1)</x:f>
        <x:v>0</x:v>
      </x:c>
    </x:row>
    <x:row r="14850">
      <x:c r="CL14850" t="str">
        <x:v>Workbook_Formula_Guard</x:v>
      </x:c>
      <x:c r="CM14850" t="str">
        <x:v>B1266</x:v>
      </x:c>
      <x:c r="CN14850" t="str">
        <x:v>N136</x:v>
      </x:c>
      <x:c r="CO14850" t="n">
        <x:f>IFERROR(IF(AND(TYPE('Workbook_Formula_Guard'!B1266)=TYPE(CN14850),ISBLANK('Workbook_Formula_Guard'!B1266)=ISBLANK(CN14850),EXACT('Workbook_Formula_Guard'!B1266,CN14850)),0,1),1)</x:f>
        <x:v>0</x:v>
      </x:c>
    </x:row>
    <x:row r="14851">
      <x:c r="CL14851" t="str">
        <x:v>Workbook_Formula_Guard</x:v>
      </x:c>
      <x:c r="CM14851" t="str">
        <x:v>C1266</x:v>
      </x:c>
      <x:c r="CN14851" t="str">
        <x:v>F:=N135+M136</x:v>
      </x:c>
      <x:c r="CO14851" t="n">
        <x:f>IFERROR(IF(AND(TYPE('Workbook_Formula_Guard'!C1266)=TYPE(CN14851),ISBLANK('Workbook_Formula_Guard'!C1266)=ISBLANK(CN14851),EXACT('Workbook_Formula_Guard'!C1266,CN14851)),0,1),1)</x:f>
        <x:v>0</x:v>
      </x:c>
    </x:row>
    <x:row r="14852">
      <x:c r="CL14852" t="str">
        <x:v>Workbook_Formula_Guard</x:v>
      </x:c>
      <x:c r="CM14852" t="str">
        <x:v>A1267</x:v>
      </x:c>
      <x:c r="CN14852" t="str">
        <x:v>Sensitivity_Analysis</x:v>
      </x:c>
      <x:c r="CO14852" t="n">
        <x:f>IFERROR(IF(AND(TYPE('Workbook_Formula_Guard'!A1267)=TYPE(CN14852),ISBLANK('Workbook_Formula_Guard'!A1267)=ISBLANK(CN14852),EXACT('Workbook_Formula_Guard'!A1267,CN14852)),0,1),1)</x:f>
        <x:v>0</x:v>
      </x:c>
    </x:row>
    <x:row r="14853">
      <x:c r="CL14853" t="str">
        <x:v>Workbook_Formula_Guard</x:v>
      </x:c>
      <x:c r="CM14853" t="str">
        <x:v>B1267</x:v>
      </x:c>
      <x:c r="CN14853" t="str">
        <x:v>O136</x:v>
      </x:c>
      <x:c r="CO14853" t="n">
        <x:f>IFERROR(IF(AND(TYPE('Workbook_Formula_Guard'!B1267)=TYPE(CN14853),ISBLANK('Workbook_Formula_Guard'!B1267)=ISBLANK(CN14853),EXACT('Workbook_Formula_Guard'!B1267,CN14853)),0,1),1)</x:f>
        <x:v>0</x:v>
      </x:c>
    </x:row>
    <x:row r="14854">
      <x:c r="CL14854" t="str">
        <x:v>Workbook_Formula_Guard</x:v>
      </x:c>
      <x:c r="CM14854" t="str">
        <x:v>C1267</x:v>
      </x:c>
      <x:c r="CN14854" t="str">
        <x:v>F:=MAX(0,MIN(M136,$S$110-N135))</x:v>
      </x:c>
      <x:c r="CO14854" t="n">
        <x:f>IFERROR(IF(AND(TYPE('Workbook_Formula_Guard'!C1267)=TYPE(CN14854),ISBLANK('Workbook_Formula_Guard'!C1267)=ISBLANK(CN14854),EXACT('Workbook_Formula_Guard'!C1267,CN14854)),0,1),1)</x:f>
        <x:v>0</x:v>
      </x:c>
    </x:row>
    <x:row r="14855">
      <x:c r="CL14855" t="str">
        <x:v>Workbook_Formula_Guard</x:v>
      </x:c>
      <x:c r="CM14855" t="str">
        <x:v>A1268</x:v>
      </x:c>
      <x:c r="CN14855" t="str">
        <x:v>Sensitivity_Analysis</x:v>
      </x:c>
      <x:c r="CO14855" t="n">
        <x:f>IFERROR(IF(AND(TYPE('Workbook_Formula_Guard'!A1268)=TYPE(CN14855),ISBLANK('Workbook_Formula_Guard'!A1268)=ISBLANK(CN14855),EXACT('Workbook_Formula_Guard'!A1268,CN14855)),0,1),1)</x:f>
        <x:v>0</x:v>
      </x:c>
    </x:row>
    <x:row r="14856">
      <x:c r="CL14856" t="str">
        <x:v>Workbook_Formula_Guard</x:v>
      </x:c>
      <x:c r="CM14856" t="str">
        <x:v>B1268</x:v>
      </x:c>
      <x:c r="CN14856" t="str">
        <x:v>P136</x:v>
      </x:c>
      <x:c r="CO14856" t="n">
        <x:f>IFERROR(IF(AND(TYPE('Workbook_Formula_Guard'!B1268)=TYPE(CN14856),ISBLANK('Workbook_Formula_Guard'!B1268)=ISBLANK(CN14856),EXACT('Workbook_Formula_Guard'!B1268,CN14856)),0,1),1)</x:f>
        <x:v>0</x:v>
      </x:c>
    </x:row>
    <x:row r="14857">
      <x:c r="CL14857" t="str">
        <x:v>Workbook_Formula_Guard</x:v>
      </x:c>
      <x:c r="CM14857" t="str">
        <x:v>C1268</x:v>
      </x:c>
      <x:c r="CN14857" t="str">
        <x:v>F:=O136*L136</x:v>
      </x:c>
      <x:c r="CO14857" t="n">
        <x:f>IFERROR(IF(AND(TYPE('Workbook_Formula_Guard'!C1268)=TYPE(CN14857),ISBLANK('Workbook_Formula_Guard'!C1268)=ISBLANK(CN14857),EXACT('Workbook_Formula_Guard'!C1268,CN14857)),0,1),1)</x:f>
        <x:v>0</x:v>
      </x:c>
    </x:row>
    <x:row r="14858">
      <x:c r="CL14858" t="str">
        <x:v>Workbook_Formula_Guard</x:v>
      </x:c>
      <x:c r="CM14858" t="str">
        <x:v>A1269</x:v>
      </x:c>
      <x:c r="CN14858" t="str">
        <x:v>Sensitivity_Analysis</x:v>
      </x:c>
      <x:c r="CO14858" t="n">
        <x:f>IFERROR(IF(AND(TYPE('Workbook_Formula_Guard'!A1269)=TYPE(CN14858),ISBLANK('Workbook_Formula_Guard'!A1269)=ISBLANK(CN14858),EXACT('Workbook_Formula_Guard'!A1269,CN14858)),0,1),1)</x:f>
        <x:v>0</x:v>
      </x:c>
    </x:row>
    <x:row r="14859">
      <x:c r="CL14859" t="str">
        <x:v>Workbook_Formula_Guard</x:v>
      </x:c>
      <x:c r="CM14859" t="str">
        <x:v>B1269</x:v>
      </x:c>
      <x:c r="CN14859" t="str">
        <x:v>K137</x:v>
      </x:c>
      <x:c r="CO14859" t="n">
        <x:f>IFERROR(IF(AND(TYPE('Workbook_Formula_Guard'!B1269)=TYPE(CN14859),ISBLANK('Workbook_Formula_Guard'!B1269)=ISBLANK(CN14859),EXACT('Workbook_Formula_Guard'!B1269,CN14859)),0,1),1)</x:f>
        <x:v>0</x:v>
      </x:c>
    </x:row>
    <x:row r="14860">
      <x:c r="CL14860" t="str">
        <x:v>Workbook_Formula_Guard</x:v>
      </x:c>
      <x:c r="CM14860" t="str">
        <x:v>C1269</x:v>
      </x:c>
      <x:c r="CN14860" t="str">
        <x:v>F:=TRC!B35</x:v>
      </x:c>
      <x:c r="CO14860" t="n">
        <x:f>IFERROR(IF(AND(TYPE('Workbook_Formula_Guard'!C1269)=TYPE(CN14860),ISBLANK('Workbook_Formula_Guard'!C1269)=ISBLANK(CN14860),EXACT('Workbook_Formula_Guard'!C1269,CN14860)),0,1),1)</x:f>
        <x:v>0</x:v>
      </x:c>
    </x:row>
    <x:row r="14861">
      <x:c r="CL14861" t="str">
        <x:v>Workbook_Formula_Guard</x:v>
      </x:c>
      <x:c r="CM14861" t="str">
        <x:v>A1270</x:v>
      </x:c>
      <x:c r="CN14861" t="str">
        <x:v>Sensitivity_Analysis</x:v>
      </x:c>
      <x:c r="CO14861" t="n">
        <x:f>IFERROR(IF(AND(TYPE('Workbook_Formula_Guard'!A1270)=TYPE(CN14861),ISBLANK('Workbook_Formula_Guard'!A1270)=ISBLANK(CN14861),EXACT('Workbook_Formula_Guard'!A1270,CN14861)),0,1),1)</x:f>
        <x:v>0</x:v>
      </x:c>
    </x:row>
    <x:row r="14862">
      <x:c r="CL14862" t="str">
        <x:v>Workbook_Formula_Guard</x:v>
      </x:c>
      <x:c r="CM14862" t="str">
        <x:v>B1270</x:v>
      </x:c>
      <x:c r="CN14862" t="str">
        <x:v>L137</x:v>
      </x:c>
      <x:c r="CO14862" t="n">
        <x:f>IFERROR(IF(AND(TYPE('Workbook_Formula_Guard'!B1270)=TYPE(CN14862),ISBLANK('Workbook_Formula_Guard'!B1270)=ISBLANK(CN14862),EXACT('Workbook_Formula_Guard'!B1270,CN14862)),0,1),1)</x:f>
        <x:v>0</x:v>
      </x:c>
    </x:row>
    <x:row r="14863">
      <x:c r="CL14863" t="str">
        <x:v>Workbook_Formula_Guard</x:v>
      </x:c>
      <x:c r="CM14863" t="str">
        <x:v>C1270</x:v>
      </x:c>
      <x:c r="CN14863" t="str">
        <x:v>F:=TRC!C35</x:v>
      </x:c>
      <x:c r="CO14863" t="n">
        <x:f>IFERROR(IF(AND(TYPE('Workbook_Formula_Guard'!C1270)=TYPE(CN14863),ISBLANK('Workbook_Formula_Guard'!C1270)=ISBLANK(CN14863),EXACT('Workbook_Formula_Guard'!C1270,CN14863)),0,1),1)</x:f>
        <x:v>0</x:v>
      </x:c>
    </x:row>
    <x:row r="14864">
      <x:c r="CL14864" t="str">
        <x:v>Workbook_Formula_Guard</x:v>
      </x:c>
      <x:c r="CM14864" t="str">
        <x:v>A1271</x:v>
      </x:c>
      <x:c r="CN14864" t="str">
        <x:v>Sensitivity_Analysis</x:v>
      </x:c>
      <x:c r="CO14864" t="n">
        <x:f>IFERROR(IF(AND(TYPE('Workbook_Formula_Guard'!A1271)=TYPE(CN14864),ISBLANK('Workbook_Formula_Guard'!A1271)=ISBLANK(CN14864),EXACT('Workbook_Formula_Guard'!A1271,CN14864)),0,1),1)</x:f>
        <x:v>0</x:v>
      </x:c>
    </x:row>
    <x:row r="14865">
      <x:c r="CL14865" t="str">
        <x:v>Workbook_Formula_Guard</x:v>
      </x:c>
      <x:c r="CM14865" t="str">
        <x:v>B1271</x:v>
      </x:c>
      <x:c r="CN14865" t="str">
        <x:v>M137</x:v>
      </x:c>
      <x:c r="CO14865" t="n">
        <x:f>IFERROR(IF(AND(TYPE('Workbook_Formula_Guard'!B1271)=TYPE(CN14865),ISBLANK('Workbook_Formula_Guard'!B1271)=ISBLANK(CN14865),EXACT('Workbook_Formula_Guard'!B1271,CN14865)),0,1),1)</x:f>
        <x:v>0</x:v>
      </x:c>
    </x:row>
    <x:row r="14866">
      <x:c r="CL14866" t="str">
        <x:v>Workbook_Formula_Guard</x:v>
      </x:c>
      <x:c r="CM14866" t="str">
        <x:v>C1271</x:v>
      </x:c>
      <x:c r="CN14866" t="str">
        <x:v>F:=VLOOKUP(K137,$J$101:$M$107,4,FALSE())</x:v>
      </x:c>
      <x:c r="CO14866" t="n">
        <x:f>IFERROR(IF(AND(TYPE('Workbook_Formula_Guard'!C1271)=TYPE(CN14866),ISBLANK('Workbook_Formula_Guard'!C1271)=ISBLANK(CN14866),EXACT('Workbook_Formula_Guard'!C1271,CN14866)),0,1),1)</x:f>
        <x:v>0</x:v>
      </x:c>
    </x:row>
    <x:row r="14867">
      <x:c r="CL14867" t="str">
        <x:v>Workbook_Formula_Guard</x:v>
      </x:c>
      <x:c r="CM14867" t="str">
        <x:v>A1272</x:v>
      </x:c>
      <x:c r="CN14867" t="str">
        <x:v>Sensitivity_Analysis</x:v>
      </x:c>
      <x:c r="CO14867" t="n">
        <x:f>IFERROR(IF(AND(TYPE('Workbook_Formula_Guard'!A1272)=TYPE(CN14867),ISBLANK('Workbook_Formula_Guard'!A1272)=ISBLANK(CN14867),EXACT('Workbook_Formula_Guard'!A1272,CN14867)),0,1),1)</x:f>
        <x:v>0</x:v>
      </x:c>
    </x:row>
    <x:row r="14868">
      <x:c r="CL14868" t="str">
        <x:v>Workbook_Formula_Guard</x:v>
      </x:c>
      <x:c r="CM14868" t="str">
        <x:v>B1272</x:v>
      </x:c>
      <x:c r="CN14868" t="str">
        <x:v>N137</x:v>
      </x:c>
      <x:c r="CO14868" t="n">
        <x:f>IFERROR(IF(AND(TYPE('Workbook_Formula_Guard'!B1272)=TYPE(CN14868),ISBLANK('Workbook_Formula_Guard'!B1272)=ISBLANK(CN14868),EXACT('Workbook_Formula_Guard'!B1272,CN14868)),0,1),1)</x:f>
        <x:v>0</x:v>
      </x:c>
    </x:row>
    <x:row r="14869">
      <x:c r="CL14869" t="str">
        <x:v>Workbook_Formula_Guard</x:v>
      </x:c>
      <x:c r="CM14869" t="str">
        <x:v>C1272</x:v>
      </x:c>
      <x:c r="CN14869" t="str">
        <x:v>F:=N136+M137</x:v>
      </x:c>
      <x:c r="CO14869" t="n">
        <x:f>IFERROR(IF(AND(TYPE('Workbook_Formula_Guard'!C1272)=TYPE(CN14869),ISBLANK('Workbook_Formula_Guard'!C1272)=ISBLANK(CN14869),EXACT('Workbook_Formula_Guard'!C1272,CN14869)),0,1),1)</x:f>
        <x:v>0</x:v>
      </x:c>
    </x:row>
    <x:row r="14870">
      <x:c r="CL14870" t="str">
        <x:v>Workbook_Formula_Guard</x:v>
      </x:c>
      <x:c r="CM14870" t="str">
        <x:v>A1273</x:v>
      </x:c>
      <x:c r="CN14870" t="str">
        <x:v>Sensitivity_Analysis</x:v>
      </x:c>
      <x:c r="CO14870" t="n">
        <x:f>IFERROR(IF(AND(TYPE('Workbook_Formula_Guard'!A1273)=TYPE(CN14870),ISBLANK('Workbook_Formula_Guard'!A1273)=ISBLANK(CN14870),EXACT('Workbook_Formula_Guard'!A1273,CN14870)),0,1),1)</x:f>
        <x:v>0</x:v>
      </x:c>
    </x:row>
    <x:row r="14871">
      <x:c r="CL14871" t="str">
        <x:v>Workbook_Formula_Guard</x:v>
      </x:c>
      <x:c r="CM14871" t="str">
        <x:v>B1273</x:v>
      </x:c>
      <x:c r="CN14871" t="str">
        <x:v>O137</x:v>
      </x:c>
      <x:c r="CO14871" t="n">
        <x:f>IFERROR(IF(AND(TYPE('Workbook_Formula_Guard'!B1273)=TYPE(CN14871),ISBLANK('Workbook_Formula_Guard'!B1273)=ISBLANK(CN14871),EXACT('Workbook_Formula_Guard'!B1273,CN14871)),0,1),1)</x:f>
        <x:v>0</x:v>
      </x:c>
    </x:row>
    <x:row r="14872">
      <x:c r="CL14872" t="str">
        <x:v>Workbook_Formula_Guard</x:v>
      </x:c>
      <x:c r="CM14872" t="str">
        <x:v>C1273</x:v>
      </x:c>
      <x:c r="CN14872" t="str">
        <x:v>F:=MAX(0,MIN(M137,$S$110-N136))</x:v>
      </x:c>
      <x:c r="CO14872" t="n">
        <x:f>IFERROR(IF(AND(TYPE('Workbook_Formula_Guard'!C1273)=TYPE(CN14872),ISBLANK('Workbook_Formula_Guard'!C1273)=ISBLANK(CN14872),EXACT('Workbook_Formula_Guard'!C1273,CN14872)),0,1),1)</x:f>
        <x:v>0</x:v>
      </x:c>
    </x:row>
    <x:row r="14873">
      <x:c r="CL14873" t="str">
        <x:v>Workbook_Formula_Guard</x:v>
      </x:c>
      <x:c r="CM14873" t="str">
        <x:v>A1274</x:v>
      </x:c>
      <x:c r="CN14873" t="str">
        <x:v>Sensitivity_Analysis</x:v>
      </x:c>
      <x:c r="CO14873" t="n">
        <x:f>IFERROR(IF(AND(TYPE('Workbook_Formula_Guard'!A1274)=TYPE(CN14873),ISBLANK('Workbook_Formula_Guard'!A1274)=ISBLANK(CN14873),EXACT('Workbook_Formula_Guard'!A1274,CN14873)),0,1),1)</x:f>
        <x:v>0</x:v>
      </x:c>
    </x:row>
    <x:row r="14874">
      <x:c r="CL14874" t="str">
        <x:v>Workbook_Formula_Guard</x:v>
      </x:c>
      <x:c r="CM14874" t="str">
        <x:v>B1274</x:v>
      </x:c>
      <x:c r="CN14874" t="str">
        <x:v>P137</x:v>
      </x:c>
      <x:c r="CO14874" t="n">
        <x:f>IFERROR(IF(AND(TYPE('Workbook_Formula_Guard'!B1274)=TYPE(CN14874),ISBLANK('Workbook_Formula_Guard'!B1274)=ISBLANK(CN14874),EXACT('Workbook_Formula_Guard'!B1274,CN14874)),0,1),1)</x:f>
        <x:v>0</x:v>
      </x:c>
    </x:row>
    <x:row r="14875">
      <x:c r="CL14875" t="str">
        <x:v>Workbook_Formula_Guard</x:v>
      </x:c>
      <x:c r="CM14875" t="str">
        <x:v>C1274</x:v>
      </x:c>
      <x:c r="CN14875" t="str">
        <x:v>F:=O137*L137</x:v>
      </x:c>
      <x:c r="CO14875" t="n">
        <x:f>IFERROR(IF(AND(TYPE('Workbook_Formula_Guard'!C1274)=TYPE(CN14875),ISBLANK('Workbook_Formula_Guard'!C1274)=ISBLANK(CN14875),EXACT('Workbook_Formula_Guard'!C1274,CN14875)),0,1),1)</x:f>
        <x:v>0</x:v>
      </x:c>
    </x:row>
    <x:row r="14876">
      <x:c r="CL14876" t="str">
        <x:v>Workbook_Formula_Guard</x:v>
      </x:c>
      <x:c r="CM14876" t="str">
        <x:v>A1275</x:v>
      </x:c>
      <x:c r="CN14876" t="str">
        <x:v>Sensitivity_Analysis</x:v>
      </x:c>
      <x:c r="CO14876" t="n">
        <x:f>IFERROR(IF(AND(TYPE('Workbook_Formula_Guard'!A1275)=TYPE(CN14876),ISBLANK('Workbook_Formula_Guard'!A1275)=ISBLANK(CN14876),EXACT('Workbook_Formula_Guard'!A1275,CN14876)),0,1),1)</x:f>
        <x:v>0</x:v>
      </x:c>
    </x:row>
    <x:row r="14877">
      <x:c r="CL14877" t="str">
        <x:v>Workbook_Formula_Guard</x:v>
      </x:c>
      <x:c r="CM14877" t="str">
        <x:v>B1275</x:v>
      </x:c>
      <x:c r="CN14877" t="str">
        <x:v>K138</x:v>
      </x:c>
      <x:c r="CO14877" t="n">
        <x:f>IFERROR(IF(AND(TYPE('Workbook_Formula_Guard'!B1275)=TYPE(CN14877),ISBLANK('Workbook_Formula_Guard'!B1275)=ISBLANK(CN14877),EXACT('Workbook_Formula_Guard'!B1275,CN14877)),0,1),1)</x:f>
        <x:v>0</x:v>
      </x:c>
    </x:row>
    <x:row r="14878">
      <x:c r="CL14878" t="str">
        <x:v>Workbook_Formula_Guard</x:v>
      </x:c>
      <x:c r="CM14878" t="str">
        <x:v>C1275</x:v>
      </x:c>
      <x:c r="CN14878" t="str">
        <x:v>F:=TRC!B36</x:v>
      </x:c>
      <x:c r="CO14878" t="n">
        <x:f>IFERROR(IF(AND(TYPE('Workbook_Formula_Guard'!C1275)=TYPE(CN14878),ISBLANK('Workbook_Formula_Guard'!C1275)=ISBLANK(CN14878),EXACT('Workbook_Formula_Guard'!C1275,CN14878)),0,1),1)</x:f>
        <x:v>0</x:v>
      </x:c>
    </x:row>
    <x:row r="14879">
      <x:c r="CL14879" t="str">
        <x:v>Workbook_Formula_Guard</x:v>
      </x:c>
      <x:c r="CM14879" t="str">
        <x:v>A1276</x:v>
      </x:c>
      <x:c r="CN14879" t="str">
        <x:v>Sensitivity_Analysis</x:v>
      </x:c>
      <x:c r="CO14879" t="n">
        <x:f>IFERROR(IF(AND(TYPE('Workbook_Formula_Guard'!A1276)=TYPE(CN14879),ISBLANK('Workbook_Formula_Guard'!A1276)=ISBLANK(CN14879),EXACT('Workbook_Formula_Guard'!A1276,CN14879)),0,1),1)</x:f>
        <x:v>0</x:v>
      </x:c>
    </x:row>
    <x:row r="14880">
      <x:c r="CL14880" t="str">
        <x:v>Workbook_Formula_Guard</x:v>
      </x:c>
      <x:c r="CM14880" t="str">
        <x:v>B1276</x:v>
      </x:c>
      <x:c r="CN14880" t="str">
        <x:v>L138</x:v>
      </x:c>
      <x:c r="CO14880" t="n">
        <x:f>IFERROR(IF(AND(TYPE('Workbook_Formula_Guard'!B1276)=TYPE(CN14880),ISBLANK('Workbook_Formula_Guard'!B1276)=ISBLANK(CN14880),EXACT('Workbook_Formula_Guard'!B1276,CN14880)),0,1),1)</x:f>
        <x:v>0</x:v>
      </x:c>
    </x:row>
    <x:row r="14881">
      <x:c r="CL14881" t="str">
        <x:v>Workbook_Formula_Guard</x:v>
      </x:c>
      <x:c r="CM14881" t="str">
        <x:v>C1276</x:v>
      </x:c>
      <x:c r="CN14881" t="str">
        <x:v>F:=TRC!C36</x:v>
      </x:c>
      <x:c r="CO14881" t="n">
        <x:f>IFERROR(IF(AND(TYPE('Workbook_Formula_Guard'!C1276)=TYPE(CN14881),ISBLANK('Workbook_Formula_Guard'!C1276)=ISBLANK(CN14881),EXACT('Workbook_Formula_Guard'!C1276,CN14881)),0,1),1)</x:f>
        <x:v>0</x:v>
      </x:c>
    </x:row>
    <x:row r="14882">
      <x:c r="CL14882" t="str">
        <x:v>Workbook_Formula_Guard</x:v>
      </x:c>
      <x:c r="CM14882" t="str">
        <x:v>A1277</x:v>
      </x:c>
      <x:c r="CN14882" t="str">
        <x:v>Sensitivity_Analysis</x:v>
      </x:c>
      <x:c r="CO14882" t="n">
        <x:f>IFERROR(IF(AND(TYPE('Workbook_Formula_Guard'!A1277)=TYPE(CN14882),ISBLANK('Workbook_Formula_Guard'!A1277)=ISBLANK(CN14882),EXACT('Workbook_Formula_Guard'!A1277,CN14882)),0,1),1)</x:f>
        <x:v>0</x:v>
      </x:c>
    </x:row>
    <x:row r="14883">
      <x:c r="CL14883" t="str">
        <x:v>Workbook_Formula_Guard</x:v>
      </x:c>
      <x:c r="CM14883" t="str">
        <x:v>B1277</x:v>
      </x:c>
      <x:c r="CN14883" t="str">
        <x:v>M138</x:v>
      </x:c>
      <x:c r="CO14883" t="n">
        <x:f>IFERROR(IF(AND(TYPE('Workbook_Formula_Guard'!B1277)=TYPE(CN14883),ISBLANK('Workbook_Formula_Guard'!B1277)=ISBLANK(CN14883),EXACT('Workbook_Formula_Guard'!B1277,CN14883)),0,1),1)</x:f>
        <x:v>0</x:v>
      </x:c>
    </x:row>
    <x:row r="14884">
      <x:c r="CL14884" t="str">
        <x:v>Workbook_Formula_Guard</x:v>
      </x:c>
      <x:c r="CM14884" t="str">
        <x:v>C1277</x:v>
      </x:c>
      <x:c r="CN14884" t="str">
        <x:v>F:=VLOOKUP(K138,$J$101:$M$107,4,FALSE())</x:v>
      </x:c>
      <x:c r="CO14884" t="n">
        <x:f>IFERROR(IF(AND(TYPE('Workbook_Formula_Guard'!C1277)=TYPE(CN14884),ISBLANK('Workbook_Formula_Guard'!C1277)=ISBLANK(CN14884),EXACT('Workbook_Formula_Guard'!C1277,CN14884)),0,1),1)</x:f>
        <x:v>0</x:v>
      </x:c>
    </x:row>
    <x:row r="14885">
      <x:c r="CL14885" t="str">
        <x:v>Workbook_Formula_Guard</x:v>
      </x:c>
      <x:c r="CM14885" t="str">
        <x:v>A1278</x:v>
      </x:c>
      <x:c r="CN14885" t="str">
        <x:v>Sensitivity_Analysis</x:v>
      </x:c>
      <x:c r="CO14885" t="n">
        <x:f>IFERROR(IF(AND(TYPE('Workbook_Formula_Guard'!A1278)=TYPE(CN14885),ISBLANK('Workbook_Formula_Guard'!A1278)=ISBLANK(CN14885),EXACT('Workbook_Formula_Guard'!A1278,CN14885)),0,1),1)</x:f>
        <x:v>0</x:v>
      </x:c>
    </x:row>
    <x:row r="14886">
      <x:c r="CL14886" t="str">
        <x:v>Workbook_Formula_Guard</x:v>
      </x:c>
      <x:c r="CM14886" t="str">
        <x:v>B1278</x:v>
      </x:c>
      <x:c r="CN14886" t="str">
        <x:v>N138</x:v>
      </x:c>
      <x:c r="CO14886" t="n">
        <x:f>IFERROR(IF(AND(TYPE('Workbook_Formula_Guard'!B1278)=TYPE(CN14886),ISBLANK('Workbook_Formula_Guard'!B1278)=ISBLANK(CN14886),EXACT('Workbook_Formula_Guard'!B1278,CN14886)),0,1),1)</x:f>
        <x:v>0</x:v>
      </x:c>
    </x:row>
    <x:row r="14887">
      <x:c r="CL14887" t="str">
        <x:v>Workbook_Formula_Guard</x:v>
      </x:c>
      <x:c r="CM14887" t="str">
        <x:v>C1278</x:v>
      </x:c>
      <x:c r="CN14887" t="str">
        <x:v>F:=N137+M138</x:v>
      </x:c>
      <x:c r="CO14887" t="n">
        <x:f>IFERROR(IF(AND(TYPE('Workbook_Formula_Guard'!C1278)=TYPE(CN14887),ISBLANK('Workbook_Formula_Guard'!C1278)=ISBLANK(CN14887),EXACT('Workbook_Formula_Guard'!C1278,CN14887)),0,1),1)</x:f>
        <x:v>0</x:v>
      </x:c>
    </x:row>
    <x:row r="14888">
      <x:c r="CL14888" t="str">
        <x:v>Workbook_Formula_Guard</x:v>
      </x:c>
      <x:c r="CM14888" t="str">
        <x:v>A1279</x:v>
      </x:c>
      <x:c r="CN14888" t="str">
        <x:v>Sensitivity_Analysis</x:v>
      </x:c>
      <x:c r="CO14888" t="n">
        <x:f>IFERROR(IF(AND(TYPE('Workbook_Formula_Guard'!A1279)=TYPE(CN14888),ISBLANK('Workbook_Formula_Guard'!A1279)=ISBLANK(CN14888),EXACT('Workbook_Formula_Guard'!A1279,CN14888)),0,1),1)</x:f>
        <x:v>0</x:v>
      </x:c>
    </x:row>
    <x:row r="14889">
      <x:c r="CL14889" t="str">
        <x:v>Workbook_Formula_Guard</x:v>
      </x:c>
      <x:c r="CM14889" t="str">
        <x:v>B1279</x:v>
      </x:c>
      <x:c r="CN14889" t="str">
        <x:v>O138</x:v>
      </x:c>
      <x:c r="CO14889" t="n">
        <x:f>IFERROR(IF(AND(TYPE('Workbook_Formula_Guard'!B1279)=TYPE(CN14889),ISBLANK('Workbook_Formula_Guard'!B1279)=ISBLANK(CN14889),EXACT('Workbook_Formula_Guard'!B1279,CN14889)),0,1),1)</x:f>
        <x:v>0</x:v>
      </x:c>
    </x:row>
    <x:row r="14890">
      <x:c r="CL14890" t="str">
        <x:v>Workbook_Formula_Guard</x:v>
      </x:c>
      <x:c r="CM14890" t="str">
        <x:v>C1279</x:v>
      </x:c>
      <x:c r="CN14890" t="str">
        <x:v>F:=MAX(0,MIN(M138,$S$110-N137))</x:v>
      </x:c>
      <x:c r="CO14890" t="n">
        <x:f>IFERROR(IF(AND(TYPE('Workbook_Formula_Guard'!C1279)=TYPE(CN14890),ISBLANK('Workbook_Formula_Guard'!C1279)=ISBLANK(CN14890),EXACT('Workbook_Formula_Guard'!C1279,CN14890)),0,1),1)</x:f>
        <x:v>0</x:v>
      </x:c>
    </x:row>
    <x:row r="14891">
      <x:c r="CL14891" t="str">
        <x:v>Workbook_Formula_Guard</x:v>
      </x:c>
      <x:c r="CM14891" t="str">
        <x:v>A1280</x:v>
      </x:c>
      <x:c r="CN14891" t="str">
        <x:v>Sensitivity_Analysis</x:v>
      </x:c>
      <x:c r="CO14891" t="n">
        <x:f>IFERROR(IF(AND(TYPE('Workbook_Formula_Guard'!A1280)=TYPE(CN14891),ISBLANK('Workbook_Formula_Guard'!A1280)=ISBLANK(CN14891),EXACT('Workbook_Formula_Guard'!A1280,CN14891)),0,1),1)</x:f>
        <x:v>0</x:v>
      </x:c>
    </x:row>
    <x:row r="14892">
      <x:c r="CL14892" t="str">
        <x:v>Workbook_Formula_Guard</x:v>
      </x:c>
      <x:c r="CM14892" t="str">
        <x:v>B1280</x:v>
      </x:c>
      <x:c r="CN14892" t="str">
        <x:v>P138</x:v>
      </x:c>
      <x:c r="CO14892" t="n">
        <x:f>IFERROR(IF(AND(TYPE('Workbook_Formula_Guard'!B1280)=TYPE(CN14892),ISBLANK('Workbook_Formula_Guard'!B1280)=ISBLANK(CN14892),EXACT('Workbook_Formula_Guard'!B1280,CN14892)),0,1),1)</x:f>
        <x:v>0</x:v>
      </x:c>
    </x:row>
    <x:row r="14893">
      <x:c r="CL14893" t="str">
        <x:v>Workbook_Formula_Guard</x:v>
      </x:c>
      <x:c r="CM14893" t="str">
        <x:v>C1280</x:v>
      </x:c>
      <x:c r="CN14893" t="str">
        <x:v>F:=O138*L138</x:v>
      </x:c>
      <x:c r="CO14893" t="n">
        <x:f>IFERROR(IF(AND(TYPE('Workbook_Formula_Guard'!C1280)=TYPE(CN14893),ISBLANK('Workbook_Formula_Guard'!C1280)=ISBLANK(CN14893),EXACT('Workbook_Formula_Guard'!C1280,CN14893)),0,1),1)</x:f>
        <x:v>0</x:v>
      </x:c>
    </x:row>
    <x:row r="14894">
      <x:c r="CL14894" t="str">
        <x:v>Workbook_Formula_Guard</x:v>
      </x:c>
      <x:c r="CM14894" t="str">
        <x:v>A1281</x:v>
      </x:c>
      <x:c r="CN14894" t="str">
        <x:v>Sensitivity_Analysis</x:v>
      </x:c>
      <x:c r="CO14894" t="n">
        <x:f>IFERROR(IF(AND(TYPE('Workbook_Formula_Guard'!A1281)=TYPE(CN14894),ISBLANK('Workbook_Formula_Guard'!A1281)=ISBLANK(CN14894),EXACT('Workbook_Formula_Guard'!A1281,CN14894)),0,1),1)</x:f>
        <x:v>0</x:v>
      </x:c>
    </x:row>
    <x:row r="14895">
      <x:c r="CL14895" t="str">
        <x:v>Workbook_Formula_Guard</x:v>
      </x:c>
      <x:c r="CM14895" t="str">
        <x:v>B1281</x:v>
      </x:c>
      <x:c r="CN14895" t="str">
        <x:v>K139</x:v>
      </x:c>
      <x:c r="CO14895" t="n">
        <x:f>IFERROR(IF(AND(TYPE('Workbook_Formula_Guard'!B1281)=TYPE(CN14895),ISBLANK('Workbook_Formula_Guard'!B1281)=ISBLANK(CN14895),EXACT('Workbook_Formula_Guard'!B1281,CN14895)),0,1),1)</x:f>
        <x:v>0</x:v>
      </x:c>
    </x:row>
    <x:row r="14896">
      <x:c r="CL14896" t="str">
        <x:v>Workbook_Formula_Guard</x:v>
      </x:c>
      <x:c r="CM14896" t="str">
        <x:v>C1281</x:v>
      </x:c>
      <x:c r="CN14896" t="str">
        <x:v>F:=TRC!B37</x:v>
      </x:c>
      <x:c r="CO14896" t="n">
        <x:f>IFERROR(IF(AND(TYPE('Workbook_Formula_Guard'!C1281)=TYPE(CN14896),ISBLANK('Workbook_Formula_Guard'!C1281)=ISBLANK(CN14896),EXACT('Workbook_Formula_Guard'!C1281,CN14896)),0,1),1)</x:f>
        <x:v>0</x:v>
      </x:c>
    </x:row>
    <x:row r="14897">
      <x:c r="CL14897" t="str">
        <x:v>Workbook_Formula_Guard</x:v>
      </x:c>
      <x:c r="CM14897" t="str">
        <x:v>A1282</x:v>
      </x:c>
      <x:c r="CN14897" t="str">
        <x:v>Sensitivity_Analysis</x:v>
      </x:c>
      <x:c r="CO14897" t="n">
        <x:f>IFERROR(IF(AND(TYPE('Workbook_Formula_Guard'!A1282)=TYPE(CN14897),ISBLANK('Workbook_Formula_Guard'!A1282)=ISBLANK(CN14897),EXACT('Workbook_Formula_Guard'!A1282,CN14897)),0,1),1)</x:f>
        <x:v>0</x:v>
      </x:c>
    </x:row>
    <x:row r="14898">
      <x:c r="CL14898" t="str">
        <x:v>Workbook_Formula_Guard</x:v>
      </x:c>
      <x:c r="CM14898" t="str">
        <x:v>B1282</x:v>
      </x:c>
      <x:c r="CN14898" t="str">
        <x:v>L139</x:v>
      </x:c>
      <x:c r="CO14898" t="n">
        <x:f>IFERROR(IF(AND(TYPE('Workbook_Formula_Guard'!B1282)=TYPE(CN14898),ISBLANK('Workbook_Formula_Guard'!B1282)=ISBLANK(CN14898),EXACT('Workbook_Formula_Guard'!B1282,CN14898)),0,1),1)</x:f>
        <x:v>0</x:v>
      </x:c>
    </x:row>
    <x:row r="14899">
      <x:c r="CL14899" t="str">
        <x:v>Workbook_Formula_Guard</x:v>
      </x:c>
      <x:c r="CM14899" t="str">
        <x:v>C1282</x:v>
      </x:c>
      <x:c r="CN14899" t="str">
        <x:v>F:=TRC!C37</x:v>
      </x:c>
      <x:c r="CO14899" t="n">
        <x:f>IFERROR(IF(AND(TYPE('Workbook_Formula_Guard'!C1282)=TYPE(CN14899),ISBLANK('Workbook_Formula_Guard'!C1282)=ISBLANK(CN14899),EXACT('Workbook_Formula_Guard'!C1282,CN14899)),0,1),1)</x:f>
        <x:v>0</x:v>
      </x:c>
    </x:row>
    <x:row r="14900">
      <x:c r="CL14900" t="str">
        <x:v>Workbook_Formula_Guard</x:v>
      </x:c>
      <x:c r="CM14900" t="str">
        <x:v>A1283</x:v>
      </x:c>
      <x:c r="CN14900" t="str">
        <x:v>Sensitivity_Analysis</x:v>
      </x:c>
      <x:c r="CO14900" t="n">
        <x:f>IFERROR(IF(AND(TYPE('Workbook_Formula_Guard'!A1283)=TYPE(CN14900),ISBLANK('Workbook_Formula_Guard'!A1283)=ISBLANK(CN14900),EXACT('Workbook_Formula_Guard'!A1283,CN14900)),0,1),1)</x:f>
        <x:v>0</x:v>
      </x:c>
    </x:row>
    <x:row r="14901">
      <x:c r="CL14901" t="str">
        <x:v>Workbook_Formula_Guard</x:v>
      </x:c>
      <x:c r="CM14901" t="str">
        <x:v>B1283</x:v>
      </x:c>
      <x:c r="CN14901" t="str">
        <x:v>M139</x:v>
      </x:c>
      <x:c r="CO14901" t="n">
        <x:f>IFERROR(IF(AND(TYPE('Workbook_Formula_Guard'!B1283)=TYPE(CN14901),ISBLANK('Workbook_Formula_Guard'!B1283)=ISBLANK(CN14901),EXACT('Workbook_Formula_Guard'!B1283,CN14901)),0,1),1)</x:f>
        <x:v>0</x:v>
      </x:c>
    </x:row>
    <x:row r="14902">
      <x:c r="CL14902" t="str">
        <x:v>Workbook_Formula_Guard</x:v>
      </x:c>
      <x:c r="CM14902" t="str">
        <x:v>C1283</x:v>
      </x:c>
      <x:c r="CN14902" t="str">
        <x:v>F:=VLOOKUP(K139,$J$101:$M$107,4,FALSE())</x:v>
      </x:c>
      <x:c r="CO14902" t="n">
        <x:f>IFERROR(IF(AND(TYPE('Workbook_Formula_Guard'!C1283)=TYPE(CN14902),ISBLANK('Workbook_Formula_Guard'!C1283)=ISBLANK(CN14902),EXACT('Workbook_Formula_Guard'!C1283,CN14902)),0,1),1)</x:f>
        <x:v>0</x:v>
      </x:c>
    </x:row>
    <x:row r="14903">
      <x:c r="CL14903" t="str">
        <x:v>Workbook_Formula_Guard</x:v>
      </x:c>
      <x:c r="CM14903" t="str">
        <x:v>A1284</x:v>
      </x:c>
      <x:c r="CN14903" t="str">
        <x:v>Sensitivity_Analysis</x:v>
      </x:c>
      <x:c r="CO14903" t="n">
        <x:f>IFERROR(IF(AND(TYPE('Workbook_Formula_Guard'!A1284)=TYPE(CN14903),ISBLANK('Workbook_Formula_Guard'!A1284)=ISBLANK(CN14903),EXACT('Workbook_Formula_Guard'!A1284,CN14903)),0,1),1)</x:f>
        <x:v>0</x:v>
      </x:c>
    </x:row>
    <x:row r="14904">
      <x:c r="CL14904" t="str">
        <x:v>Workbook_Formula_Guard</x:v>
      </x:c>
      <x:c r="CM14904" t="str">
        <x:v>B1284</x:v>
      </x:c>
      <x:c r="CN14904" t="str">
        <x:v>N139</x:v>
      </x:c>
      <x:c r="CO14904" t="n">
        <x:f>IFERROR(IF(AND(TYPE('Workbook_Formula_Guard'!B1284)=TYPE(CN14904),ISBLANK('Workbook_Formula_Guard'!B1284)=ISBLANK(CN14904),EXACT('Workbook_Formula_Guard'!B1284,CN14904)),0,1),1)</x:f>
        <x:v>0</x:v>
      </x:c>
    </x:row>
    <x:row r="14905">
      <x:c r="CL14905" t="str">
        <x:v>Workbook_Formula_Guard</x:v>
      </x:c>
      <x:c r="CM14905" t="str">
        <x:v>C1284</x:v>
      </x:c>
      <x:c r="CN14905" t="str">
        <x:v>F:=N138+M139</x:v>
      </x:c>
      <x:c r="CO14905" t="n">
        <x:f>IFERROR(IF(AND(TYPE('Workbook_Formula_Guard'!C1284)=TYPE(CN14905),ISBLANK('Workbook_Formula_Guard'!C1284)=ISBLANK(CN14905),EXACT('Workbook_Formula_Guard'!C1284,CN14905)),0,1),1)</x:f>
        <x:v>0</x:v>
      </x:c>
    </x:row>
    <x:row r="14906">
      <x:c r="CL14906" t="str">
        <x:v>Workbook_Formula_Guard</x:v>
      </x:c>
      <x:c r="CM14906" t="str">
        <x:v>A1285</x:v>
      </x:c>
      <x:c r="CN14906" t="str">
        <x:v>Sensitivity_Analysis</x:v>
      </x:c>
      <x:c r="CO14906" t="n">
        <x:f>IFERROR(IF(AND(TYPE('Workbook_Formula_Guard'!A1285)=TYPE(CN14906),ISBLANK('Workbook_Formula_Guard'!A1285)=ISBLANK(CN14906),EXACT('Workbook_Formula_Guard'!A1285,CN14906)),0,1),1)</x:f>
        <x:v>0</x:v>
      </x:c>
    </x:row>
    <x:row r="14907">
      <x:c r="CL14907" t="str">
        <x:v>Workbook_Formula_Guard</x:v>
      </x:c>
      <x:c r="CM14907" t="str">
        <x:v>B1285</x:v>
      </x:c>
      <x:c r="CN14907" t="str">
        <x:v>O139</x:v>
      </x:c>
      <x:c r="CO14907" t="n">
        <x:f>IFERROR(IF(AND(TYPE('Workbook_Formula_Guard'!B1285)=TYPE(CN14907),ISBLANK('Workbook_Formula_Guard'!B1285)=ISBLANK(CN14907),EXACT('Workbook_Formula_Guard'!B1285,CN14907)),0,1),1)</x:f>
        <x:v>0</x:v>
      </x:c>
    </x:row>
    <x:row r="14908">
      <x:c r="CL14908" t="str">
        <x:v>Workbook_Formula_Guard</x:v>
      </x:c>
      <x:c r="CM14908" t="str">
        <x:v>C1285</x:v>
      </x:c>
      <x:c r="CN14908" t="str">
        <x:v>F:=MAX(0,MIN(M139,$S$110-N138))</x:v>
      </x:c>
      <x:c r="CO14908" t="n">
        <x:f>IFERROR(IF(AND(TYPE('Workbook_Formula_Guard'!C1285)=TYPE(CN14908),ISBLANK('Workbook_Formula_Guard'!C1285)=ISBLANK(CN14908),EXACT('Workbook_Formula_Guard'!C1285,CN14908)),0,1),1)</x:f>
        <x:v>0</x:v>
      </x:c>
    </x:row>
    <x:row r="14909">
      <x:c r="CL14909" t="str">
        <x:v>Workbook_Formula_Guard</x:v>
      </x:c>
      <x:c r="CM14909" t="str">
        <x:v>A1286</x:v>
      </x:c>
      <x:c r="CN14909" t="str">
        <x:v>Sensitivity_Analysis</x:v>
      </x:c>
      <x:c r="CO14909" t="n">
        <x:f>IFERROR(IF(AND(TYPE('Workbook_Formula_Guard'!A1286)=TYPE(CN14909),ISBLANK('Workbook_Formula_Guard'!A1286)=ISBLANK(CN14909),EXACT('Workbook_Formula_Guard'!A1286,CN14909)),0,1),1)</x:f>
        <x:v>0</x:v>
      </x:c>
    </x:row>
    <x:row r="14910">
      <x:c r="CL14910" t="str">
        <x:v>Workbook_Formula_Guard</x:v>
      </x:c>
      <x:c r="CM14910" t="str">
        <x:v>B1286</x:v>
      </x:c>
      <x:c r="CN14910" t="str">
        <x:v>P139</x:v>
      </x:c>
      <x:c r="CO14910" t="n">
        <x:f>IFERROR(IF(AND(TYPE('Workbook_Formula_Guard'!B1286)=TYPE(CN14910),ISBLANK('Workbook_Formula_Guard'!B1286)=ISBLANK(CN14910),EXACT('Workbook_Formula_Guard'!B1286,CN14910)),0,1),1)</x:f>
        <x:v>0</x:v>
      </x:c>
    </x:row>
    <x:row r="14911">
      <x:c r="CL14911" t="str">
        <x:v>Workbook_Formula_Guard</x:v>
      </x:c>
      <x:c r="CM14911" t="str">
        <x:v>C1286</x:v>
      </x:c>
      <x:c r="CN14911" t="str">
        <x:v>F:=O139*L139</x:v>
      </x:c>
      <x:c r="CO14911" t="n">
        <x:f>IFERROR(IF(AND(TYPE('Workbook_Formula_Guard'!C1286)=TYPE(CN14911),ISBLANK('Workbook_Formula_Guard'!C1286)=ISBLANK(CN14911),EXACT('Workbook_Formula_Guard'!C1286,CN14911)),0,1),1)</x:f>
        <x:v>0</x:v>
      </x:c>
    </x:row>
    <x:row r="14912">
      <x:c r="CL14912" t="str">
        <x:v>Workbook_Formula_Guard</x:v>
      </x:c>
      <x:c r="CM14912" t="str">
        <x:v>A1287</x:v>
      </x:c>
      <x:c r="CN14912" t="str">
        <x:v>Sensitivity_Analysis</x:v>
      </x:c>
      <x:c r="CO14912" t="n">
        <x:f>IFERROR(IF(AND(TYPE('Workbook_Formula_Guard'!A1287)=TYPE(CN14912),ISBLANK('Workbook_Formula_Guard'!A1287)=ISBLANK(CN14912),EXACT('Workbook_Formula_Guard'!A1287,CN14912)),0,1),1)</x:f>
        <x:v>0</x:v>
      </x:c>
    </x:row>
    <x:row r="14913">
      <x:c r="CL14913" t="str">
        <x:v>Workbook_Formula_Guard</x:v>
      </x:c>
      <x:c r="CM14913" t="str">
        <x:v>B1287</x:v>
      </x:c>
      <x:c r="CN14913" t="str">
        <x:v>S141</x:v>
      </x:c>
      <x:c r="CO14913" t="n">
        <x:f>IFERROR(IF(AND(TYPE('Workbook_Formula_Guard'!B1287)=TYPE(CN14913),ISBLANK('Workbook_Formula_Guard'!B1287)=ISBLANK(CN14913),EXACT('Workbook_Formula_Guard'!B1287,CN14913)),0,1),1)</x:f>
        <x:v>0</x:v>
      </x:c>
    </x:row>
    <x:row r="14914">
      <x:c r="CL14914" t="str">
        <x:v>Workbook_Formula_Guard</x:v>
      </x:c>
      <x:c r="CM14914" t="str">
        <x:v>C1287</x:v>
      </x:c>
      <x:c r="CN14914" t="str">
        <x:v>F:=SUM(P133:P139)/$S$110</x:v>
      </x:c>
      <x:c r="CO14914" t="n">
        <x:f>IFERROR(IF(AND(TYPE('Workbook_Formula_Guard'!C1287)=TYPE(CN14914),ISBLANK('Workbook_Formula_Guard'!C1287)=ISBLANK(CN14914),EXACT('Workbook_Formula_Guard'!C1287,CN14914)),0,1),1)</x:f>
        <x:v>0</x:v>
      </x:c>
    </x:row>
    <x:row r="14915">
      <x:c r="CL14915" t="str">
        <x:v>Workbook_Formula_Guard</x:v>
      </x:c>
      <x:c r="CM14915" t="str">
        <x:v>A1288</x:v>
      </x:c>
      <x:c r="CN14915" t="str">
        <x:v>Sensitivity_Analysis</x:v>
      </x:c>
      <x:c r="CO14915" t="n">
        <x:f>IFERROR(IF(AND(TYPE('Workbook_Formula_Guard'!A1288)=TYPE(CN14915),ISBLANK('Workbook_Formula_Guard'!A1288)=ISBLANK(CN14915),EXACT('Workbook_Formula_Guard'!A1288,CN14915)),0,1),1)</x:f>
        <x:v>0</x:v>
      </x:c>
    </x:row>
    <x:row r="14916">
      <x:c r="CL14916" t="str">
        <x:v>Workbook_Formula_Guard</x:v>
      </x:c>
      <x:c r="CM14916" t="str">
        <x:v>B1288</x:v>
      </x:c>
      <x:c r="CN14916" t="str">
        <x:v>S142</x:v>
      </x:c>
      <x:c r="CO14916" t="n">
        <x:f>IFERROR(IF(AND(TYPE('Workbook_Formula_Guard'!B1288)=TYPE(CN14916),ISBLANK('Workbook_Formula_Guard'!B1288)=ISBLANK(CN14916),EXACT('Workbook_Formula_Guard'!B1288,CN14916)),0,1),1)</x:f>
        <x:v>0</x:v>
      </x:c>
    </x:row>
    <x:row r="14917">
      <x:c r="CL14917" t="str">
        <x:v>Workbook_Formula_Guard</x:v>
      </x:c>
      <x:c r="CM14917" t="str">
        <x:v>C1288</x:v>
      </x:c>
      <x:c r="CN14917" t="str">
        <x:v>F:=IF(S141&lt;=$S$111,"PASS","FAIL")</x:v>
      </x:c>
      <x:c r="CO14917" t="n">
        <x:f>IFERROR(IF(AND(TYPE('Workbook_Formula_Guard'!C1288)=TYPE(CN14917),ISBLANK('Workbook_Formula_Guard'!C1288)=ISBLANK(CN14917),EXACT('Workbook_Formula_Guard'!C1288,CN14917)),0,1),1)</x:f>
        <x:v>0</x:v>
      </x:c>
    </x:row>
    <x:row r="14918">
      <x:c r="CL14918" t="str">
        <x:v>Workbook_Formula_Guard</x:v>
      </x:c>
      <x:c r="CM14918" t="str">
        <x:v>A1289</x:v>
      </x:c>
      <x:c r="CN14918" t="str">
        <x:v>Sensitivity_Analysis</x:v>
      </x:c>
      <x:c r="CO14918" t="n">
        <x:f>IFERROR(IF(AND(TYPE('Workbook_Formula_Guard'!A1289)=TYPE(CN14918),ISBLANK('Workbook_Formula_Guard'!A1289)=ISBLANK(CN14918),EXACT('Workbook_Formula_Guard'!A1289,CN14918)),0,1),1)</x:f>
        <x:v>0</x:v>
      </x:c>
    </x:row>
    <x:row r="14919">
      <x:c r="CL14919" t="str">
        <x:v>Workbook_Formula_Guard</x:v>
      </x:c>
      <x:c r="CM14919" t="str">
        <x:v>B1289</x:v>
      </x:c>
      <x:c r="CN14919" t="str">
        <x:v>K153</x:v>
      </x:c>
      <x:c r="CO14919" t="n">
        <x:f>IFERROR(IF(AND(TYPE('Workbook_Formula_Guard'!B1289)=TYPE(CN14919),ISBLANK('Workbook_Formula_Guard'!B1289)=ISBLANK(CN14919),EXACT('Workbook_Formula_Guard'!B1289,CN14919)),0,1),1)</x:f>
        <x:v>0</x:v>
      </x:c>
    </x:row>
    <x:row r="14920">
      <x:c r="CL14920" t="str">
        <x:v>Workbook_Formula_Guard</x:v>
      </x:c>
      <x:c r="CM14920" t="str">
        <x:v>C1289</x:v>
      </x:c>
      <x:c r="CN14920" t="str">
        <x:v>F:=TRC!B15</x:v>
      </x:c>
      <x:c r="CO14920" t="n">
        <x:f>IFERROR(IF(AND(TYPE('Workbook_Formula_Guard'!C1289)=TYPE(CN14920),ISBLANK('Workbook_Formula_Guard'!C1289)=ISBLANK(CN14920),EXACT('Workbook_Formula_Guard'!C1289,CN14920)),0,1),1)</x:f>
        <x:v>0</x:v>
      </x:c>
    </x:row>
    <x:row r="14921">
      <x:c r="CL14921" t="str">
        <x:v>Workbook_Formula_Guard</x:v>
      </x:c>
      <x:c r="CM14921" t="str">
        <x:v>A1290</x:v>
      </x:c>
      <x:c r="CN14921" t="str">
        <x:v>Sensitivity_Analysis</x:v>
      </x:c>
      <x:c r="CO14921" t="n">
        <x:f>IFERROR(IF(AND(TYPE('Workbook_Formula_Guard'!A1290)=TYPE(CN14921),ISBLANK('Workbook_Formula_Guard'!A1290)=ISBLANK(CN14921),EXACT('Workbook_Formula_Guard'!A1290,CN14921)),0,1),1)</x:f>
        <x:v>0</x:v>
      </x:c>
    </x:row>
    <x:row r="14922">
      <x:c r="CL14922" t="str">
        <x:v>Workbook_Formula_Guard</x:v>
      </x:c>
      <x:c r="CM14922" t="str">
        <x:v>B1290</x:v>
      </x:c>
      <x:c r="CN14922" t="str">
        <x:v>L153</x:v>
      </x:c>
      <x:c r="CO14922" t="n">
        <x:f>IFERROR(IF(AND(TYPE('Workbook_Formula_Guard'!B1290)=TYPE(CN14922),ISBLANK('Workbook_Formula_Guard'!B1290)=ISBLANK(CN14922),EXACT('Workbook_Formula_Guard'!B1290,CN14922)),0,1),1)</x:f>
        <x:v>0</x:v>
      </x:c>
    </x:row>
    <x:row r="14923">
      <x:c r="CL14923" t="str">
        <x:v>Workbook_Formula_Guard</x:v>
      </x:c>
      <x:c r="CM14923" t="str">
        <x:v>C1290</x:v>
      </x:c>
      <x:c r="CN14923" t="str">
        <x:v>F:=TRC!C15</x:v>
      </x:c>
      <x:c r="CO14923" t="n">
        <x:f>IFERROR(IF(AND(TYPE('Workbook_Formula_Guard'!C1290)=TYPE(CN14923),ISBLANK('Workbook_Formula_Guard'!C1290)=ISBLANK(CN14923),EXACT('Workbook_Formula_Guard'!C1290,CN14923)),0,1),1)</x:f>
        <x:v>0</x:v>
      </x:c>
    </x:row>
    <x:row r="14924">
      <x:c r="CL14924" t="str">
        <x:v>Workbook_Formula_Guard</x:v>
      </x:c>
      <x:c r="CM14924" t="str">
        <x:v>A1291</x:v>
      </x:c>
      <x:c r="CN14924" t="str">
        <x:v>Sensitivity_Analysis</x:v>
      </x:c>
      <x:c r="CO14924" t="n">
        <x:f>IFERROR(IF(AND(TYPE('Workbook_Formula_Guard'!A1291)=TYPE(CN14924),ISBLANK('Workbook_Formula_Guard'!A1291)=ISBLANK(CN14924),EXACT('Workbook_Formula_Guard'!A1291,CN14924)),0,1),1)</x:f>
        <x:v>0</x:v>
      </x:c>
    </x:row>
    <x:row r="14925">
      <x:c r="CL14925" t="str">
        <x:v>Workbook_Formula_Guard</x:v>
      </x:c>
      <x:c r="CM14925" t="str">
        <x:v>B1291</x:v>
      </x:c>
      <x:c r="CN14925" t="str">
        <x:v>M153</x:v>
      </x:c>
      <x:c r="CO14925" t="n">
        <x:f>IFERROR(IF(AND(TYPE('Workbook_Formula_Guard'!B1291)=TYPE(CN14925),ISBLANK('Workbook_Formula_Guard'!B1291)=ISBLANK(CN14925),EXACT('Workbook_Formula_Guard'!B1291,CN14925)),0,1),1)</x:f>
        <x:v>0</x:v>
      </x:c>
    </x:row>
    <x:row r="14926">
      <x:c r="CL14926" t="str">
        <x:v>Workbook_Formula_Guard</x:v>
      </x:c>
      <x:c r="CM14926" t="str">
        <x:v>C1291</x:v>
      </x:c>
      <x:c r="CN14926" t="str">
        <x:v>F:=VLOOKUP(K153,$J$101:$O$107,6,FALSE())</x:v>
      </x:c>
      <x:c r="CO14926" t="n">
        <x:f>IFERROR(IF(AND(TYPE('Workbook_Formula_Guard'!C1291)=TYPE(CN14926),ISBLANK('Workbook_Formula_Guard'!C1291)=ISBLANK(CN14926),EXACT('Workbook_Formula_Guard'!C1291,CN14926)),0,1),1)</x:f>
        <x:v>0</x:v>
      </x:c>
    </x:row>
    <x:row r="14927">
      <x:c r="CL14927" t="str">
        <x:v>Workbook_Formula_Guard</x:v>
      </x:c>
      <x:c r="CM14927" t="str">
        <x:v>A1292</x:v>
      </x:c>
      <x:c r="CN14927" t="str">
        <x:v>Sensitivity_Analysis</x:v>
      </x:c>
      <x:c r="CO14927" t="n">
        <x:f>IFERROR(IF(AND(TYPE('Workbook_Formula_Guard'!A1292)=TYPE(CN14927),ISBLANK('Workbook_Formula_Guard'!A1292)=ISBLANK(CN14927),EXACT('Workbook_Formula_Guard'!A1292,CN14927)),0,1),1)</x:f>
        <x:v>0</x:v>
      </x:c>
    </x:row>
    <x:row r="14928">
      <x:c r="CL14928" t="str">
        <x:v>Workbook_Formula_Guard</x:v>
      </x:c>
      <x:c r="CM14928" t="str">
        <x:v>B1292</x:v>
      </x:c>
      <x:c r="CN14928" t="str">
        <x:v>N153</x:v>
      </x:c>
      <x:c r="CO14928" t="n">
        <x:f>IFERROR(IF(AND(TYPE('Workbook_Formula_Guard'!B1292)=TYPE(CN14928),ISBLANK('Workbook_Formula_Guard'!B1292)=ISBLANK(CN14928),EXACT('Workbook_Formula_Guard'!B1292,CN14928)),0,1),1)</x:f>
        <x:v>0</x:v>
      </x:c>
    </x:row>
    <x:row r="14929">
      <x:c r="CL14929" t="str">
        <x:v>Workbook_Formula_Guard</x:v>
      </x:c>
      <x:c r="CM14929" t="str">
        <x:v>C1292</x:v>
      </x:c>
      <x:c r="CN14929" t="str">
        <x:v>F:=M153</x:v>
      </x:c>
      <x:c r="CO14929" t="n">
        <x:f>IFERROR(IF(AND(TYPE('Workbook_Formula_Guard'!C1292)=TYPE(CN14929),ISBLANK('Workbook_Formula_Guard'!C1292)=ISBLANK(CN14929),EXACT('Workbook_Formula_Guard'!C1292,CN14929)),0,1),1)</x:f>
        <x:v>0</x:v>
      </x:c>
    </x:row>
    <x:row r="14930">
      <x:c r="CL14930" t="str">
        <x:v>Workbook_Formula_Guard</x:v>
      </x:c>
      <x:c r="CM14930" t="str">
        <x:v>A1293</x:v>
      </x:c>
      <x:c r="CN14930" t="str">
        <x:v>Sensitivity_Analysis</x:v>
      </x:c>
      <x:c r="CO14930" t="n">
        <x:f>IFERROR(IF(AND(TYPE('Workbook_Formula_Guard'!A1293)=TYPE(CN14930),ISBLANK('Workbook_Formula_Guard'!A1293)=ISBLANK(CN14930),EXACT('Workbook_Formula_Guard'!A1293,CN14930)),0,1),1)</x:f>
        <x:v>0</x:v>
      </x:c>
    </x:row>
    <x:row r="14931">
      <x:c r="CL14931" t="str">
        <x:v>Workbook_Formula_Guard</x:v>
      </x:c>
      <x:c r="CM14931" t="str">
        <x:v>B1293</x:v>
      </x:c>
      <x:c r="CN14931" t="str">
        <x:v>O153</x:v>
      </x:c>
      <x:c r="CO14931" t="n">
        <x:f>IFERROR(IF(AND(TYPE('Workbook_Formula_Guard'!B1293)=TYPE(CN14931),ISBLANK('Workbook_Formula_Guard'!B1293)=ISBLANK(CN14931),EXACT('Workbook_Formula_Guard'!B1293,CN14931)),0,1),1)</x:f>
        <x:v>0</x:v>
      </x:c>
    </x:row>
    <x:row r="14932">
      <x:c r="CL14932" t="str">
        <x:v>Workbook_Formula_Guard</x:v>
      </x:c>
      <x:c r="CM14932" t="str">
        <x:v>C1293</x:v>
      </x:c>
      <x:c r="CN14932" t="str">
        <x:v>F:=MIN(M153,$S$110)</x:v>
      </x:c>
      <x:c r="CO14932" t="n">
        <x:f>IFERROR(IF(AND(TYPE('Workbook_Formula_Guard'!C1293)=TYPE(CN14932),ISBLANK('Workbook_Formula_Guard'!C1293)=ISBLANK(CN14932),EXACT('Workbook_Formula_Guard'!C1293,CN14932)),0,1),1)</x:f>
        <x:v>0</x:v>
      </x:c>
    </x:row>
    <x:row r="14933">
      <x:c r="CL14933" t="str">
        <x:v>Workbook_Formula_Guard</x:v>
      </x:c>
      <x:c r="CM14933" t="str">
        <x:v>A1294</x:v>
      </x:c>
      <x:c r="CN14933" t="str">
        <x:v>Sensitivity_Analysis</x:v>
      </x:c>
      <x:c r="CO14933" t="n">
        <x:f>IFERROR(IF(AND(TYPE('Workbook_Formula_Guard'!A1294)=TYPE(CN14933),ISBLANK('Workbook_Formula_Guard'!A1294)=ISBLANK(CN14933),EXACT('Workbook_Formula_Guard'!A1294,CN14933)),0,1),1)</x:f>
        <x:v>0</x:v>
      </x:c>
    </x:row>
    <x:row r="14934">
      <x:c r="CL14934" t="str">
        <x:v>Workbook_Formula_Guard</x:v>
      </x:c>
      <x:c r="CM14934" t="str">
        <x:v>B1294</x:v>
      </x:c>
      <x:c r="CN14934" t="str">
        <x:v>P153</x:v>
      </x:c>
      <x:c r="CO14934" t="n">
        <x:f>IFERROR(IF(AND(TYPE('Workbook_Formula_Guard'!B1294)=TYPE(CN14934),ISBLANK('Workbook_Formula_Guard'!B1294)=ISBLANK(CN14934),EXACT('Workbook_Formula_Guard'!B1294,CN14934)),0,1),1)</x:f>
        <x:v>0</x:v>
      </x:c>
    </x:row>
    <x:row r="14935">
      <x:c r="CL14935" t="str">
        <x:v>Workbook_Formula_Guard</x:v>
      </x:c>
      <x:c r="CM14935" t="str">
        <x:v>C1294</x:v>
      </x:c>
      <x:c r="CN14935" t="str">
        <x:v>F:=O153*L153</x:v>
      </x:c>
      <x:c r="CO14935" t="n">
        <x:f>IFERROR(IF(AND(TYPE('Workbook_Formula_Guard'!C1294)=TYPE(CN14935),ISBLANK('Workbook_Formula_Guard'!C1294)=ISBLANK(CN14935),EXACT('Workbook_Formula_Guard'!C1294,CN14935)),0,1),1)</x:f>
        <x:v>0</x:v>
      </x:c>
    </x:row>
    <x:row r="14936">
      <x:c r="CL14936" t="str">
        <x:v>Workbook_Formula_Guard</x:v>
      </x:c>
      <x:c r="CM14936" t="str">
        <x:v>A1295</x:v>
      </x:c>
      <x:c r="CN14936" t="str">
        <x:v>Sensitivity_Analysis</x:v>
      </x:c>
      <x:c r="CO14936" t="n">
        <x:f>IFERROR(IF(AND(TYPE('Workbook_Formula_Guard'!A1295)=TYPE(CN14936),ISBLANK('Workbook_Formula_Guard'!A1295)=ISBLANK(CN14936),EXACT('Workbook_Formula_Guard'!A1295,CN14936)),0,1),1)</x:f>
        <x:v>0</x:v>
      </x:c>
    </x:row>
    <x:row r="14937">
      <x:c r="CL14937" t="str">
        <x:v>Workbook_Formula_Guard</x:v>
      </x:c>
      <x:c r="CM14937" t="str">
        <x:v>B1295</x:v>
      </x:c>
      <x:c r="CN14937" t="str">
        <x:v>K154</x:v>
      </x:c>
      <x:c r="CO14937" t="n">
        <x:f>IFERROR(IF(AND(TYPE('Workbook_Formula_Guard'!B1295)=TYPE(CN14937),ISBLANK('Workbook_Formula_Guard'!B1295)=ISBLANK(CN14937),EXACT('Workbook_Formula_Guard'!B1295,CN14937)),0,1),1)</x:f>
        <x:v>0</x:v>
      </x:c>
    </x:row>
    <x:row r="14938">
      <x:c r="CL14938" t="str">
        <x:v>Workbook_Formula_Guard</x:v>
      </x:c>
      <x:c r="CM14938" t="str">
        <x:v>C1295</x:v>
      </x:c>
      <x:c r="CN14938" t="str">
        <x:v>F:=TRC!B16</x:v>
      </x:c>
      <x:c r="CO14938" t="n">
        <x:f>IFERROR(IF(AND(TYPE('Workbook_Formula_Guard'!C1295)=TYPE(CN14938),ISBLANK('Workbook_Formula_Guard'!C1295)=ISBLANK(CN14938),EXACT('Workbook_Formula_Guard'!C1295,CN14938)),0,1),1)</x:f>
        <x:v>0</x:v>
      </x:c>
    </x:row>
    <x:row r="14939">
      <x:c r="CL14939" t="str">
        <x:v>Workbook_Formula_Guard</x:v>
      </x:c>
      <x:c r="CM14939" t="str">
        <x:v>A1296</x:v>
      </x:c>
      <x:c r="CN14939" t="str">
        <x:v>Sensitivity_Analysis</x:v>
      </x:c>
      <x:c r="CO14939" t="n">
        <x:f>IFERROR(IF(AND(TYPE('Workbook_Formula_Guard'!A1296)=TYPE(CN14939),ISBLANK('Workbook_Formula_Guard'!A1296)=ISBLANK(CN14939),EXACT('Workbook_Formula_Guard'!A1296,CN14939)),0,1),1)</x:f>
        <x:v>0</x:v>
      </x:c>
    </x:row>
    <x:row r="14940">
      <x:c r="CL14940" t="str">
        <x:v>Workbook_Formula_Guard</x:v>
      </x:c>
      <x:c r="CM14940" t="str">
        <x:v>B1296</x:v>
      </x:c>
      <x:c r="CN14940" t="str">
        <x:v>L154</x:v>
      </x:c>
      <x:c r="CO14940" t="n">
        <x:f>IFERROR(IF(AND(TYPE('Workbook_Formula_Guard'!B1296)=TYPE(CN14940),ISBLANK('Workbook_Formula_Guard'!B1296)=ISBLANK(CN14940),EXACT('Workbook_Formula_Guard'!B1296,CN14940)),0,1),1)</x:f>
        <x:v>0</x:v>
      </x:c>
    </x:row>
    <x:row r="14941">
      <x:c r="CL14941" t="str">
        <x:v>Workbook_Formula_Guard</x:v>
      </x:c>
      <x:c r="CM14941" t="str">
        <x:v>C1296</x:v>
      </x:c>
      <x:c r="CN14941" t="str">
        <x:v>F:=TRC!C16</x:v>
      </x:c>
      <x:c r="CO14941" t="n">
        <x:f>IFERROR(IF(AND(TYPE('Workbook_Formula_Guard'!C1296)=TYPE(CN14941),ISBLANK('Workbook_Formula_Guard'!C1296)=ISBLANK(CN14941),EXACT('Workbook_Formula_Guard'!C1296,CN14941)),0,1),1)</x:f>
        <x:v>0</x:v>
      </x:c>
    </x:row>
    <x:row r="14942">
      <x:c r="CL14942" t="str">
        <x:v>Workbook_Formula_Guard</x:v>
      </x:c>
      <x:c r="CM14942" t="str">
        <x:v>A1297</x:v>
      </x:c>
      <x:c r="CN14942" t="str">
        <x:v>Sensitivity_Analysis</x:v>
      </x:c>
      <x:c r="CO14942" t="n">
        <x:f>IFERROR(IF(AND(TYPE('Workbook_Formula_Guard'!A1297)=TYPE(CN14942),ISBLANK('Workbook_Formula_Guard'!A1297)=ISBLANK(CN14942),EXACT('Workbook_Formula_Guard'!A1297,CN14942)),0,1),1)</x:f>
        <x:v>0</x:v>
      </x:c>
    </x:row>
    <x:row r="14943">
      <x:c r="CL14943" t="str">
        <x:v>Workbook_Formula_Guard</x:v>
      </x:c>
      <x:c r="CM14943" t="str">
        <x:v>B1297</x:v>
      </x:c>
      <x:c r="CN14943" t="str">
        <x:v>M154</x:v>
      </x:c>
      <x:c r="CO14943" t="n">
        <x:f>IFERROR(IF(AND(TYPE('Workbook_Formula_Guard'!B1297)=TYPE(CN14943),ISBLANK('Workbook_Formula_Guard'!B1297)=ISBLANK(CN14943),EXACT('Workbook_Formula_Guard'!B1297,CN14943)),0,1),1)</x:f>
        <x:v>0</x:v>
      </x:c>
    </x:row>
    <x:row r="14944">
      <x:c r="CL14944" t="str">
        <x:v>Workbook_Formula_Guard</x:v>
      </x:c>
      <x:c r="CM14944" t="str">
        <x:v>C1297</x:v>
      </x:c>
      <x:c r="CN14944" t="str">
        <x:v>F:=VLOOKUP(K154,$J$101:$O$107,6,FALSE())</x:v>
      </x:c>
      <x:c r="CO14944" t="n">
        <x:f>IFERROR(IF(AND(TYPE('Workbook_Formula_Guard'!C1297)=TYPE(CN14944),ISBLANK('Workbook_Formula_Guard'!C1297)=ISBLANK(CN14944),EXACT('Workbook_Formula_Guard'!C1297,CN14944)),0,1),1)</x:f>
        <x:v>0</x:v>
      </x:c>
    </x:row>
    <x:row r="14945">
      <x:c r="CL14945" t="str">
        <x:v>Workbook_Formula_Guard</x:v>
      </x:c>
      <x:c r="CM14945" t="str">
        <x:v>A1298</x:v>
      </x:c>
      <x:c r="CN14945" t="str">
        <x:v>Sensitivity_Analysis</x:v>
      </x:c>
      <x:c r="CO14945" t="n">
        <x:f>IFERROR(IF(AND(TYPE('Workbook_Formula_Guard'!A1298)=TYPE(CN14945),ISBLANK('Workbook_Formula_Guard'!A1298)=ISBLANK(CN14945),EXACT('Workbook_Formula_Guard'!A1298,CN14945)),0,1),1)</x:f>
        <x:v>0</x:v>
      </x:c>
    </x:row>
    <x:row r="14946">
      <x:c r="CL14946" t="str">
        <x:v>Workbook_Formula_Guard</x:v>
      </x:c>
      <x:c r="CM14946" t="str">
        <x:v>B1298</x:v>
      </x:c>
      <x:c r="CN14946" t="str">
        <x:v>N154</x:v>
      </x:c>
      <x:c r="CO14946" t="n">
        <x:f>IFERROR(IF(AND(TYPE('Workbook_Formula_Guard'!B1298)=TYPE(CN14946),ISBLANK('Workbook_Formula_Guard'!B1298)=ISBLANK(CN14946),EXACT('Workbook_Formula_Guard'!B1298,CN14946)),0,1),1)</x:f>
        <x:v>0</x:v>
      </x:c>
    </x:row>
    <x:row r="14947">
      <x:c r="CL14947" t="str">
        <x:v>Workbook_Formula_Guard</x:v>
      </x:c>
      <x:c r="CM14947" t="str">
        <x:v>C1298</x:v>
      </x:c>
      <x:c r="CN14947" t="str">
        <x:v>F:=N153+M154</x:v>
      </x:c>
      <x:c r="CO14947" t="n">
        <x:f>IFERROR(IF(AND(TYPE('Workbook_Formula_Guard'!C1298)=TYPE(CN14947),ISBLANK('Workbook_Formula_Guard'!C1298)=ISBLANK(CN14947),EXACT('Workbook_Formula_Guard'!C1298,CN14947)),0,1),1)</x:f>
        <x:v>0</x:v>
      </x:c>
    </x:row>
    <x:row r="14948">
      <x:c r="CL14948" t="str">
        <x:v>Workbook_Formula_Guard</x:v>
      </x:c>
      <x:c r="CM14948" t="str">
        <x:v>A1299</x:v>
      </x:c>
      <x:c r="CN14948" t="str">
        <x:v>Sensitivity_Analysis</x:v>
      </x:c>
      <x:c r="CO14948" t="n">
        <x:f>IFERROR(IF(AND(TYPE('Workbook_Formula_Guard'!A1299)=TYPE(CN14948),ISBLANK('Workbook_Formula_Guard'!A1299)=ISBLANK(CN14948),EXACT('Workbook_Formula_Guard'!A1299,CN14948)),0,1),1)</x:f>
        <x:v>0</x:v>
      </x:c>
    </x:row>
    <x:row r="14949">
      <x:c r="CL14949" t="str">
        <x:v>Workbook_Formula_Guard</x:v>
      </x:c>
      <x:c r="CM14949" t="str">
        <x:v>B1299</x:v>
      </x:c>
      <x:c r="CN14949" t="str">
        <x:v>O154</x:v>
      </x:c>
      <x:c r="CO14949" t="n">
        <x:f>IFERROR(IF(AND(TYPE('Workbook_Formula_Guard'!B1299)=TYPE(CN14949),ISBLANK('Workbook_Formula_Guard'!B1299)=ISBLANK(CN14949),EXACT('Workbook_Formula_Guard'!B1299,CN14949)),0,1),1)</x:f>
        <x:v>0</x:v>
      </x:c>
    </x:row>
    <x:row r="14950">
      <x:c r="CL14950" t="str">
        <x:v>Workbook_Formula_Guard</x:v>
      </x:c>
      <x:c r="CM14950" t="str">
        <x:v>C1299</x:v>
      </x:c>
      <x:c r="CN14950" t="str">
        <x:v>F:=MAX(0,MIN(M154,$S$110-N153))</x:v>
      </x:c>
      <x:c r="CO14950" t="n">
        <x:f>IFERROR(IF(AND(TYPE('Workbook_Formula_Guard'!C1299)=TYPE(CN14950),ISBLANK('Workbook_Formula_Guard'!C1299)=ISBLANK(CN14950),EXACT('Workbook_Formula_Guard'!C1299,CN14950)),0,1),1)</x:f>
        <x:v>0</x:v>
      </x:c>
    </x:row>
    <x:row r="14951">
      <x:c r="CL14951" t="str">
        <x:v>Workbook_Formula_Guard</x:v>
      </x:c>
      <x:c r="CM14951" t="str">
        <x:v>A1300</x:v>
      </x:c>
      <x:c r="CN14951" t="str">
        <x:v>Sensitivity_Analysis</x:v>
      </x:c>
      <x:c r="CO14951" t="n">
        <x:f>IFERROR(IF(AND(TYPE('Workbook_Formula_Guard'!A1300)=TYPE(CN14951),ISBLANK('Workbook_Formula_Guard'!A1300)=ISBLANK(CN14951),EXACT('Workbook_Formula_Guard'!A1300,CN14951)),0,1),1)</x:f>
        <x:v>0</x:v>
      </x:c>
    </x:row>
    <x:row r="14952">
      <x:c r="CL14952" t="str">
        <x:v>Workbook_Formula_Guard</x:v>
      </x:c>
      <x:c r="CM14952" t="str">
        <x:v>B1300</x:v>
      </x:c>
      <x:c r="CN14952" t="str">
        <x:v>P154</x:v>
      </x:c>
      <x:c r="CO14952" t="n">
        <x:f>IFERROR(IF(AND(TYPE('Workbook_Formula_Guard'!B1300)=TYPE(CN14952),ISBLANK('Workbook_Formula_Guard'!B1300)=ISBLANK(CN14952),EXACT('Workbook_Formula_Guard'!B1300,CN14952)),0,1),1)</x:f>
        <x:v>0</x:v>
      </x:c>
    </x:row>
    <x:row r="14953">
      <x:c r="CL14953" t="str">
        <x:v>Workbook_Formula_Guard</x:v>
      </x:c>
      <x:c r="CM14953" t="str">
        <x:v>C1300</x:v>
      </x:c>
      <x:c r="CN14953" t="str">
        <x:v>F:=O154*L154</x:v>
      </x:c>
      <x:c r="CO14953" t="n">
        <x:f>IFERROR(IF(AND(TYPE('Workbook_Formula_Guard'!C1300)=TYPE(CN14953),ISBLANK('Workbook_Formula_Guard'!C1300)=ISBLANK(CN14953),EXACT('Workbook_Formula_Guard'!C1300,CN14953)),0,1),1)</x:f>
        <x:v>0</x:v>
      </x:c>
    </x:row>
    <x:row r="14954">
      <x:c r="CL14954" t="str">
        <x:v>Workbook_Formula_Guard</x:v>
      </x:c>
      <x:c r="CM14954" t="str">
        <x:v>A1301</x:v>
      </x:c>
      <x:c r="CN14954" t="str">
        <x:v>Sensitivity_Analysis</x:v>
      </x:c>
      <x:c r="CO14954" t="n">
        <x:f>IFERROR(IF(AND(TYPE('Workbook_Formula_Guard'!A1301)=TYPE(CN14954),ISBLANK('Workbook_Formula_Guard'!A1301)=ISBLANK(CN14954),EXACT('Workbook_Formula_Guard'!A1301,CN14954)),0,1),1)</x:f>
        <x:v>0</x:v>
      </x:c>
    </x:row>
    <x:row r="14955">
      <x:c r="CL14955" t="str">
        <x:v>Workbook_Formula_Guard</x:v>
      </x:c>
      <x:c r="CM14955" t="str">
        <x:v>B1301</x:v>
      </x:c>
      <x:c r="CN14955" t="str">
        <x:v>K155</x:v>
      </x:c>
      <x:c r="CO14955" t="n">
        <x:f>IFERROR(IF(AND(TYPE('Workbook_Formula_Guard'!B1301)=TYPE(CN14955),ISBLANK('Workbook_Formula_Guard'!B1301)=ISBLANK(CN14955),EXACT('Workbook_Formula_Guard'!B1301,CN14955)),0,1),1)</x:f>
        <x:v>0</x:v>
      </x:c>
    </x:row>
    <x:row r="14956">
      <x:c r="CL14956" t="str">
        <x:v>Workbook_Formula_Guard</x:v>
      </x:c>
      <x:c r="CM14956" t="str">
        <x:v>C1301</x:v>
      </x:c>
      <x:c r="CN14956" t="str">
        <x:v>F:=TRC!B17</x:v>
      </x:c>
      <x:c r="CO14956" t="n">
        <x:f>IFERROR(IF(AND(TYPE('Workbook_Formula_Guard'!C1301)=TYPE(CN14956),ISBLANK('Workbook_Formula_Guard'!C1301)=ISBLANK(CN14956),EXACT('Workbook_Formula_Guard'!C1301,CN14956)),0,1),1)</x:f>
        <x:v>0</x:v>
      </x:c>
    </x:row>
    <x:row r="14957">
      <x:c r="CL14957" t="str">
        <x:v>Workbook_Formula_Guard</x:v>
      </x:c>
      <x:c r="CM14957" t="str">
        <x:v>A1302</x:v>
      </x:c>
      <x:c r="CN14957" t="str">
        <x:v>Sensitivity_Analysis</x:v>
      </x:c>
      <x:c r="CO14957" t="n">
        <x:f>IFERROR(IF(AND(TYPE('Workbook_Formula_Guard'!A1302)=TYPE(CN14957),ISBLANK('Workbook_Formula_Guard'!A1302)=ISBLANK(CN14957),EXACT('Workbook_Formula_Guard'!A1302,CN14957)),0,1),1)</x:f>
        <x:v>0</x:v>
      </x:c>
    </x:row>
    <x:row r="14958">
      <x:c r="CL14958" t="str">
        <x:v>Workbook_Formula_Guard</x:v>
      </x:c>
      <x:c r="CM14958" t="str">
        <x:v>B1302</x:v>
      </x:c>
      <x:c r="CN14958" t="str">
        <x:v>L155</x:v>
      </x:c>
      <x:c r="CO14958" t="n">
        <x:f>IFERROR(IF(AND(TYPE('Workbook_Formula_Guard'!B1302)=TYPE(CN14958),ISBLANK('Workbook_Formula_Guard'!B1302)=ISBLANK(CN14958),EXACT('Workbook_Formula_Guard'!B1302,CN14958)),0,1),1)</x:f>
        <x:v>0</x:v>
      </x:c>
    </x:row>
    <x:row r="14959">
      <x:c r="CL14959" t="str">
        <x:v>Workbook_Formula_Guard</x:v>
      </x:c>
      <x:c r="CM14959" t="str">
        <x:v>C1302</x:v>
      </x:c>
      <x:c r="CN14959" t="str">
        <x:v>F:=TRC!C17</x:v>
      </x:c>
      <x:c r="CO14959" t="n">
        <x:f>IFERROR(IF(AND(TYPE('Workbook_Formula_Guard'!C1302)=TYPE(CN14959),ISBLANK('Workbook_Formula_Guard'!C1302)=ISBLANK(CN14959),EXACT('Workbook_Formula_Guard'!C1302,CN14959)),0,1),1)</x:f>
        <x:v>0</x:v>
      </x:c>
    </x:row>
    <x:row r="14960">
      <x:c r="CL14960" t="str">
        <x:v>Workbook_Formula_Guard</x:v>
      </x:c>
      <x:c r="CM14960" t="str">
        <x:v>A1303</x:v>
      </x:c>
      <x:c r="CN14960" t="str">
        <x:v>Sensitivity_Analysis</x:v>
      </x:c>
      <x:c r="CO14960" t="n">
        <x:f>IFERROR(IF(AND(TYPE('Workbook_Formula_Guard'!A1303)=TYPE(CN14960),ISBLANK('Workbook_Formula_Guard'!A1303)=ISBLANK(CN14960),EXACT('Workbook_Formula_Guard'!A1303,CN14960)),0,1),1)</x:f>
        <x:v>0</x:v>
      </x:c>
    </x:row>
    <x:row r="14961">
      <x:c r="CL14961" t="str">
        <x:v>Workbook_Formula_Guard</x:v>
      </x:c>
      <x:c r="CM14961" t="str">
        <x:v>B1303</x:v>
      </x:c>
      <x:c r="CN14961" t="str">
        <x:v>M155</x:v>
      </x:c>
      <x:c r="CO14961" t="n">
        <x:f>IFERROR(IF(AND(TYPE('Workbook_Formula_Guard'!B1303)=TYPE(CN14961),ISBLANK('Workbook_Formula_Guard'!B1303)=ISBLANK(CN14961),EXACT('Workbook_Formula_Guard'!B1303,CN14961)),0,1),1)</x:f>
        <x:v>0</x:v>
      </x:c>
    </x:row>
    <x:row r="14962">
      <x:c r="CL14962" t="str">
        <x:v>Workbook_Formula_Guard</x:v>
      </x:c>
      <x:c r="CM14962" t="str">
        <x:v>C1303</x:v>
      </x:c>
      <x:c r="CN14962" t="str">
        <x:v>F:=VLOOKUP(K155,$J$101:$O$107,6,FALSE())</x:v>
      </x:c>
      <x:c r="CO14962" t="n">
        <x:f>IFERROR(IF(AND(TYPE('Workbook_Formula_Guard'!C1303)=TYPE(CN14962),ISBLANK('Workbook_Formula_Guard'!C1303)=ISBLANK(CN14962),EXACT('Workbook_Formula_Guard'!C1303,CN14962)),0,1),1)</x:f>
        <x:v>0</x:v>
      </x:c>
    </x:row>
    <x:row r="14963">
      <x:c r="CL14963" t="str">
        <x:v>Workbook_Formula_Guard</x:v>
      </x:c>
      <x:c r="CM14963" t="str">
        <x:v>A1304</x:v>
      </x:c>
      <x:c r="CN14963" t="str">
        <x:v>Sensitivity_Analysis</x:v>
      </x:c>
      <x:c r="CO14963" t="n">
        <x:f>IFERROR(IF(AND(TYPE('Workbook_Formula_Guard'!A1304)=TYPE(CN14963),ISBLANK('Workbook_Formula_Guard'!A1304)=ISBLANK(CN14963),EXACT('Workbook_Formula_Guard'!A1304,CN14963)),0,1),1)</x:f>
        <x:v>0</x:v>
      </x:c>
    </x:row>
    <x:row r="14964">
      <x:c r="CL14964" t="str">
        <x:v>Workbook_Formula_Guard</x:v>
      </x:c>
      <x:c r="CM14964" t="str">
        <x:v>B1304</x:v>
      </x:c>
      <x:c r="CN14964" t="str">
        <x:v>N155</x:v>
      </x:c>
      <x:c r="CO14964" t="n">
        <x:f>IFERROR(IF(AND(TYPE('Workbook_Formula_Guard'!B1304)=TYPE(CN14964),ISBLANK('Workbook_Formula_Guard'!B1304)=ISBLANK(CN14964),EXACT('Workbook_Formula_Guard'!B1304,CN14964)),0,1),1)</x:f>
        <x:v>0</x:v>
      </x:c>
    </x:row>
    <x:row r="14965">
      <x:c r="CL14965" t="str">
        <x:v>Workbook_Formula_Guard</x:v>
      </x:c>
      <x:c r="CM14965" t="str">
        <x:v>C1304</x:v>
      </x:c>
      <x:c r="CN14965" t="str">
        <x:v>F:=N154+M155</x:v>
      </x:c>
      <x:c r="CO14965" t="n">
        <x:f>IFERROR(IF(AND(TYPE('Workbook_Formula_Guard'!C1304)=TYPE(CN14965),ISBLANK('Workbook_Formula_Guard'!C1304)=ISBLANK(CN14965),EXACT('Workbook_Formula_Guard'!C1304,CN14965)),0,1),1)</x:f>
        <x:v>0</x:v>
      </x:c>
    </x:row>
    <x:row r="14966">
      <x:c r="CL14966" t="str">
        <x:v>Workbook_Formula_Guard</x:v>
      </x:c>
      <x:c r="CM14966" t="str">
        <x:v>A1305</x:v>
      </x:c>
      <x:c r="CN14966" t="str">
        <x:v>Sensitivity_Analysis</x:v>
      </x:c>
      <x:c r="CO14966" t="n">
        <x:f>IFERROR(IF(AND(TYPE('Workbook_Formula_Guard'!A1305)=TYPE(CN14966),ISBLANK('Workbook_Formula_Guard'!A1305)=ISBLANK(CN14966),EXACT('Workbook_Formula_Guard'!A1305,CN14966)),0,1),1)</x:f>
        <x:v>0</x:v>
      </x:c>
    </x:row>
    <x:row r="14967">
      <x:c r="CL14967" t="str">
        <x:v>Workbook_Formula_Guard</x:v>
      </x:c>
      <x:c r="CM14967" t="str">
        <x:v>B1305</x:v>
      </x:c>
      <x:c r="CN14967" t="str">
        <x:v>O155</x:v>
      </x:c>
      <x:c r="CO14967" t="n">
        <x:f>IFERROR(IF(AND(TYPE('Workbook_Formula_Guard'!B1305)=TYPE(CN14967),ISBLANK('Workbook_Formula_Guard'!B1305)=ISBLANK(CN14967),EXACT('Workbook_Formula_Guard'!B1305,CN14967)),0,1),1)</x:f>
        <x:v>0</x:v>
      </x:c>
    </x:row>
    <x:row r="14968">
      <x:c r="CL14968" t="str">
        <x:v>Workbook_Formula_Guard</x:v>
      </x:c>
      <x:c r="CM14968" t="str">
        <x:v>C1305</x:v>
      </x:c>
      <x:c r="CN14968" t="str">
        <x:v>F:=MAX(0,MIN(M155,$S$110-N154))</x:v>
      </x:c>
      <x:c r="CO14968" t="n">
        <x:f>IFERROR(IF(AND(TYPE('Workbook_Formula_Guard'!C1305)=TYPE(CN14968),ISBLANK('Workbook_Formula_Guard'!C1305)=ISBLANK(CN14968),EXACT('Workbook_Formula_Guard'!C1305,CN14968)),0,1),1)</x:f>
        <x:v>0</x:v>
      </x:c>
    </x:row>
    <x:row r="14969">
      <x:c r="CL14969" t="str">
        <x:v>Workbook_Formula_Guard</x:v>
      </x:c>
      <x:c r="CM14969" t="str">
        <x:v>A1306</x:v>
      </x:c>
      <x:c r="CN14969" t="str">
        <x:v>Sensitivity_Analysis</x:v>
      </x:c>
      <x:c r="CO14969" t="n">
        <x:f>IFERROR(IF(AND(TYPE('Workbook_Formula_Guard'!A1306)=TYPE(CN14969),ISBLANK('Workbook_Formula_Guard'!A1306)=ISBLANK(CN14969),EXACT('Workbook_Formula_Guard'!A1306,CN14969)),0,1),1)</x:f>
        <x:v>0</x:v>
      </x:c>
    </x:row>
    <x:row r="14970">
      <x:c r="CL14970" t="str">
        <x:v>Workbook_Formula_Guard</x:v>
      </x:c>
      <x:c r="CM14970" t="str">
        <x:v>B1306</x:v>
      </x:c>
      <x:c r="CN14970" t="str">
        <x:v>P155</x:v>
      </x:c>
      <x:c r="CO14970" t="n">
        <x:f>IFERROR(IF(AND(TYPE('Workbook_Formula_Guard'!B1306)=TYPE(CN14970),ISBLANK('Workbook_Formula_Guard'!B1306)=ISBLANK(CN14970),EXACT('Workbook_Formula_Guard'!B1306,CN14970)),0,1),1)</x:f>
        <x:v>0</x:v>
      </x:c>
    </x:row>
    <x:row r="14971">
      <x:c r="CL14971" t="str">
        <x:v>Workbook_Formula_Guard</x:v>
      </x:c>
      <x:c r="CM14971" t="str">
        <x:v>C1306</x:v>
      </x:c>
      <x:c r="CN14971" t="str">
        <x:v>F:=O155*L155</x:v>
      </x:c>
      <x:c r="CO14971" t="n">
        <x:f>IFERROR(IF(AND(TYPE('Workbook_Formula_Guard'!C1306)=TYPE(CN14971),ISBLANK('Workbook_Formula_Guard'!C1306)=ISBLANK(CN14971),EXACT('Workbook_Formula_Guard'!C1306,CN14971)),0,1),1)</x:f>
        <x:v>0</x:v>
      </x:c>
    </x:row>
    <x:row r="14972">
      <x:c r="CL14972" t="str">
        <x:v>Workbook_Formula_Guard</x:v>
      </x:c>
      <x:c r="CM14972" t="str">
        <x:v>A1307</x:v>
      </x:c>
      <x:c r="CN14972" t="str">
        <x:v>Sensitivity_Analysis</x:v>
      </x:c>
      <x:c r="CO14972" t="n">
        <x:f>IFERROR(IF(AND(TYPE('Workbook_Formula_Guard'!A1307)=TYPE(CN14972),ISBLANK('Workbook_Formula_Guard'!A1307)=ISBLANK(CN14972),EXACT('Workbook_Formula_Guard'!A1307,CN14972)),0,1),1)</x:f>
        <x:v>0</x:v>
      </x:c>
    </x:row>
    <x:row r="14973">
      <x:c r="CL14973" t="str">
        <x:v>Workbook_Formula_Guard</x:v>
      </x:c>
      <x:c r="CM14973" t="str">
        <x:v>B1307</x:v>
      </x:c>
      <x:c r="CN14973" t="str">
        <x:v>K156</x:v>
      </x:c>
      <x:c r="CO14973" t="n">
        <x:f>IFERROR(IF(AND(TYPE('Workbook_Formula_Guard'!B1307)=TYPE(CN14973),ISBLANK('Workbook_Formula_Guard'!B1307)=ISBLANK(CN14973),EXACT('Workbook_Formula_Guard'!B1307,CN14973)),0,1),1)</x:f>
        <x:v>0</x:v>
      </x:c>
    </x:row>
    <x:row r="14974">
      <x:c r="CL14974" t="str">
        <x:v>Workbook_Formula_Guard</x:v>
      </x:c>
      <x:c r="CM14974" t="str">
        <x:v>C1307</x:v>
      </x:c>
      <x:c r="CN14974" t="str">
        <x:v>F:=TRC!B18</x:v>
      </x:c>
      <x:c r="CO14974" t="n">
        <x:f>IFERROR(IF(AND(TYPE('Workbook_Formula_Guard'!C1307)=TYPE(CN14974),ISBLANK('Workbook_Formula_Guard'!C1307)=ISBLANK(CN14974),EXACT('Workbook_Formula_Guard'!C1307,CN14974)),0,1),1)</x:f>
        <x:v>0</x:v>
      </x:c>
    </x:row>
    <x:row r="14975">
      <x:c r="CL14975" t="str">
        <x:v>Workbook_Formula_Guard</x:v>
      </x:c>
      <x:c r="CM14975" t="str">
        <x:v>A1308</x:v>
      </x:c>
      <x:c r="CN14975" t="str">
        <x:v>Sensitivity_Analysis</x:v>
      </x:c>
      <x:c r="CO14975" t="n">
        <x:f>IFERROR(IF(AND(TYPE('Workbook_Formula_Guard'!A1308)=TYPE(CN14975),ISBLANK('Workbook_Formula_Guard'!A1308)=ISBLANK(CN14975),EXACT('Workbook_Formula_Guard'!A1308,CN14975)),0,1),1)</x:f>
        <x:v>0</x:v>
      </x:c>
    </x:row>
    <x:row r="14976">
      <x:c r="CL14976" t="str">
        <x:v>Workbook_Formula_Guard</x:v>
      </x:c>
      <x:c r="CM14976" t="str">
        <x:v>B1308</x:v>
      </x:c>
      <x:c r="CN14976" t="str">
        <x:v>L156</x:v>
      </x:c>
      <x:c r="CO14976" t="n">
        <x:f>IFERROR(IF(AND(TYPE('Workbook_Formula_Guard'!B1308)=TYPE(CN14976),ISBLANK('Workbook_Formula_Guard'!B1308)=ISBLANK(CN14976),EXACT('Workbook_Formula_Guard'!B1308,CN14976)),0,1),1)</x:f>
        <x:v>0</x:v>
      </x:c>
    </x:row>
    <x:row r="14977">
      <x:c r="CL14977" t="str">
        <x:v>Workbook_Formula_Guard</x:v>
      </x:c>
      <x:c r="CM14977" t="str">
        <x:v>C1308</x:v>
      </x:c>
      <x:c r="CN14977" t="str">
        <x:v>F:=TRC!C18</x:v>
      </x:c>
      <x:c r="CO14977" t="n">
        <x:f>IFERROR(IF(AND(TYPE('Workbook_Formula_Guard'!C1308)=TYPE(CN14977),ISBLANK('Workbook_Formula_Guard'!C1308)=ISBLANK(CN14977),EXACT('Workbook_Formula_Guard'!C1308,CN14977)),0,1),1)</x:f>
        <x:v>0</x:v>
      </x:c>
    </x:row>
    <x:row r="14978">
      <x:c r="CL14978" t="str">
        <x:v>Workbook_Formula_Guard</x:v>
      </x:c>
      <x:c r="CM14978" t="str">
        <x:v>A1309</x:v>
      </x:c>
      <x:c r="CN14978" t="str">
        <x:v>Sensitivity_Analysis</x:v>
      </x:c>
      <x:c r="CO14978" t="n">
        <x:f>IFERROR(IF(AND(TYPE('Workbook_Formula_Guard'!A1309)=TYPE(CN14978),ISBLANK('Workbook_Formula_Guard'!A1309)=ISBLANK(CN14978),EXACT('Workbook_Formula_Guard'!A1309,CN14978)),0,1),1)</x:f>
        <x:v>0</x:v>
      </x:c>
    </x:row>
    <x:row r="14979">
      <x:c r="CL14979" t="str">
        <x:v>Workbook_Formula_Guard</x:v>
      </x:c>
      <x:c r="CM14979" t="str">
        <x:v>B1309</x:v>
      </x:c>
      <x:c r="CN14979" t="str">
        <x:v>M156</x:v>
      </x:c>
      <x:c r="CO14979" t="n">
        <x:f>IFERROR(IF(AND(TYPE('Workbook_Formula_Guard'!B1309)=TYPE(CN14979),ISBLANK('Workbook_Formula_Guard'!B1309)=ISBLANK(CN14979),EXACT('Workbook_Formula_Guard'!B1309,CN14979)),0,1),1)</x:f>
        <x:v>0</x:v>
      </x:c>
    </x:row>
    <x:row r="14980">
      <x:c r="CL14980" t="str">
        <x:v>Workbook_Formula_Guard</x:v>
      </x:c>
      <x:c r="CM14980" t="str">
        <x:v>C1309</x:v>
      </x:c>
      <x:c r="CN14980" t="str">
        <x:v>F:=VLOOKUP(K156,$J$101:$O$107,6,FALSE())</x:v>
      </x:c>
      <x:c r="CO14980" t="n">
        <x:f>IFERROR(IF(AND(TYPE('Workbook_Formula_Guard'!C1309)=TYPE(CN14980),ISBLANK('Workbook_Formula_Guard'!C1309)=ISBLANK(CN14980),EXACT('Workbook_Formula_Guard'!C1309,CN14980)),0,1),1)</x:f>
        <x:v>0</x:v>
      </x:c>
    </x:row>
    <x:row r="14981">
      <x:c r="CL14981" t="str">
        <x:v>Workbook_Formula_Guard</x:v>
      </x:c>
      <x:c r="CM14981" t="str">
        <x:v>A1310</x:v>
      </x:c>
      <x:c r="CN14981" t="str">
        <x:v>Sensitivity_Analysis</x:v>
      </x:c>
      <x:c r="CO14981" t="n">
        <x:f>IFERROR(IF(AND(TYPE('Workbook_Formula_Guard'!A1310)=TYPE(CN14981),ISBLANK('Workbook_Formula_Guard'!A1310)=ISBLANK(CN14981),EXACT('Workbook_Formula_Guard'!A1310,CN14981)),0,1),1)</x:f>
        <x:v>0</x:v>
      </x:c>
    </x:row>
    <x:row r="14982">
      <x:c r="CL14982" t="str">
        <x:v>Workbook_Formula_Guard</x:v>
      </x:c>
      <x:c r="CM14982" t="str">
        <x:v>B1310</x:v>
      </x:c>
      <x:c r="CN14982" t="str">
        <x:v>N156</x:v>
      </x:c>
      <x:c r="CO14982" t="n">
        <x:f>IFERROR(IF(AND(TYPE('Workbook_Formula_Guard'!B1310)=TYPE(CN14982),ISBLANK('Workbook_Formula_Guard'!B1310)=ISBLANK(CN14982),EXACT('Workbook_Formula_Guard'!B1310,CN14982)),0,1),1)</x:f>
        <x:v>0</x:v>
      </x:c>
    </x:row>
    <x:row r="14983">
      <x:c r="CL14983" t="str">
        <x:v>Workbook_Formula_Guard</x:v>
      </x:c>
      <x:c r="CM14983" t="str">
        <x:v>C1310</x:v>
      </x:c>
      <x:c r="CN14983" t="str">
        <x:v>F:=N155+M156</x:v>
      </x:c>
      <x:c r="CO14983" t="n">
        <x:f>IFERROR(IF(AND(TYPE('Workbook_Formula_Guard'!C1310)=TYPE(CN14983),ISBLANK('Workbook_Formula_Guard'!C1310)=ISBLANK(CN14983),EXACT('Workbook_Formula_Guard'!C1310,CN14983)),0,1),1)</x:f>
        <x:v>0</x:v>
      </x:c>
    </x:row>
    <x:row r="14984">
      <x:c r="CL14984" t="str">
        <x:v>Workbook_Formula_Guard</x:v>
      </x:c>
      <x:c r="CM14984" t="str">
        <x:v>A1311</x:v>
      </x:c>
      <x:c r="CN14984" t="str">
        <x:v>Sensitivity_Analysis</x:v>
      </x:c>
      <x:c r="CO14984" t="n">
        <x:f>IFERROR(IF(AND(TYPE('Workbook_Formula_Guard'!A1311)=TYPE(CN14984),ISBLANK('Workbook_Formula_Guard'!A1311)=ISBLANK(CN14984),EXACT('Workbook_Formula_Guard'!A1311,CN14984)),0,1),1)</x:f>
        <x:v>0</x:v>
      </x:c>
    </x:row>
    <x:row r="14985">
      <x:c r="CL14985" t="str">
        <x:v>Workbook_Formula_Guard</x:v>
      </x:c>
      <x:c r="CM14985" t="str">
        <x:v>B1311</x:v>
      </x:c>
      <x:c r="CN14985" t="str">
        <x:v>O156</x:v>
      </x:c>
      <x:c r="CO14985" t="n">
        <x:f>IFERROR(IF(AND(TYPE('Workbook_Formula_Guard'!B1311)=TYPE(CN14985),ISBLANK('Workbook_Formula_Guard'!B1311)=ISBLANK(CN14985),EXACT('Workbook_Formula_Guard'!B1311,CN14985)),0,1),1)</x:f>
        <x:v>0</x:v>
      </x:c>
    </x:row>
    <x:row r="14986">
      <x:c r="CL14986" t="str">
        <x:v>Workbook_Formula_Guard</x:v>
      </x:c>
      <x:c r="CM14986" t="str">
        <x:v>C1311</x:v>
      </x:c>
      <x:c r="CN14986" t="str">
        <x:v>F:=MAX(0,MIN(M156,$S$110-N155))</x:v>
      </x:c>
      <x:c r="CO14986" t="n">
        <x:f>IFERROR(IF(AND(TYPE('Workbook_Formula_Guard'!C1311)=TYPE(CN14986),ISBLANK('Workbook_Formula_Guard'!C1311)=ISBLANK(CN14986),EXACT('Workbook_Formula_Guard'!C1311,CN14986)),0,1),1)</x:f>
        <x:v>0</x:v>
      </x:c>
    </x:row>
    <x:row r="14987">
      <x:c r="CL14987" t="str">
        <x:v>Workbook_Formula_Guard</x:v>
      </x:c>
      <x:c r="CM14987" t="str">
        <x:v>A1312</x:v>
      </x:c>
      <x:c r="CN14987" t="str">
        <x:v>Sensitivity_Analysis</x:v>
      </x:c>
      <x:c r="CO14987" t="n">
        <x:f>IFERROR(IF(AND(TYPE('Workbook_Formula_Guard'!A1312)=TYPE(CN14987),ISBLANK('Workbook_Formula_Guard'!A1312)=ISBLANK(CN14987),EXACT('Workbook_Formula_Guard'!A1312,CN14987)),0,1),1)</x:f>
        <x:v>0</x:v>
      </x:c>
    </x:row>
    <x:row r="14988">
      <x:c r="CL14988" t="str">
        <x:v>Workbook_Formula_Guard</x:v>
      </x:c>
      <x:c r="CM14988" t="str">
        <x:v>B1312</x:v>
      </x:c>
      <x:c r="CN14988" t="str">
        <x:v>P156</x:v>
      </x:c>
      <x:c r="CO14988" t="n">
        <x:f>IFERROR(IF(AND(TYPE('Workbook_Formula_Guard'!B1312)=TYPE(CN14988),ISBLANK('Workbook_Formula_Guard'!B1312)=ISBLANK(CN14988),EXACT('Workbook_Formula_Guard'!B1312,CN14988)),0,1),1)</x:f>
        <x:v>0</x:v>
      </x:c>
    </x:row>
    <x:row r="14989">
      <x:c r="CL14989" t="str">
        <x:v>Workbook_Formula_Guard</x:v>
      </x:c>
      <x:c r="CM14989" t="str">
        <x:v>C1312</x:v>
      </x:c>
      <x:c r="CN14989" t="str">
        <x:v>F:=O156*L156</x:v>
      </x:c>
      <x:c r="CO14989" t="n">
        <x:f>IFERROR(IF(AND(TYPE('Workbook_Formula_Guard'!C1312)=TYPE(CN14989),ISBLANK('Workbook_Formula_Guard'!C1312)=ISBLANK(CN14989),EXACT('Workbook_Formula_Guard'!C1312,CN14989)),0,1),1)</x:f>
        <x:v>0</x:v>
      </x:c>
    </x:row>
    <x:row r="14990">
      <x:c r="CL14990" t="str">
        <x:v>Workbook_Formula_Guard</x:v>
      </x:c>
      <x:c r="CM14990" t="str">
        <x:v>A1313</x:v>
      </x:c>
      <x:c r="CN14990" t="str">
        <x:v>Sensitivity_Analysis</x:v>
      </x:c>
      <x:c r="CO14990" t="n">
        <x:f>IFERROR(IF(AND(TYPE('Workbook_Formula_Guard'!A1313)=TYPE(CN14990),ISBLANK('Workbook_Formula_Guard'!A1313)=ISBLANK(CN14990),EXACT('Workbook_Formula_Guard'!A1313,CN14990)),0,1),1)</x:f>
        <x:v>0</x:v>
      </x:c>
    </x:row>
    <x:row r="14991">
      <x:c r="CL14991" t="str">
        <x:v>Workbook_Formula_Guard</x:v>
      </x:c>
      <x:c r="CM14991" t="str">
        <x:v>B1313</x:v>
      </x:c>
      <x:c r="CN14991" t="str">
        <x:v>K157</x:v>
      </x:c>
      <x:c r="CO14991" t="n">
        <x:f>IFERROR(IF(AND(TYPE('Workbook_Formula_Guard'!B1313)=TYPE(CN14991),ISBLANK('Workbook_Formula_Guard'!B1313)=ISBLANK(CN14991),EXACT('Workbook_Formula_Guard'!B1313,CN14991)),0,1),1)</x:f>
        <x:v>0</x:v>
      </x:c>
    </x:row>
    <x:row r="14992">
      <x:c r="CL14992" t="str">
        <x:v>Workbook_Formula_Guard</x:v>
      </x:c>
      <x:c r="CM14992" t="str">
        <x:v>C1313</x:v>
      </x:c>
      <x:c r="CN14992" t="str">
        <x:v>F:=TRC!B19</x:v>
      </x:c>
      <x:c r="CO14992" t="n">
        <x:f>IFERROR(IF(AND(TYPE('Workbook_Formula_Guard'!C1313)=TYPE(CN14992),ISBLANK('Workbook_Formula_Guard'!C1313)=ISBLANK(CN14992),EXACT('Workbook_Formula_Guard'!C1313,CN14992)),0,1),1)</x:f>
        <x:v>0</x:v>
      </x:c>
    </x:row>
    <x:row r="14993">
      <x:c r="CL14993" t="str">
        <x:v>Workbook_Formula_Guard</x:v>
      </x:c>
      <x:c r="CM14993" t="str">
        <x:v>A1314</x:v>
      </x:c>
      <x:c r="CN14993" t="str">
        <x:v>Sensitivity_Analysis</x:v>
      </x:c>
      <x:c r="CO14993" t="n">
        <x:f>IFERROR(IF(AND(TYPE('Workbook_Formula_Guard'!A1314)=TYPE(CN14993),ISBLANK('Workbook_Formula_Guard'!A1314)=ISBLANK(CN14993),EXACT('Workbook_Formula_Guard'!A1314,CN14993)),0,1),1)</x:f>
        <x:v>0</x:v>
      </x:c>
    </x:row>
    <x:row r="14994">
      <x:c r="CL14994" t="str">
        <x:v>Workbook_Formula_Guard</x:v>
      </x:c>
      <x:c r="CM14994" t="str">
        <x:v>B1314</x:v>
      </x:c>
      <x:c r="CN14994" t="str">
        <x:v>L157</x:v>
      </x:c>
      <x:c r="CO14994" t="n">
        <x:f>IFERROR(IF(AND(TYPE('Workbook_Formula_Guard'!B1314)=TYPE(CN14994),ISBLANK('Workbook_Formula_Guard'!B1314)=ISBLANK(CN14994),EXACT('Workbook_Formula_Guard'!B1314,CN14994)),0,1),1)</x:f>
        <x:v>0</x:v>
      </x:c>
    </x:row>
    <x:row r="14995">
      <x:c r="CL14995" t="str">
        <x:v>Workbook_Formula_Guard</x:v>
      </x:c>
      <x:c r="CM14995" t="str">
        <x:v>C1314</x:v>
      </x:c>
      <x:c r="CN14995" t="str">
        <x:v>F:=TRC!C19</x:v>
      </x:c>
      <x:c r="CO14995" t="n">
        <x:f>IFERROR(IF(AND(TYPE('Workbook_Formula_Guard'!C1314)=TYPE(CN14995),ISBLANK('Workbook_Formula_Guard'!C1314)=ISBLANK(CN14995),EXACT('Workbook_Formula_Guard'!C1314,CN14995)),0,1),1)</x:f>
        <x:v>0</x:v>
      </x:c>
    </x:row>
    <x:row r="14996">
      <x:c r="CL14996" t="str">
        <x:v>Workbook_Formula_Guard</x:v>
      </x:c>
      <x:c r="CM14996" t="str">
        <x:v>A1315</x:v>
      </x:c>
      <x:c r="CN14996" t="str">
        <x:v>Sensitivity_Analysis</x:v>
      </x:c>
      <x:c r="CO14996" t="n">
        <x:f>IFERROR(IF(AND(TYPE('Workbook_Formula_Guard'!A1315)=TYPE(CN14996),ISBLANK('Workbook_Formula_Guard'!A1315)=ISBLANK(CN14996),EXACT('Workbook_Formula_Guard'!A1315,CN14996)),0,1),1)</x:f>
        <x:v>0</x:v>
      </x:c>
    </x:row>
    <x:row r="14997">
      <x:c r="CL14997" t="str">
        <x:v>Workbook_Formula_Guard</x:v>
      </x:c>
      <x:c r="CM14997" t="str">
        <x:v>B1315</x:v>
      </x:c>
      <x:c r="CN14997" t="str">
        <x:v>M157</x:v>
      </x:c>
      <x:c r="CO14997" t="n">
        <x:f>IFERROR(IF(AND(TYPE('Workbook_Formula_Guard'!B1315)=TYPE(CN14997),ISBLANK('Workbook_Formula_Guard'!B1315)=ISBLANK(CN14997),EXACT('Workbook_Formula_Guard'!B1315,CN14997)),0,1),1)</x:f>
        <x:v>0</x:v>
      </x:c>
    </x:row>
    <x:row r="14998">
      <x:c r="CL14998" t="str">
        <x:v>Workbook_Formula_Guard</x:v>
      </x:c>
      <x:c r="CM14998" t="str">
        <x:v>C1315</x:v>
      </x:c>
      <x:c r="CN14998" t="str">
        <x:v>F:=VLOOKUP(K157,$J$101:$O$107,6,FALSE())</x:v>
      </x:c>
      <x:c r="CO14998" t="n">
        <x:f>IFERROR(IF(AND(TYPE('Workbook_Formula_Guard'!C1315)=TYPE(CN14998),ISBLANK('Workbook_Formula_Guard'!C1315)=ISBLANK(CN14998),EXACT('Workbook_Formula_Guard'!C1315,CN14998)),0,1),1)</x:f>
        <x:v>0</x:v>
      </x:c>
    </x:row>
    <x:row r="14999">
      <x:c r="CL14999" t="str">
        <x:v>Workbook_Formula_Guard</x:v>
      </x:c>
      <x:c r="CM14999" t="str">
        <x:v>A1316</x:v>
      </x:c>
      <x:c r="CN14999" t="str">
        <x:v>Sensitivity_Analysis</x:v>
      </x:c>
      <x:c r="CO14999" t="n">
        <x:f>IFERROR(IF(AND(TYPE('Workbook_Formula_Guard'!A1316)=TYPE(CN14999),ISBLANK('Workbook_Formula_Guard'!A1316)=ISBLANK(CN14999),EXACT('Workbook_Formula_Guard'!A1316,CN14999)),0,1),1)</x:f>
        <x:v>0</x:v>
      </x:c>
    </x:row>
    <x:row r="15000">
      <x:c r="CL15000" t="str">
        <x:v>Workbook_Formula_Guard</x:v>
      </x:c>
      <x:c r="CM15000" t="str">
        <x:v>B1316</x:v>
      </x:c>
      <x:c r="CN15000" t="str">
        <x:v>N157</x:v>
      </x:c>
      <x:c r="CO15000" t="n">
        <x:f>IFERROR(IF(AND(TYPE('Workbook_Formula_Guard'!B1316)=TYPE(CN15000),ISBLANK('Workbook_Formula_Guard'!B1316)=ISBLANK(CN15000),EXACT('Workbook_Formula_Guard'!B1316,CN15000)),0,1),1)</x:f>
        <x:v>0</x:v>
      </x:c>
    </x:row>
    <x:row r="15001">
      <x:c r="CL15001" t="str">
        <x:v>Workbook_Formula_Guard</x:v>
      </x:c>
      <x:c r="CM15001" t="str">
        <x:v>C1316</x:v>
      </x:c>
      <x:c r="CN15001" t="str">
        <x:v>F:=N156+M157</x:v>
      </x:c>
      <x:c r="CO15001" t="n">
        <x:f>IFERROR(IF(AND(TYPE('Workbook_Formula_Guard'!C1316)=TYPE(CN15001),ISBLANK('Workbook_Formula_Guard'!C1316)=ISBLANK(CN15001),EXACT('Workbook_Formula_Guard'!C1316,CN15001)),0,1),1)</x:f>
        <x:v>0</x:v>
      </x:c>
    </x:row>
    <x:row r="15002">
      <x:c r="CL15002" t="str">
        <x:v>Workbook_Formula_Guard</x:v>
      </x:c>
      <x:c r="CM15002" t="str">
        <x:v>A1317</x:v>
      </x:c>
      <x:c r="CN15002" t="str">
        <x:v>Sensitivity_Analysis</x:v>
      </x:c>
      <x:c r="CO15002" t="n">
        <x:f>IFERROR(IF(AND(TYPE('Workbook_Formula_Guard'!A1317)=TYPE(CN15002),ISBLANK('Workbook_Formula_Guard'!A1317)=ISBLANK(CN15002),EXACT('Workbook_Formula_Guard'!A1317,CN15002)),0,1),1)</x:f>
        <x:v>0</x:v>
      </x:c>
    </x:row>
    <x:row r="15003">
      <x:c r="CL15003" t="str">
        <x:v>Workbook_Formula_Guard</x:v>
      </x:c>
      <x:c r="CM15003" t="str">
        <x:v>B1317</x:v>
      </x:c>
      <x:c r="CN15003" t="str">
        <x:v>O157</x:v>
      </x:c>
      <x:c r="CO15003" t="n">
        <x:f>IFERROR(IF(AND(TYPE('Workbook_Formula_Guard'!B1317)=TYPE(CN15003),ISBLANK('Workbook_Formula_Guard'!B1317)=ISBLANK(CN15003),EXACT('Workbook_Formula_Guard'!B1317,CN15003)),0,1),1)</x:f>
        <x:v>0</x:v>
      </x:c>
    </x:row>
    <x:row r="15004">
      <x:c r="CL15004" t="str">
        <x:v>Workbook_Formula_Guard</x:v>
      </x:c>
      <x:c r="CM15004" t="str">
        <x:v>C1317</x:v>
      </x:c>
      <x:c r="CN15004" t="str">
        <x:v>F:=MAX(0,MIN(M157,$S$110-N156))</x:v>
      </x:c>
      <x:c r="CO15004" t="n">
        <x:f>IFERROR(IF(AND(TYPE('Workbook_Formula_Guard'!C1317)=TYPE(CN15004),ISBLANK('Workbook_Formula_Guard'!C1317)=ISBLANK(CN15004),EXACT('Workbook_Formula_Guard'!C1317,CN15004)),0,1),1)</x:f>
        <x:v>0</x:v>
      </x:c>
    </x:row>
    <x:row r="15005">
      <x:c r="CL15005" t="str">
        <x:v>Workbook_Formula_Guard</x:v>
      </x:c>
      <x:c r="CM15005" t="str">
        <x:v>A1318</x:v>
      </x:c>
      <x:c r="CN15005" t="str">
        <x:v>Sensitivity_Analysis</x:v>
      </x:c>
      <x:c r="CO15005" t="n">
        <x:f>IFERROR(IF(AND(TYPE('Workbook_Formula_Guard'!A1318)=TYPE(CN15005),ISBLANK('Workbook_Formula_Guard'!A1318)=ISBLANK(CN15005),EXACT('Workbook_Formula_Guard'!A1318,CN15005)),0,1),1)</x:f>
        <x:v>0</x:v>
      </x:c>
    </x:row>
    <x:row r="15006">
      <x:c r="CL15006" t="str">
        <x:v>Workbook_Formula_Guard</x:v>
      </x:c>
      <x:c r="CM15006" t="str">
        <x:v>B1318</x:v>
      </x:c>
      <x:c r="CN15006" t="str">
        <x:v>P157</x:v>
      </x:c>
      <x:c r="CO15006" t="n">
        <x:f>IFERROR(IF(AND(TYPE('Workbook_Formula_Guard'!B1318)=TYPE(CN15006),ISBLANK('Workbook_Formula_Guard'!B1318)=ISBLANK(CN15006),EXACT('Workbook_Formula_Guard'!B1318,CN15006)),0,1),1)</x:f>
        <x:v>0</x:v>
      </x:c>
    </x:row>
    <x:row r="15007">
      <x:c r="CL15007" t="str">
        <x:v>Workbook_Formula_Guard</x:v>
      </x:c>
      <x:c r="CM15007" t="str">
        <x:v>C1318</x:v>
      </x:c>
      <x:c r="CN15007" t="str">
        <x:v>F:=O157*L157</x:v>
      </x:c>
      <x:c r="CO15007" t="n">
        <x:f>IFERROR(IF(AND(TYPE('Workbook_Formula_Guard'!C1318)=TYPE(CN15007),ISBLANK('Workbook_Formula_Guard'!C1318)=ISBLANK(CN15007),EXACT('Workbook_Formula_Guard'!C1318,CN15007)),0,1),1)</x:f>
        <x:v>0</x:v>
      </x:c>
    </x:row>
    <x:row r="15008">
      <x:c r="CL15008" t="str">
        <x:v>Workbook_Formula_Guard</x:v>
      </x:c>
      <x:c r="CM15008" t="str">
        <x:v>A1319</x:v>
      </x:c>
      <x:c r="CN15008" t="str">
        <x:v>Sensitivity_Analysis</x:v>
      </x:c>
      <x:c r="CO15008" t="n">
        <x:f>IFERROR(IF(AND(TYPE('Workbook_Formula_Guard'!A1319)=TYPE(CN15008),ISBLANK('Workbook_Formula_Guard'!A1319)=ISBLANK(CN15008),EXACT('Workbook_Formula_Guard'!A1319,CN15008)),0,1),1)</x:f>
        <x:v>0</x:v>
      </x:c>
    </x:row>
    <x:row r="15009">
      <x:c r="CL15009" t="str">
        <x:v>Workbook_Formula_Guard</x:v>
      </x:c>
      <x:c r="CM15009" t="str">
        <x:v>B1319</x:v>
      </x:c>
      <x:c r="CN15009" t="str">
        <x:v>K158</x:v>
      </x:c>
      <x:c r="CO15009" t="n">
        <x:f>IFERROR(IF(AND(TYPE('Workbook_Formula_Guard'!B1319)=TYPE(CN15009),ISBLANK('Workbook_Formula_Guard'!B1319)=ISBLANK(CN15009),EXACT('Workbook_Formula_Guard'!B1319,CN15009)),0,1),1)</x:f>
        <x:v>0</x:v>
      </x:c>
    </x:row>
    <x:row r="15010">
      <x:c r="CL15010" t="str">
        <x:v>Workbook_Formula_Guard</x:v>
      </x:c>
      <x:c r="CM15010" t="str">
        <x:v>C1319</x:v>
      </x:c>
      <x:c r="CN15010" t="str">
        <x:v>F:=TRC!B20</x:v>
      </x:c>
      <x:c r="CO15010" t="n">
        <x:f>IFERROR(IF(AND(TYPE('Workbook_Formula_Guard'!C1319)=TYPE(CN15010),ISBLANK('Workbook_Formula_Guard'!C1319)=ISBLANK(CN15010),EXACT('Workbook_Formula_Guard'!C1319,CN15010)),0,1),1)</x:f>
        <x:v>0</x:v>
      </x:c>
    </x:row>
    <x:row r="15011">
      <x:c r="CL15011" t="str">
        <x:v>Workbook_Formula_Guard</x:v>
      </x:c>
      <x:c r="CM15011" t="str">
        <x:v>A1320</x:v>
      </x:c>
      <x:c r="CN15011" t="str">
        <x:v>Sensitivity_Analysis</x:v>
      </x:c>
      <x:c r="CO15011" t="n">
        <x:f>IFERROR(IF(AND(TYPE('Workbook_Formula_Guard'!A1320)=TYPE(CN15011),ISBLANK('Workbook_Formula_Guard'!A1320)=ISBLANK(CN15011),EXACT('Workbook_Formula_Guard'!A1320,CN15011)),0,1),1)</x:f>
        <x:v>0</x:v>
      </x:c>
    </x:row>
    <x:row r="15012">
      <x:c r="CL15012" t="str">
        <x:v>Workbook_Formula_Guard</x:v>
      </x:c>
      <x:c r="CM15012" t="str">
        <x:v>B1320</x:v>
      </x:c>
      <x:c r="CN15012" t="str">
        <x:v>L158</x:v>
      </x:c>
      <x:c r="CO15012" t="n">
        <x:f>IFERROR(IF(AND(TYPE('Workbook_Formula_Guard'!B1320)=TYPE(CN15012),ISBLANK('Workbook_Formula_Guard'!B1320)=ISBLANK(CN15012),EXACT('Workbook_Formula_Guard'!B1320,CN15012)),0,1),1)</x:f>
        <x:v>0</x:v>
      </x:c>
    </x:row>
    <x:row r="15013">
      <x:c r="CL15013" t="str">
        <x:v>Workbook_Formula_Guard</x:v>
      </x:c>
      <x:c r="CM15013" t="str">
        <x:v>C1320</x:v>
      </x:c>
      <x:c r="CN15013" t="str">
        <x:v>F:=TRC!C20</x:v>
      </x:c>
      <x:c r="CO15013" t="n">
        <x:f>IFERROR(IF(AND(TYPE('Workbook_Formula_Guard'!C1320)=TYPE(CN15013),ISBLANK('Workbook_Formula_Guard'!C1320)=ISBLANK(CN15013),EXACT('Workbook_Formula_Guard'!C1320,CN15013)),0,1),1)</x:f>
        <x:v>0</x:v>
      </x:c>
    </x:row>
    <x:row r="15014">
      <x:c r="CL15014" t="str">
        <x:v>Workbook_Formula_Guard</x:v>
      </x:c>
      <x:c r="CM15014" t="str">
        <x:v>A1321</x:v>
      </x:c>
      <x:c r="CN15014" t="str">
        <x:v>Sensitivity_Analysis</x:v>
      </x:c>
      <x:c r="CO15014" t="n">
        <x:f>IFERROR(IF(AND(TYPE('Workbook_Formula_Guard'!A1321)=TYPE(CN15014),ISBLANK('Workbook_Formula_Guard'!A1321)=ISBLANK(CN15014),EXACT('Workbook_Formula_Guard'!A1321,CN15014)),0,1),1)</x:f>
        <x:v>0</x:v>
      </x:c>
    </x:row>
    <x:row r="15015">
      <x:c r="CL15015" t="str">
        <x:v>Workbook_Formula_Guard</x:v>
      </x:c>
      <x:c r="CM15015" t="str">
        <x:v>B1321</x:v>
      </x:c>
      <x:c r="CN15015" t="str">
        <x:v>M158</x:v>
      </x:c>
      <x:c r="CO15015" t="n">
        <x:f>IFERROR(IF(AND(TYPE('Workbook_Formula_Guard'!B1321)=TYPE(CN15015),ISBLANK('Workbook_Formula_Guard'!B1321)=ISBLANK(CN15015),EXACT('Workbook_Formula_Guard'!B1321,CN15015)),0,1),1)</x:f>
        <x:v>0</x:v>
      </x:c>
    </x:row>
    <x:row r="15016">
      <x:c r="CL15016" t="str">
        <x:v>Workbook_Formula_Guard</x:v>
      </x:c>
      <x:c r="CM15016" t="str">
        <x:v>C1321</x:v>
      </x:c>
      <x:c r="CN15016" t="str">
        <x:v>F:=VLOOKUP(K158,$J$101:$O$107,6,FALSE())</x:v>
      </x:c>
      <x:c r="CO15016" t="n">
        <x:f>IFERROR(IF(AND(TYPE('Workbook_Formula_Guard'!C1321)=TYPE(CN15016),ISBLANK('Workbook_Formula_Guard'!C1321)=ISBLANK(CN15016),EXACT('Workbook_Formula_Guard'!C1321,CN15016)),0,1),1)</x:f>
        <x:v>0</x:v>
      </x:c>
    </x:row>
    <x:row r="15017">
      <x:c r="CL15017" t="str">
        <x:v>Workbook_Formula_Guard</x:v>
      </x:c>
      <x:c r="CM15017" t="str">
        <x:v>A1322</x:v>
      </x:c>
      <x:c r="CN15017" t="str">
        <x:v>Sensitivity_Analysis</x:v>
      </x:c>
      <x:c r="CO15017" t="n">
        <x:f>IFERROR(IF(AND(TYPE('Workbook_Formula_Guard'!A1322)=TYPE(CN15017),ISBLANK('Workbook_Formula_Guard'!A1322)=ISBLANK(CN15017),EXACT('Workbook_Formula_Guard'!A1322,CN15017)),0,1),1)</x:f>
        <x:v>0</x:v>
      </x:c>
    </x:row>
    <x:row r="15018">
      <x:c r="CL15018" t="str">
        <x:v>Workbook_Formula_Guard</x:v>
      </x:c>
      <x:c r="CM15018" t="str">
        <x:v>B1322</x:v>
      </x:c>
      <x:c r="CN15018" t="str">
        <x:v>N158</x:v>
      </x:c>
      <x:c r="CO15018" t="n">
        <x:f>IFERROR(IF(AND(TYPE('Workbook_Formula_Guard'!B1322)=TYPE(CN15018),ISBLANK('Workbook_Formula_Guard'!B1322)=ISBLANK(CN15018),EXACT('Workbook_Formula_Guard'!B1322,CN15018)),0,1),1)</x:f>
        <x:v>0</x:v>
      </x:c>
    </x:row>
    <x:row r="15019">
      <x:c r="CL15019" t="str">
        <x:v>Workbook_Formula_Guard</x:v>
      </x:c>
      <x:c r="CM15019" t="str">
        <x:v>C1322</x:v>
      </x:c>
      <x:c r="CN15019" t="str">
        <x:v>F:=N157+M158</x:v>
      </x:c>
      <x:c r="CO15019" t="n">
        <x:f>IFERROR(IF(AND(TYPE('Workbook_Formula_Guard'!C1322)=TYPE(CN15019),ISBLANK('Workbook_Formula_Guard'!C1322)=ISBLANK(CN15019),EXACT('Workbook_Formula_Guard'!C1322,CN15019)),0,1),1)</x:f>
        <x:v>0</x:v>
      </x:c>
    </x:row>
    <x:row r="15020">
      <x:c r="CL15020" t="str">
        <x:v>Workbook_Formula_Guard</x:v>
      </x:c>
      <x:c r="CM15020" t="str">
        <x:v>A1323</x:v>
      </x:c>
      <x:c r="CN15020" t="str">
        <x:v>Sensitivity_Analysis</x:v>
      </x:c>
      <x:c r="CO15020" t="n">
        <x:f>IFERROR(IF(AND(TYPE('Workbook_Formula_Guard'!A1323)=TYPE(CN15020),ISBLANK('Workbook_Formula_Guard'!A1323)=ISBLANK(CN15020),EXACT('Workbook_Formula_Guard'!A1323,CN15020)),0,1),1)</x:f>
        <x:v>0</x:v>
      </x:c>
    </x:row>
    <x:row r="15021">
      <x:c r="CL15021" t="str">
        <x:v>Workbook_Formula_Guard</x:v>
      </x:c>
      <x:c r="CM15021" t="str">
        <x:v>B1323</x:v>
      </x:c>
      <x:c r="CN15021" t="str">
        <x:v>O158</x:v>
      </x:c>
      <x:c r="CO15021" t="n">
        <x:f>IFERROR(IF(AND(TYPE('Workbook_Formula_Guard'!B1323)=TYPE(CN15021),ISBLANK('Workbook_Formula_Guard'!B1323)=ISBLANK(CN15021),EXACT('Workbook_Formula_Guard'!B1323,CN15021)),0,1),1)</x:f>
        <x:v>0</x:v>
      </x:c>
    </x:row>
    <x:row r="15022">
      <x:c r="CL15022" t="str">
        <x:v>Workbook_Formula_Guard</x:v>
      </x:c>
      <x:c r="CM15022" t="str">
        <x:v>C1323</x:v>
      </x:c>
      <x:c r="CN15022" t="str">
        <x:v>F:=MAX(0,MIN(M158,$S$110-N157))</x:v>
      </x:c>
      <x:c r="CO15022" t="n">
        <x:f>IFERROR(IF(AND(TYPE('Workbook_Formula_Guard'!C1323)=TYPE(CN15022),ISBLANK('Workbook_Formula_Guard'!C1323)=ISBLANK(CN15022),EXACT('Workbook_Formula_Guard'!C1323,CN15022)),0,1),1)</x:f>
        <x:v>0</x:v>
      </x:c>
    </x:row>
    <x:row r="15023">
      <x:c r="CL15023" t="str">
        <x:v>Workbook_Formula_Guard</x:v>
      </x:c>
      <x:c r="CM15023" t="str">
        <x:v>A1324</x:v>
      </x:c>
      <x:c r="CN15023" t="str">
        <x:v>Sensitivity_Analysis</x:v>
      </x:c>
      <x:c r="CO15023" t="n">
        <x:f>IFERROR(IF(AND(TYPE('Workbook_Formula_Guard'!A1324)=TYPE(CN15023),ISBLANK('Workbook_Formula_Guard'!A1324)=ISBLANK(CN15023),EXACT('Workbook_Formula_Guard'!A1324,CN15023)),0,1),1)</x:f>
        <x:v>0</x:v>
      </x:c>
    </x:row>
    <x:row r="15024">
      <x:c r="CL15024" t="str">
        <x:v>Workbook_Formula_Guard</x:v>
      </x:c>
      <x:c r="CM15024" t="str">
        <x:v>B1324</x:v>
      </x:c>
      <x:c r="CN15024" t="str">
        <x:v>P158</x:v>
      </x:c>
      <x:c r="CO15024" t="n">
        <x:f>IFERROR(IF(AND(TYPE('Workbook_Formula_Guard'!B1324)=TYPE(CN15024),ISBLANK('Workbook_Formula_Guard'!B1324)=ISBLANK(CN15024),EXACT('Workbook_Formula_Guard'!B1324,CN15024)),0,1),1)</x:f>
        <x:v>0</x:v>
      </x:c>
    </x:row>
    <x:row r="15025">
      <x:c r="CL15025" t="str">
        <x:v>Workbook_Formula_Guard</x:v>
      </x:c>
      <x:c r="CM15025" t="str">
        <x:v>C1324</x:v>
      </x:c>
      <x:c r="CN15025" t="str">
        <x:v>F:=O158*L158</x:v>
      </x:c>
      <x:c r="CO15025" t="n">
        <x:f>IFERROR(IF(AND(TYPE('Workbook_Formula_Guard'!C1324)=TYPE(CN15025),ISBLANK('Workbook_Formula_Guard'!C1324)=ISBLANK(CN15025),EXACT('Workbook_Formula_Guard'!C1324,CN15025)),0,1),1)</x:f>
        <x:v>0</x:v>
      </x:c>
    </x:row>
    <x:row r="15026">
      <x:c r="CL15026" t="str">
        <x:v>Workbook_Formula_Guard</x:v>
      </x:c>
      <x:c r="CM15026" t="str">
        <x:v>A1325</x:v>
      </x:c>
      <x:c r="CN15026" t="str">
        <x:v>Sensitivity_Analysis</x:v>
      </x:c>
      <x:c r="CO15026" t="n">
        <x:f>IFERROR(IF(AND(TYPE('Workbook_Formula_Guard'!A1325)=TYPE(CN15026),ISBLANK('Workbook_Formula_Guard'!A1325)=ISBLANK(CN15026),EXACT('Workbook_Formula_Guard'!A1325,CN15026)),0,1),1)</x:f>
        <x:v>0</x:v>
      </x:c>
    </x:row>
    <x:row r="15027">
      <x:c r="CL15027" t="str">
        <x:v>Workbook_Formula_Guard</x:v>
      </x:c>
      <x:c r="CM15027" t="str">
        <x:v>B1325</x:v>
      </x:c>
      <x:c r="CN15027" t="str">
        <x:v>K159</x:v>
      </x:c>
      <x:c r="CO15027" t="n">
        <x:f>IFERROR(IF(AND(TYPE('Workbook_Formula_Guard'!B1325)=TYPE(CN15027),ISBLANK('Workbook_Formula_Guard'!B1325)=ISBLANK(CN15027),EXACT('Workbook_Formula_Guard'!B1325,CN15027)),0,1),1)</x:f>
        <x:v>0</x:v>
      </x:c>
    </x:row>
    <x:row r="15028">
      <x:c r="CL15028" t="str">
        <x:v>Workbook_Formula_Guard</x:v>
      </x:c>
      <x:c r="CM15028" t="str">
        <x:v>C1325</x:v>
      </x:c>
      <x:c r="CN15028" t="str">
        <x:v>F:=TRC!B21</x:v>
      </x:c>
      <x:c r="CO15028" t="n">
        <x:f>IFERROR(IF(AND(TYPE('Workbook_Formula_Guard'!C1325)=TYPE(CN15028),ISBLANK('Workbook_Formula_Guard'!C1325)=ISBLANK(CN15028),EXACT('Workbook_Formula_Guard'!C1325,CN15028)),0,1),1)</x:f>
        <x:v>0</x:v>
      </x:c>
    </x:row>
    <x:row r="15029">
      <x:c r="CL15029" t="str">
        <x:v>Workbook_Formula_Guard</x:v>
      </x:c>
      <x:c r="CM15029" t="str">
        <x:v>A1326</x:v>
      </x:c>
      <x:c r="CN15029" t="str">
        <x:v>Sensitivity_Analysis</x:v>
      </x:c>
      <x:c r="CO15029" t="n">
        <x:f>IFERROR(IF(AND(TYPE('Workbook_Formula_Guard'!A1326)=TYPE(CN15029),ISBLANK('Workbook_Formula_Guard'!A1326)=ISBLANK(CN15029),EXACT('Workbook_Formula_Guard'!A1326,CN15029)),0,1),1)</x:f>
        <x:v>0</x:v>
      </x:c>
    </x:row>
    <x:row r="15030">
      <x:c r="CL15030" t="str">
        <x:v>Workbook_Formula_Guard</x:v>
      </x:c>
      <x:c r="CM15030" t="str">
        <x:v>B1326</x:v>
      </x:c>
      <x:c r="CN15030" t="str">
        <x:v>L159</x:v>
      </x:c>
      <x:c r="CO15030" t="n">
        <x:f>IFERROR(IF(AND(TYPE('Workbook_Formula_Guard'!B1326)=TYPE(CN15030),ISBLANK('Workbook_Formula_Guard'!B1326)=ISBLANK(CN15030),EXACT('Workbook_Formula_Guard'!B1326,CN15030)),0,1),1)</x:f>
        <x:v>0</x:v>
      </x:c>
    </x:row>
    <x:row r="15031">
      <x:c r="CL15031" t="str">
        <x:v>Workbook_Formula_Guard</x:v>
      </x:c>
      <x:c r="CM15031" t="str">
        <x:v>C1326</x:v>
      </x:c>
      <x:c r="CN15031" t="str">
        <x:v>F:=TRC!C21</x:v>
      </x:c>
      <x:c r="CO15031" t="n">
        <x:f>IFERROR(IF(AND(TYPE('Workbook_Formula_Guard'!C1326)=TYPE(CN15031),ISBLANK('Workbook_Formula_Guard'!C1326)=ISBLANK(CN15031),EXACT('Workbook_Formula_Guard'!C1326,CN15031)),0,1),1)</x:f>
        <x:v>0</x:v>
      </x:c>
    </x:row>
    <x:row r="15032">
      <x:c r="CL15032" t="str">
        <x:v>Workbook_Formula_Guard</x:v>
      </x:c>
      <x:c r="CM15032" t="str">
        <x:v>A1327</x:v>
      </x:c>
      <x:c r="CN15032" t="str">
        <x:v>Sensitivity_Analysis</x:v>
      </x:c>
      <x:c r="CO15032" t="n">
        <x:f>IFERROR(IF(AND(TYPE('Workbook_Formula_Guard'!A1327)=TYPE(CN15032),ISBLANK('Workbook_Formula_Guard'!A1327)=ISBLANK(CN15032),EXACT('Workbook_Formula_Guard'!A1327,CN15032)),0,1),1)</x:f>
        <x:v>0</x:v>
      </x:c>
    </x:row>
    <x:row r="15033">
      <x:c r="CL15033" t="str">
        <x:v>Workbook_Formula_Guard</x:v>
      </x:c>
      <x:c r="CM15033" t="str">
        <x:v>B1327</x:v>
      </x:c>
      <x:c r="CN15033" t="str">
        <x:v>M159</x:v>
      </x:c>
      <x:c r="CO15033" t="n">
        <x:f>IFERROR(IF(AND(TYPE('Workbook_Formula_Guard'!B1327)=TYPE(CN15033),ISBLANK('Workbook_Formula_Guard'!B1327)=ISBLANK(CN15033),EXACT('Workbook_Formula_Guard'!B1327,CN15033)),0,1),1)</x:f>
        <x:v>0</x:v>
      </x:c>
    </x:row>
    <x:row r="15034">
      <x:c r="CL15034" t="str">
        <x:v>Workbook_Formula_Guard</x:v>
      </x:c>
      <x:c r="CM15034" t="str">
        <x:v>C1327</x:v>
      </x:c>
      <x:c r="CN15034" t="str">
        <x:v>F:=VLOOKUP(K159,$J$101:$O$107,6,FALSE())</x:v>
      </x:c>
      <x:c r="CO15034" t="n">
        <x:f>IFERROR(IF(AND(TYPE('Workbook_Formula_Guard'!C1327)=TYPE(CN15034),ISBLANK('Workbook_Formula_Guard'!C1327)=ISBLANK(CN15034),EXACT('Workbook_Formula_Guard'!C1327,CN15034)),0,1),1)</x:f>
        <x:v>0</x:v>
      </x:c>
    </x:row>
    <x:row r="15035">
      <x:c r="CL15035" t="str">
        <x:v>Workbook_Formula_Guard</x:v>
      </x:c>
      <x:c r="CM15035" t="str">
        <x:v>A1328</x:v>
      </x:c>
      <x:c r="CN15035" t="str">
        <x:v>Sensitivity_Analysis</x:v>
      </x:c>
      <x:c r="CO15035" t="n">
        <x:f>IFERROR(IF(AND(TYPE('Workbook_Formula_Guard'!A1328)=TYPE(CN15035),ISBLANK('Workbook_Formula_Guard'!A1328)=ISBLANK(CN15035),EXACT('Workbook_Formula_Guard'!A1328,CN15035)),0,1),1)</x:f>
        <x:v>0</x:v>
      </x:c>
    </x:row>
    <x:row r="15036">
      <x:c r="CL15036" t="str">
        <x:v>Workbook_Formula_Guard</x:v>
      </x:c>
      <x:c r="CM15036" t="str">
        <x:v>B1328</x:v>
      </x:c>
      <x:c r="CN15036" t="str">
        <x:v>N159</x:v>
      </x:c>
      <x:c r="CO15036" t="n">
        <x:f>IFERROR(IF(AND(TYPE('Workbook_Formula_Guard'!B1328)=TYPE(CN15036),ISBLANK('Workbook_Formula_Guard'!B1328)=ISBLANK(CN15036),EXACT('Workbook_Formula_Guard'!B1328,CN15036)),0,1),1)</x:f>
        <x:v>0</x:v>
      </x:c>
    </x:row>
    <x:row r="15037">
      <x:c r="CL15037" t="str">
        <x:v>Workbook_Formula_Guard</x:v>
      </x:c>
      <x:c r="CM15037" t="str">
        <x:v>C1328</x:v>
      </x:c>
      <x:c r="CN15037" t="str">
        <x:v>F:=N158+M159</x:v>
      </x:c>
      <x:c r="CO15037" t="n">
        <x:f>IFERROR(IF(AND(TYPE('Workbook_Formula_Guard'!C1328)=TYPE(CN15037),ISBLANK('Workbook_Formula_Guard'!C1328)=ISBLANK(CN15037),EXACT('Workbook_Formula_Guard'!C1328,CN15037)),0,1),1)</x:f>
        <x:v>0</x:v>
      </x:c>
    </x:row>
    <x:row r="15038">
      <x:c r="CL15038" t="str">
        <x:v>Workbook_Formula_Guard</x:v>
      </x:c>
      <x:c r="CM15038" t="str">
        <x:v>A1329</x:v>
      </x:c>
      <x:c r="CN15038" t="str">
        <x:v>Sensitivity_Analysis</x:v>
      </x:c>
      <x:c r="CO15038" t="n">
        <x:f>IFERROR(IF(AND(TYPE('Workbook_Formula_Guard'!A1329)=TYPE(CN15038),ISBLANK('Workbook_Formula_Guard'!A1329)=ISBLANK(CN15038),EXACT('Workbook_Formula_Guard'!A1329,CN15038)),0,1),1)</x:f>
        <x:v>0</x:v>
      </x:c>
    </x:row>
    <x:row r="15039">
      <x:c r="CL15039" t="str">
        <x:v>Workbook_Formula_Guard</x:v>
      </x:c>
      <x:c r="CM15039" t="str">
        <x:v>B1329</x:v>
      </x:c>
      <x:c r="CN15039" t="str">
        <x:v>O159</x:v>
      </x:c>
      <x:c r="CO15039" t="n">
        <x:f>IFERROR(IF(AND(TYPE('Workbook_Formula_Guard'!B1329)=TYPE(CN15039),ISBLANK('Workbook_Formula_Guard'!B1329)=ISBLANK(CN15039),EXACT('Workbook_Formula_Guard'!B1329,CN15039)),0,1),1)</x:f>
        <x:v>0</x:v>
      </x:c>
    </x:row>
    <x:row r="15040">
      <x:c r="CL15040" t="str">
        <x:v>Workbook_Formula_Guard</x:v>
      </x:c>
      <x:c r="CM15040" t="str">
        <x:v>C1329</x:v>
      </x:c>
      <x:c r="CN15040" t="str">
        <x:v>F:=MAX(0,MIN(M159,$S$110-N158))</x:v>
      </x:c>
      <x:c r="CO15040" t="n">
        <x:f>IFERROR(IF(AND(TYPE('Workbook_Formula_Guard'!C1329)=TYPE(CN15040),ISBLANK('Workbook_Formula_Guard'!C1329)=ISBLANK(CN15040),EXACT('Workbook_Formula_Guard'!C1329,CN15040)),0,1),1)</x:f>
        <x:v>0</x:v>
      </x:c>
    </x:row>
    <x:row r="15041">
      <x:c r="CL15041" t="str">
        <x:v>Workbook_Formula_Guard</x:v>
      </x:c>
      <x:c r="CM15041" t="str">
        <x:v>A1330</x:v>
      </x:c>
      <x:c r="CN15041" t="str">
        <x:v>Sensitivity_Analysis</x:v>
      </x:c>
      <x:c r="CO15041" t="n">
        <x:f>IFERROR(IF(AND(TYPE('Workbook_Formula_Guard'!A1330)=TYPE(CN15041),ISBLANK('Workbook_Formula_Guard'!A1330)=ISBLANK(CN15041),EXACT('Workbook_Formula_Guard'!A1330,CN15041)),0,1),1)</x:f>
        <x:v>0</x:v>
      </x:c>
    </x:row>
    <x:row r="15042">
      <x:c r="CL15042" t="str">
        <x:v>Workbook_Formula_Guard</x:v>
      </x:c>
      <x:c r="CM15042" t="str">
        <x:v>B1330</x:v>
      </x:c>
      <x:c r="CN15042" t="str">
        <x:v>P159</x:v>
      </x:c>
      <x:c r="CO15042" t="n">
        <x:f>IFERROR(IF(AND(TYPE('Workbook_Formula_Guard'!B1330)=TYPE(CN15042),ISBLANK('Workbook_Formula_Guard'!B1330)=ISBLANK(CN15042),EXACT('Workbook_Formula_Guard'!B1330,CN15042)),0,1),1)</x:f>
        <x:v>0</x:v>
      </x:c>
    </x:row>
    <x:row r="15043">
      <x:c r="CL15043" t="str">
        <x:v>Workbook_Formula_Guard</x:v>
      </x:c>
      <x:c r="CM15043" t="str">
        <x:v>C1330</x:v>
      </x:c>
      <x:c r="CN15043" t="str">
        <x:v>F:=O159*L159</x:v>
      </x:c>
      <x:c r="CO15043" t="n">
        <x:f>IFERROR(IF(AND(TYPE('Workbook_Formula_Guard'!C1330)=TYPE(CN15043),ISBLANK('Workbook_Formula_Guard'!C1330)=ISBLANK(CN15043),EXACT('Workbook_Formula_Guard'!C1330,CN15043)),0,1),1)</x:f>
        <x:v>0</x:v>
      </x:c>
    </x:row>
    <x:row r="15044">
      <x:c r="CL15044" t="str">
        <x:v>Workbook_Formula_Guard</x:v>
      </x:c>
      <x:c r="CM15044" t="str">
        <x:v>A1331</x:v>
      </x:c>
      <x:c r="CN15044" t="str">
        <x:v>Sensitivity_Analysis</x:v>
      </x:c>
      <x:c r="CO15044" t="n">
        <x:f>IFERROR(IF(AND(TYPE('Workbook_Formula_Guard'!A1331)=TYPE(CN15044),ISBLANK('Workbook_Formula_Guard'!A1331)=ISBLANK(CN15044),EXACT('Workbook_Formula_Guard'!A1331,CN15044)),0,1),1)</x:f>
        <x:v>0</x:v>
      </x:c>
    </x:row>
    <x:row r="15045">
      <x:c r="CL15045" t="str">
        <x:v>Workbook_Formula_Guard</x:v>
      </x:c>
      <x:c r="CM15045" t="str">
        <x:v>B1331</x:v>
      </x:c>
      <x:c r="CN15045" t="str">
        <x:v>S161</x:v>
      </x:c>
      <x:c r="CO15045" t="n">
        <x:f>IFERROR(IF(AND(TYPE('Workbook_Formula_Guard'!B1331)=TYPE(CN15045),ISBLANK('Workbook_Formula_Guard'!B1331)=ISBLANK(CN15045),EXACT('Workbook_Formula_Guard'!B1331,CN15045)),0,1),1)</x:f>
        <x:v>0</x:v>
      </x:c>
    </x:row>
    <x:row r="15046">
      <x:c r="CL15046" t="str">
        <x:v>Workbook_Formula_Guard</x:v>
      </x:c>
      <x:c r="CM15046" t="str">
        <x:v>C1331</x:v>
      </x:c>
      <x:c r="CN15046" t="str">
        <x:v>F:=SUM(P153:P159)/$S$110</x:v>
      </x:c>
      <x:c r="CO15046" t="n">
        <x:f>IFERROR(IF(AND(TYPE('Workbook_Formula_Guard'!C1331)=TYPE(CN15046),ISBLANK('Workbook_Formula_Guard'!C1331)=ISBLANK(CN15046),EXACT('Workbook_Formula_Guard'!C1331,CN15046)),0,1),1)</x:f>
        <x:v>0</x:v>
      </x:c>
    </x:row>
    <x:row r="15047">
      <x:c r="CL15047" t="str">
        <x:v>Workbook_Formula_Guard</x:v>
      </x:c>
      <x:c r="CM15047" t="str">
        <x:v>A1332</x:v>
      </x:c>
      <x:c r="CN15047" t="str">
        <x:v>Sensitivity_Analysis</x:v>
      </x:c>
      <x:c r="CO15047" t="n">
        <x:f>IFERROR(IF(AND(TYPE('Workbook_Formula_Guard'!A1332)=TYPE(CN15047),ISBLANK('Workbook_Formula_Guard'!A1332)=ISBLANK(CN15047),EXACT('Workbook_Formula_Guard'!A1332,CN15047)),0,1),1)</x:f>
        <x:v>0</x:v>
      </x:c>
    </x:row>
    <x:row r="15048">
      <x:c r="CL15048" t="str">
        <x:v>Workbook_Formula_Guard</x:v>
      </x:c>
      <x:c r="CM15048" t="str">
        <x:v>B1332</x:v>
      </x:c>
      <x:c r="CN15048" t="str">
        <x:v>S162</x:v>
      </x:c>
      <x:c r="CO15048" t="n">
        <x:f>IFERROR(IF(AND(TYPE('Workbook_Formula_Guard'!B1332)=TYPE(CN15048),ISBLANK('Workbook_Formula_Guard'!B1332)=ISBLANK(CN15048),EXACT('Workbook_Formula_Guard'!B1332,CN15048)),0,1),1)</x:f>
        <x:v>0</x:v>
      </x:c>
    </x:row>
    <x:row r="15049">
      <x:c r="CL15049" t="str">
        <x:v>Workbook_Formula_Guard</x:v>
      </x:c>
      <x:c r="CM15049" t="str">
        <x:v>C1332</x:v>
      </x:c>
      <x:c r="CN15049" t="str">
        <x:v>F:=IF(S161&lt;=$S$111,"PASS","FAIL")</x:v>
      </x:c>
      <x:c r="CO15049" t="n">
        <x:f>IFERROR(IF(AND(TYPE('Workbook_Formula_Guard'!C1332)=TYPE(CN15049),ISBLANK('Workbook_Formula_Guard'!C1332)=ISBLANK(CN15049),EXACT('Workbook_Formula_Guard'!C1332,CN15049)),0,1),1)</x:f>
        <x:v>0</x:v>
      </x:c>
    </x:row>
    <x:row r="15050">
      <x:c r="CL15050" t="str">
        <x:v>Workbook_Formula_Guard</x:v>
      </x:c>
      <x:c r="CM15050" t="str">
        <x:v>A1333</x:v>
      </x:c>
      <x:c r="CN15050" t="str">
        <x:v>Sensitivity_Analysis</x:v>
      </x:c>
      <x:c r="CO15050" t="n">
        <x:f>IFERROR(IF(AND(TYPE('Workbook_Formula_Guard'!A1333)=TYPE(CN15050),ISBLANK('Workbook_Formula_Guard'!A1333)=ISBLANK(CN15050),EXACT('Workbook_Formula_Guard'!A1333,CN15050)),0,1),1)</x:f>
        <x:v>0</x:v>
      </x:c>
    </x:row>
    <x:row r="15051">
      <x:c r="CL15051" t="str">
        <x:v>Workbook_Formula_Guard</x:v>
      </x:c>
      <x:c r="CM15051" t="str">
        <x:v>B1333</x:v>
      </x:c>
      <x:c r="CN15051" t="str">
        <x:v>K166</x:v>
      </x:c>
      <x:c r="CO15051" t="n">
        <x:f>IFERROR(IF(AND(TYPE('Workbook_Formula_Guard'!B1333)=TYPE(CN15051),ISBLANK('Workbook_Formula_Guard'!B1333)=ISBLANK(CN15051),EXACT('Workbook_Formula_Guard'!B1333,CN15051)),0,1),1)</x:f>
        <x:v>0</x:v>
      </x:c>
    </x:row>
    <x:row r="15052">
      <x:c r="CL15052" t="str">
        <x:v>Workbook_Formula_Guard</x:v>
      </x:c>
      <x:c r="CM15052" t="str">
        <x:v>C1333</x:v>
      </x:c>
      <x:c r="CN15052" t="str">
        <x:v>F:=TRC!B31</x:v>
      </x:c>
      <x:c r="CO15052" t="n">
        <x:f>IFERROR(IF(AND(TYPE('Workbook_Formula_Guard'!C1333)=TYPE(CN15052),ISBLANK('Workbook_Formula_Guard'!C1333)=ISBLANK(CN15052),EXACT('Workbook_Formula_Guard'!C1333,CN15052)),0,1),1)</x:f>
        <x:v>0</x:v>
      </x:c>
    </x:row>
    <x:row r="15053">
      <x:c r="CL15053" t="str">
        <x:v>Workbook_Formula_Guard</x:v>
      </x:c>
      <x:c r="CM15053" t="str">
        <x:v>A1334</x:v>
      </x:c>
      <x:c r="CN15053" t="str">
        <x:v>Sensitivity_Analysis</x:v>
      </x:c>
      <x:c r="CO15053" t="n">
        <x:f>IFERROR(IF(AND(TYPE('Workbook_Formula_Guard'!A1334)=TYPE(CN15053),ISBLANK('Workbook_Formula_Guard'!A1334)=ISBLANK(CN15053),EXACT('Workbook_Formula_Guard'!A1334,CN15053)),0,1),1)</x:f>
        <x:v>0</x:v>
      </x:c>
    </x:row>
    <x:row r="15054">
      <x:c r="CL15054" t="str">
        <x:v>Workbook_Formula_Guard</x:v>
      </x:c>
      <x:c r="CM15054" t="str">
        <x:v>B1334</x:v>
      </x:c>
      <x:c r="CN15054" t="str">
        <x:v>L166</x:v>
      </x:c>
      <x:c r="CO15054" t="n">
        <x:f>IFERROR(IF(AND(TYPE('Workbook_Formula_Guard'!B1334)=TYPE(CN15054),ISBLANK('Workbook_Formula_Guard'!B1334)=ISBLANK(CN15054),EXACT('Workbook_Formula_Guard'!B1334,CN15054)),0,1),1)</x:f>
        <x:v>0</x:v>
      </x:c>
    </x:row>
    <x:row r="15055">
      <x:c r="CL15055" t="str">
        <x:v>Workbook_Formula_Guard</x:v>
      </x:c>
      <x:c r="CM15055" t="str">
        <x:v>C1334</x:v>
      </x:c>
      <x:c r="CN15055" t="str">
        <x:v>F:=TRC!C31</x:v>
      </x:c>
      <x:c r="CO15055" t="n">
        <x:f>IFERROR(IF(AND(TYPE('Workbook_Formula_Guard'!C1334)=TYPE(CN15055),ISBLANK('Workbook_Formula_Guard'!C1334)=ISBLANK(CN15055),EXACT('Workbook_Formula_Guard'!C1334,CN15055)),0,1),1)</x:f>
        <x:v>0</x:v>
      </x:c>
    </x:row>
    <x:row r="15056">
      <x:c r="CL15056" t="str">
        <x:v>Workbook_Formula_Guard</x:v>
      </x:c>
      <x:c r="CM15056" t="str">
        <x:v>A1335</x:v>
      </x:c>
      <x:c r="CN15056" t="str">
        <x:v>Sensitivity_Analysis</x:v>
      </x:c>
      <x:c r="CO15056" t="n">
        <x:f>IFERROR(IF(AND(TYPE('Workbook_Formula_Guard'!A1335)=TYPE(CN15056),ISBLANK('Workbook_Formula_Guard'!A1335)=ISBLANK(CN15056),EXACT('Workbook_Formula_Guard'!A1335,CN15056)),0,1),1)</x:f>
        <x:v>0</x:v>
      </x:c>
    </x:row>
    <x:row r="15057">
      <x:c r="CL15057" t="str">
        <x:v>Workbook_Formula_Guard</x:v>
      </x:c>
      <x:c r="CM15057" t="str">
        <x:v>B1335</x:v>
      </x:c>
      <x:c r="CN15057" t="str">
        <x:v>M166</x:v>
      </x:c>
      <x:c r="CO15057" t="n">
        <x:f>IFERROR(IF(AND(TYPE('Workbook_Formula_Guard'!B1335)=TYPE(CN15057),ISBLANK('Workbook_Formula_Guard'!B1335)=ISBLANK(CN15057),EXACT('Workbook_Formula_Guard'!B1335,CN15057)),0,1),1)</x:f>
        <x:v>0</x:v>
      </x:c>
    </x:row>
    <x:row r="15058">
      <x:c r="CL15058" t="str">
        <x:v>Workbook_Formula_Guard</x:v>
      </x:c>
      <x:c r="CM15058" t="str">
        <x:v>C1335</x:v>
      </x:c>
      <x:c r="CN15058" t="str">
        <x:v>F:=VLOOKUP(K166,$J$101:$O$107,6,FALSE())</x:v>
      </x:c>
      <x:c r="CO15058" t="n">
        <x:f>IFERROR(IF(AND(TYPE('Workbook_Formula_Guard'!C1335)=TYPE(CN15058),ISBLANK('Workbook_Formula_Guard'!C1335)=ISBLANK(CN15058),EXACT('Workbook_Formula_Guard'!C1335,CN15058)),0,1),1)</x:f>
        <x:v>0</x:v>
      </x:c>
    </x:row>
    <x:row r="15059">
      <x:c r="CL15059" t="str">
        <x:v>Workbook_Formula_Guard</x:v>
      </x:c>
      <x:c r="CM15059" t="str">
        <x:v>A1336</x:v>
      </x:c>
      <x:c r="CN15059" t="str">
        <x:v>Sensitivity_Analysis</x:v>
      </x:c>
      <x:c r="CO15059" t="n">
        <x:f>IFERROR(IF(AND(TYPE('Workbook_Formula_Guard'!A1336)=TYPE(CN15059),ISBLANK('Workbook_Formula_Guard'!A1336)=ISBLANK(CN15059),EXACT('Workbook_Formula_Guard'!A1336,CN15059)),0,1),1)</x:f>
        <x:v>0</x:v>
      </x:c>
    </x:row>
    <x:row r="15060">
      <x:c r="CL15060" t="str">
        <x:v>Workbook_Formula_Guard</x:v>
      </x:c>
      <x:c r="CM15060" t="str">
        <x:v>B1336</x:v>
      </x:c>
      <x:c r="CN15060" t="str">
        <x:v>N166</x:v>
      </x:c>
      <x:c r="CO15060" t="n">
        <x:f>IFERROR(IF(AND(TYPE('Workbook_Formula_Guard'!B1336)=TYPE(CN15060),ISBLANK('Workbook_Formula_Guard'!B1336)=ISBLANK(CN15060),EXACT('Workbook_Formula_Guard'!B1336,CN15060)),0,1),1)</x:f>
        <x:v>0</x:v>
      </x:c>
    </x:row>
    <x:row r="15061">
      <x:c r="CL15061" t="str">
        <x:v>Workbook_Formula_Guard</x:v>
      </x:c>
      <x:c r="CM15061" t="str">
        <x:v>C1336</x:v>
      </x:c>
      <x:c r="CN15061" t="str">
        <x:v>F:=M166</x:v>
      </x:c>
      <x:c r="CO15061" t="n">
        <x:f>IFERROR(IF(AND(TYPE('Workbook_Formula_Guard'!C1336)=TYPE(CN15061),ISBLANK('Workbook_Formula_Guard'!C1336)=ISBLANK(CN15061),EXACT('Workbook_Formula_Guard'!C1336,CN15061)),0,1),1)</x:f>
        <x:v>0</x:v>
      </x:c>
    </x:row>
    <x:row r="15062">
      <x:c r="CL15062" t="str">
        <x:v>Workbook_Formula_Guard</x:v>
      </x:c>
      <x:c r="CM15062" t="str">
        <x:v>A1337</x:v>
      </x:c>
      <x:c r="CN15062" t="str">
        <x:v>Sensitivity_Analysis</x:v>
      </x:c>
      <x:c r="CO15062" t="n">
        <x:f>IFERROR(IF(AND(TYPE('Workbook_Formula_Guard'!A1337)=TYPE(CN15062),ISBLANK('Workbook_Formula_Guard'!A1337)=ISBLANK(CN15062),EXACT('Workbook_Formula_Guard'!A1337,CN15062)),0,1),1)</x:f>
        <x:v>0</x:v>
      </x:c>
    </x:row>
    <x:row r="15063">
      <x:c r="CL15063" t="str">
        <x:v>Workbook_Formula_Guard</x:v>
      </x:c>
      <x:c r="CM15063" t="str">
        <x:v>B1337</x:v>
      </x:c>
      <x:c r="CN15063" t="str">
        <x:v>O166</x:v>
      </x:c>
      <x:c r="CO15063" t="n">
        <x:f>IFERROR(IF(AND(TYPE('Workbook_Formula_Guard'!B1337)=TYPE(CN15063),ISBLANK('Workbook_Formula_Guard'!B1337)=ISBLANK(CN15063),EXACT('Workbook_Formula_Guard'!B1337,CN15063)),0,1),1)</x:f>
        <x:v>0</x:v>
      </x:c>
    </x:row>
    <x:row r="15064">
      <x:c r="CL15064" t="str">
        <x:v>Workbook_Formula_Guard</x:v>
      </x:c>
      <x:c r="CM15064" t="str">
        <x:v>C1337</x:v>
      </x:c>
      <x:c r="CN15064" t="str">
        <x:v>F:=MIN(M166,$S$110)</x:v>
      </x:c>
      <x:c r="CO15064" t="n">
        <x:f>IFERROR(IF(AND(TYPE('Workbook_Formula_Guard'!C1337)=TYPE(CN15064),ISBLANK('Workbook_Formula_Guard'!C1337)=ISBLANK(CN15064),EXACT('Workbook_Formula_Guard'!C1337,CN15064)),0,1),1)</x:f>
        <x:v>0</x:v>
      </x:c>
    </x:row>
    <x:row r="15065">
      <x:c r="CL15065" t="str">
        <x:v>Workbook_Formula_Guard</x:v>
      </x:c>
      <x:c r="CM15065" t="str">
        <x:v>A1338</x:v>
      </x:c>
      <x:c r="CN15065" t="str">
        <x:v>Sensitivity_Analysis</x:v>
      </x:c>
      <x:c r="CO15065" t="n">
        <x:f>IFERROR(IF(AND(TYPE('Workbook_Formula_Guard'!A1338)=TYPE(CN15065),ISBLANK('Workbook_Formula_Guard'!A1338)=ISBLANK(CN15065),EXACT('Workbook_Formula_Guard'!A1338,CN15065)),0,1),1)</x:f>
        <x:v>0</x:v>
      </x:c>
    </x:row>
    <x:row r="15066">
      <x:c r="CL15066" t="str">
        <x:v>Workbook_Formula_Guard</x:v>
      </x:c>
      <x:c r="CM15066" t="str">
        <x:v>B1338</x:v>
      </x:c>
      <x:c r="CN15066" t="str">
        <x:v>P166</x:v>
      </x:c>
      <x:c r="CO15066" t="n">
        <x:f>IFERROR(IF(AND(TYPE('Workbook_Formula_Guard'!B1338)=TYPE(CN15066),ISBLANK('Workbook_Formula_Guard'!B1338)=ISBLANK(CN15066),EXACT('Workbook_Formula_Guard'!B1338,CN15066)),0,1),1)</x:f>
        <x:v>0</x:v>
      </x:c>
    </x:row>
    <x:row r="15067">
      <x:c r="CL15067" t="str">
        <x:v>Workbook_Formula_Guard</x:v>
      </x:c>
      <x:c r="CM15067" t="str">
        <x:v>C1338</x:v>
      </x:c>
      <x:c r="CN15067" t="str">
        <x:v>F:=O166*L166</x:v>
      </x:c>
      <x:c r="CO15067" t="n">
        <x:f>IFERROR(IF(AND(TYPE('Workbook_Formula_Guard'!C1338)=TYPE(CN15067),ISBLANK('Workbook_Formula_Guard'!C1338)=ISBLANK(CN15067),EXACT('Workbook_Formula_Guard'!C1338,CN15067)),0,1),1)</x:f>
        <x:v>0</x:v>
      </x:c>
    </x:row>
    <x:row r="15068">
      <x:c r="CL15068" t="str">
        <x:v>Workbook_Formula_Guard</x:v>
      </x:c>
      <x:c r="CM15068" t="str">
        <x:v>A1339</x:v>
      </x:c>
      <x:c r="CN15068" t="str">
        <x:v>Sensitivity_Analysis</x:v>
      </x:c>
      <x:c r="CO15068" t="n">
        <x:f>IFERROR(IF(AND(TYPE('Workbook_Formula_Guard'!A1339)=TYPE(CN15068),ISBLANK('Workbook_Formula_Guard'!A1339)=ISBLANK(CN15068),EXACT('Workbook_Formula_Guard'!A1339,CN15068)),0,1),1)</x:f>
        <x:v>0</x:v>
      </x:c>
    </x:row>
    <x:row r="15069">
      <x:c r="CL15069" t="str">
        <x:v>Workbook_Formula_Guard</x:v>
      </x:c>
      <x:c r="CM15069" t="str">
        <x:v>B1339</x:v>
      </x:c>
      <x:c r="CN15069" t="str">
        <x:v>K167</x:v>
      </x:c>
      <x:c r="CO15069" t="n">
        <x:f>IFERROR(IF(AND(TYPE('Workbook_Formula_Guard'!B1339)=TYPE(CN15069),ISBLANK('Workbook_Formula_Guard'!B1339)=ISBLANK(CN15069),EXACT('Workbook_Formula_Guard'!B1339,CN15069)),0,1),1)</x:f>
        <x:v>0</x:v>
      </x:c>
    </x:row>
    <x:row r="15070">
      <x:c r="CL15070" t="str">
        <x:v>Workbook_Formula_Guard</x:v>
      </x:c>
      <x:c r="CM15070" t="str">
        <x:v>C1339</x:v>
      </x:c>
      <x:c r="CN15070" t="str">
        <x:v>F:=TRC!B32</x:v>
      </x:c>
      <x:c r="CO15070" t="n">
        <x:f>IFERROR(IF(AND(TYPE('Workbook_Formula_Guard'!C1339)=TYPE(CN15070),ISBLANK('Workbook_Formula_Guard'!C1339)=ISBLANK(CN15070),EXACT('Workbook_Formula_Guard'!C1339,CN15070)),0,1),1)</x:f>
        <x:v>0</x:v>
      </x:c>
    </x:row>
    <x:row r="15071">
      <x:c r="CL15071" t="str">
        <x:v>Workbook_Formula_Guard</x:v>
      </x:c>
      <x:c r="CM15071" t="str">
        <x:v>A1340</x:v>
      </x:c>
      <x:c r="CN15071" t="str">
        <x:v>Sensitivity_Analysis</x:v>
      </x:c>
      <x:c r="CO15071" t="n">
        <x:f>IFERROR(IF(AND(TYPE('Workbook_Formula_Guard'!A1340)=TYPE(CN15071),ISBLANK('Workbook_Formula_Guard'!A1340)=ISBLANK(CN15071),EXACT('Workbook_Formula_Guard'!A1340,CN15071)),0,1),1)</x:f>
        <x:v>0</x:v>
      </x:c>
    </x:row>
    <x:row r="15072">
      <x:c r="CL15072" t="str">
        <x:v>Workbook_Formula_Guard</x:v>
      </x:c>
      <x:c r="CM15072" t="str">
        <x:v>B1340</x:v>
      </x:c>
      <x:c r="CN15072" t="str">
        <x:v>L167</x:v>
      </x:c>
      <x:c r="CO15072" t="n">
        <x:f>IFERROR(IF(AND(TYPE('Workbook_Formula_Guard'!B1340)=TYPE(CN15072),ISBLANK('Workbook_Formula_Guard'!B1340)=ISBLANK(CN15072),EXACT('Workbook_Formula_Guard'!B1340,CN15072)),0,1),1)</x:f>
        <x:v>0</x:v>
      </x:c>
    </x:row>
    <x:row r="15073">
      <x:c r="CL15073" t="str">
        <x:v>Workbook_Formula_Guard</x:v>
      </x:c>
      <x:c r="CM15073" t="str">
        <x:v>C1340</x:v>
      </x:c>
      <x:c r="CN15073" t="str">
        <x:v>F:=TRC!C32</x:v>
      </x:c>
      <x:c r="CO15073" t="n">
        <x:f>IFERROR(IF(AND(TYPE('Workbook_Formula_Guard'!C1340)=TYPE(CN15073),ISBLANK('Workbook_Formula_Guard'!C1340)=ISBLANK(CN15073),EXACT('Workbook_Formula_Guard'!C1340,CN15073)),0,1),1)</x:f>
        <x:v>0</x:v>
      </x:c>
    </x:row>
    <x:row r="15074">
      <x:c r="CL15074" t="str">
        <x:v>Workbook_Formula_Guard</x:v>
      </x:c>
      <x:c r="CM15074" t="str">
        <x:v>A1341</x:v>
      </x:c>
      <x:c r="CN15074" t="str">
        <x:v>Sensitivity_Analysis</x:v>
      </x:c>
      <x:c r="CO15074" t="n">
        <x:f>IFERROR(IF(AND(TYPE('Workbook_Formula_Guard'!A1341)=TYPE(CN15074),ISBLANK('Workbook_Formula_Guard'!A1341)=ISBLANK(CN15074),EXACT('Workbook_Formula_Guard'!A1341,CN15074)),0,1),1)</x:f>
        <x:v>0</x:v>
      </x:c>
    </x:row>
    <x:row r="15075">
      <x:c r="CL15075" t="str">
        <x:v>Workbook_Formula_Guard</x:v>
      </x:c>
      <x:c r="CM15075" t="str">
        <x:v>B1341</x:v>
      </x:c>
      <x:c r="CN15075" t="str">
        <x:v>M167</x:v>
      </x:c>
      <x:c r="CO15075" t="n">
        <x:f>IFERROR(IF(AND(TYPE('Workbook_Formula_Guard'!B1341)=TYPE(CN15075),ISBLANK('Workbook_Formula_Guard'!B1341)=ISBLANK(CN15075),EXACT('Workbook_Formula_Guard'!B1341,CN15075)),0,1),1)</x:f>
        <x:v>0</x:v>
      </x:c>
    </x:row>
    <x:row r="15076">
      <x:c r="CL15076" t="str">
        <x:v>Workbook_Formula_Guard</x:v>
      </x:c>
      <x:c r="CM15076" t="str">
        <x:v>C1341</x:v>
      </x:c>
      <x:c r="CN15076" t="str">
        <x:v>F:=VLOOKUP(K167,$J$101:$O$107,6,FALSE())</x:v>
      </x:c>
      <x:c r="CO15076" t="n">
        <x:f>IFERROR(IF(AND(TYPE('Workbook_Formula_Guard'!C1341)=TYPE(CN15076),ISBLANK('Workbook_Formula_Guard'!C1341)=ISBLANK(CN15076),EXACT('Workbook_Formula_Guard'!C1341,CN15076)),0,1),1)</x:f>
        <x:v>0</x:v>
      </x:c>
    </x:row>
    <x:row r="15077">
      <x:c r="CL15077" t="str">
        <x:v>Workbook_Formula_Guard</x:v>
      </x:c>
      <x:c r="CM15077" t="str">
        <x:v>A1342</x:v>
      </x:c>
      <x:c r="CN15077" t="str">
        <x:v>Sensitivity_Analysis</x:v>
      </x:c>
      <x:c r="CO15077" t="n">
        <x:f>IFERROR(IF(AND(TYPE('Workbook_Formula_Guard'!A1342)=TYPE(CN15077),ISBLANK('Workbook_Formula_Guard'!A1342)=ISBLANK(CN15077),EXACT('Workbook_Formula_Guard'!A1342,CN15077)),0,1),1)</x:f>
        <x:v>0</x:v>
      </x:c>
    </x:row>
    <x:row r="15078">
      <x:c r="CL15078" t="str">
        <x:v>Workbook_Formula_Guard</x:v>
      </x:c>
      <x:c r="CM15078" t="str">
        <x:v>B1342</x:v>
      </x:c>
      <x:c r="CN15078" t="str">
        <x:v>N167</x:v>
      </x:c>
      <x:c r="CO15078" t="n">
        <x:f>IFERROR(IF(AND(TYPE('Workbook_Formula_Guard'!B1342)=TYPE(CN15078),ISBLANK('Workbook_Formula_Guard'!B1342)=ISBLANK(CN15078),EXACT('Workbook_Formula_Guard'!B1342,CN15078)),0,1),1)</x:f>
        <x:v>0</x:v>
      </x:c>
    </x:row>
    <x:row r="15079">
      <x:c r="CL15079" t="str">
        <x:v>Workbook_Formula_Guard</x:v>
      </x:c>
      <x:c r="CM15079" t="str">
        <x:v>C1342</x:v>
      </x:c>
      <x:c r="CN15079" t="str">
        <x:v>F:=N166+M167</x:v>
      </x:c>
      <x:c r="CO15079" t="n">
        <x:f>IFERROR(IF(AND(TYPE('Workbook_Formula_Guard'!C1342)=TYPE(CN15079),ISBLANK('Workbook_Formula_Guard'!C1342)=ISBLANK(CN15079),EXACT('Workbook_Formula_Guard'!C1342,CN15079)),0,1),1)</x:f>
        <x:v>0</x:v>
      </x:c>
    </x:row>
    <x:row r="15080">
      <x:c r="CL15080" t="str">
        <x:v>Workbook_Formula_Guard</x:v>
      </x:c>
      <x:c r="CM15080" t="str">
        <x:v>A1343</x:v>
      </x:c>
      <x:c r="CN15080" t="str">
        <x:v>Sensitivity_Analysis</x:v>
      </x:c>
      <x:c r="CO15080" t="n">
        <x:f>IFERROR(IF(AND(TYPE('Workbook_Formula_Guard'!A1343)=TYPE(CN15080),ISBLANK('Workbook_Formula_Guard'!A1343)=ISBLANK(CN15080),EXACT('Workbook_Formula_Guard'!A1343,CN15080)),0,1),1)</x:f>
        <x:v>0</x:v>
      </x:c>
    </x:row>
    <x:row r="15081">
      <x:c r="CL15081" t="str">
        <x:v>Workbook_Formula_Guard</x:v>
      </x:c>
      <x:c r="CM15081" t="str">
        <x:v>B1343</x:v>
      </x:c>
      <x:c r="CN15081" t="str">
        <x:v>O167</x:v>
      </x:c>
      <x:c r="CO15081" t="n">
        <x:f>IFERROR(IF(AND(TYPE('Workbook_Formula_Guard'!B1343)=TYPE(CN15081),ISBLANK('Workbook_Formula_Guard'!B1343)=ISBLANK(CN15081),EXACT('Workbook_Formula_Guard'!B1343,CN15081)),0,1),1)</x:f>
        <x:v>0</x:v>
      </x:c>
    </x:row>
    <x:row r="15082">
      <x:c r="CL15082" t="str">
        <x:v>Workbook_Formula_Guard</x:v>
      </x:c>
      <x:c r="CM15082" t="str">
        <x:v>C1343</x:v>
      </x:c>
      <x:c r="CN15082" t="str">
        <x:v>F:=MAX(0,MIN(M167,$S$110-N166))</x:v>
      </x:c>
      <x:c r="CO15082" t="n">
        <x:f>IFERROR(IF(AND(TYPE('Workbook_Formula_Guard'!C1343)=TYPE(CN15082),ISBLANK('Workbook_Formula_Guard'!C1343)=ISBLANK(CN15082),EXACT('Workbook_Formula_Guard'!C1343,CN15082)),0,1),1)</x:f>
        <x:v>0</x:v>
      </x:c>
    </x:row>
    <x:row r="15083">
      <x:c r="CL15083" t="str">
        <x:v>Workbook_Formula_Guard</x:v>
      </x:c>
      <x:c r="CM15083" t="str">
        <x:v>A1344</x:v>
      </x:c>
      <x:c r="CN15083" t="str">
        <x:v>Sensitivity_Analysis</x:v>
      </x:c>
      <x:c r="CO15083" t="n">
        <x:f>IFERROR(IF(AND(TYPE('Workbook_Formula_Guard'!A1344)=TYPE(CN15083),ISBLANK('Workbook_Formula_Guard'!A1344)=ISBLANK(CN15083),EXACT('Workbook_Formula_Guard'!A1344,CN15083)),0,1),1)</x:f>
        <x:v>0</x:v>
      </x:c>
    </x:row>
    <x:row r="15084">
      <x:c r="CL15084" t="str">
        <x:v>Workbook_Formula_Guard</x:v>
      </x:c>
      <x:c r="CM15084" t="str">
        <x:v>B1344</x:v>
      </x:c>
      <x:c r="CN15084" t="str">
        <x:v>P167</x:v>
      </x:c>
      <x:c r="CO15084" t="n">
        <x:f>IFERROR(IF(AND(TYPE('Workbook_Formula_Guard'!B1344)=TYPE(CN15084),ISBLANK('Workbook_Formula_Guard'!B1344)=ISBLANK(CN15084),EXACT('Workbook_Formula_Guard'!B1344,CN15084)),0,1),1)</x:f>
        <x:v>0</x:v>
      </x:c>
    </x:row>
    <x:row r="15085">
      <x:c r="CL15085" t="str">
        <x:v>Workbook_Formula_Guard</x:v>
      </x:c>
      <x:c r="CM15085" t="str">
        <x:v>C1344</x:v>
      </x:c>
      <x:c r="CN15085" t="str">
        <x:v>F:=O167*L167</x:v>
      </x:c>
      <x:c r="CO15085" t="n">
        <x:f>IFERROR(IF(AND(TYPE('Workbook_Formula_Guard'!C1344)=TYPE(CN15085),ISBLANK('Workbook_Formula_Guard'!C1344)=ISBLANK(CN15085),EXACT('Workbook_Formula_Guard'!C1344,CN15085)),0,1),1)</x:f>
        <x:v>0</x:v>
      </x:c>
    </x:row>
    <x:row r="15086">
      <x:c r="CL15086" t="str">
        <x:v>Workbook_Formula_Guard</x:v>
      </x:c>
      <x:c r="CM15086" t="str">
        <x:v>A1345</x:v>
      </x:c>
      <x:c r="CN15086" t="str">
        <x:v>Sensitivity_Analysis</x:v>
      </x:c>
      <x:c r="CO15086" t="n">
        <x:f>IFERROR(IF(AND(TYPE('Workbook_Formula_Guard'!A1345)=TYPE(CN15086),ISBLANK('Workbook_Formula_Guard'!A1345)=ISBLANK(CN15086),EXACT('Workbook_Formula_Guard'!A1345,CN15086)),0,1),1)</x:f>
        <x:v>0</x:v>
      </x:c>
    </x:row>
    <x:row r="15087">
      <x:c r="CL15087" t="str">
        <x:v>Workbook_Formula_Guard</x:v>
      </x:c>
      <x:c r="CM15087" t="str">
        <x:v>B1345</x:v>
      </x:c>
      <x:c r="CN15087" t="str">
        <x:v>K168</x:v>
      </x:c>
      <x:c r="CO15087" t="n">
        <x:f>IFERROR(IF(AND(TYPE('Workbook_Formula_Guard'!B1345)=TYPE(CN15087),ISBLANK('Workbook_Formula_Guard'!B1345)=ISBLANK(CN15087),EXACT('Workbook_Formula_Guard'!B1345,CN15087)),0,1),1)</x:f>
        <x:v>0</x:v>
      </x:c>
    </x:row>
    <x:row r="15088">
      <x:c r="CL15088" t="str">
        <x:v>Workbook_Formula_Guard</x:v>
      </x:c>
      <x:c r="CM15088" t="str">
        <x:v>C1345</x:v>
      </x:c>
      <x:c r="CN15088" t="str">
        <x:v>F:=TRC!B33</x:v>
      </x:c>
      <x:c r="CO15088" t="n">
        <x:f>IFERROR(IF(AND(TYPE('Workbook_Formula_Guard'!C1345)=TYPE(CN15088),ISBLANK('Workbook_Formula_Guard'!C1345)=ISBLANK(CN15088),EXACT('Workbook_Formula_Guard'!C1345,CN15088)),0,1),1)</x:f>
        <x:v>0</x:v>
      </x:c>
    </x:row>
    <x:row r="15089">
      <x:c r="CL15089" t="str">
        <x:v>Workbook_Formula_Guard</x:v>
      </x:c>
      <x:c r="CM15089" t="str">
        <x:v>A1346</x:v>
      </x:c>
      <x:c r="CN15089" t="str">
        <x:v>Sensitivity_Analysis</x:v>
      </x:c>
      <x:c r="CO15089" t="n">
        <x:f>IFERROR(IF(AND(TYPE('Workbook_Formula_Guard'!A1346)=TYPE(CN15089),ISBLANK('Workbook_Formula_Guard'!A1346)=ISBLANK(CN15089),EXACT('Workbook_Formula_Guard'!A1346,CN15089)),0,1),1)</x:f>
        <x:v>0</x:v>
      </x:c>
    </x:row>
    <x:row r="15090">
      <x:c r="CL15090" t="str">
        <x:v>Workbook_Formula_Guard</x:v>
      </x:c>
      <x:c r="CM15090" t="str">
        <x:v>B1346</x:v>
      </x:c>
      <x:c r="CN15090" t="str">
        <x:v>L168</x:v>
      </x:c>
      <x:c r="CO15090" t="n">
        <x:f>IFERROR(IF(AND(TYPE('Workbook_Formula_Guard'!B1346)=TYPE(CN15090),ISBLANK('Workbook_Formula_Guard'!B1346)=ISBLANK(CN15090),EXACT('Workbook_Formula_Guard'!B1346,CN15090)),0,1),1)</x:f>
        <x:v>0</x:v>
      </x:c>
    </x:row>
    <x:row r="15091">
      <x:c r="CL15091" t="str">
        <x:v>Workbook_Formula_Guard</x:v>
      </x:c>
      <x:c r="CM15091" t="str">
        <x:v>C1346</x:v>
      </x:c>
      <x:c r="CN15091" t="str">
        <x:v>F:=TRC!C33</x:v>
      </x:c>
      <x:c r="CO15091" t="n">
        <x:f>IFERROR(IF(AND(TYPE('Workbook_Formula_Guard'!C1346)=TYPE(CN15091),ISBLANK('Workbook_Formula_Guard'!C1346)=ISBLANK(CN15091),EXACT('Workbook_Formula_Guard'!C1346,CN15091)),0,1),1)</x:f>
        <x:v>0</x:v>
      </x:c>
    </x:row>
    <x:row r="15092">
      <x:c r="CL15092" t="str">
        <x:v>Workbook_Formula_Guard</x:v>
      </x:c>
      <x:c r="CM15092" t="str">
        <x:v>A1347</x:v>
      </x:c>
      <x:c r="CN15092" t="str">
        <x:v>Sensitivity_Analysis</x:v>
      </x:c>
      <x:c r="CO15092" t="n">
        <x:f>IFERROR(IF(AND(TYPE('Workbook_Formula_Guard'!A1347)=TYPE(CN15092),ISBLANK('Workbook_Formula_Guard'!A1347)=ISBLANK(CN15092),EXACT('Workbook_Formula_Guard'!A1347,CN15092)),0,1),1)</x:f>
        <x:v>0</x:v>
      </x:c>
    </x:row>
    <x:row r="15093">
      <x:c r="CL15093" t="str">
        <x:v>Workbook_Formula_Guard</x:v>
      </x:c>
      <x:c r="CM15093" t="str">
        <x:v>B1347</x:v>
      </x:c>
      <x:c r="CN15093" t="str">
        <x:v>M168</x:v>
      </x:c>
      <x:c r="CO15093" t="n">
        <x:f>IFERROR(IF(AND(TYPE('Workbook_Formula_Guard'!B1347)=TYPE(CN15093),ISBLANK('Workbook_Formula_Guard'!B1347)=ISBLANK(CN15093),EXACT('Workbook_Formula_Guard'!B1347,CN15093)),0,1),1)</x:f>
        <x:v>0</x:v>
      </x:c>
    </x:row>
    <x:row r="15094">
      <x:c r="CL15094" t="str">
        <x:v>Workbook_Formula_Guard</x:v>
      </x:c>
      <x:c r="CM15094" t="str">
        <x:v>C1347</x:v>
      </x:c>
      <x:c r="CN15094" t="str">
        <x:v>F:=VLOOKUP(K168,$J$101:$O$107,6,FALSE())</x:v>
      </x:c>
      <x:c r="CO15094" t="n">
        <x:f>IFERROR(IF(AND(TYPE('Workbook_Formula_Guard'!C1347)=TYPE(CN15094),ISBLANK('Workbook_Formula_Guard'!C1347)=ISBLANK(CN15094),EXACT('Workbook_Formula_Guard'!C1347,CN15094)),0,1),1)</x:f>
        <x:v>0</x:v>
      </x:c>
    </x:row>
    <x:row r="15095">
      <x:c r="CL15095" t="str">
        <x:v>Workbook_Formula_Guard</x:v>
      </x:c>
      <x:c r="CM15095" t="str">
        <x:v>A1348</x:v>
      </x:c>
      <x:c r="CN15095" t="str">
        <x:v>Sensitivity_Analysis</x:v>
      </x:c>
      <x:c r="CO15095" t="n">
        <x:f>IFERROR(IF(AND(TYPE('Workbook_Formula_Guard'!A1348)=TYPE(CN15095),ISBLANK('Workbook_Formula_Guard'!A1348)=ISBLANK(CN15095),EXACT('Workbook_Formula_Guard'!A1348,CN15095)),0,1),1)</x:f>
        <x:v>0</x:v>
      </x:c>
    </x:row>
    <x:row r="15096">
      <x:c r="CL15096" t="str">
        <x:v>Workbook_Formula_Guard</x:v>
      </x:c>
      <x:c r="CM15096" t="str">
        <x:v>B1348</x:v>
      </x:c>
      <x:c r="CN15096" t="str">
        <x:v>N168</x:v>
      </x:c>
      <x:c r="CO15096" t="n">
        <x:f>IFERROR(IF(AND(TYPE('Workbook_Formula_Guard'!B1348)=TYPE(CN15096),ISBLANK('Workbook_Formula_Guard'!B1348)=ISBLANK(CN15096),EXACT('Workbook_Formula_Guard'!B1348,CN15096)),0,1),1)</x:f>
        <x:v>0</x:v>
      </x:c>
    </x:row>
    <x:row r="15097">
      <x:c r="CL15097" t="str">
        <x:v>Workbook_Formula_Guard</x:v>
      </x:c>
      <x:c r="CM15097" t="str">
        <x:v>C1348</x:v>
      </x:c>
      <x:c r="CN15097" t="str">
        <x:v>F:=N167+M168</x:v>
      </x:c>
      <x:c r="CO15097" t="n">
        <x:f>IFERROR(IF(AND(TYPE('Workbook_Formula_Guard'!C1348)=TYPE(CN15097),ISBLANK('Workbook_Formula_Guard'!C1348)=ISBLANK(CN15097),EXACT('Workbook_Formula_Guard'!C1348,CN15097)),0,1),1)</x:f>
        <x:v>0</x:v>
      </x:c>
    </x:row>
    <x:row r="15098">
      <x:c r="CL15098" t="str">
        <x:v>Workbook_Formula_Guard</x:v>
      </x:c>
      <x:c r="CM15098" t="str">
        <x:v>A1349</x:v>
      </x:c>
      <x:c r="CN15098" t="str">
        <x:v>Sensitivity_Analysis</x:v>
      </x:c>
      <x:c r="CO15098" t="n">
        <x:f>IFERROR(IF(AND(TYPE('Workbook_Formula_Guard'!A1349)=TYPE(CN15098),ISBLANK('Workbook_Formula_Guard'!A1349)=ISBLANK(CN15098),EXACT('Workbook_Formula_Guard'!A1349,CN15098)),0,1),1)</x:f>
        <x:v>0</x:v>
      </x:c>
    </x:row>
    <x:row r="15099">
      <x:c r="CL15099" t="str">
        <x:v>Workbook_Formula_Guard</x:v>
      </x:c>
      <x:c r="CM15099" t="str">
        <x:v>B1349</x:v>
      </x:c>
      <x:c r="CN15099" t="str">
        <x:v>O168</x:v>
      </x:c>
      <x:c r="CO15099" t="n">
        <x:f>IFERROR(IF(AND(TYPE('Workbook_Formula_Guard'!B1349)=TYPE(CN15099),ISBLANK('Workbook_Formula_Guard'!B1349)=ISBLANK(CN15099),EXACT('Workbook_Formula_Guard'!B1349,CN15099)),0,1),1)</x:f>
        <x:v>0</x:v>
      </x:c>
    </x:row>
    <x:row r="15100">
      <x:c r="CL15100" t="str">
        <x:v>Workbook_Formula_Guard</x:v>
      </x:c>
      <x:c r="CM15100" t="str">
        <x:v>C1349</x:v>
      </x:c>
      <x:c r="CN15100" t="str">
        <x:v>F:=MAX(0,MIN(M168,$S$110-N167))</x:v>
      </x:c>
      <x:c r="CO15100" t="n">
        <x:f>IFERROR(IF(AND(TYPE('Workbook_Formula_Guard'!C1349)=TYPE(CN15100),ISBLANK('Workbook_Formula_Guard'!C1349)=ISBLANK(CN15100),EXACT('Workbook_Formula_Guard'!C1349,CN15100)),0,1),1)</x:f>
        <x:v>0</x:v>
      </x:c>
    </x:row>
    <x:row r="15101">
      <x:c r="CL15101" t="str">
        <x:v>Workbook_Formula_Guard</x:v>
      </x:c>
      <x:c r="CM15101" t="str">
        <x:v>A1350</x:v>
      </x:c>
      <x:c r="CN15101" t="str">
        <x:v>Sensitivity_Analysis</x:v>
      </x:c>
      <x:c r="CO15101" t="n">
        <x:f>IFERROR(IF(AND(TYPE('Workbook_Formula_Guard'!A1350)=TYPE(CN15101),ISBLANK('Workbook_Formula_Guard'!A1350)=ISBLANK(CN15101),EXACT('Workbook_Formula_Guard'!A1350,CN15101)),0,1),1)</x:f>
        <x:v>0</x:v>
      </x:c>
    </x:row>
    <x:row r="15102">
      <x:c r="CL15102" t="str">
        <x:v>Workbook_Formula_Guard</x:v>
      </x:c>
      <x:c r="CM15102" t="str">
        <x:v>B1350</x:v>
      </x:c>
      <x:c r="CN15102" t="str">
        <x:v>P168</x:v>
      </x:c>
      <x:c r="CO15102" t="n">
        <x:f>IFERROR(IF(AND(TYPE('Workbook_Formula_Guard'!B1350)=TYPE(CN15102),ISBLANK('Workbook_Formula_Guard'!B1350)=ISBLANK(CN15102),EXACT('Workbook_Formula_Guard'!B1350,CN15102)),0,1),1)</x:f>
        <x:v>0</x:v>
      </x:c>
    </x:row>
    <x:row r="15103">
      <x:c r="CL15103" t="str">
        <x:v>Workbook_Formula_Guard</x:v>
      </x:c>
      <x:c r="CM15103" t="str">
        <x:v>C1350</x:v>
      </x:c>
      <x:c r="CN15103" t="str">
        <x:v>F:=O168*L168</x:v>
      </x:c>
      <x:c r="CO15103" t="n">
        <x:f>IFERROR(IF(AND(TYPE('Workbook_Formula_Guard'!C1350)=TYPE(CN15103),ISBLANK('Workbook_Formula_Guard'!C1350)=ISBLANK(CN15103),EXACT('Workbook_Formula_Guard'!C1350,CN15103)),0,1),1)</x:f>
        <x:v>0</x:v>
      </x:c>
    </x:row>
    <x:row r="15104">
      <x:c r="CL15104" t="str">
        <x:v>Workbook_Formula_Guard</x:v>
      </x:c>
      <x:c r="CM15104" t="str">
        <x:v>A1351</x:v>
      </x:c>
      <x:c r="CN15104" t="str">
        <x:v>Sensitivity_Analysis</x:v>
      </x:c>
      <x:c r="CO15104" t="n">
        <x:f>IFERROR(IF(AND(TYPE('Workbook_Formula_Guard'!A1351)=TYPE(CN15104),ISBLANK('Workbook_Formula_Guard'!A1351)=ISBLANK(CN15104),EXACT('Workbook_Formula_Guard'!A1351,CN15104)),0,1),1)</x:f>
        <x:v>0</x:v>
      </x:c>
    </x:row>
    <x:row r="15105">
      <x:c r="CL15105" t="str">
        <x:v>Workbook_Formula_Guard</x:v>
      </x:c>
      <x:c r="CM15105" t="str">
        <x:v>B1351</x:v>
      </x:c>
      <x:c r="CN15105" t="str">
        <x:v>K169</x:v>
      </x:c>
      <x:c r="CO15105" t="n">
        <x:f>IFERROR(IF(AND(TYPE('Workbook_Formula_Guard'!B1351)=TYPE(CN15105),ISBLANK('Workbook_Formula_Guard'!B1351)=ISBLANK(CN15105),EXACT('Workbook_Formula_Guard'!B1351,CN15105)),0,1),1)</x:f>
        <x:v>0</x:v>
      </x:c>
    </x:row>
    <x:row r="15106">
      <x:c r="CL15106" t="str">
        <x:v>Workbook_Formula_Guard</x:v>
      </x:c>
      <x:c r="CM15106" t="str">
        <x:v>C1351</x:v>
      </x:c>
      <x:c r="CN15106" t="str">
        <x:v>F:=TRC!B34</x:v>
      </x:c>
      <x:c r="CO15106" t="n">
        <x:f>IFERROR(IF(AND(TYPE('Workbook_Formula_Guard'!C1351)=TYPE(CN15106),ISBLANK('Workbook_Formula_Guard'!C1351)=ISBLANK(CN15106),EXACT('Workbook_Formula_Guard'!C1351,CN15106)),0,1),1)</x:f>
        <x:v>0</x:v>
      </x:c>
    </x:row>
    <x:row r="15107">
      <x:c r="CL15107" t="str">
        <x:v>Workbook_Formula_Guard</x:v>
      </x:c>
      <x:c r="CM15107" t="str">
        <x:v>A1352</x:v>
      </x:c>
      <x:c r="CN15107" t="str">
        <x:v>Sensitivity_Analysis</x:v>
      </x:c>
      <x:c r="CO15107" t="n">
        <x:f>IFERROR(IF(AND(TYPE('Workbook_Formula_Guard'!A1352)=TYPE(CN15107),ISBLANK('Workbook_Formula_Guard'!A1352)=ISBLANK(CN15107),EXACT('Workbook_Formula_Guard'!A1352,CN15107)),0,1),1)</x:f>
        <x:v>0</x:v>
      </x:c>
    </x:row>
    <x:row r="15108">
      <x:c r="CL15108" t="str">
        <x:v>Workbook_Formula_Guard</x:v>
      </x:c>
      <x:c r="CM15108" t="str">
        <x:v>B1352</x:v>
      </x:c>
      <x:c r="CN15108" t="str">
        <x:v>L169</x:v>
      </x:c>
      <x:c r="CO15108" t="n">
        <x:f>IFERROR(IF(AND(TYPE('Workbook_Formula_Guard'!B1352)=TYPE(CN15108),ISBLANK('Workbook_Formula_Guard'!B1352)=ISBLANK(CN15108),EXACT('Workbook_Formula_Guard'!B1352,CN15108)),0,1),1)</x:f>
        <x:v>0</x:v>
      </x:c>
    </x:row>
    <x:row r="15109">
      <x:c r="CL15109" t="str">
        <x:v>Workbook_Formula_Guard</x:v>
      </x:c>
      <x:c r="CM15109" t="str">
        <x:v>C1352</x:v>
      </x:c>
      <x:c r="CN15109" t="str">
        <x:v>F:=TRC!C34</x:v>
      </x:c>
      <x:c r="CO15109" t="n">
        <x:f>IFERROR(IF(AND(TYPE('Workbook_Formula_Guard'!C1352)=TYPE(CN15109),ISBLANK('Workbook_Formula_Guard'!C1352)=ISBLANK(CN15109),EXACT('Workbook_Formula_Guard'!C1352,CN15109)),0,1),1)</x:f>
        <x:v>0</x:v>
      </x:c>
    </x:row>
    <x:row r="15110">
      <x:c r="CL15110" t="str">
        <x:v>Workbook_Formula_Guard</x:v>
      </x:c>
      <x:c r="CM15110" t="str">
        <x:v>A1353</x:v>
      </x:c>
      <x:c r="CN15110" t="str">
        <x:v>Sensitivity_Analysis</x:v>
      </x:c>
      <x:c r="CO15110" t="n">
        <x:f>IFERROR(IF(AND(TYPE('Workbook_Formula_Guard'!A1353)=TYPE(CN15110),ISBLANK('Workbook_Formula_Guard'!A1353)=ISBLANK(CN15110),EXACT('Workbook_Formula_Guard'!A1353,CN15110)),0,1),1)</x:f>
        <x:v>0</x:v>
      </x:c>
    </x:row>
    <x:row r="15111">
      <x:c r="CL15111" t="str">
        <x:v>Workbook_Formula_Guard</x:v>
      </x:c>
      <x:c r="CM15111" t="str">
        <x:v>B1353</x:v>
      </x:c>
      <x:c r="CN15111" t="str">
        <x:v>M169</x:v>
      </x:c>
      <x:c r="CO15111" t="n">
        <x:f>IFERROR(IF(AND(TYPE('Workbook_Formula_Guard'!B1353)=TYPE(CN15111),ISBLANK('Workbook_Formula_Guard'!B1353)=ISBLANK(CN15111),EXACT('Workbook_Formula_Guard'!B1353,CN15111)),0,1),1)</x:f>
        <x:v>0</x:v>
      </x:c>
    </x:row>
    <x:row r="15112">
      <x:c r="CL15112" t="str">
        <x:v>Workbook_Formula_Guard</x:v>
      </x:c>
      <x:c r="CM15112" t="str">
        <x:v>C1353</x:v>
      </x:c>
      <x:c r="CN15112" t="str">
        <x:v>F:=VLOOKUP(K169,$J$101:$O$107,6,FALSE())</x:v>
      </x:c>
      <x:c r="CO15112" t="n">
        <x:f>IFERROR(IF(AND(TYPE('Workbook_Formula_Guard'!C1353)=TYPE(CN15112),ISBLANK('Workbook_Formula_Guard'!C1353)=ISBLANK(CN15112),EXACT('Workbook_Formula_Guard'!C1353,CN15112)),0,1),1)</x:f>
        <x:v>0</x:v>
      </x:c>
    </x:row>
    <x:row r="15113">
      <x:c r="CL15113" t="str">
        <x:v>Workbook_Formula_Guard</x:v>
      </x:c>
      <x:c r="CM15113" t="str">
        <x:v>A1354</x:v>
      </x:c>
      <x:c r="CN15113" t="str">
        <x:v>Sensitivity_Analysis</x:v>
      </x:c>
      <x:c r="CO15113" t="n">
        <x:f>IFERROR(IF(AND(TYPE('Workbook_Formula_Guard'!A1354)=TYPE(CN15113),ISBLANK('Workbook_Formula_Guard'!A1354)=ISBLANK(CN15113),EXACT('Workbook_Formula_Guard'!A1354,CN15113)),0,1),1)</x:f>
        <x:v>0</x:v>
      </x:c>
    </x:row>
    <x:row r="15114">
      <x:c r="CL15114" t="str">
        <x:v>Workbook_Formula_Guard</x:v>
      </x:c>
      <x:c r="CM15114" t="str">
        <x:v>B1354</x:v>
      </x:c>
      <x:c r="CN15114" t="str">
        <x:v>N169</x:v>
      </x:c>
      <x:c r="CO15114" t="n">
        <x:f>IFERROR(IF(AND(TYPE('Workbook_Formula_Guard'!B1354)=TYPE(CN15114),ISBLANK('Workbook_Formula_Guard'!B1354)=ISBLANK(CN15114),EXACT('Workbook_Formula_Guard'!B1354,CN15114)),0,1),1)</x:f>
        <x:v>0</x:v>
      </x:c>
    </x:row>
    <x:row r="15115">
      <x:c r="CL15115" t="str">
        <x:v>Workbook_Formula_Guard</x:v>
      </x:c>
      <x:c r="CM15115" t="str">
        <x:v>C1354</x:v>
      </x:c>
      <x:c r="CN15115" t="str">
        <x:v>F:=N168+M169</x:v>
      </x:c>
      <x:c r="CO15115" t="n">
        <x:f>IFERROR(IF(AND(TYPE('Workbook_Formula_Guard'!C1354)=TYPE(CN15115),ISBLANK('Workbook_Formula_Guard'!C1354)=ISBLANK(CN15115),EXACT('Workbook_Formula_Guard'!C1354,CN15115)),0,1),1)</x:f>
        <x:v>0</x:v>
      </x:c>
    </x:row>
    <x:row r="15116">
      <x:c r="CL15116" t="str">
        <x:v>Workbook_Formula_Guard</x:v>
      </x:c>
      <x:c r="CM15116" t="str">
        <x:v>A1355</x:v>
      </x:c>
      <x:c r="CN15116" t="str">
        <x:v>Sensitivity_Analysis</x:v>
      </x:c>
      <x:c r="CO15116" t="n">
        <x:f>IFERROR(IF(AND(TYPE('Workbook_Formula_Guard'!A1355)=TYPE(CN15116),ISBLANK('Workbook_Formula_Guard'!A1355)=ISBLANK(CN15116),EXACT('Workbook_Formula_Guard'!A1355,CN15116)),0,1),1)</x:f>
        <x:v>0</x:v>
      </x:c>
    </x:row>
    <x:row r="15117">
      <x:c r="CL15117" t="str">
        <x:v>Workbook_Formula_Guard</x:v>
      </x:c>
      <x:c r="CM15117" t="str">
        <x:v>B1355</x:v>
      </x:c>
      <x:c r="CN15117" t="str">
        <x:v>O169</x:v>
      </x:c>
      <x:c r="CO15117" t="n">
        <x:f>IFERROR(IF(AND(TYPE('Workbook_Formula_Guard'!B1355)=TYPE(CN15117),ISBLANK('Workbook_Formula_Guard'!B1355)=ISBLANK(CN15117),EXACT('Workbook_Formula_Guard'!B1355,CN15117)),0,1),1)</x:f>
        <x:v>0</x:v>
      </x:c>
    </x:row>
    <x:row r="15118">
      <x:c r="CL15118" t="str">
        <x:v>Workbook_Formula_Guard</x:v>
      </x:c>
      <x:c r="CM15118" t="str">
        <x:v>C1355</x:v>
      </x:c>
      <x:c r="CN15118" t="str">
        <x:v>F:=MAX(0,MIN(M169,$S$110-N168))</x:v>
      </x:c>
      <x:c r="CO15118" t="n">
        <x:f>IFERROR(IF(AND(TYPE('Workbook_Formula_Guard'!C1355)=TYPE(CN15118),ISBLANK('Workbook_Formula_Guard'!C1355)=ISBLANK(CN15118),EXACT('Workbook_Formula_Guard'!C1355,CN15118)),0,1),1)</x:f>
        <x:v>0</x:v>
      </x:c>
    </x:row>
    <x:row r="15119">
      <x:c r="CL15119" t="str">
        <x:v>Workbook_Formula_Guard</x:v>
      </x:c>
      <x:c r="CM15119" t="str">
        <x:v>A1356</x:v>
      </x:c>
      <x:c r="CN15119" t="str">
        <x:v>Sensitivity_Analysis</x:v>
      </x:c>
      <x:c r="CO15119" t="n">
        <x:f>IFERROR(IF(AND(TYPE('Workbook_Formula_Guard'!A1356)=TYPE(CN15119),ISBLANK('Workbook_Formula_Guard'!A1356)=ISBLANK(CN15119),EXACT('Workbook_Formula_Guard'!A1356,CN15119)),0,1),1)</x:f>
        <x:v>0</x:v>
      </x:c>
    </x:row>
    <x:row r="15120">
      <x:c r="CL15120" t="str">
        <x:v>Workbook_Formula_Guard</x:v>
      </x:c>
      <x:c r="CM15120" t="str">
        <x:v>B1356</x:v>
      </x:c>
      <x:c r="CN15120" t="str">
        <x:v>P169</x:v>
      </x:c>
      <x:c r="CO15120" t="n">
        <x:f>IFERROR(IF(AND(TYPE('Workbook_Formula_Guard'!B1356)=TYPE(CN15120),ISBLANK('Workbook_Formula_Guard'!B1356)=ISBLANK(CN15120),EXACT('Workbook_Formula_Guard'!B1356,CN15120)),0,1),1)</x:f>
        <x:v>0</x:v>
      </x:c>
    </x:row>
    <x:row r="15121">
      <x:c r="CL15121" t="str">
        <x:v>Workbook_Formula_Guard</x:v>
      </x:c>
      <x:c r="CM15121" t="str">
        <x:v>C1356</x:v>
      </x:c>
      <x:c r="CN15121" t="str">
        <x:v>F:=O169*L169</x:v>
      </x:c>
      <x:c r="CO15121" t="n">
        <x:f>IFERROR(IF(AND(TYPE('Workbook_Formula_Guard'!C1356)=TYPE(CN15121),ISBLANK('Workbook_Formula_Guard'!C1356)=ISBLANK(CN15121),EXACT('Workbook_Formula_Guard'!C1356,CN15121)),0,1),1)</x:f>
        <x:v>0</x:v>
      </x:c>
    </x:row>
    <x:row r="15122">
      <x:c r="CL15122" t="str">
        <x:v>Workbook_Formula_Guard</x:v>
      </x:c>
      <x:c r="CM15122" t="str">
        <x:v>A1357</x:v>
      </x:c>
      <x:c r="CN15122" t="str">
        <x:v>Sensitivity_Analysis</x:v>
      </x:c>
      <x:c r="CO15122" t="n">
        <x:f>IFERROR(IF(AND(TYPE('Workbook_Formula_Guard'!A1357)=TYPE(CN15122),ISBLANK('Workbook_Formula_Guard'!A1357)=ISBLANK(CN15122),EXACT('Workbook_Formula_Guard'!A1357,CN15122)),0,1),1)</x:f>
        <x:v>0</x:v>
      </x:c>
    </x:row>
    <x:row r="15123">
      <x:c r="CL15123" t="str">
        <x:v>Workbook_Formula_Guard</x:v>
      </x:c>
      <x:c r="CM15123" t="str">
        <x:v>B1357</x:v>
      </x:c>
      <x:c r="CN15123" t="str">
        <x:v>K170</x:v>
      </x:c>
      <x:c r="CO15123" t="n">
        <x:f>IFERROR(IF(AND(TYPE('Workbook_Formula_Guard'!B1357)=TYPE(CN15123),ISBLANK('Workbook_Formula_Guard'!B1357)=ISBLANK(CN15123),EXACT('Workbook_Formula_Guard'!B1357,CN15123)),0,1),1)</x:f>
        <x:v>0</x:v>
      </x:c>
    </x:row>
    <x:row r="15124">
      <x:c r="CL15124" t="str">
        <x:v>Workbook_Formula_Guard</x:v>
      </x:c>
      <x:c r="CM15124" t="str">
        <x:v>C1357</x:v>
      </x:c>
      <x:c r="CN15124" t="str">
        <x:v>F:=TRC!B35</x:v>
      </x:c>
      <x:c r="CO15124" t="n">
        <x:f>IFERROR(IF(AND(TYPE('Workbook_Formula_Guard'!C1357)=TYPE(CN15124),ISBLANK('Workbook_Formula_Guard'!C1357)=ISBLANK(CN15124),EXACT('Workbook_Formula_Guard'!C1357,CN15124)),0,1),1)</x:f>
        <x:v>0</x:v>
      </x:c>
    </x:row>
    <x:row r="15125">
      <x:c r="CL15125" t="str">
        <x:v>Workbook_Formula_Guard</x:v>
      </x:c>
      <x:c r="CM15125" t="str">
        <x:v>A1358</x:v>
      </x:c>
      <x:c r="CN15125" t="str">
        <x:v>Sensitivity_Analysis</x:v>
      </x:c>
      <x:c r="CO15125" t="n">
        <x:f>IFERROR(IF(AND(TYPE('Workbook_Formula_Guard'!A1358)=TYPE(CN15125),ISBLANK('Workbook_Formula_Guard'!A1358)=ISBLANK(CN15125),EXACT('Workbook_Formula_Guard'!A1358,CN15125)),0,1),1)</x:f>
        <x:v>0</x:v>
      </x:c>
    </x:row>
    <x:row r="15126">
      <x:c r="CL15126" t="str">
        <x:v>Workbook_Formula_Guard</x:v>
      </x:c>
      <x:c r="CM15126" t="str">
        <x:v>B1358</x:v>
      </x:c>
      <x:c r="CN15126" t="str">
        <x:v>L170</x:v>
      </x:c>
      <x:c r="CO15126" t="n">
        <x:f>IFERROR(IF(AND(TYPE('Workbook_Formula_Guard'!B1358)=TYPE(CN15126),ISBLANK('Workbook_Formula_Guard'!B1358)=ISBLANK(CN15126),EXACT('Workbook_Formula_Guard'!B1358,CN15126)),0,1),1)</x:f>
        <x:v>0</x:v>
      </x:c>
    </x:row>
    <x:row r="15127">
      <x:c r="CL15127" t="str">
        <x:v>Workbook_Formula_Guard</x:v>
      </x:c>
      <x:c r="CM15127" t="str">
        <x:v>C1358</x:v>
      </x:c>
      <x:c r="CN15127" t="str">
        <x:v>F:=TRC!C35</x:v>
      </x:c>
      <x:c r="CO15127" t="n">
        <x:f>IFERROR(IF(AND(TYPE('Workbook_Formula_Guard'!C1358)=TYPE(CN15127),ISBLANK('Workbook_Formula_Guard'!C1358)=ISBLANK(CN15127),EXACT('Workbook_Formula_Guard'!C1358,CN15127)),0,1),1)</x:f>
        <x:v>0</x:v>
      </x:c>
    </x:row>
    <x:row r="15128">
      <x:c r="CL15128" t="str">
        <x:v>Workbook_Formula_Guard</x:v>
      </x:c>
      <x:c r="CM15128" t="str">
        <x:v>A1359</x:v>
      </x:c>
      <x:c r="CN15128" t="str">
        <x:v>Sensitivity_Analysis</x:v>
      </x:c>
      <x:c r="CO15128" t="n">
        <x:f>IFERROR(IF(AND(TYPE('Workbook_Formula_Guard'!A1359)=TYPE(CN15128),ISBLANK('Workbook_Formula_Guard'!A1359)=ISBLANK(CN15128),EXACT('Workbook_Formula_Guard'!A1359,CN15128)),0,1),1)</x:f>
        <x:v>0</x:v>
      </x:c>
    </x:row>
    <x:row r="15129">
      <x:c r="CL15129" t="str">
        <x:v>Workbook_Formula_Guard</x:v>
      </x:c>
      <x:c r="CM15129" t="str">
        <x:v>B1359</x:v>
      </x:c>
      <x:c r="CN15129" t="str">
        <x:v>M170</x:v>
      </x:c>
      <x:c r="CO15129" t="n">
        <x:f>IFERROR(IF(AND(TYPE('Workbook_Formula_Guard'!B1359)=TYPE(CN15129),ISBLANK('Workbook_Formula_Guard'!B1359)=ISBLANK(CN15129),EXACT('Workbook_Formula_Guard'!B1359,CN15129)),0,1),1)</x:f>
        <x:v>0</x:v>
      </x:c>
    </x:row>
    <x:row r="15130">
      <x:c r="CL15130" t="str">
        <x:v>Workbook_Formula_Guard</x:v>
      </x:c>
      <x:c r="CM15130" t="str">
        <x:v>C1359</x:v>
      </x:c>
      <x:c r="CN15130" t="str">
        <x:v>F:=VLOOKUP(K170,$J$101:$O$107,6,FALSE())</x:v>
      </x:c>
      <x:c r="CO15130" t="n">
        <x:f>IFERROR(IF(AND(TYPE('Workbook_Formula_Guard'!C1359)=TYPE(CN15130),ISBLANK('Workbook_Formula_Guard'!C1359)=ISBLANK(CN15130),EXACT('Workbook_Formula_Guard'!C1359,CN15130)),0,1),1)</x:f>
        <x:v>0</x:v>
      </x:c>
    </x:row>
    <x:row r="15131">
      <x:c r="CL15131" t="str">
        <x:v>Workbook_Formula_Guard</x:v>
      </x:c>
      <x:c r="CM15131" t="str">
        <x:v>A1360</x:v>
      </x:c>
      <x:c r="CN15131" t="str">
        <x:v>Sensitivity_Analysis</x:v>
      </x:c>
      <x:c r="CO15131" t="n">
        <x:f>IFERROR(IF(AND(TYPE('Workbook_Formula_Guard'!A1360)=TYPE(CN15131),ISBLANK('Workbook_Formula_Guard'!A1360)=ISBLANK(CN15131),EXACT('Workbook_Formula_Guard'!A1360,CN15131)),0,1),1)</x:f>
        <x:v>0</x:v>
      </x:c>
    </x:row>
    <x:row r="15132">
      <x:c r="CL15132" t="str">
        <x:v>Workbook_Formula_Guard</x:v>
      </x:c>
      <x:c r="CM15132" t="str">
        <x:v>B1360</x:v>
      </x:c>
      <x:c r="CN15132" t="str">
        <x:v>N170</x:v>
      </x:c>
      <x:c r="CO15132" t="n">
        <x:f>IFERROR(IF(AND(TYPE('Workbook_Formula_Guard'!B1360)=TYPE(CN15132),ISBLANK('Workbook_Formula_Guard'!B1360)=ISBLANK(CN15132),EXACT('Workbook_Formula_Guard'!B1360,CN15132)),0,1),1)</x:f>
        <x:v>0</x:v>
      </x:c>
    </x:row>
    <x:row r="15133">
      <x:c r="CL15133" t="str">
        <x:v>Workbook_Formula_Guard</x:v>
      </x:c>
      <x:c r="CM15133" t="str">
        <x:v>C1360</x:v>
      </x:c>
      <x:c r="CN15133" t="str">
        <x:v>F:=N169+M170</x:v>
      </x:c>
      <x:c r="CO15133" t="n">
        <x:f>IFERROR(IF(AND(TYPE('Workbook_Formula_Guard'!C1360)=TYPE(CN15133),ISBLANK('Workbook_Formula_Guard'!C1360)=ISBLANK(CN15133),EXACT('Workbook_Formula_Guard'!C1360,CN15133)),0,1),1)</x:f>
        <x:v>0</x:v>
      </x:c>
    </x:row>
    <x:row r="15134">
      <x:c r="CL15134" t="str">
        <x:v>Workbook_Formula_Guard</x:v>
      </x:c>
      <x:c r="CM15134" t="str">
        <x:v>A1361</x:v>
      </x:c>
      <x:c r="CN15134" t="str">
        <x:v>Sensitivity_Analysis</x:v>
      </x:c>
      <x:c r="CO15134" t="n">
        <x:f>IFERROR(IF(AND(TYPE('Workbook_Formula_Guard'!A1361)=TYPE(CN15134),ISBLANK('Workbook_Formula_Guard'!A1361)=ISBLANK(CN15134),EXACT('Workbook_Formula_Guard'!A1361,CN15134)),0,1),1)</x:f>
        <x:v>0</x:v>
      </x:c>
    </x:row>
    <x:row r="15135">
      <x:c r="CL15135" t="str">
        <x:v>Workbook_Formula_Guard</x:v>
      </x:c>
      <x:c r="CM15135" t="str">
        <x:v>B1361</x:v>
      </x:c>
      <x:c r="CN15135" t="str">
        <x:v>O170</x:v>
      </x:c>
      <x:c r="CO15135" t="n">
        <x:f>IFERROR(IF(AND(TYPE('Workbook_Formula_Guard'!B1361)=TYPE(CN15135),ISBLANK('Workbook_Formula_Guard'!B1361)=ISBLANK(CN15135),EXACT('Workbook_Formula_Guard'!B1361,CN15135)),0,1),1)</x:f>
        <x:v>0</x:v>
      </x:c>
    </x:row>
    <x:row r="15136">
      <x:c r="CL15136" t="str">
        <x:v>Workbook_Formula_Guard</x:v>
      </x:c>
      <x:c r="CM15136" t="str">
        <x:v>C1361</x:v>
      </x:c>
      <x:c r="CN15136" t="str">
        <x:v>F:=MAX(0,MIN(M170,$S$110-N169))</x:v>
      </x:c>
      <x:c r="CO15136" t="n">
        <x:f>IFERROR(IF(AND(TYPE('Workbook_Formula_Guard'!C1361)=TYPE(CN15136),ISBLANK('Workbook_Formula_Guard'!C1361)=ISBLANK(CN15136),EXACT('Workbook_Formula_Guard'!C1361,CN15136)),0,1),1)</x:f>
        <x:v>0</x:v>
      </x:c>
    </x:row>
    <x:row r="15137">
      <x:c r="CL15137" t="str">
        <x:v>Workbook_Formula_Guard</x:v>
      </x:c>
      <x:c r="CM15137" t="str">
        <x:v>A1362</x:v>
      </x:c>
      <x:c r="CN15137" t="str">
        <x:v>Sensitivity_Analysis</x:v>
      </x:c>
      <x:c r="CO15137" t="n">
        <x:f>IFERROR(IF(AND(TYPE('Workbook_Formula_Guard'!A1362)=TYPE(CN15137),ISBLANK('Workbook_Formula_Guard'!A1362)=ISBLANK(CN15137),EXACT('Workbook_Formula_Guard'!A1362,CN15137)),0,1),1)</x:f>
        <x:v>0</x:v>
      </x:c>
    </x:row>
    <x:row r="15138">
      <x:c r="CL15138" t="str">
        <x:v>Workbook_Formula_Guard</x:v>
      </x:c>
      <x:c r="CM15138" t="str">
        <x:v>B1362</x:v>
      </x:c>
      <x:c r="CN15138" t="str">
        <x:v>P170</x:v>
      </x:c>
      <x:c r="CO15138" t="n">
        <x:f>IFERROR(IF(AND(TYPE('Workbook_Formula_Guard'!B1362)=TYPE(CN15138),ISBLANK('Workbook_Formula_Guard'!B1362)=ISBLANK(CN15138),EXACT('Workbook_Formula_Guard'!B1362,CN15138)),0,1),1)</x:f>
        <x:v>0</x:v>
      </x:c>
    </x:row>
    <x:row r="15139">
      <x:c r="CL15139" t="str">
        <x:v>Workbook_Formula_Guard</x:v>
      </x:c>
      <x:c r="CM15139" t="str">
        <x:v>C1362</x:v>
      </x:c>
      <x:c r="CN15139" t="str">
        <x:v>F:=O170*L170</x:v>
      </x:c>
      <x:c r="CO15139" t="n">
        <x:f>IFERROR(IF(AND(TYPE('Workbook_Formula_Guard'!C1362)=TYPE(CN15139),ISBLANK('Workbook_Formula_Guard'!C1362)=ISBLANK(CN15139),EXACT('Workbook_Formula_Guard'!C1362,CN15139)),0,1),1)</x:f>
        <x:v>0</x:v>
      </x:c>
    </x:row>
    <x:row r="15140">
      <x:c r="CL15140" t="str">
        <x:v>Workbook_Formula_Guard</x:v>
      </x:c>
      <x:c r="CM15140" t="str">
        <x:v>A1363</x:v>
      </x:c>
      <x:c r="CN15140" t="str">
        <x:v>Sensitivity_Analysis</x:v>
      </x:c>
      <x:c r="CO15140" t="n">
        <x:f>IFERROR(IF(AND(TYPE('Workbook_Formula_Guard'!A1363)=TYPE(CN15140),ISBLANK('Workbook_Formula_Guard'!A1363)=ISBLANK(CN15140),EXACT('Workbook_Formula_Guard'!A1363,CN15140)),0,1),1)</x:f>
        <x:v>0</x:v>
      </x:c>
    </x:row>
    <x:row r="15141">
      <x:c r="CL15141" t="str">
        <x:v>Workbook_Formula_Guard</x:v>
      </x:c>
      <x:c r="CM15141" t="str">
        <x:v>B1363</x:v>
      </x:c>
      <x:c r="CN15141" t="str">
        <x:v>K171</x:v>
      </x:c>
      <x:c r="CO15141" t="n">
        <x:f>IFERROR(IF(AND(TYPE('Workbook_Formula_Guard'!B1363)=TYPE(CN15141),ISBLANK('Workbook_Formula_Guard'!B1363)=ISBLANK(CN15141),EXACT('Workbook_Formula_Guard'!B1363,CN15141)),0,1),1)</x:f>
        <x:v>0</x:v>
      </x:c>
    </x:row>
    <x:row r="15142">
      <x:c r="CL15142" t="str">
        <x:v>Workbook_Formula_Guard</x:v>
      </x:c>
      <x:c r="CM15142" t="str">
        <x:v>C1363</x:v>
      </x:c>
      <x:c r="CN15142" t="str">
        <x:v>F:=TRC!B36</x:v>
      </x:c>
      <x:c r="CO15142" t="n">
        <x:f>IFERROR(IF(AND(TYPE('Workbook_Formula_Guard'!C1363)=TYPE(CN15142),ISBLANK('Workbook_Formula_Guard'!C1363)=ISBLANK(CN15142),EXACT('Workbook_Formula_Guard'!C1363,CN15142)),0,1),1)</x:f>
        <x:v>0</x:v>
      </x:c>
    </x:row>
    <x:row r="15143">
      <x:c r="CL15143" t="str">
        <x:v>Workbook_Formula_Guard</x:v>
      </x:c>
      <x:c r="CM15143" t="str">
        <x:v>A1364</x:v>
      </x:c>
      <x:c r="CN15143" t="str">
        <x:v>Sensitivity_Analysis</x:v>
      </x:c>
      <x:c r="CO15143" t="n">
        <x:f>IFERROR(IF(AND(TYPE('Workbook_Formula_Guard'!A1364)=TYPE(CN15143),ISBLANK('Workbook_Formula_Guard'!A1364)=ISBLANK(CN15143),EXACT('Workbook_Formula_Guard'!A1364,CN15143)),0,1),1)</x:f>
        <x:v>0</x:v>
      </x:c>
    </x:row>
    <x:row r="15144">
      <x:c r="CL15144" t="str">
        <x:v>Workbook_Formula_Guard</x:v>
      </x:c>
      <x:c r="CM15144" t="str">
        <x:v>B1364</x:v>
      </x:c>
      <x:c r="CN15144" t="str">
        <x:v>L171</x:v>
      </x:c>
      <x:c r="CO15144" t="n">
        <x:f>IFERROR(IF(AND(TYPE('Workbook_Formula_Guard'!B1364)=TYPE(CN15144),ISBLANK('Workbook_Formula_Guard'!B1364)=ISBLANK(CN15144),EXACT('Workbook_Formula_Guard'!B1364,CN15144)),0,1),1)</x:f>
        <x:v>0</x:v>
      </x:c>
    </x:row>
    <x:row r="15145">
      <x:c r="CL15145" t="str">
        <x:v>Workbook_Formula_Guard</x:v>
      </x:c>
      <x:c r="CM15145" t="str">
        <x:v>C1364</x:v>
      </x:c>
      <x:c r="CN15145" t="str">
        <x:v>F:=TRC!C36</x:v>
      </x:c>
      <x:c r="CO15145" t="n">
        <x:f>IFERROR(IF(AND(TYPE('Workbook_Formula_Guard'!C1364)=TYPE(CN15145),ISBLANK('Workbook_Formula_Guard'!C1364)=ISBLANK(CN15145),EXACT('Workbook_Formula_Guard'!C1364,CN15145)),0,1),1)</x:f>
        <x:v>0</x:v>
      </x:c>
    </x:row>
    <x:row r="15146">
      <x:c r="CL15146" t="str">
        <x:v>Workbook_Formula_Guard</x:v>
      </x:c>
      <x:c r="CM15146" t="str">
        <x:v>A1365</x:v>
      </x:c>
      <x:c r="CN15146" t="str">
        <x:v>Sensitivity_Analysis</x:v>
      </x:c>
      <x:c r="CO15146" t="n">
        <x:f>IFERROR(IF(AND(TYPE('Workbook_Formula_Guard'!A1365)=TYPE(CN15146),ISBLANK('Workbook_Formula_Guard'!A1365)=ISBLANK(CN15146),EXACT('Workbook_Formula_Guard'!A1365,CN15146)),0,1),1)</x:f>
        <x:v>0</x:v>
      </x:c>
    </x:row>
    <x:row r="15147">
      <x:c r="CL15147" t="str">
        <x:v>Workbook_Formula_Guard</x:v>
      </x:c>
      <x:c r="CM15147" t="str">
        <x:v>B1365</x:v>
      </x:c>
      <x:c r="CN15147" t="str">
        <x:v>M171</x:v>
      </x:c>
      <x:c r="CO15147" t="n">
        <x:f>IFERROR(IF(AND(TYPE('Workbook_Formula_Guard'!B1365)=TYPE(CN15147),ISBLANK('Workbook_Formula_Guard'!B1365)=ISBLANK(CN15147),EXACT('Workbook_Formula_Guard'!B1365,CN15147)),0,1),1)</x:f>
        <x:v>0</x:v>
      </x:c>
    </x:row>
    <x:row r="15148">
      <x:c r="CL15148" t="str">
        <x:v>Workbook_Formula_Guard</x:v>
      </x:c>
      <x:c r="CM15148" t="str">
        <x:v>C1365</x:v>
      </x:c>
      <x:c r="CN15148" t="str">
        <x:v>F:=VLOOKUP(K171,$J$101:$O$107,6,FALSE())</x:v>
      </x:c>
      <x:c r="CO15148" t="n">
        <x:f>IFERROR(IF(AND(TYPE('Workbook_Formula_Guard'!C1365)=TYPE(CN15148),ISBLANK('Workbook_Formula_Guard'!C1365)=ISBLANK(CN15148),EXACT('Workbook_Formula_Guard'!C1365,CN15148)),0,1),1)</x:f>
        <x:v>0</x:v>
      </x:c>
    </x:row>
    <x:row r="15149">
      <x:c r="CL15149" t="str">
        <x:v>Workbook_Formula_Guard</x:v>
      </x:c>
      <x:c r="CM15149" t="str">
        <x:v>A1366</x:v>
      </x:c>
      <x:c r="CN15149" t="str">
        <x:v>Sensitivity_Analysis</x:v>
      </x:c>
      <x:c r="CO15149" t="n">
        <x:f>IFERROR(IF(AND(TYPE('Workbook_Formula_Guard'!A1366)=TYPE(CN15149),ISBLANK('Workbook_Formula_Guard'!A1366)=ISBLANK(CN15149),EXACT('Workbook_Formula_Guard'!A1366,CN15149)),0,1),1)</x:f>
        <x:v>0</x:v>
      </x:c>
    </x:row>
    <x:row r="15150">
      <x:c r="CL15150" t="str">
        <x:v>Workbook_Formula_Guard</x:v>
      </x:c>
      <x:c r="CM15150" t="str">
        <x:v>B1366</x:v>
      </x:c>
      <x:c r="CN15150" t="str">
        <x:v>N171</x:v>
      </x:c>
      <x:c r="CO15150" t="n">
        <x:f>IFERROR(IF(AND(TYPE('Workbook_Formula_Guard'!B1366)=TYPE(CN15150),ISBLANK('Workbook_Formula_Guard'!B1366)=ISBLANK(CN15150),EXACT('Workbook_Formula_Guard'!B1366,CN15150)),0,1),1)</x:f>
        <x:v>0</x:v>
      </x:c>
    </x:row>
    <x:row r="15151">
      <x:c r="CL15151" t="str">
        <x:v>Workbook_Formula_Guard</x:v>
      </x:c>
      <x:c r="CM15151" t="str">
        <x:v>C1366</x:v>
      </x:c>
      <x:c r="CN15151" t="str">
        <x:v>F:=N170+M171</x:v>
      </x:c>
      <x:c r="CO15151" t="n">
        <x:f>IFERROR(IF(AND(TYPE('Workbook_Formula_Guard'!C1366)=TYPE(CN15151),ISBLANK('Workbook_Formula_Guard'!C1366)=ISBLANK(CN15151),EXACT('Workbook_Formula_Guard'!C1366,CN15151)),0,1),1)</x:f>
        <x:v>0</x:v>
      </x:c>
    </x:row>
    <x:row r="15152">
      <x:c r="CL15152" t="str">
        <x:v>Workbook_Formula_Guard</x:v>
      </x:c>
      <x:c r="CM15152" t="str">
        <x:v>A1367</x:v>
      </x:c>
      <x:c r="CN15152" t="str">
        <x:v>Sensitivity_Analysis</x:v>
      </x:c>
      <x:c r="CO15152" t="n">
        <x:f>IFERROR(IF(AND(TYPE('Workbook_Formula_Guard'!A1367)=TYPE(CN15152),ISBLANK('Workbook_Formula_Guard'!A1367)=ISBLANK(CN15152),EXACT('Workbook_Formula_Guard'!A1367,CN15152)),0,1),1)</x:f>
        <x:v>0</x:v>
      </x:c>
    </x:row>
    <x:row r="15153">
      <x:c r="CL15153" t="str">
        <x:v>Workbook_Formula_Guard</x:v>
      </x:c>
      <x:c r="CM15153" t="str">
        <x:v>B1367</x:v>
      </x:c>
      <x:c r="CN15153" t="str">
        <x:v>O171</x:v>
      </x:c>
      <x:c r="CO15153" t="n">
        <x:f>IFERROR(IF(AND(TYPE('Workbook_Formula_Guard'!B1367)=TYPE(CN15153),ISBLANK('Workbook_Formula_Guard'!B1367)=ISBLANK(CN15153),EXACT('Workbook_Formula_Guard'!B1367,CN15153)),0,1),1)</x:f>
        <x:v>0</x:v>
      </x:c>
    </x:row>
    <x:row r="15154">
      <x:c r="CL15154" t="str">
        <x:v>Workbook_Formula_Guard</x:v>
      </x:c>
      <x:c r="CM15154" t="str">
        <x:v>C1367</x:v>
      </x:c>
      <x:c r="CN15154" t="str">
        <x:v>F:=MAX(0,MIN(M171,$S$110-N170))</x:v>
      </x:c>
      <x:c r="CO15154" t="n">
        <x:f>IFERROR(IF(AND(TYPE('Workbook_Formula_Guard'!C1367)=TYPE(CN15154),ISBLANK('Workbook_Formula_Guard'!C1367)=ISBLANK(CN15154),EXACT('Workbook_Formula_Guard'!C1367,CN15154)),0,1),1)</x:f>
        <x:v>0</x:v>
      </x:c>
    </x:row>
    <x:row r="15155">
      <x:c r="CL15155" t="str">
        <x:v>Workbook_Formula_Guard</x:v>
      </x:c>
      <x:c r="CM15155" t="str">
        <x:v>A1368</x:v>
      </x:c>
      <x:c r="CN15155" t="str">
        <x:v>Sensitivity_Analysis</x:v>
      </x:c>
      <x:c r="CO15155" t="n">
        <x:f>IFERROR(IF(AND(TYPE('Workbook_Formula_Guard'!A1368)=TYPE(CN15155),ISBLANK('Workbook_Formula_Guard'!A1368)=ISBLANK(CN15155),EXACT('Workbook_Formula_Guard'!A1368,CN15155)),0,1),1)</x:f>
        <x:v>0</x:v>
      </x:c>
    </x:row>
    <x:row r="15156">
      <x:c r="CL15156" t="str">
        <x:v>Workbook_Formula_Guard</x:v>
      </x:c>
      <x:c r="CM15156" t="str">
        <x:v>B1368</x:v>
      </x:c>
      <x:c r="CN15156" t="str">
        <x:v>P171</x:v>
      </x:c>
      <x:c r="CO15156" t="n">
        <x:f>IFERROR(IF(AND(TYPE('Workbook_Formula_Guard'!B1368)=TYPE(CN15156),ISBLANK('Workbook_Formula_Guard'!B1368)=ISBLANK(CN15156),EXACT('Workbook_Formula_Guard'!B1368,CN15156)),0,1),1)</x:f>
        <x:v>0</x:v>
      </x:c>
    </x:row>
    <x:row r="15157">
      <x:c r="CL15157" t="str">
        <x:v>Workbook_Formula_Guard</x:v>
      </x:c>
      <x:c r="CM15157" t="str">
        <x:v>C1368</x:v>
      </x:c>
      <x:c r="CN15157" t="str">
        <x:v>F:=O171*L171</x:v>
      </x:c>
      <x:c r="CO15157" t="n">
        <x:f>IFERROR(IF(AND(TYPE('Workbook_Formula_Guard'!C1368)=TYPE(CN15157),ISBLANK('Workbook_Formula_Guard'!C1368)=ISBLANK(CN15157),EXACT('Workbook_Formula_Guard'!C1368,CN15157)),0,1),1)</x:f>
        <x:v>0</x:v>
      </x:c>
    </x:row>
    <x:row r="15158">
      <x:c r="CL15158" t="str">
        <x:v>Workbook_Formula_Guard</x:v>
      </x:c>
      <x:c r="CM15158" t="str">
        <x:v>A1369</x:v>
      </x:c>
      <x:c r="CN15158" t="str">
        <x:v>Sensitivity_Analysis</x:v>
      </x:c>
      <x:c r="CO15158" t="n">
        <x:f>IFERROR(IF(AND(TYPE('Workbook_Formula_Guard'!A1369)=TYPE(CN15158),ISBLANK('Workbook_Formula_Guard'!A1369)=ISBLANK(CN15158),EXACT('Workbook_Formula_Guard'!A1369,CN15158)),0,1),1)</x:f>
        <x:v>0</x:v>
      </x:c>
    </x:row>
    <x:row r="15159">
      <x:c r="CL15159" t="str">
        <x:v>Workbook_Formula_Guard</x:v>
      </x:c>
      <x:c r="CM15159" t="str">
        <x:v>B1369</x:v>
      </x:c>
      <x:c r="CN15159" t="str">
        <x:v>K172</x:v>
      </x:c>
      <x:c r="CO15159" t="n">
        <x:f>IFERROR(IF(AND(TYPE('Workbook_Formula_Guard'!B1369)=TYPE(CN15159),ISBLANK('Workbook_Formula_Guard'!B1369)=ISBLANK(CN15159),EXACT('Workbook_Formula_Guard'!B1369,CN15159)),0,1),1)</x:f>
        <x:v>0</x:v>
      </x:c>
    </x:row>
    <x:row r="15160">
      <x:c r="CL15160" t="str">
        <x:v>Workbook_Formula_Guard</x:v>
      </x:c>
      <x:c r="CM15160" t="str">
        <x:v>C1369</x:v>
      </x:c>
      <x:c r="CN15160" t="str">
        <x:v>F:=TRC!B37</x:v>
      </x:c>
      <x:c r="CO15160" t="n">
        <x:f>IFERROR(IF(AND(TYPE('Workbook_Formula_Guard'!C1369)=TYPE(CN15160),ISBLANK('Workbook_Formula_Guard'!C1369)=ISBLANK(CN15160),EXACT('Workbook_Formula_Guard'!C1369,CN15160)),0,1),1)</x:f>
        <x:v>0</x:v>
      </x:c>
    </x:row>
    <x:row r="15161">
      <x:c r="CL15161" t="str">
        <x:v>Workbook_Formula_Guard</x:v>
      </x:c>
      <x:c r="CM15161" t="str">
        <x:v>A1370</x:v>
      </x:c>
      <x:c r="CN15161" t="str">
        <x:v>Sensitivity_Analysis</x:v>
      </x:c>
      <x:c r="CO15161" t="n">
        <x:f>IFERROR(IF(AND(TYPE('Workbook_Formula_Guard'!A1370)=TYPE(CN15161),ISBLANK('Workbook_Formula_Guard'!A1370)=ISBLANK(CN15161),EXACT('Workbook_Formula_Guard'!A1370,CN15161)),0,1),1)</x:f>
        <x:v>0</x:v>
      </x:c>
    </x:row>
    <x:row r="15162">
      <x:c r="CL15162" t="str">
        <x:v>Workbook_Formula_Guard</x:v>
      </x:c>
      <x:c r="CM15162" t="str">
        <x:v>B1370</x:v>
      </x:c>
      <x:c r="CN15162" t="str">
        <x:v>L172</x:v>
      </x:c>
      <x:c r="CO15162" t="n">
        <x:f>IFERROR(IF(AND(TYPE('Workbook_Formula_Guard'!B1370)=TYPE(CN15162),ISBLANK('Workbook_Formula_Guard'!B1370)=ISBLANK(CN15162),EXACT('Workbook_Formula_Guard'!B1370,CN15162)),0,1),1)</x:f>
        <x:v>0</x:v>
      </x:c>
    </x:row>
    <x:row r="15163">
      <x:c r="CL15163" t="str">
        <x:v>Workbook_Formula_Guard</x:v>
      </x:c>
      <x:c r="CM15163" t="str">
        <x:v>C1370</x:v>
      </x:c>
      <x:c r="CN15163" t="str">
        <x:v>F:=TRC!C37</x:v>
      </x:c>
      <x:c r="CO15163" t="n">
        <x:f>IFERROR(IF(AND(TYPE('Workbook_Formula_Guard'!C1370)=TYPE(CN15163),ISBLANK('Workbook_Formula_Guard'!C1370)=ISBLANK(CN15163),EXACT('Workbook_Formula_Guard'!C1370,CN15163)),0,1),1)</x:f>
        <x:v>0</x:v>
      </x:c>
    </x:row>
    <x:row r="15164">
      <x:c r="CL15164" t="str">
        <x:v>Workbook_Formula_Guard</x:v>
      </x:c>
      <x:c r="CM15164" t="str">
        <x:v>A1371</x:v>
      </x:c>
      <x:c r="CN15164" t="str">
        <x:v>Sensitivity_Analysis</x:v>
      </x:c>
      <x:c r="CO15164" t="n">
        <x:f>IFERROR(IF(AND(TYPE('Workbook_Formula_Guard'!A1371)=TYPE(CN15164),ISBLANK('Workbook_Formula_Guard'!A1371)=ISBLANK(CN15164),EXACT('Workbook_Formula_Guard'!A1371,CN15164)),0,1),1)</x:f>
        <x:v>0</x:v>
      </x:c>
    </x:row>
    <x:row r="15165">
      <x:c r="CL15165" t="str">
        <x:v>Workbook_Formula_Guard</x:v>
      </x:c>
      <x:c r="CM15165" t="str">
        <x:v>B1371</x:v>
      </x:c>
      <x:c r="CN15165" t="str">
        <x:v>M172</x:v>
      </x:c>
      <x:c r="CO15165" t="n">
        <x:f>IFERROR(IF(AND(TYPE('Workbook_Formula_Guard'!B1371)=TYPE(CN15165),ISBLANK('Workbook_Formula_Guard'!B1371)=ISBLANK(CN15165),EXACT('Workbook_Formula_Guard'!B1371,CN15165)),0,1),1)</x:f>
        <x:v>0</x:v>
      </x:c>
    </x:row>
    <x:row r="15166">
      <x:c r="CL15166" t="str">
        <x:v>Workbook_Formula_Guard</x:v>
      </x:c>
      <x:c r="CM15166" t="str">
        <x:v>C1371</x:v>
      </x:c>
      <x:c r="CN15166" t="str">
        <x:v>F:=VLOOKUP(K172,$J$101:$O$107,6,FALSE())</x:v>
      </x:c>
      <x:c r="CO15166" t="n">
        <x:f>IFERROR(IF(AND(TYPE('Workbook_Formula_Guard'!C1371)=TYPE(CN15166),ISBLANK('Workbook_Formula_Guard'!C1371)=ISBLANK(CN15166),EXACT('Workbook_Formula_Guard'!C1371,CN15166)),0,1),1)</x:f>
        <x:v>0</x:v>
      </x:c>
    </x:row>
    <x:row r="15167">
      <x:c r="CL15167" t="str">
        <x:v>Workbook_Formula_Guard</x:v>
      </x:c>
      <x:c r="CM15167" t="str">
        <x:v>A1372</x:v>
      </x:c>
      <x:c r="CN15167" t="str">
        <x:v>Sensitivity_Analysis</x:v>
      </x:c>
      <x:c r="CO15167" t="n">
        <x:f>IFERROR(IF(AND(TYPE('Workbook_Formula_Guard'!A1372)=TYPE(CN15167),ISBLANK('Workbook_Formula_Guard'!A1372)=ISBLANK(CN15167),EXACT('Workbook_Formula_Guard'!A1372,CN15167)),0,1),1)</x:f>
        <x:v>0</x:v>
      </x:c>
    </x:row>
    <x:row r="15168">
      <x:c r="CL15168" t="str">
        <x:v>Workbook_Formula_Guard</x:v>
      </x:c>
      <x:c r="CM15168" t="str">
        <x:v>B1372</x:v>
      </x:c>
      <x:c r="CN15168" t="str">
        <x:v>N172</x:v>
      </x:c>
      <x:c r="CO15168" t="n">
        <x:f>IFERROR(IF(AND(TYPE('Workbook_Formula_Guard'!B1372)=TYPE(CN15168),ISBLANK('Workbook_Formula_Guard'!B1372)=ISBLANK(CN15168),EXACT('Workbook_Formula_Guard'!B1372,CN15168)),0,1),1)</x:f>
        <x:v>0</x:v>
      </x:c>
    </x:row>
    <x:row r="15169">
      <x:c r="CL15169" t="str">
        <x:v>Workbook_Formula_Guard</x:v>
      </x:c>
      <x:c r="CM15169" t="str">
        <x:v>C1372</x:v>
      </x:c>
      <x:c r="CN15169" t="str">
        <x:v>F:=N171+M172</x:v>
      </x:c>
      <x:c r="CO15169" t="n">
        <x:f>IFERROR(IF(AND(TYPE('Workbook_Formula_Guard'!C1372)=TYPE(CN15169),ISBLANK('Workbook_Formula_Guard'!C1372)=ISBLANK(CN15169),EXACT('Workbook_Formula_Guard'!C1372,CN15169)),0,1),1)</x:f>
        <x:v>0</x:v>
      </x:c>
    </x:row>
    <x:row r="15170">
      <x:c r="CL15170" t="str">
        <x:v>Workbook_Formula_Guard</x:v>
      </x:c>
      <x:c r="CM15170" t="str">
        <x:v>A1373</x:v>
      </x:c>
      <x:c r="CN15170" t="str">
        <x:v>Sensitivity_Analysis</x:v>
      </x:c>
      <x:c r="CO15170" t="n">
        <x:f>IFERROR(IF(AND(TYPE('Workbook_Formula_Guard'!A1373)=TYPE(CN15170),ISBLANK('Workbook_Formula_Guard'!A1373)=ISBLANK(CN15170),EXACT('Workbook_Formula_Guard'!A1373,CN15170)),0,1),1)</x:f>
        <x:v>0</x:v>
      </x:c>
    </x:row>
    <x:row r="15171">
      <x:c r="CL15171" t="str">
        <x:v>Workbook_Formula_Guard</x:v>
      </x:c>
      <x:c r="CM15171" t="str">
        <x:v>B1373</x:v>
      </x:c>
      <x:c r="CN15171" t="str">
        <x:v>O172</x:v>
      </x:c>
      <x:c r="CO15171" t="n">
        <x:f>IFERROR(IF(AND(TYPE('Workbook_Formula_Guard'!B1373)=TYPE(CN15171),ISBLANK('Workbook_Formula_Guard'!B1373)=ISBLANK(CN15171),EXACT('Workbook_Formula_Guard'!B1373,CN15171)),0,1),1)</x:f>
        <x:v>0</x:v>
      </x:c>
    </x:row>
    <x:row r="15172">
      <x:c r="CL15172" t="str">
        <x:v>Workbook_Formula_Guard</x:v>
      </x:c>
      <x:c r="CM15172" t="str">
        <x:v>C1373</x:v>
      </x:c>
      <x:c r="CN15172" t="str">
        <x:v>F:=MAX(0,MIN(M172,$S$110-N171))</x:v>
      </x:c>
      <x:c r="CO15172" t="n">
        <x:f>IFERROR(IF(AND(TYPE('Workbook_Formula_Guard'!C1373)=TYPE(CN15172),ISBLANK('Workbook_Formula_Guard'!C1373)=ISBLANK(CN15172),EXACT('Workbook_Formula_Guard'!C1373,CN15172)),0,1),1)</x:f>
        <x:v>0</x:v>
      </x:c>
    </x:row>
    <x:row r="15173">
      <x:c r="CL15173" t="str">
        <x:v>Workbook_Formula_Guard</x:v>
      </x:c>
      <x:c r="CM15173" t="str">
        <x:v>A1374</x:v>
      </x:c>
      <x:c r="CN15173" t="str">
        <x:v>Sensitivity_Analysis</x:v>
      </x:c>
      <x:c r="CO15173" t="n">
        <x:f>IFERROR(IF(AND(TYPE('Workbook_Formula_Guard'!A1374)=TYPE(CN15173),ISBLANK('Workbook_Formula_Guard'!A1374)=ISBLANK(CN15173),EXACT('Workbook_Formula_Guard'!A1374,CN15173)),0,1),1)</x:f>
        <x:v>0</x:v>
      </x:c>
    </x:row>
    <x:row r="15174">
      <x:c r="CL15174" t="str">
        <x:v>Workbook_Formula_Guard</x:v>
      </x:c>
      <x:c r="CM15174" t="str">
        <x:v>B1374</x:v>
      </x:c>
      <x:c r="CN15174" t="str">
        <x:v>P172</x:v>
      </x:c>
      <x:c r="CO15174" t="n">
        <x:f>IFERROR(IF(AND(TYPE('Workbook_Formula_Guard'!B1374)=TYPE(CN15174),ISBLANK('Workbook_Formula_Guard'!B1374)=ISBLANK(CN15174),EXACT('Workbook_Formula_Guard'!B1374,CN15174)),0,1),1)</x:f>
        <x:v>0</x:v>
      </x:c>
    </x:row>
    <x:row r="15175">
      <x:c r="CL15175" t="str">
        <x:v>Workbook_Formula_Guard</x:v>
      </x:c>
      <x:c r="CM15175" t="str">
        <x:v>C1374</x:v>
      </x:c>
      <x:c r="CN15175" t="str">
        <x:v>F:=O172*L172</x:v>
      </x:c>
      <x:c r="CO15175" t="n">
        <x:f>IFERROR(IF(AND(TYPE('Workbook_Formula_Guard'!C1374)=TYPE(CN15175),ISBLANK('Workbook_Formula_Guard'!C1374)=ISBLANK(CN15175),EXACT('Workbook_Formula_Guard'!C1374,CN15175)),0,1),1)</x:f>
        <x:v>0</x:v>
      </x:c>
    </x:row>
    <x:row r="15176">
      <x:c r="CL15176" t="str">
        <x:v>Workbook_Formula_Guard</x:v>
      </x:c>
      <x:c r="CM15176" t="str">
        <x:v>A1375</x:v>
      </x:c>
      <x:c r="CN15176" t="str">
        <x:v>Sensitivity_Analysis</x:v>
      </x:c>
      <x:c r="CO15176" t="n">
        <x:f>IFERROR(IF(AND(TYPE('Workbook_Formula_Guard'!A1375)=TYPE(CN15176),ISBLANK('Workbook_Formula_Guard'!A1375)=ISBLANK(CN15176),EXACT('Workbook_Formula_Guard'!A1375,CN15176)),0,1),1)</x:f>
        <x:v>0</x:v>
      </x:c>
    </x:row>
    <x:row r="15177">
      <x:c r="CL15177" t="str">
        <x:v>Workbook_Formula_Guard</x:v>
      </x:c>
      <x:c r="CM15177" t="str">
        <x:v>B1375</x:v>
      </x:c>
      <x:c r="CN15177" t="str">
        <x:v>S174</x:v>
      </x:c>
      <x:c r="CO15177" t="n">
        <x:f>IFERROR(IF(AND(TYPE('Workbook_Formula_Guard'!B1375)=TYPE(CN15177),ISBLANK('Workbook_Formula_Guard'!B1375)=ISBLANK(CN15177),EXACT('Workbook_Formula_Guard'!B1375,CN15177)),0,1),1)</x:f>
        <x:v>0</x:v>
      </x:c>
    </x:row>
    <x:row r="15178">
      <x:c r="CL15178" t="str">
        <x:v>Workbook_Formula_Guard</x:v>
      </x:c>
      <x:c r="CM15178" t="str">
        <x:v>C1375</x:v>
      </x:c>
      <x:c r="CN15178" t="str">
        <x:v>F:=SUM(P166:P172)/$S$110</x:v>
      </x:c>
      <x:c r="CO15178" t="n">
        <x:f>IFERROR(IF(AND(TYPE('Workbook_Formula_Guard'!C1375)=TYPE(CN15178),ISBLANK('Workbook_Formula_Guard'!C1375)=ISBLANK(CN15178),EXACT('Workbook_Formula_Guard'!C1375,CN15178)),0,1),1)</x:f>
        <x:v>0</x:v>
      </x:c>
    </x:row>
    <x:row r="15179">
      <x:c r="CL15179" t="str">
        <x:v>Workbook_Formula_Guard</x:v>
      </x:c>
      <x:c r="CM15179" t="str">
        <x:v>A1376</x:v>
      </x:c>
      <x:c r="CN15179" t="str">
        <x:v>Sensitivity_Analysis</x:v>
      </x:c>
      <x:c r="CO15179" t="n">
        <x:f>IFERROR(IF(AND(TYPE('Workbook_Formula_Guard'!A1376)=TYPE(CN15179),ISBLANK('Workbook_Formula_Guard'!A1376)=ISBLANK(CN15179),EXACT('Workbook_Formula_Guard'!A1376,CN15179)),0,1),1)</x:f>
        <x:v>0</x:v>
      </x:c>
    </x:row>
    <x:row r="15180">
      <x:c r="CL15180" t="str">
        <x:v>Workbook_Formula_Guard</x:v>
      </x:c>
      <x:c r="CM15180" t="str">
        <x:v>B1376</x:v>
      </x:c>
      <x:c r="CN15180" t="str">
        <x:v>S175</x:v>
      </x:c>
      <x:c r="CO15180" t="n">
        <x:f>IFERROR(IF(AND(TYPE('Workbook_Formula_Guard'!B1376)=TYPE(CN15180),ISBLANK('Workbook_Formula_Guard'!B1376)=ISBLANK(CN15180),EXACT('Workbook_Formula_Guard'!B1376,CN15180)),0,1),1)</x:f>
        <x:v>0</x:v>
      </x:c>
    </x:row>
    <x:row r="15181">
      <x:c r="CL15181" t="str">
        <x:v>Workbook_Formula_Guard</x:v>
      </x:c>
      <x:c r="CM15181" t="str">
        <x:v>C1376</x:v>
      </x:c>
      <x:c r="CN15181" t="str">
        <x:v>F:=IF(S174&lt;=$S$111,"PASS","FAIL")</x:v>
      </x:c>
      <x:c r="CO15181" t="n">
        <x:f>IFERROR(IF(AND(TYPE('Workbook_Formula_Guard'!C1376)=TYPE(CN15181),ISBLANK('Workbook_Formula_Guard'!C1376)=ISBLANK(CN15181),EXACT('Workbook_Formula_Guard'!C1376,CN15181)),0,1),1)</x:f>
        <x:v>0</x:v>
      </x:c>
    </x:row>
    <x:row r="15182">
      <x:c r="CL15182" t="str">
        <x:v>Workbook_Formula_Guard</x:v>
      </x:c>
      <x:c r="CM15182" t="str">
        <x:v>A1377</x:v>
      </x:c>
      <x:c r="CN15182" t="str">
        <x:v>Subgroup_Overrides</x:v>
      </x:c>
      <x:c r="CO15182" t="n">
        <x:f>IFERROR(IF(AND(TYPE('Workbook_Formula_Guard'!A1377)=TYPE(CN15182),ISBLANK('Workbook_Formula_Guard'!A1377)=ISBLANK(CN15182),EXACT('Workbook_Formula_Guard'!A1377,CN15182)),0,1),1)</x:f>
        <x:v>0</x:v>
      </x:c>
    </x:row>
    <x:row r="15183">
      <x:c r="CL15183" t="str">
        <x:v>Workbook_Formula_Guard</x:v>
      </x:c>
      <x:c r="CM15183" t="str">
        <x:v>B1377</x:v>
      </x:c>
      <x:c r="CN15183" t="str">
        <x:v>H11</x:v>
      </x:c>
      <x:c r="CO15183" t="n">
        <x:f>IFERROR(IF(AND(TYPE('Workbook_Formula_Guard'!B1377)=TYPE(CN15183),ISBLANK('Workbook_Formula_Guard'!B1377)=ISBLANK(CN15183),EXACT('Workbook_Formula_Guard'!B1377,CN15183)),0,1),1)</x:f>
        <x:v>0</x:v>
      </x:c>
    </x:row>
    <x:row r="15184">
      <x:c r="CL15184" t="str">
        <x:v>Workbook_Formula_Guard</x:v>
      </x:c>
      <x:c r="CM15184" t="str">
        <x:v>C1377</x:v>
      </x:c>
      <x:c r="CN15184" t="str">
        <x:v>F:=IF(AND(OR(B11="A",B11="B"),LEFT(D11,1)="U",LEFT(E11,1)="D"),B11&amp;"|"&amp;D11&amp;"|"&amp;E11,"")</x:v>
      </x:c>
      <x:c r="CO15184" t="n">
        <x:f>IFERROR(IF(AND(TYPE('Workbook_Formula_Guard'!C1377)=TYPE(CN15184),ISBLANK('Workbook_Formula_Guard'!C1377)=ISBLANK(CN15184),EXACT('Workbook_Formula_Guard'!C1377,CN15184)),0,1),1)</x:f>
        <x:v>0</x:v>
      </x:c>
    </x:row>
    <x:row r="15185">
      <x:c r="CL15185" t="str">
        <x:v>Workbook_Formula_Guard</x:v>
      </x:c>
      <x:c r="CM15185" t="str">
        <x:v>A1378</x:v>
      </x:c>
      <x:c r="CN15185" t="str">
        <x:v>Subgroup_Overrides</x:v>
      </x:c>
      <x:c r="CO15185" t="n">
        <x:f>IFERROR(IF(AND(TYPE('Workbook_Formula_Guard'!A1378)=TYPE(CN15185),ISBLANK('Workbook_Formula_Guard'!A1378)=ISBLANK(CN15185),EXACT('Workbook_Formula_Guard'!A1378,CN15185)),0,1),1)</x:f>
        <x:v>0</x:v>
      </x:c>
    </x:row>
    <x:row r="15186">
      <x:c r="CL15186" t="str">
        <x:v>Workbook_Formula_Guard</x:v>
      </x:c>
      <x:c r="CM15186" t="str">
        <x:v>B1378</x:v>
      </x:c>
      <x:c r="CN15186" t="str">
        <x:v>H12</x:v>
      </x:c>
      <x:c r="CO15186" t="n">
        <x:f>IFERROR(IF(AND(TYPE('Workbook_Formula_Guard'!B1378)=TYPE(CN15186),ISBLANK('Workbook_Formula_Guard'!B1378)=ISBLANK(CN15186),EXACT('Workbook_Formula_Guard'!B1378,CN15186)),0,1),1)</x:f>
        <x:v>0</x:v>
      </x:c>
    </x:row>
    <x:row r="15187">
      <x:c r="CL15187" t="str">
        <x:v>Workbook_Formula_Guard</x:v>
      </x:c>
      <x:c r="CM15187" t="str">
        <x:v>C1378</x:v>
      </x:c>
      <x:c r="CN15187" t="str">
        <x:v>F:=IF(AND(OR(B12="A",B12="B"),LEFT(D12,1)="U",LEFT(E12,1)="D"),B12&amp;"|"&amp;D12&amp;"|"&amp;E12,"")</x:v>
      </x:c>
      <x:c r="CO15187" t="n">
        <x:f>IFERROR(IF(AND(TYPE('Workbook_Formula_Guard'!C1378)=TYPE(CN15187),ISBLANK('Workbook_Formula_Guard'!C1378)=ISBLANK(CN15187),EXACT('Workbook_Formula_Guard'!C1378,CN15187)),0,1),1)</x:f>
        <x:v>0</x:v>
      </x:c>
    </x:row>
    <x:row r="15188">
      <x:c r="CL15188" t="str">
        <x:v>Workbook_Formula_Guard</x:v>
      </x:c>
      <x:c r="CM15188" t="str">
        <x:v>A1379</x:v>
      </x:c>
      <x:c r="CN15188" t="str">
        <x:v>Subgroup_Overrides</x:v>
      </x:c>
      <x:c r="CO15188" t="n">
        <x:f>IFERROR(IF(AND(TYPE('Workbook_Formula_Guard'!A1379)=TYPE(CN15188),ISBLANK('Workbook_Formula_Guard'!A1379)=ISBLANK(CN15188),EXACT('Workbook_Formula_Guard'!A1379,CN15188)),0,1),1)</x:f>
        <x:v>0</x:v>
      </x:c>
    </x:row>
    <x:row r="15189">
      <x:c r="CL15189" t="str">
        <x:v>Workbook_Formula_Guard</x:v>
      </x:c>
      <x:c r="CM15189" t="str">
        <x:v>B1379</x:v>
      </x:c>
      <x:c r="CN15189" t="str">
        <x:v>H13</x:v>
      </x:c>
      <x:c r="CO15189" t="n">
        <x:f>IFERROR(IF(AND(TYPE('Workbook_Formula_Guard'!B1379)=TYPE(CN15189),ISBLANK('Workbook_Formula_Guard'!B1379)=ISBLANK(CN15189),EXACT('Workbook_Formula_Guard'!B1379,CN15189)),0,1),1)</x:f>
        <x:v>0</x:v>
      </x:c>
    </x:row>
    <x:row r="15190">
      <x:c r="CL15190" t="str">
        <x:v>Workbook_Formula_Guard</x:v>
      </x:c>
      <x:c r="CM15190" t="str">
        <x:v>C1379</x:v>
      </x:c>
      <x:c r="CN15190" t="str">
        <x:v>F:=IF(AND(OR(B13="A",B13="B"),LEFT(D13,1)="U",LEFT(E13,1)="D"),B13&amp;"|"&amp;D13&amp;"|"&amp;E13,"")</x:v>
      </x:c>
      <x:c r="CO15190" t="n">
        <x:f>IFERROR(IF(AND(TYPE('Workbook_Formula_Guard'!C1379)=TYPE(CN15190),ISBLANK('Workbook_Formula_Guard'!C1379)=ISBLANK(CN15190),EXACT('Workbook_Formula_Guard'!C1379,CN15190)),0,1),1)</x:f>
        <x:v>0</x:v>
      </x:c>
    </x:row>
    <x:row r="15191">
      <x:c r="CL15191" t="str">
        <x:v>Workbook_Formula_Guard</x:v>
      </x:c>
      <x:c r="CM15191" t="str">
        <x:v>A1380</x:v>
      </x:c>
      <x:c r="CN15191" t="str">
        <x:v>Subgroup_Overrides</x:v>
      </x:c>
      <x:c r="CO15191" t="n">
        <x:f>IFERROR(IF(AND(TYPE('Workbook_Formula_Guard'!A1380)=TYPE(CN15191),ISBLANK('Workbook_Formula_Guard'!A1380)=ISBLANK(CN15191),EXACT('Workbook_Formula_Guard'!A1380,CN15191)),0,1),1)</x:f>
        <x:v>0</x:v>
      </x:c>
    </x:row>
    <x:row r="15192">
      <x:c r="CL15192" t="str">
        <x:v>Workbook_Formula_Guard</x:v>
      </x:c>
      <x:c r="CM15192" t="str">
        <x:v>B1380</x:v>
      </x:c>
      <x:c r="CN15192" t="str">
        <x:v>H14</x:v>
      </x:c>
      <x:c r="CO15192" t="n">
        <x:f>IFERROR(IF(AND(TYPE('Workbook_Formula_Guard'!B1380)=TYPE(CN15192),ISBLANK('Workbook_Formula_Guard'!B1380)=ISBLANK(CN15192),EXACT('Workbook_Formula_Guard'!B1380,CN15192)),0,1),1)</x:f>
        <x:v>0</x:v>
      </x:c>
    </x:row>
    <x:row r="15193">
      <x:c r="CL15193" t="str">
        <x:v>Workbook_Formula_Guard</x:v>
      </x:c>
      <x:c r="CM15193" t="str">
        <x:v>C1380</x:v>
      </x:c>
      <x:c r="CN15193" t="str">
        <x:v>F:=IF(OR($B14="",$D14="",$E14=""),"",$B14&amp;"|"&amp;$D14&amp;"|"&amp;$E14)</x:v>
      </x:c>
      <x:c r="CO15193" t="n">
        <x:f>IFERROR(IF(AND(TYPE('Workbook_Formula_Guard'!C1380)=TYPE(CN15193),ISBLANK('Workbook_Formula_Guard'!C1380)=ISBLANK(CN15193),EXACT('Workbook_Formula_Guard'!C1380,CN15193)),0,1),1)</x:f>
        <x:v>0</x:v>
      </x:c>
    </x:row>
    <x:row r="15194">
      <x:c r="CL15194" t="str">
        <x:v>Workbook_Formula_Guard</x:v>
      </x:c>
      <x:c r="CM15194" t="str">
        <x:v>A1381</x:v>
      </x:c>
      <x:c r="CN15194" t="str">
        <x:v>Subgroup_Overrides</x:v>
      </x:c>
      <x:c r="CO15194" t="n">
        <x:f>IFERROR(IF(AND(TYPE('Workbook_Formula_Guard'!A1381)=TYPE(CN15194),ISBLANK('Workbook_Formula_Guard'!A1381)=ISBLANK(CN15194),EXACT('Workbook_Formula_Guard'!A1381,CN15194)),0,1),1)</x:f>
        <x:v>0</x:v>
      </x:c>
    </x:row>
    <x:row r="15195">
      <x:c r="CL15195" t="str">
        <x:v>Workbook_Formula_Guard</x:v>
      </x:c>
      <x:c r="CM15195" t="str">
        <x:v>B1381</x:v>
      </x:c>
      <x:c r="CN15195" t="str">
        <x:v>H15</x:v>
      </x:c>
      <x:c r="CO15195" t="n">
        <x:f>IFERROR(IF(AND(TYPE('Workbook_Formula_Guard'!B1381)=TYPE(CN15195),ISBLANK('Workbook_Formula_Guard'!B1381)=ISBLANK(CN15195),EXACT('Workbook_Formula_Guard'!B1381,CN15195)),0,1),1)</x:f>
        <x:v>0</x:v>
      </x:c>
    </x:row>
    <x:row r="15196">
      <x:c r="CL15196" t="str">
        <x:v>Workbook_Formula_Guard</x:v>
      </x:c>
      <x:c r="CM15196" t="str">
        <x:v>C1381</x:v>
      </x:c>
      <x:c r="CN15196" t="str">
        <x:v>F:=IF(OR($B15="",$D15="",$E15=""),"",$B15&amp;"|"&amp;$D15&amp;"|"&amp;$E15)</x:v>
      </x:c>
      <x:c r="CO15196" t="n">
        <x:f>IFERROR(IF(AND(TYPE('Workbook_Formula_Guard'!C1381)=TYPE(CN15196),ISBLANK('Workbook_Formula_Guard'!C1381)=ISBLANK(CN15196),EXACT('Workbook_Formula_Guard'!C1381,CN15196)),0,1),1)</x:f>
        <x:v>0</x:v>
      </x:c>
    </x:row>
    <x:row r="15197">
      <x:c r="CL15197" t="str">
        <x:v>Workbook_Formula_Guard</x:v>
      </x:c>
      <x:c r="CM15197" t="str">
        <x:v>A1382</x:v>
      </x:c>
      <x:c r="CN15197" t="str">
        <x:v>Subgroup_Overrides</x:v>
      </x:c>
      <x:c r="CO15197" t="n">
        <x:f>IFERROR(IF(AND(TYPE('Workbook_Formula_Guard'!A1382)=TYPE(CN15197),ISBLANK('Workbook_Formula_Guard'!A1382)=ISBLANK(CN15197),EXACT('Workbook_Formula_Guard'!A1382,CN15197)),0,1),1)</x:f>
        <x:v>0</x:v>
      </x:c>
    </x:row>
    <x:row r="15198">
      <x:c r="CL15198" t="str">
        <x:v>Workbook_Formula_Guard</x:v>
      </x:c>
      <x:c r="CM15198" t="str">
        <x:v>B1382</x:v>
      </x:c>
      <x:c r="CN15198" t="str">
        <x:v>B16</x:v>
      </x:c>
      <x:c r="CO15198" t="n">
        <x:f>IFERROR(IF(AND(TYPE('Workbook_Formula_Guard'!B1382)=TYPE(CN15198),ISBLANK('Workbook_Formula_Guard'!B1382)=ISBLANK(CN15198),EXACT('Workbook_Formula_Guard'!B1382,CN15198)),0,1),1)</x:f>
        <x:v>0</x:v>
      </x:c>
    </x:row>
    <x:row r="15199">
      <x:c r="CL15199" t="str">
        <x:v>Workbook_Formula_Guard</x:v>
      </x:c>
      <x:c r="CM15199" t="str">
        <x:v>C1382</x:v>
      </x:c>
      <x:c r="CN15199" t="str">
        <x:v>F:=COUNT(F11:F100)</x:v>
      </x:c>
      <x:c r="CO15199" t="n">
        <x:f>IFERROR(IF(AND(TYPE('Workbook_Formula_Guard'!C1382)=TYPE(CN15199),ISBLANK('Workbook_Formula_Guard'!C1382)=ISBLANK(CN15199),EXACT('Workbook_Formula_Guard'!C1382,CN15199)),0,1),1)</x:f>
        <x:v>0</x:v>
      </x:c>
    </x:row>
    <x:row r="15200">
      <x:c r="CL15200" t="str">
        <x:v>Workbook_Formula_Guard</x:v>
      </x:c>
      <x:c r="CM15200" t="str">
        <x:v>A1383</x:v>
      </x:c>
      <x:c r="CN15200" t="str">
        <x:v>Subgroup_Overrides</x:v>
      </x:c>
      <x:c r="CO15200" t="n">
        <x:f>IFERROR(IF(AND(TYPE('Workbook_Formula_Guard'!A1383)=TYPE(CN15200),ISBLANK('Workbook_Formula_Guard'!A1383)=ISBLANK(CN15200),EXACT('Workbook_Formula_Guard'!A1383,CN15200)),0,1),1)</x:f>
        <x:v>0</x:v>
      </x:c>
    </x:row>
    <x:row r="15201">
      <x:c r="CL15201" t="str">
        <x:v>Workbook_Formula_Guard</x:v>
      </x:c>
      <x:c r="CM15201" t="str">
        <x:v>B1383</x:v>
      </x:c>
      <x:c r="CN15201" t="str">
        <x:v>H16</x:v>
      </x:c>
      <x:c r="CO15201" t="n">
        <x:f>IFERROR(IF(AND(TYPE('Workbook_Formula_Guard'!B1383)=TYPE(CN15201),ISBLANK('Workbook_Formula_Guard'!B1383)=ISBLANK(CN15201),EXACT('Workbook_Formula_Guard'!B1383,CN15201)),0,1),1)</x:f>
        <x:v>0</x:v>
      </x:c>
    </x:row>
    <x:row r="15202">
      <x:c r="CL15202" t="str">
        <x:v>Workbook_Formula_Guard</x:v>
      </x:c>
      <x:c r="CM15202" t="str">
        <x:v>C1383</x:v>
      </x:c>
      <x:c r="CN15202" t="str">
        <x:v>F:=IF(OR($B16="",$D16="",$E16=""),"",$B16&amp;"|"&amp;$D16&amp;"|"&amp;$E16)</x:v>
      </x:c>
      <x:c r="CO15202" t="n">
        <x:f>IFERROR(IF(AND(TYPE('Workbook_Formula_Guard'!C1383)=TYPE(CN15202),ISBLANK('Workbook_Formula_Guard'!C1383)=ISBLANK(CN15202),EXACT('Workbook_Formula_Guard'!C1383,CN15202)),0,1),1)</x:f>
        <x:v>0</x:v>
      </x:c>
    </x:row>
    <x:row r="15203">
      <x:c r="CL15203" t="str">
        <x:v>Workbook_Formula_Guard</x:v>
      </x:c>
      <x:c r="CM15203" t="str">
        <x:v>A1384</x:v>
      </x:c>
      <x:c r="CN15203" t="str">
        <x:v>Subgroup_Overrides</x:v>
      </x:c>
      <x:c r="CO15203" t="n">
        <x:f>IFERROR(IF(AND(TYPE('Workbook_Formula_Guard'!A1384)=TYPE(CN15203),ISBLANK('Workbook_Formula_Guard'!A1384)=ISBLANK(CN15203),EXACT('Workbook_Formula_Guard'!A1384,CN15203)),0,1),1)</x:f>
        <x:v>0</x:v>
      </x:c>
    </x:row>
    <x:row r="15204">
      <x:c r="CL15204" t="str">
        <x:v>Workbook_Formula_Guard</x:v>
      </x:c>
      <x:c r="CM15204" t="str">
        <x:v>B1384</x:v>
      </x:c>
      <x:c r="CN15204" t="str">
        <x:v>B17</x:v>
      </x:c>
      <x:c r="CO15204" t="n">
        <x:f>IFERROR(IF(AND(TYPE('Workbook_Formula_Guard'!B1384)=TYPE(CN15204),ISBLANK('Workbook_Formula_Guard'!B1384)=ISBLANK(CN15204),EXACT('Workbook_Formula_Guard'!B1384,CN15204)),0,1),1)</x:f>
        <x:v>0</x:v>
      </x:c>
    </x:row>
    <x:row r="15205">
      <x:c r="CL15205" t="str">
        <x:v>Workbook_Formula_Guard</x:v>
      </x:c>
      <x:c r="CM15205" t="str">
        <x:v>C1384</x:v>
      </x:c>
      <x:c r="CN15205" t="str">
        <x:v>F:=COUNT(F11:F100)</x:v>
      </x:c>
      <x:c r="CO15205" t="n">
        <x:f>IFERROR(IF(AND(TYPE('Workbook_Formula_Guard'!C1384)=TYPE(CN15205),ISBLANK('Workbook_Formula_Guard'!C1384)=ISBLANK(CN15205),EXACT('Workbook_Formula_Guard'!C1384,CN15205)),0,1),1)</x:f>
        <x:v>0</x:v>
      </x:c>
    </x:row>
    <x:row r="15206">
      <x:c r="CL15206" t="str">
        <x:v>Workbook_Formula_Guard</x:v>
      </x:c>
      <x:c r="CM15206" t="str">
        <x:v>A1385</x:v>
      </x:c>
      <x:c r="CN15206" t="str">
        <x:v>Subgroup_Overrides</x:v>
      </x:c>
      <x:c r="CO15206" t="n">
        <x:f>IFERROR(IF(AND(TYPE('Workbook_Formula_Guard'!A1385)=TYPE(CN15206),ISBLANK('Workbook_Formula_Guard'!A1385)=ISBLANK(CN15206),EXACT('Workbook_Formula_Guard'!A1385,CN15206)),0,1),1)</x:f>
        <x:v>0</x:v>
      </x:c>
    </x:row>
    <x:row r="15207">
      <x:c r="CL15207" t="str">
        <x:v>Workbook_Formula_Guard</x:v>
      </x:c>
      <x:c r="CM15207" t="str">
        <x:v>B1385</x:v>
      </x:c>
      <x:c r="CN15207" t="str">
        <x:v>H17</x:v>
      </x:c>
      <x:c r="CO15207" t="n">
        <x:f>IFERROR(IF(AND(TYPE('Workbook_Formula_Guard'!B1385)=TYPE(CN15207),ISBLANK('Workbook_Formula_Guard'!B1385)=ISBLANK(CN15207),EXACT('Workbook_Formula_Guard'!B1385,CN15207)),0,1),1)</x:f>
        <x:v>0</x:v>
      </x:c>
    </x:row>
    <x:row r="15208">
      <x:c r="CL15208" t="str">
        <x:v>Workbook_Formula_Guard</x:v>
      </x:c>
      <x:c r="CM15208" t="str">
        <x:v>C1385</x:v>
      </x:c>
      <x:c r="CN15208" t="str">
        <x:v>F:=IF(OR($B17="",$D17="",$E17=""),"",$B17&amp;"|"&amp;$D17&amp;"|"&amp;$E17)</x:v>
      </x:c>
      <x:c r="CO15208" t="n">
        <x:f>IFERROR(IF(AND(TYPE('Workbook_Formula_Guard'!C1385)=TYPE(CN15208),ISBLANK('Workbook_Formula_Guard'!C1385)=ISBLANK(CN15208),EXACT('Workbook_Formula_Guard'!C1385,CN15208)),0,1),1)</x:f>
        <x:v>0</x:v>
      </x:c>
    </x:row>
    <x:row r="15209">
      <x:c r="CL15209" t="str">
        <x:v>Workbook_Formula_Guard</x:v>
      </x:c>
      <x:c r="CM15209" t="str">
        <x:v>A1386</x:v>
      </x:c>
      <x:c r="CN15209" t="str">
        <x:v>Subgroup_Overrides</x:v>
      </x:c>
      <x:c r="CO15209" t="n">
        <x:f>IFERROR(IF(AND(TYPE('Workbook_Formula_Guard'!A1386)=TYPE(CN15209),ISBLANK('Workbook_Formula_Guard'!A1386)=ISBLANK(CN15209),EXACT('Workbook_Formula_Guard'!A1386,CN15209)),0,1),1)</x:f>
        <x:v>0</x:v>
      </x:c>
    </x:row>
    <x:row r="15210">
      <x:c r="CL15210" t="str">
        <x:v>Workbook_Formula_Guard</x:v>
      </x:c>
      <x:c r="CM15210" t="str">
        <x:v>B1386</x:v>
      </x:c>
      <x:c r="CN15210" t="str">
        <x:v>B18</x:v>
      </x:c>
      <x:c r="CO15210" t="n">
        <x:f>IFERROR(IF(AND(TYPE('Workbook_Formula_Guard'!B1386)=TYPE(CN15210),ISBLANK('Workbook_Formula_Guard'!B1386)=ISBLANK(CN15210),EXACT('Workbook_Formula_Guard'!B1386,CN15210)),0,1),1)</x:f>
        <x:v>0</x:v>
      </x:c>
    </x:row>
    <x:row r="15211">
      <x:c r="CL15211" t="str">
        <x:v>Workbook_Formula_Guard</x:v>
      </x:c>
      <x:c r="CM15211" t="str">
        <x:v>C1386</x:v>
      </x:c>
      <x:c r="CN15211" t="str">
        <x:v>F:=IF(B17=0,"YES","NO")</x:v>
      </x:c>
      <x:c r="CO15211" t="n">
        <x:f>IFERROR(IF(AND(TYPE('Workbook_Formula_Guard'!C1386)=TYPE(CN15211),ISBLANK('Workbook_Formula_Guard'!C1386)=ISBLANK(CN15211),EXACT('Workbook_Formula_Guard'!C1386,CN15211)),0,1),1)</x:f>
        <x:v>0</x:v>
      </x:c>
    </x:row>
    <x:row r="15212">
      <x:c r="CL15212" t="str">
        <x:v>Workbook_Formula_Guard</x:v>
      </x:c>
      <x:c r="CM15212" t="str">
        <x:v>A1387</x:v>
      </x:c>
      <x:c r="CN15212" t="str">
        <x:v>Subgroup_Overrides</x:v>
      </x:c>
      <x:c r="CO15212" t="n">
        <x:f>IFERROR(IF(AND(TYPE('Workbook_Formula_Guard'!A1387)=TYPE(CN15212),ISBLANK('Workbook_Formula_Guard'!A1387)=ISBLANK(CN15212),EXACT('Workbook_Formula_Guard'!A1387,CN15212)),0,1),1)</x:f>
        <x:v>0</x:v>
      </x:c>
    </x:row>
    <x:row r="15213">
      <x:c r="CL15213" t="str">
        <x:v>Workbook_Formula_Guard</x:v>
      </x:c>
      <x:c r="CM15213" t="str">
        <x:v>B1387</x:v>
      </x:c>
      <x:c r="CN15213" t="str">
        <x:v>H18</x:v>
      </x:c>
      <x:c r="CO15213" t="n">
        <x:f>IFERROR(IF(AND(TYPE('Workbook_Formula_Guard'!B1387)=TYPE(CN15213),ISBLANK('Workbook_Formula_Guard'!B1387)=ISBLANK(CN15213),EXACT('Workbook_Formula_Guard'!B1387,CN15213)),0,1),1)</x:f>
        <x:v>0</x:v>
      </x:c>
    </x:row>
    <x:row r="15214">
      <x:c r="CL15214" t="str">
        <x:v>Workbook_Formula_Guard</x:v>
      </x:c>
      <x:c r="CM15214" t="str">
        <x:v>C1387</x:v>
      </x:c>
      <x:c r="CN15214" t="str">
        <x:v>F:=IF(OR($B18="",$D18="",$E18=""),"",$B18&amp;"|"&amp;$D18&amp;"|"&amp;$E18)</x:v>
      </x:c>
      <x:c r="CO15214" t="n">
        <x:f>IFERROR(IF(AND(TYPE('Workbook_Formula_Guard'!C1387)=TYPE(CN15214),ISBLANK('Workbook_Formula_Guard'!C1387)=ISBLANK(CN15214),EXACT('Workbook_Formula_Guard'!C1387,CN15214)),0,1),1)</x:f>
        <x:v>0</x:v>
      </x:c>
    </x:row>
    <x:row r="15215">
      <x:c r="CL15215" t="str">
        <x:v>Workbook_Formula_Guard</x:v>
      </x:c>
      <x:c r="CM15215" t="str">
        <x:v>A1388</x:v>
      </x:c>
      <x:c r="CN15215" t="str">
        <x:v>Subgroup_Overrides</x:v>
      </x:c>
      <x:c r="CO15215" t="n">
        <x:f>IFERROR(IF(AND(TYPE('Workbook_Formula_Guard'!A1388)=TYPE(CN15215),ISBLANK('Workbook_Formula_Guard'!A1388)=ISBLANK(CN15215),EXACT('Workbook_Formula_Guard'!A1388,CN15215)),0,1),1)</x:f>
        <x:v>0</x:v>
      </x:c>
    </x:row>
    <x:row r="15216">
      <x:c r="CL15216" t="str">
        <x:v>Workbook_Formula_Guard</x:v>
      </x:c>
      <x:c r="CM15216" t="str">
        <x:v>B1388</x:v>
      </x:c>
      <x:c r="CN15216" t="str">
        <x:v>B19</x:v>
      </x:c>
      <x:c r="CO15216" t="n">
        <x:f>IFERROR(IF(AND(TYPE('Workbook_Formula_Guard'!B1388)=TYPE(CN15216),ISBLANK('Workbook_Formula_Guard'!B1388)=ISBLANK(CN15216),EXACT('Workbook_Formula_Guard'!B1388,CN15216)),0,1),1)</x:f>
        <x:v>0</x:v>
      </x:c>
    </x:row>
    <x:row r="15217">
      <x:c r="CL15217" t="str">
        <x:v>Workbook_Formula_Guard</x:v>
      </x:c>
      <x:c r="CM15217" t="str">
        <x:v>C1388</x:v>
      </x:c>
      <x:c r="CN15217" t="str">
        <x:v>F:=Audit_Flags!B14</x:v>
      </x:c>
      <x:c r="CO15217" t="n">
        <x:f>IFERROR(IF(AND(TYPE('Workbook_Formula_Guard'!C1388)=TYPE(CN15217),ISBLANK('Workbook_Formula_Guard'!C1388)=ISBLANK(CN15217),EXACT('Workbook_Formula_Guard'!C1388,CN15217)),0,1),1)</x:f>
        <x:v>0</x:v>
      </x:c>
    </x:row>
    <x:row r="15218">
      <x:c r="CL15218" t="str">
        <x:v>Workbook_Formula_Guard</x:v>
      </x:c>
      <x:c r="CM15218" t="str">
        <x:v>A1389</x:v>
      </x:c>
      <x:c r="CN15218" t="str">
        <x:v>Subgroup_Overrides</x:v>
      </x:c>
      <x:c r="CO15218" t="n">
        <x:f>IFERROR(IF(AND(TYPE('Workbook_Formula_Guard'!A1389)=TYPE(CN15218),ISBLANK('Workbook_Formula_Guard'!A1389)=ISBLANK(CN15218),EXACT('Workbook_Formula_Guard'!A1389,CN15218)),0,1),1)</x:f>
        <x:v>0</x:v>
      </x:c>
    </x:row>
    <x:row r="15219">
      <x:c r="CL15219" t="str">
        <x:v>Workbook_Formula_Guard</x:v>
      </x:c>
      <x:c r="CM15219" t="str">
        <x:v>B1389</x:v>
      </x:c>
      <x:c r="CN15219" t="str">
        <x:v>H19</x:v>
      </x:c>
      <x:c r="CO15219" t="n">
        <x:f>IFERROR(IF(AND(TYPE('Workbook_Formula_Guard'!B1389)=TYPE(CN15219),ISBLANK('Workbook_Formula_Guard'!B1389)=ISBLANK(CN15219),EXACT('Workbook_Formula_Guard'!B1389,CN15219)),0,1),1)</x:f>
        <x:v>0</x:v>
      </x:c>
    </x:row>
    <x:row r="15220">
      <x:c r="CL15220" t="str">
        <x:v>Workbook_Formula_Guard</x:v>
      </x:c>
      <x:c r="CM15220" t="str">
        <x:v>C1389</x:v>
      </x:c>
      <x:c r="CN15220" t="str">
        <x:v>F:=IF(OR($B19="",$D19="",$E19=""),"",$B19&amp;"|"&amp;$D19&amp;"|"&amp;$E19)</x:v>
      </x:c>
      <x:c r="CO15220" t="n">
        <x:f>IFERROR(IF(AND(TYPE('Workbook_Formula_Guard'!C1389)=TYPE(CN15220),ISBLANK('Workbook_Formula_Guard'!C1389)=ISBLANK(CN15220),EXACT('Workbook_Formula_Guard'!C1389,CN15220)),0,1),1)</x:f>
        <x:v>0</x:v>
      </x:c>
    </x:row>
    <x:row r="15221">
      <x:c r="CL15221" t="str">
        <x:v>Workbook_Formula_Guard</x:v>
      </x:c>
      <x:c r="CM15221" t="str">
        <x:v>A1390</x:v>
      </x:c>
      <x:c r="CN15221" t="str">
        <x:v>Subgroup_Overrides</x:v>
      </x:c>
      <x:c r="CO15221" t="n">
        <x:f>IFERROR(IF(AND(TYPE('Workbook_Formula_Guard'!A1390)=TYPE(CN15221),ISBLANK('Workbook_Formula_Guard'!A1390)=ISBLANK(CN15221),EXACT('Workbook_Formula_Guard'!A1390,CN15221)),0,1),1)</x:f>
        <x:v>0</x:v>
      </x:c>
    </x:row>
    <x:row r="15222">
      <x:c r="CL15222" t="str">
        <x:v>Workbook_Formula_Guard</x:v>
      </x:c>
      <x:c r="CM15222" t="str">
        <x:v>B1390</x:v>
      </x:c>
      <x:c r="CN15222" t="str">
        <x:v>H20</x:v>
      </x:c>
      <x:c r="CO15222" t="n">
        <x:f>IFERROR(IF(AND(TYPE('Workbook_Formula_Guard'!B1390)=TYPE(CN15222),ISBLANK('Workbook_Formula_Guard'!B1390)=ISBLANK(CN15222),EXACT('Workbook_Formula_Guard'!B1390,CN15222)),0,1),1)</x:f>
        <x:v>0</x:v>
      </x:c>
    </x:row>
    <x:row r="15223">
      <x:c r="CL15223" t="str">
        <x:v>Workbook_Formula_Guard</x:v>
      </x:c>
      <x:c r="CM15223" t="str">
        <x:v>C1390</x:v>
      </x:c>
      <x:c r="CN15223" t="str">
        <x:v>F:=IF(OR($B20="",$D20="",$E20=""),"",$B20&amp;"|"&amp;$D20&amp;"|"&amp;$E20)</x:v>
      </x:c>
      <x:c r="CO15223" t="n">
        <x:f>IFERROR(IF(AND(TYPE('Workbook_Formula_Guard'!C1390)=TYPE(CN15223),ISBLANK('Workbook_Formula_Guard'!C1390)=ISBLANK(CN15223),EXACT('Workbook_Formula_Guard'!C1390,CN15223)),0,1),1)</x:f>
        <x:v>0</x:v>
      </x:c>
    </x:row>
    <x:row r="15224">
      <x:c r="CL15224" t="str">
        <x:v>Workbook_Formula_Guard</x:v>
      </x:c>
      <x:c r="CM15224" t="str">
        <x:v>A1391</x:v>
      </x:c>
      <x:c r="CN15224" t="str">
        <x:v>Subgroup_Overrides</x:v>
      </x:c>
      <x:c r="CO15224" t="n">
        <x:f>IFERROR(IF(AND(TYPE('Workbook_Formula_Guard'!A1391)=TYPE(CN15224),ISBLANK('Workbook_Formula_Guard'!A1391)=ISBLANK(CN15224),EXACT('Workbook_Formula_Guard'!A1391,CN15224)),0,1),1)</x:f>
        <x:v>0</x:v>
      </x:c>
    </x:row>
    <x:row r="15225">
      <x:c r="CL15225" t="str">
        <x:v>Workbook_Formula_Guard</x:v>
      </x:c>
      <x:c r="CM15225" t="str">
        <x:v>B1391</x:v>
      </x:c>
      <x:c r="CN15225" t="str">
        <x:v>H21</x:v>
      </x:c>
      <x:c r="CO15225" t="n">
        <x:f>IFERROR(IF(AND(TYPE('Workbook_Formula_Guard'!B1391)=TYPE(CN15225),ISBLANK('Workbook_Formula_Guard'!B1391)=ISBLANK(CN15225),EXACT('Workbook_Formula_Guard'!B1391,CN15225)),0,1),1)</x:f>
        <x:v>0</x:v>
      </x:c>
    </x:row>
    <x:row r="15226">
      <x:c r="CL15226" t="str">
        <x:v>Workbook_Formula_Guard</x:v>
      </x:c>
      <x:c r="CM15226" t="str">
        <x:v>C1391</x:v>
      </x:c>
      <x:c r="CN15226" t="str">
        <x:v>F:=IF(OR($B21="",$D21="",$E21=""),"",$B21&amp;"|"&amp;$D21&amp;"|"&amp;$E21)</x:v>
      </x:c>
      <x:c r="CO15226" t="n">
        <x:f>IFERROR(IF(AND(TYPE('Workbook_Formula_Guard'!C1391)=TYPE(CN15226),ISBLANK('Workbook_Formula_Guard'!C1391)=ISBLANK(CN15226),EXACT('Workbook_Formula_Guard'!C1391,CN15226)),0,1),1)</x:f>
        <x:v>0</x:v>
      </x:c>
    </x:row>
    <x:row r="15227">
      <x:c r="CL15227" t="str">
        <x:v>Workbook_Formula_Guard</x:v>
      </x:c>
      <x:c r="CM15227" t="str">
        <x:v>A1392</x:v>
      </x:c>
      <x:c r="CN15227" t="str">
        <x:v>Subgroup_Overrides</x:v>
      </x:c>
      <x:c r="CO15227" t="n">
        <x:f>IFERROR(IF(AND(TYPE('Workbook_Formula_Guard'!A1392)=TYPE(CN15227),ISBLANK('Workbook_Formula_Guard'!A1392)=ISBLANK(CN15227),EXACT('Workbook_Formula_Guard'!A1392,CN15227)),0,1),1)</x:f>
        <x:v>0</x:v>
      </x:c>
    </x:row>
    <x:row r="15228">
      <x:c r="CL15228" t="str">
        <x:v>Workbook_Formula_Guard</x:v>
      </x:c>
      <x:c r="CM15228" t="str">
        <x:v>B1392</x:v>
      </x:c>
      <x:c r="CN15228" t="str">
        <x:v>H22</x:v>
      </x:c>
      <x:c r="CO15228" t="n">
        <x:f>IFERROR(IF(AND(TYPE('Workbook_Formula_Guard'!B1392)=TYPE(CN15228),ISBLANK('Workbook_Formula_Guard'!B1392)=ISBLANK(CN15228),EXACT('Workbook_Formula_Guard'!B1392,CN15228)),0,1),1)</x:f>
        <x:v>0</x:v>
      </x:c>
    </x:row>
    <x:row r="15229">
      <x:c r="CL15229" t="str">
        <x:v>Workbook_Formula_Guard</x:v>
      </x:c>
      <x:c r="CM15229" t="str">
        <x:v>C1392</x:v>
      </x:c>
      <x:c r="CN15229" t="str">
        <x:v>F:=IF(OR($B22="",$D22="",$E22=""),"",$B22&amp;"|"&amp;$D22&amp;"|"&amp;$E22)</x:v>
      </x:c>
      <x:c r="CO15229" t="n">
        <x:f>IFERROR(IF(AND(TYPE('Workbook_Formula_Guard'!C1392)=TYPE(CN15229),ISBLANK('Workbook_Formula_Guard'!C1392)=ISBLANK(CN15229),EXACT('Workbook_Formula_Guard'!C1392,CN15229)),0,1),1)</x:f>
        <x:v>0</x:v>
      </x:c>
    </x:row>
    <x:row r="15230">
      <x:c r="CL15230" t="str">
        <x:v>Workbook_Formula_Guard</x:v>
      </x:c>
      <x:c r="CM15230" t="str">
        <x:v>A1393</x:v>
      </x:c>
      <x:c r="CN15230" t="str">
        <x:v>Subgroup_Overrides</x:v>
      </x:c>
      <x:c r="CO15230" t="n">
        <x:f>IFERROR(IF(AND(TYPE('Workbook_Formula_Guard'!A1393)=TYPE(CN15230),ISBLANK('Workbook_Formula_Guard'!A1393)=ISBLANK(CN15230),EXACT('Workbook_Formula_Guard'!A1393,CN15230)),0,1),1)</x:f>
        <x:v>0</x:v>
      </x:c>
    </x:row>
    <x:row r="15231">
      <x:c r="CL15231" t="str">
        <x:v>Workbook_Formula_Guard</x:v>
      </x:c>
      <x:c r="CM15231" t="str">
        <x:v>B1393</x:v>
      </x:c>
      <x:c r="CN15231" t="str">
        <x:v>H23</x:v>
      </x:c>
      <x:c r="CO15231" t="n">
        <x:f>IFERROR(IF(AND(TYPE('Workbook_Formula_Guard'!B1393)=TYPE(CN15231),ISBLANK('Workbook_Formula_Guard'!B1393)=ISBLANK(CN15231),EXACT('Workbook_Formula_Guard'!B1393,CN15231)),0,1),1)</x:f>
        <x:v>0</x:v>
      </x:c>
    </x:row>
    <x:row r="15232">
      <x:c r="CL15232" t="str">
        <x:v>Workbook_Formula_Guard</x:v>
      </x:c>
      <x:c r="CM15232" t="str">
        <x:v>C1393</x:v>
      </x:c>
      <x:c r="CN15232" t="str">
        <x:v>F:=IF(OR($B23="",$D23="",$E23=""),"",$B23&amp;"|"&amp;$D23&amp;"|"&amp;$E23)</x:v>
      </x:c>
      <x:c r="CO15232" t="n">
        <x:f>IFERROR(IF(AND(TYPE('Workbook_Formula_Guard'!C1393)=TYPE(CN15232),ISBLANK('Workbook_Formula_Guard'!C1393)=ISBLANK(CN15232),EXACT('Workbook_Formula_Guard'!C1393,CN15232)),0,1),1)</x:f>
        <x:v>0</x:v>
      </x:c>
    </x:row>
    <x:row r="15233">
      <x:c r="CL15233" t="str">
        <x:v>Workbook_Formula_Guard</x:v>
      </x:c>
      <x:c r="CM15233" t="str">
        <x:v>A1394</x:v>
      </x:c>
      <x:c r="CN15233" t="str">
        <x:v>Subgroup_Overrides</x:v>
      </x:c>
      <x:c r="CO15233" t="n">
        <x:f>IFERROR(IF(AND(TYPE('Workbook_Formula_Guard'!A1394)=TYPE(CN15233),ISBLANK('Workbook_Formula_Guard'!A1394)=ISBLANK(CN15233),EXACT('Workbook_Formula_Guard'!A1394,CN15233)),0,1),1)</x:f>
        <x:v>0</x:v>
      </x:c>
    </x:row>
    <x:row r="15234">
      <x:c r="CL15234" t="str">
        <x:v>Workbook_Formula_Guard</x:v>
      </x:c>
      <x:c r="CM15234" t="str">
        <x:v>B1394</x:v>
      </x:c>
      <x:c r="CN15234" t="str">
        <x:v>H24</x:v>
      </x:c>
      <x:c r="CO15234" t="n">
        <x:f>IFERROR(IF(AND(TYPE('Workbook_Formula_Guard'!B1394)=TYPE(CN15234),ISBLANK('Workbook_Formula_Guard'!B1394)=ISBLANK(CN15234),EXACT('Workbook_Formula_Guard'!B1394,CN15234)),0,1),1)</x:f>
        <x:v>0</x:v>
      </x:c>
    </x:row>
    <x:row r="15235">
      <x:c r="CL15235" t="str">
        <x:v>Workbook_Formula_Guard</x:v>
      </x:c>
      <x:c r="CM15235" t="str">
        <x:v>C1394</x:v>
      </x:c>
      <x:c r="CN15235" t="str">
        <x:v>F:=IF(AND(OR(B24="A",B24="B"),LEFT(D24,1)="U",LEFT(E24,1)="D"),B24&amp;"|"&amp;D24&amp;"|"&amp;E24,"")</x:v>
      </x:c>
      <x:c r="CO15235" t="n">
        <x:f>IFERROR(IF(AND(TYPE('Workbook_Formula_Guard'!C1394)=TYPE(CN15235),ISBLANK('Workbook_Formula_Guard'!C1394)=ISBLANK(CN15235),EXACT('Workbook_Formula_Guard'!C1394,CN15235)),0,1),1)</x:f>
        <x:v>0</x:v>
      </x:c>
    </x:row>
    <x:row r="15236">
      <x:c r="CL15236" t="str">
        <x:v>Workbook_Formula_Guard</x:v>
      </x:c>
      <x:c r="CM15236" t="str">
        <x:v>A1395</x:v>
      </x:c>
      <x:c r="CN15236" t="str">
        <x:v>Subgroup_Overrides</x:v>
      </x:c>
      <x:c r="CO15236" t="n">
        <x:f>IFERROR(IF(AND(TYPE('Workbook_Formula_Guard'!A1395)=TYPE(CN15236),ISBLANK('Workbook_Formula_Guard'!A1395)=ISBLANK(CN15236),EXACT('Workbook_Formula_Guard'!A1395,CN15236)),0,1),1)</x:f>
        <x:v>0</x:v>
      </x:c>
    </x:row>
    <x:row r="15237">
      <x:c r="CL15237" t="str">
        <x:v>Workbook_Formula_Guard</x:v>
      </x:c>
      <x:c r="CM15237" t="str">
        <x:v>B1395</x:v>
      </x:c>
      <x:c r="CN15237" t="str">
        <x:v>H25</x:v>
      </x:c>
      <x:c r="CO15237" t="n">
        <x:f>IFERROR(IF(AND(TYPE('Workbook_Formula_Guard'!B1395)=TYPE(CN15237),ISBLANK('Workbook_Formula_Guard'!B1395)=ISBLANK(CN15237),EXACT('Workbook_Formula_Guard'!B1395,CN15237)),0,1),1)</x:f>
        <x:v>0</x:v>
      </x:c>
    </x:row>
    <x:row r="15238">
      <x:c r="CL15238" t="str">
        <x:v>Workbook_Formula_Guard</x:v>
      </x:c>
      <x:c r="CM15238" t="str">
        <x:v>C1395</x:v>
      </x:c>
      <x:c r="CN15238" t="str">
        <x:v>F:=IF(AND(OR(B25="A",B25="B"),LEFT(D25,1)="U",LEFT(E25,1)="D"),B25&amp;"|"&amp;D25&amp;"|"&amp;E25,"")</x:v>
      </x:c>
      <x:c r="CO15238" t="n">
        <x:f>IFERROR(IF(AND(TYPE('Workbook_Formula_Guard'!C1395)=TYPE(CN15238),ISBLANK('Workbook_Formula_Guard'!C1395)=ISBLANK(CN15238),EXACT('Workbook_Formula_Guard'!C1395,CN15238)),0,1),1)</x:f>
        <x:v>0</x:v>
      </x:c>
    </x:row>
    <x:row r="15239">
      <x:c r="CL15239" t="str">
        <x:v>Workbook_Formula_Guard</x:v>
      </x:c>
      <x:c r="CM15239" t="str">
        <x:v>A1396</x:v>
      </x:c>
      <x:c r="CN15239" t="str">
        <x:v>Subgroup_Overrides</x:v>
      </x:c>
      <x:c r="CO15239" t="n">
        <x:f>IFERROR(IF(AND(TYPE('Workbook_Formula_Guard'!A1396)=TYPE(CN15239),ISBLANK('Workbook_Formula_Guard'!A1396)=ISBLANK(CN15239),EXACT('Workbook_Formula_Guard'!A1396,CN15239)),0,1),1)</x:f>
        <x:v>0</x:v>
      </x:c>
    </x:row>
    <x:row r="15240">
      <x:c r="CL15240" t="str">
        <x:v>Workbook_Formula_Guard</x:v>
      </x:c>
      <x:c r="CM15240" t="str">
        <x:v>B1396</x:v>
      </x:c>
      <x:c r="CN15240" t="str">
        <x:v>H26</x:v>
      </x:c>
      <x:c r="CO15240" t="n">
        <x:f>IFERROR(IF(AND(TYPE('Workbook_Formula_Guard'!B1396)=TYPE(CN15240),ISBLANK('Workbook_Formula_Guard'!B1396)=ISBLANK(CN15240),EXACT('Workbook_Formula_Guard'!B1396,CN15240)),0,1),1)</x:f>
        <x:v>0</x:v>
      </x:c>
    </x:row>
    <x:row r="15241">
      <x:c r="CL15241" t="str">
        <x:v>Workbook_Formula_Guard</x:v>
      </x:c>
      <x:c r="CM15241" t="str">
        <x:v>C1396</x:v>
      </x:c>
      <x:c r="CN15241" t="str">
        <x:v>F:=IF(AND(OR(B26="A",B26="B"),LEFT(D26,1)="U",LEFT(E26,1)="D"),B26&amp;"|"&amp;D26&amp;"|"&amp;E26,"")</x:v>
      </x:c>
      <x:c r="CO15241" t="n">
        <x:f>IFERROR(IF(AND(TYPE('Workbook_Formula_Guard'!C1396)=TYPE(CN15241),ISBLANK('Workbook_Formula_Guard'!C1396)=ISBLANK(CN15241),EXACT('Workbook_Formula_Guard'!C1396,CN15241)),0,1),1)</x:f>
        <x:v>0</x:v>
      </x:c>
    </x:row>
    <x:row r="15242">
      <x:c r="CL15242" t="str">
        <x:v>Workbook_Formula_Guard</x:v>
      </x:c>
      <x:c r="CM15242" t="str">
        <x:v>A1397</x:v>
      </x:c>
      <x:c r="CN15242" t="str">
        <x:v>Subgroup_Overrides</x:v>
      </x:c>
      <x:c r="CO15242" t="n">
        <x:f>IFERROR(IF(AND(TYPE('Workbook_Formula_Guard'!A1397)=TYPE(CN15242),ISBLANK('Workbook_Formula_Guard'!A1397)=ISBLANK(CN15242),EXACT('Workbook_Formula_Guard'!A1397,CN15242)),0,1),1)</x:f>
        <x:v>0</x:v>
      </x:c>
    </x:row>
    <x:row r="15243">
      <x:c r="CL15243" t="str">
        <x:v>Workbook_Formula_Guard</x:v>
      </x:c>
      <x:c r="CM15243" t="str">
        <x:v>B1397</x:v>
      </x:c>
      <x:c r="CN15243" t="str">
        <x:v>H27</x:v>
      </x:c>
      <x:c r="CO15243" t="n">
        <x:f>IFERROR(IF(AND(TYPE('Workbook_Formula_Guard'!B1397)=TYPE(CN15243),ISBLANK('Workbook_Formula_Guard'!B1397)=ISBLANK(CN15243),EXACT('Workbook_Formula_Guard'!B1397,CN15243)),0,1),1)</x:f>
        <x:v>0</x:v>
      </x:c>
    </x:row>
    <x:row r="15244">
      <x:c r="CL15244" t="str">
        <x:v>Workbook_Formula_Guard</x:v>
      </x:c>
      <x:c r="CM15244" t="str">
        <x:v>C1397</x:v>
      </x:c>
      <x:c r="CN15244" t="str">
        <x:v>F:=IF(AND(OR(B27="A",B27="B"),LEFT(D27,1)="U",LEFT(E27,1)="D"),B27&amp;"|"&amp;D27&amp;"|"&amp;E27,"")</x:v>
      </x:c>
      <x:c r="CO15244" t="n">
        <x:f>IFERROR(IF(AND(TYPE('Workbook_Formula_Guard'!C1397)=TYPE(CN15244),ISBLANK('Workbook_Formula_Guard'!C1397)=ISBLANK(CN15244),EXACT('Workbook_Formula_Guard'!C1397,CN15244)),0,1),1)</x:f>
        <x:v>0</x:v>
      </x:c>
    </x:row>
    <x:row r="15245">
      <x:c r="CL15245" t="str">
        <x:v>Workbook_Formula_Guard</x:v>
      </x:c>
      <x:c r="CM15245" t="str">
        <x:v>A1398</x:v>
      </x:c>
      <x:c r="CN15245" t="str">
        <x:v>Subgroup_Overrides</x:v>
      </x:c>
      <x:c r="CO15245" t="n">
        <x:f>IFERROR(IF(AND(TYPE('Workbook_Formula_Guard'!A1398)=TYPE(CN15245),ISBLANK('Workbook_Formula_Guard'!A1398)=ISBLANK(CN15245),EXACT('Workbook_Formula_Guard'!A1398,CN15245)),0,1),1)</x:f>
        <x:v>0</x:v>
      </x:c>
    </x:row>
    <x:row r="15246">
      <x:c r="CL15246" t="str">
        <x:v>Workbook_Formula_Guard</x:v>
      </x:c>
      <x:c r="CM15246" t="str">
        <x:v>B1398</x:v>
      </x:c>
      <x:c r="CN15246" t="str">
        <x:v>H28</x:v>
      </x:c>
      <x:c r="CO15246" t="n">
        <x:f>IFERROR(IF(AND(TYPE('Workbook_Formula_Guard'!B1398)=TYPE(CN15246),ISBLANK('Workbook_Formula_Guard'!B1398)=ISBLANK(CN15246),EXACT('Workbook_Formula_Guard'!B1398,CN15246)),0,1),1)</x:f>
        <x:v>0</x:v>
      </x:c>
    </x:row>
    <x:row r="15247">
      <x:c r="CL15247" t="str">
        <x:v>Workbook_Formula_Guard</x:v>
      </x:c>
      <x:c r="CM15247" t="str">
        <x:v>C1398</x:v>
      </x:c>
      <x:c r="CN15247" t="str">
        <x:v>F:=IF(AND(OR(B28="A",B28="B"),LEFT(D28,1)="U",LEFT(E28,1)="D"),B28&amp;"|"&amp;D28&amp;"|"&amp;E28,"")</x:v>
      </x:c>
      <x:c r="CO15247" t="n">
        <x:f>IFERROR(IF(AND(TYPE('Workbook_Formula_Guard'!C1398)=TYPE(CN15247),ISBLANK('Workbook_Formula_Guard'!C1398)=ISBLANK(CN15247),EXACT('Workbook_Formula_Guard'!C1398,CN15247)),0,1),1)</x:f>
        <x:v>0</x:v>
      </x:c>
    </x:row>
    <x:row r="15248">
      <x:c r="CL15248" t="str">
        <x:v>Workbook_Formula_Guard</x:v>
      </x:c>
      <x:c r="CM15248" t="str">
        <x:v>A1399</x:v>
      </x:c>
      <x:c r="CN15248" t="str">
        <x:v>Subgroup_Overrides</x:v>
      </x:c>
      <x:c r="CO15248" t="n">
        <x:f>IFERROR(IF(AND(TYPE('Workbook_Formula_Guard'!A1399)=TYPE(CN15248),ISBLANK('Workbook_Formula_Guard'!A1399)=ISBLANK(CN15248),EXACT('Workbook_Formula_Guard'!A1399,CN15248)),0,1),1)</x:f>
        <x:v>0</x:v>
      </x:c>
    </x:row>
    <x:row r="15249">
      <x:c r="CL15249" t="str">
        <x:v>Workbook_Formula_Guard</x:v>
      </x:c>
      <x:c r="CM15249" t="str">
        <x:v>B1399</x:v>
      </x:c>
      <x:c r="CN15249" t="str">
        <x:v>H29</x:v>
      </x:c>
      <x:c r="CO15249" t="n">
        <x:f>IFERROR(IF(AND(TYPE('Workbook_Formula_Guard'!B1399)=TYPE(CN15249),ISBLANK('Workbook_Formula_Guard'!B1399)=ISBLANK(CN15249),EXACT('Workbook_Formula_Guard'!B1399,CN15249)),0,1),1)</x:f>
        <x:v>0</x:v>
      </x:c>
    </x:row>
    <x:row r="15250">
      <x:c r="CL15250" t="str">
        <x:v>Workbook_Formula_Guard</x:v>
      </x:c>
      <x:c r="CM15250" t="str">
        <x:v>C1399</x:v>
      </x:c>
      <x:c r="CN15250" t="str">
        <x:v>F:=IF(AND(OR(B29="A",B29="B"),LEFT(D29,1)="U",LEFT(E29,1)="D"),B29&amp;"|"&amp;D29&amp;"|"&amp;E29,"")</x:v>
      </x:c>
      <x:c r="CO15250" t="n">
        <x:f>IFERROR(IF(AND(TYPE('Workbook_Formula_Guard'!C1399)=TYPE(CN15250),ISBLANK('Workbook_Formula_Guard'!C1399)=ISBLANK(CN15250),EXACT('Workbook_Formula_Guard'!C1399,CN15250)),0,1),1)</x:f>
        <x:v>0</x:v>
      </x:c>
    </x:row>
    <x:row r="15251">
      <x:c r="CL15251" t="str">
        <x:v>Workbook_Formula_Guard</x:v>
      </x:c>
      <x:c r="CM15251" t="str">
        <x:v>A1400</x:v>
      </x:c>
      <x:c r="CN15251" t="str">
        <x:v>Subgroup_Overrides</x:v>
      </x:c>
      <x:c r="CO15251" t="n">
        <x:f>IFERROR(IF(AND(TYPE('Workbook_Formula_Guard'!A1400)=TYPE(CN15251),ISBLANK('Workbook_Formula_Guard'!A1400)=ISBLANK(CN15251),EXACT('Workbook_Formula_Guard'!A1400,CN15251)),0,1),1)</x:f>
        <x:v>0</x:v>
      </x:c>
    </x:row>
    <x:row r="15252">
      <x:c r="CL15252" t="str">
        <x:v>Workbook_Formula_Guard</x:v>
      </x:c>
      <x:c r="CM15252" t="str">
        <x:v>B1400</x:v>
      </x:c>
      <x:c r="CN15252" t="str">
        <x:v>H30</x:v>
      </x:c>
      <x:c r="CO15252" t="n">
        <x:f>IFERROR(IF(AND(TYPE('Workbook_Formula_Guard'!B1400)=TYPE(CN15252),ISBLANK('Workbook_Formula_Guard'!B1400)=ISBLANK(CN15252),EXACT('Workbook_Formula_Guard'!B1400,CN15252)),0,1),1)</x:f>
        <x:v>0</x:v>
      </x:c>
    </x:row>
    <x:row r="15253">
      <x:c r="CL15253" t="str">
        <x:v>Workbook_Formula_Guard</x:v>
      </x:c>
      <x:c r="CM15253" t="str">
        <x:v>C1400</x:v>
      </x:c>
      <x:c r="CN15253" t="str">
        <x:v>F:=IF(AND(OR(B30="A",B30="B"),LEFT(D30,1)="U",LEFT(E30,1)="D"),B30&amp;"|"&amp;D30&amp;"|"&amp;E30,"")</x:v>
      </x:c>
      <x:c r="CO15253" t="n">
        <x:f>IFERROR(IF(AND(TYPE('Workbook_Formula_Guard'!C1400)=TYPE(CN15253),ISBLANK('Workbook_Formula_Guard'!C1400)=ISBLANK(CN15253),EXACT('Workbook_Formula_Guard'!C1400,CN15253)),0,1),1)</x:f>
        <x:v>0</x:v>
      </x:c>
    </x:row>
    <x:row r="15254">
      <x:c r="CL15254" t="str">
        <x:v>Workbook_Formula_Guard</x:v>
      </x:c>
      <x:c r="CM15254" t="str">
        <x:v>A1401</x:v>
      </x:c>
      <x:c r="CN15254" t="str">
        <x:v>Subgroup_Overrides</x:v>
      </x:c>
      <x:c r="CO15254" t="n">
        <x:f>IFERROR(IF(AND(TYPE('Workbook_Formula_Guard'!A1401)=TYPE(CN15254),ISBLANK('Workbook_Formula_Guard'!A1401)=ISBLANK(CN15254),EXACT('Workbook_Formula_Guard'!A1401,CN15254)),0,1),1)</x:f>
        <x:v>0</x:v>
      </x:c>
    </x:row>
    <x:row r="15255">
      <x:c r="CL15255" t="str">
        <x:v>Workbook_Formula_Guard</x:v>
      </x:c>
      <x:c r="CM15255" t="str">
        <x:v>B1401</x:v>
      </x:c>
      <x:c r="CN15255" t="str">
        <x:v>H31</x:v>
      </x:c>
      <x:c r="CO15255" t="n">
        <x:f>IFERROR(IF(AND(TYPE('Workbook_Formula_Guard'!B1401)=TYPE(CN15255),ISBLANK('Workbook_Formula_Guard'!B1401)=ISBLANK(CN15255),EXACT('Workbook_Formula_Guard'!B1401,CN15255)),0,1),1)</x:f>
        <x:v>0</x:v>
      </x:c>
    </x:row>
    <x:row r="15256">
      <x:c r="CL15256" t="str">
        <x:v>Workbook_Formula_Guard</x:v>
      </x:c>
      <x:c r="CM15256" t="str">
        <x:v>C1401</x:v>
      </x:c>
      <x:c r="CN15256" t="str">
        <x:v>F:=IF(AND(OR(B31="A",B31="B"),LEFT(D31,1)="U",LEFT(E31,1)="D"),B31&amp;"|"&amp;D31&amp;"|"&amp;E31,"")</x:v>
      </x:c>
      <x:c r="CO15256" t="n">
        <x:f>IFERROR(IF(AND(TYPE('Workbook_Formula_Guard'!C1401)=TYPE(CN15256),ISBLANK('Workbook_Formula_Guard'!C1401)=ISBLANK(CN15256),EXACT('Workbook_Formula_Guard'!C1401,CN15256)),0,1),1)</x:f>
        <x:v>0</x:v>
      </x:c>
    </x:row>
    <x:row r="15257">
      <x:c r="CL15257" t="str">
        <x:v>Workbook_Formula_Guard</x:v>
      </x:c>
      <x:c r="CM15257" t="str">
        <x:v>A1402</x:v>
      </x:c>
      <x:c r="CN15257" t="str">
        <x:v>Subgroup_Overrides</x:v>
      </x:c>
      <x:c r="CO15257" t="n">
        <x:f>IFERROR(IF(AND(TYPE('Workbook_Formula_Guard'!A1402)=TYPE(CN15257),ISBLANK('Workbook_Formula_Guard'!A1402)=ISBLANK(CN15257),EXACT('Workbook_Formula_Guard'!A1402,CN15257)),0,1),1)</x:f>
        <x:v>0</x:v>
      </x:c>
    </x:row>
    <x:row r="15258">
      <x:c r="CL15258" t="str">
        <x:v>Workbook_Formula_Guard</x:v>
      </x:c>
      <x:c r="CM15258" t="str">
        <x:v>B1402</x:v>
      </x:c>
      <x:c r="CN15258" t="str">
        <x:v>H32</x:v>
      </x:c>
      <x:c r="CO15258" t="n">
        <x:f>IFERROR(IF(AND(TYPE('Workbook_Formula_Guard'!B1402)=TYPE(CN15258),ISBLANK('Workbook_Formula_Guard'!B1402)=ISBLANK(CN15258),EXACT('Workbook_Formula_Guard'!B1402,CN15258)),0,1),1)</x:f>
        <x:v>0</x:v>
      </x:c>
    </x:row>
    <x:row r="15259">
      <x:c r="CL15259" t="str">
        <x:v>Workbook_Formula_Guard</x:v>
      </x:c>
      <x:c r="CM15259" t="str">
        <x:v>C1402</x:v>
      </x:c>
      <x:c r="CN15259" t="str">
        <x:v>F:=IF(AND(OR(B32="A",B32="B"),LEFT(D32,1)="U",LEFT(E32,1)="D"),B32&amp;"|"&amp;D32&amp;"|"&amp;E32,"")</x:v>
      </x:c>
      <x:c r="CO15259" t="n">
        <x:f>IFERROR(IF(AND(TYPE('Workbook_Formula_Guard'!C1402)=TYPE(CN15259),ISBLANK('Workbook_Formula_Guard'!C1402)=ISBLANK(CN15259),EXACT('Workbook_Formula_Guard'!C1402,CN15259)),0,1),1)</x:f>
        <x:v>0</x:v>
      </x:c>
    </x:row>
    <x:row r="15260">
      <x:c r="CL15260" t="str">
        <x:v>Workbook_Formula_Guard</x:v>
      </x:c>
      <x:c r="CM15260" t="str">
        <x:v>A1403</x:v>
      </x:c>
      <x:c r="CN15260" t="str">
        <x:v>Subgroup_Overrides</x:v>
      </x:c>
      <x:c r="CO15260" t="n">
        <x:f>IFERROR(IF(AND(TYPE('Workbook_Formula_Guard'!A1403)=TYPE(CN15260),ISBLANK('Workbook_Formula_Guard'!A1403)=ISBLANK(CN15260),EXACT('Workbook_Formula_Guard'!A1403,CN15260)),0,1),1)</x:f>
        <x:v>0</x:v>
      </x:c>
    </x:row>
    <x:row r="15261">
      <x:c r="CL15261" t="str">
        <x:v>Workbook_Formula_Guard</x:v>
      </x:c>
      <x:c r="CM15261" t="str">
        <x:v>B1403</x:v>
      </x:c>
      <x:c r="CN15261" t="str">
        <x:v>H33</x:v>
      </x:c>
      <x:c r="CO15261" t="n">
        <x:f>IFERROR(IF(AND(TYPE('Workbook_Formula_Guard'!B1403)=TYPE(CN15261),ISBLANK('Workbook_Formula_Guard'!B1403)=ISBLANK(CN15261),EXACT('Workbook_Formula_Guard'!B1403,CN15261)),0,1),1)</x:f>
        <x:v>0</x:v>
      </x:c>
    </x:row>
    <x:row r="15262">
      <x:c r="CL15262" t="str">
        <x:v>Workbook_Formula_Guard</x:v>
      </x:c>
      <x:c r="CM15262" t="str">
        <x:v>C1403</x:v>
      </x:c>
      <x:c r="CN15262" t="str">
        <x:v>F:=IF(AND(OR(B33="A",B33="B"),LEFT(D33,1)="U",LEFT(E33,1)="D"),B33&amp;"|"&amp;D33&amp;"|"&amp;E33,"")</x:v>
      </x:c>
      <x:c r="CO15262" t="n">
        <x:f>IFERROR(IF(AND(TYPE('Workbook_Formula_Guard'!C1403)=TYPE(CN15262),ISBLANK('Workbook_Formula_Guard'!C1403)=ISBLANK(CN15262),EXACT('Workbook_Formula_Guard'!C1403,CN15262)),0,1),1)</x:f>
        <x:v>0</x:v>
      </x:c>
    </x:row>
    <x:row r="15263">
      <x:c r="CL15263" t="str">
        <x:v>Workbook_Formula_Guard</x:v>
      </x:c>
      <x:c r="CM15263" t="str">
        <x:v>A1404</x:v>
      </x:c>
      <x:c r="CN15263" t="str">
        <x:v>Subgroup_Overrides</x:v>
      </x:c>
      <x:c r="CO15263" t="n">
        <x:f>IFERROR(IF(AND(TYPE('Workbook_Formula_Guard'!A1404)=TYPE(CN15263),ISBLANK('Workbook_Formula_Guard'!A1404)=ISBLANK(CN15263),EXACT('Workbook_Formula_Guard'!A1404,CN15263)),0,1),1)</x:f>
        <x:v>0</x:v>
      </x:c>
    </x:row>
    <x:row r="15264">
      <x:c r="CL15264" t="str">
        <x:v>Workbook_Formula_Guard</x:v>
      </x:c>
      <x:c r="CM15264" t="str">
        <x:v>B1404</x:v>
      </x:c>
      <x:c r="CN15264" t="str">
        <x:v>H34</x:v>
      </x:c>
      <x:c r="CO15264" t="n">
        <x:f>IFERROR(IF(AND(TYPE('Workbook_Formula_Guard'!B1404)=TYPE(CN15264),ISBLANK('Workbook_Formula_Guard'!B1404)=ISBLANK(CN15264),EXACT('Workbook_Formula_Guard'!B1404,CN15264)),0,1),1)</x:f>
        <x:v>0</x:v>
      </x:c>
    </x:row>
    <x:row r="15265">
      <x:c r="CL15265" t="str">
        <x:v>Workbook_Formula_Guard</x:v>
      </x:c>
      <x:c r="CM15265" t="str">
        <x:v>C1404</x:v>
      </x:c>
      <x:c r="CN15265" t="str">
        <x:v>F:=IF(AND(OR(B34="A",B34="B"),LEFT(D34,1)="U",LEFT(E34,1)="D"),B34&amp;"|"&amp;D34&amp;"|"&amp;E34,"")</x:v>
      </x:c>
      <x:c r="CO15265" t="n">
        <x:f>IFERROR(IF(AND(TYPE('Workbook_Formula_Guard'!C1404)=TYPE(CN15265),ISBLANK('Workbook_Formula_Guard'!C1404)=ISBLANK(CN15265),EXACT('Workbook_Formula_Guard'!C1404,CN15265)),0,1),1)</x:f>
        <x:v>0</x:v>
      </x:c>
    </x:row>
    <x:row r="15266">
      <x:c r="CL15266" t="str">
        <x:v>Workbook_Formula_Guard</x:v>
      </x:c>
      <x:c r="CM15266" t="str">
        <x:v>A1405</x:v>
      </x:c>
      <x:c r="CN15266" t="str">
        <x:v>Subgroup_Overrides</x:v>
      </x:c>
      <x:c r="CO15266" t="n">
        <x:f>IFERROR(IF(AND(TYPE('Workbook_Formula_Guard'!A1405)=TYPE(CN15266),ISBLANK('Workbook_Formula_Guard'!A1405)=ISBLANK(CN15266),EXACT('Workbook_Formula_Guard'!A1405,CN15266)),0,1),1)</x:f>
        <x:v>0</x:v>
      </x:c>
    </x:row>
    <x:row r="15267">
      <x:c r="CL15267" t="str">
        <x:v>Workbook_Formula_Guard</x:v>
      </x:c>
      <x:c r="CM15267" t="str">
        <x:v>B1405</x:v>
      </x:c>
      <x:c r="CN15267" t="str">
        <x:v>H35</x:v>
      </x:c>
      <x:c r="CO15267" t="n">
        <x:f>IFERROR(IF(AND(TYPE('Workbook_Formula_Guard'!B1405)=TYPE(CN15267),ISBLANK('Workbook_Formula_Guard'!B1405)=ISBLANK(CN15267),EXACT('Workbook_Formula_Guard'!B1405,CN15267)),0,1),1)</x:f>
        <x:v>0</x:v>
      </x:c>
    </x:row>
    <x:row r="15268">
      <x:c r="CL15268" t="str">
        <x:v>Workbook_Formula_Guard</x:v>
      </x:c>
      <x:c r="CM15268" t="str">
        <x:v>C1405</x:v>
      </x:c>
      <x:c r="CN15268" t="str">
        <x:v>F:=IF(AND(OR(B35="A",B35="B"),LEFT(D35,1)="U",LEFT(E35,1)="D"),B35&amp;"|"&amp;D35&amp;"|"&amp;E35,"")</x:v>
      </x:c>
      <x:c r="CO15268" t="n">
        <x:f>IFERROR(IF(AND(TYPE('Workbook_Formula_Guard'!C1405)=TYPE(CN15268),ISBLANK('Workbook_Formula_Guard'!C1405)=ISBLANK(CN15268),EXACT('Workbook_Formula_Guard'!C1405,CN15268)),0,1),1)</x:f>
        <x:v>0</x:v>
      </x:c>
    </x:row>
    <x:row r="15269">
      <x:c r="CL15269" t="str">
        <x:v>Workbook_Formula_Guard</x:v>
      </x:c>
      <x:c r="CM15269" t="str">
        <x:v>A1406</x:v>
      </x:c>
      <x:c r="CN15269" t="str">
        <x:v>Subgroup_Overrides</x:v>
      </x:c>
      <x:c r="CO15269" t="n">
        <x:f>IFERROR(IF(AND(TYPE('Workbook_Formula_Guard'!A1406)=TYPE(CN15269),ISBLANK('Workbook_Formula_Guard'!A1406)=ISBLANK(CN15269),EXACT('Workbook_Formula_Guard'!A1406,CN15269)),0,1),1)</x:f>
        <x:v>0</x:v>
      </x:c>
    </x:row>
    <x:row r="15270">
      <x:c r="CL15270" t="str">
        <x:v>Workbook_Formula_Guard</x:v>
      </x:c>
      <x:c r="CM15270" t="str">
        <x:v>B1406</x:v>
      </x:c>
      <x:c r="CN15270" t="str">
        <x:v>H36</x:v>
      </x:c>
      <x:c r="CO15270" t="n">
        <x:f>IFERROR(IF(AND(TYPE('Workbook_Formula_Guard'!B1406)=TYPE(CN15270),ISBLANK('Workbook_Formula_Guard'!B1406)=ISBLANK(CN15270),EXACT('Workbook_Formula_Guard'!B1406,CN15270)),0,1),1)</x:f>
        <x:v>0</x:v>
      </x:c>
    </x:row>
    <x:row r="15271">
      <x:c r="CL15271" t="str">
        <x:v>Workbook_Formula_Guard</x:v>
      </x:c>
      <x:c r="CM15271" t="str">
        <x:v>C1406</x:v>
      </x:c>
      <x:c r="CN15271" t="str">
        <x:v>F:=IF(AND(OR(B36="A",B36="B"),LEFT(D36,1)="U",LEFT(E36,1)="D"),B36&amp;"|"&amp;D36&amp;"|"&amp;E36,"")</x:v>
      </x:c>
      <x:c r="CO15271" t="n">
        <x:f>IFERROR(IF(AND(TYPE('Workbook_Formula_Guard'!C1406)=TYPE(CN15271),ISBLANK('Workbook_Formula_Guard'!C1406)=ISBLANK(CN15271),EXACT('Workbook_Formula_Guard'!C1406,CN15271)),0,1),1)</x:f>
        <x:v>0</x:v>
      </x:c>
    </x:row>
    <x:row r="15272">
      <x:c r="CL15272" t="str">
        <x:v>Workbook_Formula_Guard</x:v>
      </x:c>
      <x:c r="CM15272" t="str">
        <x:v>A1407</x:v>
      </x:c>
      <x:c r="CN15272" t="str">
        <x:v>Subgroup_Overrides</x:v>
      </x:c>
      <x:c r="CO15272" t="n">
        <x:f>IFERROR(IF(AND(TYPE('Workbook_Formula_Guard'!A1407)=TYPE(CN15272),ISBLANK('Workbook_Formula_Guard'!A1407)=ISBLANK(CN15272),EXACT('Workbook_Formula_Guard'!A1407,CN15272)),0,1),1)</x:f>
        <x:v>0</x:v>
      </x:c>
    </x:row>
    <x:row r="15273">
      <x:c r="CL15273" t="str">
        <x:v>Workbook_Formula_Guard</x:v>
      </x:c>
      <x:c r="CM15273" t="str">
        <x:v>B1407</x:v>
      </x:c>
      <x:c r="CN15273" t="str">
        <x:v>H37</x:v>
      </x:c>
      <x:c r="CO15273" t="n">
        <x:f>IFERROR(IF(AND(TYPE('Workbook_Formula_Guard'!B1407)=TYPE(CN15273),ISBLANK('Workbook_Formula_Guard'!B1407)=ISBLANK(CN15273),EXACT('Workbook_Formula_Guard'!B1407,CN15273)),0,1),1)</x:f>
        <x:v>0</x:v>
      </x:c>
    </x:row>
    <x:row r="15274">
      <x:c r="CL15274" t="str">
        <x:v>Workbook_Formula_Guard</x:v>
      </x:c>
      <x:c r="CM15274" t="str">
        <x:v>C1407</x:v>
      </x:c>
      <x:c r="CN15274" t="str">
        <x:v>F:=IF(AND(OR(B37="A",B37="B"),LEFT(D37,1)="U",LEFT(E37,1)="D"),B37&amp;"|"&amp;D37&amp;"|"&amp;E37,"")</x:v>
      </x:c>
      <x:c r="CO15274" t="n">
        <x:f>IFERROR(IF(AND(TYPE('Workbook_Formula_Guard'!C1407)=TYPE(CN15274),ISBLANK('Workbook_Formula_Guard'!C1407)=ISBLANK(CN15274),EXACT('Workbook_Formula_Guard'!C1407,CN15274)),0,1),1)</x:f>
        <x:v>0</x:v>
      </x:c>
    </x:row>
    <x:row r="15275">
      <x:c r="CL15275" t="str">
        <x:v>Workbook_Formula_Guard</x:v>
      </x:c>
      <x:c r="CM15275" t="str">
        <x:v>A1408</x:v>
      </x:c>
      <x:c r="CN15275" t="str">
        <x:v>Subgroup_Overrides</x:v>
      </x:c>
      <x:c r="CO15275" t="n">
        <x:f>IFERROR(IF(AND(TYPE('Workbook_Formula_Guard'!A1408)=TYPE(CN15275),ISBLANK('Workbook_Formula_Guard'!A1408)=ISBLANK(CN15275),EXACT('Workbook_Formula_Guard'!A1408,CN15275)),0,1),1)</x:f>
        <x:v>0</x:v>
      </x:c>
    </x:row>
    <x:row r="15276">
      <x:c r="CL15276" t="str">
        <x:v>Workbook_Formula_Guard</x:v>
      </x:c>
      <x:c r="CM15276" t="str">
        <x:v>B1408</x:v>
      </x:c>
      <x:c r="CN15276" t="str">
        <x:v>H38</x:v>
      </x:c>
      <x:c r="CO15276" t="n">
        <x:f>IFERROR(IF(AND(TYPE('Workbook_Formula_Guard'!B1408)=TYPE(CN15276),ISBLANK('Workbook_Formula_Guard'!B1408)=ISBLANK(CN15276),EXACT('Workbook_Formula_Guard'!B1408,CN15276)),0,1),1)</x:f>
        <x:v>0</x:v>
      </x:c>
    </x:row>
    <x:row r="15277">
      <x:c r="CL15277" t="str">
        <x:v>Workbook_Formula_Guard</x:v>
      </x:c>
      <x:c r="CM15277" t="str">
        <x:v>C1408</x:v>
      </x:c>
      <x:c r="CN15277" t="str">
        <x:v>F:=IF(AND(OR(B38="A",B38="B"),LEFT(D38,1)="U",LEFT(E38,1)="D"),B38&amp;"|"&amp;D38&amp;"|"&amp;E38,"")</x:v>
      </x:c>
      <x:c r="CO15277" t="n">
        <x:f>IFERROR(IF(AND(TYPE('Workbook_Formula_Guard'!C1408)=TYPE(CN15277),ISBLANK('Workbook_Formula_Guard'!C1408)=ISBLANK(CN15277),EXACT('Workbook_Formula_Guard'!C1408,CN15277)),0,1),1)</x:f>
        <x:v>0</x:v>
      </x:c>
    </x:row>
    <x:row r="15278">
      <x:c r="CL15278" t="str">
        <x:v>Workbook_Formula_Guard</x:v>
      </x:c>
      <x:c r="CM15278" t="str">
        <x:v>A1409</x:v>
      </x:c>
      <x:c r="CN15278" t="str">
        <x:v>Subgroup_Overrides</x:v>
      </x:c>
      <x:c r="CO15278" t="n">
        <x:f>IFERROR(IF(AND(TYPE('Workbook_Formula_Guard'!A1409)=TYPE(CN15278),ISBLANK('Workbook_Formula_Guard'!A1409)=ISBLANK(CN15278),EXACT('Workbook_Formula_Guard'!A1409,CN15278)),0,1),1)</x:f>
        <x:v>0</x:v>
      </x:c>
    </x:row>
    <x:row r="15279">
      <x:c r="CL15279" t="str">
        <x:v>Workbook_Formula_Guard</x:v>
      </x:c>
      <x:c r="CM15279" t="str">
        <x:v>B1409</x:v>
      </x:c>
      <x:c r="CN15279" t="str">
        <x:v>H39</x:v>
      </x:c>
      <x:c r="CO15279" t="n">
        <x:f>IFERROR(IF(AND(TYPE('Workbook_Formula_Guard'!B1409)=TYPE(CN15279),ISBLANK('Workbook_Formula_Guard'!B1409)=ISBLANK(CN15279),EXACT('Workbook_Formula_Guard'!B1409,CN15279)),0,1),1)</x:f>
        <x:v>0</x:v>
      </x:c>
    </x:row>
    <x:row r="15280">
      <x:c r="CL15280" t="str">
        <x:v>Workbook_Formula_Guard</x:v>
      </x:c>
      <x:c r="CM15280" t="str">
        <x:v>C1409</x:v>
      </x:c>
      <x:c r="CN15280" t="str">
        <x:v>F:=IF(AND(OR(B39="A",B39="B"),LEFT(D39,1)="U",LEFT(E39,1)="D"),B39&amp;"|"&amp;D39&amp;"|"&amp;E39,"")</x:v>
      </x:c>
      <x:c r="CO15280" t="n">
        <x:f>IFERROR(IF(AND(TYPE('Workbook_Formula_Guard'!C1409)=TYPE(CN15280),ISBLANK('Workbook_Formula_Guard'!C1409)=ISBLANK(CN15280),EXACT('Workbook_Formula_Guard'!C1409,CN15280)),0,1),1)</x:f>
        <x:v>0</x:v>
      </x:c>
    </x:row>
    <x:row r="15281">
      <x:c r="CL15281" t="str">
        <x:v>Workbook_Formula_Guard</x:v>
      </x:c>
      <x:c r="CM15281" t="str">
        <x:v>A1410</x:v>
      </x:c>
      <x:c r="CN15281" t="str">
        <x:v>Subgroup_Overrides</x:v>
      </x:c>
      <x:c r="CO15281" t="n">
        <x:f>IFERROR(IF(AND(TYPE('Workbook_Formula_Guard'!A1410)=TYPE(CN15281),ISBLANK('Workbook_Formula_Guard'!A1410)=ISBLANK(CN15281),EXACT('Workbook_Formula_Guard'!A1410,CN15281)),0,1),1)</x:f>
        <x:v>0</x:v>
      </x:c>
    </x:row>
    <x:row r="15282">
      <x:c r="CL15282" t="str">
        <x:v>Workbook_Formula_Guard</x:v>
      </x:c>
      <x:c r="CM15282" t="str">
        <x:v>B1410</x:v>
      </x:c>
      <x:c r="CN15282" t="str">
        <x:v>H40</x:v>
      </x:c>
      <x:c r="CO15282" t="n">
        <x:f>IFERROR(IF(AND(TYPE('Workbook_Formula_Guard'!B1410)=TYPE(CN15282),ISBLANK('Workbook_Formula_Guard'!B1410)=ISBLANK(CN15282),EXACT('Workbook_Formula_Guard'!B1410,CN15282)),0,1),1)</x:f>
        <x:v>0</x:v>
      </x:c>
    </x:row>
    <x:row r="15283">
      <x:c r="CL15283" t="str">
        <x:v>Workbook_Formula_Guard</x:v>
      </x:c>
      <x:c r="CM15283" t="str">
        <x:v>C1410</x:v>
      </x:c>
      <x:c r="CN15283" t="str">
        <x:v>F:=IF(AND(OR(B40="A",B40="B"),LEFT(D40,1)="U",LEFT(E40,1)="D"),B40&amp;"|"&amp;D40&amp;"|"&amp;E40,"")</x:v>
      </x:c>
      <x:c r="CO15283" t="n">
        <x:f>IFERROR(IF(AND(TYPE('Workbook_Formula_Guard'!C1410)=TYPE(CN15283),ISBLANK('Workbook_Formula_Guard'!C1410)=ISBLANK(CN15283),EXACT('Workbook_Formula_Guard'!C1410,CN15283)),0,1),1)</x:f>
        <x:v>0</x:v>
      </x:c>
    </x:row>
    <x:row r="15284">
      <x:c r="CL15284" t="str">
        <x:v>Workbook_Formula_Guard</x:v>
      </x:c>
      <x:c r="CM15284" t="str">
        <x:v>A1411</x:v>
      </x:c>
      <x:c r="CN15284" t="str">
        <x:v>Subgroup_Overrides</x:v>
      </x:c>
      <x:c r="CO15284" t="n">
        <x:f>IFERROR(IF(AND(TYPE('Workbook_Formula_Guard'!A1411)=TYPE(CN15284),ISBLANK('Workbook_Formula_Guard'!A1411)=ISBLANK(CN15284),EXACT('Workbook_Formula_Guard'!A1411,CN15284)),0,1),1)</x:f>
        <x:v>0</x:v>
      </x:c>
    </x:row>
    <x:row r="15285">
      <x:c r="CL15285" t="str">
        <x:v>Workbook_Formula_Guard</x:v>
      </x:c>
      <x:c r="CM15285" t="str">
        <x:v>B1411</x:v>
      </x:c>
      <x:c r="CN15285" t="str">
        <x:v>H41</x:v>
      </x:c>
      <x:c r="CO15285" t="n">
        <x:f>IFERROR(IF(AND(TYPE('Workbook_Formula_Guard'!B1411)=TYPE(CN15285),ISBLANK('Workbook_Formula_Guard'!B1411)=ISBLANK(CN15285),EXACT('Workbook_Formula_Guard'!B1411,CN15285)),0,1),1)</x:f>
        <x:v>0</x:v>
      </x:c>
    </x:row>
    <x:row r="15286">
      <x:c r="CL15286" t="str">
        <x:v>Workbook_Formula_Guard</x:v>
      </x:c>
      <x:c r="CM15286" t="str">
        <x:v>C1411</x:v>
      </x:c>
      <x:c r="CN15286" t="str">
        <x:v>F:=IF(AND(OR(B41="A",B41="B"),LEFT(D41,1)="U",LEFT(E41,1)="D"),B41&amp;"|"&amp;D41&amp;"|"&amp;E41,"")</x:v>
      </x:c>
      <x:c r="CO15286" t="n">
        <x:f>IFERROR(IF(AND(TYPE('Workbook_Formula_Guard'!C1411)=TYPE(CN15286),ISBLANK('Workbook_Formula_Guard'!C1411)=ISBLANK(CN15286),EXACT('Workbook_Formula_Guard'!C1411,CN15286)),0,1),1)</x:f>
        <x:v>0</x:v>
      </x:c>
    </x:row>
    <x:row r="15287">
      <x:c r="CL15287" t="str">
        <x:v>Workbook_Formula_Guard</x:v>
      </x:c>
      <x:c r="CM15287" t="str">
        <x:v>A1412</x:v>
      </x:c>
      <x:c r="CN15287" t="str">
        <x:v>Subgroup_Overrides</x:v>
      </x:c>
      <x:c r="CO15287" t="n">
        <x:f>IFERROR(IF(AND(TYPE('Workbook_Formula_Guard'!A1412)=TYPE(CN15287),ISBLANK('Workbook_Formula_Guard'!A1412)=ISBLANK(CN15287),EXACT('Workbook_Formula_Guard'!A1412,CN15287)),0,1),1)</x:f>
        <x:v>0</x:v>
      </x:c>
    </x:row>
    <x:row r="15288">
      <x:c r="CL15288" t="str">
        <x:v>Workbook_Formula_Guard</x:v>
      </x:c>
      <x:c r="CM15288" t="str">
        <x:v>B1412</x:v>
      </x:c>
      <x:c r="CN15288" t="str">
        <x:v>H42</x:v>
      </x:c>
      <x:c r="CO15288" t="n">
        <x:f>IFERROR(IF(AND(TYPE('Workbook_Formula_Guard'!B1412)=TYPE(CN15288),ISBLANK('Workbook_Formula_Guard'!B1412)=ISBLANK(CN15288),EXACT('Workbook_Formula_Guard'!B1412,CN15288)),0,1),1)</x:f>
        <x:v>0</x:v>
      </x:c>
    </x:row>
    <x:row r="15289">
      <x:c r="CL15289" t="str">
        <x:v>Workbook_Formula_Guard</x:v>
      </x:c>
      <x:c r="CM15289" t="str">
        <x:v>C1412</x:v>
      </x:c>
      <x:c r="CN15289" t="str">
        <x:v>F:=IF(AND(OR(B42="A",B42="B"),LEFT(D42,1)="U",LEFT(E42,1)="D"),B42&amp;"|"&amp;D42&amp;"|"&amp;E42,"")</x:v>
      </x:c>
      <x:c r="CO15289" t="n">
        <x:f>IFERROR(IF(AND(TYPE('Workbook_Formula_Guard'!C1412)=TYPE(CN15289),ISBLANK('Workbook_Formula_Guard'!C1412)=ISBLANK(CN15289),EXACT('Workbook_Formula_Guard'!C1412,CN15289)),0,1),1)</x:f>
        <x:v>0</x:v>
      </x:c>
    </x:row>
    <x:row r="15290">
      <x:c r="CL15290" t="str">
        <x:v>Workbook_Formula_Guard</x:v>
      </x:c>
      <x:c r="CM15290" t="str">
        <x:v>A1413</x:v>
      </x:c>
      <x:c r="CN15290" t="str">
        <x:v>Subgroup_Overrides</x:v>
      </x:c>
      <x:c r="CO15290" t="n">
        <x:f>IFERROR(IF(AND(TYPE('Workbook_Formula_Guard'!A1413)=TYPE(CN15290),ISBLANK('Workbook_Formula_Guard'!A1413)=ISBLANK(CN15290),EXACT('Workbook_Formula_Guard'!A1413,CN15290)),0,1),1)</x:f>
        <x:v>0</x:v>
      </x:c>
    </x:row>
    <x:row r="15291">
      <x:c r="CL15291" t="str">
        <x:v>Workbook_Formula_Guard</x:v>
      </x:c>
      <x:c r="CM15291" t="str">
        <x:v>B1413</x:v>
      </x:c>
      <x:c r="CN15291" t="str">
        <x:v>H43</x:v>
      </x:c>
      <x:c r="CO15291" t="n">
        <x:f>IFERROR(IF(AND(TYPE('Workbook_Formula_Guard'!B1413)=TYPE(CN15291),ISBLANK('Workbook_Formula_Guard'!B1413)=ISBLANK(CN15291),EXACT('Workbook_Formula_Guard'!B1413,CN15291)),0,1),1)</x:f>
        <x:v>0</x:v>
      </x:c>
    </x:row>
    <x:row r="15292">
      <x:c r="CL15292" t="str">
        <x:v>Workbook_Formula_Guard</x:v>
      </x:c>
      <x:c r="CM15292" t="str">
        <x:v>C1413</x:v>
      </x:c>
      <x:c r="CN15292" t="str">
        <x:v>F:=IF(AND(OR(B43="A",B43="B"),LEFT(D43,1)="U",LEFT(E43,1)="D"),B43&amp;"|"&amp;D43&amp;"|"&amp;E43,"")</x:v>
      </x:c>
      <x:c r="CO15292" t="n">
        <x:f>IFERROR(IF(AND(TYPE('Workbook_Formula_Guard'!C1413)=TYPE(CN15292),ISBLANK('Workbook_Formula_Guard'!C1413)=ISBLANK(CN15292),EXACT('Workbook_Formula_Guard'!C1413,CN15292)),0,1),1)</x:f>
        <x:v>0</x:v>
      </x:c>
    </x:row>
    <x:row r="15293">
      <x:c r="CL15293" t="str">
        <x:v>Workbook_Formula_Guard</x:v>
      </x:c>
      <x:c r="CM15293" t="str">
        <x:v>A1414</x:v>
      </x:c>
      <x:c r="CN15293" t="str">
        <x:v>Subgroup_Overrides</x:v>
      </x:c>
      <x:c r="CO15293" t="n">
        <x:f>IFERROR(IF(AND(TYPE('Workbook_Formula_Guard'!A1414)=TYPE(CN15293),ISBLANK('Workbook_Formula_Guard'!A1414)=ISBLANK(CN15293),EXACT('Workbook_Formula_Guard'!A1414,CN15293)),0,1),1)</x:f>
        <x:v>0</x:v>
      </x:c>
    </x:row>
    <x:row r="15294">
      <x:c r="CL15294" t="str">
        <x:v>Workbook_Formula_Guard</x:v>
      </x:c>
      <x:c r="CM15294" t="str">
        <x:v>B1414</x:v>
      </x:c>
      <x:c r="CN15294" t="str">
        <x:v>H44</x:v>
      </x:c>
      <x:c r="CO15294" t="n">
        <x:f>IFERROR(IF(AND(TYPE('Workbook_Formula_Guard'!B1414)=TYPE(CN15294),ISBLANK('Workbook_Formula_Guard'!B1414)=ISBLANK(CN15294),EXACT('Workbook_Formula_Guard'!B1414,CN15294)),0,1),1)</x:f>
        <x:v>0</x:v>
      </x:c>
    </x:row>
    <x:row r="15295">
      <x:c r="CL15295" t="str">
        <x:v>Workbook_Formula_Guard</x:v>
      </x:c>
      <x:c r="CM15295" t="str">
        <x:v>C1414</x:v>
      </x:c>
      <x:c r="CN15295" t="str">
        <x:v>F:=IF(AND(OR(B44="A",B44="B"),LEFT(D44,1)="U",LEFT(E44,1)="D"),B44&amp;"|"&amp;D44&amp;"|"&amp;E44,"")</x:v>
      </x:c>
      <x:c r="CO15295" t="n">
        <x:f>IFERROR(IF(AND(TYPE('Workbook_Formula_Guard'!C1414)=TYPE(CN15295),ISBLANK('Workbook_Formula_Guard'!C1414)=ISBLANK(CN15295),EXACT('Workbook_Formula_Guard'!C1414,CN15295)),0,1),1)</x:f>
        <x:v>0</x:v>
      </x:c>
    </x:row>
    <x:row r="15296">
      <x:c r="CL15296" t="str">
        <x:v>Workbook_Formula_Guard</x:v>
      </x:c>
      <x:c r="CM15296" t="str">
        <x:v>A1415</x:v>
      </x:c>
      <x:c r="CN15296" t="str">
        <x:v>Subgroup_Overrides</x:v>
      </x:c>
      <x:c r="CO15296" t="n">
        <x:f>IFERROR(IF(AND(TYPE('Workbook_Formula_Guard'!A1415)=TYPE(CN15296),ISBLANK('Workbook_Formula_Guard'!A1415)=ISBLANK(CN15296),EXACT('Workbook_Formula_Guard'!A1415,CN15296)),0,1),1)</x:f>
        <x:v>0</x:v>
      </x:c>
    </x:row>
    <x:row r="15297">
      <x:c r="CL15297" t="str">
        <x:v>Workbook_Formula_Guard</x:v>
      </x:c>
      <x:c r="CM15297" t="str">
        <x:v>B1415</x:v>
      </x:c>
      <x:c r="CN15297" t="str">
        <x:v>H45</x:v>
      </x:c>
      <x:c r="CO15297" t="n">
        <x:f>IFERROR(IF(AND(TYPE('Workbook_Formula_Guard'!B1415)=TYPE(CN15297),ISBLANK('Workbook_Formula_Guard'!B1415)=ISBLANK(CN15297),EXACT('Workbook_Formula_Guard'!B1415,CN15297)),0,1),1)</x:f>
        <x:v>0</x:v>
      </x:c>
    </x:row>
    <x:row r="15298">
      <x:c r="CL15298" t="str">
        <x:v>Workbook_Formula_Guard</x:v>
      </x:c>
      <x:c r="CM15298" t="str">
        <x:v>C1415</x:v>
      </x:c>
      <x:c r="CN15298" t="str">
        <x:v>F:=IF(AND(OR(B45="A",B45="B"),LEFT(D45,1)="U",LEFT(E45,1)="D"),B45&amp;"|"&amp;D45&amp;"|"&amp;E45,"")</x:v>
      </x:c>
      <x:c r="CO15298" t="n">
        <x:f>IFERROR(IF(AND(TYPE('Workbook_Formula_Guard'!C1415)=TYPE(CN15298),ISBLANK('Workbook_Formula_Guard'!C1415)=ISBLANK(CN15298),EXACT('Workbook_Formula_Guard'!C1415,CN15298)),0,1),1)</x:f>
        <x:v>0</x:v>
      </x:c>
    </x:row>
    <x:row r="15299">
      <x:c r="CL15299" t="str">
        <x:v>Workbook_Formula_Guard</x:v>
      </x:c>
      <x:c r="CM15299" t="str">
        <x:v>A1416</x:v>
      </x:c>
      <x:c r="CN15299" t="str">
        <x:v>Subgroup_Overrides</x:v>
      </x:c>
      <x:c r="CO15299" t="n">
        <x:f>IFERROR(IF(AND(TYPE('Workbook_Formula_Guard'!A1416)=TYPE(CN15299),ISBLANK('Workbook_Formula_Guard'!A1416)=ISBLANK(CN15299),EXACT('Workbook_Formula_Guard'!A1416,CN15299)),0,1),1)</x:f>
        <x:v>0</x:v>
      </x:c>
    </x:row>
    <x:row r="15300">
      <x:c r="CL15300" t="str">
        <x:v>Workbook_Formula_Guard</x:v>
      </x:c>
      <x:c r="CM15300" t="str">
        <x:v>B1416</x:v>
      </x:c>
      <x:c r="CN15300" t="str">
        <x:v>H46</x:v>
      </x:c>
      <x:c r="CO15300" t="n">
        <x:f>IFERROR(IF(AND(TYPE('Workbook_Formula_Guard'!B1416)=TYPE(CN15300),ISBLANK('Workbook_Formula_Guard'!B1416)=ISBLANK(CN15300),EXACT('Workbook_Formula_Guard'!B1416,CN15300)),0,1),1)</x:f>
        <x:v>0</x:v>
      </x:c>
    </x:row>
    <x:row r="15301">
      <x:c r="CL15301" t="str">
        <x:v>Workbook_Formula_Guard</x:v>
      </x:c>
      <x:c r="CM15301" t="str">
        <x:v>C1416</x:v>
      </x:c>
      <x:c r="CN15301" t="str">
        <x:v>F:=IF(AND(OR(B46="A",B46="B"),LEFT(D46,1)="U",LEFT(E46,1)="D"),B46&amp;"|"&amp;D46&amp;"|"&amp;E46,"")</x:v>
      </x:c>
      <x:c r="CO15301" t="n">
        <x:f>IFERROR(IF(AND(TYPE('Workbook_Formula_Guard'!C1416)=TYPE(CN15301),ISBLANK('Workbook_Formula_Guard'!C1416)=ISBLANK(CN15301),EXACT('Workbook_Formula_Guard'!C1416,CN15301)),0,1),1)</x:f>
        <x:v>0</x:v>
      </x:c>
    </x:row>
    <x:row r="15302">
      <x:c r="CL15302" t="str">
        <x:v>Workbook_Formula_Guard</x:v>
      </x:c>
      <x:c r="CM15302" t="str">
        <x:v>A1417</x:v>
      </x:c>
      <x:c r="CN15302" t="str">
        <x:v>Subgroup_Overrides</x:v>
      </x:c>
      <x:c r="CO15302" t="n">
        <x:f>IFERROR(IF(AND(TYPE('Workbook_Formula_Guard'!A1417)=TYPE(CN15302),ISBLANK('Workbook_Formula_Guard'!A1417)=ISBLANK(CN15302),EXACT('Workbook_Formula_Guard'!A1417,CN15302)),0,1),1)</x:f>
        <x:v>0</x:v>
      </x:c>
    </x:row>
    <x:row r="15303">
      <x:c r="CL15303" t="str">
        <x:v>Workbook_Formula_Guard</x:v>
      </x:c>
      <x:c r="CM15303" t="str">
        <x:v>B1417</x:v>
      </x:c>
      <x:c r="CN15303" t="str">
        <x:v>H47</x:v>
      </x:c>
      <x:c r="CO15303" t="n">
        <x:f>IFERROR(IF(AND(TYPE('Workbook_Formula_Guard'!B1417)=TYPE(CN15303),ISBLANK('Workbook_Formula_Guard'!B1417)=ISBLANK(CN15303),EXACT('Workbook_Formula_Guard'!B1417,CN15303)),0,1),1)</x:f>
        <x:v>0</x:v>
      </x:c>
    </x:row>
    <x:row r="15304">
      <x:c r="CL15304" t="str">
        <x:v>Workbook_Formula_Guard</x:v>
      </x:c>
      <x:c r="CM15304" t="str">
        <x:v>C1417</x:v>
      </x:c>
      <x:c r="CN15304" t="str">
        <x:v>F:=IF(AND(OR(B47="A",B47="B"),LEFT(D47,1)="U",LEFT(E47,1)="D"),B47&amp;"|"&amp;D47&amp;"|"&amp;E47,"")</x:v>
      </x:c>
      <x:c r="CO15304" t="n">
        <x:f>IFERROR(IF(AND(TYPE('Workbook_Formula_Guard'!C1417)=TYPE(CN15304),ISBLANK('Workbook_Formula_Guard'!C1417)=ISBLANK(CN15304),EXACT('Workbook_Formula_Guard'!C1417,CN15304)),0,1),1)</x:f>
        <x:v>0</x:v>
      </x:c>
    </x:row>
    <x:row r="15305">
      <x:c r="CL15305" t="str">
        <x:v>Workbook_Formula_Guard</x:v>
      </x:c>
      <x:c r="CM15305" t="str">
        <x:v>A1418</x:v>
      </x:c>
      <x:c r="CN15305" t="str">
        <x:v>Subgroup_Overrides</x:v>
      </x:c>
      <x:c r="CO15305" t="n">
        <x:f>IFERROR(IF(AND(TYPE('Workbook_Formula_Guard'!A1418)=TYPE(CN15305),ISBLANK('Workbook_Formula_Guard'!A1418)=ISBLANK(CN15305),EXACT('Workbook_Formula_Guard'!A1418,CN15305)),0,1),1)</x:f>
        <x:v>0</x:v>
      </x:c>
    </x:row>
    <x:row r="15306">
      <x:c r="CL15306" t="str">
        <x:v>Workbook_Formula_Guard</x:v>
      </x:c>
      <x:c r="CM15306" t="str">
        <x:v>B1418</x:v>
      </x:c>
      <x:c r="CN15306" t="str">
        <x:v>H48</x:v>
      </x:c>
      <x:c r="CO15306" t="n">
        <x:f>IFERROR(IF(AND(TYPE('Workbook_Formula_Guard'!B1418)=TYPE(CN15306),ISBLANK('Workbook_Formula_Guard'!B1418)=ISBLANK(CN15306),EXACT('Workbook_Formula_Guard'!B1418,CN15306)),0,1),1)</x:f>
        <x:v>0</x:v>
      </x:c>
    </x:row>
    <x:row r="15307">
      <x:c r="CL15307" t="str">
        <x:v>Workbook_Formula_Guard</x:v>
      </x:c>
      <x:c r="CM15307" t="str">
        <x:v>C1418</x:v>
      </x:c>
      <x:c r="CN15307" t="str">
        <x:v>F:=IF(AND(OR(B48="A",B48="B"),LEFT(D48,1)="U",LEFT(E48,1)="D"),B48&amp;"|"&amp;D48&amp;"|"&amp;E48,"")</x:v>
      </x:c>
      <x:c r="CO15307" t="n">
        <x:f>IFERROR(IF(AND(TYPE('Workbook_Formula_Guard'!C1418)=TYPE(CN15307),ISBLANK('Workbook_Formula_Guard'!C1418)=ISBLANK(CN15307),EXACT('Workbook_Formula_Guard'!C1418,CN15307)),0,1),1)</x:f>
        <x:v>0</x:v>
      </x:c>
    </x:row>
    <x:row r="15308">
      <x:c r="CL15308" t="str">
        <x:v>Workbook_Formula_Guard</x:v>
      </x:c>
      <x:c r="CM15308" t="str">
        <x:v>A1419</x:v>
      </x:c>
      <x:c r="CN15308" t="str">
        <x:v>Subgroup_Overrides</x:v>
      </x:c>
      <x:c r="CO15308" t="n">
        <x:f>IFERROR(IF(AND(TYPE('Workbook_Formula_Guard'!A1419)=TYPE(CN15308),ISBLANK('Workbook_Formula_Guard'!A1419)=ISBLANK(CN15308),EXACT('Workbook_Formula_Guard'!A1419,CN15308)),0,1),1)</x:f>
        <x:v>0</x:v>
      </x:c>
    </x:row>
    <x:row r="15309">
      <x:c r="CL15309" t="str">
        <x:v>Workbook_Formula_Guard</x:v>
      </x:c>
      <x:c r="CM15309" t="str">
        <x:v>B1419</x:v>
      </x:c>
      <x:c r="CN15309" t="str">
        <x:v>H49</x:v>
      </x:c>
      <x:c r="CO15309" t="n">
        <x:f>IFERROR(IF(AND(TYPE('Workbook_Formula_Guard'!B1419)=TYPE(CN15309),ISBLANK('Workbook_Formula_Guard'!B1419)=ISBLANK(CN15309),EXACT('Workbook_Formula_Guard'!B1419,CN15309)),0,1),1)</x:f>
        <x:v>0</x:v>
      </x:c>
    </x:row>
    <x:row r="15310">
      <x:c r="CL15310" t="str">
        <x:v>Workbook_Formula_Guard</x:v>
      </x:c>
      <x:c r="CM15310" t="str">
        <x:v>C1419</x:v>
      </x:c>
      <x:c r="CN15310" t="str">
        <x:v>F:=IF(AND(OR(B49="A",B49="B"),LEFT(D49,1)="U",LEFT(E49,1)="D"),B49&amp;"|"&amp;D49&amp;"|"&amp;E49,"")</x:v>
      </x:c>
      <x:c r="CO15310" t="n">
        <x:f>IFERROR(IF(AND(TYPE('Workbook_Formula_Guard'!C1419)=TYPE(CN15310),ISBLANK('Workbook_Formula_Guard'!C1419)=ISBLANK(CN15310),EXACT('Workbook_Formula_Guard'!C1419,CN15310)),0,1),1)</x:f>
        <x:v>0</x:v>
      </x:c>
    </x:row>
    <x:row r="15311">
      <x:c r="CL15311" t="str">
        <x:v>Workbook_Formula_Guard</x:v>
      </x:c>
      <x:c r="CM15311" t="str">
        <x:v>A1420</x:v>
      </x:c>
      <x:c r="CN15311" t="str">
        <x:v>Subgroup_Overrides</x:v>
      </x:c>
      <x:c r="CO15311" t="n">
        <x:f>IFERROR(IF(AND(TYPE('Workbook_Formula_Guard'!A1420)=TYPE(CN15311),ISBLANK('Workbook_Formula_Guard'!A1420)=ISBLANK(CN15311),EXACT('Workbook_Formula_Guard'!A1420,CN15311)),0,1),1)</x:f>
        <x:v>0</x:v>
      </x:c>
    </x:row>
    <x:row r="15312">
      <x:c r="CL15312" t="str">
        <x:v>Workbook_Formula_Guard</x:v>
      </x:c>
      <x:c r="CM15312" t="str">
        <x:v>B1420</x:v>
      </x:c>
      <x:c r="CN15312" t="str">
        <x:v>H50</x:v>
      </x:c>
      <x:c r="CO15312" t="n">
        <x:f>IFERROR(IF(AND(TYPE('Workbook_Formula_Guard'!B1420)=TYPE(CN15312),ISBLANK('Workbook_Formula_Guard'!B1420)=ISBLANK(CN15312),EXACT('Workbook_Formula_Guard'!B1420,CN15312)),0,1),1)</x:f>
        <x:v>0</x:v>
      </x:c>
    </x:row>
    <x:row r="15313">
      <x:c r="CL15313" t="str">
        <x:v>Workbook_Formula_Guard</x:v>
      </x:c>
      <x:c r="CM15313" t="str">
        <x:v>C1420</x:v>
      </x:c>
      <x:c r="CN15313" t="str">
        <x:v>F:=IF(AND(OR(B50="A",B50="B"),LEFT(D50,1)="U",LEFT(E50,1)="D"),B50&amp;"|"&amp;D50&amp;"|"&amp;E50,"")</x:v>
      </x:c>
      <x:c r="CO15313" t="n">
        <x:f>IFERROR(IF(AND(TYPE('Workbook_Formula_Guard'!C1420)=TYPE(CN15313),ISBLANK('Workbook_Formula_Guard'!C1420)=ISBLANK(CN15313),EXACT('Workbook_Formula_Guard'!C1420,CN15313)),0,1),1)</x:f>
        <x:v>0</x:v>
      </x:c>
    </x:row>
    <x:row r="15314">
      <x:c r="CL15314" t="str">
        <x:v>Workbook_Formula_Guard</x:v>
      </x:c>
      <x:c r="CM15314" t="str">
        <x:v>A1421</x:v>
      </x:c>
      <x:c r="CN15314" t="str">
        <x:v>Subgroup_Overrides</x:v>
      </x:c>
      <x:c r="CO15314" t="n">
        <x:f>IFERROR(IF(AND(TYPE('Workbook_Formula_Guard'!A1421)=TYPE(CN15314),ISBLANK('Workbook_Formula_Guard'!A1421)=ISBLANK(CN15314),EXACT('Workbook_Formula_Guard'!A1421,CN15314)),0,1),1)</x:f>
        <x:v>0</x:v>
      </x:c>
    </x:row>
    <x:row r="15315">
      <x:c r="CL15315" t="str">
        <x:v>Workbook_Formula_Guard</x:v>
      </x:c>
      <x:c r="CM15315" t="str">
        <x:v>B1421</x:v>
      </x:c>
      <x:c r="CN15315" t="str">
        <x:v>H51</x:v>
      </x:c>
      <x:c r="CO15315" t="n">
        <x:f>IFERROR(IF(AND(TYPE('Workbook_Formula_Guard'!B1421)=TYPE(CN15315),ISBLANK('Workbook_Formula_Guard'!B1421)=ISBLANK(CN15315),EXACT('Workbook_Formula_Guard'!B1421,CN15315)),0,1),1)</x:f>
        <x:v>0</x:v>
      </x:c>
    </x:row>
    <x:row r="15316">
      <x:c r="CL15316" t="str">
        <x:v>Workbook_Formula_Guard</x:v>
      </x:c>
      <x:c r="CM15316" t="str">
        <x:v>C1421</x:v>
      </x:c>
      <x:c r="CN15316" t="str">
        <x:v>F:=IF(AND(OR(B51="A",B51="B"),LEFT(D51,1)="U",LEFT(E51,1)="D"),B51&amp;"|"&amp;D51&amp;"|"&amp;E51,"")</x:v>
      </x:c>
      <x:c r="CO15316" t="n">
        <x:f>IFERROR(IF(AND(TYPE('Workbook_Formula_Guard'!C1421)=TYPE(CN15316),ISBLANK('Workbook_Formula_Guard'!C1421)=ISBLANK(CN15316),EXACT('Workbook_Formula_Guard'!C1421,CN15316)),0,1),1)</x:f>
        <x:v>0</x:v>
      </x:c>
    </x:row>
    <x:row r="15317">
      <x:c r="CL15317" t="str">
        <x:v>Workbook_Formula_Guard</x:v>
      </x:c>
      <x:c r="CM15317" t="str">
        <x:v>A1422</x:v>
      </x:c>
      <x:c r="CN15317" t="str">
        <x:v>Subgroup_Overrides</x:v>
      </x:c>
      <x:c r="CO15317" t="n">
        <x:f>IFERROR(IF(AND(TYPE('Workbook_Formula_Guard'!A1422)=TYPE(CN15317),ISBLANK('Workbook_Formula_Guard'!A1422)=ISBLANK(CN15317),EXACT('Workbook_Formula_Guard'!A1422,CN15317)),0,1),1)</x:f>
        <x:v>0</x:v>
      </x:c>
    </x:row>
    <x:row r="15318">
      <x:c r="CL15318" t="str">
        <x:v>Workbook_Formula_Guard</x:v>
      </x:c>
      <x:c r="CM15318" t="str">
        <x:v>B1422</x:v>
      </x:c>
      <x:c r="CN15318" t="str">
        <x:v>H52</x:v>
      </x:c>
      <x:c r="CO15318" t="n">
        <x:f>IFERROR(IF(AND(TYPE('Workbook_Formula_Guard'!B1422)=TYPE(CN15318),ISBLANK('Workbook_Formula_Guard'!B1422)=ISBLANK(CN15318),EXACT('Workbook_Formula_Guard'!B1422,CN15318)),0,1),1)</x:f>
        <x:v>0</x:v>
      </x:c>
    </x:row>
    <x:row r="15319">
      <x:c r="CL15319" t="str">
        <x:v>Workbook_Formula_Guard</x:v>
      </x:c>
      <x:c r="CM15319" t="str">
        <x:v>C1422</x:v>
      </x:c>
      <x:c r="CN15319" t="str">
        <x:v>F:=IF(AND(OR(B52="A",B52="B"),LEFT(D52,1)="U",LEFT(E52,1)="D"),B52&amp;"|"&amp;D52&amp;"|"&amp;E52,"")</x:v>
      </x:c>
      <x:c r="CO15319" t="n">
        <x:f>IFERROR(IF(AND(TYPE('Workbook_Formula_Guard'!C1422)=TYPE(CN15319),ISBLANK('Workbook_Formula_Guard'!C1422)=ISBLANK(CN15319),EXACT('Workbook_Formula_Guard'!C1422,CN15319)),0,1),1)</x:f>
        <x:v>0</x:v>
      </x:c>
    </x:row>
    <x:row r="15320">
      <x:c r="CL15320" t="str">
        <x:v>Workbook_Formula_Guard</x:v>
      </x:c>
      <x:c r="CM15320" t="str">
        <x:v>A1423</x:v>
      </x:c>
      <x:c r="CN15320" t="str">
        <x:v>Subgroup_Overrides</x:v>
      </x:c>
      <x:c r="CO15320" t="n">
        <x:f>IFERROR(IF(AND(TYPE('Workbook_Formula_Guard'!A1423)=TYPE(CN15320),ISBLANK('Workbook_Formula_Guard'!A1423)=ISBLANK(CN15320),EXACT('Workbook_Formula_Guard'!A1423,CN15320)),0,1),1)</x:f>
        <x:v>0</x:v>
      </x:c>
    </x:row>
    <x:row r="15321">
      <x:c r="CL15321" t="str">
        <x:v>Workbook_Formula_Guard</x:v>
      </x:c>
      <x:c r="CM15321" t="str">
        <x:v>B1423</x:v>
      </x:c>
      <x:c r="CN15321" t="str">
        <x:v>H53</x:v>
      </x:c>
      <x:c r="CO15321" t="n">
        <x:f>IFERROR(IF(AND(TYPE('Workbook_Formula_Guard'!B1423)=TYPE(CN15321),ISBLANK('Workbook_Formula_Guard'!B1423)=ISBLANK(CN15321),EXACT('Workbook_Formula_Guard'!B1423,CN15321)),0,1),1)</x:f>
        <x:v>0</x:v>
      </x:c>
    </x:row>
    <x:row r="15322">
      <x:c r="CL15322" t="str">
        <x:v>Workbook_Formula_Guard</x:v>
      </x:c>
      <x:c r="CM15322" t="str">
        <x:v>C1423</x:v>
      </x:c>
      <x:c r="CN15322" t="str">
        <x:v>F:=IF(AND(OR(B53="A",B53="B"),LEFT(D53,1)="U",LEFT(E53,1)="D"),B53&amp;"|"&amp;D53&amp;"|"&amp;E53,"")</x:v>
      </x:c>
      <x:c r="CO15322" t="n">
        <x:f>IFERROR(IF(AND(TYPE('Workbook_Formula_Guard'!C1423)=TYPE(CN15322),ISBLANK('Workbook_Formula_Guard'!C1423)=ISBLANK(CN15322),EXACT('Workbook_Formula_Guard'!C1423,CN15322)),0,1),1)</x:f>
        <x:v>0</x:v>
      </x:c>
    </x:row>
    <x:row r="15323">
      <x:c r="CL15323" t="str">
        <x:v>Workbook_Formula_Guard</x:v>
      </x:c>
      <x:c r="CM15323" t="str">
        <x:v>A1424</x:v>
      </x:c>
      <x:c r="CN15323" t="str">
        <x:v>Subgroup_Overrides</x:v>
      </x:c>
      <x:c r="CO15323" t="n">
        <x:f>IFERROR(IF(AND(TYPE('Workbook_Formula_Guard'!A1424)=TYPE(CN15323),ISBLANK('Workbook_Formula_Guard'!A1424)=ISBLANK(CN15323),EXACT('Workbook_Formula_Guard'!A1424,CN15323)),0,1),1)</x:f>
        <x:v>0</x:v>
      </x:c>
    </x:row>
    <x:row r="15324">
      <x:c r="CL15324" t="str">
        <x:v>Workbook_Formula_Guard</x:v>
      </x:c>
      <x:c r="CM15324" t="str">
        <x:v>B1424</x:v>
      </x:c>
      <x:c r="CN15324" t="str">
        <x:v>H54</x:v>
      </x:c>
      <x:c r="CO15324" t="n">
        <x:f>IFERROR(IF(AND(TYPE('Workbook_Formula_Guard'!B1424)=TYPE(CN15324),ISBLANK('Workbook_Formula_Guard'!B1424)=ISBLANK(CN15324),EXACT('Workbook_Formula_Guard'!B1424,CN15324)),0,1),1)</x:f>
        <x:v>0</x:v>
      </x:c>
    </x:row>
    <x:row r="15325">
      <x:c r="CL15325" t="str">
        <x:v>Workbook_Formula_Guard</x:v>
      </x:c>
      <x:c r="CM15325" t="str">
        <x:v>C1424</x:v>
      </x:c>
      <x:c r="CN15325" t="str">
        <x:v>F:=IF(AND(OR(B54="A",B54="B"),LEFT(D54,1)="U",LEFT(E54,1)="D"),B54&amp;"|"&amp;D54&amp;"|"&amp;E54,"")</x:v>
      </x:c>
      <x:c r="CO15325" t="n">
        <x:f>IFERROR(IF(AND(TYPE('Workbook_Formula_Guard'!C1424)=TYPE(CN15325),ISBLANK('Workbook_Formula_Guard'!C1424)=ISBLANK(CN15325),EXACT('Workbook_Formula_Guard'!C1424,CN15325)),0,1),1)</x:f>
        <x:v>0</x:v>
      </x:c>
    </x:row>
    <x:row r="15326">
      <x:c r="CL15326" t="str">
        <x:v>Workbook_Formula_Guard</x:v>
      </x:c>
      <x:c r="CM15326" t="str">
        <x:v>A1425</x:v>
      </x:c>
      <x:c r="CN15326" t="str">
        <x:v>Subgroup_Overrides</x:v>
      </x:c>
      <x:c r="CO15326" t="n">
        <x:f>IFERROR(IF(AND(TYPE('Workbook_Formula_Guard'!A1425)=TYPE(CN15326),ISBLANK('Workbook_Formula_Guard'!A1425)=ISBLANK(CN15326),EXACT('Workbook_Formula_Guard'!A1425,CN15326)),0,1),1)</x:f>
        <x:v>0</x:v>
      </x:c>
    </x:row>
    <x:row r="15327">
      <x:c r="CL15327" t="str">
        <x:v>Workbook_Formula_Guard</x:v>
      </x:c>
      <x:c r="CM15327" t="str">
        <x:v>B1425</x:v>
      </x:c>
      <x:c r="CN15327" t="str">
        <x:v>H55</x:v>
      </x:c>
      <x:c r="CO15327" t="n">
        <x:f>IFERROR(IF(AND(TYPE('Workbook_Formula_Guard'!B1425)=TYPE(CN15327),ISBLANK('Workbook_Formula_Guard'!B1425)=ISBLANK(CN15327),EXACT('Workbook_Formula_Guard'!B1425,CN15327)),0,1),1)</x:f>
        <x:v>0</x:v>
      </x:c>
    </x:row>
    <x:row r="15328">
      <x:c r="CL15328" t="str">
        <x:v>Workbook_Formula_Guard</x:v>
      </x:c>
      <x:c r="CM15328" t="str">
        <x:v>C1425</x:v>
      </x:c>
      <x:c r="CN15328" t="str">
        <x:v>F:=IF(AND(OR(B55="A",B55="B"),LEFT(D55,1)="U",LEFT(E55,1)="D"),B55&amp;"|"&amp;D55&amp;"|"&amp;E55,"")</x:v>
      </x:c>
      <x:c r="CO15328" t="n">
        <x:f>IFERROR(IF(AND(TYPE('Workbook_Formula_Guard'!C1425)=TYPE(CN15328),ISBLANK('Workbook_Formula_Guard'!C1425)=ISBLANK(CN15328),EXACT('Workbook_Formula_Guard'!C1425,CN15328)),0,1),1)</x:f>
        <x:v>0</x:v>
      </x:c>
    </x:row>
    <x:row r="15329">
      <x:c r="CL15329" t="str">
        <x:v>Workbook_Formula_Guard</x:v>
      </x:c>
      <x:c r="CM15329" t="str">
        <x:v>A1426</x:v>
      </x:c>
      <x:c r="CN15329" t="str">
        <x:v>Subgroup_Overrides</x:v>
      </x:c>
      <x:c r="CO15329" t="n">
        <x:f>IFERROR(IF(AND(TYPE('Workbook_Formula_Guard'!A1426)=TYPE(CN15329),ISBLANK('Workbook_Formula_Guard'!A1426)=ISBLANK(CN15329),EXACT('Workbook_Formula_Guard'!A1426,CN15329)),0,1),1)</x:f>
        <x:v>0</x:v>
      </x:c>
    </x:row>
    <x:row r="15330">
      <x:c r="CL15330" t="str">
        <x:v>Workbook_Formula_Guard</x:v>
      </x:c>
      <x:c r="CM15330" t="str">
        <x:v>B1426</x:v>
      </x:c>
      <x:c r="CN15330" t="str">
        <x:v>H56</x:v>
      </x:c>
      <x:c r="CO15330" t="n">
        <x:f>IFERROR(IF(AND(TYPE('Workbook_Formula_Guard'!B1426)=TYPE(CN15330),ISBLANK('Workbook_Formula_Guard'!B1426)=ISBLANK(CN15330),EXACT('Workbook_Formula_Guard'!B1426,CN15330)),0,1),1)</x:f>
        <x:v>0</x:v>
      </x:c>
    </x:row>
    <x:row r="15331">
      <x:c r="CL15331" t="str">
        <x:v>Workbook_Formula_Guard</x:v>
      </x:c>
      <x:c r="CM15331" t="str">
        <x:v>C1426</x:v>
      </x:c>
      <x:c r="CN15331" t="str">
        <x:v>F:=IF(AND(OR(B56="A",B56="B"),LEFT(D56,1)="U",LEFT(E56,1)="D"),B56&amp;"|"&amp;D56&amp;"|"&amp;E56,"")</x:v>
      </x:c>
      <x:c r="CO15331" t="n">
        <x:f>IFERROR(IF(AND(TYPE('Workbook_Formula_Guard'!C1426)=TYPE(CN15331),ISBLANK('Workbook_Formula_Guard'!C1426)=ISBLANK(CN15331),EXACT('Workbook_Formula_Guard'!C1426,CN15331)),0,1),1)</x:f>
        <x:v>0</x:v>
      </x:c>
    </x:row>
    <x:row r="15332">
      <x:c r="CL15332" t="str">
        <x:v>Workbook_Formula_Guard</x:v>
      </x:c>
      <x:c r="CM15332" t="str">
        <x:v>A1427</x:v>
      </x:c>
      <x:c r="CN15332" t="str">
        <x:v>Subgroup_Overrides</x:v>
      </x:c>
      <x:c r="CO15332" t="n">
        <x:f>IFERROR(IF(AND(TYPE('Workbook_Formula_Guard'!A1427)=TYPE(CN15332),ISBLANK('Workbook_Formula_Guard'!A1427)=ISBLANK(CN15332),EXACT('Workbook_Formula_Guard'!A1427,CN15332)),0,1),1)</x:f>
        <x:v>0</x:v>
      </x:c>
    </x:row>
    <x:row r="15333">
      <x:c r="CL15333" t="str">
        <x:v>Workbook_Formula_Guard</x:v>
      </x:c>
      <x:c r="CM15333" t="str">
        <x:v>B1427</x:v>
      </x:c>
      <x:c r="CN15333" t="str">
        <x:v>H57</x:v>
      </x:c>
      <x:c r="CO15333" t="n">
        <x:f>IFERROR(IF(AND(TYPE('Workbook_Formula_Guard'!B1427)=TYPE(CN15333),ISBLANK('Workbook_Formula_Guard'!B1427)=ISBLANK(CN15333),EXACT('Workbook_Formula_Guard'!B1427,CN15333)),0,1),1)</x:f>
        <x:v>0</x:v>
      </x:c>
    </x:row>
    <x:row r="15334">
      <x:c r="CL15334" t="str">
        <x:v>Workbook_Formula_Guard</x:v>
      </x:c>
      <x:c r="CM15334" t="str">
        <x:v>C1427</x:v>
      </x:c>
      <x:c r="CN15334" t="str">
        <x:v>F:=IF(AND(OR(B57="A",B57="B"),LEFT(D57,1)="U",LEFT(E57,1)="D"),B57&amp;"|"&amp;D57&amp;"|"&amp;E57,"")</x:v>
      </x:c>
      <x:c r="CO15334" t="n">
        <x:f>IFERROR(IF(AND(TYPE('Workbook_Formula_Guard'!C1427)=TYPE(CN15334),ISBLANK('Workbook_Formula_Guard'!C1427)=ISBLANK(CN15334),EXACT('Workbook_Formula_Guard'!C1427,CN15334)),0,1),1)</x:f>
        <x:v>0</x:v>
      </x:c>
    </x:row>
    <x:row r="15335">
      <x:c r="CL15335" t="str">
        <x:v>Workbook_Formula_Guard</x:v>
      </x:c>
      <x:c r="CM15335" t="str">
        <x:v>A1428</x:v>
      </x:c>
      <x:c r="CN15335" t="str">
        <x:v>Subgroup_Overrides</x:v>
      </x:c>
      <x:c r="CO15335" t="n">
        <x:f>IFERROR(IF(AND(TYPE('Workbook_Formula_Guard'!A1428)=TYPE(CN15335),ISBLANK('Workbook_Formula_Guard'!A1428)=ISBLANK(CN15335),EXACT('Workbook_Formula_Guard'!A1428,CN15335)),0,1),1)</x:f>
        <x:v>0</x:v>
      </x:c>
    </x:row>
    <x:row r="15336">
      <x:c r="CL15336" t="str">
        <x:v>Workbook_Formula_Guard</x:v>
      </x:c>
      <x:c r="CM15336" t="str">
        <x:v>B1428</x:v>
      </x:c>
      <x:c r="CN15336" t="str">
        <x:v>H58</x:v>
      </x:c>
      <x:c r="CO15336" t="n">
        <x:f>IFERROR(IF(AND(TYPE('Workbook_Formula_Guard'!B1428)=TYPE(CN15336),ISBLANK('Workbook_Formula_Guard'!B1428)=ISBLANK(CN15336),EXACT('Workbook_Formula_Guard'!B1428,CN15336)),0,1),1)</x:f>
        <x:v>0</x:v>
      </x:c>
    </x:row>
    <x:row r="15337">
      <x:c r="CL15337" t="str">
        <x:v>Workbook_Formula_Guard</x:v>
      </x:c>
      <x:c r="CM15337" t="str">
        <x:v>C1428</x:v>
      </x:c>
      <x:c r="CN15337" t="str">
        <x:v>F:=IF(AND(OR(B58="A",B58="B"),LEFT(D58,1)="U",LEFT(E58,1)="D"),B58&amp;"|"&amp;D58&amp;"|"&amp;E58,"")</x:v>
      </x:c>
      <x:c r="CO15337" t="n">
        <x:f>IFERROR(IF(AND(TYPE('Workbook_Formula_Guard'!C1428)=TYPE(CN15337),ISBLANK('Workbook_Formula_Guard'!C1428)=ISBLANK(CN15337),EXACT('Workbook_Formula_Guard'!C1428,CN15337)),0,1),1)</x:f>
        <x:v>0</x:v>
      </x:c>
    </x:row>
    <x:row r="15338">
      <x:c r="CL15338" t="str">
        <x:v>Workbook_Formula_Guard</x:v>
      </x:c>
      <x:c r="CM15338" t="str">
        <x:v>A1429</x:v>
      </x:c>
      <x:c r="CN15338" t="str">
        <x:v>Subgroup_Overrides</x:v>
      </x:c>
      <x:c r="CO15338" t="n">
        <x:f>IFERROR(IF(AND(TYPE('Workbook_Formula_Guard'!A1429)=TYPE(CN15338),ISBLANK('Workbook_Formula_Guard'!A1429)=ISBLANK(CN15338),EXACT('Workbook_Formula_Guard'!A1429,CN15338)),0,1),1)</x:f>
        <x:v>0</x:v>
      </x:c>
    </x:row>
    <x:row r="15339">
      <x:c r="CL15339" t="str">
        <x:v>Workbook_Formula_Guard</x:v>
      </x:c>
      <x:c r="CM15339" t="str">
        <x:v>B1429</x:v>
      </x:c>
      <x:c r="CN15339" t="str">
        <x:v>H59</x:v>
      </x:c>
      <x:c r="CO15339" t="n">
        <x:f>IFERROR(IF(AND(TYPE('Workbook_Formula_Guard'!B1429)=TYPE(CN15339),ISBLANK('Workbook_Formula_Guard'!B1429)=ISBLANK(CN15339),EXACT('Workbook_Formula_Guard'!B1429,CN15339)),0,1),1)</x:f>
        <x:v>0</x:v>
      </x:c>
    </x:row>
    <x:row r="15340">
      <x:c r="CL15340" t="str">
        <x:v>Workbook_Formula_Guard</x:v>
      </x:c>
      <x:c r="CM15340" t="str">
        <x:v>C1429</x:v>
      </x:c>
      <x:c r="CN15340" t="str">
        <x:v>F:=IF(AND(OR(B59="A",B59="B"),LEFT(D59,1)="U",LEFT(E59,1)="D"),B59&amp;"|"&amp;D59&amp;"|"&amp;E59,"")</x:v>
      </x:c>
      <x:c r="CO15340" t="n">
        <x:f>IFERROR(IF(AND(TYPE('Workbook_Formula_Guard'!C1429)=TYPE(CN15340),ISBLANK('Workbook_Formula_Guard'!C1429)=ISBLANK(CN15340),EXACT('Workbook_Formula_Guard'!C1429,CN15340)),0,1),1)</x:f>
        <x:v>0</x:v>
      </x:c>
    </x:row>
    <x:row r="15341">
      <x:c r="CL15341" t="str">
        <x:v>Workbook_Formula_Guard</x:v>
      </x:c>
      <x:c r="CM15341" t="str">
        <x:v>A1430</x:v>
      </x:c>
      <x:c r="CN15341" t="str">
        <x:v>Subgroup_Overrides</x:v>
      </x:c>
      <x:c r="CO15341" t="n">
        <x:f>IFERROR(IF(AND(TYPE('Workbook_Formula_Guard'!A1430)=TYPE(CN15341),ISBLANK('Workbook_Formula_Guard'!A1430)=ISBLANK(CN15341),EXACT('Workbook_Formula_Guard'!A1430,CN15341)),0,1),1)</x:f>
        <x:v>0</x:v>
      </x:c>
    </x:row>
    <x:row r="15342">
      <x:c r="CL15342" t="str">
        <x:v>Workbook_Formula_Guard</x:v>
      </x:c>
      <x:c r="CM15342" t="str">
        <x:v>B1430</x:v>
      </x:c>
      <x:c r="CN15342" t="str">
        <x:v>H60</x:v>
      </x:c>
      <x:c r="CO15342" t="n">
        <x:f>IFERROR(IF(AND(TYPE('Workbook_Formula_Guard'!B1430)=TYPE(CN15342),ISBLANK('Workbook_Formula_Guard'!B1430)=ISBLANK(CN15342),EXACT('Workbook_Formula_Guard'!B1430,CN15342)),0,1),1)</x:f>
        <x:v>0</x:v>
      </x:c>
    </x:row>
    <x:row r="15343">
      <x:c r="CL15343" t="str">
        <x:v>Workbook_Formula_Guard</x:v>
      </x:c>
      <x:c r="CM15343" t="str">
        <x:v>C1430</x:v>
      </x:c>
      <x:c r="CN15343" t="str">
        <x:v>F:=IF(AND(OR(B60="A",B60="B"),LEFT(D60,1)="U",LEFT(E60,1)="D"),B60&amp;"|"&amp;D60&amp;"|"&amp;E60,"")</x:v>
      </x:c>
      <x:c r="CO15343" t="n">
        <x:f>IFERROR(IF(AND(TYPE('Workbook_Formula_Guard'!C1430)=TYPE(CN15343),ISBLANK('Workbook_Formula_Guard'!C1430)=ISBLANK(CN15343),EXACT('Workbook_Formula_Guard'!C1430,CN15343)),0,1),1)</x:f>
        <x:v>0</x:v>
      </x:c>
    </x:row>
    <x:row r="15344">
      <x:c r="CL15344" t="str">
        <x:v>Workbook_Formula_Guard</x:v>
      </x:c>
      <x:c r="CM15344" t="str">
        <x:v>A1431</x:v>
      </x:c>
      <x:c r="CN15344" t="str">
        <x:v>Subgroup_Overrides</x:v>
      </x:c>
      <x:c r="CO15344" t="n">
        <x:f>IFERROR(IF(AND(TYPE('Workbook_Formula_Guard'!A1431)=TYPE(CN15344),ISBLANK('Workbook_Formula_Guard'!A1431)=ISBLANK(CN15344),EXACT('Workbook_Formula_Guard'!A1431,CN15344)),0,1),1)</x:f>
        <x:v>0</x:v>
      </x:c>
    </x:row>
    <x:row r="15345">
      <x:c r="CL15345" t="str">
        <x:v>Workbook_Formula_Guard</x:v>
      </x:c>
      <x:c r="CM15345" t="str">
        <x:v>B1431</x:v>
      </x:c>
      <x:c r="CN15345" t="str">
        <x:v>H61</x:v>
      </x:c>
      <x:c r="CO15345" t="n">
        <x:f>IFERROR(IF(AND(TYPE('Workbook_Formula_Guard'!B1431)=TYPE(CN15345),ISBLANK('Workbook_Formula_Guard'!B1431)=ISBLANK(CN15345),EXACT('Workbook_Formula_Guard'!B1431,CN15345)),0,1),1)</x:f>
        <x:v>0</x:v>
      </x:c>
    </x:row>
    <x:row r="15346">
      <x:c r="CL15346" t="str">
        <x:v>Workbook_Formula_Guard</x:v>
      </x:c>
      <x:c r="CM15346" t="str">
        <x:v>C1431</x:v>
      </x:c>
      <x:c r="CN15346" t="str">
        <x:v>F:=IF(AND(OR(B61="A",B61="B"),LEFT(D61,1)="U",LEFT(E61,1)="D"),B61&amp;"|"&amp;D61&amp;"|"&amp;E61,"")</x:v>
      </x:c>
      <x:c r="CO15346" t="n">
        <x:f>IFERROR(IF(AND(TYPE('Workbook_Formula_Guard'!C1431)=TYPE(CN15346),ISBLANK('Workbook_Formula_Guard'!C1431)=ISBLANK(CN15346),EXACT('Workbook_Formula_Guard'!C1431,CN15346)),0,1),1)</x:f>
        <x:v>0</x:v>
      </x:c>
    </x:row>
    <x:row r="15347">
      <x:c r="CL15347" t="str">
        <x:v>Workbook_Formula_Guard</x:v>
      </x:c>
      <x:c r="CM15347" t="str">
        <x:v>A1432</x:v>
      </x:c>
      <x:c r="CN15347" t="str">
        <x:v>Subgroup_Overrides</x:v>
      </x:c>
      <x:c r="CO15347" t="n">
        <x:f>IFERROR(IF(AND(TYPE('Workbook_Formula_Guard'!A1432)=TYPE(CN15347),ISBLANK('Workbook_Formula_Guard'!A1432)=ISBLANK(CN15347),EXACT('Workbook_Formula_Guard'!A1432,CN15347)),0,1),1)</x:f>
        <x:v>0</x:v>
      </x:c>
    </x:row>
    <x:row r="15348">
      <x:c r="CL15348" t="str">
        <x:v>Workbook_Formula_Guard</x:v>
      </x:c>
      <x:c r="CM15348" t="str">
        <x:v>B1432</x:v>
      </x:c>
      <x:c r="CN15348" t="str">
        <x:v>H62</x:v>
      </x:c>
      <x:c r="CO15348" t="n">
        <x:f>IFERROR(IF(AND(TYPE('Workbook_Formula_Guard'!B1432)=TYPE(CN15348),ISBLANK('Workbook_Formula_Guard'!B1432)=ISBLANK(CN15348),EXACT('Workbook_Formula_Guard'!B1432,CN15348)),0,1),1)</x:f>
        <x:v>0</x:v>
      </x:c>
    </x:row>
    <x:row r="15349">
      <x:c r="CL15349" t="str">
        <x:v>Workbook_Formula_Guard</x:v>
      </x:c>
      <x:c r="CM15349" t="str">
        <x:v>C1432</x:v>
      </x:c>
      <x:c r="CN15349" t="str">
        <x:v>F:=IF(AND(OR(B62="A",B62="B"),LEFT(D62,1)="U",LEFT(E62,1)="D"),B62&amp;"|"&amp;D62&amp;"|"&amp;E62,"")</x:v>
      </x:c>
      <x:c r="CO15349" t="n">
        <x:f>IFERROR(IF(AND(TYPE('Workbook_Formula_Guard'!C1432)=TYPE(CN15349),ISBLANK('Workbook_Formula_Guard'!C1432)=ISBLANK(CN15349),EXACT('Workbook_Formula_Guard'!C1432,CN15349)),0,1),1)</x:f>
        <x:v>0</x:v>
      </x:c>
    </x:row>
    <x:row r="15350">
      <x:c r="CL15350" t="str">
        <x:v>Workbook_Formula_Guard</x:v>
      </x:c>
      <x:c r="CM15350" t="str">
        <x:v>A1433</x:v>
      </x:c>
      <x:c r="CN15350" t="str">
        <x:v>Subgroup_Overrides</x:v>
      </x:c>
      <x:c r="CO15350" t="n">
        <x:f>IFERROR(IF(AND(TYPE('Workbook_Formula_Guard'!A1433)=TYPE(CN15350),ISBLANK('Workbook_Formula_Guard'!A1433)=ISBLANK(CN15350),EXACT('Workbook_Formula_Guard'!A1433,CN15350)),0,1),1)</x:f>
        <x:v>0</x:v>
      </x:c>
    </x:row>
    <x:row r="15351">
      <x:c r="CL15351" t="str">
        <x:v>Workbook_Formula_Guard</x:v>
      </x:c>
      <x:c r="CM15351" t="str">
        <x:v>B1433</x:v>
      </x:c>
      <x:c r="CN15351" t="str">
        <x:v>H63</x:v>
      </x:c>
      <x:c r="CO15351" t="n">
        <x:f>IFERROR(IF(AND(TYPE('Workbook_Formula_Guard'!B1433)=TYPE(CN15351),ISBLANK('Workbook_Formula_Guard'!B1433)=ISBLANK(CN15351),EXACT('Workbook_Formula_Guard'!B1433,CN15351)),0,1),1)</x:f>
        <x:v>0</x:v>
      </x:c>
    </x:row>
    <x:row r="15352">
      <x:c r="CL15352" t="str">
        <x:v>Workbook_Formula_Guard</x:v>
      </x:c>
      <x:c r="CM15352" t="str">
        <x:v>C1433</x:v>
      </x:c>
      <x:c r="CN15352" t="str">
        <x:v>F:=IF(AND(OR(B63="A",B63="B"),LEFT(D63,1)="U",LEFT(E63,1)="D"),B63&amp;"|"&amp;D63&amp;"|"&amp;E63,"")</x:v>
      </x:c>
      <x:c r="CO15352" t="n">
        <x:f>IFERROR(IF(AND(TYPE('Workbook_Formula_Guard'!C1433)=TYPE(CN15352),ISBLANK('Workbook_Formula_Guard'!C1433)=ISBLANK(CN15352),EXACT('Workbook_Formula_Guard'!C1433,CN15352)),0,1),1)</x:f>
        <x:v>0</x:v>
      </x:c>
    </x:row>
    <x:row r="15353">
      <x:c r="CL15353" t="str">
        <x:v>Workbook_Formula_Guard</x:v>
      </x:c>
      <x:c r="CM15353" t="str">
        <x:v>A1434</x:v>
      </x:c>
      <x:c r="CN15353" t="str">
        <x:v>Subgroup_Overrides</x:v>
      </x:c>
      <x:c r="CO15353" t="n">
        <x:f>IFERROR(IF(AND(TYPE('Workbook_Formula_Guard'!A1434)=TYPE(CN15353),ISBLANK('Workbook_Formula_Guard'!A1434)=ISBLANK(CN15353),EXACT('Workbook_Formula_Guard'!A1434,CN15353)),0,1),1)</x:f>
        <x:v>0</x:v>
      </x:c>
    </x:row>
    <x:row r="15354">
      <x:c r="CL15354" t="str">
        <x:v>Workbook_Formula_Guard</x:v>
      </x:c>
      <x:c r="CM15354" t="str">
        <x:v>B1434</x:v>
      </x:c>
      <x:c r="CN15354" t="str">
        <x:v>H64</x:v>
      </x:c>
      <x:c r="CO15354" t="n">
        <x:f>IFERROR(IF(AND(TYPE('Workbook_Formula_Guard'!B1434)=TYPE(CN15354),ISBLANK('Workbook_Formula_Guard'!B1434)=ISBLANK(CN15354),EXACT('Workbook_Formula_Guard'!B1434,CN15354)),0,1),1)</x:f>
        <x:v>0</x:v>
      </x:c>
    </x:row>
    <x:row r="15355">
      <x:c r="CL15355" t="str">
        <x:v>Workbook_Formula_Guard</x:v>
      </x:c>
      <x:c r="CM15355" t="str">
        <x:v>C1434</x:v>
      </x:c>
      <x:c r="CN15355" t="str">
        <x:v>F:=IF(AND(OR(B64="A",B64="B"),LEFT(D64,1)="U",LEFT(E64,1)="D"),B64&amp;"|"&amp;D64&amp;"|"&amp;E64,"")</x:v>
      </x:c>
      <x:c r="CO15355" t="n">
        <x:f>IFERROR(IF(AND(TYPE('Workbook_Formula_Guard'!C1434)=TYPE(CN15355),ISBLANK('Workbook_Formula_Guard'!C1434)=ISBLANK(CN15355),EXACT('Workbook_Formula_Guard'!C1434,CN15355)),0,1),1)</x:f>
        <x:v>0</x:v>
      </x:c>
    </x:row>
    <x:row r="15356">
      <x:c r="CL15356" t="str">
        <x:v>Workbook_Formula_Guard</x:v>
      </x:c>
      <x:c r="CM15356" t="str">
        <x:v>A1435</x:v>
      </x:c>
      <x:c r="CN15356" t="str">
        <x:v>Subgroup_Overrides</x:v>
      </x:c>
      <x:c r="CO15356" t="n">
        <x:f>IFERROR(IF(AND(TYPE('Workbook_Formula_Guard'!A1435)=TYPE(CN15356),ISBLANK('Workbook_Formula_Guard'!A1435)=ISBLANK(CN15356),EXACT('Workbook_Formula_Guard'!A1435,CN15356)),0,1),1)</x:f>
        <x:v>0</x:v>
      </x:c>
    </x:row>
    <x:row r="15357">
      <x:c r="CL15357" t="str">
        <x:v>Workbook_Formula_Guard</x:v>
      </x:c>
      <x:c r="CM15357" t="str">
        <x:v>B1435</x:v>
      </x:c>
      <x:c r="CN15357" t="str">
        <x:v>H65</x:v>
      </x:c>
      <x:c r="CO15357" t="n">
        <x:f>IFERROR(IF(AND(TYPE('Workbook_Formula_Guard'!B1435)=TYPE(CN15357),ISBLANK('Workbook_Formula_Guard'!B1435)=ISBLANK(CN15357),EXACT('Workbook_Formula_Guard'!B1435,CN15357)),0,1),1)</x:f>
        <x:v>0</x:v>
      </x:c>
    </x:row>
    <x:row r="15358">
      <x:c r="CL15358" t="str">
        <x:v>Workbook_Formula_Guard</x:v>
      </x:c>
      <x:c r="CM15358" t="str">
        <x:v>C1435</x:v>
      </x:c>
      <x:c r="CN15358" t="str">
        <x:v>F:=IF(AND(OR(B65="A",B65="B"),LEFT(D65,1)="U",LEFT(E65,1)="D"),B65&amp;"|"&amp;D65&amp;"|"&amp;E65,"")</x:v>
      </x:c>
      <x:c r="CO15358" t="n">
        <x:f>IFERROR(IF(AND(TYPE('Workbook_Formula_Guard'!C1435)=TYPE(CN15358),ISBLANK('Workbook_Formula_Guard'!C1435)=ISBLANK(CN15358),EXACT('Workbook_Formula_Guard'!C1435,CN15358)),0,1),1)</x:f>
        <x:v>0</x:v>
      </x:c>
    </x:row>
    <x:row r="15359">
      <x:c r="CL15359" t="str">
        <x:v>Workbook_Formula_Guard</x:v>
      </x:c>
      <x:c r="CM15359" t="str">
        <x:v>A1436</x:v>
      </x:c>
      <x:c r="CN15359" t="str">
        <x:v>Subgroup_Overrides</x:v>
      </x:c>
      <x:c r="CO15359" t="n">
        <x:f>IFERROR(IF(AND(TYPE('Workbook_Formula_Guard'!A1436)=TYPE(CN15359),ISBLANK('Workbook_Formula_Guard'!A1436)=ISBLANK(CN15359),EXACT('Workbook_Formula_Guard'!A1436,CN15359)),0,1),1)</x:f>
        <x:v>0</x:v>
      </x:c>
    </x:row>
    <x:row r="15360">
      <x:c r="CL15360" t="str">
        <x:v>Workbook_Formula_Guard</x:v>
      </x:c>
      <x:c r="CM15360" t="str">
        <x:v>B1436</x:v>
      </x:c>
      <x:c r="CN15360" t="str">
        <x:v>H66</x:v>
      </x:c>
      <x:c r="CO15360" t="n">
        <x:f>IFERROR(IF(AND(TYPE('Workbook_Formula_Guard'!B1436)=TYPE(CN15360),ISBLANK('Workbook_Formula_Guard'!B1436)=ISBLANK(CN15360),EXACT('Workbook_Formula_Guard'!B1436,CN15360)),0,1),1)</x:f>
        <x:v>0</x:v>
      </x:c>
    </x:row>
    <x:row r="15361">
      <x:c r="CL15361" t="str">
        <x:v>Workbook_Formula_Guard</x:v>
      </x:c>
      <x:c r="CM15361" t="str">
        <x:v>C1436</x:v>
      </x:c>
      <x:c r="CN15361" t="str">
        <x:v>F:=IF(AND(OR(B66="A",B66="B"),LEFT(D66,1)="U",LEFT(E66,1)="D"),B66&amp;"|"&amp;D66&amp;"|"&amp;E66,"")</x:v>
      </x:c>
      <x:c r="CO15361" t="n">
        <x:f>IFERROR(IF(AND(TYPE('Workbook_Formula_Guard'!C1436)=TYPE(CN15361),ISBLANK('Workbook_Formula_Guard'!C1436)=ISBLANK(CN15361),EXACT('Workbook_Formula_Guard'!C1436,CN15361)),0,1),1)</x:f>
        <x:v>0</x:v>
      </x:c>
    </x:row>
    <x:row r="15362">
      <x:c r="CL15362" t="str">
        <x:v>Workbook_Formula_Guard</x:v>
      </x:c>
      <x:c r="CM15362" t="str">
        <x:v>A1437</x:v>
      </x:c>
      <x:c r="CN15362" t="str">
        <x:v>Subgroup_Overrides</x:v>
      </x:c>
      <x:c r="CO15362" t="n">
        <x:f>IFERROR(IF(AND(TYPE('Workbook_Formula_Guard'!A1437)=TYPE(CN15362),ISBLANK('Workbook_Formula_Guard'!A1437)=ISBLANK(CN15362),EXACT('Workbook_Formula_Guard'!A1437,CN15362)),0,1),1)</x:f>
        <x:v>0</x:v>
      </x:c>
    </x:row>
    <x:row r="15363">
      <x:c r="CL15363" t="str">
        <x:v>Workbook_Formula_Guard</x:v>
      </x:c>
      <x:c r="CM15363" t="str">
        <x:v>B1437</x:v>
      </x:c>
      <x:c r="CN15363" t="str">
        <x:v>H67</x:v>
      </x:c>
      <x:c r="CO15363" t="n">
        <x:f>IFERROR(IF(AND(TYPE('Workbook_Formula_Guard'!B1437)=TYPE(CN15363),ISBLANK('Workbook_Formula_Guard'!B1437)=ISBLANK(CN15363),EXACT('Workbook_Formula_Guard'!B1437,CN15363)),0,1),1)</x:f>
        <x:v>0</x:v>
      </x:c>
    </x:row>
    <x:row r="15364">
      <x:c r="CL15364" t="str">
        <x:v>Workbook_Formula_Guard</x:v>
      </x:c>
      <x:c r="CM15364" t="str">
        <x:v>C1437</x:v>
      </x:c>
      <x:c r="CN15364" t="str">
        <x:v>F:=IF(AND(OR(B67="A",B67="B"),LEFT(D67,1)="U",LEFT(E67,1)="D"),B67&amp;"|"&amp;D67&amp;"|"&amp;E67,"")</x:v>
      </x:c>
      <x:c r="CO15364" t="n">
        <x:f>IFERROR(IF(AND(TYPE('Workbook_Formula_Guard'!C1437)=TYPE(CN15364),ISBLANK('Workbook_Formula_Guard'!C1437)=ISBLANK(CN15364),EXACT('Workbook_Formula_Guard'!C1437,CN15364)),0,1),1)</x:f>
        <x:v>0</x:v>
      </x:c>
    </x:row>
    <x:row r="15365">
      <x:c r="CL15365" t="str">
        <x:v>Workbook_Formula_Guard</x:v>
      </x:c>
      <x:c r="CM15365" t="str">
        <x:v>A1438</x:v>
      </x:c>
      <x:c r="CN15365" t="str">
        <x:v>Subgroup_Overrides</x:v>
      </x:c>
      <x:c r="CO15365" t="n">
        <x:f>IFERROR(IF(AND(TYPE('Workbook_Formula_Guard'!A1438)=TYPE(CN15365),ISBLANK('Workbook_Formula_Guard'!A1438)=ISBLANK(CN15365),EXACT('Workbook_Formula_Guard'!A1438,CN15365)),0,1),1)</x:f>
        <x:v>0</x:v>
      </x:c>
    </x:row>
    <x:row r="15366">
      <x:c r="CL15366" t="str">
        <x:v>Workbook_Formula_Guard</x:v>
      </x:c>
      <x:c r="CM15366" t="str">
        <x:v>B1438</x:v>
      </x:c>
      <x:c r="CN15366" t="str">
        <x:v>H68</x:v>
      </x:c>
      <x:c r="CO15366" t="n">
        <x:f>IFERROR(IF(AND(TYPE('Workbook_Formula_Guard'!B1438)=TYPE(CN15366),ISBLANK('Workbook_Formula_Guard'!B1438)=ISBLANK(CN15366),EXACT('Workbook_Formula_Guard'!B1438,CN15366)),0,1),1)</x:f>
        <x:v>0</x:v>
      </x:c>
    </x:row>
    <x:row r="15367">
      <x:c r="CL15367" t="str">
        <x:v>Workbook_Formula_Guard</x:v>
      </x:c>
      <x:c r="CM15367" t="str">
        <x:v>C1438</x:v>
      </x:c>
      <x:c r="CN15367" t="str">
        <x:v>F:=IF(AND(OR(B68="A",B68="B"),LEFT(D68,1)="U",LEFT(E68,1)="D"),B68&amp;"|"&amp;D68&amp;"|"&amp;E68,"")</x:v>
      </x:c>
      <x:c r="CO15367" t="n">
        <x:f>IFERROR(IF(AND(TYPE('Workbook_Formula_Guard'!C1438)=TYPE(CN15367),ISBLANK('Workbook_Formula_Guard'!C1438)=ISBLANK(CN15367),EXACT('Workbook_Formula_Guard'!C1438,CN15367)),0,1),1)</x:f>
        <x:v>0</x:v>
      </x:c>
    </x:row>
    <x:row r="15368">
      <x:c r="CL15368" t="str">
        <x:v>Workbook_Formula_Guard</x:v>
      </x:c>
      <x:c r="CM15368" t="str">
        <x:v>A1439</x:v>
      </x:c>
      <x:c r="CN15368" t="str">
        <x:v>Subgroup_Overrides</x:v>
      </x:c>
      <x:c r="CO15368" t="n">
        <x:f>IFERROR(IF(AND(TYPE('Workbook_Formula_Guard'!A1439)=TYPE(CN15368),ISBLANK('Workbook_Formula_Guard'!A1439)=ISBLANK(CN15368),EXACT('Workbook_Formula_Guard'!A1439,CN15368)),0,1),1)</x:f>
        <x:v>0</x:v>
      </x:c>
    </x:row>
    <x:row r="15369">
      <x:c r="CL15369" t="str">
        <x:v>Workbook_Formula_Guard</x:v>
      </x:c>
      <x:c r="CM15369" t="str">
        <x:v>B1439</x:v>
      </x:c>
      <x:c r="CN15369" t="str">
        <x:v>H69</x:v>
      </x:c>
      <x:c r="CO15369" t="n">
        <x:f>IFERROR(IF(AND(TYPE('Workbook_Formula_Guard'!B1439)=TYPE(CN15369),ISBLANK('Workbook_Formula_Guard'!B1439)=ISBLANK(CN15369),EXACT('Workbook_Formula_Guard'!B1439,CN15369)),0,1),1)</x:f>
        <x:v>0</x:v>
      </x:c>
    </x:row>
    <x:row r="15370">
      <x:c r="CL15370" t="str">
        <x:v>Workbook_Formula_Guard</x:v>
      </x:c>
      <x:c r="CM15370" t="str">
        <x:v>C1439</x:v>
      </x:c>
      <x:c r="CN15370" t="str">
        <x:v>F:=IF(AND(OR(B69="A",B69="B"),LEFT(D69,1)="U",LEFT(E69,1)="D"),B69&amp;"|"&amp;D69&amp;"|"&amp;E69,"")</x:v>
      </x:c>
      <x:c r="CO15370" t="n">
        <x:f>IFERROR(IF(AND(TYPE('Workbook_Formula_Guard'!C1439)=TYPE(CN15370),ISBLANK('Workbook_Formula_Guard'!C1439)=ISBLANK(CN15370),EXACT('Workbook_Formula_Guard'!C1439,CN15370)),0,1),1)</x:f>
        <x:v>0</x:v>
      </x:c>
    </x:row>
    <x:row r="15371">
      <x:c r="CL15371" t="str">
        <x:v>Workbook_Formula_Guard</x:v>
      </x:c>
      <x:c r="CM15371" t="str">
        <x:v>A1440</x:v>
      </x:c>
      <x:c r="CN15371" t="str">
        <x:v>Subgroup_Overrides</x:v>
      </x:c>
      <x:c r="CO15371" t="n">
        <x:f>IFERROR(IF(AND(TYPE('Workbook_Formula_Guard'!A1440)=TYPE(CN15371),ISBLANK('Workbook_Formula_Guard'!A1440)=ISBLANK(CN15371),EXACT('Workbook_Formula_Guard'!A1440,CN15371)),0,1),1)</x:f>
        <x:v>0</x:v>
      </x:c>
    </x:row>
    <x:row r="15372">
      <x:c r="CL15372" t="str">
        <x:v>Workbook_Formula_Guard</x:v>
      </x:c>
      <x:c r="CM15372" t="str">
        <x:v>B1440</x:v>
      </x:c>
      <x:c r="CN15372" t="str">
        <x:v>H70</x:v>
      </x:c>
      <x:c r="CO15372" t="n">
        <x:f>IFERROR(IF(AND(TYPE('Workbook_Formula_Guard'!B1440)=TYPE(CN15372),ISBLANK('Workbook_Formula_Guard'!B1440)=ISBLANK(CN15372),EXACT('Workbook_Formula_Guard'!B1440,CN15372)),0,1),1)</x:f>
        <x:v>0</x:v>
      </x:c>
    </x:row>
    <x:row r="15373">
      <x:c r="CL15373" t="str">
        <x:v>Workbook_Formula_Guard</x:v>
      </x:c>
      <x:c r="CM15373" t="str">
        <x:v>C1440</x:v>
      </x:c>
      <x:c r="CN15373" t="str">
        <x:v>F:=IF(AND(OR(B70="A",B70="B"),LEFT(D70,1)="U",LEFT(E70,1)="D"),B70&amp;"|"&amp;D70&amp;"|"&amp;E70,"")</x:v>
      </x:c>
      <x:c r="CO15373" t="n">
        <x:f>IFERROR(IF(AND(TYPE('Workbook_Formula_Guard'!C1440)=TYPE(CN15373),ISBLANK('Workbook_Formula_Guard'!C1440)=ISBLANK(CN15373),EXACT('Workbook_Formula_Guard'!C1440,CN15373)),0,1),1)</x:f>
        <x:v>0</x:v>
      </x:c>
    </x:row>
    <x:row r="15374">
      <x:c r="CL15374" t="str">
        <x:v>Workbook_Formula_Guard</x:v>
      </x:c>
      <x:c r="CM15374" t="str">
        <x:v>A1441</x:v>
      </x:c>
      <x:c r="CN15374" t="str">
        <x:v>Subgroup_Overrides</x:v>
      </x:c>
      <x:c r="CO15374" t="n">
        <x:f>IFERROR(IF(AND(TYPE('Workbook_Formula_Guard'!A1441)=TYPE(CN15374),ISBLANK('Workbook_Formula_Guard'!A1441)=ISBLANK(CN15374),EXACT('Workbook_Formula_Guard'!A1441,CN15374)),0,1),1)</x:f>
        <x:v>0</x:v>
      </x:c>
    </x:row>
    <x:row r="15375">
      <x:c r="CL15375" t="str">
        <x:v>Workbook_Formula_Guard</x:v>
      </x:c>
      <x:c r="CM15375" t="str">
        <x:v>B1441</x:v>
      </x:c>
      <x:c r="CN15375" t="str">
        <x:v>H71</x:v>
      </x:c>
      <x:c r="CO15375" t="n">
        <x:f>IFERROR(IF(AND(TYPE('Workbook_Formula_Guard'!B1441)=TYPE(CN15375),ISBLANK('Workbook_Formula_Guard'!B1441)=ISBLANK(CN15375),EXACT('Workbook_Formula_Guard'!B1441,CN15375)),0,1),1)</x:f>
        <x:v>0</x:v>
      </x:c>
    </x:row>
    <x:row r="15376">
      <x:c r="CL15376" t="str">
        <x:v>Workbook_Formula_Guard</x:v>
      </x:c>
      <x:c r="CM15376" t="str">
        <x:v>C1441</x:v>
      </x:c>
      <x:c r="CN15376" t="str">
        <x:v>F:=IF(AND(OR(B71="A",B71="B"),LEFT(D71,1)="U",LEFT(E71,1)="D"),B71&amp;"|"&amp;D71&amp;"|"&amp;E71,"")</x:v>
      </x:c>
      <x:c r="CO15376" t="n">
        <x:f>IFERROR(IF(AND(TYPE('Workbook_Formula_Guard'!C1441)=TYPE(CN15376),ISBLANK('Workbook_Formula_Guard'!C1441)=ISBLANK(CN15376),EXACT('Workbook_Formula_Guard'!C1441,CN15376)),0,1),1)</x:f>
        <x:v>0</x:v>
      </x:c>
    </x:row>
    <x:row r="15377">
      <x:c r="CL15377" t="str">
        <x:v>Workbook_Formula_Guard</x:v>
      </x:c>
      <x:c r="CM15377" t="str">
        <x:v>A1442</x:v>
      </x:c>
      <x:c r="CN15377" t="str">
        <x:v>Subgroup_Overrides</x:v>
      </x:c>
      <x:c r="CO15377" t="n">
        <x:f>IFERROR(IF(AND(TYPE('Workbook_Formula_Guard'!A1442)=TYPE(CN15377),ISBLANK('Workbook_Formula_Guard'!A1442)=ISBLANK(CN15377),EXACT('Workbook_Formula_Guard'!A1442,CN15377)),0,1),1)</x:f>
        <x:v>0</x:v>
      </x:c>
    </x:row>
    <x:row r="15378">
      <x:c r="CL15378" t="str">
        <x:v>Workbook_Formula_Guard</x:v>
      </x:c>
      <x:c r="CM15378" t="str">
        <x:v>B1442</x:v>
      </x:c>
      <x:c r="CN15378" t="str">
        <x:v>H72</x:v>
      </x:c>
      <x:c r="CO15378" t="n">
        <x:f>IFERROR(IF(AND(TYPE('Workbook_Formula_Guard'!B1442)=TYPE(CN15378),ISBLANK('Workbook_Formula_Guard'!B1442)=ISBLANK(CN15378),EXACT('Workbook_Formula_Guard'!B1442,CN15378)),0,1),1)</x:f>
        <x:v>0</x:v>
      </x:c>
    </x:row>
    <x:row r="15379">
      <x:c r="CL15379" t="str">
        <x:v>Workbook_Formula_Guard</x:v>
      </x:c>
      <x:c r="CM15379" t="str">
        <x:v>C1442</x:v>
      </x:c>
      <x:c r="CN15379" t="str">
        <x:v>F:=IF(AND(OR(B72="A",B72="B"),LEFT(D72,1)="U",LEFT(E72,1)="D"),B72&amp;"|"&amp;D72&amp;"|"&amp;E72,"")</x:v>
      </x:c>
      <x:c r="CO15379" t="n">
        <x:f>IFERROR(IF(AND(TYPE('Workbook_Formula_Guard'!C1442)=TYPE(CN15379),ISBLANK('Workbook_Formula_Guard'!C1442)=ISBLANK(CN15379),EXACT('Workbook_Formula_Guard'!C1442,CN15379)),0,1),1)</x:f>
        <x:v>0</x:v>
      </x:c>
    </x:row>
    <x:row r="15380">
      <x:c r="CL15380" t="str">
        <x:v>Workbook_Formula_Guard</x:v>
      </x:c>
      <x:c r="CM15380" t="str">
        <x:v>A1443</x:v>
      </x:c>
      <x:c r="CN15380" t="str">
        <x:v>Subgroup_Overrides</x:v>
      </x:c>
      <x:c r="CO15380" t="n">
        <x:f>IFERROR(IF(AND(TYPE('Workbook_Formula_Guard'!A1443)=TYPE(CN15380),ISBLANK('Workbook_Formula_Guard'!A1443)=ISBLANK(CN15380),EXACT('Workbook_Formula_Guard'!A1443,CN15380)),0,1),1)</x:f>
        <x:v>0</x:v>
      </x:c>
    </x:row>
    <x:row r="15381">
      <x:c r="CL15381" t="str">
        <x:v>Workbook_Formula_Guard</x:v>
      </x:c>
      <x:c r="CM15381" t="str">
        <x:v>B1443</x:v>
      </x:c>
      <x:c r="CN15381" t="str">
        <x:v>H73</x:v>
      </x:c>
      <x:c r="CO15381" t="n">
        <x:f>IFERROR(IF(AND(TYPE('Workbook_Formula_Guard'!B1443)=TYPE(CN15381),ISBLANK('Workbook_Formula_Guard'!B1443)=ISBLANK(CN15381),EXACT('Workbook_Formula_Guard'!B1443,CN15381)),0,1),1)</x:f>
        <x:v>0</x:v>
      </x:c>
    </x:row>
    <x:row r="15382">
      <x:c r="CL15382" t="str">
        <x:v>Workbook_Formula_Guard</x:v>
      </x:c>
      <x:c r="CM15382" t="str">
        <x:v>C1443</x:v>
      </x:c>
      <x:c r="CN15382" t="str">
        <x:v>F:=IF(AND(OR(B73="A",B73="B"),LEFT(D73,1)="U",LEFT(E73,1)="D"),B73&amp;"|"&amp;D73&amp;"|"&amp;E73,"")</x:v>
      </x:c>
      <x:c r="CO15382" t="n">
        <x:f>IFERROR(IF(AND(TYPE('Workbook_Formula_Guard'!C1443)=TYPE(CN15382),ISBLANK('Workbook_Formula_Guard'!C1443)=ISBLANK(CN15382),EXACT('Workbook_Formula_Guard'!C1443,CN15382)),0,1),1)</x:f>
        <x:v>0</x:v>
      </x:c>
    </x:row>
    <x:row r="15383">
      <x:c r="CL15383" t="str">
        <x:v>Workbook_Formula_Guard</x:v>
      </x:c>
      <x:c r="CM15383" t="str">
        <x:v>A1444</x:v>
      </x:c>
      <x:c r="CN15383" t="str">
        <x:v>Subgroup_Overrides</x:v>
      </x:c>
      <x:c r="CO15383" t="n">
        <x:f>IFERROR(IF(AND(TYPE('Workbook_Formula_Guard'!A1444)=TYPE(CN15383),ISBLANK('Workbook_Formula_Guard'!A1444)=ISBLANK(CN15383),EXACT('Workbook_Formula_Guard'!A1444,CN15383)),0,1),1)</x:f>
        <x:v>0</x:v>
      </x:c>
    </x:row>
    <x:row r="15384">
      <x:c r="CL15384" t="str">
        <x:v>Workbook_Formula_Guard</x:v>
      </x:c>
      <x:c r="CM15384" t="str">
        <x:v>B1444</x:v>
      </x:c>
      <x:c r="CN15384" t="str">
        <x:v>H74</x:v>
      </x:c>
      <x:c r="CO15384" t="n">
        <x:f>IFERROR(IF(AND(TYPE('Workbook_Formula_Guard'!B1444)=TYPE(CN15384),ISBLANK('Workbook_Formula_Guard'!B1444)=ISBLANK(CN15384),EXACT('Workbook_Formula_Guard'!B1444,CN15384)),0,1),1)</x:f>
        <x:v>0</x:v>
      </x:c>
    </x:row>
    <x:row r="15385">
      <x:c r="CL15385" t="str">
        <x:v>Workbook_Formula_Guard</x:v>
      </x:c>
      <x:c r="CM15385" t="str">
        <x:v>C1444</x:v>
      </x:c>
      <x:c r="CN15385" t="str">
        <x:v>F:=IF(AND(OR(B74="A",B74="B"),LEFT(D74,1)="U",LEFT(E74,1)="D"),B74&amp;"|"&amp;D74&amp;"|"&amp;E74,"")</x:v>
      </x:c>
      <x:c r="CO15385" t="n">
        <x:f>IFERROR(IF(AND(TYPE('Workbook_Formula_Guard'!C1444)=TYPE(CN15385),ISBLANK('Workbook_Formula_Guard'!C1444)=ISBLANK(CN15385),EXACT('Workbook_Formula_Guard'!C1444,CN15385)),0,1),1)</x:f>
        <x:v>0</x:v>
      </x:c>
    </x:row>
    <x:row r="15386">
      <x:c r="CL15386" t="str">
        <x:v>Workbook_Formula_Guard</x:v>
      </x:c>
      <x:c r="CM15386" t="str">
        <x:v>A1445</x:v>
      </x:c>
      <x:c r="CN15386" t="str">
        <x:v>Subgroup_Overrides</x:v>
      </x:c>
      <x:c r="CO15386" t="n">
        <x:f>IFERROR(IF(AND(TYPE('Workbook_Formula_Guard'!A1445)=TYPE(CN15386),ISBLANK('Workbook_Formula_Guard'!A1445)=ISBLANK(CN15386),EXACT('Workbook_Formula_Guard'!A1445,CN15386)),0,1),1)</x:f>
        <x:v>0</x:v>
      </x:c>
    </x:row>
    <x:row r="15387">
      <x:c r="CL15387" t="str">
        <x:v>Workbook_Formula_Guard</x:v>
      </x:c>
      <x:c r="CM15387" t="str">
        <x:v>B1445</x:v>
      </x:c>
      <x:c r="CN15387" t="str">
        <x:v>H75</x:v>
      </x:c>
      <x:c r="CO15387" t="n">
        <x:f>IFERROR(IF(AND(TYPE('Workbook_Formula_Guard'!B1445)=TYPE(CN15387),ISBLANK('Workbook_Formula_Guard'!B1445)=ISBLANK(CN15387),EXACT('Workbook_Formula_Guard'!B1445,CN15387)),0,1),1)</x:f>
        <x:v>0</x:v>
      </x:c>
    </x:row>
    <x:row r="15388">
      <x:c r="CL15388" t="str">
        <x:v>Workbook_Formula_Guard</x:v>
      </x:c>
      <x:c r="CM15388" t="str">
        <x:v>C1445</x:v>
      </x:c>
      <x:c r="CN15388" t="str">
        <x:v>F:=IF(AND(OR(B75="A",B75="B"),LEFT(D75,1)="U",LEFT(E75,1)="D"),B75&amp;"|"&amp;D75&amp;"|"&amp;E75,"")</x:v>
      </x:c>
      <x:c r="CO15388" t="n">
        <x:f>IFERROR(IF(AND(TYPE('Workbook_Formula_Guard'!C1445)=TYPE(CN15388),ISBLANK('Workbook_Formula_Guard'!C1445)=ISBLANK(CN15388),EXACT('Workbook_Formula_Guard'!C1445,CN15388)),0,1),1)</x:f>
        <x:v>0</x:v>
      </x:c>
    </x:row>
    <x:row r="15389">
      <x:c r="CL15389" t="str">
        <x:v>Workbook_Formula_Guard</x:v>
      </x:c>
      <x:c r="CM15389" t="str">
        <x:v>A1446</x:v>
      </x:c>
      <x:c r="CN15389" t="str">
        <x:v>Subgroup_Overrides</x:v>
      </x:c>
      <x:c r="CO15389" t="n">
        <x:f>IFERROR(IF(AND(TYPE('Workbook_Formula_Guard'!A1446)=TYPE(CN15389),ISBLANK('Workbook_Formula_Guard'!A1446)=ISBLANK(CN15389),EXACT('Workbook_Formula_Guard'!A1446,CN15389)),0,1),1)</x:f>
        <x:v>0</x:v>
      </x:c>
    </x:row>
    <x:row r="15390">
      <x:c r="CL15390" t="str">
        <x:v>Workbook_Formula_Guard</x:v>
      </x:c>
      <x:c r="CM15390" t="str">
        <x:v>B1446</x:v>
      </x:c>
      <x:c r="CN15390" t="str">
        <x:v>H76</x:v>
      </x:c>
      <x:c r="CO15390" t="n">
        <x:f>IFERROR(IF(AND(TYPE('Workbook_Formula_Guard'!B1446)=TYPE(CN15390),ISBLANK('Workbook_Formula_Guard'!B1446)=ISBLANK(CN15390),EXACT('Workbook_Formula_Guard'!B1446,CN15390)),0,1),1)</x:f>
        <x:v>0</x:v>
      </x:c>
    </x:row>
    <x:row r="15391">
      <x:c r="CL15391" t="str">
        <x:v>Workbook_Formula_Guard</x:v>
      </x:c>
      <x:c r="CM15391" t="str">
        <x:v>C1446</x:v>
      </x:c>
      <x:c r="CN15391" t="str">
        <x:v>F:=IF(AND(OR(B76="A",B76="B"),LEFT(D76,1)="U",LEFT(E76,1)="D"),B76&amp;"|"&amp;D76&amp;"|"&amp;E76,"")</x:v>
      </x:c>
      <x:c r="CO15391" t="n">
        <x:f>IFERROR(IF(AND(TYPE('Workbook_Formula_Guard'!C1446)=TYPE(CN15391),ISBLANK('Workbook_Formula_Guard'!C1446)=ISBLANK(CN15391),EXACT('Workbook_Formula_Guard'!C1446,CN15391)),0,1),1)</x:f>
        <x:v>0</x:v>
      </x:c>
    </x:row>
    <x:row r="15392">
      <x:c r="CL15392" t="str">
        <x:v>Workbook_Formula_Guard</x:v>
      </x:c>
      <x:c r="CM15392" t="str">
        <x:v>A1447</x:v>
      </x:c>
      <x:c r="CN15392" t="str">
        <x:v>Subgroup_Overrides</x:v>
      </x:c>
      <x:c r="CO15392" t="n">
        <x:f>IFERROR(IF(AND(TYPE('Workbook_Formula_Guard'!A1447)=TYPE(CN15392),ISBLANK('Workbook_Formula_Guard'!A1447)=ISBLANK(CN15392),EXACT('Workbook_Formula_Guard'!A1447,CN15392)),0,1),1)</x:f>
        <x:v>0</x:v>
      </x:c>
    </x:row>
    <x:row r="15393">
      <x:c r="CL15393" t="str">
        <x:v>Workbook_Formula_Guard</x:v>
      </x:c>
      <x:c r="CM15393" t="str">
        <x:v>B1447</x:v>
      </x:c>
      <x:c r="CN15393" t="str">
        <x:v>H77</x:v>
      </x:c>
      <x:c r="CO15393" t="n">
        <x:f>IFERROR(IF(AND(TYPE('Workbook_Formula_Guard'!B1447)=TYPE(CN15393),ISBLANK('Workbook_Formula_Guard'!B1447)=ISBLANK(CN15393),EXACT('Workbook_Formula_Guard'!B1447,CN15393)),0,1),1)</x:f>
        <x:v>0</x:v>
      </x:c>
    </x:row>
    <x:row r="15394">
      <x:c r="CL15394" t="str">
        <x:v>Workbook_Formula_Guard</x:v>
      </x:c>
      <x:c r="CM15394" t="str">
        <x:v>C1447</x:v>
      </x:c>
      <x:c r="CN15394" t="str">
        <x:v>F:=IF(AND(OR(B77="A",B77="B"),LEFT(D77,1)="U",LEFT(E77,1)="D"),B77&amp;"|"&amp;D77&amp;"|"&amp;E77,"")</x:v>
      </x:c>
      <x:c r="CO15394" t="n">
        <x:f>IFERROR(IF(AND(TYPE('Workbook_Formula_Guard'!C1447)=TYPE(CN15394),ISBLANK('Workbook_Formula_Guard'!C1447)=ISBLANK(CN15394),EXACT('Workbook_Formula_Guard'!C1447,CN15394)),0,1),1)</x:f>
        <x:v>0</x:v>
      </x:c>
    </x:row>
    <x:row r="15395">
      <x:c r="CL15395" t="str">
        <x:v>Workbook_Formula_Guard</x:v>
      </x:c>
      <x:c r="CM15395" t="str">
        <x:v>A1448</x:v>
      </x:c>
      <x:c r="CN15395" t="str">
        <x:v>Subgroup_Overrides</x:v>
      </x:c>
      <x:c r="CO15395" t="n">
        <x:f>IFERROR(IF(AND(TYPE('Workbook_Formula_Guard'!A1448)=TYPE(CN15395),ISBLANK('Workbook_Formula_Guard'!A1448)=ISBLANK(CN15395),EXACT('Workbook_Formula_Guard'!A1448,CN15395)),0,1),1)</x:f>
        <x:v>0</x:v>
      </x:c>
    </x:row>
    <x:row r="15396">
      <x:c r="CL15396" t="str">
        <x:v>Workbook_Formula_Guard</x:v>
      </x:c>
      <x:c r="CM15396" t="str">
        <x:v>B1448</x:v>
      </x:c>
      <x:c r="CN15396" t="str">
        <x:v>H78</x:v>
      </x:c>
      <x:c r="CO15396" t="n">
        <x:f>IFERROR(IF(AND(TYPE('Workbook_Formula_Guard'!B1448)=TYPE(CN15396),ISBLANK('Workbook_Formula_Guard'!B1448)=ISBLANK(CN15396),EXACT('Workbook_Formula_Guard'!B1448,CN15396)),0,1),1)</x:f>
        <x:v>0</x:v>
      </x:c>
    </x:row>
    <x:row r="15397">
      <x:c r="CL15397" t="str">
        <x:v>Workbook_Formula_Guard</x:v>
      </x:c>
      <x:c r="CM15397" t="str">
        <x:v>C1448</x:v>
      </x:c>
      <x:c r="CN15397" t="str">
        <x:v>F:=IF(AND(OR(B78="A",B78="B"),LEFT(D78,1)="U",LEFT(E78,1)="D"),B78&amp;"|"&amp;D78&amp;"|"&amp;E78,"")</x:v>
      </x:c>
      <x:c r="CO15397" t="n">
        <x:f>IFERROR(IF(AND(TYPE('Workbook_Formula_Guard'!C1448)=TYPE(CN15397),ISBLANK('Workbook_Formula_Guard'!C1448)=ISBLANK(CN15397),EXACT('Workbook_Formula_Guard'!C1448,CN15397)),0,1),1)</x:f>
        <x:v>0</x:v>
      </x:c>
    </x:row>
    <x:row r="15398">
      <x:c r="CL15398" t="str">
        <x:v>Workbook_Formula_Guard</x:v>
      </x:c>
      <x:c r="CM15398" t="str">
        <x:v>A1449</x:v>
      </x:c>
      <x:c r="CN15398" t="str">
        <x:v>Subgroup_Overrides</x:v>
      </x:c>
      <x:c r="CO15398" t="n">
        <x:f>IFERROR(IF(AND(TYPE('Workbook_Formula_Guard'!A1449)=TYPE(CN15398),ISBLANK('Workbook_Formula_Guard'!A1449)=ISBLANK(CN15398),EXACT('Workbook_Formula_Guard'!A1449,CN15398)),0,1),1)</x:f>
        <x:v>0</x:v>
      </x:c>
    </x:row>
    <x:row r="15399">
      <x:c r="CL15399" t="str">
        <x:v>Workbook_Formula_Guard</x:v>
      </x:c>
      <x:c r="CM15399" t="str">
        <x:v>B1449</x:v>
      </x:c>
      <x:c r="CN15399" t="str">
        <x:v>H79</x:v>
      </x:c>
      <x:c r="CO15399" t="n">
        <x:f>IFERROR(IF(AND(TYPE('Workbook_Formula_Guard'!B1449)=TYPE(CN15399),ISBLANK('Workbook_Formula_Guard'!B1449)=ISBLANK(CN15399),EXACT('Workbook_Formula_Guard'!B1449,CN15399)),0,1),1)</x:f>
        <x:v>0</x:v>
      </x:c>
    </x:row>
    <x:row r="15400">
      <x:c r="CL15400" t="str">
        <x:v>Workbook_Formula_Guard</x:v>
      </x:c>
      <x:c r="CM15400" t="str">
        <x:v>C1449</x:v>
      </x:c>
      <x:c r="CN15400" t="str">
        <x:v>F:=IF(AND(OR(B79="A",B79="B"),LEFT(D79,1)="U",LEFT(E79,1)="D"),B79&amp;"|"&amp;D79&amp;"|"&amp;E79,"")</x:v>
      </x:c>
      <x:c r="CO15400" t="n">
        <x:f>IFERROR(IF(AND(TYPE('Workbook_Formula_Guard'!C1449)=TYPE(CN15400),ISBLANK('Workbook_Formula_Guard'!C1449)=ISBLANK(CN15400),EXACT('Workbook_Formula_Guard'!C1449,CN15400)),0,1),1)</x:f>
        <x:v>0</x:v>
      </x:c>
    </x:row>
    <x:row r="15401">
      <x:c r="CL15401" t="str">
        <x:v>Workbook_Formula_Guard</x:v>
      </x:c>
      <x:c r="CM15401" t="str">
        <x:v>A1450</x:v>
      </x:c>
      <x:c r="CN15401" t="str">
        <x:v>Subgroup_Overrides</x:v>
      </x:c>
      <x:c r="CO15401" t="n">
        <x:f>IFERROR(IF(AND(TYPE('Workbook_Formula_Guard'!A1450)=TYPE(CN15401),ISBLANK('Workbook_Formula_Guard'!A1450)=ISBLANK(CN15401),EXACT('Workbook_Formula_Guard'!A1450,CN15401)),0,1),1)</x:f>
        <x:v>0</x:v>
      </x:c>
    </x:row>
    <x:row r="15402">
      <x:c r="CL15402" t="str">
        <x:v>Workbook_Formula_Guard</x:v>
      </x:c>
      <x:c r="CM15402" t="str">
        <x:v>B1450</x:v>
      </x:c>
      <x:c r="CN15402" t="str">
        <x:v>H80</x:v>
      </x:c>
      <x:c r="CO15402" t="n">
        <x:f>IFERROR(IF(AND(TYPE('Workbook_Formula_Guard'!B1450)=TYPE(CN15402),ISBLANK('Workbook_Formula_Guard'!B1450)=ISBLANK(CN15402),EXACT('Workbook_Formula_Guard'!B1450,CN15402)),0,1),1)</x:f>
        <x:v>0</x:v>
      </x:c>
    </x:row>
    <x:row r="15403">
      <x:c r="CL15403" t="str">
        <x:v>Workbook_Formula_Guard</x:v>
      </x:c>
      <x:c r="CM15403" t="str">
        <x:v>C1450</x:v>
      </x:c>
      <x:c r="CN15403" t="str">
        <x:v>F:=IF(AND(OR(B80="A",B80="B"),LEFT(D80,1)="U",LEFT(E80,1)="D"),B80&amp;"|"&amp;D80&amp;"|"&amp;E80,"")</x:v>
      </x:c>
      <x:c r="CO15403" t="n">
        <x:f>IFERROR(IF(AND(TYPE('Workbook_Formula_Guard'!C1450)=TYPE(CN15403),ISBLANK('Workbook_Formula_Guard'!C1450)=ISBLANK(CN15403),EXACT('Workbook_Formula_Guard'!C1450,CN15403)),0,1),1)</x:f>
        <x:v>0</x:v>
      </x:c>
    </x:row>
    <x:row r="15404">
      <x:c r="CL15404" t="str">
        <x:v>Workbook_Formula_Guard</x:v>
      </x:c>
      <x:c r="CM15404" t="str">
        <x:v>A1451</x:v>
      </x:c>
      <x:c r="CN15404" t="str">
        <x:v>Subgroup_Overrides</x:v>
      </x:c>
      <x:c r="CO15404" t="n">
        <x:f>IFERROR(IF(AND(TYPE('Workbook_Formula_Guard'!A1451)=TYPE(CN15404),ISBLANK('Workbook_Formula_Guard'!A1451)=ISBLANK(CN15404),EXACT('Workbook_Formula_Guard'!A1451,CN15404)),0,1),1)</x:f>
        <x:v>0</x:v>
      </x:c>
    </x:row>
    <x:row r="15405">
      <x:c r="CL15405" t="str">
        <x:v>Workbook_Formula_Guard</x:v>
      </x:c>
      <x:c r="CM15405" t="str">
        <x:v>B1451</x:v>
      </x:c>
      <x:c r="CN15405" t="str">
        <x:v>H81</x:v>
      </x:c>
      <x:c r="CO15405" t="n">
        <x:f>IFERROR(IF(AND(TYPE('Workbook_Formula_Guard'!B1451)=TYPE(CN15405),ISBLANK('Workbook_Formula_Guard'!B1451)=ISBLANK(CN15405),EXACT('Workbook_Formula_Guard'!B1451,CN15405)),0,1),1)</x:f>
        <x:v>0</x:v>
      </x:c>
    </x:row>
    <x:row r="15406">
      <x:c r="CL15406" t="str">
        <x:v>Workbook_Formula_Guard</x:v>
      </x:c>
      <x:c r="CM15406" t="str">
        <x:v>C1451</x:v>
      </x:c>
      <x:c r="CN15406" t="str">
        <x:v>F:=IF(AND(OR(B81="A",B81="B"),LEFT(D81,1)="U",LEFT(E81,1)="D"),B81&amp;"|"&amp;D81&amp;"|"&amp;E81,"")</x:v>
      </x:c>
      <x:c r="CO15406" t="n">
        <x:f>IFERROR(IF(AND(TYPE('Workbook_Formula_Guard'!C1451)=TYPE(CN15406),ISBLANK('Workbook_Formula_Guard'!C1451)=ISBLANK(CN15406),EXACT('Workbook_Formula_Guard'!C1451,CN15406)),0,1),1)</x:f>
        <x:v>0</x:v>
      </x:c>
    </x:row>
    <x:row r="15407">
      <x:c r="CL15407" t="str">
        <x:v>Workbook_Formula_Guard</x:v>
      </x:c>
      <x:c r="CM15407" t="str">
        <x:v>A1452</x:v>
      </x:c>
      <x:c r="CN15407" t="str">
        <x:v>Subgroup_Overrides</x:v>
      </x:c>
      <x:c r="CO15407" t="n">
        <x:f>IFERROR(IF(AND(TYPE('Workbook_Formula_Guard'!A1452)=TYPE(CN15407),ISBLANK('Workbook_Formula_Guard'!A1452)=ISBLANK(CN15407),EXACT('Workbook_Formula_Guard'!A1452,CN15407)),0,1),1)</x:f>
        <x:v>0</x:v>
      </x:c>
    </x:row>
    <x:row r="15408">
      <x:c r="CL15408" t="str">
        <x:v>Workbook_Formula_Guard</x:v>
      </x:c>
      <x:c r="CM15408" t="str">
        <x:v>B1452</x:v>
      </x:c>
      <x:c r="CN15408" t="str">
        <x:v>H82</x:v>
      </x:c>
      <x:c r="CO15408" t="n">
        <x:f>IFERROR(IF(AND(TYPE('Workbook_Formula_Guard'!B1452)=TYPE(CN15408),ISBLANK('Workbook_Formula_Guard'!B1452)=ISBLANK(CN15408),EXACT('Workbook_Formula_Guard'!B1452,CN15408)),0,1),1)</x:f>
        <x:v>0</x:v>
      </x:c>
    </x:row>
    <x:row r="15409">
      <x:c r="CL15409" t="str">
        <x:v>Workbook_Formula_Guard</x:v>
      </x:c>
      <x:c r="CM15409" t="str">
        <x:v>C1452</x:v>
      </x:c>
      <x:c r="CN15409" t="str">
        <x:v>F:=IF(AND(OR(B82="A",B82="B"),LEFT(D82,1)="U",LEFT(E82,1)="D"),B82&amp;"|"&amp;D82&amp;"|"&amp;E82,"")</x:v>
      </x:c>
      <x:c r="CO15409" t="n">
        <x:f>IFERROR(IF(AND(TYPE('Workbook_Formula_Guard'!C1452)=TYPE(CN15409),ISBLANK('Workbook_Formula_Guard'!C1452)=ISBLANK(CN15409),EXACT('Workbook_Formula_Guard'!C1452,CN15409)),0,1),1)</x:f>
        <x:v>0</x:v>
      </x:c>
    </x:row>
    <x:row r="15410">
      <x:c r="CL15410" t="str">
        <x:v>Workbook_Formula_Guard</x:v>
      </x:c>
      <x:c r="CM15410" t="str">
        <x:v>A1453</x:v>
      </x:c>
      <x:c r="CN15410" t="str">
        <x:v>Subgroup_Overrides</x:v>
      </x:c>
      <x:c r="CO15410" t="n">
        <x:f>IFERROR(IF(AND(TYPE('Workbook_Formula_Guard'!A1453)=TYPE(CN15410),ISBLANK('Workbook_Formula_Guard'!A1453)=ISBLANK(CN15410),EXACT('Workbook_Formula_Guard'!A1453,CN15410)),0,1),1)</x:f>
        <x:v>0</x:v>
      </x:c>
    </x:row>
    <x:row r="15411">
      <x:c r="CL15411" t="str">
        <x:v>Workbook_Formula_Guard</x:v>
      </x:c>
      <x:c r="CM15411" t="str">
        <x:v>B1453</x:v>
      </x:c>
      <x:c r="CN15411" t="str">
        <x:v>H83</x:v>
      </x:c>
      <x:c r="CO15411" t="n">
        <x:f>IFERROR(IF(AND(TYPE('Workbook_Formula_Guard'!B1453)=TYPE(CN15411),ISBLANK('Workbook_Formula_Guard'!B1453)=ISBLANK(CN15411),EXACT('Workbook_Formula_Guard'!B1453,CN15411)),0,1),1)</x:f>
        <x:v>0</x:v>
      </x:c>
    </x:row>
    <x:row r="15412">
      <x:c r="CL15412" t="str">
        <x:v>Workbook_Formula_Guard</x:v>
      </x:c>
      <x:c r="CM15412" t="str">
        <x:v>C1453</x:v>
      </x:c>
      <x:c r="CN15412" t="str">
        <x:v>F:=IF(AND(OR(B83="A",B83="B"),LEFT(D83,1)="U",LEFT(E83,1)="D"),B83&amp;"|"&amp;D83&amp;"|"&amp;E83,"")</x:v>
      </x:c>
      <x:c r="CO15412" t="n">
        <x:f>IFERROR(IF(AND(TYPE('Workbook_Formula_Guard'!C1453)=TYPE(CN15412),ISBLANK('Workbook_Formula_Guard'!C1453)=ISBLANK(CN15412),EXACT('Workbook_Formula_Guard'!C1453,CN15412)),0,1),1)</x:f>
        <x:v>0</x:v>
      </x:c>
    </x:row>
    <x:row r="15413">
      <x:c r="CL15413" t="str">
        <x:v>Workbook_Formula_Guard</x:v>
      </x:c>
      <x:c r="CM15413" t="str">
        <x:v>A1454</x:v>
      </x:c>
      <x:c r="CN15413" t="str">
        <x:v>Subgroup_Overrides</x:v>
      </x:c>
      <x:c r="CO15413" t="n">
        <x:f>IFERROR(IF(AND(TYPE('Workbook_Formula_Guard'!A1454)=TYPE(CN15413),ISBLANK('Workbook_Formula_Guard'!A1454)=ISBLANK(CN15413),EXACT('Workbook_Formula_Guard'!A1454,CN15413)),0,1),1)</x:f>
        <x:v>0</x:v>
      </x:c>
    </x:row>
    <x:row r="15414">
      <x:c r="CL15414" t="str">
        <x:v>Workbook_Formula_Guard</x:v>
      </x:c>
      <x:c r="CM15414" t="str">
        <x:v>B1454</x:v>
      </x:c>
      <x:c r="CN15414" t="str">
        <x:v>H84</x:v>
      </x:c>
      <x:c r="CO15414" t="n">
        <x:f>IFERROR(IF(AND(TYPE('Workbook_Formula_Guard'!B1454)=TYPE(CN15414),ISBLANK('Workbook_Formula_Guard'!B1454)=ISBLANK(CN15414),EXACT('Workbook_Formula_Guard'!B1454,CN15414)),0,1),1)</x:f>
        <x:v>0</x:v>
      </x:c>
    </x:row>
    <x:row r="15415">
      <x:c r="CL15415" t="str">
        <x:v>Workbook_Formula_Guard</x:v>
      </x:c>
      <x:c r="CM15415" t="str">
        <x:v>C1454</x:v>
      </x:c>
      <x:c r="CN15415" t="str">
        <x:v>F:=IF(AND(OR(B84="A",B84="B"),LEFT(D84,1)="U",LEFT(E84,1)="D"),B84&amp;"|"&amp;D84&amp;"|"&amp;E84,"")</x:v>
      </x:c>
      <x:c r="CO15415" t="n">
        <x:f>IFERROR(IF(AND(TYPE('Workbook_Formula_Guard'!C1454)=TYPE(CN15415),ISBLANK('Workbook_Formula_Guard'!C1454)=ISBLANK(CN15415),EXACT('Workbook_Formula_Guard'!C1454,CN15415)),0,1),1)</x:f>
        <x:v>0</x:v>
      </x:c>
    </x:row>
    <x:row r="15416">
      <x:c r="CL15416" t="str">
        <x:v>Workbook_Formula_Guard</x:v>
      </x:c>
      <x:c r="CM15416" t="str">
        <x:v>A1455</x:v>
      </x:c>
      <x:c r="CN15416" t="str">
        <x:v>Subgroup_Overrides</x:v>
      </x:c>
      <x:c r="CO15416" t="n">
        <x:f>IFERROR(IF(AND(TYPE('Workbook_Formula_Guard'!A1455)=TYPE(CN15416),ISBLANK('Workbook_Formula_Guard'!A1455)=ISBLANK(CN15416),EXACT('Workbook_Formula_Guard'!A1455,CN15416)),0,1),1)</x:f>
        <x:v>0</x:v>
      </x:c>
    </x:row>
    <x:row r="15417">
      <x:c r="CL15417" t="str">
        <x:v>Workbook_Formula_Guard</x:v>
      </x:c>
      <x:c r="CM15417" t="str">
        <x:v>B1455</x:v>
      </x:c>
      <x:c r="CN15417" t="str">
        <x:v>H85</x:v>
      </x:c>
      <x:c r="CO15417" t="n">
        <x:f>IFERROR(IF(AND(TYPE('Workbook_Formula_Guard'!B1455)=TYPE(CN15417),ISBLANK('Workbook_Formula_Guard'!B1455)=ISBLANK(CN15417),EXACT('Workbook_Formula_Guard'!B1455,CN15417)),0,1),1)</x:f>
        <x:v>0</x:v>
      </x:c>
    </x:row>
    <x:row r="15418">
      <x:c r="CL15418" t="str">
        <x:v>Workbook_Formula_Guard</x:v>
      </x:c>
      <x:c r="CM15418" t="str">
        <x:v>C1455</x:v>
      </x:c>
      <x:c r="CN15418" t="str">
        <x:v>F:=IF(AND(OR(B85="A",B85="B"),LEFT(D85,1)="U",LEFT(E85,1)="D"),B85&amp;"|"&amp;D85&amp;"|"&amp;E85,"")</x:v>
      </x:c>
      <x:c r="CO15418" t="n">
        <x:f>IFERROR(IF(AND(TYPE('Workbook_Formula_Guard'!C1455)=TYPE(CN15418),ISBLANK('Workbook_Formula_Guard'!C1455)=ISBLANK(CN15418),EXACT('Workbook_Formula_Guard'!C1455,CN15418)),0,1),1)</x:f>
        <x:v>0</x:v>
      </x:c>
    </x:row>
    <x:row r="15419">
      <x:c r="CL15419" t="str">
        <x:v>Workbook_Formula_Guard</x:v>
      </x:c>
      <x:c r="CM15419" t="str">
        <x:v>A1456</x:v>
      </x:c>
      <x:c r="CN15419" t="str">
        <x:v>Subgroup_Overrides</x:v>
      </x:c>
      <x:c r="CO15419" t="n">
        <x:f>IFERROR(IF(AND(TYPE('Workbook_Formula_Guard'!A1456)=TYPE(CN15419),ISBLANK('Workbook_Formula_Guard'!A1456)=ISBLANK(CN15419),EXACT('Workbook_Formula_Guard'!A1456,CN15419)),0,1),1)</x:f>
        <x:v>0</x:v>
      </x:c>
    </x:row>
    <x:row r="15420">
      <x:c r="CL15420" t="str">
        <x:v>Workbook_Formula_Guard</x:v>
      </x:c>
      <x:c r="CM15420" t="str">
        <x:v>B1456</x:v>
      </x:c>
      <x:c r="CN15420" t="str">
        <x:v>H86</x:v>
      </x:c>
      <x:c r="CO15420" t="n">
        <x:f>IFERROR(IF(AND(TYPE('Workbook_Formula_Guard'!B1456)=TYPE(CN15420),ISBLANK('Workbook_Formula_Guard'!B1456)=ISBLANK(CN15420),EXACT('Workbook_Formula_Guard'!B1456,CN15420)),0,1),1)</x:f>
        <x:v>0</x:v>
      </x:c>
    </x:row>
    <x:row r="15421">
      <x:c r="CL15421" t="str">
        <x:v>Workbook_Formula_Guard</x:v>
      </x:c>
      <x:c r="CM15421" t="str">
        <x:v>C1456</x:v>
      </x:c>
      <x:c r="CN15421" t="str">
        <x:v>F:=IF(AND(OR(B86="A",B86="B"),LEFT(D86,1)="U",LEFT(E86,1)="D"),B86&amp;"|"&amp;D86&amp;"|"&amp;E86,"")</x:v>
      </x:c>
      <x:c r="CO15421" t="n">
        <x:f>IFERROR(IF(AND(TYPE('Workbook_Formula_Guard'!C1456)=TYPE(CN15421),ISBLANK('Workbook_Formula_Guard'!C1456)=ISBLANK(CN15421),EXACT('Workbook_Formula_Guard'!C1456,CN15421)),0,1),1)</x:f>
        <x:v>0</x:v>
      </x:c>
    </x:row>
    <x:row r="15422">
      <x:c r="CL15422" t="str">
        <x:v>Workbook_Formula_Guard</x:v>
      </x:c>
      <x:c r="CM15422" t="str">
        <x:v>A1457</x:v>
      </x:c>
      <x:c r="CN15422" t="str">
        <x:v>Subgroup_Overrides</x:v>
      </x:c>
      <x:c r="CO15422" t="n">
        <x:f>IFERROR(IF(AND(TYPE('Workbook_Formula_Guard'!A1457)=TYPE(CN15422),ISBLANK('Workbook_Formula_Guard'!A1457)=ISBLANK(CN15422),EXACT('Workbook_Formula_Guard'!A1457,CN15422)),0,1),1)</x:f>
        <x:v>0</x:v>
      </x:c>
    </x:row>
    <x:row r="15423">
      <x:c r="CL15423" t="str">
        <x:v>Workbook_Formula_Guard</x:v>
      </x:c>
      <x:c r="CM15423" t="str">
        <x:v>B1457</x:v>
      </x:c>
      <x:c r="CN15423" t="str">
        <x:v>H87</x:v>
      </x:c>
      <x:c r="CO15423" t="n">
        <x:f>IFERROR(IF(AND(TYPE('Workbook_Formula_Guard'!B1457)=TYPE(CN15423),ISBLANK('Workbook_Formula_Guard'!B1457)=ISBLANK(CN15423),EXACT('Workbook_Formula_Guard'!B1457,CN15423)),0,1),1)</x:f>
        <x:v>0</x:v>
      </x:c>
    </x:row>
    <x:row r="15424">
      <x:c r="CL15424" t="str">
        <x:v>Workbook_Formula_Guard</x:v>
      </x:c>
      <x:c r="CM15424" t="str">
        <x:v>C1457</x:v>
      </x:c>
      <x:c r="CN15424" t="str">
        <x:v>F:=IF(AND(OR(B87="A",B87="B"),LEFT(D87,1)="U",LEFT(E87,1)="D"),B87&amp;"|"&amp;D87&amp;"|"&amp;E87,"")</x:v>
      </x:c>
      <x:c r="CO15424" t="n">
        <x:f>IFERROR(IF(AND(TYPE('Workbook_Formula_Guard'!C1457)=TYPE(CN15424),ISBLANK('Workbook_Formula_Guard'!C1457)=ISBLANK(CN15424),EXACT('Workbook_Formula_Guard'!C1457,CN15424)),0,1),1)</x:f>
        <x:v>0</x:v>
      </x:c>
    </x:row>
    <x:row r="15425">
      <x:c r="CL15425" t="str">
        <x:v>Workbook_Formula_Guard</x:v>
      </x:c>
      <x:c r="CM15425" t="str">
        <x:v>A1458</x:v>
      </x:c>
      <x:c r="CN15425" t="str">
        <x:v>Subgroup_Overrides</x:v>
      </x:c>
      <x:c r="CO15425" t="n">
        <x:f>IFERROR(IF(AND(TYPE('Workbook_Formula_Guard'!A1458)=TYPE(CN15425),ISBLANK('Workbook_Formula_Guard'!A1458)=ISBLANK(CN15425),EXACT('Workbook_Formula_Guard'!A1458,CN15425)),0,1),1)</x:f>
        <x:v>0</x:v>
      </x:c>
    </x:row>
    <x:row r="15426">
      <x:c r="CL15426" t="str">
        <x:v>Workbook_Formula_Guard</x:v>
      </x:c>
      <x:c r="CM15426" t="str">
        <x:v>B1458</x:v>
      </x:c>
      <x:c r="CN15426" t="str">
        <x:v>H88</x:v>
      </x:c>
      <x:c r="CO15426" t="n">
        <x:f>IFERROR(IF(AND(TYPE('Workbook_Formula_Guard'!B1458)=TYPE(CN15426),ISBLANK('Workbook_Formula_Guard'!B1458)=ISBLANK(CN15426),EXACT('Workbook_Formula_Guard'!B1458,CN15426)),0,1),1)</x:f>
        <x:v>0</x:v>
      </x:c>
    </x:row>
    <x:row r="15427">
      <x:c r="CL15427" t="str">
        <x:v>Workbook_Formula_Guard</x:v>
      </x:c>
      <x:c r="CM15427" t="str">
        <x:v>C1458</x:v>
      </x:c>
      <x:c r="CN15427" t="str">
        <x:v>F:=IF(AND(OR(B88="A",B88="B"),LEFT(D88,1)="U",LEFT(E88,1)="D"),B88&amp;"|"&amp;D88&amp;"|"&amp;E88,"")</x:v>
      </x:c>
      <x:c r="CO15427" t="n">
        <x:f>IFERROR(IF(AND(TYPE('Workbook_Formula_Guard'!C1458)=TYPE(CN15427),ISBLANK('Workbook_Formula_Guard'!C1458)=ISBLANK(CN15427),EXACT('Workbook_Formula_Guard'!C1458,CN15427)),0,1),1)</x:f>
        <x:v>0</x:v>
      </x:c>
    </x:row>
    <x:row r="15428">
      <x:c r="CL15428" t="str">
        <x:v>Workbook_Formula_Guard</x:v>
      </x:c>
      <x:c r="CM15428" t="str">
        <x:v>A1459</x:v>
      </x:c>
      <x:c r="CN15428" t="str">
        <x:v>Subgroup_Overrides</x:v>
      </x:c>
      <x:c r="CO15428" t="n">
        <x:f>IFERROR(IF(AND(TYPE('Workbook_Formula_Guard'!A1459)=TYPE(CN15428),ISBLANK('Workbook_Formula_Guard'!A1459)=ISBLANK(CN15428),EXACT('Workbook_Formula_Guard'!A1459,CN15428)),0,1),1)</x:f>
        <x:v>0</x:v>
      </x:c>
    </x:row>
    <x:row r="15429">
      <x:c r="CL15429" t="str">
        <x:v>Workbook_Formula_Guard</x:v>
      </x:c>
      <x:c r="CM15429" t="str">
        <x:v>B1459</x:v>
      </x:c>
      <x:c r="CN15429" t="str">
        <x:v>H89</x:v>
      </x:c>
      <x:c r="CO15429" t="n">
        <x:f>IFERROR(IF(AND(TYPE('Workbook_Formula_Guard'!B1459)=TYPE(CN15429),ISBLANK('Workbook_Formula_Guard'!B1459)=ISBLANK(CN15429),EXACT('Workbook_Formula_Guard'!B1459,CN15429)),0,1),1)</x:f>
        <x:v>0</x:v>
      </x:c>
    </x:row>
    <x:row r="15430">
      <x:c r="CL15430" t="str">
        <x:v>Workbook_Formula_Guard</x:v>
      </x:c>
      <x:c r="CM15430" t="str">
        <x:v>C1459</x:v>
      </x:c>
      <x:c r="CN15430" t="str">
        <x:v>F:=IF(AND(OR(B89="A",B89="B"),LEFT(D89,1)="U",LEFT(E89,1)="D"),B89&amp;"|"&amp;D89&amp;"|"&amp;E89,"")</x:v>
      </x:c>
      <x:c r="CO15430" t="n">
        <x:f>IFERROR(IF(AND(TYPE('Workbook_Formula_Guard'!C1459)=TYPE(CN15430),ISBLANK('Workbook_Formula_Guard'!C1459)=ISBLANK(CN15430),EXACT('Workbook_Formula_Guard'!C1459,CN15430)),0,1),1)</x:f>
        <x:v>0</x:v>
      </x:c>
    </x:row>
    <x:row r="15431">
      <x:c r="CL15431" t="str">
        <x:v>Workbook_Formula_Guard</x:v>
      </x:c>
      <x:c r="CM15431" t="str">
        <x:v>A1460</x:v>
      </x:c>
      <x:c r="CN15431" t="str">
        <x:v>Subgroup_Overrides</x:v>
      </x:c>
      <x:c r="CO15431" t="n">
        <x:f>IFERROR(IF(AND(TYPE('Workbook_Formula_Guard'!A1460)=TYPE(CN15431),ISBLANK('Workbook_Formula_Guard'!A1460)=ISBLANK(CN15431),EXACT('Workbook_Formula_Guard'!A1460,CN15431)),0,1),1)</x:f>
        <x:v>0</x:v>
      </x:c>
    </x:row>
    <x:row r="15432">
      <x:c r="CL15432" t="str">
        <x:v>Workbook_Formula_Guard</x:v>
      </x:c>
      <x:c r="CM15432" t="str">
        <x:v>B1460</x:v>
      </x:c>
      <x:c r="CN15432" t="str">
        <x:v>H90</x:v>
      </x:c>
      <x:c r="CO15432" t="n">
        <x:f>IFERROR(IF(AND(TYPE('Workbook_Formula_Guard'!B1460)=TYPE(CN15432),ISBLANK('Workbook_Formula_Guard'!B1460)=ISBLANK(CN15432),EXACT('Workbook_Formula_Guard'!B1460,CN15432)),0,1),1)</x:f>
        <x:v>0</x:v>
      </x:c>
    </x:row>
    <x:row r="15433">
      <x:c r="CL15433" t="str">
        <x:v>Workbook_Formula_Guard</x:v>
      </x:c>
      <x:c r="CM15433" t="str">
        <x:v>C1460</x:v>
      </x:c>
      <x:c r="CN15433" t="str">
        <x:v>F:=IF(AND(OR(B90="A",B90="B"),LEFT(D90,1)="U",LEFT(E90,1)="D"),B90&amp;"|"&amp;D90&amp;"|"&amp;E90,"")</x:v>
      </x:c>
      <x:c r="CO15433" t="n">
        <x:f>IFERROR(IF(AND(TYPE('Workbook_Formula_Guard'!C1460)=TYPE(CN15433),ISBLANK('Workbook_Formula_Guard'!C1460)=ISBLANK(CN15433),EXACT('Workbook_Formula_Guard'!C1460,CN15433)),0,1),1)</x:f>
        <x:v>0</x:v>
      </x:c>
    </x:row>
    <x:row r="15434">
      <x:c r="CL15434" t="str">
        <x:v>Workbook_Formula_Guard</x:v>
      </x:c>
      <x:c r="CM15434" t="str">
        <x:v>A1461</x:v>
      </x:c>
      <x:c r="CN15434" t="str">
        <x:v>Subgroup_Overrides</x:v>
      </x:c>
      <x:c r="CO15434" t="n">
        <x:f>IFERROR(IF(AND(TYPE('Workbook_Formula_Guard'!A1461)=TYPE(CN15434),ISBLANK('Workbook_Formula_Guard'!A1461)=ISBLANK(CN15434),EXACT('Workbook_Formula_Guard'!A1461,CN15434)),0,1),1)</x:f>
        <x:v>0</x:v>
      </x:c>
    </x:row>
    <x:row r="15435">
      <x:c r="CL15435" t="str">
        <x:v>Workbook_Formula_Guard</x:v>
      </x:c>
      <x:c r="CM15435" t="str">
        <x:v>B1461</x:v>
      </x:c>
      <x:c r="CN15435" t="str">
        <x:v>H91</x:v>
      </x:c>
      <x:c r="CO15435" t="n">
        <x:f>IFERROR(IF(AND(TYPE('Workbook_Formula_Guard'!B1461)=TYPE(CN15435),ISBLANK('Workbook_Formula_Guard'!B1461)=ISBLANK(CN15435),EXACT('Workbook_Formula_Guard'!B1461,CN15435)),0,1),1)</x:f>
        <x:v>0</x:v>
      </x:c>
    </x:row>
    <x:row r="15436">
      <x:c r="CL15436" t="str">
        <x:v>Workbook_Formula_Guard</x:v>
      </x:c>
      <x:c r="CM15436" t="str">
        <x:v>C1461</x:v>
      </x:c>
      <x:c r="CN15436" t="str">
        <x:v>F:=IF(AND(OR(B91="A",B91="B"),LEFT(D91,1)="U",LEFT(E91,1)="D"),B91&amp;"|"&amp;D91&amp;"|"&amp;E91,"")</x:v>
      </x:c>
      <x:c r="CO15436" t="n">
        <x:f>IFERROR(IF(AND(TYPE('Workbook_Formula_Guard'!C1461)=TYPE(CN15436),ISBLANK('Workbook_Formula_Guard'!C1461)=ISBLANK(CN15436),EXACT('Workbook_Formula_Guard'!C1461,CN15436)),0,1),1)</x:f>
        <x:v>0</x:v>
      </x:c>
    </x:row>
    <x:row r="15437">
      <x:c r="CL15437" t="str">
        <x:v>Workbook_Formula_Guard</x:v>
      </x:c>
      <x:c r="CM15437" t="str">
        <x:v>A1462</x:v>
      </x:c>
      <x:c r="CN15437" t="str">
        <x:v>Subgroup_Overrides</x:v>
      </x:c>
      <x:c r="CO15437" t="n">
        <x:f>IFERROR(IF(AND(TYPE('Workbook_Formula_Guard'!A1462)=TYPE(CN15437),ISBLANK('Workbook_Formula_Guard'!A1462)=ISBLANK(CN15437),EXACT('Workbook_Formula_Guard'!A1462,CN15437)),0,1),1)</x:f>
        <x:v>0</x:v>
      </x:c>
    </x:row>
    <x:row r="15438">
      <x:c r="CL15438" t="str">
        <x:v>Workbook_Formula_Guard</x:v>
      </x:c>
      <x:c r="CM15438" t="str">
        <x:v>B1462</x:v>
      </x:c>
      <x:c r="CN15438" t="str">
        <x:v>H92</x:v>
      </x:c>
      <x:c r="CO15438" t="n">
        <x:f>IFERROR(IF(AND(TYPE('Workbook_Formula_Guard'!B1462)=TYPE(CN15438),ISBLANK('Workbook_Formula_Guard'!B1462)=ISBLANK(CN15438),EXACT('Workbook_Formula_Guard'!B1462,CN15438)),0,1),1)</x:f>
        <x:v>0</x:v>
      </x:c>
    </x:row>
    <x:row r="15439">
      <x:c r="CL15439" t="str">
        <x:v>Workbook_Formula_Guard</x:v>
      </x:c>
      <x:c r="CM15439" t="str">
        <x:v>C1462</x:v>
      </x:c>
      <x:c r="CN15439" t="str">
        <x:v>F:=IF(AND(OR(B92="A",B92="B"),LEFT(D92,1)="U",LEFT(E92,1)="D"),B92&amp;"|"&amp;D92&amp;"|"&amp;E92,"")</x:v>
      </x:c>
      <x:c r="CO15439" t="n">
        <x:f>IFERROR(IF(AND(TYPE('Workbook_Formula_Guard'!C1462)=TYPE(CN15439),ISBLANK('Workbook_Formula_Guard'!C1462)=ISBLANK(CN15439),EXACT('Workbook_Formula_Guard'!C1462,CN15439)),0,1),1)</x:f>
        <x:v>0</x:v>
      </x:c>
    </x:row>
    <x:row r="15440">
      <x:c r="CL15440" t="str">
        <x:v>Workbook_Formula_Guard</x:v>
      </x:c>
      <x:c r="CM15440" t="str">
        <x:v>A1463</x:v>
      </x:c>
      <x:c r="CN15440" t="str">
        <x:v>Subgroup_Overrides</x:v>
      </x:c>
      <x:c r="CO15440" t="n">
        <x:f>IFERROR(IF(AND(TYPE('Workbook_Formula_Guard'!A1463)=TYPE(CN15440),ISBLANK('Workbook_Formula_Guard'!A1463)=ISBLANK(CN15440),EXACT('Workbook_Formula_Guard'!A1463,CN15440)),0,1),1)</x:f>
        <x:v>0</x:v>
      </x:c>
    </x:row>
    <x:row r="15441">
      <x:c r="CL15441" t="str">
        <x:v>Workbook_Formula_Guard</x:v>
      </x:c>
      <x:c r="CM15441" t="str">
        <x:v>B1463</x:v>
      </x:c>
      <x:c r="CN15441" t="str">
        <x:v>H93</x:v>
      </x:c>
      <x:c r="CO15441" t="n">
        <x:f>IFERROR(IF(AND(TYPE('Workbook_Formula_Guard'!B1463)=TYPE(CN15441),ISBLANK('Workbook_Formula_Guard'!B1463)=ISBLANK(CN15441),EXACT('Workbook_Formula_Guard'!B1463,CN15441)),0,1),1)</x:f>
        <x:v>0</x:v>
      </x:c>
    </x:row>
    <x:row r="15442">
      <x:c r="CL15442" t="str">
        <x:v>Workbook_Formula_Guard</x:v>
      </x:c>
      <x:c r="CM15442" t="str">
        <x:v>C1463</x:v>
      </x:c>
      <x:c r="CN15442" t="str">
        <x:v>F:=IF(AND(OR(B93="A",B93="B"),LEFT(D93,1)="U",LEFT(E93,1)="D"),B93&amp;"|"&amp;D93&amp;"|"&amp;E93,"")</x:v>
      </x:c>
      <x:c r="CO15442" t="n">
        <x:f>IFERROR(IF(AND(TYPE('Workbook_Formula_Guard'!C1463)=TYPE(CN15442),ISBLANK('Workbook_Formula_Guard'!C1463)=ISBLANK(CN15442),EXACT('Workbook_Formula_Guard'!C1463,CN15442)),0,1),1)</x:f>
        <x:v>0</x:v>
      </x:c>
    </x:row>
    <x:row r="15443">
      <x:c r="CL15443" t="str">
        <x:v>Workbook_Formula_Guard</x:v>
      </x:c>
      <x:c r="CM15443" t="str">
        <x:v>A1464</x:v>
      </x:c>
      <x:c r="CN15443" t="str">
        <x:v>Subgroup_Overrides</x:v>
      </x:c>
      <x:c r="CO15443" t="n">
        <x:f>IFERROR(IF(AND(TYPE('Workbook_Formula_Guard'!A1464)=TYPE(CN15443),ISBLANK('Workbook_Formula_Guard'!A1464)=ISBLANK(CN15443),EXACT('Workbook_Formula_Guard'!A1464,CN15443)),0,1),1)</x:f>
        <x:v>0</x:v>
      </x:c>
    </x:row>
    <x:row r="15444">
      <x:c r="CL15444" t="str">
        <x:v>Workbook_Formula_Guard</x:v>
      </x:c>
      <x:c r="CM15444" t="str">
        <x:v>B1464</x:v>
      </x:c>
      <x:c r="CN15444" t="str">
        <x:v>H94</x:v>
      </x:c>
      <x:c r="CO15444" t="n">
        <x:f>IFERROR(IF(AND(TYPE('Workbook_Formula_Guard'!B1464)=TYPE(CN15444),ISBLANK('Workbook_Formula_Guard'!B1464)=ISBLANK(CN15444),EXACT('Workbook_Formula_Guard'!B1464,CN15444)),0,1),1)</x:f>
        <x:v>0</x:v>
      </x:c>
    </x:row>
    <x:row r="15445">
      <x:c r="CL15445" t="str">
        <x:v>Workbook_Formula_Guard</x:v>
      </x:c>
      <x:c r="CM15445" t="str">
        <x:v>C1464</x:v>
      </x:c>
      <x:c r="CN15445" t="str">
        <x:v>F:=IF(AND(OR(B94="A",B94="B"),LEFT(D94,1)="U",LEFT(E94,1)="D"),B94&amp;"|"&amp;D94&amp;"|"&amp;E94,"")</x:v>
      </x:c>
      <x:c r="CO15445" t="n">
        <x:f>IFERROR(IF(AND(TYPE('Workbook_Formula_Guard'!C1464)=TYPE(CN15445),ISBLANK('Workbook_Formula_Guard'!C1464)=ISBLANK(CN15445),EXACT('Workbook_Formula_Guard'!C1464,CN15445)),0,1),1)</x:f>
        <x:v>0</x:v>
      </x:c>
    </x:row>
    <x:row r="15446">
      <x:c r="CL15446" t="str">
        <x:v>Workbook_Formula_Guard</x:v>
      </x:c>
      <x:c r="CM15446" t="str">
        <x:v>A1465</x:v>
      </x:c>
      <x:c r="CN15446" t="str">
        <x:v>Subgroup_Overrides</x:v>
      </x:c>
      <x:c r="CO15446" t="n">
        <x:f>IFERROR(IF(AND(TYPE('Workbook_Formula_Guard'!A1465)=TYPE(CN15446),ISBLANK('Workbook_Formula_Guard'!A1465)=ISBLANK(CN15446),EXACT('Workbook_Formula_Guard'!A1465,CN15446)),0,1),1)</x:f>
        <x:v>0</x:v>
      </x:c>
    </x:row>
    <x:row r="15447">
      <x:c r="CL15447" t="str">
        <x:v>Workbook_Formula_Guard</x:v>
      </x:c>
      <x:c r="CM15447" t="str">
        <x:v>B1465</x:v>
      </x:c>
      <x:c r="CN15447" t="str">
        <x:v>H95</x:v>
      </x:c>
      <x:c r="CO15447" t="n">
        <x:f>IFERROR(IF(AND(TYPE('Workbook_Formula_Guard'!B1465)=TYPE(CN15447),ISBLANK('Workbook_Formula_Guard'!B1465)=ISBLANK(CN15447),EXACT('Workbook_Formula_Guard'!B1465,CN15447)),0,1),1)</x:f>
        <x:v>0</x:v>
      </x:c>
    </x:row>
    <x:row r="15448">
      <x:c r="CL15448" t="str">
        <x:v>Workbook_Formula_Guard</x:v>
      </x:c>
      <x:c r="CM15448" t="str">
        <x:v>C1465</x:v>
      </x:c>
      <x:c r="CN15448" t="str">
        <x:v>F:=IF(AND(OR(B95="A",B95="B"),LEFT(D95,1)="U",LEFT(E95,1)="D"),B95&amp;"|"&amp;D95&amp;"|"&amp;E95,"")</x:v>
      </x:c>
      <x:c r="CO15448" t="n">
        <x:f>IFERROR(IF(AND(TYPE('Workbook_Formula_Guard'!C1465)=TYPE(CN15448),ISBLANK('Workbook_Formula_Guard'!C1465)=ISBLANK(CN15448),EXACT('Workbook_Formula_Guard'!C1465,CN15448)),0,1),1)</x:f>
        <x:v>0</x:v>
      </x:c>
    </x:row>
    <x:row r="15449">
      <x:c r="CL15449" t="str">
        <x:v>Workbook_Formula_Guard</x:v>
      </x:c>
      <x:c r="CM15449" t="str">
        <x:v>A1466</x:v>
      </x:c>
      <x:c r="CN15449" t="str">
        <x:v>Subgroup_Overrides</x:v>
      </x:c>
      <x:c r="CO15449" t="n">
        <x:f>IFERROR(IF(AND(TYPE('Workbook_Formula_Guard'!A1466)=TYPE(CN15449),ISBLANK('Workbook_Formula_Guard'!A1466)=ISBLANK(CN15449),EXACT('Workbook_Formula_Guard'!A1466,CN15449)),0,1),1)</x:f>
        <x:v>0</x:v>
      </x:c>
    </x:row>
    <x:row r="15450">
      <x:c r="CL15450" t="str">
        <x:v>Workbook_Formula_Guard</x:v>
      </x:c>
      <x:c r="CM15450" t="str">
        <x:v>B1466</x:v>
      </x:c>
      <x:c r="CN15450" t="str">
        <x:v>H96</x:v>
      </x:c>
      <x:c r="CO15450" t="n">
        <x:f>IFERROR(IF(AND(TYPE('Workbook_Formula_Guard'!B1466)=TYPE(CN15450),ISBLANK('Workbook_Formula_Guard'!B1466)=ISBLANK(CN15450),EXACT('Workbook_Formula_Guard'!B1466,CN15450)),0,1),1)</x:f>
        <x:v>0</x:v>
      </x:c>
    </x:row>
    <x:row r="15451">
      <x:c r="CL15451" t="str">
        <x:v>Workbook_Formula_Guard</x:v>
      </x:c>
      <x:c r="CM15451" t="str">
        <x:v>C1466</x:v>
      </x:c>
      <x:c r="CN15451" t="str">
        <x:v>F:=IF(AND(OR(B96="A",B96="B"),LEFT(D96,1)="U",LEFT(E96,1)="D"),B96&amp;"|"&amp;D96&amp;"|"&amp;E96,"")</x:v>
      </x:c>
      <x:c r="CO15451" t="n">
        <x:f>IFERROR(IF(AND(TYPE('Workbook_Formula_Guard'!C1466)=TYPE(CN15451),ISBLANK('Workbook_Formula_Guard'!C1466)=ISBLANK(CN15451),EXACT('Workbook_Formula_Guard'!C1466,CN15451)),0,1),1)</x:f>
        <x:v>0</x:v>
      </x:c>
    </x:row>
    <x:row r="15452">
      <x:c r="CL15452" t="str">
        <x:v>Workbook_Formula_Guard</x:v>
      </x:c>
      <x:c r="CM15452" t="str">
        <x:v>A1467</x:v>
      </x:c>
      <x:c r="CN15452" t="str">
        <x:v>Subgroup_Overrides</x:v>
      </x:c>
      <x:c r="CO15452" t="n">
        <x:f>IFERROR(IF(AND(TYPE('Workbook_Formula_Guard'!A1467)=TYPE(CN15452),ISBLANK('Workbook_Formula_Guard'!A1467)=ISBLANK(CN15452),EXACT('Workbook_Formula_Guard'!A1467,CN15452)),0,1),1)</x:f>
        <x:v>0</x:v>
      </x:c>
    </x:row>
    <x:row r="15453">
      <x:c r="CL15453" t="str">
        <x:v>Workbook_Formula_Guard</x:v>
      </x:c>
      <x:c r="CM15453" t="str">
        <x:v>B1467</x:v>
      </x:c>
      <x:c r="CN15453" t="str">
        <x:v>H97</x:v>
      </x:c>
      <x:c r="CO15453" t="n">
        <x:f>IFERROR(IF(AND(TYPE('Workbook_Formula_Guard'!B1467)=TYPE(CN15453),ISBLANK('Workbook_Formula_Guard'!B1467)=ISBLANK(CN15453),EXACT('Workbook_Formula_Guard'!B1467,CN15453)),0,1),1)</x:f>
        <x:v>0</x:v>
      </x:c>
    </x:row>
    <x:row r="15454">
      <x:c r="CL15454" t="str">
        <x:v>Workbook_Formula_Guard</x:v>
      </x:c>
      <x:c r="CM15454" t="str">
        <x:v>C1467</x:v>
      </x:c>
      <x:c r="CN15454" t="str">
        <x:v>F:=IF(AND(OR(B97="A",B97="B"),LEFT(D97,1)="U",LEFT(E97,1)="D"),B97&amp;"|"&amp;D97&amp;"|"&amp;E97,"")</x:v>
      </x:c>
      <x:c r="CO15454" t="n">
        <x:f>IFERROR(IF(AND(TYPE('Workbook_Formula_Guard'!C1467)=TYPE(CN15454),ISBLANK('Workbook_Formula_Guard'!C1467)=ISBLANK(CN15454),EXACT('Workbook_Formula_Guard'!C1467,CN15454)),0,1),1)</x:f>
        <x:v>0</x:v>
      </x:c>
    </x:row>
    <x:row r="15455">
      <x:c r="CL15455" t="str">
        <x:v>Workbook_Formula_Guard</x:v>
      </x:c>
      <x:c r="CM15455" t="str">
        <x:v>A1468</x:v>
      </x:c>
      <x:c r="CN15455" t="str">
        <x:v>Subgroup_Overrides</x:v>
      </x:c>
      <x:c r="CO15455" t="n">
        <x:f>IFERROR(IF(AND(TYPE('Workbook_Formula_Guard'!A1468)=TYPE(CN15455),ISBLANK('Workbook_Formula_Guard'!A1468)=ISBLANK(CN15455),EXACT('Workbook_Formula_Guard'!A1468,CN15455)),0,1),1)</x:f>
        <x:v>0</x:v>
      </x:c>
    </x:row>
    <x:row r="15456">
      <x:c r="CL15456" t="str">
        <x:v>Workbook_Formula_Guard</x:v>
      </x:c>
      <x:c r="CM15456" t="str">
        <x:v>B1468</x:v>
      </x:c>
      <x:c r="CN15456" t="str">
        <x:v>H98</x:v>
      </x:c>
      <x:c r="CO15456" t="n">
        <x:f>IFERROR(IF(AND(TYPE('Workbook_Formula_Guard'!B1468)=TYPE(CN15456),ISBLANK('Workbook_Formula_Guard'!B1468)=ISBLANK(CN15456),EXACT('Workbook_Formula_Guard'!B1468,CN15456)),0,1),1)</x:f>
        <x:v>0</x:v>
      </x:c>
    </x:row>
    <x:row r="15457">
      <x:c r="CL15457" t="str">
        <x:v>Workbook_Formula_Guard</x:v>
      </x:c>
      <x:c r="CM15457" t="str">
        <x:v>C1468</x:v>
      </x:c>
      <x:c r="CN15457" t="str">
        <x:v>F:=IF(AND(OR(B98="A",B98="B"),LEFT(D98,1)="U",LEFT(E98,1)="D"),B98&amp;"|"&amp;D98&amp;"|"&amp;E98,"")</x:v>
      </x:c>
      <x:c r="CO15457" t="n">
        <x:f>IFERROR(IF(AND(TYPE('Workbook_Formula_Guard'!C1468)=TYPE(CN15457),ISBLANK('Workbook_Formula_Guard'!C1468)=ISBLANK(CN15457),EXACT('Workbook_Formula_Guard'!C1468,CN15457)),0,1),1)</x:f>
        <x:v>0</x:v>
      </x:c>
    </x:row>
    <x:row r="15458">
      <x:c r="CL15458" t="str">
        <x:v>Workbook_Formula_Guard</x:v>
      </x:c>
      <x:c r="CM15458" t="str">
        <x:v>A1469</x:v>
      </x:c>
      <x:c r="CN15458" t="str">
        <x:v>Subgroup_Overrides</x:v>
      </x:c>
      <x:c r="CO15458" t="n">
        <x:f>IFERROR(IF(AND(TYPE('Workbook_Formula_Guard'!A1469)=TYPE(CN15458),ISBLANK('Workbook_Formula_Guard'!A1469)=ISBLANK(CN15458),EXACT('Workbook_Formula_Guard'!A1469,CN15458)),0,1),1)</x:f>
        <x:v>0</x:v>
      </x:c>
    </x:row>
    <x:row r="15459">
      <x:c r="CL15459" t="str">
        <x:v>Workbook_Formula_Guard</x:v>
      </x:c>
      <x:c r="CM15459" t="str">
        <x:v>B1469</x:v>
      </x:c>
      <x:c r="CN15459" t="str">
        <x:v>H99</x:v>
      </x:c>
      <x:c r="CO15459" t="n">
        <x:f>IFERROR(IF(AND(TYPE('Workbook_Formula_Guard'!B1469)=TYPE(CN15459),ISBLANK('Workbook_Formula_Guard'!B1469)=ISBLANK(CN15459),EXACT('Workbook_Formula_Guard'!B1469,CN15459)),0,1),1)</x:f>
        <x:v>0</x:v>
      </x:c>
    </x:row>
    <x:row r="15460">
      <x:c r="CL15460" t="str">
        <x:v>Workbook_Formula_Guard</x:v>
      </x:c>
      <x:c r="CM15460" t="str">
        <x:v>C1469</x:v>
      </x:c>
      <x:c r="CN15460" t="str">
        <x:v>F:=IF(AND(OR(B99="A",B99="B"),LEFT(D99,1)="U",LEFT(E99,1)="D"),B99&amp;"|"&amp;D99&amp;"|"&amp;E99,"")</x:v>
      </x:c>
      <x:c r="CO15460" t="n">
        <x:f>IFERROR(IF(AND(TYPE('Workbook_Formula_Guard'!C1469)=TYPE(CN15460),ISBLANK('Workbook_Formula_Guard'!C1469)=ISBLANK(CN15460),EXACT('Workbook_Formula_Guard'!C1469,CN15460)),0,1),1)</x:f>
        <x:v>0</x:v>
      </x:c>
    </x:row>
    <x:row r="15461">
      <x:c r="CL15461" t="str">
        <x:v>Workbook_Formula_Guard</x:v>
      </x:c>
      <x:c r="CM15461" t="str">
        <x:v>A1470</x:v>
      </x:c>
      <x:c r="CN15461" t="str">
        <x:v>Subgroup_Overrides</x:v>
      </x:c>
      <x:c r="CO15461" t="n">
        <x:f>IFERROR(IF(AND(TYPE('Workbook_Formula_Guard'!A1470)=TYPE(CN15461),ISBLANK('Workbook_Formula_Guard'!A1470)=ISBLANK(CN15461),EXACT('Workbook_Formula_Guard'!A1470,CN15461)),0,1),1)</x:f>
        <x:v>0</x:v>
      </x:c>
    </x:row>
    <x:row r="15462">
      <x:c r="CL15462" t="str">
        <x:v>Workbook_Formula_Guard</x:v>
      </x:c>
      <x:c r="CM15462" t="str">
        <x:v>B1470</x:v>
      </x:c>
      <x:c r="CN15462" t="str">
        <x:v>H100</x:v>
      </x:c>
      <x:c r="CO15462" t="n">
        <x:f>IFERROR(IF(AND(TYPE('Workbook_Formula_Guard'!B1470)=TYPE(CN15462),ISBLANK('Workbook_Formula_Guard'!B1470)=ISBLANK(CN15462),EXACT('Workbook_Formula_Guard'!B1470,CN15462)),0,1),1)</x:f>
        <x:v>0</x:v>
      </x:c>
    </x:row>
    <x:row r="15463">
      <x:c r="CL15463" t="str">
        <x:v>Workbook_Formula_Guard</x:v>
      </x:c>
      <x:c r="CM15463" t="str">
        <x:v>C1470</x:v>
      </x:c>
      <x:c r="CN15463" t="str">
        <x:v>F:=IF(AND(OR(B100="A",B100="B"),LEFT(D100,1)="U",LEFT(E100,1)="D"),B100&amp;"|"&amp;D100&amp;"|"&amp;E100,"")</x:v>
      </x:c>
      <x:c r="CO15463" t="n">
        <x:f>IFERROR(IF(AND(TYPE('Workbook_Formula_Guard'!C1470)=TYPE(CN15463),ISBLANK('Workbook_Formula_Guard'!C1470)=ISBLANK(CN15463),EXACT('Workbook_Formula_Guard'!C1470,CN15463)),0,1),1)</x:f>
        <x:v>0</x:v>
      </x:c>
    </x:row>
    <x:row r="15464">
      <x:c r="CL15464" t="str">
        <x:v>Workbook_Formula_Guard</x:v>
      </x:c>
      <x:c r="CM15464" t="str">
        <x:v>A1471</x:v>
      </x:c>
      <x:c r="CN15464" t="str">
        <x:v>ProjectionPreRegistration</x:v>
      </x:c>
      <x:c r="CO15464" t="n">
        <x:f>IFERROR(IF(AND(TYPE('Workbook_Formula_Guard'!A1471)=TYPE(CN15464),ISBLANK('Workbook_Formula_Guard'!A1471)=ISBLANK(CN15464),EXACT('Workbook_Formula_Guard'!A1471,CN15464)),0,1),1)</x:f>
        <x:v>0</x:v>
      </x:c>
    </x:row>
    <x:row r="15465">
      <x:c r="CL15465" t="str">
        <x:v>Workbook_Formula_Guard</x:v>
      </x:c>
      <x:c r="CM15465" t="str">
        <x:v>B1471</x:v>
      </x:c>
      <x:c r="CN15465" t="str">
        <x:v>F5</x:v>
      </x:c>
      <x:c r="CO15465" t="n">
        <x:f>IFERROR(IF(AND(TYPE('Workbook_Formula_Guard'!B1471)=TYPE(CN15465),ISBLANK('Workbook_Formula_Guard'!B1471)=ISBLANK(CN15465),EXACT('Workbook_Formula_Guard'!B1471,CN15465)),0,1),1)</x:f>
        <x:v>0</x:v>
      </x:c>
    </x:row>
    <x:row r="15466">
      <x:c r="CL15466" t="str">
        <x:v>Workbook_Formula_Guard</x:v>
      </x:c>
      <x:c r="CM15466" t="str">
        <x:v>C1471</x:v>
      </x:c>
      <x:c r="CN15466" t="str">
        <x:v>F:=IF(AND(TYPE(B5)=TYPE(E5),ISBLANK(B5)=ISBLANK(E5),EXACT(B5,E5)),"MATCH","MISMATCH")</x:v>
      </x:c>
      <x:c r="CO15466" t="n">
        <x:f>IFERROR(IF(AND(TYPE('Workbook_Formula_Guard'!C1471)=TYPE(CN15466),ISBLANK('Workbook_Formula_Guard'!C1471)=ISBLANK(CN15466),EXACT('Workbook_Formula_Guard'!C1471,CN15466)),0,1),1)</x:f>
        <x:v>0</x:v>
      </x:c>
    </x:row>
    <x:row r="15467">
      <x:c r="CL15467" t="str">
        <x:v>Workbook_Formula_Guard</x:v>
      </x:c>
      <x:c r="CM15467" t="str">
        <x:v>A1472</x:v>
      </x:c>
      <x:c r="CN15467" t="str">
        <x:v>ProjectionPreRegistration</x:v>
      </x:c>
      <x:c r="CO15467" t="n">
        <x:f>IFERROR(IF(AND(TYPE('Workbook_Formula_Guard'!A1472)=TYPE(CN15467),ISBLANK('Workbook_Formula_Guard'!A1472)=ISBLANK(CN15467),EXACT('Workbook_Formula_Guard'!A1472,CN15467)),0,1),1)</x:f>
        <x:v>0</x:v>
      </x:c>
    </x:row>
    <x:row r="15468">
      <x:c r="CL15468" t="str">
        <x:v>Workbook_Formula_Guard</x:v>
      </x:c>
      <x:c r="CM15468" t="str">
        <x:v>B1472</x:v>
      </x:c>
      <x:c r="CN15468" t="str">
        <x:v>F6</x:v>
      </x:c>
      <x:c r="CO15468" t="n">
        <x:f>IFERROR(IF(AND(TYPE('Workbook_Formula_Guard'!B1472)=TYPE(CN15468),ISBLANK('Workbook_Formula_Guard'!B1472)=ISBLANK(CN15468),EXACT('Workbook_Formula_Guard'!B1472,CN15468)),0,1),1)</x:f>
        <x:v>0</x:v>
      </x:c>
    </x:row>
    <x:row r="15469">
      <x:c r="CL15469" t="str">
        <x:v>Workbook_Formula_Guard</x:v>
      </x:c>
      <x:c r="CM15469" t="str">
        <x:v>C1472</x:v>
      </x:c>
      <x:c r="CN15469" t="str">
        <x:v>F:=IF(AND(TYPE(B6)=TYPE(E6),ISBLANK(B6)=ISBLANK(E6),EXACT(B6,E6)),"MATCH","MISMATCH")</x:v>
      </x:c>
      <x:c r="CO15469" t="n">
        <x:f>IFERROR(IF(AND(TYPE('Workbook_Formula_Guard'!C1472)=TYPE(CN15469),ISBLANK('Workbook_Formula_Guard'!C1472)=ISBLANK(CN15469),EXACT('Workbook_Formula_Guard'!C1472,CN15469)),0,1),1)</x:f>
        <x:v>0</x:v>
      </x:c>
    </x:row>
    <x:row r="15470">
      <x:c r="CL15470" t="str">
        <x:v>Workbook_Formula_Guard</x:v>
      </x:c>
      <x:c r="CM15470" t="str">
        <x:v>A1473</x:v>
      </x:c>
      <x:c r="CN15470" t="str">
        <x:v>ProjectionPreRegistration</x:v>
      </x:c>
      <x:c r="CO15470" t="n">
        <x:f>IFERROR(IF(AND(TYPE('Workbook_Formula_Guard'!A1473)=TYPE(CN15470),ISBLANK('Workbook_Formula_Guard'!A1473)=ISBLANK(CN15470),EXACT('Workbook_Formula_Guard'!A1473,CN15470)),0,1),1)</x:f>
        <x:v>0</x:v>
      </x:c>
    </x:row>
    <x:row r="15471">
      <x:c r="CL15471" t="str">
        <x:v>Workbook_Formula_Guard</x:v>
      </x:c>
      <x:c r="CM15471" t="str">
        <x:v>B1473</x:v>
      </x:c>
      <x:c r="CN15471" t="str">
        <x:v>F7</x:v>
      </x:c>
      <x:c r="CO15471" t="n">
        <x:f>IFERROR(IF(AND(TYPE('Workbook_Formula_Guard'!B1473)=TYPE(CN15471),ISBLANK('Workbook_Formula_Guard'!B1473)=ISBLANK(CN15471),EXACT('Workbook_Formula_Guard'!B1473,CN15471)),0,1),1)</x:f>
        <x:v>0</x:v>
      </x:c>
    </x:row>
    <x:row r="15472">
      <x:c r="CL15472" t="str">
        <x:v>Workbook_Formula_Guard</x:v>
      </x:c>
      <x:c r="CM15472" t="str">
        <x:v>C1473</x:v>
      </x:c>
      <x:c r="CN15472" t="str">
        <x:v>F:=IF(AND(TYPE(B7)=TYPE(E7),ISBLANK(B7)=ISBLANK(E7),EXACT(B7,E7)),"MATCH","MISMATCH")</x:v>
      </x:c>
      <x:c r="CO15472" t="n">
        <x:f>IFERROR(IF(AND(TYPE('Workbook_Formula_Guard'!C1473)=TYPE(CN15472),ISBLANK('Workbook_Formula_Guard'!C1473)=ISBLANK(CN15472),EXACT('Workbook_Formula_Guard'!C1473,CN15472)),0,1),1)</x:f>
        <x:v>0</x:v>
      </x:c>
    </x:row>
    <x:row r="15473">
      <x:c r="CL15473" t="str">
        <x:v>Workbook_Formula_Guard</x:v>
      </x:c>
      <x:c r="CM15473" t="str">
        <x:v>A1474</x:v>
      </x:c>
      <x:c r="CN15473" t="str">
        <x:v>ProjectionPreRegistration</x:v>
      </x:c>
      <x:c r="CO15473" t="n">
        <x:f>IFERROR(IF(AND(TYPE('Workbook_Formula_Guard'!A1474)=TYPE(CN15473),ISBLANK('Workbook_Formula_Guard'!A1474)=ISBLANK(CN15473),EXACT('Workbook_Formula_Guard'!A1474,CN15473)),0,1),1)</x:f>
        <x:v>0</x:v>
      </x:c>
    </x:row>
    <x:row r="15474">
      <x:c r="CL15474" t="str">
        <x:v>Workbook_Formula_Guard</x:v>
      </x:c>
      <x:c r="CM15474" t="str">
        <x:v>B1474</x:v>
      </x:c>
      <x:c r="CN15474" t="str">
        <x:v>F8</x:v>
      </x:c>
      <x:c r="CO15474" t="n">
        <x:f>IFERROR(IF(AND(TYPE('Workbook_Formula_Guard'!B1474)=TYPE(CN15474),ISBLANK('Workbook_Formula_Guard'!B1474)=ISBLANK(CN15474),EXACT('Workbook_Formula_Guard'!B1474,CN15474)),0,1),1)</x:f>
        <x:v>0</x:v>
      </x:c>
    </x:row>
    <x:row r="15475">
      <x:c r="CL15475" t="str">
        <x:v>Workbook_Formula_Guard</x:v>
      </x:c>
      <x:c r="CM15475" t="str">
        <x:v>C1474</x:v>
      </x:c>
      <x:c r="CN15475" t="str">
        <x:v>F:=IF(AND(TYPE(B8)=TYPE(E8),ISBLANK(B8)=ISBLANK(E8),EXACT(B8,E8)),"MATCH","MISMATCH")</x:v>
      </x:c>
      <x:c r="CO15475" t="n">
        <x:f>IFERROR(IF(AND(TYPE('Workbook_Formula_Guard'!C1474)=TYPE(CN15475),ISBLANK('Workbook_Formula_Guard'!C1474)=ISBLANK(CN15475),EXACT('Workbook_Formula_Guard'!C1474,CN15475)),0,1),1)</x:f>
        <x:v>0</x:v>
      </x:c>
    </x:row>
    <x:row r="15476">
      <x:c r="CL15476" t="str">
        <x:v>Workbook_Formula_Guard</x:v>
      </x:c>
      <x:c r="CM15476" t="str">
        <x:v>A1475</x:v>
      </x:c>
      <x:c r="CN15476" t="str">
        <x:v>ProjectionPreRegistration</x:v>
      </x:c>
      <x:c r="CO15476" t="n">
        <x:f>IFERROR(IF(AND(TYPE('Workbook_Formula_Guard'!A1475)=TYPE(CN15476),ISBLANK('Workbook_Formula_Guard'!A1475)=ISBLANK(CN15476),EXACT('Workbook_Formula_Guard'!A1475,CN15476)),0,1),1)</x:f>
        <x:v>0</x:v>
      </x:c>
    </x:row>
    <x:row r="15477">
      <x:c r="CL15477" t="str">
        <x:v>Workbook_Formula_Guard</x:v>
      </x:c>
      <x:c r="CM15477" t="str">
        <x:v>B1475</x:v>
      </x:c>
      <x:c r="CN15477" t="str">
        <x:v>F9</x:v>
      </x:c>
      <x:c r="CO15477" t="n">
        <x:f>IFERROR(IF(AND(TYPE('Workbook_Formula_Guard'!B1475)=TYPE(CN15477),ISBLANK('Workbook_Formula_Guard'!B1475)=ISBLANK(CN15477),EXACT('Workbook_Formula_Guard'!B1475,CN15477)),0,1),1)</x:f>
        <x:v>0</x:v>
      </x:c>
    </x:row>
    <x:row r="15478">
      <x:c r="CL15478" t="str">
        <x:v>Workbook_Formula_Guard</x:v>
      </x:c>
      <x:c r="CM15478" t="str">
        <x:v>C1475</x:v>
      </x:c>
      <x:c r="CN15478" t="str">
        <x:v>F:=IF(AND(TYPE(B9)=TYPE(E9),ISBLANK(B9)=ISBLANK(E9),EXACT(B9,E9)),"MATCH","MISMATCH")</x:v>
      </x:c>
      <x:c r="CO15478" t="n">
        <x:f>IFERROR(IF(AND(TYPE('Workbook_Formula_Guard'!C1475)=TYPE(CN15478),ISBLANK('Workbook_Formula_Guard'!C1475)=ISBLANK(CN15478),EXACT('Workbook_Formula_Guard'!C1475,CN15478)),0,1),1)</x:f>
        <x:v>0</x:v>
      </x:c>
    </x:row>
    <x:row r="15479">
      <x:c r="CL15479" t="str">
        <x:v>Workbook_Formula_Guard</x:v>
      </x:c>
      <x:c r="CM15479" t="str">
        <x:v>A1476</x:v>
      </x:c>
      <x:c r="CN15479" t="str">
        <x:v>ProjectionPreRegistration</x:v>
      </x:c>
      <x:c r="CO15479" t="n">
        <x:f>IFERROR(IF(AND(TYPE('Workbook_Formula_Guard'!A1476)=TYPE(CN15479),ISBLANK('Workbook_Formula_Guard'!A1476)=ISBLANK(CN15479),EXACT('Workbook_Formula_Guard'!A1476,CN15479)),0,1),1)</x:f>
        <x:v>0</x:v>
      </x:c>
    </x:row>
    <x:row r="15480">
      <x:c r="CL15480" t="str">
        <x:v>Workbook_Formula_Guard</x:v>
      </x:c>
      <x:c r="CM15480" t="str">
        <x:v>B1476</x:v>
      </x:c>
      <x:c r="CN15480" t="str">
        <x:v>F10</x:v>
      </x:c>
      <x:c r="CO15480" t="n">
        <x:f>IFERROR(IF(AND(TYPE('Workbook_Formula_Guard'!B1476)=TYPE(CN15480),ISBLANK('Workbook_Formula_Guard'!B1476)=ISBLANK(CN15480),EXACT('Workbook_Formula_Guard'!B1476,CN15480)),0,1),1)</x:f>
        <x:v>0</x:v>
      </x:c>
    </x:row>
    <x:row r="15481">
      <x:c r="CL15481" t="str">
        <x:v>Workbook_Formula_Guard</x:v>
      </x:c>
      <x:c r="CM15481" t="str">
        <x:v>C1476</x:v>
      </x:c>
      <x:c r="CN15481" t="str">
        <x:v>F:=IF(AND(TYPE(B10)=TYPE(E10),ISBLANK(B10)=ISBLANK(E10),EXACT(B10,E10)),"MATCH","MISMATCH")</x:v>
      </x:c>
      <x:c r="CO15481" t="n">
        <x:f>IFERROR(IF(AND(TYPE('Workbook_Formula_Guard'!C1476)=TYPE(CN15481),ISBLANK('Workbook_Formula_Guard'!C1476)=ISBLANK(CN15481),EXACT('Workbook_Formula_Guard'!C1476,CN15481)),0,1),1)</x:f>
        <x:v>0</x:v>
      </x:c>
    </x:row>
    <x:row r="15482">
      <x:c r="CL15482" t="str">
        <x:v>Workbook_Formula_Guard</x:v>
      </x:c>
      <x:c r="CM15482" t="str">
        <x:v>A1477</x:v>
      </x:c>
      <x:c r="CN15482" t="str">
        <x:v>ProjectionPreRegistration</x:v>
      </x:c>
      <x:c r="CO15482" t="n">
        <x:f>IFERROR(IF(AND(TYPE('Workbook_Formula_Guard'!A1477)=TYPE(CN15482),ISBLANK('Workbook_Formula_Guard'!A1477)=ISBLANK(CN15482),EXACT('Workbook_Formula_Guard'!A1477,CN15482)),0,1),1)</x:f>
        <x:v>0</x:v>
      </x:c>
    </x:row>
    <x:row r="15483">
      <x:c r="CL15483" t="str">
        <x:v>Workbook_Formula_Guard</x:v>
      </x:c>
      <x:c r="CM15483" t="str">
        <x:v>B1477</x:v>
      </x:c>
      <x:c r="CN15483" t="str">
        <x:v>F11</x:v>
      </x:c>
      <x:c r="CO15483" t="n">
        <x:f>IFERROR(IF(AND(TYPE('Workbook_Formula_Guard'!B1477)=TYPE(CN15483),ISBLANK('Workbook_Formula_Guard'!B1477)=ISBLANK(CN15483),EXACT('Workbook_Formula_Guard'!B1477,CN15483)),0,1),1)</x:f>
        <x:v>0</x:v>
      </x:c>
    </x:row>
    <x:row r="15484">
      <x:c r="CL15484" t="str">
        <x:v>Workbook_Formula_Guard</x:v>
      </x:c>
      <x:c r="CM15484" t="str">
        <x:v>C1477</x:v>
      </x:c>
      <x:c r="CN15484" t="str">
        <x:v>F:=IF(AND(TYPE(B11)=TYPE(E11),ISBLANK(B11)=ISBLANK(E11),EXACT(B11,E11)),"MATCH","MISMATCH")</x:v>
      </x:c>
      <x:c r="CO15484" t="n">
        <x:f>IFERROR(IF(AND(TYPE('Workbook_Formula_Guard'!C1477)=TYPE(CN15484),ISBLANK('Workbook_Formula_Guard'!C1477)=ISBLANK(CN15484),EXACT('Workbook_Formula_Guard'!C1477,CN15484)),0,1),1)</x:f>
        <x:v>0</x:v>
      </x:c>
    </x:row>
    <x:row r="15485">
      <x:c r="CL15485" t="str">
        <x:v>Workbook_Formula_Guard</x:v>
      </x:c>
      <x:c r="CM15485" t="str">
        <x:v>A1478</x:v>
      </x:c>
      <x:c r="CN15485" t="str">
        <x:v>ProjectionPreRegistration</x:v>
      </x:c>
      <x:c r="CO15485" t="n">
        <x:f>IFERROR(IF(AND(TYPE('Workbook_Formula_Guard'!A1478)=TYPE(CN15485),ISBLANK('Workbook_Formula_Guard'!A1478)=ISBLANK(CN15485),EXACT('Workbook_Formula_Guard'!A1478,CN15485)),0,1),1)</x:f>
        <x:v>0</x:v>
      </x:c>
    </x:row>
    <x:row r="15486">
      <x:c r="CL15486" t="str">
        <x:v>Workbook_Formula_Guard</x:v>
      </x:c>
      <x:c r="CM15486" t="str">
        <x:v>B1478</x:v>
      </x:c>
      <x:c r="CN15486" t="str">
        <x:v>F12</x:v>
      </x:c>
      <x:c r="CO15486" t="n">
        <x:f>IFERROR(IF(AND(TYPE('Workbook_Formula_Guard'!B1478)=TYPE(CN15486),ISBLANK('Workbook_Formula_Guard'!B1478)=ISBLANK(CN15486),EXACT('Workbook_Formula_Guard'!B1478,CN15486)),0,1),1)</x:f>
        <x:v>0</x:v>
      </x:c>
    </x:row>
    <x:row r="15487">
      <x:c r="CL15487" t="str">
        <x:v>Workbook_Formula_Guard</x:v>
      </x:c>
      <x:c r="CM15487" t="str">
        <x:v>C1478</x:v>
      </x:c>
      <x:c r="CN15487" t="str">
        <x:v>F:=IF(AND(TYPE(B12)=TYPE(E12),ISBLANK(B12)=ISBLANK(E12),EXACT(B12,E12)),"MATCH","MISMATCH")</x:v>
      </x:c>
      <x:c r="CO15487" t="n">
        <x:f>IFERROR(IF(AND(TYPE('Workbook_Formula_Guard'!C1478)=TYPE(CN15487),ISBLANK('Workbook_Formula_Guard'!C1478)=ISBLANK(CN15487),EXACT('Workbook_Formula_Guard'!C1478,CN15487)),0,1),1)</x:f>
        <x:v>0</x:v>
      </x:c>
    </x:row>
    <x:row r="15488">
      <x:c r="CL15488" t="str">
        <x:v>Workbook_Formula_Guard</x:v>
      </x:c>
      <x:c r="CM15488" t="str">
        <x:v>A1479</x:v>
      </x:c>
      <x:c r="CN15488" t="str">
        <x:v>ProjectionPreRegistration</x:v>
      </x:c>
      <x:c r="CO15488" t="n">
        <x:f>IFERROR(IF(AND(TYPE('Workbook_Formula_Guard'!A1479)=TYPE(CN15488),ISBLANK('Workbook_Formula_Guard'!A1479)=ISBLANK(CN15488),EXACT('Workbook_Formula_Guard'!A1479,CN15488)),0,1),1)</x:f>
        <x:v>0</x:v>
      </x:c>
    </x:row>
    <x:row r="15489">
      <x:c r="CL15489" t="str">
        <x:v>Workbook_Formula_Guard</x:v>
      </x:c>
      <x:c r="CM15489" t="str">
        <x:v>B1479</x:v>
      </x:c>
      <x:c r="CN15489" t="str">
        <x:v>F13</x:v>
      </x:c>
      <x:c r="CO15489" t="n">
        <x:f>IFERROR(IF(AND(TYPE('Workbook_Formula_Guard'!B1479)=TYPE(CN15489),ISBLANK('Workbook_Formula_Guard'!B1479)=ISBLANK(CN15489),EXACT('Workbook_Formula_Guard'!B1479,CN15489)),0,1),1)</x:f>
        <x:v>0</x:v>
      </x:c>
    </x:row>
    <x:row r="15490">
      <x:c r="CL15490" t="str">
        <x:v>Workbook_Formula_Guard</x:v>
      </x:c>
      <x:c r="CM15490" t="str">
        <x:v>C1479</x:v>
      </x:c>
      <x:c r="CN15490" t="str">
        <x:v>F:=IF(AND(TYPE(B13)=TYPE(E13),ISBLANK(B13)=ISBLANK(E13),EXACT(B13,E13)),"MATCH","MISMATCH")</x:v>
      </x:c>
      <x:c r="CO15490" t="n">
        <x:f>IFERROR(IF(AND(TYPE('Workbook_Formula_Guard'!C1479)=TYPE(CN15490),ISBLANK('Workbook_Formula_Guard'!C1479)=ISBLANK(CN15490),EXACT('Workbook_Formula_Guard'!C1479,CN15490)),0,1),1)</x:f>
        <x:v>0</x:v>
      </x:c>
    </x:row>
    <x:row r="15491">
      <x:c r="CL15491" t="str">
        <x:v>Workbook_Formula_Guard</x:v>
      </x:c>
      <x:c r="CM15491" t="str">
        <x:v>A1480</x:v>
      </x:c>
      <x:c r="CN15491" t="str">
        <x:v>ProjectionPreRegistration</x:v>
      </x:c>
      <x:c r="CO15491" t="n">
        <x:f>IFERROR(IF(AND(TYPE('Workbook_Formula_Guard'!A1480)=TYPE(CN15491),ISBLANK('Workbook_Formula_Guard'!A1480)=ISBLANK(CN15491),EXACT('Workbook_Formula_Guard'!A1480,CN15491)),0,1),1)</x:f>
        <x:v>0</x:v>
      </x:c>
    </x:row>
    <x:row r="15492">
      <x:c r="CL15492" t="str">
        <x:v>Workbook_Formula_Guard</x:v>
      </x:c>
      <x:c r="CM15492" t="str">
        <x:v>B1480</x:v>
      </x:c>
      <x:c r="CN15492" t="str">
        <x:v>F14</x:v>
      </x:c>
      <x:c r="CO15492" t="n">
        <x:f>IFERROR(IF(AND(TYPE('Workbook_Formula_Guard'!B1480)=TYPE(CN15492),ISBLANK('Workbook_Formula_Guard'!B1480)=ISBLANK(CN15492),EXACT('Workbook_Formula_Guard'!B1480,CN15492)),0,1),1)</x:f>
        <x:v>0</x:v>
      </x:c>
    </x:row>
    <x:row r="15493">
      <x:c r="CL15493" t="str">
        <x:v>Workbook_Formula_Guard</x:v>
      </x:c>
      <x:c r="CM15493" t="str">
        <x:v>C1480</x:v>
      </x:c>
      <x:c r="CN15493" t="str">
        <x:v>F:=IF(AND(TYPE(B14)=TYPE(E14),ISBLANK(B14)=ISBLANK(E14),EXACT(B14,E14)),"MATCH","MISMATCH")</x:v>
      </x:c>
      <x:c r="CO15493" t="n">
        <x:f>IFERROR(IF(AND(TYPE('Workbook_Formula_Guard'!C1480)=TYPE(CN15493),ISBLANK('Workbook_Formula_Guard'!C1480)=ISBLANK(CN15493),EXACT('Workbook_Formula_Guard'!C1480,CN15493)),0,1),1)</x:f>
        <x:v>0</x:v>
      </x:c>
    </x:row>
    <x:row r="15494">
      <x:c r="CL15494" t="str">
        <x:v>Workbook_Formula_Guard</x:v>
      </x:c>
      <x:c r="CM15494" t="str">
        <x:v>A1481</x:v>
      </x:c>
      <x:c r="CN15494" t="str">
        <x:v>ProjectionPreRegistration</x:v>
      </x:c>
      <x:c r="CO15494" t="n">
        <x:f>IFERROR(IF(AND(TYPE('Workbook_Formula_Guard'!A1481)=TYPE(CN15494),ISBLANK('Workbook_Formula_Guard'!A1481)=ISBLANK(CN15494),EXACT('Workbook_Formula_Guard'!A1481,CN15494)),0,1),1)</x:f>
        <x:v>0</x:v>
      </x:c>
    </x:row>
    <x:row r="15495">
      <x:c r="CL15495" t="str">
        <x:v>Workbook_Formula_Guard</x:v>
      </x:c>
      <x:c r="CM15495" t="str">
        <x:v>B1481</x:v>
      </x:c>
      <x:c r="CN15495" t="str">
        <x:v>F15</x:v>
      </x:c>
      <x:c r="CO15495" t="n">
        <x:f>IFERROR(IF(AND(TYPE('Workbook_Formula_Guard'!B1481)=TYPE(CN15495),ISBLANK('Workbook_Formula_Guard'!B1481)=ISBLANK(CN15495),EXACT('Workbook_Formula_Guard'!B1481,CN15495)),0,1),1)</x:f>
        <x:v>0</x:v>
      </x:c>
    </x:row>
    <x:row r="15496">
      <x:c r="CL15496" t="str">
        <x:v>Workbook_Formula_Guard</x:v>
      </x:c>
      <x:c r="CM15496" t="str">
        <x:v>C1481</x:v>
      </x:c>
      <x:c r="CN15496" t="str">
        <x:v>F:=IF(AND(TYPE(B15)=TYPE(E15),ISBLANK(B15)=ISBLANK(E15),EXACT(B15,E15)),"MATCH","MISMATCH")</x:v>
      </x:c>
      <x:c r="CO15496" t="n">
        <x:f>IFERROR(IF(AND(TYPE('Workbook_Formula_Guard'!C1481)=TYPE(CN15496),ISBLANK('Workbook_Formula_Guard'!C1481)=ISBLANK(CN15496),EXACT('Workbook_Formula_Guard'!C1481,CN15496)),0,1),1)</x:f>
        <x:v>0</x:v>
      </x:c>
    </x:row>
    <x:row r="15497">
      <x:c r="CL15497" t="str">
        <x:v>Workbook_Formula_Guard</x:v>
      </x:c>
      <x:c r="CM15497" t="str">
        <x:v>A1482</x:v>
      </x:c>
      <x:c r="CN15497" t="str">
        <x:v>ProjectionPreRegistration</x:v>
      </x:c>
      <x:c r="CO15497" t="n">
        <x:f>IFERROR(IF(AND(TYPE('Workbook_Formula_Guard'!A1482)=TYPE(CN15497),ISBLANK('Workbook_Formula_Guard'!A1482)=ISBLANK(CN15497),EXACT('Workbook_Formula_Guard'!A1482,CN15497)),0,1),1)</x:f>
        <x:v>0</x:v>
      </x:c>
    </x:row>
    <x:row r="15498">
      <x:c r="CL15498" t="str">
        <x:v>Workbook_Formula_Guard</x:v>
      </x:c>
      <x:c r="CM15498" t="str">
        <x:v>B1482</x:v>
      </x:c>
      <x:c r="CN15498" t="str">
        <x:v>F16</x:v>
      </x:c>
      <x:c r="CO15498" t="n">
        <x:f>IFERROR(IF(AND(TYPE('Workbook_Formula_Guard'!B1482)=TYPE(CN15498),ISBLANK('Workbook_Formula_Guard'!B1482)=ISBLANK(CN15498),EXACT('Workbook_Formula_Guard'!B1482,CN15498)),0,1),1)</x:f>
        <x:v>0</x:v>
      </x:c>
    </x:row>
    <x:row r="15499">
      <x:c r="CL15499" t="str">
        <x:v>Workbook_Formula_Guard</x:v>
      </x:c>
      <x:c r="CM15499" t="str">
        <x:v>C1482</x:v>
      </x:c>
      <x:c r="CN15499" t="str">
        <x:v>F:=IF(AND(TYPE(B16)=TYPE(E16),ISBLANK(B16)=ISBLANK(E16),EXACT(B16,E16)),"MATCH","MISMATCH")</x:v>
      </x:c>
      <x:c r="CO15499" t="n">
        <x:f>IFERROR(IF(AND(TYPE('Workbook_Formula_Guard'!C1482)=TYPE(CN15499),ISBLANK('Workbook_Formula_Guard'!C1482)=ISBLANK(CN15499),EXACT('Workbook_Formula_Guard'!C1482,CN15499)),0,1),1)</x:f>
        <x:v>0</x:v>
      </x:c>
    </x:row>
    <x:row r="15500">
      <x:c r="CL15500" t="str">
        <x:v>Workbook_Formula_Guard</x:v>
      </x:c>
      <x:c r="CM15500" t="str">
        <x:v>A1483</x:v>
      </x:c>
      <x:c r="CN15500" t="str">
        <x:v>ProjectionPreRegistration</x:v>
      </x:c>
      <x:c r="CO15500" t="n">
        <x:f>IFERROR(IF(AND(TYPE('Workbook_Formula_Guard'!A1483)=TYPE(CN15500),ISBLANK('Workbook_Formula_Guard'!A1483)=ISBLANK(CN15500),EXACT('Workbook_Formula_Guard'!A1483,CN15500)),0,1),1)</x:f>
        <x:v>0</x:v>
      </x:c>
    </x:row>
    <x:row r="15501">
      <x:c r="CL15501" t="str">
        <x:v>Workbook_Formula_Guard</x:v>
      </x:c>
      <x:c r="CM15501" t="str">
        <x:v>B1483</x:v>
      </x:c>
      <x:c r="CN15501" t="str">
        <x:v>F17</x:v>
      </x:c>
      <x:c r="CO15501" t="n">
        <x:f>IFERROR(IF(AND(TYPE('Workbook_Formula_Guard'!B1483)=TYPE(CN15501),ISBLANK('Workbook_Formula_Guard'!B1483)=ISBLANK(CN15501),EXACT('Workbook_Formula_Guard'!B1483,CN15501)),0,1),1)</x:f>
        <x:v>0</x:v>
      </x:c>
    </x:row>
    <x:row r="15502">
      <x:c r="CL15502" t="str">
        <x:v>Workbook_Formula_Guard</x:v>
      </x:c>
      <x:c r="CM15502" t="str">
        <x:v>C1483</x:v>
      </x:c>
      <x:c r="CN15502" t="str">
        <x:v>F:=IF(AND(TYPE(B17)=TYPE(E17),ISBLANK(B17)=ISBLANK(E17),EXACT(B17,E17)),"MATCH","MISMATCH")</x:v>
      </x:c>
      <x:c r="CO15502" t="n">
        <x:f>IFERROR(IF(AND(TYPE('Workbook_Formula_Guard'!C1483)=TYPE(CN15502),ISBLANK('Workbook_Formula_Guard'!C1483)=ISBLANK(CN15502),EXACT('Workbook_Formula_Guard'!C1483,CN15502)),0,1),1)</x:f>
        <x:v>0</x:v>
      </x:c>
    </x:row>
    <x:row r="15503">
      <x:c r="CL15503" t="str">
        <x:v>Workbook_Formula_Guard</x:v>
      </x:c>
      <x:c r="CM15503" t="str">
        <x:v>A1484</x:v>
      </x:c>
      <x:c r="CN15503" t="str">
        <x:v>ProjectionPreRegistration</x:v>
      </x:c>
      <x:c r="CO15503" t="n">
        <x:f>IFERROR(IF(AND(TYPE('Workbook_Formula_Guard'!A1484)=TYPE(CN15503),ISBLANK('Workbook_Formula_Guard'!A1484)=ISBLANK(CN15503),EXACT('Workbook_Formula_Guard'!A1484,CN15503)),0,1),1)</x:f>
        <x:v>0</x:v>
      </x:c>
    </x:row>
    <x:row r="15504">
      <x:c r="CL15504" t="str">
        <x:v>Workbook_Formula_Guard</x:v>
      </x:c>
      <x:c r="CM15504" t="str">
        <x:v>B1484</x:v>
      </x:c>
      <x:c r="CN15504" t="str">
        <x:v>F18</x:v>
      </x:c>
      <x:c r="CO15504" t="n">
        <x:f>IFERROR(IF(AND(TYPE('Workbook_Formula_Guard'!B1484)=TYPE(CN15504),ISBLANK('Workbook_Formula_Guard'!B1484)=ISBLANK(CN15504),EXACT('Workbook_Formula_Guard'!B1484,CN15504)),0,1),1)</x:f>
        <x:v>0</x:v>
      </x:c>
    </x:row>
    <x:row r="15505">
      <x:c r="CL15505" t="str">
        <x:v>Workbook_Formula_Guard</x:v>
      </x:c>
      <x:c r="CM15505" t="str">
        <x:v>C1484</x:v>
      </x:c>
      <x:c r="CN15505" t="str">
        <x:v>F:=IF(AND(TYPE(B18)=TYPE(E18),ISBLANK(B18)=ISBLANK(E18),EXACT(B18,E18)),"MATCH","MISMATCH")</x:v>
      </x:c>
      <x:c r="CO15505" t="n">
        <x:f>IFERROR(IF(AND(TYPE('Workbook_Formula_Guard'!C1484)=TYPE(CN15505),ISBLANK('Workbook_Formula_Guard'!C1484)=ISBLANK(CN15505),EXACT('Workbook_Formula_Guard'!C1484,CN15505)),0,1),1)</x:f>
        <x:v>0</x:v>
      </x:c>
    </x:row>
    <x:row r="15506">
      <x:c r="CL15506" t="str">
        <x:v>Workbook_Formula_Guard</x:v>
      </x:c>
      <x:c r="CM15506" t="str">
        <x:v>A1485</x:v>
      </x:c>
      <x:c r="CN15506" t="str">
        <x:v>ProjectionPreRegistration</x:v>
      </x:c>
      <x:c r="CO15506" t="n">
        <x:f>IFERROR(IF(AND(TYPE('Workbook_Formula_Guard'!A1485)=TYPE(CN15506),ISBLANK('Workbook_Formula_Guard'!A1485)=ISBLANK(CN15506),EXACT('Workbook_Formula_Guard'!A1485,CN15506)),0,1),1)</x:f>
        <x:v>0</x:v>
      </x:c>
    </x:row>
    <x:row r="15507">
      <x:c r="CL15507" t="str">
        <x:v>Workbook_Formula_Guard</x:v>
      </x:c>
      <x:c r="CM15507" t="str">
        <x:v>B1485</x:v>
      </x:c>
      <x:c r="CN15507" t="str">
        <x:v>F19</x:v>
      </x:c>
      <x:c r="CO15507" t="n">
        <x:f>IFERROR(IF(AND(TYPE('Workbook_Formula_Guard'!B1485)=TYPE(CN15507),ISBLANK('Workbook_Formula_Guard'!B1485)=ISBLANK(CN15507),EXACT('Workbook_Formula_Guard'!B1485,CN15507)),0,1),1)</x:f>
        <x:v>0</x:v>
      </x:c>
    </x:row>
    <x:row r="15508">
      <x:c r="CL15508" t="str">
        <x:v>Workbook_Formula_Guard</x:v>
      </x:c>
      <x:c r="CM15508" t="str">
        <x:v>C1485</x:v>
      </x:c>
      <x:c r="CN15508" t="str">
        <x:v>F:=IF(AND(TYPE(B19)=TYPE(E19),ISBLANK(B19)=ISBLANK(E19),EXACT(B19,E19)),"MATCH","MISMATCH")</x:v>
      </x:c>
      <x:c r="CO15508" t="n">
        <x:f>IFERROR(IF(AND(TYPE('Workbook_Formula_Guard'!C1485)=TYPE(CN15508),ISBLANK('Workbook_Formula_Guard'!C1485)=ISBLANK(CN15508),EXACT('Workbook_Formula_Guard'!C1485,CN15508)),0,1),1)</x:f>
        <x:v>0</x:v>
      </x:c>
    </x:row>
    <x:row r="15509">
      <x:c r="CL15509" t="str">
        <x:v>Workbook_Formula_Guard</x:v>
      </x:c>
      <x:c r="CM15509" t="str">
        <x:v>A1486</x:v>
      </x:c>
      <x:c r="CN15509" t="str">
        <x:v>ProjectionPreRegistration</x:v>
      </x:c>
      <x:c r="CO15509" t="n">
        <x:f>IFERROR(IF(AND(TYPE('Workbook_Formula_Guard'!A1486)=TYPE(CN15509),ISBLANK('Workbook_Formula_Guard'!A1486)=ISBLANK(CN15509),EXACT('Workbook_Formula_Guard'!A1486,CN15509)),0,1),1)</x:f>
        <x:v>0</x:v>
      </x:c>
    </x:row>
    <x:row r="15510">
      <x:c r="CL15510" t="str">
        <x:v>Workbook_Formula_Guard</x:v>
      </x:c>
      <x:c r="CM15510" t="str">
        <x:v>B1486</x:v>
      </x:c>
      <x:c r="CN15510" t="str">
        <x:v>F20</x:v>
      </x:c>
      <x:c r="CO15510" t="n">
        <x:f>IFERROR(IF(AND(TYPE('Workbook_Formula_Guard'!B1486)=TYPE(CN15510),ISBLANK('Workbook_Formula_Guard'!B1486)=ISBLANK(CN15510),EXACT('Workbook_Formula_Guard'!B1486,CN15510)),0,1),1)</x:f>
        <x:v>0</x:v>
      </x:c>
    </x:row>
    <x:row r="15511">
      <x:c r="CL15511" t="str">
        <x:v>Workbook_Formula_Guard</x:v>
      </x:c>
      <x:c r="CM15511" t="str">
        <x:v>C1486</x:v>
      </x:c>
      <x:c r="CN15511" t="str">
        <x:v>F:=IF(AND(TYPE(B20)=TYPE(E20),ISBLANK(B20)=ISBLANK(E20),EXACT(B20,E20)),"MATCH","MISMATCH")</x:v>
      </x:c>
      <x:c r="CO15511" t="n">
        <x:f>IFERROR(IF(AND(TYPE('Workbook_Formula_Guard'!C1486)=TYPE(CN15511),ISBLANK('Workbook_Formula_Guard'!C1486)=ISBLANK(CN15511),EXACT('Workbook_Formula_Guard'!C1486,CN15511)),0,1),1)</x:f>
        <x:v>0</x:v>
      </x:c>
    </x:row>
    <x:row r="15512">
      <x:c r="CL15512" t="str">
        <x:v>Workbook_Formula_Guard</x:v>
      </x:c>
      <x:c r="CM15512" t="str">
        <x:v>A1487</x:v>
      </x:c>
      <x:c r="CN15512" t="str">
        <x:v>ProjectionPreRegistration</x:v>
      </x:c>
      <x:c r="CO15512" t="n">
        <x:f>IFERROR(IF(AND(TYPE('Workbook_Formula_Guard'!A1487)=TYPE(CN15512),ISBLANK('Workbook_Formula_Guard'!A1487)=ISBLANK(CN15512),EXACT('Workbook_Formula_Guard'!A1487,CN15512)),0,1),1)</x:f>
        <x:v>0</x:v>
      </x:c>
    </x:row>
    <x:row r="15513">
      <x:c r="CL15513" t="str">
        <x:v>Workbook_Formula_Guard</x:v>
      </x:c>
      <x:c r="CM15513" t="str">
        <x:v>B1487</x:v>
      </x:c>
      <x:c r="CN15513" t="str">
        <x:v>F21</x:v>
      </x:c>
      <x:c r="CO15513" t="n">
        <x:f>IFERROR(IF(AND(TYPE('Workbook_Formula_Guard'!B1487)=TYPE(CN15513),ISBLANK('Workbook_Formula_Guard'!B1487)=ISBLANK(CN15513),EXACT('Workbook_Formula_Guard'!B1487,CN15513)),0,1),1)</x:f>
        <x:v>0</x:v>
      </x:c>
    </x:row>
    <x:row r="15514">
      <x:c r="CL15514" t="str">
        <x:v>Workbook_Formula_Guard</x:v>
      </x:c>
      <x:c r="CM15514" t="str">
        <x:v>C1487</x:v>
      </x:c>
      <x:c r="CN15514" t="str">
        <x:v>F:=IF(AND(TYPE(B21)=TYPE(E21),ISBLANK(B21)=ISBLANK(E21),EXACT(B21,E21)),"MATCH","MISMATCH")</x:v>
      </x:c>
      <x:c r="CO15514" t="n">
        <x:f>IFERROR(IF(AND(TYPE('Workbook_Formula_Guard'!C1487)=TYPE(CN15514),ISBLANK('Workbook_Formula_Guard'!C1487)=ISBLANK(CN15514),EXACT('Workbook_Formula_Guard'!C1487,CN15514)),0,1),1)</x:f>
        <x:v>0</x:v>
      </x:c>
    </x:row>
    <x:row r="15515">
      <x:c r="CL15515" t="str">
        <x:v>Workbook_Formula_Guard</x:v>
      </x:c>
      <x:c r="CM15515" t="str">
        <x:v>A1488</x:v>
      </x:c>
      <x:c r="CN15515" t="str">
        <x:v>ProjectionPreRegistration</x:v>
      </x:c>
      <x:c r="CO15515" t="n">
        <x:f>IFERROR(IF(AND(TYPE('Workbook_Formula_Guard'!A1488)=TYPE(CN15515),ISBLANK('Workbook_Formula_Guard'!A1488)=ISBLANK(CN15515),EXACT('Workbook_Formula_Guard'!A1488,CN15515)),0,1),1)</x:f>
        <x:v>0</x:v>
      </x:c>
    </x:row>
    <x:row r="15516">
      <x:c r="CL15516" t="str">
        <x:v>Workbook_Formula_Guard</x:v>
      </x:c>
      <x:c r="CM15516" t="str">
        <x:v>B1488</x:v>
      </x:c>
      <x:c r="CN15516" t="str">
        <x:v>F22</x:v>
      </x:c>
      <x:c r="CO15516" t="n">
        <x:f>IFERROR(IF(AND(TYPE('Workbook_Formula_Guard'!B1488)=TYPE(CN15516),ISBLANK('Workbook_Formula_Guard'!B1488)=ISBLANK(CN15516),EXACT('Workbook_Formula_Guard'!B1488,CN15516)),0,1),1)</x:f>
        <x:v>0</x:v>
      </x:c>
    </x:row>
    <x:row r="15517">
      <x:c r="CL15517" t="str">
        <x:v>Workbook_Formula_Guard</x:v>
      </x:c>
      <x:c r="CM15517" t="str">
        <x:v>C1488</x:v>
      </x:c>
      <x:c r="CN15517" t="str">
        <x:v>F:=IF(AND(TYPE(B22)=TYPE(E22),ISBLANK(B22)=ISBLANK(E22),EXACT(B22,E22)),"MATCH","MISMATCH")</x:v>
      </x:c>
      <x:c r="CO15517" t="n">
        <x:f>IFERROR(IF(AND(TYPE('Workbook_Formula_Guard'!C1488)=TYPE(CN15517),ISBLANK('Workbook_Formula_Guard'!C1488)=ISBLANK(CN15517),EXACT('Workbook_Formula_Guard'!C1488,CN15517)),0,1),1)</x:f>
        <x:v>0</x:v>
      </x:c>
    </x:row>
    <x:row r="15518">
      <x:c r="CL15518" t="str">
        <x:v>Workbook_Formula_Guard</x:v>
      </x:c>
      <x:c r="CM15518" t="str">
        <x:v>A1489</x:v>
      </x:c>
      <x:c r="CN15518" t="str">
        <x:v>ProjectionPreRegistration</x:v>
      </x:c>
      <x:c r="CO15518" t="n">
        <x:f>IFERROR(IF(AND(TYPE('Workbook_Formula_Guard'!A1489)=TYPE(CN15518),ISBLANK('Workbook_Formula_Guard'!A1489)=ISBLANK(CN15518),EXACT('Workbook_Formula_Guard'!A1489,CN15518)),0,1),1)</x:f>
        <x:v>0</x:v>
      </x:c>
    </x:row>
    <x:row r="15519">
      <x:c r="CL15519" t="str">
        <x:v>Workbook_Formula_Guard</x:v>
      </x:c>
      <x:c r="CM15519" t="str">
        <x:v>B1489</x:v>
      </x:c>
      <x:c r="CN15519" t="str">
        <x:v>F23</x:v>
      </x:c>
      <x:c r="CO15519" t="n">
        <x:f>IFERROR(IF(AND(TYPE('Workbook_Formula_Guard'!B1489)=TYPE(CN15519),ISBLANK('Workbook_Formula_Guard'!B1489)=ISBLANK(CN15519),EXACT('Workbook_Formula_Guard'!B1489,CN15519)),0,1),1)</x:f>
        <x:v>0</x:v>
      </x:c>
    </x:row>
    <x:row r="15520">
      <x:c r="CL15520" t="str">
        <x:v>Workbook_Formula_Guard</x:v>
      </x:c>
      <x:c r="CM15520" t="str">
        <x:v>C1489</x:v>
      </x:c>
      <x:c r="CN15520" t="str">
        <x:v>F:=IF(AND(TYPE(B23)=TYPE(E23),ISBLANK(B23)=ISBLANK(E23),EXACT(B23,E23)),"MATCH","MISMATCH")</x:v>
      </x:c>
      <x:c r="CO15520" t="n">
        <x:f>IFERROR(IF(AND(TYPE('Workbook_Formula_Guard'!C1489)=TYPE(CN15520),ISBLANK('Workbook_Formula_Guard'!C1489)=ISBLANK(CN15520),EXACT('Workbook_Formula_Guard'!C1489,CN15520)),0,1),1)</x:f>
        <x:v>0</x:v>
      </x:c>
    </x:row>
    <x:row r="15521">
      <x:c r="CL15521" t="str">
        <x:v>Workbook_Formula_Guard</x:v>
      </x:c>
      <x:c r="CM15521" t="str">
        <x:v>A1490</x:v>
      </x:c>
      <x:c r="CN15521" t="str">
        <x:v>ProjectionPreRegistration</x:v>
      </x:c>
      <x:c r="CO15521" t="n">
        <x:f>IFERROR(IF(AND(TYPE('Workbook_Formula_Guard'!A1490)=TYPE(CN15521),ISBLANK('Workbook_Formula_Guard'!A1490)=ISBLANK(CN15521),EXACT('Workbook_Formula_Guard'!A1490,CN15521)),0,1),1)</x:f>
        <x:v>0</x:v>
      </x:c>
    </x:row>
    <x:row r="15522">
      <x:c r="CL15522" t="str">
        <x:v>Workbook_Formula_Guard</x:v>
      </x:c>
      <x:c r="CM15522" t="str">
        <x:v>B1490</x:v>
      </x:c>
      <x:c r="CN15522" t="str">
        <x:v>F24</x:v>
      </x:c>
      <x:c r="CO15522" t="n">
        <x:f>IFERROR(IF(AND(TYPE('Workbook_Formula_Guard'!B1490)=TYPE(CN15522),ISBLANK('Workbook_Formula_Guard'!B1490)=ISBLANK(CN15522),EXACT('Workbook_Formula_Guard'!B1490,CN15522)),0,1),1)</x:f>
        <x:v>0</x:v>
      </x:c>
    </x:row>
    <x:row r="15523">
      <x:c r="CL15523" t="str">
        <x:v>Workbook_Formula_Guard</x:v>
      </x:c>
      <x:c r="CM15523" t="str">
        <x:v>C1490</x:v>
      </x:c>
      <x:c r="CN15523" t="str">
        <x:v>F:=IF(AND(TYPE(B24)=TYPE(E24),ISBLANK(B24)=ISBLANK(E24),EXACT(B24,E24)),"MATCH","MISMATCH")</x:v>
      </x:c>
      <x:c r="CO15523" t="n">
        <x:f>IFERROR(IF(AND(TYPE('Workbook_Formula_Guard'!C1490)=TYPE(CN15523),ISBLANK('Workbook_Formula_Guard'!C1490)=ISBLANK(CN15523),EXACT('Workbook_Formula_Guard'!C1490,CN15523)),0,1),1)</x:f>
        <x:v>0</x:v>
      </x:c>
    </x:row>
    <x:row r="15524">
      <x:c r="CL15524" t="str">
        <x:v>Workbook_Formula_Guard</x:v>
      </x:c>
      <x:c r="CM15524" t="str">
        <x:v>A1491</x:v>
      </x:c>
      <x:c r="CN15524" t="str">
        <x:v>ProjectionPreRegistration</x:v>
      </x:c>
      <x:c r="CO15524" t="n">
        <x:f>IFERROR(IF(AND(TYPE('Workbook_Formula_Guard'!A1491)=TYPE(CN15524),ISBLANK('Workbook_Formula_Guard'!A1491)=ISBLANK(CN15524),EXACT('Workbook_Formula_Guard'!A1491,CN15524)),0,1),1)</x:f>
        <x:v>0</x:v>
      </x:c>
    </x:row>
    <x:row r="15525">
      <x:c r="CL15525" t="str">
        <x:v>Workbook_Formula_Guard</x:v>
      </x:c>
      <x:c r="CM15525" t="str">
        <x:v>B1491</x:v>
      </x:c>
      <x:c r="CN15525" t="str">
        <x:v>F25</x:v>
      </x:c>
      <x:c r="CO15525" t="n">
        <x:f>IFERROR(IF(AND(TYPE('Workbook_Formula_Guard'!B1491)=TYPE(CN15525),ISBLANK('Workbook_Formula_Guard'!B1491)=ISBLANK(CN15525),EXACT('Workbook_Formula_Guard'!B1491,CN15525)),0,1),1)</x:f>
        <x:v>0</x:v>
      </x:c>
    </x:row>
    <x:row r="15526">
      <x:c r="CL15526" t="str">
        <x:v>Workbook_Formula_Guard</x:v>
      </x:c>
      <x:c r="CM15526" t="str">
        <x:v>C1491</x:v>
      </x:c>
      <x:c r="CN15526" t="str">
        <x:v>F:=IF(AND(TYPE(B25)=TYPE(E25),ISBLANK(B25)=ISBLANK(E25),EXACT(B25,E25)),"MATCH","MISMATCH")</x:v>
      </x:c>
      <x:c r="CO15526" t="n">
        <x:f>IFERROR(IF(AND(TYPE('Workbook_Formula_Guard'!C1491)=TYPE(CN15526),ISBLANK('Workbook_Formula_Guard'!C1491)=ISBLANK(CN15526),EXACT('Workbook_Formula_Guard'!C1491,CN15526)),0,1),1)</x:f>
        <x:v>0</x:v>
      </x:c>
    </x:row>
    <x:row r="15527">
      <x:c r="CL15527" t="str">
        <x:v>Workbook_Formula_Guard</x:v>
      </x:c>
      <x:c r="CM15527" t="str">
        <x:v>A1492</x:v>
      </x:c>
      <x:c r="CN15527" t="str">
        <x:v>Qualification_Continuity</x:v>
      </x:c>
      <x:c r="CO15527" t="n">
        <x:f>IFERROR(IF(AND(TYPE('Workbook_Formula_Guard'!A1492)=TYPE(CN15527),ISBLANK('Workbook_Formula_Guard'!A1492)=ISBLANK(CN15527),EXACT('Workbook_Formula_Guard'!A1492,CN15527)),0,1),1)</x:f>
        <x:v>0</x:v>
      </x:c>
    </x:row>
    <x:row r="15528">
      <x:c r="CL15528" t="str">
        <x:v>Workbook_Formula_Guard</x:v>
      </x:c>
      <x:c r="CM15528" t="str">
        <x:v>B1492</x:v>
      </x:c>
      <x:c r="CN15528" t="str">
        <x:v>F5</x:v>
      </x:c>
      <x:c r="CO15528" t="n">
        <x:f>IFERROR(IF(AND(TYPE('Workbook_Formula_Guard'!B1492)=TYPE(CN15528),ISBLANK('Workbook_Formula_Guard'!B1492)=ISBLANK(CN15528),EXACT('Workbook_Formula_Guard'!B1492,CN15528)),0,1),1)</x:f>
        <x:v>0</x:v>
      </x:c>
    </x:row>
    <x:row r="15529">
      <x:c r="CL15529" t="str">
        <x:v>Workbook_Formula_Guard</x:v>
      </x:c>
      <x:c r="CM15529" t="str">
        <x:v>C1492</x:v>
      </x:c>
      <x:c r="CN15529" t="str">
        <x:v>F:=IFERROR(IF(AND(ISTEXT(B5),ISTEXT(E5),LEN(TRIM(B5))&gt;0,EXACT(B5,E5)),"MATCH_VALID","INVALID_OR_MISMATCH"),"INVALID_OR_MISMATCH")</x:v>
      </x:c>
      <x:c r="CO15529" t="n">
        <x:f>IFERROR(IF(AND(TYPE('Workbook_Formula_Guard'!C1492)=TYPE(CN15529),ISBLANK('Workbook_Formula_Guard'!C1492)=ISBLANK(CN15529),EXACT('Workbook_Formula_Guard'!C1492,CN15529)),0,1),1)</x:f>
        <x:v>0</x:v>
      </x:c>
    </x:row>
    <x:row r="15530">
      <x:c r="CL15530" t="str">
        <x:v>Workbook_Formula_Guard</x:v>
      </x:c>
      <x:c r="CM15530" t="str">
        <x:v>A1493</x:v>
      </x:c>
      <x:c r="CN15530" t="str">
        <x:v>Qualification_Continuity</x:v>
      </x:c>
      <x:c r="CO15530" t="n">
        <x:f>IFERROR(IF(AND(TYPE('Workbook_Formula_Guard'!A1493)=TYPE(CN15530),ISBLANK('Workbook_Formula_Guard'!A1493)=ISBLANK(CN15530),EXACT('Workbook_Formula_Guard'!A1493,CN15530)),0,1),1)</x:f>
        <x:v>0</x:v>
      </x:c>
    </x:row>
    <x:row r="15531">
      <x:c r="CL15531" t="str">
        <x:v>Workbook_Formula_Guard</x:v>
      </x:c>
      <x:c r="CM15531" t="str">
        <x:v>B1493</x:v>
      </x:c>
      <x:c r="CN15531" t="str">
        <x:v>F6</x:v>
      </x:c>
      <x:c r="CO15531" t="n">
        <x:f>IFERROR(IF(AND(TYPE('Workbook_Formula_Guard'!B1493)=TYPE(CN15531),ISBLANK('Workbook_Formula_Guard'!B1493)=ISBLANK(CN15531),EXACT('Workbook_Formula_Guard'!B1493,CN15531)),0,1),1)</x:f>
        <x:v>0</x:v>
      </x:c>
    </x:row>
    <x:row r="15532">
      <x:c r="CL15532" t="str">
        <x:v>Workbook_Formula_Guard</x:v>
      </x:c>
      <x:c r="CM15532" t="str">
        <x:v>C1493</x:v>
      </x:c>
      <x:c r="CN15532" t="str">
        <x:v>F:=IFERROR(IF(AND(ISTEXT(B6),ISTEXT(E6),LEN(TRIM(B6))&gt;0,EXACT(B6,E6)),"MATCH_VALID","INVALID_OR_MISMATCH"),"INVALID_OR_MISMATCH")</x:v>
      </x:c>
      <x:c r="CO15532" t="n">
        <x:f>IFERROR(IF(AND(TYPE('Workbook_Formula_Guard'!C1493)=TYPE(CN15532),ISBLANK('Workbook_Formula_Guard'!C1493)=ISBLANK(CN15532),EXACT('Workbook_Formula_Guard'!C1493,CN15532)),0,1),1)</x:f>
        <x:v>0</x:v>
      </x:c>
    </x:row>
    <x:row r="15533">
      <x:c r="CL15533" t="str">
        <x:v>Workbook_Formula_Guard</x:v>
      </x:c>
      <x:c r="CM15533" t="str">
        <x:v>A1494</x:v>
      </x:c>
      <x:c r="CN15533" t="str">
        <x:v>Qualification_Continuity</x:v>
      </x:c>
      <x:c r="CO15533" t="n">
        <x:f>IFERROR(IF(AND(TYPE('Workbook_Formula_Guard'!A1494)=TYPE(CN15533),ISBLANK('Workbook_Formula_Guard'!A1494)=ISBLANK(CN15533),EXACT('Workbook_Formula_Guard'!A1494,CN15533)),0,1),1)</x:f>
        <x:v>0</x:v>
      </x:c>
    </x:row>
    <x:row r="15534">
      <x:c r="CL15534" t="str">
        <x:v>Workbook_Formula_Guard</x:v>
      </x:c>
      <x:c r="CM15534" t="str">
        <x:v>B1494</x:v>
      </x:c>
      <x:c r="CN15534" t="str">
        <x:v>F7</x:v>
      </x:c>
      <x:c r="CO15534" t="n">
        <x:f>IFERROR(IF(AND(TYPE('Workbook_Formula_Guard'!B1494)=TYPE(CN15534),ISBLANK('Workbook_Formula_Guard'!B1494)=ISBLANK(CN15534),EXACT('Workbook_Formula_Guard'!B1494,CN15534)),0,1),1)</x:f>
        <x:v>0</x:v>
      </x:c>
    </x:row>
    <x:row r="15535">
      <x:c r="CL15535" t="str">
        <x:v>Workbook_Formula_Guard</x:v>
      </x:c>
      <x:c r="CM15535" t="str">
        <x:v>C1494</x:v>
      </x:c>
      <x:c r="CN15535" t="str">
        <x:v>F:=IFERROR(IF(AND(ISTEXT(B7),ISTEXT(E7),LEN(TRIM(B7))&gt;0,EXACT(B7,E7)),"MATCH_VALID","INVALID_OR_MISMATCH"),"INVALID_OR_MISMATCH")</x:v>
      </x:c>
      <x:c r="CO15535" t="n">
        <x:f>IFERROR(IF(AND(TYPE('Workbook_Formula_Guard'!C1494)=TYPE(CN15535),ISBLANK('Workbook_Formula_Guard'!C1494)=ISBLANK(CN15535),EXACT('Workbook_Formula_Guard'!C1494,CN15535)),0,1),1)</x:f>
        <x:v>0</x:v>
      </x:c>
    </x:row>
    <x:row r="15536">
      <x:c r="CL15536" t="str">
        <x:v>Workbook_Formula_Guard</x:v>
      </x:c>
      <x:c r="CM15536" t="str">
        <x:v>A1495</x:v>
      </x:c>
      <x:c r="CN15536" t="str">
        <x:v>Qualification_Continuity</x:v>
      </x:c>
      <x:c r="CO15536" t="n">
        <x:f>IFERROR(IF(AND(TYPE('Workbook_Formula_Guard'!A1495)=TYPE(CN15536),ISBLANK('Workbook_Formula_Guard'!A1495)=ISBLANK(CN15536),EXACT('Workbook_Formula_Guard'!A1495,CN15536)),0,1),1)</x:f>
        <x:v>0</x:v>
      </x:c>
    </x:row>
    <x:row r="15537">
      <x:c r="CL15537" t="str">
        <x:v>Workbook_Formula_Guard</x:v>
      </x:c>
      <x:c r="CM15537" t="str">
        <x:v>B1495</x:v>
      </x:c>
      <x:c r="CN15537" t="str">
        <x:v>F8</x:v>
      </x:c>
      <x:c r="CO15537" t="n">
        <x:f>IFERROR(IF(AND(TYPE('Workbook_Formula_Guard'!B1495)=TYPE(CN15537),ISBLANK('Workbook_Formula_Guard'!B1495)=ISBLANK(CN15537),EXACT('Workbook_Formula_Guard'!B1495,CN15537)),0,1),1)</x:f>
        <x:v>0</x:v>
      </x:c>
    </x:row>
    <x:row r="15538">
      <x:c r="CL15538" t="str">
        <x:v>Workbook_Formula_Guard</x:v>
      </x:c>
      <x:c r="CM15538" t="str">
        <x:v>C1495</x:v>
      </x:c>
      <x:c r="CN15538" t="str">
        <x:v>F:=IFERROR(IF(AND(ISTEXT(B8),ISTEXT(E8),LEN(TRIM(B8))&gt;0,EXACT(B8,E8),LEN(E8)=64,SUMPRODUCT(--ISNUMBER(SEARCH(MID(LOWER(E8),ROW($A$1:$A$64),1),"0123456789abcdef")))=64),"MATCH_VALID","INVALID_OR_MISMATCH"),"INVALID_OR_MISMATCH")</x:v>
      </x:c>
      <x:c r="CO15538" t="n">
        <x:f>IFERROR(IF(AND(TYPE('Workbook_Formula_Guard'!C1495)=TYPE(CN15538),ISBLANK('Workbook_Formula_Guard'!C1495)=ISBLANK(CN15538),EXACT('Workbook_Formula_Guard'!C1495,CN15538)),0,1),1)</x:f>
        <x:v>0</x:v>
      </x:c>
    </x:row>
    <x:row r="15539">
      <x:c r="CL15539" t="str">
        <x:v>Workbook_Formula_Guard</x:v>
      </x:c>
      <x:c r="CM15539" t="str">
        <x:v>A1496</x:v>
      </x:c>
      <x:c r="CN15539" t="str">
        <x:v>Qualification_Continuity</x:v>
      </x:c>
      <x:c r="CO15539" t="n">
        <x:f>IFERROR(IF(AND(TYPE('Workbook_Formula_Guard'!A1496)=TYPE(CN15539),ISBLANK('Workbook_Formula_Guard'!A1496)=ISBLANK(CN15539),EXACT('Workbook_Formula_Guard'!A1496,CN15539)),0,1),1)</x:f>
        <x:v>0</x:v>
      </x:c>
    </x:row>
    <x:row r="15540">
      <x:c r="CL15540" t="str">
        <x:v>Workbook_Formula_Guard</x:v>
      </x:c>
      <x:c r="CM15540" t="str">
        <x:v>B1496</x:v>
      </x:c>
      <x:c r="CN15540" t="str">
        <x:v>F9</x:v>
      </x:c>
      <x:c r="CO15540" t="n">
        <x:f>IFERROR(IF(AND(TYPE('Workbook_Formula_Guard'!B1496)=TYPE(CN15540),ISBLANK('Workbook_Formula_Guard'!B1496)=ISBLANK(CN15540),EXACT('Workbook_Formula_Guard'!B1496,CN15540)),0,1),1)</x:f>
        <x:v>0</x:v>
      </x:c>
    </x:row>
    <x:row r="15541">
      <x:c r="CL15541" t="str">
        <x:v>Workbook_Formula_Guard</x:v>
      </x:c>
      <x:c r="CM15541" t="str">
        <x:v>C1496</x:v>
      </x:c>
      <x:c r="CN15541" t="str">
        <x:v>F:=IFERROR(IF(AND(ISTEXT(B9),ISTEXT(E9),LEN(TRIM(B9))&gt;0,EXACT(B9,E9)),"MATCH_VALID","INVALID_OR_MISMATCH"),"INVALID_OR_MISMATCH")</x:v>
      </x:c>
      <x:c r="CO15541" t="n">
        <x:f>IFERROR(IF(AND(TYPE('Workbook_Formula_Guard'!C1496)=TYPE(CN15541),ISBLANK('Workbook_Formula_Guard'!C1496)=ISBLANK(CN15541),EXACT('Workbook_Formula_Guard'!C1496,CN15541)),0,1),1)</x:f>
        <x:v>0</x:v>
      </x:c>
    </x:row>
    <x:row r="15542">
      <x:c r="CL15542" t="str">
        <x:v>Workbook_Formula_Guard</x:v>
      </x:c>
      <x:c r="CM15542" t="str">
        <x:v>A1497</x:v>
      </x:c>
      <x:c r="CN15542" t="str">
        <x:v>Qualification_Continuity</x:v>
      </x:c>
      <x:c r="CO15542" t="n">
        <x:f>IFERROR(IF(AND(TYPE('Workbook_Formula_Guard'!A1497)=TYPE(CN15542),ISBLANK('Workbook_Formula_Guard'!A1497)=ISBLANK(CN15542),EXACT('Workbook_Formula_Guard'!A1497,CN15542)),0,1),1)</x:f>
        <x:v>0</x:v>
      </x:c>
    </x:row>
    <x:row r="15543">
      <x:c r="CL15543" t="str">
        <x:v>Workbook_Formula_Guard</x:v>
      </x:c>
      <x:c r="CM15543" t="str">
        <x:v>B1497</x:v>
      </x:c>
      <x:c r="CN15543" t="str">
        <x:v>F10</x:v>
      </x:c>
      <x:c r="CO15543" t="n">
        <x:f>IFERROR(IF(AND(TYPE('Workbook_Formula_Guard'!B1497)=TYPE(CN15543),ISBLANK('Workbook_Formula_Guard'!B1497)=ISBLANK(CN15543),EXACT('Workbook_Formula_Guard'!B1497,CN15543)),0,1),1)</x:f>
        <x:v>0</x:v>
      </x:c>
    </x:row>
    <x:row r="15544">
      <x:c r="CL15544" t="str">
        <x:v>Workbook_Formula_Guard</x:v>
      </x:c>
      <x:c r="CM15544" t="str">
        <x:v>C1497</x:v>
      </x:c>
      <x:c r="CN15544" t="str">
        <x:v>F:=IFERROR(IF(AND(ISTEXT(B10),ISTEXT(E10),LEN(TRIM(B10))&gt;0,EXACT(B10,E10),EXACT(E10,"VALID")),"MATCH_VALID","INVALID_OR_MISMATCH"),"INVALID_OR_MISMATCH")</x:v>
      </x:c>
      <x:c r="CO15544" t="n">
        <x:f>IFERROR(IF(AND(TYPE('Workbook_Formula_Guard'!C1497)=TYPE(CN15544),ISBLANK('Workbook_Formula_Guard'!C1497)=ISBLANK(CN15544),EXACT('Workbook_Formula_Guard'!C1497,CN15544)),0,1),1)</x:f>
        <x:v>0</x:v>
      </x:c>
    </x:row>
    <x:row r="15545">
      <x:c r="CL15545" t="str">
        <x:v>Workbook_Formula_Guard</x:v>
      </x:c>
      <x:c r="CM15545" t="str">
        <x:v>A1498</x:v>
      </x:c>
      <x:c r="CN15545" t="str">
        <x:v>Qualification_Continuity</x:v>
      </x:c>
      <x:c r="CO15545" t="n">
        <x:f>IFERROR(IF(AND(TYPE('Workbook_Formula_Guard'!A1498)=TYPE(CN15545),ISBLANK('Workbook_Formula_Guard'!A1498)=ISBLANK(CN15545),EXACT('Workbook_Formula_Guard'!A1498,CN15545)),0,1),1)</x:f>
        <x:v>0</x:v>
      </x:c>
    </x:row>
    <x:row r="15546">
      <x:c r="CL15546" t="str">
        <x:v>Workbook_Formula_Guard</x:v>
      </x:c>
      <x:c r="CM15546" t="str">
        <x:v>B1498</x:v>
      </x:c>
      <x:c r="CN15546" t="str">
        <x:v>F11</x:v>
      </x:c>
      <x:c r="CO15546" t="n">
        <x:f>IFERROR(IF(AND(TYPE('Workbook_Formula_Guard'!B1498)=TYPE(CN15546),ISBLANK('Workbook_Formula_Guard'!B1498)=ISBLANK(CN15546),EXACT('Workbook_Formula_Guard'!B1498,CN15546)),0,1),1)</x:f>
        <x:v>0</x:v>
      </x:c>
    </x:row>
    <x:row r="15547">
      <x:c r="CL15547" t="str">
        <x:v>Workbook_Formula_Guard</x:v>
      </x:c>
      <x:c r="CM15547" t="str">
        <x:v>C1498</x:v>
      </x:c>
      <x:c r="CN15547" t="str">
        <x:v>F:=IFERROR(IF(AND(ISTEXT(B11),ISTEXT(E11),LEN(TRIM(B11))&gt;0,EXACT(B11,E11),EXACT(E11,"ADMISSIBLE")),"MATCH_VALID","INVALID_OR_MISMATCH"),"INVALID_OR_MISMATCH")</x:v>
      </x:c>
      <x:c r="CO15547" t="n">
        <x:f>IFERROR(IF(AND(TYPE('Workbook_Formula_Guard'!C1498)=TYPE(CN15547),ISBLANK('Workbook_Formula_Guard'!C1498)=ISBLANK(CN15547),EXACT('Workbook_Formula_Guard'!C1498,CN15547)),0,1),1)</x:f>
        <x:v>0</x:v>
      </x:c>
    </x:row>
    <x:row r="15548">
      <x:c r="CL15548" t="str">
        <x:v>Workbook_Formula_Guard</x:v>
      </x:c>
      <x:c r="CM15548" t="str">
        <x:v>A1499</x:v>
      </x:c>
      <x:c r="CN15548" t="str">
        <x:v>Qualification_Continuity</x:v>
      </x:c>
      <x:c r="CO15548" t="n">
        <x:f>IFERROR(IF(AND(TYPE('Workbook_Formula_Guard'!A1499)=TYPE(CN15548),ISBLANK('Workbook_Formula_Guard'!A1499)=ISBLANK(CN15548),EXACT('Workbook_Formula_Guard'!A1499,CN15548)),0,1),1)</x:f>
        <x:v>0</x:v>
      </x:c>
    </x:row>
    <x:row r="15549">
      <x:c r="CL15549" t="str">
        <x:v>Workbook_Formula_Guard</x:v>
      </x:c>
      <x:c r="CM15549" t="str">
        <x:v>B1499</x:v>
      </x:c>
      <x:c r="CN15549" t="str">
        <x:v>F12</x:v>
      </x:c>
      <x:c r="CO15549" t="n">
        <x:f>IFERROR(IF(AND(TYPE('Workbook_Formula_Guard'!B1499)=TYPE(CN15549),ISBLANK('Workbook_Formula_Guard'!B1499)=ISBLANK(CN15549),EXACT('Workbook_Formula_Guard'!B1499,CN15549)),0,1),1)</x:f>
        <x:v>0</x:v>
      </x:c>
    </x:row>
    <x:row r="15550">
      <x:c r="CL15550" t="str">
        <x:v>Workbook_Formula_Guard</x:v>
      </x:c>
      <x:c r="CM15550" t="str">
        <x:v>C1499</x:v>
      </x:c>
      <x:c r="CN15550" t="str">
        <x:v>F:=IFERROR(IF(AND(ISTEXT(B12),ISTEXT(E12),LEN(TRIM(B12))&gt;0,EXACT(B12,E12),EXACT(E12,"VIABLE")),"MATCH_VALID","INVALID_OR_MISMATCH"),"INVALID_OR_MISMATCH")</x:v>
      </x:c>
      <x:c r="CO15550" t="n">
        <x:f>IFERROR(IF(AND(TYPE('Workbook_Formula_Guard'!C1499)=TYPE(CN15550),ISBLANK('Workbook_Formula_Guard'!C1499)=ISBLANK(CN15550),EXACT('Workbook_Formula_Guard'!C1499,CN15550)),0,1),1)</x:f>
        <x:v>0</x:v>
      </x:c>
    </x:row>
    <x:row r="15551">
      <x:c r="CL15551" t="str">
        <x:v>Workbook_Formula_Guard</x:v>
      </x:c>
      <x:c r="CM15551" t="str">
        <x:v>A1500</x:v>
      </x:c>
      <x:c r="CN15551" t="str">
        <x:v>Qualification_Continuity</x:v>
      </x:c>
      <x:c r="CO15551" t="n">
        <x:f>IFERROR(IF(AND(TYPE('Workbook_Formula_Guard'!A1500)=TYPE(CN15551),ISBLANK('Workbook_Formula_Guard'!A1500)=ISBLANK(CN15551),EXACT('Workbook_Formula_Guard'!A1500,CN15551)),0,1),1)</x:f>
        <x:v>0</x:v>
      </x:c>
    </x:row>
    <x:row r="15552">
      <x:c r="CL15552" t="str">
        <x:v>Workbook_Formula_Guard</x:v>
      </x:c>
      <x:c r="CM15552" t="str">
        <x:v>B1500</x:v>
      </x:c>
      <x:c r="CN15552" t="str">
        <x:v>F13</x:v>
      </x:c>
      <x:c r="CO15552" t="n">
        <x:f>IFERROR(IF(AND(TYPE('Workbook_Formula_Guard'!B1500)=TYPE(CN15552),ISBLANK('Workbook_Formula_Guard'!B1500)=ISBLANK(CN15552),EXACT('Workbook_Formula_Guard'!B1500,CN15552)),0,1),1)</x:f>
        <x:v>0</x:v>
      </x:c>
    </x:row>
    <x:row r="15553">
      <x:c r="CL15553" t="str">
        <x:v>Workbook_Formula_Guard</x:v>
      </x:c>
      <x:c r="CM15553" t="str">
        <x:v>C1500</x:v>
      </x:c>
      <x:c r="CN15553" t="str">
        <x:v>F:=IFERROR(IF(AND(ISTEXT(B13),ISTEXT(E13),LEN(TRIM(B13))&gt;0,EXACT(B13,E13),EXACT(E13,"CURRENT")),"MATCH_VALID","INVALID_OR_MISMATCH"),"INVALID_OR_MISMATCH")</x:v>
      </x:c>
      <x:c r="CO15553" t="n">
        <x:f>IFERROR(IF(AND(TYPE('Workbook_Formula_Guard'!C1500)=TYPE(CN15553),ISBLANK('Workbook_Formula_Guard'!C1500)=ISBLANK(CN15553),EXACT('Workbook_Formula_Guard'!C1500,CN15553)),0,1),1)</x:f>
        <x:v>0</x:v>
      </x:c>
    </x:row>
    <x:row r="15554">
      <x:c r="CL15554" t="str">
        <x:v>Workbook_Formula_Guard</x:v>
      </x:c>
      <x:c r="CM15554" t="str">
        <x:v>A1501</x:v>
      </x:c>
      <x:c r="CN15554" t="str">
        <x:v>Qualification_Continuity</x:v>
      </x:c>
      <x:c r="CO15554" t="n">
        <x:f>IFERROR(IF(AND(TYPE('Workbook_Formula_Guard'!A1501)=TYPE(CN15554),ISBLANK('Workbook_Formula_Guard'!A1501)=ISBLANK(CN15554),EXACT('Workbook_Formula_Guard'!A1501,CN15554)),0,1),1)</x:f>
        <x:v>0</x:v>
      </x:c>
    </x:row>
    <x:row r="15555">
      <x:c r="CL15555" t="str">
        <x:v>Workbook_Formula_Guard</x:v>
      </x:c>
      <x:c r="CM15555" t="str">
        <x:v>B1501</x:v>
      </x:c>
      <x:c r="CN15555" t="str">
        <x:v>F14</x:v>
      </x:c>
      <x:c r="CO15555" t="n">
        <x:f>IFERROR(IF(AND(TYPE('Workbook_Formula_Guard'!B1501)=TYPE(CN15555),ISBLANK('Workbook_Formula_Guard'!B1501)=ISBLANK(CN15555),EXACT('Workbook_Formula_Guard'!B1501,CN15555)),0,1),1)</x:f>
        <x:v>0</x:v>
      </x:c>
    </x:row>
    <x:row r="15556">
      <x:c r="CL15556" t="str">
        <x:v>Workbook_Formula_Guard</x:v>
      </x:c>
      <x:c r="CM15556" t="str">
        <x:v>C1501</x:v>
      </x:c>
      <x:c r="CN15556" t="str">
        <x:v>F:=IFERROR(IF(AND(ISTEXT(B14),ISTEXT(E14),LEN(TRIM(B14))&gt;0,EXACT(B14,E14)),"MATCH_VALID","INVALID_OR_MISMATCH"),"INVALID_OR_MISMATCH")</x:v>
      </x:c>
      <x:c r="CO15556" t="n">
        <x:f>IFERROR(IF(AND(TYPE('Workbook_Formula_Guard'!C1501)=TYPE(CN15556),ISBLANK('Workbook_Formula_Guard'!C1501)=ISBLANK(CN15556),EXACT('Workbook_Formula_Guard'!C1501,CN15556)),0,1),1)</x:f>
        <x:v>0</x:v>
      </x:c>
    </x:row>
    <x:row r="15557">
      <x:c r="CL15557" t="str">
        <x:v>Workbook_Formula_Guard</x:v>
      </x:c>
      <x:c r="CM15557" t="str">
        <x:v>A1502</x:v>
      </x:c>
      <x:c r="CN15557" t="str">
        <x:v>Qualification_Continuity</x:v>
      </x:c>
      <x:c r="CO15557" t="n">
        <x:f>IFERROR(IF(AND(TYPE('Workbook_Formula_Guard'!A1502)=TYPE(CN15557),ISBLANK('Workbook_Formula_Guard'!A1502)=ISBLANK(CN15557),EXACT('Workbook_Formula_Guard'!A1502,CN15557)),0,1),1)</x:f>
        <x:v>0</x:v>
      </x:c>
    </x:row>
    <x:row r="15558">
      <x:c r="CL15558" t="str">
        <x:v>Workbook_Formula_Guard</x:v>
      </x:c>
      <x:c r="CM15558" t="str">
        <x:v>B1502</x:v>
      </x:c>
      <x:c r="CN15558" t="str">
        <x:v>F15</x:v>
      </x:c>
      <x:c r="CO15558" t="n">
        <x:f>IFERROR(IF(AND(TYPE('Workbook_Formula_Guard'!B1502)=TYPE(CN15558),ISBLANK('Workbook_Formula_Guard'!B1502)=ISBLANK(CN15558),EXACT('Workbook_Formula_Guard'!B1502,CN15558)),0,1),1)</x:f>
        <x:v>0</x:v>
      </x:c>
    </x:row>
    <x:row r="15559">
      <x:c r="CL15559" t="str">
        <x:v>Workbook_Formula_Guard</x:v>
      </x:c>
      <x:c r="CM15559" t="str">
        <x:v>C1502</x:v>
      </x:c>
      <x:c r="CN15559" t="str">
        <x:v>F:=IFERROR(IF(AND(ISTEXT(B15),ISTEXT(E15),LEN(TRIM(B15))&gt;0,EXACT(B15,E15),LEN(E15)=64,SUMPRODUCT(--ISNUMBER(SEARCH(MID(LOWER(E15),ROW($A$1:$A$64),1),"0123456789abcdef")))=64),"MATCH_VALID","INVALID_OR_MISMATCH"),"INVALID_OR_MISMATCH")</x:v>
      </x:c>
      <x:c r="CO15559" t="n">
        <x:f>IFERROR(IF(AND(TYPE('Workbook_Formula_Guard'!C1502)=TYPE(CN15559),ISBLANK('Workbook_Formula_Guard'!C1502)=ISBLANK(CN15559),EXACT('Workbook_Formula_Guard'!C1502,CN15559)),0,1),1)</x:f>
        <x:v>0</x:v>
      </x:c>
    </x:row>
    <x:row r="15560">
      <x:c r="CL15560" t="str">
        <x:v>Workbook_Formula_Guard</x:v>
      </x:c>
      <x:c r="CM15560" t="str">
        <x:v>A1503</x:v>
      </x:c>
      <x:c r="CN15560" t="str">
        <x:v>Qualification_Continuity</x:v>
      </x:c>
      <x:c r="CO15560" t="n">
        <x:f>IFERROR(IF(AND(TYPE('Workbook_Formula_Guard'!A1503)=TYPE(CN15560),ISBLANK('Workbook_Formula_Guard'!A1503)=ISBLANK(CN15560),EXACT('Workbook_Formula_Guard'!A1503,CN15560)),0,1),1)</x:f>
        <x:v>0</x:v>
      </x:c>
    </x:row>
    <x:row r="15561">
      <x:c r="CL15561" t="str">
        <x:v>Workbook_Formula_Guard</x:v>
      </x:c>
      <x:c r="CM15561" t="str">
        <x:v>B1503</x:v>
      </x:c>
      <x:c r="CN15561" t="str">
        <x:v>F16</x:v>
      </x:c>
      <x:c r="CO15561" t="n">
        <x:f>IFERROR(IF(AND(TYPE('Workbook_Formula_Guard'!B1503)=TYPE(CN15561),ISBLANK('Workbook_Formula_Guard'!B1503)=ISBLANK(CN15561),EXACT('Workbook_Formula_Guard'!B1503,CN15561)),0,1),1)</x:f>
        <x:v>0</x:v>
      </x:c>
    </x:row>
    <x:row r="15562">
      <x:c r="CL15562" t="str">
        <x:v>Workbook_Formula_Guard</x:v>
      </x:c>
      <x:c r="CM15562" t="str">
        <x:v>C1503</x:v>
      </x:c>
      <x:c r="CN15562" t="str">
        <x:v>F:=IFERROR(IF(AND(ISTEXT(B16),ISTEXT(E16),LEN(TRIM(B16))&gt;0,EXACT(B16,E16)),"MATCH_VALID","INVALID_OR_MISMATCH"),"INVALID_OR_MISMATCH")</x:v>
      </x:c>
      <x:c r="CO15562" t="n">
        <x:f>IFERROR(IF(AND(TYPE('Workbook_Formula_Guard'!C1503)=TYPE(CN15562),ISBLANK('Workbook_Formula_Guard'!C1503)=ISBLANK(CN15562),EXACT('Workbook_Formula_Guard'!C1503,CN15562)),0,1),1)</x:f>
        <x:v>0</x:v>
      </x:c>
    </x:row>
    <x:row r="15563">
      <x:c r="CL15563" t="str">
        <x:v>Workbook_Formula_Guard</x:v>
      </x:c>
      <x:c r="CM15563" t="str">
        <x:v>A1504</x:v>
      </x:c>
      <x:c r="CN15563" t="str">
        <x:v>Qualification_Continuity</x:v>
      </x:c>
      <x:c r="CO15563" t="n">
        <x:f>IFERROR(IF(AND(TYPE('Workbook_Formula_Guard'!A1504)=TYPE(CN15563),ISBLANK('Workbook_Formula_Guard'!A1504)=ISBLANK(CN15563),EXACT('Workbook_Formula_Guard'!A1504,CN15563)),0,1),1)</x:f>
        <x:v>0</x:v>
      </x:c>
    </x:row>
    <x:row r="15564">
      <x:c r="CL15564" t="str">
        <x:v>Workbook_Formula_Guard</x:v>
      </x:c>
      <x:c r="CM15564" t="str">
        <x:v>B1504</x:v>
      </x:c>
      <x:c r="CN15564" t="str">
        <x:v>F17</x:v>
      </x:c>
      <x:c r="CO15564" t="n">
        <x:f>IFERROR(IF(AND(TYPE('Workbook_Formula_Guard'!B1504)=TYPE(CN15564),ISBLANK('Workbook_Formula_Guard'!B1504)=ISBLANK(CN15564),EXACT('Workbook_Formula_Guard'!B1504,CN15564)),0,1),1)</x:f>
        <x:v>0</x:v>
      </x:c>
    </x:row>
    <x:row r="15565">
      <x:c r="CL15565" t="str">
        <x:v>Workbook_Formula_Guard</x:v>
      </x:c>
      <x:c r="CM15565" t="str">
        <x:v>C1504</x:v>
      </x:c>
      <x:c r="CN15565" t="str">
        <x:v>F:=IFERROR(IF(AND(ISTEXT(B17),ISTEXT(E17),LEN(TRIM(B17))&gt;0,EXACT(B17,E17),EXACT(E17,"NO_ACTIVE_TRIGGER")),"MATCH_VALID","INVALID_OR_MISMATCH"),"INVALID_OR_MISMATCH")</x:v>
      </x:c>
      <x:c r="CO15565" t="n">
        <x:f>IFERROR(IF(AND(TYPE('Workbook_Formula_Guard'!C1504)=TYPE(CN15565),ISBLANK('Workbook_Formula_Guard'!C1504)=ISBLANK(CN15565),EXACT('Workbook_Formula_Guard'!C1504,CN15565)),0,1),1)</x:f>
        <x:v>0</x:v>
      </x:c>
    </x:row>
    <x:row r="15566">
      <x:c r="CL15566" t="str">
        <x:v>Workbook_Formula_Guard</x:v>
      </x:c>
      <x:c r="CM15566" t="str">
        <x:v>A1505</x:v>
      </x:c>
      <x:c r="CN15566" t="str">
        <x:v>Qualification_Continuity</x:v>
      </x:c>
      <x:c r="CO15566" t="n">
        <x:f>IFERROR(IF(AND(TYPE('Workbook_Formula_Guard'!A1505)=TYPE(CN15566),ISBLANK('Workbook_Formula_Guard'!A1505)=ISBLANK(CN15566),EXACT('Workbook_Formula_Guard'!A1505,CN15566)),0,1),1)</x:f>
        <x:v>0</x:v>
      </x:c>
    </x:row>
    <x:row r="15567">
      <x:c r="CL15567" t="str">
        <x:v>Workbook_Formula_Guard</x:v>
      </x:c>
      <x:c r="CM15567" t="str">
        <x:v>B1505</x:v>
      </x:c>
      <x:c r="CN15567" t="str">
        <x:v>F18</x:v>
      </x:c>
      <x:c r="CO15567" t="n">
        <x:f>IFERROR(IF(AND(TYPE('Workbook_Formula_Guard'!B1505)=TYPE(CN15567),ISBLANK('Workbook_Formula_Guard'!B1505)=ISBLANK(CN15567),EXACT('Workbook_Formula_Guard'!B1505,CN15567)),0,1),1)</x:f>
        <x:v>0</x:v>
      </x:c>
    </x:row>
    <x:row r="15568">
      <x:c r="CL15568" t="str">
        <x:v>Workbook_Formula_Guard</x:v>
      </x:c>
      <x:c r="CM15568" t="str">
        <x:v>C1505</x:v>
      </x:c>
      <x:c r="CN15568" t="str">
        <x:v>F:=IFERROR(IF(AND(ISTEXT(B18),ISTEXT(E18),LEN(TRIM(B18))&gt;0,EXACT(B18,E18),EXACT(E18,"ACTIVE")),"MATCH_VALID","INVALID_OR_MISMATCH"),"INVALID_OR_MISMATCH")</x:v>
      </x:c>
      <x:c r="CO15568" t="n">
        <x:f>IFERROR(IF(AND(TYPE('Workbook_Formula_Guard'!C1505)=TYPE(CN15568),ISBLANK('Workbook_Formula_Guard'!C1505)=ISBLANK(CN15568),EXACT('Workbook_Formula_Guard'!C1505,CN15568)),0,1),1)</x:f>
        <x:v>0</x:v>
      </x:c>
    </x:row>
    <x:row r="15569">
      <x:c r="CL15569" t="str">
        <x:v>Workbook_Formula_Guard</x:v>
      </x:c>
      <x:c r="CM15569" t="str">
        <x:v>A1506</x:v>
      </x:c>
      <x:c r="CN15569" t="str">
        <x:v>Qualification_Continuity</x:v>
      </x:c>
      <x:c r="CO15569" t="n">
        <x:f>IFERROR(IF(AND(TYPE('Workbook_Formula_Guard'!A1506)=TYPE(CN15569),ISBLANK('Workbook_Formula_Guard'!A1506)=ISBLANK(CN15569),EXACT('Workbook_Formula_Guard'!A1506,CN15569)),0,1),1)</x:f>
        <x:v>0</x:v>
      </x:c>
    </x:row>
    <x:row r="15570">
      <x:c r="CL15570" t="str">
        <x:v>Workbook_Formula_Guard</x:v>
      </x:c>
      <x:c r="CM15570" t="str">
        <x:v>B1506</x:v>
      </x:c>
      <x:c r="CN15570" t="str">
        <x:v>F19</x:v>
      </x:c>
      <x:c r="CO15570" t="n">
        <x:f>IFERROR(IF(AND(TYPE('Workbook_Formula_Guard'!B1506)=TYPE(CN15570),ISBLANK('Workbook_Formula_Guard'!B1506)=ISBLANK(CN15570),EXACT('Workbook_Formula_Guard'!B1506,CN15570)),0,1),1)</x:f>
        <x:v>0</x:v>
      </x:c>
    </x:row>
    <x:row r="15571">
      <x:c r="CL15571" t="str">
        <x:v>Workbook_Formula_Guard</x:v>
      </x:c>
      <x:c r="CM15571" t="str">
        <x:v>C1506</x:v>
      </x:c>
      <x:c r="CN15571" t="str">
        <x:v>F:=IFERROR(IF(AND(ISTEXT(B19),ISTEXT(E19),LEN(TRIM(B19))&gt;0,EXACT(B19,E19),EXACT(E19,"CURRENT")),"MATCH_VALID","INVALID_OR_MISMATCH"),"INVALID_OR_MISMATCH")</x:v>
      </x:c>
      <x:c r="CO15571" t="n">
        <x:f>IFERROR(IF(AND(TYPE('Workbook_Formula_Guard'!C1506)=TYPE(CN15571),ISBLANK('Workbook_Formula_Guard'!C1506)=ISBLANK(CN15571),EXACT('Workbook_Formula_Guard'!C1506,CN15571)),0,1),1)</x:f>
        <x:v>0</x:v>
      </x:c>
    </x:row>
    <x:row r="15572">
      <x:c r="CL15572" t="str">
        <x:v>Workbook_Formula_Guard</x:v>
      </x:c>
      <x:c r="CM15572" t="str">
        <x:v>A1507</x:v>
      </x:c>
      <x:c r="CN15572" t="str">
        <x:v>Qualification_Continuity</x:v>
      </x:c>
      <x:c r="CO15572" t="n">
        <x:f>IFERROR(IF(AND(TYPE('Workbook_Formula_Guard'!A1507)=TYPE(CN15572),ISBLANK('Workbook_Formula_Guard'!A1507)=ISBLANK(CN15572),EXACT('Workbook_Formula_Guard'!A1507,CN15572)),0,1),1)</x:f>
        <x:v>0</x:v>
      </x:c>
    </x:row>
    <x:row r="15573">
      <x:c r="CL15573" t="str">
        <x:v>Workbook_Formula_Guard</x:v>
      </x:c>
      <x:c r="CM15573" t="str">
        <x:v>B1507</x:v>
      </x:c>
      <x:c r="CN15573" t="str">
        <x:v>F20</x:v>
      </x:c>
      <x:c r="CO15573" t="n">
        <x:f>IFERROR(IF(AND(TYPE('Workbook_Formula_Guard'!B1507)=TYPE(CN15573),ISBLANK('Workbook_Formula_Guard'!B1507)=ISBLANK(CN15573),EXACT('Workbook_Formula_Guard'!B1507,CN15573)),0,1),1)</x:f>
        <x:v>0</x:v>
      </x:c>
    </x:row>
    <x:row r="15574">
      <x:c r="CL15574" t="str">
        <x:v>Workbook_Formula_Guard</x:v>
      </x:c>
      <x:c r="CM15574" t="str">
        <x:v>C1507</x:v>
      </x:c>
      <x:c r="CN15574" t="str">
        <x:v>F:=IFERROR(IF(AND(ISTEXT(B20),ISTEXT(E20),LEN(TRIM(B20))&gt;0,EXACT(B20,E20)),"MATCH_VALID","INVALID_OR_MISMATCH"),"INVALID_OR_MISMATCH")</x:v>
      </x:c>
      <x:c r="CO15574" t="n">
        <x:f>IFERROR(IF(AND(TYPE('Workbook_Formula_Guard'!C1507)=TYPE(CN15574),ISBLANK('Workbook_Formula_Guard'!C1507)=ISBLANK(CN15574),EXACT('Workbook_Formula_Guard'!C1507,CN15574)),0,1),1)</x:f>
        <x:v>0</x:v>
      </x:c>
    </x:row>
    <x:row r="15575">
      <x:c r="CL15575" t="str">
        <x:v>Workbook_Formula_Guard</x:v>
      </x:c>
      <x:c r="CM15575" t="str">
        <x:v>A1508</x:v>
      </x:c>
      <x:c r="CN15575" t="str">
        <x:v>Qualification_Continuity</x:v>
      </x:c>
      <x:c r="CO15575" t="n">
        <x:f>IFERROR(IF(AND(TYPE('Workbook_Formula_Guard'!A1508)=TYPE(CN15575),ISBLANK('Workbook_Formula_Guard'!A1508)=ISBLANK(CN15575),EXACT('Workbook_Formula_Guard'!A1508,CN15575)),0,1),1)</x:f>
        <x:v>0</x:v>
      </x:c>
    </x:row>
    <x:row r="15576">
      <x:c r="CL15576" t="str">
        <x:v>Workbook_Formula_Guard</x:v>
      </x:c>
      <x:c r="CM15576" t="str">
        <x:v>B1508</x:v>
      </x:c>
      <x:c r="CN15576" t="str">
        <x:v>F21</x:v>
      </x:c>
      <x:c r="CO15576" t="n">
        <x:f>IFERROR(IF(AND(TYPE('Workbook_Formula_Guard'!B1508)=TYPE(CN15576),ISBLANK('Workbook_Formula_Guard'!B1508)=ISBLANK(CN15576),EXACT('Workbook_Formula_Guard'!B1508,CN15576)),0,1),1)</x:f>
        <x:v>0</x:v>
      </x:c>
    </x:row>
    <x:row r="15577">
      <x:c r="CL15577" t="str">
        <x:v>Workbook_Formula_Guard</x:v>
      </x:c>
      <x:c r="CM15577" t="str">
        <x:v>C1508</x:v>
      </x:c>
      <x:c r="CN15577" t="str">
        <x:v>F:=IFERROR(IF(AND(ISTEXT(B21),ISTEXT(E21),LEN(TRIM(B21))&gt;0,EXACT(B21,E21)),"MATCH_VALID","INVALID_OR_MISMATCH"),"INVALID_OR_MISMATCH")</x:v>
      </x:c>
      <x:c r="CO15577" t="n">
        <x:f>IFERROR(IF(AND(TYPE('Workbook_Formula_Guard'!C1508)=TYPE(CN15577),ISBLANK('Workbook_Formula_Guard'!C1508)=ISBLANK(CN15577),EXACT('Workbook_Formula_Guard'!C1508,CN15577)),0,1),1)</x:f>
        <x:v>0</x:v>
      </x:c>
    </x:row>
    <x:row r="15578">
      <x:c r="CL15578" t="str">
        <x:v>Workbook_Formula_Guard</x:v>
      </x:c>
      <x:c r="CM15578" t="str">
        <x:v>A1509</x:v>
      </x:c>
      <x:c r="CN15578" t="str">
        <x:v>Qualification_Continuity</x:v>
      </x:c>
      <x:c r="CO15578" t="n">
        <x:f>IFERROR(IF(AND(TYPE('Workbook_Formula_Guard'!A1509)=TYPE(CN15578),ISBLANK('Workbook_Formula_Guard'!A1509)=ISBLANK(CN15578),EXACT('Workbook_Formula_Guard'!A1509,CN15578)),0,1),1)</x:f>
        <x:v>0</x:v>
      </x:c>
    </x:row>
    <x:row r="15579">
      <x:c r="CL15579" t="str">
        <x:v>Workbook_Formula_Guard</x:v>
      </x:c>
      <x:c r="CM15579" t="str">
        <x:v>B1509</x:v>
      </x:c>
      <x:c r="CN15579" t="str">
        <x:v>F22</x:v>
      </x:c>
      <x:c r="CO15579" t="n">
        <x:f>IFERROR(IF(AND(TYPE('Workbook_Formula_Guard'!B1509)=TYPE(CN15579),ISBLANK('Workbook_Formula_Guard'!B1509)=ISBLANK(CN15579),EXACT('Workbook_Formula_Guard'!B1509,CN15579)),0,1),1)</x:f>
        <x:v>0</x:v>
      </x:c>
    </x:row>
    <x:row r="15580">
      <x:c r="CL15580" t="str">
        <x:v>Workbook_Formula_Guard</x:v>
      </x:c>
      <x:c r="CM15580" t="str">
        <x:v>C1509</x:v>
      </x:c>
      <x:c r="CN15580" t="str">
        <x:v>F:=IFERROR(IF(AND(ISTEXT(B22),ISTEXT(E22),LEN(TRIM(B22))&gt;0,EXACT(B22,E22)),"MATCH_VALID","INVALID_OR_MISMATCH"),"INVALID_OR_MISMATCH")</x:v>
      </x:c>
      <x:c r="CO15580" t="n">
        <x:f>IFERROR(IF(AND(TYPE('Workbook_Formula_Guard'!C1509)=TYPE(CN15580),ISBLANK('Workbook_Formula_Guard'!C1509)=ISBLANK(CN15580),EXACT('Workbook_Formula_Guard'!C1509,CN15580)),0,1),1)</x:f>
        <x:v>0</x:v>
      </x:c>
    </x:row>
    <x:row r="15581">
      <x:c r="CL15581" t="str">
        <x:v>Workbook_Formula_Guard</x:v>
      </x:c>
      <x:c r="CM15581" t="str">
        <x:v>A1510</x:v>
      </x:c>
      <x:c r="CN15581" t="str">
        <x:v>Qualification_Continuity</x:v>
      </x:c>
      <x:c r="CO15581" t="n">
        <x:f>IFERROR(IF(AND(TYPE('Workbook_Formula_Guard'!A1510)=TYPE(CN15581),ISBLANK('Workbook_Formula_Guard'!A1510)=ISBLANK(CN15581),EXACT('Workbook_Formula_Guard'!A1510,CN15581)),0,1),1)</x:f>
        <x:v>0</x:v>
      </x:c>
    </x:row>
    <x:row r="15582">
      <x:c r="CL15582" t="str">
        <x:v>Workbook_Formula_Guard</x:v>
      </x:c>
      <x:c r="CM15582" t="str">
        <x:v>B1510</x:v>
      </x:c>
      <x:c r="CN15582" t="str">
        <x:v>F23</x:v>
      </x:c>
      <x:c r="CO15582" t="n">
        <x:f>IFERROR(IF(AND(TYPE('Workbook_Formula_Guard'!B1510)=TYPE(CN15582),ISBLANK('Workbook_Formula_Guard'!B1510)=ISBLANK(CN15582),EXACT('Workbook_Formula_Guard'!B1510,CN15582)),0,1),1)</x:f>
        <x:v>0</x:v>
      </x:c>
    </x:row>
    <x:row r="15583">
      <x:c r="CL15583" t="str">
        <x:v>Workbook_Formula_Guard</x:v>
      </x:c>
      <x:c r="CM15583" t="str">
        <x:v>C1510</x:v>
      </x:c>
      <x:c r="CN15583" t="str">
        <x:v>F:=IFERROR(IF(AND(ISTEXT(B23),ISTEXT(E23),LEN(TRIM(B23))&gt;0,EXACT(B23,E23),EXACT(E23,"WORKED_RUN_ONLY")),"MATCH_VALID","INVALID_OR_MISMATCH"),"INVALID_OR_MISMATCH")</x:v>
      </x:c>
      <x:c r="CO15583" t="n">
        <x:f>IFERROR(IF(AND(TYPE('Workbook_Formula_Guard'!C1510)=TYPE(CN15583),ISBLANK('Workbook_Formula_Guard'!C1510)=ISBLANK(CN15583),EXACT('Workbook_Formula_Guard'!C1510,CN15583)),0,1),1)</x:f>
        <x:v>0</x:v>
      </x:c>
    </x:row>
    <x:row r="15584">
      <x:c r="CL15584" t="str">
        <x:v>Workbook_Formula_Guard</x:v>
      </x:c>
      <x:c r="CM15584" t="str">
        <x:v>A1511</x:v>
      </x:c>
      <x:c r="CN15584" t="str">
        <x:v>Qualification_Continuity</x:v>
      </x:c>
      <x:c r="CO15584" t="n">
        <x:f>IFERROR(IF(AND(TYPE('Workbook_Formula_Guard'!A1511)=TYPE(CN15584),ISBLANK('Workbook_Formula_Guard'!A1511)=ISBLANK(CN15584),EXACT('Workbook_Formula_Guard'!A1511,CN15584)),0,1),1)</x:f>
        <x:v>0</x:v>
      </x:c>
    </x:row>
    <x:row r="15585">
      <x:c r="CL15585" t="str">
        <x:v>Workbook_Formula_Guard</x:v>
      </x:c>
      <x:c r="CM15585" t="str">
        <x:v>B1511</x:v>
      </x:c>
      <x:c r="CN15585" t="str">
        <x:v>F24</x:v>
      </x:c>
      <x:c r="CO15585" t="n">
        <x:f>IFERROR(IF(AND(TYPE('Workbook_Formula_Guard'!B1511)=TYPE(CN15585),ISBLANK('Workbook_Formula_Guard'!B1511)=ISBLANK(CN15585),EXACT('Workbook_Formula_Guard'!B1511,CN15585)),0,1),1)</x:f>
        <x:v>0</x:v>
      </x:c>
    </x:row>
    <x:row r="15586">
      <x:c r="CL15586" t="str">
        <x:v>Workbook_Formula_Guard</x:v>
      </x:c>
      <x:c r="CM15586" t="str">
        <x:v>C1511</x:v>
      </x:c>
      <x:c r="CN15586" t="str">
        <x:v>F:=IFERROR(IF(AND(ISTEXT(B24),ISTEXT(E24),LEN(TRIM(B24))&gt;0,EXACT(B24,E24)),"MATCH_VALID","INVALID_OR_MISMATCH"),"INVALID_OR_MISMATCH")</x:v>
      </x:c>
      <x:c r="CO15586" t="n">
        <x:f>IFERROR(IF(AND(TYPE('Workbook_Formula_Guard'!C1511)=TYPE(CN15586),ISBLANK('Workbook_Formula_Guard'!C1511)=ISBLANK(CN15586),EXACT('Workbook_Formula_Guard'!C1511,CN15586)),0,1),1)</x:f>
        <x:v>0</x:v>
      </x:c>
    </x:row>
    <x:row r="15587">
      <x:c r="CL15587" t="str">
        <x:v>Workbook_Formula_Guard</x:v>
      </x:c>
      <x:c r="CM15587" t="str">
        <x:v>A1512</x:v>
      </x:c>
      <x:c r="CN15587" t="str">
        <x:v>Qualification_Continuity</x:v>
      </x:c>
      <x:c r="CO15587" t="n">
        <x:f>IFERROR(IF(AND(TYPE('Workbook_Formula_Guard'!A1512)=TYPE(CN15587),ISBLANK('Workbook_Formula_Guard'!A1512)=ISBLANK(CN15587),EXACT('Workbook_Formula_Guard'!A1512,CN15587)),0,1),1)</x:f>
        <x:v>0</x:v>
      </x:c>
    </x:row>
    <x:row r="15588">
      <x:c r="CL15588" t="str">
        <x:v>Workbook_Formula_Guard</x:v>
      </x:c>
      <x:c r="CM15588" t="str">
        <x:v>B1512</x:v>
      </x:c>
      <x:c r="CN15588" t="str">
        <x:v>F25</x:v>
      </x:c>
      <x:c r="CO15588" t="n">
        <x:f>IFERROR(IF(AND(TYPE('Workbook_Formula_Guard'!B1512)=TYPE(CN15588),ISBLANK('Workbook_Formula_Guard'!B1512)=ISBLANK(CN15588),EXACT('Workbook_Formula_Guard'!B1512,CN15588)),0,1),1)</x:f>
        <x:v>0</x:v>
      </x:c>
    </x:row>
    <x:row r="15589">
      <x:c r="CL15589" t="str">
        <x:v>Workbook_Formula_Guard</x:v>
      </x:c>
      <x:c r="CM15589" t="str">
        <x:v>C1512</x:v>
      </x:c>
      <x:c r="CN15589" t="str">
        <x:v>F:=IFERROR(IF(AND(ISTEXT(B25),ISTEXT(E25),LEN(TRIM(B25))&gt;0,EXACT(B25,E25)),"MATCH_VALID","INVALID_OR_MISMATCH"),"INVALID_OR_MISMATCH")</x:v>
      </x:c>
      <x:c r="CO15589" t="n">
        <x:f>IFERROR(IF(AND(TYPE('Workbook_Formula_Guard'!C1512)=TYPE(CN15589),ISBLANK('Workbook_Formula_Guard'!C1512)=ISBLANK(CN15589),EXACT('Workbook_Formula_Guard'!C1512,CN15589)),0,1),1)</x:f>
        <x:v>0</x:v>
      </x:c>
    </x:row>
    <x:row r="15590">
      <x:c r="CL15590" t="str">
        <x:v>Workbook_Formula_Guard</x:v>
      </x:c>
      <x:c r="CM15590" t="str">
        <x:v>A1513</x:v>
      </x:c>
      <x:c r="CN15590" t="str">
        <x:v>Qualification_Continuity</x:v>
      </x:c>
      <x:c r="CO15590" t="n">
        <x:f>IFERROR(IF(AND(TYPE('Workbook_Formula_Guard'!A1513)=TYPE(CN15590),ISBLANK('Workbook_Formula_Guard'!A1513)=ISBLANK(CN15590),EXACT('Workbook_Formula_Guard'!A1513,CN15590)),0,1),1)</x:f>
        <x:v>0</x:v>
      </x:c>
    </x:row>
    <x:row r="15591">
      <x:c r="CL15591" t="str">
        <x:v>Workbook_Formula_Guard</x:v>
      </x:c>
      <x:c r="CM15591" t="str">
        <x:v>B1513</x:v>
      </x:c>
      <x:c r="CN15591" t="str">
        <x:v>F26</x:v>
      </x:c>
      <x:c r="CO15591" t="n">
        <x:f>IFERROR(IF(AND(TYPE('Workbook_Formula_Guard'!B1513)=TYPE(CN15591),ISBLANK('Workbook_Formula_Guard'!B1513)=ISBLANK(CN15591),EXACT('Workbook_Formula_Guard'!B1513,CN15591)),0,1),1)</x:f>
        <x:v>0</x:v>
      </x:c>
    </x:row>
    <x:row r="15592">
      <x:c r="CL15592" t="str">
        <x:v>Workbook_Formula_Guard</x:v>
      </x:c>
      <x:c r="CM15592" t="str">
        <x:v>C1513</x:v>
      </x:c>
      <x:c r="CN15592" t="str">
        <x:v>F:=IFERROR(IF(AND(ISTEXT(B26),ISTEXT(E26),LEN(TRIM(B26))&gt;0,EXACT(B26,E26)),"MATCH_VALID","INVALID_OR_MISMATCH"),"INVALID_OR_MISMATCH")</x:v>
      </x:c>
      <x:c r="CO15592" t="n">
        <x:f>IFERROR(IF(AND(TYPE('Workbook_Formula_Guard'!C1513)=TYPE(CN15592),ISBLANK('Workbook_Formula_Guard'!C1513)=ISBLANK(CN15592),EXACT('Workbook_Formula_Guard'!C1513,CN15592)),0,1),1)</x:f>
        <x:v>0</x:v>
      </x:c>
    </x:row>
    <x:row r="15593">
      <x:c r="CL15593" t="str">
        <x:v>Workbook_Formula_Guard</x:v>
      </x:c>
      <x:c r="CM15593" t="str">
        <x:v>A1514</x:v>
      </x:c>
      <x:c r="CN15593" t="str">
        <x:v>Qualification_Continuity</x:v>
      </x:c>
      <x:c r="CO15593" t="n">
        <x:f>IFERROR(IF(AND(TYPE('Workbook_Formula_Guard'!A1514)=TYPE(CN15593),ISBLANK('Workbook_Formula_Guard'!A1514)=ISBLANK(CN15593),EXACT('Workbook_Formula_Guard'!A1514,CN15593)),0,1),1)</x:f>
        <x:v>0</x:v>
      </x:c>
    </x:row>
    <x:row r="15594">
      <x:c r="CL15594" t="str">
        <x:v>Workbook_Formula_Guard</x:v>
      </x:c>
      <x:c r="CM15594" t="str">
        <x:v>B1514</x:v>
      </x:c>
      <x:c r="CN15594" t="str">
        <x:v>F28</x:v>
      </x:c>
      <x:c r="CO15594" t="n">
        <x:f>IFERROR(IF(AND(TYPE('Workbook_Formula_Guard'!B1514)=TYPE(CN15594),ISBLANK('Workbook_Formula_Guard'!B1514)=ISBLANK(CN15594),EXACT('Workbook_Formula_Guard'!B1514,CN15594)),0,1),1)</x:f>
        <x:v>0</x:v>
      </x:c>
    </x:row>
    <x:row r="15595">
      <x:c r="CL15595" t="str">
        <x:v>Workbook_Formula_Guard</x:v>
      </x:c>
      <x:c r="CM15595" t="str">
        <x:v>C1514</x:v>
      </x:c>
      <x:c r="CN15595" t="str">
        <x:v>F:=IF(COUNTIF(F5:F26,"MATCH_VALID")=22,"RECORD_MATCHES_FOR_REVIEW","BLOCK_OR_REQUALIFY")</x:v>
      </x:c>
      <x:c r="CO15595" t="n">
        <x:f>IFERROR(IF(AND(TYPE('Workbook_Formula_Guard'!C1514)=TYPE(CN15595),ISBLANK('Workbook_Formula_Guard'!C1514)=ISBLANK(CN15595),EXACT('Workbook_Formula_Guard'!C1514,CN15595)),0,1),1)</x:f>
        <x:v>0</x:v>
      </x:c>
    </x:row>
    <x:row r="15596">
      <x:c r="CL15596" t="str">
        <x:v>Workbook_Formula_Guard</x:v>
      </x:c>
      <x:c r="CM15596" t="str">
        <x:v>A1515</x:v>
      </x:c>
      <x:c r="CN15596" t="str">
        <x:v>Display_Clarity</x:v>
      </x:c>
      <x:c r="CO15596" t="n">
        <x:f>IFERROR(IF(AND(TYPE('Workbook_Formula_Guard'!A1515)=TYPE(CN15596),ISBLANK('Workbook_Formula_Guard'!A1515)=ISBLANK(CN15596),EXACT('Workbook_Formula_Guard'!A1515,CN15596)),0,1),1)</x:f>
        <x:v>0</x:v>
      </x:c>
    </x:row>
    <x:row r="15597">
      <x:c r="CL15597" t="str">
        <x:v>Workbook_Formula_Guard</x:v>
      </x:c>
      <x:c r="CM15597" t="str">
        <x:v>B1515</x:v>
      </x:c>
      <x:c r="CN15597" t="str">
        <x:v>B6</x:v>
      </x:c>
      <x:c r="CO15597" t="n">
        <x:f>IFERROR(IF(AND(TYPE('Workbook_Formula_Guard'!B1515)=TYPE(CN15597),ISBLANK('Workbook_Formula_Guard'!B1515)=ISBLANK(CN15597),EXACT('Workbook_Formula_Guard'!B1515,CN15597)),0,1),1)</x:f>
        <x:v>0</x:v>
      </x:c>
    </x:row>
    <x:row r="15598">
      <x:c r="CL15598" t="str">
        <x:v>Workbook_Formula_Guard</x:v>
      </x:c>
      <x:c r="CM15598" t="str">
        <x:v>C1515</x:v>
      </x:c>
      <x:c r="CN15598" t="str">
        <x:v>F:=CANON!B72</x:v>
      </x:c>
      <x:c r="CO15598" t="n">
        <x:f>IFERROR(IF(AND(TYPE('Workbook_Formula_Guard'!C1515)=TYPE(CN15598),ISBLANK('Workbook_Formula_Guard'!C1515)=ISBLANK(CN15598),EXACT('Workbook_Formula_Guard'!C1515,CN15598)),0,1),1)</x:f>
        <x:v>0</x:v>
      </x:c>
    </x:row>
    <x:row r="15599">
      <x:c r="CL15599" t="str">
        <x:v>Workbook_Formula_Guard</x:v>
      </x:c>
      <x:c r="CM15599" t="str">
        <x:v>A1516</x:v>
      </x:c>
      <x:c r="CN15599" t="str">
        <x:v>Display_Clarity</x:v>
      </x:c>
      <x:c r="CO15599" t="n">
        <x:f>IFERROR(IF(AND(TYPE('Workbook_Formula_Guard'!A1516)=TYPE(CN15599),ISBLANK('Workbook_Formula_Guard'!A1516)=ISBLANK(CN15599),EXACT('Workbook_Formula_Guard'!A1516,CN15599)),0,1),1)</x:f>
        <x:v>0</x:v>
      </x:c>
    </x:row>
    <x:row r="15600">
      <x:c r="CL15600" t="str">
        <x:v>Workbook_Formula_Guard</x:v>
      </x:c>
      <x:c r="CM15600" t="str">
        <x:v>B1516</x:v>
      </x:c>
      <x:c r="CN15600" t="str">
        <x:v>B7</x:v>
      </x:c>
      <x:c r="CO15600" t="n">
        <x:f>IFERROR(IF(AND(TYPE('Workbook_Formula_Guard'!B1516)=TYPE(CN15600),ISBLANK('Workbook_Formula_Guard'!B1516)=ISBLANK(CN15600),EXACT('Workbook_Formula_Guard'!B1516,CN15600)),0,1),1)</x:f>
        <x:v>0</x:v>
      </x:c>
    </x:row>
    <x:row r="15601">
      <x:c r="CL15601" t="str">
        <x:v>Workbook_Formula_Guard</x:v>
      </x:c>
      <x:c r="CM15601" t="str">
        <x:v>C1516</x:v>
      </x:c>
      <x:c r="CN15601" t="str">
        <x:v>F:=Audit_Flags!B21</x:v>
      </x:c>
      <x:c r="CO15601" t="n">
        <x:f>IFERROR(IF(AND(TYPE('Workbook_Formula_Guard'!C1516)=TYPE(CN15601),ISBLANK('Workbook_Formula_Guard'!C1516)=ISBLANK(CN15601),EXACT('Workbook_Formula_Guard'!C1516,CN15601)),0,1),1)</x:f>
        <x:v>0</x:v>
      </x:c>
    </x:row>
    <x:row r="15602">
      <x:c r="CL15602" t="str">
        <x:v>Workbook_Formula_Guard</x:v>
      </x:c>
      <x:c r="CM15602" t="str">
        <x:v>A1517</x:v>
      </x:c>
      <x:c r="CN15602" t="str">
        <x:v>Display_Clarity</x:v>
      </x:c>
      <x:c r="CO15602" t="n">
        <x:f>IFERROR(IF(AND(TYPE('Workbook_Formula_Guard'!A1517)=TYPE(CN15602),ISBLANK('Workbook_Formula_Guard'!A1517)=ISBLANK(CN15602),EXACT('Workbook_Formula_Guard'!A1517,CN15602)),0,1),1)</x:f>
        <x:v>0</x:v>
      </x:c>
    </x:row>
    <x:row r="15603">
      <x:c r="CL15603" t="str">
        <x:v>Workbook_Formula_Guard</x:v>
      </x:c>
      <x:c r="CM15603" t="str">
        <x:v>B1517</x:v>
      </x:c>
      <x:c r="CN15603" t="str">
        <x:v>B8</x:v>
      </x:c>
      <x:c r="CO15603" t="n">
        <x:f>IFERROR(IF(AND(TYPE('Workbook_Formula_Guard'!B1517)=TYPE(CN15603),ISBLANK('Workbook_Formula_Guard'!B1517)=ISBLANK(CN15603),EXACT('Workbook_Formula_Guard'!B1517,CN15603)),0,1),1)</x:f>
        <x:v>0</x:v>
      </x:c>
    </x:row>
    <x:row r="15604">
      <x:c r="CL15604" t="str">
        <x:v>Workbook_Formula_Guard</x:v>
      </x:c>
      <x:c r="CM15604" t="str">
        <x:v>C1517</x:v>
      </x:c>
      <x:c r="CN15604" t="str">
        <x:v>F:=Audit_Flags!B22</x:v>
      </x:c>
      <x:c r="CO15604" t="n">
        <x:f>IFERROR(IF(AND(TYPE('Workbook_Formula_Guard'!C1517)=TYPE(CN15604),ISBLANK('Workbook_Formula_Guard'!C1517)=ISBLANK(CN15604),EXACT('Workbook_Formula_Guard'!C1517,CN15604)),0,1),1)</x:f>
        <x:v>0</x:v>
      </x:c>
    </x:row>
    <x:row r="15605">
      <x:c r="CL15605" t="str">
        <x:v>Workbook_Formula_Guard</x:v>
      </x:c>
      <x:c r="CM15605" t="str">
        <x:v>A1518</x:v>
      </x:c>
      <x:c r="CN15605" t="str">
        <x:v>Display_Clarity</x:v>
      </x:c>
      <x:c r="CO15605" t="n">
        <x:f>IFERROR(IF(AND(TYPE('Workbook_Formula_Guard'!A1518)=TYPE(CN15605),ISBLANK('Workbook_Formula_Guard'!A1518)=ISBLANK(CN15605),EXACT('Workbook_Formula_Guard'!A1518,CN15605)),0,1),1)</x:f>
        <x:v>0</x:v>
      </x:c>
    </x:row>
    <x:row r="15606">
      <x:c r="CL15606" t="str">
        <x:v>Workbook_Formula_Guard</x:v>
      </x:c>
      <x:c r="CM15606" t="str">
        <x:v>B1518</x:v>
      </x:c>
      <x:c r="CN15606" t="str">
        <x:v>B9</x:v>
      </x:c>
      <x:c r="CO15606" t="n">
        <x:f>IFERROR(IF(AND(TYPE('Workbook_Formula_Guard'!B1518)=TYPE(CN15606),ISBLANK('Workbook_Formula_Guard'!B1518)=ISBLANK(CN15606),EXACT('Workbook_Formula_Guard'!B1518,CN15606)),0,1),1)</x:f>
        <x:v>0</x:v>
      </x:c>
    </x:row>
    <x:row r="15607">
      <x:c r="CL15607" t="str">
        <x:v>Workbook_Formula_Guard</x:v>
      </x:c>
      <x:c r="CM15607" t="str">
        <x:v>C1518</x:v>
      </x:c>
      <x:c r="CN15607" t="str">
        <x:v>F:=Audit_Flags!B23</x:v>
      </x:c>
      <x:c r="CO15607" t="n">
        <x:f>IFERROR(IF(AND(TYPE('Workbook_Formula_Guard'!C1518)=TYPE(CN15607),ISBLANK('Workbook_Formula_Guard'!C1518)=ISBLANK(CN15607),EXACT('Workbook_Formula_Guard'!C1518,CN15607)),0,1),1)</x:f>
        <x:v>0</x:v>
      </x:c>
    </x:row>
    <x:row r="15608">
      <x:c r="CL15608" t="str">
        <x:v>Workbook_Formula_Guard</x:v>
      </x:c>
      <x:c r="CM15608" t="str">
        <x:v>A1519</x:v>
      </x:c>
      <x:c r="CN15608" t="str">
        <x:v>Display_Clarity</x:v>
      </x:c>
      <x:c r="CO15608" t="n">
        <x:f>IFERROR(IF(AND(TYPE('Workbook_Formula_Guard'!A1519)=TYPE(CN15608),ISBLANK('Workbook_Formula_Guard'!A1519)=ISBLANK(CN15608),EXACT('Workbook_Formula_Guard'!A1519,CN15608)),0,1),1)</x:f>
        <x:v>0</x:v>
      </x:c>
    </x:row>
    <x:row r="15609">
      <x:c r="CL15609" t="str">
        <x:v>Workbook_Formula_Guard</x:v>
      </x:c>
      <x:c r="CM15609" t="str">
        <x:v>B1519</x:v>
      </x:c>
      <x:c r="CN15609" t="str">
        <x:v>B10</x:v>
      </x:c>
      <x:c r="CO15609" t="n">
        <x:f>IFERROR(IF(AND(TYPE('Workbook_Formula_Guard'!B1519)=TYPE(CN15609),ISBLANK('Workbook_Formula_Guard'!B1519)=ISBLANK(CN15609),EXACT('Workbook_Formula_Guard'!B1519,CN15609)),0,1),1)</x:f>
        <x:v>0</x:v>
      </x:c>
    </x:row>
    <x:row r="15610">
      <x:c r="CL15610" t="str">
        <x:v>Workbook_Formula_Guard</x:v>
      </x:c>
      <x:c r="CM15610" t="str">
        <x:v>C1519</x:v>
      </x:c>
      <x:c r="CN15610" t="str">
        <x:v>F:=Sanity_Checklist!B40</x:v>
      </x:c>
      <x:c r="CO15610" t="n">
        <x:f>IFERROR(IF(AND(TYPE('Workbook_Formula_Guard'!C1519)=TYPE(CN15610),ISBLANK('Workbook_Formula_Guard'!C1519)=ISBLANK(CN15610),EXACT('Workbook_Formula_Guard'!C1519,CN15610)),0,1),1)</x:f>
        <x:v>0</x:v>
      </x:c>
    </x:row>
    <x:row r="15611">
      <x:c r="CL15611" t="str">
        <x:v>Workbook_Formula_Guard</x:v>
      </x:c>
      <x:c r="CM15611" t="str">
        <x:v>A1520</x:v>
      </x:c>
      <x:c r="CN15611" t="str">
        <x:v>Triple_Pass_Audit</x:v>
      </x:c>
      <x:c r="CO15611" t="n">
        <x:f>IFERROR(IF(AND(TYPE('Workbook_Formula_Guard'!A1520)=TYPE(CN15611),ISBLANK('Workbook_Formula_Guard'!A1520)=ISBLANK(CN15611),EXACT('Workbook_Formula_Guard'!A1520,CN15611)),0,1),1)</x:f>
        <x:v>0</x:v>
      </x:c>
    </x:row>
    <x:row r="15612">
      <x:c r="CL15612" t="str">
        <x:v>Workbook_Formula_Guard</x:v>
      </x:c>
      <x:c r="CM15612" t="str">
        <x:v>B1520</x:v>
      </x:c>
      <x:c r="CN15612" t="str">
        <x:v>C21</x:v>
      </x:c>
      <x:c r="CO15612" t="n">
        <x:f>IFERROR(IF(AND(TYPE('Workbook_Formula_Guard'!B1520)=TYPE(CN15612),ISBLANK('Workbook_Formula_Guard'!B1520)=ISBLANK(CN15612),EXACT('Workbook_Formula_Guard'!B1520,CN15612)),0,1),1)</x:f>
        <x:v>0</x:v>
      </x:c>
    </x:row>
    <x:row r="15613">
      <x:c r="CL15613" t="str">
        <x:v>Workbook_Formula_Guard</x:v>
      </x:c>
      <x:c r="CM15613" t="str">
        <x:v>C1520</x:v>
      </x:c>
      <x:c r="CN15613" t="str">
        <x:v>F:=Release_Lint!$C$5</x:v>
      </x:c>
      <x:c r="CO15613" t="n">
        <x:f>IFERROR(IF(AND(TYPE('Workbook_Formula_Guard'!C1520)=TYPE(CN15613),ISBLANK('Workbook_Formula_Guard'!C1520)=ISBLANK(CN15613),EXACT('Workbook_Formula_Guard'!C1520,CN15613)),0,1),1)</x:f>
        <x:v>0</x:v>
      </x:c>
    </x:row>
    <x:row r="15614">
      <x:c r="CL15614" t="str">
        <x:v>Workbook_Formula_Guard</x:v>
      </x:c>
      <x:c r="CM15614" t="str">
        <x:v>A1521</x:v>
      </x:c>
      <x:c r="CN15614" t="str">
        <x:v>Triple_Pass_Audit</x:v>
      </x:c>
      <x:c r="CO15614" t="n">
        <x:f>IFERROR(IF(AND(TYPE('Workbook_Formula_Guard'!A1521)=TYPE(CN15614),ISBLANK('Workbook_Formula_Guard'!A1521)=ISBLANK(CN15614),EXACT('Workbook_Formula_Guard'!A1521,CN15614)),0,1),1)</x:f>
        <x:v>0</x:v>
      </x:c>
    </x:row>
    <x:row r="15615">
      <x:c r="CL15615" t="str">
        <x:v>Workbook_Formula_Guard</x:v>
      </x:c>
      <x:c r="CM15615" t="str">
        <x:v>B1521</x:v>
      </x:c>
      <x:c r="CN15615" t="str">
        <x:v>C22</x:v>
      </x:c>
      <x:c r="CO15615" t="n">
        <x:f>IFERROR(IF(AND(TYPE('Workbook_Formula_Guard'!B1521)=TYPE(CN15615),ISBLANK('Workbook_Formula_Guard'!B1521)=ISBLANK(CN15615),EXACT('Workbook_Formula_Guard'!B1521,CN15615)),0,1),1)</x:f>
        <x:v>0</x:v>
      </x:c>
    </x:row>
    <x:row r="15616">
      <x:c r="CL15616" t="str">
        <x:v>Workbook_Formula_Guard</x:v>
      </x:c>
      <x:c r="CM15616" t="str">
        <x:v>C1521</x:v>
      </x:c>
      <x:c r="CN15616" t="str">
        <x:v>F:=Release_Lint!$C$6</x:v>
      </x:c>
      <x:c r="CO15616" t="n">
        <x:f>IFERROR(IF(AND(TYPE('Workbook_Formula_Guard'!C1521)=TYPE(CN15616),ISBLANK('Workbook_Formula_Guard'!C1521)=ISBLANK(CN15616),EXACT('Workbook_Formula_Guard'!C1521,CN15616)),0,1),1)</x:f>
        <x:v>0</x:v>
      </x:c>
    </x:row>
    <x:row r="15617">
      <x:c r="CL15617" t="str">
        <x:v>Workbook_Formula_Guard</x:v>
      </x:c>
      <x:c r="CM15617" t="str">
        <x:v>A1522</x:v>
      </x:c>
      <x:c r="CN15617" t="str">
        <x:v>Rights_Evidence_Disposition</x:v>
      </x:c>
      <x:c r="CO15617" t="n">
        <x:f>IFERROR(IF(AND(TYPE('Workbook_Formula_Guard'!A1522)=TYPE(CN15617),ISBLANK('Workbook_Formula_Guard'!A1522)=ISBLANK(CN15617),EXACT('Workbook_Formula_Guard'!A1522,CN15617)),0,1),1)</x:f>
        <x:v>0</x:v>
      </x:c>
    </x:row>
    <x:row r="15618">
      <x:c r="CL15618" t="str">
        <x:v>Workbook_Formula_Guard</x:v>
      </x:c>
      <x:c r="CM15618" t="str">
        <x:v>B1522</x:v>
      </x:c>
      <x:c r="CN15618" t="str">
        <x:v>J2</x:v>
      </x:c>
      <x:c r="CO15618" t="n">
        <x:f>IFERROR(IF(AND(TYPE('Workbook_Formula_Guard'!B1522)=TYPE(CN15618),ISBLANK('Workbook_Formula_Guard'!B1522)=ISBLANK(CN15618),EXACT('Workbook_Formula_Guard'!B1522,CN15618)),0,1),1)</x:f>
        <x:v>0</x:v>
      </x:c>
    </x:row>
    <x:row r="15619">
      <x:c r="CL15619" t="str">
        <x:v>Workbook_Formula_Guard</x:v>
      </x:c>
      <x:c r="CM15619" t="str">
        <x:v>C1522</x:v>
      </x:c>
      <x:c r="CN15619" t="str">
        <x:v>F:=A2&amp;"|"&amp;B2&amp;"|"&amp;C2</x:v>
      </x:c>
      <x:c r="CO15619" t="n">
        <x:f>IFERROR(IF(AND(TYPE('Workbook_Formula_Guard'!C1522)=TYPE(CN15619),ISBLANK('Workbook_Formula_Guard'!C1522)=ISBLANK(CN15619),EXACT('Workbook_Formula_Guard'!C1522,CN15619)),0,1),1)</x:f>
        <x:v>0</x:v>
      </x:c>
    </x:row>
    <x:row r="15620">
      <x:c r="CL15620" t="str">
        <x:v>Workbook_Formula_Guard</x:v>
      </x:c>
      <x:c r="CM15620" t="str">
        <x:v>A1523</x:v>
      </x:c>
      <x:c r="CN15620" t="str">
        <x:v>Rights_Evidence_Disposition</x:v>
      </x:c>
      <x:c r="CO15620" t="n">
        <x:f>IFERROR(IF(AND(TYPE('Workbook_Formula_Guard'!A1523)=TYPE(CN15620),ISBLANK('Workbook_Formula_Guard'!A1523)=ISBLANK(CN15620),EXACT('Workbook_Formula_Guard'!A1523,CN15620)),0,1),1)</x:f>
        <x:v>0</x:v>
      </x:c>
    </x:row>
    <x:row r="15621">
      <x:c r="CL15621" t="str">
        <x:v>Workbook_Formula_Guard</x:v>
      </x:c>
      <x:c r="CM15621" t="str">
        <x:v>B1523</x:v>
      </x:c>
      <x:c r="CN15621" t="str">
        <x:v>K2</x:v>
      </x:c>
      <x:c r="CO15621" t="n">
        <x:f>IFERROR(IF(AND(TYPE('Workbook_Formula_Guard'!B1523)=TYPE(CN15621),ISBLANK('Workbook_Formula_Guard'!B1523)=ISBLANK(CN15621),EXACT('Workbook_Formula_Guard'!B1523,CN15621)),0,1),1)</x:f>
        <x:v>0</x:v>
      </x:c>
    </x:row>
    <x:row r="15622">
      <x:c r="CL15622" t="str">
        <x:v>Workbook_Formula_Guard</x:v>
      </x:c>
      <x:c r="CM15622" t="str">
        <x:v>C1523</x:v>
      </x:c>
      <x:c r="CN15622" t="str">
        <x:v>F:=IF(AND(COUNTIF($J$2:$J$71,J2)=1,EXACT(A2,UPPER(A2)),EXACT(B2,UPPER(B2)),EXACT(C2,UPPER(C2)),COUNTIFS('Rights_Coverage'!$B$7:$B$76,A2,'Rights_Coverage'!$C$7:$C$76,B2,'Rights_Coverage'!$D$7:$D$76,C2)=1,OR(EXACT(E2,"EVIDENCE_BACKED_NO_MATERIAL_CHANGE"),EXACT(E2,"ESTIMATED")),LEN(TRIM(G2))&gt;0,LEN(TRIM(H2))&gt;0,LEN(TRIM(I2))&gt;0),1,0)</x:v>
      </x:c>
      <x:c r="CO15622" t="n">
        <x:f>IFERROR(IF(AND(TYPE('Workbook_Formula_Guard'!C1523)=TYPE(CN15622),ISBLANK('Workbook_Formula_Guard'!C1523)=ISBLANK(CN15622),EXACT('Workbook_Formula_Guard'!C1523,CN15622)),0,1),1)</x:f>
        <x:v>0</x:v>
      </x:c>
    </x:row>
    <x:row r="15623">
      <x:c r="CL15623" t="str">
        <x:v>Workbook_Formula_Guard</x:v>
      </x:c>
      <x:c r="CM15623" t="str">
        <x:v>A1524</x:v>
      </x:c>
      <x:c r="CN15623" t="str">
        <x:v>Rights_Evidence_Disposition</x:v>
      </x:c>
      <x:c r="CO15623" t="n">
        <x:f>IFERROR(IF(AND(TYPE('Workbook_Formula_Guard'!A1524)=TYPE(CN15623),ISBLANK('Workbook_Formula_Guard'!A1524)=ISBLANK(CN15623),EXACT('Workbook_Formula_Guard'!A1524,CN15623)),0,1),1)</x:f>
        <x:v>0</x:v>
      </x:c>
    </x:row>
    <x:row r="15624">
      <x:c r="CL15624" t="str">
        <x:v>Workbook_Formula_Guard</x:v>
      </x:c>
      <x:c r="CM15624" t="str">
        <x:v>B1524</x:v>
      </x:c>
      <x:c r="CN15624" t="str">
        <x:v>N2</x:v>
      </x:c>
      <x:c r="CO15624" t="n">
        <x:f>IFERROR(IF(AND(TYPE('Workbook_Formula_Guard'!B1524)=TYPE(CN15624),ISBLANK('Workbook_Formula_Guard'!B1524)=ISBLANK(CN15624),EXACT('Workbook_Formula_Guard'!B1524,CN15624)),0,1),1)</x:f>
        <x:v>0</x:v>
      </x:c>
    </x:row>
    <x:row r="15625">
      <x:c r="CL15625" t="str">
        <x:v>Workbook_Formula_Guard</x:v>
      </x:c>
      <x:c r="CM15625" t="str">
        <x:v>C1524</x:v>
      </x:c>
      <x:c r="CN15625" t="str">
        <x:v>F:=COUNTA(A2:A71)</x:v>
      </x:c>
      <x:c r="CO15625" t="n">
        <x:f>IFERROR(IF(AND(TYPE('Workbook_Formula_Guard'!C1524)=TYPE(CN15625),ISBLANK('Workbook_Formula_Guard'!C1524)=ISBLANK(CN15625),EXACT('Workbook_Formula_Guard'!C1524,CN15625)),0,1),1)</x:f>
        <x:v>0</x:v>
      </x:c>
    </x:row>
    <x:row r="15626">
      <x:c r="CL15626" t="str">
        <x:v>Workbook_Formula_Guard</x:v>
      </x:c>
      <x:c r="CM15626" t="str">
        <x:v>A1525</x:v>
      </x:c>
      <x:c r="CN15626" t="str">
        <x:v>Rights_Evidence_Disposition</x:v>
      </x:c>
      <x:c r="CO15626" t="n">
        <x:f>IFERROR(IF(AND(TYPE('Workbook_Formula_Guard'!A1525)=TYPE(CN15626),ISBLANK('Workbook_Formula_Guard'!A1525)=ISBLANK(CN15626),EXACT('Workbook_Formula_Guard'!A1525,CN15626)),0,1),1)</x:f>
        <x:v>0</x:v>
      </x:c>
    </x:row>
    <x:row r="15627">
      <x:c r="CL15627" t="str">
        <x:v>Workbook_Formula_Guard</x:v>
      </x:c>
      <x:c r="CM15627" t="str">
        <x:v>B1525</x:v>
      </x:c>
      <x:c r="CN15627" t="str">
        <x:v>J3</x:v>
      </x:c>
      <x:c r="CO15627" t="n">
        <x:f>IFERROR(IF(AND(TYPE('Workbook_Formula_Guard'!B1525)=TYPE(CN15627),ISBLANK('Workbook_Formula_Guard'!B1525)=ISBLANK(CN15627),EXACT('Workbook_Formula_Guard'!B1525,CN15627)),0,1),1)</x:f>
        <x:v>0</x:v>
      </x:c>
    </x:row>
    <x:row r="15628">
      <x:c r="CL15628" t="str">
        <x:v>Workbook_Formula_Guard</x:v>
      </x:c>
      <x:c r="CM15628" t="str">
        <x:v>C1525</x:v>
      </x:c>
      <x:c r="CN15628" t="str">
        <x:v>F:=A3&amp;"|"&amp;B3&amp;"|"&amp;C3</x:v>
      </x:c>
      <x:c r="CO15628" t="n">
        <x:f>IFERROR(IF(AND(TYPE('Workbook_Formula_Guard'!C1525)=TYPE(CN15628),ISBLANK('Workbook_Formula_Guard'!C1525)=ISBLANK(CN15628),EXACT('Workbook_Formula_Guard'!C1525,CN15628)),0,1),1)</x:f>
        <x:v>0</x:v>
      </x:c>
    </x:row>
    <x:row r="15629">
      <x:c r="CL15629" t="str">
        <x:v>Workbook_Formula_Guard</x:v>
      </x:c>
      <x:c r="CM15629" t="str">
        <x:v>A1526</x:v>
      </x:c>
      <x:c r="CN15629" t="str">
        <x:v>Rights_Evidence_Disposition</x:v>
      </x:c>
      <x:c r="CO15629" t="n">
        <x:f>IFERROR(IF(AND(TYPE('Workbook_Formula_Guard'!A1526)=TYPE(CN15629),ISBLANK('Workbook_Formula_Guard'!A1526)=ISBLANK(CN15629),EXACT('Workbook_Formula_Guard'!A1526,CN15629)),0,1),1)</x:f>
        <x:v>0</x:v>
      </x:c>
    </x:row>
    <x:row r="15630">
      <x:c r="CL15630" t="str">
        <x:v>Workbook_Formula_Guard</x:v>
      </x:c>
      <x:c r="CM15630" t="str">
        <x:v>B1526</x:v>
      </x:c>
      <x:c r="CN15630" t="str">
        <x:v>K3</x:v>
      </x:c>
      <x:c r="CO15630" t="n">
        <x:f>IFERROR(IF(AND(TYPE('Workbook_Formula_Guard'!B1526)=TYPE(CN15630),ISBLANK('Workbook_Formula_Guard'!B1526)=ISBLANK(CN15630),EXACT('Workbook_Formula_Guard'!B1526,CN15630)),0,1),1)</x:f>
        <x:v>0</x:v>
      </x:c>
    </x:row>
    <x:row r="15631">
      <x:c r="CL15631" t="str">
        <x:v>Workbook_Formula_Guard</x:v>
      </x:c>
      <x:c r="CM15631" t="str">
        <x:v>C1526</x:v>
      </x:c>
      <x:c r="CN15631" t="str">
        <x:v>F:=IF(AND(COUNTIF($J$2:$J$71,J3)=1,EXACT(A3,UPPER(A3)),EXACT(B3,UPPER(B3)),EXACT(C3,UPPER(C3)),COUNTIFS('Rights_Coverage'!$B$7:$B$76,A3,'Rights_Coverage'!$C$7:$C$76,B3,'Rights_Coverage'!$D$7:$D$76,C3)=1,OR(EXACT(E3,"EVIDENCE_BACKED_NO_MATERIAL_CHANGE"),EXACT(E3,"ESTIMATED")),LEN(TRIM(G3))&gt;0,LEN(TRIM(H3))&gt;0,LEN(TRIM(I3))&gt;0),1,0)</x:v>
      </x:c>
      <x:c r="CO15631" t="n">
        <x:f>IFERROR(IF(AND(TYPE('Workbook_Formula_Guard'!C1526)=TYPE(CN15631),ISBLANK('Workbook_Formula_Guard'!C1526)=ISBLANK(CN15631),EXACT('Workbook_Formula_Guard'!C1526,CN15631)),0,1),1)</x:f>
        <x:v>0</x:v>
      </x:c>
    </x:row>
    <x:row r="15632">
      <x:c r="CL15632" t="str">
        <x:v>Workbook_Formula_Guard</x:v>
      </x:c>
      <x:c r="CM15632" t="str">
        <x:v>A1527</x:v>
      </x:c>
      <x:c r="CN15632" t="str">
        <x:v>Rights_Evidence_Disposition</x:v>
      </x:c>
      <x:c r="CO15632" t="n">
        <x:f>IFERROR(IF(AND(TYPE('Workbook_Formula_Guard'!A1527)=TYPE(CN15632),ISBLANK('Workbook_Formula_Guard'!A1527)=ISBLANK(CN15632),EXACT('Workbook_Formula_Guard'!A1527,CN15632)),0,1),1)</x:f>
        <x:v>0</x:v>
      </x:c>
    </x:row>
    <x:row r="15633">
      <x:c r="CL15633" t="str">
        <x:v>Workbook_Formula_Guard</x:v>
      </x:c>
      <x:c r="CM15633" t="str">
        <x:v>B1527</x:v>
      </x:c>
      <x:c r="CN15633" t="str">
        <x:v>N3</x:v>
      </x:c>
      <x:c r="CO15633" t="n">
        <x:f>IFERROR(IF(AND(TYPE('Workbook_Formula_Guard'!B1527)=TYPE(CN15633),ISBLANK('Workbook_Formula_Guard'!B1527)=ISBLANK(CN15633),EXACT('Workbook_Formula_Guard'!B1527,CN15633)),0,1),1)</x:f>
        <x:v>0</x:v>
      </x:c>
    </x:row>
    <x:row r="15634">
      <x:c r="CL15634" t="str">
        <x:v>Workbook_Formula_Guard</x:v>
      </x:c>
      <x:c r="CM15634" t="str">
        <x:v>C1527</x:v>
      </x:c>
      <x:c r="CN15634" t="str">
        <x:v>F:=COUNTBLANK(E2:E71)</x:v>
      </x:c>
      <x:c r="CO15634" t="n">
        <x:f>IFERROR(IF(AND(TYPE('Workbook_Formula_Guard'!C1527)=TYPE(CN15634),ISBLANK('Workbook_Formula_Guard'!C1527)=ISBLANK(CN15634),EXACT('Workbook_Formula_Guard'!C1527,CN15634)),0,1),1)</x:f>
        <x:v>0</x:v>
      </x:c>
    </x:row>
    <x:row r="15635">
      <x:c r="CL15635" t="str">
        <x:v>Workbook_Formula_Guard</x:v>
      </x:c>
      <x:c r="CM15635" t="str">
        <x:v>A1528</x:v>
      </x:c>
      <x:c r="CN15635" t="str">
        <x:v>Rights_Evidence_Disposition</x:v>
      </x:c>
      <x:c r="CO15635" t="n">
        <x:f>IFERROR(IF(AND(TYPE('Workbook_Formula_Guard'!A1528)=TYPE(CN15635),ISBLANK('Workbook_Formula_Guard'!A1528)=ISBLANK(CN15635),EXACT('Workbook_Formula_Guard'!A1528,CN15635)),0,1),1)</x:f>
        <x:v>0</x:v>
      </x:c>
    </x:row>
    <x:row r="15636">
      <x:c r="CL15636" t="str">
        <x:v>Workbook_Formula_Guard</x:v>
      </x:c>
      <x:c r="CM15636" t="str">
        <x:v>B1528</x:v>
      </x:c>
      <x:c r="CN15636" t="str">
        <x:v>J4</x:v>
      </x:c>
      <x:c r="CO15636" t="n">
        <x:f>IFERROR(IF(AND(TYPE('Workbook_Formula_Guard'!B1528)=TYPE(CN15636),ISBLANK('Workbook_Formula_Guard'!B1528)=ISBLANK(CN15636),EXACT('Workbook_Formula_Guard'!B1528,CN15636)),0,1),1)</x:f>
        <x:v>0</x:v>
      </x:c>
    </x:row>
    <x:row r="15637">
      <x:c r="CL15637" t="str">
        <x:v>Workbook_Formula_Guard</x:v>
      </x:c>
      <x:c r="CM15637" t="str">
        <x:v>C1528</x:v>
      </x:c>
      <x:c r="CN15637" t="str">
        <x:v>F:=A4&amp;"|"&amp;B4&amp;"|"&amp;C4</x:v>
      </x:c>
      <x:c r="CO15637" t="n">
        <x:f>IFERROR(IF(AND(TYPE('Workbook_Formula_Guard'!C1528)=TYPE(CN15637),ISBLANK('Workbook_Formula_Guard'!C1528)=ISBLANK(CN15637),EXACT('Workbook_Formula_Guard'!C1528,CN15637)),0,1),1)</x:f>
        <x:v>0</x:v>
      </x:c>
    </x:row>
    <x:row r="15638">
      <x:c r="CL15638" t="str">
        <x:v>Workbook_Formula_Guard</x:v>
      </x:c>
      <x:c r="CM15638" t="str">
        <x:v>A1529</x:v>
      </x:c>
      <x:c r="CN15638" t="str">
        <x:v>Rights_Evidence_Disposition</x:v>
      </x:c>
      <x:c r="CO15638" t="n">
        <x:f>IFERROR(IF(AND(TYPE('Workbook_Formula_Guard'!A1529)=TYPE(CN15638),ISBLANK('Workbook_Formula_Guard'!A1529)=ISBLANK(CN15638),EXACT('Workbook_Formula_Guard'!A1529,CN15638)),0,1),1)</x:f>
        <x:v>0</x:v>
      </x:c>
    </x:row>
    <x:row r="15639">
      <x:c r="CL15639" t="str">
        <x:v>Workbook_Formula_Guard</x:v>
      </x:c>
      <x:c r="CM15639" t="str">
        <x:v>B1529</x:v>
      </x:c>
      <x:c r="CN15639" t="str">
        <x:v>K4</x:v>
      </x:c>
      <x:c r="CO15639" t="n">
        <x:f>IFERROR(IF(AND(TYPE('Workbook_Formula_Guard'!B1529)=TYPE(CN15639),ISBLANK('Workbook_Formula_Guard'!B1529)=ISBLANK(CN15639),EXACT('Workbook_Formula_Guard'!B1529,CN15639)),0,1),1)</x:f>
        <x:v>0</x:v>
      </x:c>
    </x:row>
    <x:row r="15640">
      <x:c r="CL15640" t="str">
        <x:v>Workbook_Formula_Guard</x:v>
      </x:c>
      <x:c r="CM15640" t="str">
        <x:v>C1529</x:v>
      </x:c>
      <x:c r="CN15640" t="str">
        <x:v>F:=IF(AND(COUNTIF($J$2:$J$71,J4)=1,EXACT(A4,UPPER(A4)),EXACT(B4,UPPER(B4)),EXACT(C4,UPPER(C4)),COUNTIFS('Rights_Coverage'!$B$7:$B$76,A4,'Rights_Coverage'!$C$7:$C$76,B4,'Rights_Coverage'!$D$7:$D$76,C4)=1,OR(EXACT(E4,"EVIDENCE_BACKED_NO_MATERIAL_CHANGE"),EXACT(E4,"ESTIMATED")),LEN(TRIM(G4))&gt;0,LEN(TRIM(H4))&gt;0,LEN(TRIM(I4))&gt;0),1,0)</x:v>
      </x:c>
      <x:c r="CO15640" t="n">
        <x:f>IFERROR(IF(AND(TYPE('Workbook_Formula_Guard'!C1529)=TYPE(CN15640),ISBLANK('Workbook_Formula_Guard'!C1529)=ISBLANK(CN15640),EXACT('Workbook_Formula_Guard'!C1529,CN15640)),0,1),1)</x:f>
        <x:v>0</x:v>
      </x:c>
    </x:row>
    <x:row r="15641">
      <x:c r="CL15641" t="str">
        <x:v>Workbook_Formula_Guard</x:v>
      </x:c>
      <x:c r="CM15641" t="str">
        <x:v>A1530</x:v>
      </x:c>
      <x:c r="CN15641" t="str">
        <x:v>Rights_Evidence_Disposition</x:v>
      </x:c>
      <x:c r="CO15641" t="n">
        <x:f>IFERROR(IF(AND(TYPE('Workbook_Formula_Guard'!A1530)=TYPE(CN15641),ISBLANK('Workbook_Formula_Guard'!A1530)=ISBLANK(CN15641),EXACT('Workbook_Formula_Guard'!A1530,CN15641)),0,1),1)</x:f>
        <x:v>0</x:v>
      </x:c>
    </x:row>
    <x:row r="15642">
      <x:c r="CL15642" t="str">
        <x:v>Workbook_Formula_Guard</x:v>
      </x:c>
      <x:c r="CM15642" t="str">
        <x:v>B1530</x:v>
      </x:c>
      <x:c r="CN15642" t="str">
        <x:v>N4</x:v>
      </x:c>
      <x:c r="CO15642" t="n">
        <x:f>IFERROR(IF(AND(TYPE('Workbook_Formula_Guard'!B1530)=TYPE(CN15642),ISBLANK('Workbook_Formula_Guard'!B1530)=ISBLANK(CN15642),EXACT('Workbook_Formula_Guard'!B1530,CN15642)),0,1),1)</x:f>
        <x:v>0</x:v>
      </x:c>
    </x:row>
    <x:row r="15643">
      <x:c r="CL15643" t="str">
        <x:v>Workbook_Formula_Guard</x:v>
      </x:c>
      <x:c r="CM15643" t="str">
        <x:v>C1530</x:v>
      </x:c>
      <x:c r="CN15643" t="str">
        <x:v>F:=COUNTIF(K2:K71,0)</x:v>
      </x:c>
      <x:c r="CO15643" t="n">
        <x:f>IFERROR(IF(AND(TYPE('Workbook_Formula_Guard'!C1530)=TYPE(CN15643),ISBLANK('Workbook_Formula_Guard'!C1530)=ISBLANK(CN15643),EXACT('Workbook_Formula_Guard'!C1530,CN15643)),0,1),1)</x:f>
        <x:v>0</x:v>
      </x:c>
    </x:row>
    <x:row r="15644">
      <x:c r="CL15644" t="str">
        <x:v>Workbook_Formula_Guard</x:v>
      </x:c>
      <x:c r="CM15644" t="str">
        <x:v>A1531</x:v>
      </x:c>
      <x:c r="CN15644" t="str">
        <x:v>Rights_Evidence_Disposition</x:v>
      </x:c>
      <x:c r="CO15644" t="n">
        <x:f>IFERROR(IF(AND(TYPE('Workbook_Formula_Guard'!A1531)=TYPE(CN15644),ISBLANK('Workbook_Formula_Guard'!A1531)=ISBLANK(CN15644),EXACT('Workbook_Formula_Guard'!A1531,CN15644)),0,1),1)</x:f>
        <x:v>0</x:v>
      </x:c>
    </x:row>
    <x:row r="15645">
      <x:c r="CL15645" t="str">
        <x:v>Workbook_Formula_Guard</x:v>
      </x:c>
      <x:c r="CM15645" t="str">
        <x:v>B1531</x:v>
      </x:c>
      <x:c r="CN15645" t="str">
        <x:v>J5</x:v>
      </x:c>
      <x:c r="CO15645" t="n">
        <x:f>IFERROR(IF(AND(TYPE('Workbook_Formula_Guard'!B1531)=TYPE(CN15645),ISBLANK('Workbook_Formula_Guard'!B1531)=ISBLANK(CN15645),EXACT('Workbook_Formula_Guard'!B1531,CN15645)),0,1),1)</x:f>
        <x:v>0</x:v>
      </x:c>
    </x:row>
    <x:row r="15646">
      <x:c r="CL15646" t="str">
        <x:v>Workbook_Formula_Guard</x:v>
      </x:c>
      <x:c r="CM15646" t="str">
        <x:v>C1531</x:v>
      </x:c>
      <x:c r="CN15646" t="str">
        <x:v>F:=A5&amp;"|"&amp;B5&amp;"|"&amp;C5</x:v>
      </x:c>
      <x:c r="CO15646" t="n">
        <x:f>IFERROR(IF(AND(TYPE('Workbook_Formula_Guard'!C1531)=TYPE(CN15646),ISBLANK('Workbook_Formula_Guard'!C1531)=ISBLANK(CN15646),EXACT('Workbook_Formula_Guard'!C1531,CN15646)),0,1),1)</x:f>
        <x:v>0</x:v>
      </x:c>
    </x:row>
    <x:row r="15647">
      <x:c r="CL15647" t="str">
        <x:v>Workbook_Formula_Guard</x:v>
      </x:c>
      <x:c r="CM15647" t="str">
        <x:v>A1532</x:v>
      </x:c>
      <x:c r="CN15647" t="str">
        <x:v>Rights_Evidence_Disposition</x:v>
      </x:c>
      <x:c r="CO15647" t="n">
        <x:f>IFERROR(IF(AND(TYPE('Workbook_Formula_Guard'!A1532)=TYPE(CN15647),ISBLANK('Workbook_Formula_Guard'!A1532)=ISBLANK(CN15647),EXACT('Workbook_Formula_Guard'!A1532,CN15647)),0,1),1)</x:f>
        <x:v>0</x:v>
      </x:c>
    </x:row>
    <x:row r="15648">
      <x:c r="CL15648" t="str">
        <x:v>Workbook_Formula_Guard</x:v>
      </x:c>
      <x:c r="CM15648" t="str">
        <x:v>B1532</x:v>
      </x:c>
      <x:c r="CN15648" t="str">
        <x:v>K5</x:v>
      </x:c>
      <x:c r="CO15648" t="n">
        <x:f>IFERROR(IF(AND(TYPE('Workbook_Formula_Guard'!B1532)=TYPE(CN15648),ISBLANK('Workbook_Formula_Guard'!B1532)=ISBLANK(CN15648),EXACT('Workbook_Formula_Guard'!B1532,CN15648)),0,1),1)</x:f>
        <x:v>0</x:v>
      </x:c>
    </x:row>
    <x:row r="15649">
      <x:c r="CL15649" t="str">
        <x:v>Workbook_Formula_Guard</x:v>
      </x:c>
      <x:c r="CM15649" t="str">
        <x:v>C1532</x:v>
      </x:c>
      <x:c r="CN15649" t="str">
        <x:v>F:=IF(AND(COUNTIF($J$2:$J$71,J5)=1,EXACT(A5,UPPER(A5)),EXACT(B5,UPPER(B5)),EXACT(C5,UPPER(C5)),COUNTIFS('Rights_Coverage'!$B$7:$B$76,A5,'Rights_Coverage'!$C$7:$C$76,B5,'Rights_Coverage'!$D$7:$D$76,C5)=1,OR(EXACT(E5,"EVIDENCE_BACKED_NO_MATERIAL_CHANGE"),EXACT(E5,"ESTIMATED")),LEN(TRIM(G5))&gt;0,LEN(TRIM(H5))&gt;0,LEN(TRIM(I5))&gt;0),1,0)</x:v>
      </x:c>
      <x:c r="CO15649" t="n">
        <x:f>IFERROR(IF(AND(TYPE('Workbook_Formula_Guard'!C1532)=TYPE(CN15649),ISBLANK('Workbook_Formula_Guard'!C1532)=ISBLANK(CN15649),EXACT('Workbook_Formula_Guard'!C1532,CN15649)),0,1),1)</x:f>
        <x:v>0</x:v>
      </x:c>
    </x:row>
    <x:row r="15650">
      <x:c r="CL15650" t="str">
        <x:v>Workbook_Formula_Guard</x:v>
      </x:c>
      <x:c r="CM15650" t="str">
        <x:v>A1533</x:v>
      </x:c>
      <x:c r="CN15650" t="str">
        <x:v>Rights_Evidence_Disposition</x:v>
      </x:c>
      <x:c r="CO15650" t="n">
        <x:f>IFERROR(IF(AND(TYPE('Workbook_Formula_Guard'!A1533)=TYPE(CN15650),ISBLANK('Workbook_Formula_Guard'!A1533)=ISBLANK(CN15650),EXACT('Workbook_Formula_Guard'!A1533,CN15650)),0,1),1)</x:f>
        <x:v>0</x:v>
      </x:c>
    </x:row>
    <x:row r="15651">
      <x:c r="CL15651" t="str">
        <x:v>Workbook_Formula_Guard</x:v>
      </x:c>
      <x:c r="CM15651" t="str">
        <x:v>B1533</x:v>
      </x:c>
      <x:c r="CN15651" t="str">
        <x:v>N5</x:v>
      </x:c>
      <x:c r="CO15651" t="n">
        <x:f>IFERROR(IF(AND(TYPE('Workbook_Formula_Guard'!B1533)=TYPE(CN15651),ISBLANK('Workbook_Formula_Guard'!B1533)=ISBLANK(CN15651),EXACT('Workbook_Formula_Guard'!B1533,CN15651)),0,1),1)</x:f>
        <x:v>0</x:v>
      </x:c>
    </x:row>
    <x:row r="15652">
      <x:c r="CL15652" t="str">
        <x:v>Workbook_Formula_Guard</x:v>
      </x:c>
      <x:c r="CM15652" t="str">
        <x:v>C1533</x:v>
      </x:c>
      <x:c r="CN15652" t="str">
        <x:v>F:=IF(AND(N2=70,N3=0,N4=0,COUNTA(A:A)=71),"PASS","RIGHTS_EVIDENCE_INVALID")</x:v>
      </x:c>
      <x:c r="CO15652" t="n">
        <x:f>IFERROR(IF(AND(TYPE('Workbook_Formula_Guard'!C1533)=TYPE(CN15652),ISBLANK('Workbook_Formula_Guard'!C1533)=ISBLANK(CN15652),EXACT('Workbook_Formula_Guard'!C1533,CN15652)),0,1),1)</x:f>
        <x:v>0</x:v>
      </x:c>
    </x:row>
    <x:row r="15653">
      <x:c r="CL15653" t="str">
        <x:v>Workbook_Formula_Guard</x:v>
      </x:c>
      <x:c r="CM15653" t="str">
        <x:v>A1534</x:v>
      </x:c>
      <x:c r="CN15653" t="str">
        <x:v>Rights_Evidence_Disposition</x:v>
      </x:c>
      <x:c r="CO15653" t="n">
        <x:f>IFERROR(IF(AND(TYPE('Workbook_Formula_Guard'!A1534)=TYPE(CN15653),ISBLANK('Workbook_Formula_Guard'!A1534)=ISBLANK(CN15653),EXACT('Workbook_Formula_Guard'!A1534,CN15653)),0,1),1)</x:f>
        <x:v>0</x:v>
      </x:c>
    </x:row>
    <x:row r="15654">
      <x:c r="CL15654" t="str">
        <x:v>Workbook_Formula_Guard</x:v>
      </x:c>
      <x:c r="CM15654" t="str">
        <x:v>B1534</x:v>
      </x:c>
      <x:c r="CN15654" t="str">
        <x:v>J6</x:v>
      </x:c>
      <x:c r="CO15654" t="n">
        <x:f>IFERROR(IF(AND(TYPE('Workbook_Formula_Guard'!B1534)=TYPE(CN15654),ISBLANK('Workbook_Formula_Guard'!B1534)=ISBLANK(CN15654),EXACT('Workbook_Formula_Guard'!B1534,CN15654)),0,1),1)</x:f>
        <x:v>0</x:v>
      </x:c>
    </x:row>
    <x:row r="15655">
      <x:c r="CL15655" t="str">
        <x:v>Workbook_Formula_Guard</x:v>
      </x:c>
      <x:c r="CM15655" t="str">
        <x:v>C1534</x:v>
      </x:c>
      <x:c r="CN15655" t="str">
        <x:v>F:=A6&amp;"|"&amp;B6&amp;"|"&amp;C6</x:v>
      </x:c>
      <x:c r="CO15655" t="n">
        <x:f>IFERROR(IF(AND(TYPE('Workbook_Formula_Guard'!C1534)=TYPE(CN15655),ISBLANK('Workbook_Formula_Guard'!C1534)=ISBLANK(CN15655),EXACT('Workbook_Formula_Guard'!C1534,CN15655)),0,1),1)</x:f>
        <x:v>0</x:v>
      </x:c>
    </x:row>
    <x:row r="15656">
      <x:c r="CL15656" t="str">
        <x:v>Workbook_Formula_Guard</x:v>
      </x:c>
      <x:c r="CM15656" t="str">
        <x:v>A1535</x:v>
      </x:c>
      <x:c r="CN15656" t="str">
        <x:v>Rights_Evidence_Disposition</x:v>
      </x:c>
      <x:c r="CO15656" t="n">
        <x:f>IFERROR(IF(AND(TYPE('Workbook_Formula_Guard'!A1535)=TYPE(CN15656),ISBLANK('Workbook_Formula_Guard'!A1535)=ISBLANK(CN15656),EXACT('Workbook_Formula_Guard'!A1535,CN15656)),0,1),1)</x:f>
        <x:v>0</x:v>
      </x:c>
    </x:row>
    <x:row r="15657">
      <x:c r="CL15657" t="str">
        <x:v>Workbook_Formula_Guard</x:v>
      </x:c>
      <x:c r="CM15657" t="str">
        <x:v>B1535</x:v>
      </x:c>
      <x:c r="CN15657" t="str">
        <x:v>K6</x:v>
      </x:c>
      <x:c r="CO15657" t="n">
        <x:f>IFERROR(IF(AND(TYPE('Workbook_Formula_Guard'!B1535)=TYPE(CN15657),ISBLANK('Workbook_Formula_Guard'!B1535)=ISBLANK(CN15657),EXACT('Workbook_Formula_Guard'!B1535,CN15657)),0,1),1)</x:f>
        <x:v>0</x:v>
      </x:c>
    </x:row>
    <x:row r="15658">
      <x:c r="CL15658" t="str">
        <x:v>Workbook_Formula_Guard</x:v>
      </x:c>
      <x:c r="CM15658" t="str">
        <x:v>C1535</x:v>
      </x:c>
      <x:c r="CN15658" t="str">
        <x:v>F:=IF(AND(COUNTIF($J$2:$J$71,J6)=1,EXACT(A6,UPPER(A6)),EXACT(B6,UPPER(B6)),EXACT(C6,UPPER(C6)),COUNTIFS('Rights_Coverage'!$B$7:$B$76,A6,'Rights_Coverage'!$C$7:$C$76,B6,'Rights_Coverage'!$D$7:$D$76,C6)=1,OR(EXACT(E6,"EVIDENCE_BACKED_NO_MATERIAL_CHANGE"),EXACT(E6,"ESTIMATED")),LEN(TRIM(G6))&gt;0,LEN(TRIM(H6))&gt;0,LEN(TRIM(I6))&gt;0),1,0)</x:v>
      </x:c>
      <x:c r="CO15658" t="n">
        <x:f>IFERROR(IF(AND(TYPE('Workbook_Formula_Guard'!C1535)=TYPE(CN15658),ISBLANK('Workbook_Formula_Guard'!C1535)=ISBLANK(CN15658),EXACT('Workbook_Formula_Guard'!C1535,CN15658)),0,1),1)</x:f>
        <x:v>0</x:v>
      </x:c>
    </x:row>
    <x:row r="15659">
      <x:c r="CL15659" t="str">
        <x:v>Workbook_Formula_Guard</x:v>
      </x:c>
      <x:c r="CM15659" t="str">
        <x:v>A1536</x:v>
      </x:c>
      <x:c r="CN15659" t="str">
        <x:v>Rights_Evidence_Disposition</x:v>
      </x:c>
      <x:c r="CO15659" t="n">
        <x:f>IFERROR(IF(AND(TYPE('Workbook_Formula_Guard'!A1536)=TYPE(CN15659),ISBLANK('Workbook_Formula_Guard'!A1536)=ISBLANK(CN15659),EXACT('Workbook_Formula_Guard'!A1536,CN15659)),0,1),1)</x:f>
        <x:v>0</x:v>
      </x:c>
    </x:row>
    <x:row r="15660">
      <x:c r="CL15660" t="str">
        <x:v>Workbook_Formula_Guard</x:v>
      </x:c>
      <x:c r="CM15660" t="str">
        <x:v>B1536</x:v>
      </x:c>
      <x:c r="CN15660" t="str">
        <x:v>J7</x:v>
      </x:c>
      <x:c r="CO15660" t="n">
        <x:f>IFERROR(IF(AND(TYPE('Workbook_Formula_Guard'!B1536)=TYPE(CN15660),ISBLANK('Workbook_Formula_Guard'!B1536)=ISBLANK(CN15660),EXACT('Workbook_Formula_Guard'!B1536,CN15660)),0,1),1)</x:f>
        <x:v>0</x:v>
      </x:c>
    </x:row>
    <x:row r="15661">
      <x:c r="CL15661" t="str">
        <x:v>Workbook_Formula_Guard</x:v>
      </x:c>
      <x:c r="CM15661" t="str">
        <x:v>C1536</x:v>
      </x:c>
      <x:c r="CN15661" t="str">
        <x:v>F:=A7&amp;"|"&amp;B7&amp;"|"&amp;C7</x:v>
      </x:c>
      <x:c r="CO15661" t="n">
        <x:f>IFERROR(IF(AND(TYPE('Workbook_Formula_Guard'!C1536)=TYPE(CN15661),ISBLANK('Workbook_Formula_Guard'!C1536)=ISBLANK(CN15661),EXACT('Workbook_Formula_Guard'!C1536,CN15661)),0,1),1)</x:f>
        <x:v>0</x:v>
      </x:c>
    </x:row>
    <x:row r="15662">
      <x:c r="CL15662" t="str">
        <x:v>Workbook_Formula_Guard</x:v>
      </x:c>
      <x:c r="CM15662" t="str">
        <x:v>A1537</x:v>
      </x:c>
      <x:c r="CN15662" t="str">
        <x:v>Rights_Evidence_Disposition</x:v>
      </x:c>
      <x:c r="CO15662" t="n">
        <x:f>IFERROR(IF(AND(TYPE('Workbook_Formula_Guard'!A1537)=TYPE(CN15662),ISBLANK('Workbook_Formula_Guard'!A1537)=ISBLANK(CN15662),EXACT('Workbook_Formula_Guard'!A1537,CN15662)),0,1),1)</x:f>
        <x:v>0</x:v>
      </x:c>
    </x:row>
    <x:row r="15663">
      <x:c r="CL15663" t="str">
        <x:v>Workbook_Formula_Guard</x:v>
      </x:c>
      <x:c r="CM15663" t="str">
        <x:v>B1537</x:v>
      </x:c>
      <x:c r="CN15663" t="str">
        <x:v>K7</x:v>
      </x:c>
      <x:c r="CO15663" t="n">
        <x:f>IFERROR(IF(AND(TYPE('Workbook_Formula_Guard'!B1537)=TYPE(CN15663),ISBLANK('Workbook_Formula_Guard'!B1537)=ISBLANK(CN15663),EXACT('Workbook_Formula_Guard'!B1537,CN15663)),0,1),1)</x:f>
        <x:v>0</x:v>
      </x:c>
    </x:row>
    <x:row r="15664">
      <x:c r="CL15664" t="str">
        <x:v>Workbook_Formula_Guard</x:v>
      </x:c>
      <x:c r="CM15664" t="str">
        <x:v>C1537</x:v>
      </x:c>
      <x:c r="CN15664" t="str">
        <x:v>F:=IF(AND(COUNTIF($J$2:$J$71,J7)=1,EXACT(A7,UPPER(A7)),EXACT(B7,UPPER(B7)),EXACT(C7,UPPER(C7)),COUNTIFS('Rights_Coverage'!$B$7:$B$76,A7,'Rights_Coverage'!$C$7:$C$76,B7,'Rights_Coverage'!$D$7:$D$76,C7)=1,OR(EXACT(E7,"EVIDENCE_BACKED_NO_MATERIAL_CHANGE"),EXACT(E7,"ESTIMATED")),LEN(TRIM(G7))&gt;0,LEN(TRIM(H7))&gt;0,LEN(TRIM(I7))&gt;0),1,0)</x:v>
      </x:c>
      <x:c r="CO15664" t="n">
        <x:f>IFERROR(IF(AND(TYPE('Workbook_Formula_Guard'!C1537)=TYPE(CN15664),ISBLANK('Workbook_Formula_Guard'!C1537)=ISBLANK(CN15664),EXACT('Workbook_Formula_Guard'!C1537,CN15664)),0,1),1)</x:f>
        <x:v>0</x:v>
      </x:c>
    </x:row>
    <x:row r="15665">
      <x:c r="CL15665" t="str">
        <x:v>Workbook_Formula_Guard</x:v>
      </x:c>
      <x:c r="CM15665" t="str">
        <x:v>A1538</x:v>
      </x:c>
      <x:c r="CN15665" t="str">
        <x:v>Rights_Evidence_Disposition</x:v>
      </x:c>
      <x:c r="CO15665" t="n">
        <x:f>IFERROR(IF(AND(TYPE('Workbook_Formula_Guard'!A1538)=TYPE(CN15665),ISBLANK('Workbook_Formula_Guard'!A1538)=ISBLANK(CN15665),EXACT('Workbook_Formula_Guard'!A1538,CN15665)),0,1),1)</x:f>
        <x:v>0</x:v>
      </x:c>
    </x:row>
    <x:row r="15666">
      <x:c r="CL15666" t="str">
        <x:v>Workbook_Formula_Guard</x:v>
      </x:c>
      <x:c r="CM15666" t="str">
        <x:v>B1538</x:v>
      </x:c>
      <x:c r="CN15666" t="str">
        <x:v>J8</x:v>
      </x:c>
      <x:c r="CO15666" t="n">
        <x:f>IFERROR(IF(AND(TYPE('Workbook_Formula_Guard'!B1538)=TYPE(CN15666),ISBLANK('Workbook_Formula_Guard'!B1538)=ISBLANK(CN15666),EXACT('Workbook_Formula_Guard'!B1538,CN15666)),0,1),1)</x:f>
        <x:v>0</x:v>
      </x:c>
    </x:row>
    <x:row r="15667">
      <x:c r="CL15667" t="str">
        <x:v>Workbook_Formula_Guard</x:v>
      </x:c>
      <x:c r="CM15667" t="str">
        <x:v>C1538</x:v>
      </x:c>
      <x:c r="CN15667" t="str">
        <x:v>F:=A8&amp;"|"&amp;B8&amp;"|"&amp;C8</x:v>
      </x:c>
      <x:c r="CO15667" t="n">
        <x:f>IFERROR(IF(AND(TYPE('Workbook_Formula_Guard'!C1538)=TYPE(CN15667),ISBLANK('Workbook_Formula_Guard'!C1538)=ISBLANK(CN15667),EXACT('Workbook_Formula_Guard'!C1538,CN15667)),0,1),1)</x:f>
        <x:v>0</x:v>
      </x:c>
    </x:row>
    <x:row r="15668">
      <x:c r="CL15668" t="str">
        <x:v>Workbook_Formula_Guard</x:v>
      </x:c>
      <x:c r="CM15668" t="str">
        <x:v>A1539</x:v>
      </x:c>
      <x:c r="CN15668" t="str">
        <x:v>Rights_Evidence_Disposition</x:v>
      </x:c>
      <x:c r="CO15668" t="n">
        <x:f>IFERROR(IF(AND(TYPE('Workbook_Formula_Guard'!A1539)=TYPE(CN15668),ISBLANK('Workbook_Formula_Guard'!A1539)=ISBLANK(CN15668),EXACT('Workbook_Formula_Guard'!A1539,CN15668)),0,1),1)</x:f>
        <x:v>0</x:v>
      </x:c>
    </x:row>
    <x:row r="15669">
      <x:c r="CL15669" t="str">
        <x:v>Workbook_Formula_Guard</x:v>
      </x:c>
      <x:c r="CM15669" t="str">
        <x:v>B1539</x:v>
      </x:c>
      <x:c r="CN15669" t="str">
        <x:v>K8</x:v>
      </x:c>
      <x:c r="CO15669" t="n">
        <x:f>IFERROR(IF(AND(TYPE('Workbook_Formula_Guard'!B1539)=TYPE(CN15669),ISBLANK('Workbook_Formula_Guard'!B1539)=ISBLANK(CN15669),EXACT('Workbook_Formula_Guard'!B1539,CN15669)),0,1),1)</x:f>
        <x:v>0</x:v>
      </x:c>
    </x:row>
    <x:row r="15670">
      <x:c r="CL15670" t="str">
        <x:v>Workbook_Formula_Guard</x:v>
      </x:c>
      <x:c r="CM15670" t="str">
        <x:v>C1539</x:v>
      </x:c>
      <x:c r="CN15670" t="str">
        <x:v>F:=IF(AND(COUNTIF($J$2:$J$71,J8)=1,EXACT(A8,UPPER(A8)),EXACT(B8,UPPER(B8)),EXACT(C8,UPPER(C8)),COUNTIFS('Rights_Coverage'!$B$7:$B$76,A8,'Rights_Coverage'!$C$7:$C$76,B8,'Rights_Coverage'!$D$7:$D$76,C8)=1,OR(EXACT(E8,"EVIDENCE_BACKED_NO_MATERIAL_CHANGE"),EXACT(E8,"ESTIMATED")),LEN(TRIM(G8))&gt;0,LEN(TRIM(H8))&gt;0,LEN(TRIM(I8))&gt;0),1,0)</x:v>
      </x:c>
      <x:c r="CO15670" t="n">
        <x:f>IFERROR(IF(AND(TYPE('Workbook_Formula_Guard'!C1539)=TYPE(CN15670),ISBLANK('Workbook_Formula_Guard'!C1539)=ISBLANK(CN15670),EXACT('Workbook_Formula_Guard'!C1539,CN15670)),0,1),1)</x:f>
        <x:v>0</x:v>
      </x:c>
    </x:row>
    <x:row r="15671">
      <x:c r="CL15671" t="str">
        <x:v>Workbook_Formula_Guard</x:v>
      </x:c>
      <x:c r="CM15671" t="str">
        <x:v>A1540</x:v>
      </x:c>
      <x:c r="CN15671" t="str">
        <x:v>Rights_Evidence_Disposition</x:v>
      </x:c>
      <x:c r="CO15671" t="n">
        <x:f>IFERROR(IF(AND(TYPE('Workbook_Formula_Guard'!A1540)=TYPE(CN15671),ISBLANK('Workbook_Formula_Guard'!A1540)=ISBLANK(CN15671),EXACT('Workbook_Formula_Guard'!A1540,CN15671)),0,1),1)</x:f>
        <x:v>0</x:v>
      </x:c>
    </x:row>
    <x:row r="15672">
      <x:c r="CL15672" t="str">
        <x:v>Workbook_Formula_Guard</x:v>
      </x:c>
      <x:c r="CM15672" t="str">
        <x:v>B1540</x:v>
      </x:c>
      <x:c r="CN15672" t="str">
        <x:v>J9</x:v>
      </x:c>
      <x:c r="CO15672" t="n">
        <x:f>IFERROR(IF(AND(TYPE('Workbook_Formula_Guard'!B1540)=TYPE(CN15672),ISBLANK('Workbook_Formula_Guard'!B1540)=ISBLANK(CN15672),EXACT('Workbook_Formula_Guard'!B1540,CN15672)),0,1),1)</x:f>
        <x:v>0</x:v>
      </x:c>
    </x:row>
    <x:row r="15673">
      <x:c r="CL15673" t="str">
        <x:v>Workbook_Formula_Guard</x:v>
      </x:c>
      <x:c r="CM15673" t="str">
        <x:v>C1540</x:v>
      </x:c>
      <x:c r="CN15673" t="str">
        <x:v>F:=A9&amp;"|"&amp;B9&amp;"|"&amp;C9</x:v>
      </x:c>
      <x:c r="CO15673" t="n">
        <x:f>IFERROR(IF(AND(TYPE('Workbook_Formula_Guard'!C1540)=TYPE(CN15673),ISBLANK('Workbook_Formula_Guard'!C1540)=ISBLANK(CN15673),EXACT('Workbook_Formula_Guard'!C1540,CN15673)),0,1),1)</x:f>
        <x:v>0</x:v>
      </x:c>
    </x:row>
    <x:row r="15674">
      <x:c r="CL15674" t="str">
        <x:v>Workbook_Formula_Guard</x:v>
      </x:c>
      <x:c r="CM15674" t="str">
        <x:v>A1541</x:v>
      </x:c>
      <x:c r="CN15674" t="str">
        <x:v>Rights_Evidence_Disposition</x:v>
      </x:c>
      <x:c r="CO15674" t="n">
        <x:f>IFERROR(IF(AND(TYPE('Workbook_Formula_Guard'!A1541)=TYPE(CN15674),ISBLANK('Workbook_Formula_Guard'!A1541)=ISBLANK(CN15674),EXACT('Workbook_Formula_Guard'!A1541,CN15674)),0,1),1)</x:f>
        <x:v>0</x:v>
      </x:c>
    </x:row>
    <x:row r="15675">
      <x:c r="CL15675" t="str">
        <x:v>Workbook_Formula_Guard</x:v>
      </x:c>
      <x:c r="CM15675" t="str">
        <x:v>B1541</x:v>
      </x:c>
      <x:c r="CN15675" t="str">
        <x:v>K9</x:v>
      </x:c>
      <x:c r="CO15675" t="n">
        <x:f>IFERROR(IF(AND(TYPE('Workbook_Formula_Guard'!B1541)=TYPE(CN15675),ISBLANK('Workbook_Formula_Guard'!B1541)=ISBLANK(CN15675),EXACT('Workbook_Formula_Guard'!B1541,CN15675)),0,1),1)</x:f>
        <x:v>0</x:v>
      </x:c>
    </x:row>
    <x:row r="15676">
      <x:c r="CL15676" t="str">
        <x:v>Workbook_Formula_Guard</x:v>
      </x:c>
      <x:c r="CM15676" t="str">
        <x:v>C1541</x:v>
      </x:c>
      <x:c r="CN15676" t="str">
        <x:v>F:=IF(AND(COUNTIF($J$2:$J$71,J9)=1,EXACT(A9,UPPER(A9)),EXACT(B9,UPPER(B9)),EXACT(C9,UPPER(C9)),COUNTIFS('Rights_Coverage'!$B$7:$B$76,A9,'Rights_Coverage'!$C$7:$C$76,B9,'Rights_Coverage'!$D$7:$D$76,C9)=1,OR(EXACT(E9,"EVIDENCE_BACKED_NO_MATERIAL_CHANGE"),EXACT(E9,"ESTIMATED")),LEN(TRIM(G9))&gt;0,LEN(TRIM(H9))&gt;0,LEN(TRIM(I9))&gt;0),1,0)</x:v>
      </x:c>
      <x:c r="CO15676" t="n">
        <x:f>IFERROR(IF(AND(TYPE('Workbook_Formula_Guard'!C1541)=TYPE(CN15676),ISBLANK('Workbook_Formula_Guard'!C1541)=ISBLANK(CN15676),EXACT('Workbook_Formula_Guard'!C1541,CN15676)),0,1),1)</x:f>
        <x:v>0</x:v>
      </x:c>
    </x:row>
    <x:row r="15677">
      <x:c r="CL15677" t="str">
        <x:v>Workbook_Formula_Guard</x:v>
      </x:c>
      <x:c r="CM15677" t="str">
        <x:v>A1542</x:v>
      </x:c>
      <x:c r="CN15677" t="str">
        <x:v>Rights_Evidence_Disposition</x:v>
      </x:c>
      <x:c r="CO15677" t="n">
        <x:f>IFERROR(IF(AND(TYPE('Workbook_Formula_Guard'!A1542)=TYPE(CN15677),ISBLANK('Workbook_Formula_Guard'!A1542)=ISBLANK(CN15677),EXACT('Workbook_Formula_Guard'!A1542,CN15677)),0,1),1)</x:f>
        <x:v>0</x:v>
      </x:c>
    </x:row>
    <x:row r="15678">
      <x:c r="CL15678" t="str">
        <x:v>Workbook_Formula_Guard</x:v>
      </x:c>
      <x:c r="CM15678" t="str">
        <x:v>B1542</x:v>
      </x:c>
      <x:c r="CN15678" t="str">
        <x:v>J10</x:v>
      </x:c>
      <x:c r="CO15678" t="n">
        <x:f>IFERROR(IF(AND(TYPE('Workbook_Formula_Guard'!B1542)=TYPE(CN15678),ISBLANK('Workbook_Formula_Guard'!B1542)=ISBLANK(CN15678),EXACT('Workbook_Formula_Guard'!B1542,CN15678)),0,1),1)</x:f>
        <x:v>0</x:v>
      </x:c>
    </x:row>
    <x:row r="15679">
      <x:c r="CL15679" t="str">
        <x:v>Workbook_Formula_Guard</x:v>
      </x:c>
      <x:c r="CM15679" t="str">
        <x:v>C1542</x:v>
      </x:c>
      <x:c r="CN15679" t="str">
        <x:v>F:=A10&amp;"|"&amp;B10&amp;"|"&amp;C10</x:v>
      </x:c>
      <x:c r="CO15679" t="n">
        <x:f>IFERROR(IF(AND(TYPE('Workbook_Formula_Guard'!C1542)=TYPE(CN15679),ISBLANK('Workbook_Formula_Guard'!C1542)=ISBLANK(CN15679),EXACT('Workbook_Formula_Guard'!C1542,CN15679)),0,1),1)</x:f>
        <x:v>0</x:v>
      </x:c>
    </x:row>
    <x:row r="15680">
      <x:c r="CL15680" t="str">
        <x:v>Workbook_Formula_Guard</x:v>
      </x:c>
      <x:c r="CM15680" t="str">
        <x:v>A1543</x:v>
      </x:c>
      <x:c r="CN15680" t="str">
        <x:v>Rights_Evidence_Disposition</x:v>
      </x:c>
      <x:c r="CO15680" t="n">
        <x:f>IFERROR(IF(AND(TYPE('Workbook_Formula_Guard'!A1543)=TYPE(CN15680),ISBLANK('Workbook_Formula_Guard'!A1543)=ISBLANK(CN15680),EXACT('Workbook_Formula_Guard'!A1543,CN15680)),0,1),1)</x:f>
        <x:v>0</x:v>
      </x:c>
    </x:row>
    <x:row r="15681">
      <x:c r="CL15681" t="str">
        <x:v>Workbook_Formula_Guard</x:v>
      </x:c>
      <x:c r="CM15681" t="str">
        <x:v>B1543</x:v>
      </x:c>
      <x:c r="CN15681" t="str">
        <x:v>K10</x:v>
      </x:c>
      <x:c r="CO15681" t="n">
        <x:f>IFERROR(IF(AND(TYPE('Workbook_Formula_Guard'!B1543)=TYPE(CN15681),ISBLANK('Workbook_Formula_Guard'!B1543)=ISBLANK(CN15681),EXACT('Workbook_Formula_Guard'!B1543,CN15681)),0,1),1)</x:f>
        <x:v>0</x:v>
      </x:c>
    </x:row>
    <x:row r="15682">
      <x:c r="CL15682" t="str">
        <x:v>Workbook_Formula_Guard</x:v>
      </x:c>
      <x:c r="CM15682" t="str">
        <x:v>C1543</x:v>
      </x:c>
      <x:c r="CN15682" t="str">
        <x:v>F:=IF(AND(COUNTIF($J$2:$J$71,J10)=1,EXACT(A10,UPPER(A10)),EXACT(B10,UPPER(B10)),EXACT(C10,UPPER(C10)),COUNTIFS('Rights_Coverage'!$B$7:$B$76,A10,'Rights_Coverage'!$C$7:$C$76,B10,'Rights_Coverage'!$D$7:$D$76,C10)=1,OR(EXACT(E10,"EVIDENCE_BACKED_NO_MATERIAL_CHANGE"),EXACT(E10,"ESTIMATED")),LEN(TRIM(G10))&gt;0,LEN(TRIM(H10))&gt;0,LEN(TRIM(I10))&gt;0),1,0)</x:v>
      </x:c>
      <x:c r="CO15682" t="n">
        <x:f>IFERROR(IF(AND(TYPE('Workbook_Formula_Guard'!C1543)=TYPE(CN15682),ISBLANK('Workbook_Formula_Guard'!C1543)=ISBLANK(CN15682),EXACT('Workbook_Formula_Guard'!C1543,CN15682)),0,1),1)</x:f>
        <x:v>0</x:v>
      </x:c>
    </x:row>
    <x:row r="15683">
      <x:c r="CL15683" t="str">
        <x:v>Workbook_Formula_Guard</x:v>
      </x:c>
      <x:c r="CM15683" t="str">
        <x:v>A1544</x:v>
      </x:c>
      <x:c r="CN15683" t="str">
        <x:v>Rights_Evidence_Disposition</x:v>
      </x:c>
      <x:c r="CO15683" t="n">
        <x:f>IFERROR(IF(AND(TYPE('Workbook_Formula_Guard'!A1544)=TYPE(CN15683),ISBLANK('Workbook_Formula_Guard'!A1544)=ISBLANK(CN15683),EXACT('Workbook_Formula_Guard'!A1544,CN15683)),0,1),1)</x:f>
        <x:v>0</x:v>
      </x:c>
    </x:row>
    <x:row r="15684">
      <x:c r="CL15684" t="str">
        <x:v>Workbook_Formula_Guard</x:v>
      </x:c>
      <x:c r="CM15684" t="str">
        <x:v>B1544</x:v>
      </x:c>
      <x:c r="CN15684" t="str">
        <x:v>J11</x:v>
      </x:c>
      <x:c r="CO15684" t="n">
        <x:f>IFERROR(IF(AND(TYPE('Workbook_Formula_Guard'!B1544)=TYPE(CN15684),ISBLANK('Workbook_Formula_Guard'!B1544)=ISBLANK(CN15684),EXACT('Workbook_Formula_Guard'!B1544,CN15684)),0,1),1)</x:f>
        <x:v>0</x:v>
      </x:c>
    </x:row>
    <x:row r="15685">
      <x:c r="CL15685" t="str">
        <x:v>Workbook_Formula_Guard</x:v>
      </x:c>
      <x:c r="CM15685" t="str">
        <x:v>C1544</x:v>
      </x:c>
      <x:c r="CN15685" t="str">
        <x:v>F:=A11&amp;"|"&amp;B11&amp;"|"&amp;C11</x:v>
      </x:c>
      <x:c r="CO15685" t="n">
        <x:f>IFERROR(IF(AND(TYPE('Workbook_Formula_Guard'!C1544)=TYPE(CN15685),ISBLANK('Workbook_Formula_Guard'!C1544)=ISBLANK(CN15685),EXACT('Workbook_Formula_Guard'!C1544,CN15685)),0,1),1)</x:f>
        <x:v>0</x:v>
      </x:c>
    </x:row>
    <x:row r="15686">
      <x:c r="CL15686" t="str">
        <x:v>Workbook_Formula_Guard</x:v>
      </x:c>
      <x:c r="CM15686" t="str">
        <x:v>A1545</x:v>
      </x:c>
      <x:c r="CN15686" t="str">
        <x:v>Rights_Evidence_Disposition</x:v>
      </x:c>
      <x:c r="CO15686" t="n">
        <x:f>IFERROR(IF(AND(TYPE('Workbook_Formula_Guard'!A1545)=TYPE(CN15686),ISBLANK('Workbook_Formula_Guard'!A1545)=ISBLANK(CN15686),EXACT('Workbook_Formula_Guard'!A1545,CN15686)),0,1),1)</x:f>
        <x:v>0</x:v>
      </x:c>
    </x:row>
    <x:row r="15687">
      <x:c r="CL15687" t="str">
        <x:v>Workbook_Formula_Guard</x:v>
      </x:c>
      <x:c r="CM15687" t="str">
        <x:v>B1545</x:v>
      </x:c>
      <x:c r="CN15687" t="str">
        <x:v>K11</x:v>
      </x:c>
      <x:c r="CO15687" t="n">
        <x:f>IFERROR(IF(AND(TYPE('Workbook_Formula_Guard'!B1545)=TYPE(CN15687),ISBLANK('Workbook_Formula_Guard'!B1545)=ISBLANK(CN15687),EXACT('Workbook_Formula_Guard'!B1545,CN15687)),0,1),1)</x:f>
        <x:v>0</x:v>
      </x:c>
    </x:row>
    <x:row r="15688">
      <x:c r="CL15688" t="str">
        <x:v>Workbook_Formula_Guard</x:v>
      </x:c>
      <x:c r="CM15688" t="str">
        <x:v>C1545</x:v>
      </x:c>
      <x:c r="CN15688" t="str">
        <x:v>F:=IF(AND(COUNTIF($J$2:$J$71,J11)=1,EXACT(A11,UPPER(A11)),EXACT(B11,UPPER(B11)),EXACT(C11,UPPER(C11)),COUNTIFS('Rights_Coverage'!$B$7:$B$76,A11,'Rights_Coverage'!$C$7:$C$76,B11,'Rights_Coverage'!$D$7:$D$76,C11)=1,OR(EXACT(E11,"EVIDENCE_BACKED_NO_MATERIAL_CHANGE"),EXACT(E11,"ESTIMATED")),LEN(TRIM(G11))&gt;0,LEN(TRIM(H11))&gt;0,LEN(TRIM(I11))&gt;0),1,0)</x:v>
      </x:c>
      <x:c r="CO15688" t="n">
        <x:f>IFERROR(IF(AND(TYPE('Workbook_Formula_Guard'!C1545)=TYPE(CN15688),ISBLANK('Workbook_Formula_Guard'!C1545)=ISBLANK(CN15688),EXACT('Workbook_Formula_Guard'!C1545,CN15688)),0,1),1)</x:f>
        <x:v>0</x:v>
      </x:c>
    </x:row>
    <x:row r="15689">
      <x:c r="CL15689" t="str">
        <x:v>Workbook_Formula_Guard</x:v>
      </x:c>
      <x:c r="CM15689" t="str">
        <x:v>A1546</x:v>
      </x:c>
      <x:c r="CN15689" t="str">
        <x:v>Rights_Evidence_Disposition</x:v>
      </x:c>
      <x:c r="CO15689" t="n">
        <x:f>IFERROR(IF(AND(TYPE('Workbook_Formula_Guard'!A1546)=TYPE(CN15689),ISBLANK('Workbook_Formula_Guard'!A1546)=ISBLANK(CN15689),EXACT('Workbook_Formula_Guard'!A1546,CN15689)),0,1),1)</x:f>
        <x:v>0</x:v>
      </x:c>
    </x:row>
    <x:row r="15690">
      <x:c r="CL15690" t="str">
        <x:v>Workbook_Formula_Guard</x:v>
      </x:c>
      <x:c r="CM15690" t="str">
        <x:v>B1546</x:v>
      </x:c>
      <x:c r="CN15690" t="str">
        <x:v>J12</x:v>
      </x:c>
      <x:c r="CO15690" t="n">
        <x:f>IFERROR(IF(AND(TYPE('Workbook_Formula_Guard'!B1546)=TYPE(CN15690),ISBLANK('Workbook_Formula_Guard'!B1546)=ISBLANK(CN15690),EXACT('Workbook_Formula_Guard'!B1546,CN15690)),0,1),1)</x:f>
        <x:v>0</x:v>
      </x:c>
    </x:row>
    <x:row r="15691">
      <x:c r="CL15691" t="str">
        <x:v>Workbook_Formula_Guard</x:v>
      </x:c>
      <x:c r="CM15691" t="str">
        <x:v>C1546</x:v>
      </x:c>
      <x:c r="CN15691" t="str">
        <x:v>F:=A12&amp;"|"&amp;B12&amp;"|"&amp;C12</x:v>
      </x:c>
      <x:c r="CO15691" t="n">
        <x:f>IFERROR(IF(AND(TYPE('Workbook_Formula_Guard'!C1546)=TYPE(CN15691),ISBLANK('Workbook_Formula_Guard'!C1546)=ISBLANK(CN15691),EXACT('Workbook_Formula_Guard'!C1546,CN15691)),0,1),1)</x:f>
        <x:v>0</x:v>
      </x:c>
    </x:row>
    <x:row r="15692">
      <x:c r="CL15692" t="str">
        <x:v>Workbook_Formula_Guard</x:v>
      </x:c>
      <x:c r="CM15692" t="str">
        <x:v>A1547</x:v>
      </x:c>
      <x:c r="CN15692" t="str">
        <x:v>Rights_Evidence_Disposition</x:v>
      </x:c>
      <x:c r="CO15692" t="n">
        <x:f>IFERROR(IF(AND(TYPE('Workbook_Formula_Guard'!A1547)=TYPE(CN15692),ISBLANK('Workbook_Formula_Guard'!A1547)=ISBLANK(CN15692),EXACT('Workbook_Formula_Guard'!A1547,CN15692)),0,1),1)</x:f>
        <x:v>0</x:v>
      </x:c>
    </x:row>
    <x:row r="15693">
      <x:c r="CL15693" t="str">
        <x:v>Workbook_Formula_Guard</x:v>
      </x:c>
      <x:c r="CM15693" t="str">
        <x:v>B1547</x:v>
      </x:c>
      <x:c r="CN15693" t="str">
        <x:v>K12</x:v>
      </x:c>
      <x:c r="CO15693" t="n">
        <x:f>IFERROR(IF(AND(TYPE('Workbook_Formula_Guard'!B1547)=TYPE(CN15693),ISBLANK('Workbook_Formula_Guard'!B1547)=ISBLANK(CN15693),EXACT('Workbook_Formula_Guard'!B1547,CN15693)),0,1),1)</x:f>
        <x:v>0</x:v>
      </x:c>
    </x:row>
    <x:row r="15694">
      <x:c r="CL15694" t="str">
        <x:v>Workbook_Formula_Guard</x:v>
      </x:c>
      <x:c r="CM15694" t="str">
        <x:v>C1547</x:v>
      </x:c>
      <x:c r="CN15694" t="str">
        <x:v>F:=IF(AND(COUNTIF($J$2:$J$71,J12)=1,EXACT(A12,UPPER(A12)),EXACT(B12,UPPER(B12)),EXACT(C12,UPPER(C12)),COUNTIFS('Rights_Coverage'!$B$7:$B$76,A12,'Rights_Coverage'!$C$7:$C$76,B12,'Rights_Coverage'!$D$7:$D$76,C12)=1,OR(EXACT(E12,"EVIDENCE_BACKED_NO_MATERIAL_CHANGE"),EXACT(E12,"ESTIMATED")),LEN(TRIM(G12))&gt;0,LEN(TRIM(H12))&gt;0,LEN(TRIM(I12))&gt;0),1,0)</x:v>
      </x:c>
      <x:c r="CO15694" t="n">
        <x:f>IFERROR(IF(AND(TYPE('Workbook_Formula_Guard'!C1547)=TYPE(CN15694),ISBLANK('Workbook_Formula_Guard'!C1547)=ISBLANK(CN15694),EXACT('Workbook_Formula_Guard'!C1547,CN15694)),0,1),1)</x:f>
        <x:v>0</x:v>
      </x:c>
    </x:row>
    <x:row r="15695">
      <x:c r="CL15695" t="str">
        <x:v>Workbook_Formula_Guard</x:v>
      </x:c>
      <x:c r="CM15695" t="str">
        <x:v>A1548</x:v>
      </x:c>
      <x:c r="CN15695" t="str">
        <x:v>Rights_Evidence_Disposition</x:v>
      </x:c>
      <x:c r="CO15695" t="n">
        <x:f>IFERROR(IF(AND(TYPE('Workbook_Formula_Guard'!A1548)=TYPE(CN15695),ISBLANK('Workbook_Formula_Guard'!A1548)=ISBLANK(CN15695),EXACT('Workbook_Formula_Guard'!A1548,CN15695)),0,1),1)</x:f>
        <x:v>0</x:v>
      </x:c>
    </x:row>
    <x:row r="15696">
      <x:c r="CL15696" t="str">
        <x:v>Workbook_Formula_Guard</x:v>
      </x:c>
      <x:c r="CM15696" t="str">
        <x:v>B1548</x:v>
      </x:c>
      <x:c r="CN15696" t="str">
        <x:v>J13</x:v>
      </x:c>
      <x:c r="CO15696" t="n">
        <x:f>IFERROR(IF(AND(TYPE('Workbook_Formula_Guard'!B1548)=TYPE(CN15696),ISBLANK('Workbook_Formula_Guard'!B1548)=ISBLANK(CN15696),EXACT('Workbook_Formula_Guard'!B1548,CN15696)),0,1),1)</x:f>
        <x:v>0</x:v>
      </x:c>
    </x:row>
    <x:row r="15697">
      <x:c r="CL15697" t="str">
        <x:v>Workbook_Formula_Guard</x:v>
      </x:c>
      <x:c r="CM15697" t="str">
        <x:v>C1548</x:v>
      </x:c>
      <x:c r="CN15697" t="str">
        <x:v>F:=A13&amp;"|"&amp;B13&amp;"|"&amp;C13</x:v>
      </x:c>
      <x:c r="CO15697" t="n">
        <x:f>IFERROR(IF(AND(TYPE('Workbook_Formula_Guard'!C1548)=TYPE(CN15697),ISBLANK('Workbook_Formula_Guard'!C1548)=ISBLANK(CN15697),EXACT('Workbook_Formula_Guard'!C1548,CN15697)),0,1),1)</x:f>
        <x:v>0</x:v>
      </x:c>
    </x:row>
    <x:row r="15698">
      <x:c r="CL15698" t="str">
        <x:v>Workbook_Formula_Guard</x:v>
      </x:c>
      <x:c r="CM15698" t="str">
        <x:v>A1549</x:v>
      </x:c>
      <x:c r="CN15698" t="str">
        <x:v>Rights_Evidence_Disposition</x:v>
      </x:c>
      <x:c r="CO15698" t="n">
        <x:f>IFERROR(IF(AND(TYPE('Workbook_Formula_Guard'!A1549)=TYPE(CN15698),ISBLANK('Workbook_Formula_Guard'!A1549)=ISBLANK(CN15698),EXACT('Workbook_Formula_Guard'!A1549,CN15698)),0,1),1)</x:f>
        <x:v>0</x:v>
      </x:c>
    </x:row>
    <x:row r="15699">
      <x:c r="CL15699" t="str">
        <x:v>Workbook_Formula_Guard</x:v>
      </x:c>
      <x:c r="CM15699" t="str">
        <x:v>B1549</x:v>
      </x:c>
      <x:c r="CN15699" t="str">
        <x:v>K13</x:v>
      </x:c>
      <x:c r="CO15699" t="n">
        <x:f>IFERROR(IF(AND(TYPE('Workbook_Formula_Guard'!B1549)=TYPE(CN15699),ISBLANK('Workbook_Formula_Guard'!B1549)=ISBLANK(CN15699),EXACT('Workbook_Formula_Guard'!B1549,CN15699)),0,1),1)</x:f>
        <x:v>0</x:v>
      </x:c>
    </x:row>
    <x:row r="15700">
      <x:c r="CL15700" t="str">
        <x:v>Workbook_Formula_Guard</x:v>
      </x:c>
      <x:c r="CM15700" t="str">
        <x:v>C1549</x:v>
      </x:c>
      <x:c r="CN15700" t="str">
        <x:v>F:=IF(AND(COUNTIF($J$2:$J$71,J13)=1,EXACT(A13,UPPER(A13)),EXACT(B13,UPPER(B13)),EXACT(C13,UPPER(C13)),COUNTIFS('Rights_Coverage'!$B$7:$B$76,A13,'Rights_Coverage'!$C$7:$C$76,B13,'Rights_Coverage'!$D$7:$D$76,C13)=1,OR(EXACT(E13,"EVIDENCE_BACKED_NO_MATERIAL_CHANGE"),EXACT(E13,"ESTIMATED")),LEN(TRIM(G13))&gt;0,LEN(TRIM(H13))&gt;0,LEN(TRIM(I13))&gt;0),1,0)</x:v>
      </x:c>
      <x:c r="CO15700" t="n">
        <x:f>IFERROR(IF(AND(TYPE('Workbook_Formula_Guard'!C1549)=TYPE(CN15700),ISBLANK('Workbook_Formula_Guard'!C1549)=ISBLANK(CN15700),EXACT('Workbook_Formula_Guard'!C1549,CN15700)),0,1),1)</x:f>
        <x:v>0</x:v>
      </x:c>
    </x:row>
    <x:row r="15701">
      <x:c r="CL15701" t="str">
        <x:v>Workbook_Formula_Guard</x:v>
      </x:c>
      <x:c r="CM15701" t="str">
        <x:v>A1550</x:v>
      </x:c>
      <x:c r="CN15701" t="str">
        <x:v>Rights_Evidence_Disposition</x:v>
      </x:c>
      <x:c r="CO15701" t="n">
        <x:f>IFERROR(IF(AND(TYPE('Workbook_Formula_Guard'!A1550)=TYPE(CN15701),ISBLANK('Workbook_Formula_Guard'!A1550)=ISBLANK(CN15701),EXACT('Workbook_Formula_Guard'!A1550,CN15701)),0,1),1)</x:f>
        <x:v>0</x:v>
      </x:c>
    </x:row>
    <x:row r="15702">
      <x:c r="CL15702" t="str">
        <x:v>Workbook_Formula_Guard</x:v>
      </x:c>
      <x:c r="CM15702" t="str">
        <x:v>B1550</x:v>
      </x:c>
      <x:c r="CN15702" t="str">
        <x:v>J14</x:v>
      </x:c>
      <x:c r="CO15702" t="n">
        <x:f>IFERROR(IF(AND(TYPE('Workbook_Formula_Guard'!B1550)=TYPE(CN15702),ISBLANK('Workbook_Formula_Guard'!B1550)=ISBLANK(CN15702),EXACT('Workbook_Formula_Guard'!B1550,CN15702)),0,1),1)</x:f>
        <x:v>0</x:v>
      </x:c>
    </x:row>
    <x:row r="15703">
      <x:c r="CL15703" t="str">
        <x:v>Workbook_Formula_Guard</x:v>
      </x:c>
      <x:c r="CM15703" t="str">
        <x:v>C1550</x:v>
      </x:c>
      <x:c r="CN15703" t="str">
        <x:v>F:=A14&amp;"|"&amp;B14&amp;"|"&amp;C14</x:v>
      </x:c>
      <x:c r="CO15703" t="n">
        <x:f>IFERROR(IF(AND(TYPE('Workbook_Formula_Guard'!C1550)=TYPE(CN15703),ISBLANK('Workbook_Formula_Guard'!C1550)=ISBLANK(CN15703),EXACT('Workbook_Formula_Guard'!C1550,CN15703)),0,1),1)</x:f>
        <x:v>0</x:v>
      </x:c>
    </x:row>
    <x:row r="15704">
      <x:c r="CL15704" t="str">
        <x:v>Workbook_Formula_Guard</x:v>
      </x:c>
      <x:c r="CM15704" t="str">
        <x:v>A1551</x:v>
      </x:c>
      <x:c r="CN15704" t="str">
        <x:v>Rights_Evidence_Disposition</x:v>
      </x:c>
      <x:c r="CO15704" t="n">
        <x:f>IFERROR(IF(AND(TYPE('Workbook_Formula_Guard'!A1551)=TYPE(CN15704),ISBLANK('Workbook_Formula_Guard'!A1551)=ISBLANK(CN15704),EXACT('Workbook_Formula_Guard'!A1551,CN15704)),0,1),1)</x:f>
        <x:v>0</x:v>
      </x:c>
    </x:row>
    <x:row r="15705">
      <x:c r="CL15705" t="str">
        <x:v>Workbook_Formula_Guard</x:v>
      </x:c>
      <x:c r="CM15705" t="str">
        <x:v>B1551</x:v>
      </x:c>
      <x:c r="CN15705" t="str">
        <x:v>K14</x:v>
      </x:c>
      <x:c r="CO15705" t="n">
        <x:f>IFERROR(IF(AND(TYPE('Workbook_Formula_Guard'!B1551)=TYPE(CN15705),ISBLANK('Workbook_Formula_Guard'!B1551)=ISBLANK(CN15705),EXACT('Workbook_Formula_Guard'!B1551,CN15705)),0,1),1)</x:f>
        <x:v>0</x:v>
      </x:c>
    </x:row>
    <x:row r="15706">
      <x:c r="CL15706" t="str">
        <x:v>Workbook_Formula_Guard</x:v>
      </x:c>
      <x:c r="CM15706" t="str">
        <x:v>C1551</x:v>
      </x:c>
      <x:c r="CN15706" t="str">
        <x:v>F:=IF(AND(COUNTIF($J$2:$J$71,J14)=1,EXACT(A14,UPPER(A14)),EXACT(B14,UPPER(B14)),EXACT(C14,UPPER(C14)),COUNTIFS('Rights_Coverage'!$B$7:$B$76,A14,'Rights_Coverage'!$C$7:$C$76,B14,'Rights_Coverage'!$D$7:$D$76,C14)=1,OR(EXACT(E14,"EVIDENCE_BACKED_NO_MATERIAL_CHANGE"),EXACT(E14,"ESTIMATED")),LEN(TRIM(G14))&gt;0,LEN(TRIM(H14))&gt;0,LEN(TRIM(I14))&gt;0),1,0)</x:v>
      </x:c>
      <x:c r="CO15706" t="n">
        <x:f>IFERROR(IF(AND(TYPE('Workbook_Formula_Guard'!C1551)=TYPE(CN15706),ISBLANK('Workbook_Formula_Guard'!C1551)=ISBLANK(CN15706),EXACT('Workbook_Formula_Guard'!C1551,CN15706)),0,1),1)</x:f>
        <x:v>0</x:v>
      </x:c>
    </x:row>
    <x:row r="15707">
      <x:c r="CL15707" t="str">
        <x:v>Workbook_Formula_Guard</x:v>
      </x:c>
      <x:c r="CM15707" t="str">
        <x:v>A1552</x:v>
      </x:c>
      <x:c r="CN15707" t="str">
        <x:v>Rights_Evidence_Disposition</x:v>
      </x:c>
      <x:c r="CO15707" t="n">
        <x:f>IFERROR(IF(AND(TYPE('Workbook_Formula_Guard'!A1552)=TYPE(CN15707),ISBLANK('Workbook_Formula_Guard'!A1552)=ISBLANK(CN15707),EXACT('Workbook_Formula_Guard'!A1552,CN15707)),0,1),1)</x:f>
        <x:v>0</x:v>
      </x:c>
    </x:row>
    <x:row r="15708">
      <x:c r="CL15708" t="str">
        <x:v>Workbook_Formula_Guard</x:v>
      </x:c>
      <x:c r="CM15708" t="str">
        <x:v>B1552</x:v>
      </x:c>
      <x:c r="CN15708" t="str">
        <x:v>J15</x:v>
      </x:c>
      <x:c r="CO15708" t="n">
        <x:f>IFERROR(IF(AND(TYPE('Workbook_Formula_Guard'!B1552)=TYPE(CN15708),ISBLANK('Workbook_Formula_Guard'!B1552)=ISBLANK(CN15708),EXACT('Workbook_Formula_Guard'!B1552,CN15708)),0,1),1)</x:f>
        <x:v>0</x:v>
      </x:c>
    </x:row>
    <x:row r="15709">
      <x:c r="CL15709" t="str">
        <x:v>Workbook_Formula_Guard</x:v>
      </x:c>
      <x:c r="CM15709" t="str">
        <x:v>C1552</x:v>
      </x:c>
      <x:c r="CN15709" t="str">
        <x:v>F:=A15&amp;"|"&amp;B15&amp;"|"&amp;C15</x:v>
      </x:c>
      <x:c r="CO15709" t="n">
        <x:f>IFERROR(IF(AND(TYPE('Workbook_Formula_Guard'!C1552)=TYPE(CN15709),ISBLANK('Workbook_Formula_Guard'!C1552)=ISBLANK(CN15709),EXACT('Workbook_Formula_Guard'!C1552,CN15709)),0,1),1)</x:f>
        <x:v>0</x:v>
      </x:c>
    </x:row>
    <x:row r="15710">
      <x:c r="CL15710" t="str">
        <x:v>Workbook_Formula_Guard</x:v>
      </x:c>
      <x:c r="CM15710" t="str">
        <x:v>A1553</x:v>
      </x:c>
      <x:c r="CN15710" t="str">
        <x:v>Rights_Evidence_Disposition</x:v>
      </x:c>
      <x:c r="CO15710" t="n">
        <x:f>IFERROR(IF(AND(TYPE('Workbook_Formula_Guard'!A1553)=TYPE(CN15710),ISBLANK('Workbook_Formula_Guard'!A1553)=ISBLANK(CN15710),EXACT('Workbook_Formula_Guard'!A1553,CN15710)),0,1),1)</x:f>
        <x:v>0</x:v>
      </x:c>
    </x:row>
    <x:row r="15711">
      <x:c r="CL15711" t="str">
        <x:v>Workbook_Formula_Guard</x:v>
      </x:c>
      <x:c r="CM15711" t="str">
        <x:v>B1553</x:v>
      </x:c>
      <x:c r="CN15711" t="str">
        <x:v>K15</x:v>
      </x:c>
      <x:c r="CO15711" t="n">
        <x:f>IFERROR(IF(AND(TYPE('Workbook_Formula_Guard'!B1553)=TYPE(CN15711),ISBLANK('Workbook_Formula_Guard'!B1553)=ISBLANK(CN15711),EXACT('Workbook_Formula_Guard'!B1553,CN15711)),0,1),1)</x:f>
        <x:v>0</x:v>
      </x:c>
    </x:row>
    <x:row r="15712">
      <x:c r="CL15712" t="str">
        <x:v>Workbook_Formula_Guard</x:v>
      </x:c>
      <x:c r="CM15712" t="str">
        <x:v>C1553</x:v>
      </x:c>
      <x:c r="CN15712" t="str">
        <x:v>F:=IF(AND(COUNTIF($J$2:$J$71,J15)=1,EXACT(A15,UPPER(A15)),EXACT(B15,UPPER(B15)),EXACT(C15,UPPER(C15)),COUNTIFS('Rights_Coverage'!$B$7:$B$76,A15,'Rights_Coverage'!$C$7:$C$76,B15,'Rights_Coverage'!$D$7:$D$76,C15)=1,OR(EXACT(E15,"EVIDENCE_BACKED_NO_MATERIAL_CHANGE"),EXACT(E15,"ESTIMATED")),LEN(TRIM(G15))&gt;0,LEN(TRIM(H15))&gt;0,LEN(TRIM(I15))&gt;0),1,0)</x:v>
      </x:c>
      <x:c r="CO15712" t="n">
        <x:f>IFERROR(IF(AND(TYPE('Workbook_Formula_Guard'!C1553)=TYPE(CN15712),ISBLANK('Workbook_Formula_Guard'!C1553)=ISBLANK(CN15712),EXACT('Workbook_Formula_Guard'!C1553,CN15712)),0,1),1)</x:f>
        <x:v>0</x:v>
      </x:c>
    </x:row>
    <x:row r="15713">
      <x:c r="CL15713" t="str">
        <x:v>Workbook_Formula_Guard</x:v>
      </x:c>
      <x:c r="CM15713" t="str">
        <x:v>A1554</x:v>
      </x:c>
      <x:c r="CN15713" t="str">
        <x:v>Rights_Evidence_Disposition</x:v>
      </x:c>
      <x:c r="CO15713" t="n">
        <x:f>IFERROR(IF(AND(TYPE('Workbook_Formula_Guard'!A1554)=TYPE(CN15713),ISBLANK('Workbook_Formula_Guard'!A1554)=ISBLANK(CN15713),EXACT('Workbook_Formula_Guard'!A1554,CN15713)),0,1),1)</x:f>
        <x:v>0</x:v>
      </x:c>
    </x:row>
    <x:row r="15714">
      <x:c r="CL15714" t="str">
        <x:v>Workbook_Formula_Guard</x:v>
      </x:c>
      <x:c r="CM15714" t="str">
        <x:v>B1554</x:v>
      </x:c>
      <x:c r="CN15714" t="str">
        <x:v>J16</x:v>
      </x:c>
      <x:c r="CO15714" t="n">
        <x:f>IFERROR(IF(AND(TYPE('Workbook_Formula_Guard'!B1554)=TYPE(CN15714),ISBLANK('Workbook_Formula_Guard'!B1554)=ISBLANK(CN15714),EXACT('Workbook_Formula_Guard'!B1554,CN15714)),0,1),1)</x:f>
        <x:v>0</x:v>
      </x:c>
    </x:row>
    <x:row r="15715">
      <x:c r="CL15715" t="str">
        <x:v>Workbook_Formula_Guard</x:v>
      </x:c>
      <x:c r="CM15715" t="str">
        <x:v>C1554</x:v>
      </x:c>
      <x:c r="CN15715" t="str">
        <x:v>F:=A16&amp;"|"&amp;B16&amp;"|"&amp;C16</x:v>
      </x:c>
      <x:c r="CO15715" t="n">
        <x:f>IFERROR(IF(AND(TYPE('Workbook_Formula_Guard'!C1554)=TYPE(CN15715),ISBLANK('Workbook_Formula_Guard'!C1554)=ISBLANK(CN15715),EXACT('Workbook_Formula_Guard'!C1554,CN15715)),0,1),1)</x:f>
        <x:v>0</x:v>
      </x:c>
    </x:row>
    <x:row r="15716">
      <x:c r="CL15716" t="str">
        <x:v>Workbook_Formula_Guard</x:v>
      </x:c>
      <x:c r="CM15716" t="str">
        <x:v>A1555</x:v>
      </x:c>
      <x:c r="CN15716" t="str">
        <x:v>Rights_Evidence_Disposition</x:v>
      </x:c>
      <x:c r="CO15716" t="n">
        <x:f>IFERROR(IF(AND(TYPE('Workbook_Formula_Guard'!A1555)=TYPE(CN15716),ISBLANK('Workbook_Formula_Guard'!A1555)=ISBLANK(CN15716),EXACT('Workbook_Formula_Guard'!A1555,CN15716)),0,1),1)</x:f>
        <x:v>0</x:v>
      </x:c>
    </x:row>
    <x:row r="15717">
      <x:c r="CL15717" t="str">
        <x:v>Workbook_Formula_Guard</x:v>
      </x:c>
      <x:c r="CM15717" t="str">
        <x:v>B1555</x:v>
      </x:c>
      <x:c r="CN15717" t="str">
        <x:v>K16</x:v>
      </x:c>
      <x:c r="CO15717" t="n">
        <x:f>IFERROR(IF(AND(TYPE('Workbook_Formula_Guard'!B1555)=TYPE(CN15717),ISBLANK('Workbook_Formula_Guard'!B1555)=ISBLANK(CN15717),EXACT('Workbook_Formula_Guard'!B1555,CN15717)),0,1),1)</x:f>
        <x:v>0</x:v>
      </x:c>
    </x:row>
    <x:row r="15718">
      <x:c r="CL15718" t="str">
        <x:v>Workbook_Formula_Guard</x:v>
      </x:c>
      <x:c r="CM15718" t="str">
        <x:v>C1555</x:v>
      </x:c>
      <x:c r="CN15718" t="str">
        <x:v>F:=IF(AND(COUNTIF($J$2:$J$71,J16)=1,EXACT(A16,UPPER(A16)),EXACT(B16,UPPER(B16)),EXACT(C16,UPPER(C16)),COUNTIFS('Rights_Coverage'!$B$7:$B$76,A16,'Rights_Coverage'!$C$7:$C$76,B16,'Rights_Coverage'!$D$7:$D$76,C16)=1,OR(EXACT(E16,"EVIDENCE_BACKED_NO_MATERIAL_CHANGE"),EXACT(E16,"ESTIMATED")),LEN(TRIM(G16))&gt;0,LEN(TRIM(H16))&gt;0,LEN(TRIM(I16))&gt;0),1,0)</x:v>
      </x:c>
      <x:c r="CO15718" t="n">
        <x:f>IFERROR(IF(AND(TYPE('Workbook_Formula_Guard'!C1555)=TYPE(CN15718),ISBLANK('Workbook_Formula_Guard'!C1555)=ISBLANK(CN15718),EXACT('Workbook_Formula_Guard'!C1555,CN15718)),0,1),1)</x:f>
        <x:v>0</x:v>
      </x:c>
    </x:row>
    <x:row r="15719">
      <x:c r="CL15719" t="str">
        <x:v>Workbook_Formula_Guard</x:v>
      </x:c>
      <x:c r="CM15719" t="str">
        <x:v>A1556</x:v>
      </x:c>
      <x:c r="CN15719" t="str">
        <x:v>Rights_Evidence_Disposition</x:v>
      </x:c>
      <x:c r="CO15719" t="n">
        <x:f>IFERROR(IF(AND(TYPE('Workbook_Formula_Guard'!A1556)=TYPE(CN15719),ISBLANK('Workbook_Formula_Guard'!A1556)=ISBLANK(CN15719),EXACT('Workbook_Formula_Guard'!A1556,CN15719)),0,1),1)</x:f>
        <x:v>0</x:v>
      </x:c>
    </x:row>
    <x:row r="15720">
      <x:c r="CL15720" t="str">
        <x:v>Workbook_Formula_Guard</x:v>
      </x:c>
      <x:c r="CM15720" t="str">
        <x:v>B1556</x:v>
      </x:c>
      <x:c r="CN15720" t="str">
        <x:v>J17</x:v>
      </x:c>
      <x:c r="CO15720" t="n">
        <x:f>IFERROR(IF(AND(TYPE('Workbook_Formula_Guard'!B1556)=TYPE(CN15720),ISBLANK('Workbook_Formula_Guard'!B1556)=ISBLANK(CN15720),EXACT('Workbook_Formula_Guard'!B1556,CN15720)),0,1),1)</x:f>
        <x:v>0</x:v>
      </x:c>
    </x:row>
    <x:row r="15721">
      <x:c r="CL15721" t="str">
        <x:v>Workbook_Formula_Guard</x:v>
      </x:c>
      <x:c r="CM15721" t="str">
        <x:v>C1556</x:v>
      </x:c>
      <x:c r="CN15721" t="str">
        <x:v>F:=A17&amp;"|"&amp;B17&amp;"|"&amp;C17</x:v>
      </x:c>
      <x:c r="CO15721" t="n">
        <x:f>IFERROR(IF(AND(TYPE('Workbook_Formula_Guard'!C1556)=TYPE(CN15721),ISBLANK('Workbook_Formula_Guard'!C1556)=ISBLANK(CN15721),EXACT('Workbook_Formula_Guard'!C1556,CN15721)),0,1),1)</x:f>
        <x:v>0</x:v>
      </x:c>
    </x:row>
    <x:row r="15722">
      <x:c r="CL15722" t="str">
        <x:v>Workbook_Formula_Guard</x:v>
      </x:c>
      <x:c r="CM15722" t="str">
        <x:v>A1557</x:v>
      </x:c>
      <x:c r="CN15722" t="str">
        <x:v>Rights_Evidence_Disposition</x:v>
      </x:c>
      <x:c r="CO15722" t="n">
        <x:f>IFERROR(IF(AND(TYPE('Workbook_Formula_Guard'!A1557)=TYPE(CN15722),ISBLANK('Workbook_Formula_Guard'!A1557)=ISBLANK(CN15722),EXACT('Workbook_Formula_Guard'!A1557,CN15722)),0,1),1)</x:f>
        <x:v>0</x:v>
      </x:c>
    </x:row>
    <x:row r="15723">
      <x:c r="CL15723" t="str">
        <x:v>Workbook_Formula_Guard</x:v>
      </x:c>
      <x:c r="CM15723" t="str">
        <x:v>B1557</x:v>
      </x:c>
      <x:c r="CN15723" t="str">
        <x:v>K17</x:v>
      </x:c>
      <x:c r="CO15723" t="n">
        <x:f>IFERROR(IF(AND(TYPE('Workbook_Formula_Guard'!B1557)=TYPE(CN15723),ISBLANK('Workbook_Formula_Guard'!B1557)=ISBLANK(CN15723),EXACT('Workbook_Formula_Guard'!B1557,CN15723)),0,1),1)</x:f>
        <x:v>0</x:v>
      </x:c>
    </x:row>
    <x:row r="15724">
      <x:c r="CL15724" t="str">
        <x:v>Workbook_Formula_Guard</x:v>
      </x:c>
      <x:c r="CM15724" t="str">
        <x:v>C1557</x:v>
      </x:c>
      <x:c r="CN15724" t="str">
        <x:v>F:=IF(AND(COUNTIF($J$2:$J$71,J17)=1,EXACT(A17,UPPER(A17)),EXACT(B17,UPPER(B17)),EXACT(C17,UPPER(C17)),COUNTIFS('Rights_Coverage'!$B$7:$B$76,A17,'Rights_Coverage'!$C$7:$C$76,B17,'Rights_Coverage'!$D$7:$D$76,C17)=1,OR(EXACT(E17,"EVIDENCE_BACKED_NO_MATERIAL_CHANGE"),EXACT(E17,"ESTIMATED")),LEN(TRIM(G17))&gt;0,LEN(TRIM(H17))&gt;0,LEN(TRIM(I17))&gt;0),1,0)</x:v>
      </x:c>
      <x:c r="CO15724" t="n">
        <x:f>IFERROR(IF(AND(TYPE('Workbook_Formula_Guard'!C1557)=TYPE(CN15724),ISBLANK('Workbook_Formula_Guard'!C1557)=ISBLANK(CN15724),EXACT('Workbook_Formula_Guard'!C1557,CN15724)),0,1),1)</x:f>
        <x:v>0</x:v>
      </x:c>
    </x:row>
    <x:row r="15725">
      <x:c r="CL15725" t="str">
        <x:v>Workbook_Formula_Guard</x:v>
      </x:c>
      <x:c r="CM15725" t="str">
        <x:v>A1558</x:v>
      </x:c>
      <x:c r="CN15725" t="str">
        <x:v>Rights_Evidence_Disposition</x:v>
      </x:c>
      <x:c r="CO15725" t="n">
        <x:f>IFERROR(IF(AND(TYPE('Workbook_Formula_Guard'!A1558)=TYPE(CN15725),ISBLANK('Workbook_Formula_Guard'!A1558)=ISBLANK(CN15725),EXACT('Workbook_Formula_Guard'!A1558,CN15725)),0,1),1)</x:f>
        <x:v>0</x:v>
      </x:c>
    </x:row>
    <x:row r="15726">
      <x:c r="CL15726" t="str">
        <x:v>Workbook_Formula_Guard</x:v>
      </x:c>
      <x:c r="CM15726" t="str">
        <x:v>B1558</x:v>
      </x:c>
      <x:c r="CN15726" t="str">
        <x:v>J18</x:v>
      </x:c>
      <x:c r="CO15726" t="n">
        <x:f>IFERROR(IF(AND(TYPE('Workbook_Formula_Guard'!B1558)=TYPE(CN15726),ISBLANK('Workbook_Formula_Guard'!B1558)=ISBLANK(CN15726),EXACT('Workbook_Formula_Guard'!B1558,CN15726)),0,1),1)</x:f>
        <x:v>0</x:v>
      </x:c>
    </x:row>
    <x:row r="15727">
      <x:c r="CL15727" t="str">
        <x:v>Workbook_Formula_Guard</x:v>
      </x:c>
      <x:c r="CM15727" t="str">
        <x:v>C1558</x:v>
      </x:c>
      <x:c r="CN15727" t="str">
        <x:v>F:=A18&amp;"|"&amp;B18&amp;"|"&amp;C18</x:v>
      </x:c>
      <x:c r="CO15727" t="n">
        <x:f>IFERROR(IF(AND(TYPE('Workbook_Formula_Guard'!C1558)=TYPE(CN15727),ISBLANK('Workbook_Formula_Guard'!C1558)=ISBLANK(CN15727),EXACT('Workbook_Formula_Guard'!C1558,CN15727)),0,1),1)</x:f>
        <x:v>0</x:v>
      </x:c>
    </x:row>
    <x:row r="15728">
      <x:c r="CL15728" t="str">
        <x:v>Workbook_Formula_Guard</x:v>
      </x:c>
      <x:c r="CM15728" t="str">
        <x:v>A1559</x:v>
      </x:c>
      <x:c r="CN15728" t="str">
        <x:v>Rights_Evidence_Disposition</x:v>
      </x:c>
      <x:c r="CO15728" t="n">
        <x:f>IFERROR(IF(AND(TYPE('Workbook_Formula_Guard'!A1559)=TYPE(CN15728),ISBLANK('Workbook_Formula_Guard'!A1559)=ISBLANK(CN15728),EXACT('Workbook_Formula_Guard'!A1559,CN15728)),0,1),1)</x:f>
        <x:v>0</x:v>
      </x:c>
    </x:row>
    <x:row r="15729">
      <x:c r="CL15729" t="str">
        <x:v>Workbook_Formula_Guard</x:v>
      </x:c>
      <x:c r="CM15729" t="str">
        <x:v>B1559</x:v>
      </x:c>
      <x:c r="CN15729" t="str">
        <x:v>K18</x:v>
      </x:c>
      <x:c r="CO15729" t="n">
        <x:f>IFERROR(IF(AND(TYPE('Workbook_Formula_Guard'!B1559)=TYPE(CN15729),ISBLANK('Workbook_Formula_Guard'!B1559)=ISBLANK(CN15729),EXACT('Workbook_Formula_Guard'!B1559,CN15729)),0,1),1)</x:f>
        <x:v>0</x:v>
      </x:c>
    </x:row>
    <x:row r="15730">
      <x:c r="CL15730" t="str">
        <x:v>Workbook_Formula_Guard</x:v>
      </x:c>
      <x:c r="CM15730" t="str">
        <x:v>C1559</x:v>
      </x:c>
      <x:c r="CN15730" t="str">
        <x:v>F:=IF(AND(COUNTIF($J$2:$J$71,J18)=1,EXACT(A18,UPPER(A18)),EXACT(B18,UPPER(B18)),EXACT(C18,UPPER(C18)),COUNTIFS('Rights_Coverage'!$B$7:$B$76,A18,'Rights_Coverage'!$C$7:$C$76,B18,'Rights_Coverage'!$D$7:$D$76,C18)=1,OR(EXACT(E18,"EVIDENCE_BACKED_NO_MATERIAL_CHANGE"),EXACT(E18,"ESTIMATED")),LEN(TRIM(G18))&gt;0,LEN(TRIM(H18))&gt;0,LEN(TRIM(I18))&gt;0),1,0)</x:v>
      </x:c>
      <x:c r="CO15730" t="n">
        <x:f>IFERROR(IF(AND(TYPE('Workbook_Formula_Guard'!C1559)=TYPE(CN15730),ISBLANK('Workbook_Formula_Guard'!C1559)=ISBLANK(CN15730),EXACT('Workbook_Formula_Guard'!C1559,CN15730)),0,1),1)</x:f>
        <x:v>0</x:v>
      </x:c>
    </x:row>
    <x:row r="15731">
      <x:c r="CL15731" t="str">
        <x:v>Workbook_Formula_Guard</x:v>
      </x:c>
      <x:c r="CM15731" t="str">
        <x:v>A1560</x:v>
      </x:c>
      <x:c r="CN15731" t="str">
        <x:v>Rights_Evidence_Disposition</x:v>
      </x:c>
      <x:c r="CO15731" t="n">
        <x:f>IFERROR(IF(AND(TYPE('Workbook_Formula_Guard'!A1560)=TYPE(CN15731),ISBLANK('Workbook_Formula_Guard'!A1560)=ISBLANK(CN15731),EXACT('Workbook_Formula_Guard'!A1560,CN15731)),0,1),1)</x:f>
        <x:v>0</x:v>
      </x:c>
    </x:row>
    <x:row r="15732">
      <x:c r="CL15732" t="str">
        <x:v>Workbook_Formula_Guard</x:v>
      </x:c>
      <x:c r="CM15732" t="str">
        <x:v>B1560</x:v>
      </x:c>
      <x:c r="CN15732" t="str">
        <x:v>J19</x:v>
      </x:c>
      <x:c r="CO15732" t="n">
        <x:f>IFERROR(IF(AND(TYPE('Workbook_Formula_Guard'!B1560)=TYPE(CN15732),ISBLANK('Workbook_Formula_Guard'!B1560)=ISBLANK(CN15732),EXACT('Workbook_Formula_Guard'!B1560,CN15732)),0,1),1)</x:f>
        <x:v>0</x:v>
      </x:c>
    </x:row>
    <x:row r="15733">
      <x:c r="CL15733" t="str">
        <x:v>Workbook_Formula_Guard</x:v>
      </x:c>
      <x:c r="CM15733" t="str">
        <x:v>C1560</x:v>
      </x:c>
      <x:c r="CN15733" t="str">
        <x:v>F:=A19&amp;"|"&amp;B19&amp;"|"&amp;C19</x:v>
      </x:c>
      <x:c r="CO15733" t="n">
        <x:f>IFERROR(IF(AND(TYPE('Workbook_Formula_Guard'!C1560)=TYPE(CN15733),ISBLANK('Workbook_Formula_Guard'!C1560)=ISBLANK(CN15733),EXACT('Workbook_Formula_Guard'!C1560,CN15733)),0,1),1)</x:f>
        <x:v>0</x:v>
      </x:c>
    </x:row>
    <x:row r="15734">
      <x:c r="CL15734" t="str">
        <x:v>Workbook_Formula_Guard</x:v>
      </x:c>
      <x:c r="CM15734" t="str">
        <x:v>A1561</x:v>
      </x:c>
      <x:c r="CN15734" t="str">
        <x:v>Rights_Evidence_Disposition</x:v>
      </x:c>
      <x:c r="CO15734" t="n">
        <x:f>IFERROR(IF(AND(TYPE('Workbook_Formula_Guard'!A1561)=TYPE(CN15734),ISBLANK('Workbook_Formula_Guard'!A1561)=ISBLANK(CN15734),EXACT('Workbook_Formula_Guard'!A1561,CN15734)),0,1),1)</x:f>
        <x:v>0</x:v>
      </x:c>
    </x:row>
    <x:row r="15735">
      <x:c r="CL15735" t="str">
        <x:v>Workbook_Formula_Guard</x:v>
      </x:c>
      <x:c r="CM15735" t="str">
        <x:v>B1561</x:v>
      </x:c>
      <x:c r="CN15735" t="str">
        <x:v>K19</x:v>
      </x:c>
      <x:c r="CO15735" t="n">
        <x:f>IFERROR(IF(AND(TYPE('Workbook_Formula_Guard'!B1561)=TYPE(CN15735),ISBLANK('Workbook_Formula_Guard'!B1561)=ISBLANK(CN15735),EXACT('Workbook_Formula_Guard'!B1561,CN15735)),0,1),1)</x:f>
        <x:v>0</x:v>
      </x:c>
    </x:row>
    <x:row r="15736">
      <x:c r="CL15736" t="str">
        <x:v>Workbook_Formula_Guard</x:v>
      </x:c>
      <x:c r="CM15736" t="str">
        <x:v>C1561</x:v>
      </x:c>
      <x:c r="CN15736" t="str">
        <x:v>F:=IF(AND(COUNTIF($J$2:$J$71,J19)=1,EXACT(A19,UPPER(A19)),EXACT(B19,UPPER(B19)),EXACT(C19,UPPER(C19)),COUNTIFS('Rights_Coverage'!$B$7:$B$76,A19,'Rights_Coverage'!$C$7:$C$76,B19,'Rights_Coverage'!$D$7:$D$76,C19)=1,OR(EXACT(E19,"EVIDENCE_BACKED_NO_MATERIAL_CHANGE"),EXACT(E19,"ESTIMATED")),LEN(TRIM(G19))&gt;0,LEN(TRIM(H19))&gt;0,LEN(TRIM(I19))&gt;0),1,0)</x:v>
      </x:c>
      <x:c r="CO15736" t="n">
        <x:f>IFERROR(IF(AND(TYPE('Workbook_Formula_Guard'!C1561)=TYPE(CN15736),ISBLANK('Workbook_Formula_Guard'!C1561)=ISBLANK(CN15736),EXACT('Workbook_Formula_Guard'!C1561,CN15736)),0,1),1)</x:f>
        <x:v>0</x:v>
      </x:c>
    </x:row>
    <x:row r="15737">
      <x:c r="CL15737" t="str">
        <x:v>Workbook_Formula_Guard</x:v>
      </x:c>
      <x:c r="CM15737" t="str">
        <x:v>A1562</x:v>
      </x:c>
      <x:c r="CN15737" t="str">
        <x:v>Rights_Evidence_Disposition</x:v>
      </x:c>
      <x:c r="CO15737" t="n">
        <x:f>IFERROR(IF(AND(TYPE('Workbook_Formula_Guard'!A1562)=TYPE(CN15737),ISBLANK('Workbook_Formula_Guard'!A1562)=ISBLANK(CN15737),EXACT('Workbook_Formula_Guard'!A1562,CN15737)),0,1),1)</x:f>
        <x:v>0</x:v>
      </x:c>
    </x:row>
    <x:row r="15738">
      <x:c r="CL15738" t="str">
        <x:v>Workbook_Formula_Guard</x:v>
      </x:c>
      <x:c r="CM15738" t="str">
        <x:v>B1562</x:v>
      </x:c>
      <x:c r="CN15738" t="str">
        <x:v>J20</x:v>
      </x:c>
      <x:c r="CO15738" t="n">
        <x:f>IFERROR(IF(AND(TYPE('Workbook_Formula_Guard'!B1562)=TYPE(CN15738),ISBLANK('Workbook_Formula_Guard'!B1562)=ISBLANK(CN15738),EXACT('Workbook_Formula_Guard'!B1562,CN15738)),0,1),1)</x:f>
        <x:v>0</x:v>
      </x:c>
    </x:row>
    <x:row r="15739">
      <x:c r="CL15739" t="str">
        <x:v>Workbook_Formula_Guard</x:v>
      </x:c>
      <x:c r="CM15739" t="str">
        <x:v>C1562</x:v>
      </x:c>
      <x:c r="CN15739" t="str">
        <x:v>F:=A20&amp;"|"&amp;B20&amp;"|"&amp;C20</x:v>
      </x:c>
      <x:c r="CO15739" t="n">
        <x:f>IFERROR(IF(AND(TYPE('Workbook_Formula_Guard'!C1562)=TYPE(CN15739),ISBLANK('Workbook_Formula_Guard'!C1562)=ISBLANK(CN15739),EXACT('Workbook_Formula_Guard'!C1562,CN15739)),0,1),1)</x:f>
        <x:v>0</x:v>
      </x:c>
    </x:row>
    <x:row r="15740">
      <x:c r="CL15740" t="str">
        <x:v>Workbook_Formula_Guard</x:v>
      </x:c>
      <x:c r="CM15740" t="str">
        <x:v>A1563</x:v>
      </x:c>
      <x:c r="CN15740" t="str">
        <x:v>Rights_Evidence_Disposition</x:v>
      </x:c>
      <x:c r="CO15740" t="n">
        <x:f>IFERROR(IF(AND(TYPE('Workbook_Formula_Guard'!A1563)=TYPE(CN15740),ISBLANK('Workbook_Formula_Guard'!A1563)=ISBLANK(CN15740),EXACT('Workbook_Formula_Guard'!A1563,CN15740)),0,1),1)</x:f>
        <x:v>0</x:v>
      </x:c>
    </x:row>
    <x:row r="15741">
      <x:c r="CL15741" t="str">
        <x:v>Workbook_Formula_Guard</x:v>
      </x:c>
      <x:c r="CM15741" t="str">
        <x:v>B1563</x:v>
      </x:c>
      <x:c r="CN15741" t="str">
        <x:v>K20</x:v>
      </x:c>
      <x:c r="CO15741" t="n">
        <x:f>IFERROR(IF(AND(TYPE('Workbook_Formula_Guard'!B1563)=TYPE(CN15741),ISBLANK('Workbook_Formula_Guard'!B1563)=ISBLANK(CN15741),EXACT('Workbook_Formula_Guard'!B1563,CN15741)),0,1),1)</x:f>
        <x:v>0</x:v>
      </x:c>
    </x:row>
    <x:row r="15742">
      <x:c r="CL15742" t="str">
        <x:v>Workbook_Formula_Guard</x:v>
      </x:c>
      <x:c r="CM15742" t="str">
        <x:v>C1563</x:v>
      </x:c>
      <x:c r="CN15742" t="str">
        <x:v>F:=IF(AND(COUNTIF($J$2:$J$71,J20)=1,EXACT(A20,UPPER(A20)),EXACT(B20,UPPER(B20)),EXACT(C20,UPPER(C20)),COUNTIFS('Rights_Coverage'!$B$7:$B$76,A20,'Rights_Coverage'!$C$7:$C$76,B20,'Rights_Coverage'!$D$7:$D$76,C20)=1,OR(EXACT(E20,"EVIDENCE_BACKED_NO_MATERIAL_CHANGE"),EXACT(E20,"ESTIMATED")),LEN(TRIM(G20))&gt;0,LEN(TRIM(H20))&gt;0,LEN(TRIM(I20))&gt;0),1,0)</x:v>
      </x:c>
      <x:c r="CO15742" t="n">
        <x:f>IFERROR(IF(AND(TYPE('Workbook_Formula_Guard'!C1563)=TYPE(CN15742),ISBLANK('Workbook_Formula_Guard'!C1563)=ISBLANK(CN15742),EXACT('Workbook_Formula_Guard'!C1563,CN15742)),0,1),1)</x:f>
        <x:v>0</x:v>
      </x:c>
    </x:row>
    <x:row r="15743">
      <x:c r="CL15743" t="str">
        <x:v>Workbook_Formula_Guard</x:v>
      </x:c>
      <x:c r="CM15743" t="str">
        <x:v>A1564</x:v>
      </x:c>
      <x:c r="CN15743" t="str">
        <x:v>Rights_Evidence_Disposition</x:v>
      </x:c>
      <x:c r="CO15743" t="n">
        <x:f>IFERROR(IF(AND(TYPE('Workbook_Formula_Guard'!A1564)=TYPE(CN15743),ISBLANK('Workbook_Formula_Guard'!A1564)=ISBLANK(CN15743),EXACT('Workbook_Formula_Guard'!A1564,CN15743)),0,1),1)</x:f>
        <x:v>0</x:v>
      </x:c>
    </x:row>
    <x:row r="15744">
      <x:c r="CL15744" t="str">
        <x:v>Workbook_Formula_Guard</x:v>
      </x:c>
      <x:c r="CM15744" t="str">
        <x:v>B1564</x:v>
      </x:c>
      <x:c r="CN15744" t="str">
        <x:v>J21</x:v>
      </x:c>
      <x:c r="CO15744" t="n">
        <x:f>IFERROR(IF(AND(TYPE('Workbook_Formula_Guard'!B1564)=TYPE(CN15744),ISBLANK('Workbook_Formula_Guard'!B1564)=ISBLANK(CN15744),EXACT('Workbook_Formula_Guard'!B1564,CN15744)),0,1),1)</x:f>
        <x:v>0</x:v>
      </x:c>
    </x:row>
    <x:row r="15745">
      <x:c r="CL15745" t="str">
        <x:v>Workbook_Formula_Guard</x:v>
      </x:c>
      <x:c r="CM15745" t="str">
        <x:v>C1564</x:v>
      </x:c>
      <x:c r="CN15745" t="str">
        <x:v>F:=A21&amp;"|"&amp;B21&amp;"|"&amp;C21</x:v>
      </x:c>
      <x:c r="CO15745" t="n">
        <x:f>IFERROR(IF(AND(TYPE('Workbook_Formula_Guard'!C1564)=TYPE(CN15745),ISBLANK('Workbook_Formula_Guard'!C1564)=ISBLANK(CN15745),EXACT('Workbook_Formula_Guard'!C1564,CN15745)),0,1),1)</x:f>
        <x:v>0</x:v>
      </x:c>
    </x:row>
    <x:row r="15746">
      <x:c r="CL15746" t="str">
        <x:v>Workbook_Formula_Guard</x:v>
      </x:c>
      <x:c r="CM15746" t="str">
        <x:v>A1565</x:v>
      </x:c>
      <x:c r="CN15746" t="str">
        <x:v>Rights_Evidence_Disposition</x:v>
      </x:c>
      <x:c r="CO15746" t="n">
        <x:f>IFERROR(IF(AND(TYPE('Workbook_Formula_Guard'!A1565)=TYPE(CN15746),ISBLANK('Workbook_Formula_Guard'!A1565)=ISBLANK(CN15746),EXACT('Workbook_Formula_Guard'!A1565,CN15746)),0,1),1)</x:f>
        <x:v>0</x:v>
      </x:c>
    </x:row>
    <x:row r="15747">
      <x:c r="CL15747" t="str">
        <x:v>Workbook_Formula_Guard</x:v>
      </x:c>
      <x:c r="CM15747" t="str">
        <x:v>B1565</x:v>
      </x:c>
      <x:c r="CN15747" t="str">
        <x:v>K21</x:v>
      </x:c>
      <x:c r="CO15747" t="n">
        <x:f>IFERROR(IF(AND(TYPE('Workbook_Formula_Guard'!B1565)=TYPE(CN15747),ISBLANK('Workbook_Formula_Guard'!B1565)=ISBLANK(CN15747),EXACT('Workbook_Formula_Guard'!B1565,CN15747)),0,1),1)</x:f>
        <x:v>0</x:v>
      </x:c>
    </x:row>
    <x:row r="15748">
      <x:c r="CL15748" t="str">
        <x:v>Workbook_Formula_Guard</x:v>
      </x:c>
      <x:c r="CM15748" t="str">
        <x:v>C1565</x:v>
      </x:c>
      <x:c r="CN15748" t="str">
        <x:v>F:=IF(AND(COUNTIF($J$2:$J$71,J21)=1,EXACT(A21,UPPER(A21)),EXACT(B21,UPPER(B21)),EXACT(C21,UPPER(C21)),COUNTIFS('Rights_Coverage'!$B$7:$B$76,A21,'Rights_Coverage'!$C$7:$C$76,B21,'Rights_Coverage'!$D$7:$D$76,C21)=1,OR(EXACT(E21,"EVIDENCE_BACKED_NO_MATERIAL_CHANGE"),EXACT(E21,"ESTIMATED")),LEN(TRIM(G21))&gt;0,LEN(TRIM(H21))&gt;0,LEN(TRIM(I21))&gt;0),1,0)</x:v>
      </x:c>
      <x:c r="CO15748" t="n">
        <x:f>IFERROR(IF(AND(TYPE('Workbook_Formula_Guard'!C1565)=TYPE(CN15748),ISBLANK('Workbook_Formula_Guard'!C1565)=ISBLANK(CN15748),EXACT('Workbook_Formula_Guard'!C1565,CN15748)),0,1),1)</x:f>
        <x:v>0</x:v>
      </x:c>
    </x:row>
    <x:row r="15749">
      <x:c r="CL15749" t="str">
        <x:v>Workbook_Formula_Guard</x:v>
      </x:c>
      <x:c r="CM15749" t="str">
        <x:v>A1566</x:v>
      </x:c>
      <x:c r="CN15749" t="str">
        <x:v>Rights_Evidence_Disposition</x:v>
      </x:c>
      <x:c r="CO15749" t="n">
        <x:f>IFERROR(IF(AND(TYPE('Workbook_Formula_Guard'!A1566)=TYPE(CN15749),ISBLANK('Workbook_Formula_Guard'!A1566)=ISBLANK(CN15749),EXACT('Workbook_Formula_Guard'!A1566,CN15749)),0,1),1)</x:f>
        <x:v>0</x:v>
      </x:c>
    </x:row>
    <x:row r="15750">
      <x:c r="CL15750" t="str">
        <x:v>Workbook_Formula_Guard</x:v>
      </x:c>
      <x:c r="CM15750" t="str">
        <x:v>B1566</x:v>
      </x:c>
      <x:c r="CN15750" t="str">
        <x:v>J22</x:v>
      </x:c>
      <x:c r="CO15750" t="n">
        <x:f>IFERROR(IF(AND(TYPE('Workbook_Formula_Guard'!B1566)=TYPE(CN15750),ISBLANK('Workbook_Formula_Guard'!B1566)=ISBLANK(CN15750),EXACT('Workbook_Formula_Guard'!B1566,CN15750)),0,1),1)</x:f>
        <x:v>0</x:v>
      </x:c>
    </x:row>
    <x:row r="15751">
      <x:c r="CL15751" t="str">
        <x:v>Workbook_Formula_Guard</x:v>
      </x:c>
      <x:c r="CM15751" t="str">
        <x:v>C1566</x:v>
      </x:c>
      <x:c r="CN15751" t="str">
        <x:v>F:=A22&amp;"|"&amp;B22&amp;"|"&amp;C22</x:v>
      </x:c>
      <x:c r="CO15751" t="n">
        <x:f>IFERROR(IF(AND(TYPE('Workbook_Formula_Guard'!C1566)=TYPE(CN15751),ISBLANK('Workbook_Formula_Guard'!C1566)=ISBLANK(CN15751),EXACT('Workbook_Formula_Guard'!C1566,CN15751)),0,1),1)</x:f>
        <x:v>0</x:v>
      </x:c>
    </x:row>
    <x:row r="15752">
      <x:c r="CL15752" t="str">
        <x:v>Workbook_Formula_Guard</x:v>
      </x:c>
      <x:c r="CM15752" t="str">
        <x:v>A1567</x:v>
      </x:c>
      <x:c r="CN15752" t="str">
        <x:v>Rights_Evidence_Disposition</x:v>
      </x:c>
      <x:c r="CO15752" t="n">
        <x:f>IFERROR(IF(AND(TYPE('Workbook_Formula_Guard'!A1567)=TYPE(CN15752),ISBLANK('Workbook_Formula_Guard'!A1567)=ISBLANK(CN15752),EXACT('Workbook_Formula_Guard'!A1567,CN15752)),0,1),1)</x:f>
        <x:v>0</x:v>
      </x:c>
    </x:row>
    <x:row r="15753">
      <x:c r="CL15753" t="str">
        <x:v>Workbook_Formula_Guard</x:v>
      </x:c>
      <x:c r="CM15753" t="str">
        <x:v>B1567</x:v>
      </x:c>
      <x:c r="CN15753" t="str">
        <x:v>K22</x:v>
      </x:c>
      <x:c r="CO15753" t="n">
        <x:f>IFERROR(IF(AND(TYPE('Workbook_Formula_Guard'!B1567)=TYPE(CN15753),ISBLANK('Workbook_Formula_Guard'!B1567)=ISBLANK(CN15753),EXACT('Workbook_Formula_Guard'!B1567,CN15753)),0,1),1)</x:f>
        <x:v>0</x:v>
      </x:c>
    </x:row>
    <x:row r="15754">
      <x:c r="CL15754" t="str">
        <x:v>Workbook_Formula_Guard</x:v>
      </x:c>
      <x:c r="CM15754" t="str">
        <x:v>C1567</x:v>
      </x:c>
      <x:c r="CN15754" t="str">
        <x:v>F:=IF(AND(COUNTIF($J$2:$J$71,J22)=1,EXACT(A22,UPPER(A22)),EXACT(B22,UPPER(B22)),EXACT(C22,UPPER(C22)),COUNTIFS('Rights_Coverage'!$B$7:$B$76,A22,'Rights_Coverage'!$C$7:$C$76,B22,'Rights_Coverage'!$D$7:$D$76,C22)=1,OR(EXACT(E22,"EVIDENCE_BACKED_NO_MATERIAL_CHANGE"),EXACT(E22,"ESTIMATED")),LEN(TRIM(G22))&gt;0,LEN(TRIM(H22))&gt;0,LEN(TRIM(I22))&gt;0),1,0)</x:v>
      </x:c>
      <x:c r="CO15754" t="n">
        <x:f>IFERROR(IF(AND(TYPE('Workbook_Formula_Guard'!C1567)=TYPE(CN15754),ISBLANK('Workbook_Formula_Guard'!C1567)=ISBLANK(CN15754),EXACT('Workbook_Formula_Guard'!C1567,CN15754)),0,1),1)</x:f>
        <x:v>0</x:v>
      </x:c>
    </x:row>
    <x:row r="15755">
      <x:c r="CL15755" t="str">
        <x:v>Workbook_Formula_Guard</x:v>
      </x:c>
      <x:c r="CM15755" t="str">
        <x:v>A1568</x:v>
      </x:c>
      <x:c r="CN15755" t="str">
        <x:v>Rights_Evidence_Disposition</x:v>
      </x:c>
      <x:c r="CO15755" t="n">
        <x:f>IFERROR(IF(AND(TYPE('Workbook_Formula_Guard'!A1568)=TYPE(CN15755),ISBLANK('Workbook_Formula_Guard'!A1568)=ISBLANK(CN15755),EXACT('Workbook_Formula_Guard'!A1568,CN15755)),0,1),1)</x:f>
        <x:v>0</x:v>
      </x:c>
    </x:row>
    <x:row r="15756">
      <x:c r="CL15756" t="str">
        <x:v>Workbook_Formula_Guard</x:v>
      </x:c>
      <x:c r="CM15756" t="str">
        <x:v>B1568</x:v>
      </x:c>
      <x:c r="CN15756" t="str">
        <x:v>J23</x:v>
      </x:c>
      <x:c r="CO15756" t="n">
        <x:f>IFERROR(IF(AND(TYPE('Workbook_Formula_Guard'!B1568)=TYPE(CN15756),ISBLANK('Workbook_Formula_Guard'!B1568)=ISBLANK(CN15756),EXACT('Workbook_Formula_Guard'!B1568,CN15756)),0,1),1)</x:f>
        <x:v>0</x:v>
      </x:c>
    </x:row>
    <x:row r="15757">
      <x:c r="CL15757" t="str">
        <x:v>Workbook_Formula_Guard</x:v>
      </x:c>
      <x:c r="CM15757" t="str">
        <x:v>C1568</x:v>
      </x:c>
      <x:c r="CN15757" t="str">
        <x:v>F:=A23&amp;"|"&amp;B23&amp;"|"&amp;C23</x:v>
      </x:c>
      <x:c r="CO15757" t="n">
        <x:f>IFERROR(IF(AND(TYPE('Workbook_Formula_Guard'!C1568)=TYPE(CN15757),ISBLANK('Workbook_Formula_Guard'!C1568)=ISBLANK(CN15757),EXACT('Workbook_Formula_Guard'!C1568,CN15757)),0,1),1)</x:f>
        <x:v>0</x:v>
      </x:c>
    </x:row>
    <x:row r="15758">
      <x:c r="CL15758" t="str">
        <x:v>Workbook_Formula_Guard</x:v>
      </x:c>
      <x:c r="CM15758" t="str">
        <x:v>A1569</x:v>
      </x:c>
      <x:c r="CN15758" t="str">
        <x:v>Rights_Evidence_Disposition</x:v>
      </x:c>
      <x:c r="CO15758" t="n">
        <x:f>IFERROR(IF(AND(TYPE('Workbook_Formula_Guard'!A1569)=TYPE(CN15758),ISBLANK('Workbook_Formula_Guard'!A1569)=ISBLANK(CN15758),EXACT('Workbook_Formula_Guard'!A1569,CN15758)),0,1),1)</x:f>
        <x:v>0</x:v>
      </x:c>
    </x:row>
    <x:row r="15759">
      <x:c r="CL15759" t="str">
        <x:v>Workbook_Formula_Guard</x:v>
      </x:c>
      <x:c r="CM15759" t="str">
        <x:v>B1569</x:v>
      </x:c>
      <x:c r="CN15759" t="str">
        <x:v>K23</x:v>
      </x:c>
      <x:c r="CO15759" t="n">
        <x:f>IFERROR(IF(AND(TYPE('Workbook_Formula_Guard'!B1569)=TYPE(CN15759),ISBLANK('Workbook_Formula_Guard'!B1569)=ISBLANK(CN15759),EXACT('Workbook_Formula_Guard'!B1569,CN15759)),0,1),1)</x:f>
        <x:v>0</x:v>
      </x:c>
    </x:row>
    <x:row r="15760">
      <x:c r="CL15760" t="str">
        <x:v>Workbook_Formula_Guard</x:v>
      </x:c>
      <x:c r="CM15760" t="str">
        <x:v>C1569</x:v>
      </x:c>
      <x:c r="CN15760" t="str">
        <x:v>F:=IF(AND(COUNTIF($J$2:$J$71,J23)=1,EXACT(A23,UPPER(A23)),EXACT(B23,UPPER(B23)),EXACT(C23,UPPER(C23)),COUNTIFS('Rights_Coverage'!$B$7:$B$76,A23,'Rights_Coverage'!$C$7:$C$76,B23,'Rights_Coverage'!$D$7:$D$76,C23)=1,OR(EXACT(E23,"EVIDENCE_BACKED_NO_MATERIAL_CHANGE"),EXACT(E23,"ESTIMATED")),LEN(TRIM(G23))&gt;0,LEN(TRIM(H23))&gt;0,LEN(TRIM(I23))&gt;0),1,0)</x:v>
      </x:c>
      <x:c r="CO15760" t="n">
        <x:f>IFERROR(IF(AND(TYPE('Workbook_Formula_Guard'!C1569)=TYPE(CN15760),ISBLANK('Workbook_Formula_Guard'!C1569)=ISBLANK(CN15760),EXACT('Workbook_Formula_Guard'!C1569,CN15760)),0,1),1)</x:f>
        <x:v>0</x:v>
      </x:c>
    </x:row>
    <x:row r="15761">
      <x:c r="CL15761" t="str">
        <x:v>Workbook_Formula_Guard</x:v>
      </x:c>
      <x:c r="CM15761" t="str">
        <x:v>A1570</x:v>
      </x:c>
      <x:c r="CN15761" t="str">
        <x:v>Rights_Evidence_Disposition</x:v>
      </x:c>
      <x:c r="CO15761" t="n">
        <x:f>IFERROR(IF(AND(TYPE('Workbook_Formula_Guard'!A1570)=TYPE(CN15761),ISBLANK('Workbook_Formula_Guard'!A1570)=ISBLANK(CN15761),EXACT('Workbook_Formula_Guard'!A1570,CN15761)),0,1),1)</x:f>
        <x:v>0</x:v>
      </x:c>
    </x:row>
    <x:row r="15762">
      <x:c r="CL15762" t="str">
        <x:v>Workbook_Formula_Guard</x:v>
      </x:c>
      <x:c r="CM15762" t="str">
        <x:v>B1570</x:v>
      </x:c>
      <x:c r="CN15762" t="str">
        <x:v>J24</x:v>
      </x:c>
      <x:c r="CO15762" t="n">
        <x:f>IFERROR(IF(AND(TYPE('Workbook_Formula_Guard'!B1570)=TYPE(CN15762),ISBLANK('Workbook_Formula_Guard'!B1570)=ISBLANK(CN15762),EXACT('Workbook_Formula_Guard'!B1570,CN15762)),0,1),1)</x:f>
        <x:v>0</x:v>
      </x:c>
    </x:row>
    <x:row r="15763">
      <x:c r="CL15763" t="str">
        <x:v>Workbook_Formula_Guard</x:v>
      </x:c>
      <x:c r="CM15763" t="str">
        <x:v>C1570</x:v>
      </x:c>
      <x:c r="CN15763" t="str">
        <x:v>F:=A24&amp;"|"&amp;B24&amp;"|"&amp;C24</x:v>
      </x:c>
      <x:c r="CO15763" t="n">
        <x:f>IFERROR(IF(AND(TYPE('Workbook_Formula_Guard'!C1570)=TYPE(CN15763),ISBLANK('Workbook_Formula_Guard'!C1570)=ISBLANK(CN15763),EXACT('Workbook_Formula_Guard'!C1570,CN15763)),0,1),1)</x:f>
        <x:v>0</x:v>
      </x:c>
    </x:row>
    <x:row r="15764">
      <x:c r="CL15764" t="str">
        <x:v>Workbook_Formula_Guard</x:v>
      </x:c>
      <x:c r="CM15764" t="str">
        <x:v>A1571</x:v>
      </x:c>
      <x:c r="CN15764" t="str">
        <x:v>Rights_Evidence_Disposition</x:v>
      </x:c>
      <x:c r="CO15764" t="n">
        <x:f>IFERROR(IF(AND(TYPE('Workbook_Formula_Guard'!A1571)=TYPE(CN15764),ISBLANK('Workbook_Formula_Guard'!A1571)=ISBLANK(CN15764),EXACT('Workbook_Formula_Guard'!A1571,CN15764)),0,1),1)</x:f>
        <x:v>0</x:v>
      </x:c>
    </x:row>
    <x:row r="15765">
      <x:c r="CL15765" t="str">
        <x:v>Workbook_Formula_Guard</x:v>
      </x:c>
      <x:c r="CM15765" t="str">
        <x:v>B1571</x:v>
      </x:c>
      <x:c r="CN15765" t="str">
        <x:v>K24</x:v>
      </x:c>
      <x:c r="CO15765" t="n">
        <x:f>IFERROR(IF(AND(TYPE('Workbook_Formula_Guard'!B1571)=TYPE(CN15765),ISBLANK('Workbook_Formula_Guard'!B1571)=ISBLANK(CN15765),EXACT('Workbook_Formula_Guard'!B1571,CN15765)),0,1),1)</x:f>
        <x:v>0</x:v>
      </x:c>
    </x:row>
    <x:row r="15766">
      <x:c r="CL15766" t="str">
        <x:v>Workbook_Formula_Guard</x:v>
      </x:c>
      <x:c r="CM15766" t="str">
        <x:v>C1571</x:v>
      </x:c>
      <x:c r="CN15766" t="str">
        <x:v>F:=IF(AND(COUNTIF($J$2:$J$71,J24)=1,EXACT(A24,UPPER(A24)),EXACT(B24,UPPER(B24)),EXACT(C24,UPPER(C24)),COUNTIFS('Rights_Coverage'!$B$7:$B$76,A24,'Rights_Coverage'!$C$7:$C$76,B24,'Rights_Coverage'!$D$7:$D$76,C24)=1,OR(EXACT(E24,"EVIDENCE_BACKED_NO_MATERIAL_CHANGE"),EXACT(E24,"ESTIMATED")),LEN(TRIM(G24))&gt;0,LEN(TRIM(H24))&gt;0,LEN(TRIM(I24))&gt;0),1,0)</x:v>
      </x:c>
      <x:c r="CO15766" t="n">
        <x:f>IFERROR(IF(AND(TYPE('Workbook_Formula_Guard'!C1571)=TYPE(CN15766),ISBLANK('Workbook_Formula_Guard'!C1571)=ISBLANK(CN15766),EXACT('Workbook_Formula_Guard'!C1571,CN15766)),0,1),1)</x:f>
        <x:v>0</x:v>
      </x:c>
    </x:row>
    <x:row r="15767">
      <x:c r="CL15767" t="str">
        <x:v>Workbook_Formula_Guard</x:v>
      </x:c>
      <x:c r="CM15767" t="str">
        <x:v>A1572</x:v>
      </x:c>
      <x:c r="CN15767" t="str">
        <x:v>Rights_Evidence_Disposition</x:v>
      </x:c>
      <x:c r="CO15767" t="n">
        <x:f>IFERROR(IF(AND(TYPE('Workbook_Formula_Guard'!A1572)=TYPE(CN15767),ISBLANK('Workbook_Formula_Guard'!A1572)=ISBLANK(CN15767),EXACT('Workbook_Formula_Guard'!A1572,CN15767)),0,1),1)</x:f>
        <x:v>0</x:v>
      </x:c>
    </x:row>
    <x:row r="15768">
      <x:c r="CL15768" t="str">
        <x:v>Workbook_Formula_Guard</x:v>
      </x:c>
      <x:c r="CM15768" t="str">
        <x:v>B1572</x:v>
      </x:c>
      <x:c r="CN15768" t="str">
        <x:v>J25</x:v>
      </x:c>
      <x:c r="CO15768" t="n">
        <x:f>IFERROR(IF(AND(TYPE('Workbook_Formula_Guard'!B1572)=TYPE(CN15768),ISBLANK('Workbook_Formula_Guard'!B1572)=ISBLANK(CN15768),EXACT('Workbook_Formula_Guard'!B1572,CN15768)),0,1),1)</x:f>
        <x:v>0</x:v>
      </x:c>
    </x:row>
    <x:row r="15769">
      <x:c r="CL15769" t="str">
        <x:v>Workbook_Formula_Guard</x:v>
      </x:c>
      <x:c r="CM15769" t="str">
        <x:v>C1572</x:v>
      </x:c>
      <x:c r="CN15769" t="str">
        <x:v>F:=A25&amp;"|"&amp;B25&amp;"|"&amp;C25</x:v>
      </x:c>
      <x:c r="CO15769" t="n">
        <x:f>IFERROR(IF(AND(TYPE('Workbook_Formula_Guard'!C1572)=TYPE(CN15769),ISBLANK('Workbook_Formula_Guard'!C1572)=ISBLANK(CN15769),EXACT('Workbook_Formula_Guard'!C1572,CN15769)),0,1),1)</x:f>
        <x:v>0</x:v>
      </x:c>
    </x:row>
    <x:row r="15770">
      <x:c r="CL15770" t="str">
        <x:v>Workbook_Formula_Guard</x:v>
      </x:c>
      <x:c r="CM15770" t="str">
        <x:v>A1573</x:v>
      </x:c>
      <x:c r="CN15770" t="str">
        <x:v>Rights_Evidence_Disposition</x:v>
      </x:c>
      <x:c r="CO15770" t="n">
        <x:f>IFERROR(IF(AND(TYPE('Workbook_Formula_Guard'!A1573)=TYPE(CN15770),ISBLANK('Workbook_Formula_Guard'!A1573)=ISBLANK(CN15770),EXACT('Workbook_Formula_Guard'!A1573,CN15770)),0,1),1)</x:f>
        <x:v>0</x:v>
      </x:c>
    </x:row>
    <x:row r="15771">
      <x:c r="CL15771" t="str">
        <x:v>Workbook_Formula_Guard</x:v>
      </x:c>
      <x:c r="CM15771" t="str">
        <x:v>B1573</x:v>
      </x:c>
      <x:c r="CN15771" t="str">
        <x:v>K25</x:v>
      </x:c>
      <x:c r="CO15771" t="n">
        <x:f>IFERROR(IF(AND(TYPE('Workbook_Formula_Guard'!B1573)=TYPE(CN15771),ISBLANK('Workbook_Formula_Guard'!B1573)=ISBLANK(CN15771),EXACT('Workbook_Formula_Guard'!B1573,CN15771)),0,1),1)</x:f>
        <x:v>0</x:v>
      </x:c>
    </x:row>
    <x:row r="15772">
      <x:c r="CL15772" t="str">
        <x:v>Workbook_Formula_Guard</x:v>
      </x:c>
      <x:c r="CM15772" t="str">
        <x:v>C1573</x:v>
      </x:c>
      <x:c r="CN15772" t="str">
        <x:v>F:=IF(AND(COUNTIF($J$2:$J$71,J25)=1,EXACT(A25,UPPER(A25)),EXACT(B25,UPPER(B25)),EXACT(C25,UPPER(C25)),COUNTIFS('Rights_Coverage'!$B$7:$B$76,A25,'Rights_Coverage'!$C$7:$C$76,B25,'Rights_Coverage'!$D$7:$D$76,C25)=1,OR(EXACT(E25,"EVIDENCE_BACKED_NO_MATERIAL_CHANGE"),EXACT(E25,"ESTIMATED")),LEN(TRIM(G25))&gt;0,LEN(TRIM(H25))&gt;0,LEN(TRIM(I25))&gt;0),1,0)</x:v>
      </x:c>
      <x:c r="CO15772" t="n">
        <x:f>IFERROR(IF(AND(TYPE('Workbook_Formula_Guard'!C1573)=TYPE(CN15772),ISBLANK('Workbook_Formula_Guard'!C1573)=ISBLANK(CN15772),EXACT('Workbook_Formula_Guard'!C1573,CN15772)),0,1),1)</x:f>
        <x:v>0</x:v>
      </x:c>
    </x:row>
    <x:row r="15773">
      <x:c r="CL15773" t="str">
        <x:v>Workbook_Formula_Guard</x:v>
      </x:c>
      <x:c r="CM15773" t="str">
        <x:v>A1574</x:v>
      </x:c>
      <x:c r="CN15773" t="str">
        <x:v>Rights_Evidence_Disposition</x:v>
      </x:c>
      <x:c r="CO15773" t="n">
        <x:f>IFERROR(IF(AND(TYPE('Workbook_Formula_Guard'!A1574)=TYPE(CN15773),ISBLANK('Workbook_Formula_Guard'!A1574)=ISBLANK(CN15773),EXACT('Workbook_Formula_Guard'!A1574,CN15773)),0,1),1)</x:f>
        <x:v>0</x:v>
      </x:c>
    </x:row>
    <x:row r="15774">
      <x:c r="CL15774" t="str">
        <x:v>Workbook_Formula_Guard</x:v>
      </x:c>
      <x:c r="CM15774" t="str">
        <x:v>B1574</x:v>
      </x:c>
      <x:c r="CN15774" t="str">
        <x:v>J26</x:v>
      </x:c>
      <x:c r="CO15774" t="n">
        <x:f>IFERROR(IF(AND(TYPE('Workbook_Formula_Guard'!B1574)=TYPE(CN15774),ISBLANK('Workbook_Formula_Guard'!B1574)=ISBLANK(CN15774),EXACT('Workbook_Formula_Guard'!B1574,CN15774)),0,1),1)</x:f>
        <x:v>0</x:v>
      </x:c>
    </x:row>
    <x:row r="15775">
      <x:c r="CL15775" t="str">
        <x:v>Workbook_Formula_Guard</x:v>
      </x:c>
      <x:c r="CM15775" t="str">
        <x:v>C1574</x:v>
      </x:c>
      <x:c r="CN15775" t="str">
        <x:v>F:=A26&amp;"|"&amp;B26&amp;"|"&amp;C26</x:v>
      </x:c>
      <x:c r="CO15775" t="n">
        <x:f>IFERROR(IF(AND(TYPE('Workbook_Formula_Guard'!C1574)=TYPE(CN15775),ISBLANK('Workbook_Formula_Guard'!C1574)=ISBLANK(CN15775),EXACT('Workbook_Formula_Guard'!C1574,CN15775)),0,1),1)</x:f>
        <x:v>0</x:v>
      </x:c>
    </x:row>
    <x:row r="15776">
      <x:c r="CL15776" t="str">
        <x:v>Workbook_Formula_Guard</x:v>
      </x:c>
      <x:c r="CM15776" t="str">
        <x:v>A1575</x:v>
      </x:c>
      <x:c r="CN15776" t="str">
        <x:v>Rights_Evidence_Disposition</x:v>
      </x:c>
      <x:c r="CO15776" t="n">
        <x:f>IFERROR(IF(AND(TYPE('Workbook_Formula_Guard'!A1575)=TYPE(CN15776),ISBLANK('Workbook_Formula_Guard'!A1575)=ISBLANK(CN15776),EXACT('Workbook_Formula_Guard'!A1575,CN15776)),0,1),1)</x:f>
        <x:v>0</x:v>
      </x:c>
    </x:row>
    <x:row r="15777">
      <x:c r="CL15777" t="str">
        <x:v>Workbook_Formula_Guard</x:v>
      </x:c>
      <x:c r="CM15777" t="str">
        <x:v>B1575</x:v>
      </x:c>
      <x:c r="CN15777" t="str">
        <x:v>K26</x:v>
      </x:c>
      <x:c r="CO15777" t="n">
        <x:f>IFERROR(IF(AND(TYPE('Workbook_Formula_Guard'!B1575)=TYPE(CN15777),ISBLANK('Workbook_Formula_Guard'!B1575)=ISBLANK(CN15777),EXACT('Workbook_Formula_Guard'!B1575,CN15777)),0,1),1)</x:f>
        <x:v>0</x:v>
      </x:c>
    </x:row>
    <x:row r="15778">
      <x:c r="CL15778" t="str">
        <x:v>Workbook_Formula_Guard</x:v>
      </x:c>
      <x:c r="CM15778" t="str">
        <x:v>C1575</x:v>
      </x:c>
      <x:c r="CN15778" t="str">
        <x:v>F:=IF(AND(COUNTIF($J$2:$J$71,J26)=1,EXACT(A26,UPPER(A26)),EXACT(B26,UPPER(B26)),EXACT(C26,UPPER(C26)),COUNTIFS('Rights_Coverage'!$B$7:$B$76,A26,'Rights_Coverage'!$C$7:$C$76,B26,'Rights_Coverage'!$D$7:$D$76,C26)=1,OR(EXACT(E26,"EVIDENCE_BACKED_NO_MATERIAL_CHANGE"),EXACT(E26,"ESTIMATED")),LEN(TRIM(G26))&gt;0,LEN(TRIM(H26))&gt;0,LEN(TRIM(I26))&gt;0),1,0)</x:v>
      </x:c>
      <x:c r="CO15778" t="n">
        <x:f>IFERROR(IF(AND(TYPE('Workbook_Formula_Guard'!C1575)=TYPE(CN15778),ISBLANK('Workbook_Formula_Guard'!C1575)=ISBLANK(CN15778),EXACT('Workbook_Formula_Guard'!C1575,CN15778)),0,1),1)</x:f>
        <x:v>0</x:v>
      </x:c>
    </x:row>
    <x:row r="15779">
      <x:c r="CL15779" t="str">
        <x:v>Workbook_Formula_Guard</x:v>
      </x:c>
      <x:c r="CM15779" t="str">
        <x:v>A1576</x:v>
      </x:c>
      <x:c r="CN15779" t="str">
        <x:v>Rights_Evidence_Disposition</x:v>
      </x:c>
      <x:c r="CO15779" t="n">
        <x:f>IFERROR(IF(AND(TYPE('Workbook_Formula_Guard'!A1576)=TYPE(CN15779),ISBLANK('Workbook_Formula_Guard'!A1576)=ISBLANK(CN15779),EXACT('Workbook_Formula_Guard'!A1576,CN15779)),0,1),1)</x:f>
        <x:v>0</x:v>
      </x:c>
    </x:row>
    <x:row r="15780">
      <x:c r="CL15780" t="str">
        <x:v>Workbook_Formula_Guard</x:v>
      </x:c>
      <x:c r="CM15780" t="str">
        <x:v>B1576</x:v>
      </x:c>
      <x:c r="CN15780" t="str">
        <x:v>J27</x:v>
      </x:c>
      <x:c r="CO15780" t="n">
        <x:f>IFERROR(IF(AND(TYPE('Workbook_Formula_Guard'!B1576)=TYPE(CN15780),ISBLANK('Workbook_Formula_Guard'!B1576)=ISBLANK(CN15780),EXACT('Workbook_Formula_Guard'!B1576,CN15780)),0,1),1)</x:f>
        <x:v>0</x:v>
      </x:c>
    </x:row>
    <x:row r="15781">
      <x:c r="CL15781" t="str">
        <x:v>Workbook_Formula_Guard</x:v>
      </x:c>
      <x:c r="CM15781" t="str">
        <x:v>C1576</x:v>
      </x:c>
      <x:c r="CN15781" t="str">
        <x:v>F:=A27&amp;"|"&amp;B27&amp;"|"&amp;C27</x:v>
      </x:c>
      <x:c r="CO15781" t="n">
        <x:f>IFERROR(IF(AND(TYPE('Workbook_Formula_Guard'!C1576)=TYPE(CN15781),ISBLANK('Workbook_Formula_Guard'!C1576)=ISBLANK(CN15781),EXACT('Workbook_Formula_Guard'!C1576,CN15781)),0,1),1)</x:f>
        <x:v>0</x:v>
      </x:c>
    </x:row>
    <x:row r="15782">
      <x:c r="CL15782" t="str">
        <x:v>Workbook_Formula_Guard</x:v>
      </x:c>
      <x:c r="CM15782" t="str">
        <x:v>A1577</x:v>
      </x:c>
      <x:c r="CN15782" t="str">
        <x:v>Rights_Evidence_Disposition</x:v>
      </x:c>
      <x:c r="CO15782" t="n">
        <x:f>IFERROR(IF(AND(TYPE('Workbook_Formula_Guard'!A1577)=TYPE(CN15782),ISBLANK('Workbook_Formula_Guard'!A1577)=ISBLANK(CN15782),EXACT('Workbook_Formula_Guard'!A1577,CN15782)),0,1),1)</x:f>
        <x:v>0</x:v>
      </x:c>
    </x:row>
    <x:row r="15783">
      <x:c r="CL15783" t="str">
        <x:v>Workbook_Formula_Guard</x:v>
      </x:c>
      <x:c r="CM15783" t="str">
        <x:v>B1577</x:v>
      </x:c>
      <x:c r="CN15783" t="str">
        <x:v>K27</x:v>
      </x:c>
      <x:c r="CO15783" t="n">
        <x:f>IFERROR(IF(AND(TYPE('Workbook_Formula_Guard'!B1577)=TYPE(CN15783),ISBLANK('Workbook_Formula_Guard'!B1577)=ISBLANK(CN15783),EXACT('Workbook_Formula_Guard'!B1577,CN15783)),0,1),1)</x:f>
        <x:v>0</x:v>
      </x:c>
    </x:row>
    <x:row r="15784">
      <x:c r="CL15784" t="str">
        <x:v>Workbook_Formula_Guard</x:v>
      </x:c>
      <x:c r="CM15784" t="str">
        <x:v>C1577</x:v>
      </x:c>
      <x:c r="CN15784" t="str">
        <x:v>F:=IF(AND(COUNTIF($J$2:$J$71,J27)=1,EXACT(A27,UPPER(A27)),EXACT(B27,UPPER(B27)),EXACT(C27,UPPER(C27)),COUNTIFS('Rights_Coverage'!$B$7:$B$76,A27,'Rights_Coverage'!$C$7:$C$76,B27,'Rights_Coverage'!$D$7:$D$76,C27)=1,OR(EXACT(E27,"EVIDENCE_BACKED_NO_MATERIAL_CHANGE"),EXACT(E27,"ESTIMATED")),LEN(TRIM(G27))&gt;0,LEN(TRIM(H27))&gt;0,LEN(TRIM(I27))&gt;0),1,0)</x:v>
      </x:c>
      <x:c r="CO15784" t="n">
        <x:f>IFERROR(IF(AND(TYPE('Workbook_Formula_Guard'!C1577)=TYPE(CN15784),ISBLANK('Workbook_Formula_Guard'!C1577)=ISBLANK(CN15784),EXACT('Workbook_Formula_Guard'!C1577,CN15784)),0,1),1)</x:f>
        <x:v>0</x:v>
      </x:c>
    </x:row>
    <x:row r="15785">
      <x:c r="CL15785" t="str">
        <x:v>Workbook_Formula_Guard</x:v>
      </x:c>
      <x:c r="CM15785" t="str">
        <x:v>A1578</x:v>
      </x:c>
      <x:c r="CN15785" t="str">
        <x:v>Rights_Evidence_Disposition</x:v>
      </x:c>
      <x:c r="CO15785" t="n">
        <x:f>IFERROR(IF(AND(TYPE('Workbook_Formula_Guard'!A1578)=TYPE(CN15785),ISBLANK('Workbook_Formula_Guard'!A1578)=ISBLANK(CN15785),EXACT('Workbook_Formula_Guard'!A1578,CN15785)),0,1),1)</x:f>
        <x:v>0</x:v>
      </x:c>
    </x:row>
    <x:row r="15786">
      <x:c r="CL15786" t="str">
        <x:v>Workbook_Formula_Guard</x:v>
      </x:c>
      <x:c r="CM15786" t="str">
        <x:v>B1578</x:v>
      </x:c>
      <x:c r="CN15786" t="str">
        <x:v>J28</x:v>
      </x:c>
      <x:c r="CO15786" t="n">
        <x:f>IFERROR(IF(AND(TYPE('Workbook_Formula_Guard'!B1578)=TYPE(CN15786),ISBLANK('Workbook_Formula_Guard'!B1578)=ISBLANK(CN15786),EXACT('Workbook_Formula_Guard'!B1578,CN15786)),0,1),1)</x:f>
        <x:v>0</x:v>
      </x:c>
    </x:row>
    <x:row r="15787">
      <x:c r="CL15787" t="str">
        <x:v>Workbook_Formula_Guard</x:v>
      </x:c>
      <x:c r="CM15787" t="str">
        <x:v>C1578</x:v>
      </x:c>
      <x:c r="CN15787" t="str">
        <x:v>F:=A28&amp;"|"&amp;B28&amp;"|"&amp;C28</x:v>
      </x:c>
      <x:c r="CO15787" t="n">
        <x:f>IFERROR(IF(AND(TYPE('Workbook_Formula_Guard'!C1578)=TYPE(CN15787),ISBLANK('Workbook_Formula_Guard'!C1578)=ISBLANK(CN15787),EXACT('Workbook_Formula_Guard'!C1578,CN15787)),0,1),1)</x:f>
        <x:v>0</x:v>
      </x:c>
    </x:row>
    <x:row r="15788">
      <x:c r="CL15788" t="str">
        <x:v>Workbook_Formula_Guard</x:v>
      </x:c>
      <x:c r="CM15788" t="str">
        <x:v>A1579</x:v>
      </x:c>
      <x:c r="CN15788" t="str">
        <x:v>Rights_Evidence_Disposition</x:v>
      </x:c>
      <x:c r="CO15788" t="n">
        <x:f>IFERROR(IF(AND(TYPE('Workbook_Formula_Guard'!A1579)=TYPE(CN15788),ISBLANK('Workbook_Formula_Guard'!A1579)=ISBLANK(CN15788),EXACT('Workbook_Formula_Guard'!A1579,CN15788)),0,1),1)</x:f>
        <x:v>0</x:v>
      </x:c>
    </x:row>
    <x:row r="15789">
      <x:c r="CL15789" t="str">
        <x:v>Workbook_Formula_Guard</x:v>
      </x:c>
      <x:c r="CM15789" t="str">
        <x:v>B1579</x:v>
      </x:c>
      <x:c r="CN15789" t="str">
        <x:v>K28</x:v>
      </x:c>
      <x:c r="CO15789" t="n">
        <x:f>IFERROR(IF(AND(TYPE('Workbook_Formula_Guard'!B1579)=TYPE(CN15789),ISBLANK('Workbook_Formula_Guard'!B1579)=ISBLANK(CN15789),EXACT('Workbook_Formula_Guard'!B1579,CN15789)),0,1),1)</x:f>
        <x:v>0</x:v>
      </x:c>
    </x:row>
    <x:row r="15790">
      <x:c r="CL15790" t="str">
        <x:v>Workbook_Formula_Guard</x:v>
      </x:c>
      <x:c r="CM15790" t="str">
        <x:v>C1579</x:v>
      </x:c>
      <x:c r="CN15790" t="str">
        <x:v>F:=IF(AND(COUNTIF($J$2:$J$71,J28)=1,EXACT(A28,UPPER(A28)),EXACT(B28,UPPER(B28)),EXACT(C28,UPPER(C28)),COUNTIFS('Rights_Coverage'!$B$7:$B$76,A28,'Rights_Coverage'!$C$7:$C$76,B28,'Rights_Coverage'!$D$7:$D$76,C28)=1,OR(EXACT(E28,"EVIDENCE_BACKED_NO_MATERIAL_CHANGE"),EXACT(E28,"ESTIMATED")),LEN(TRIM(G28))&gt;0,LEN(TRIM(H28))&gt;0,LEN(TRIM(I28))&gt;0),1,0)</x:v>
      </x:c>
      <x:c r="CO15790" t="n">
        <x:f>IFERROR(IF(AND(TYPE('Workbook_Formula_Guard'!C1579)=TYPE(CN15790),ISBLANK('Workbook_Formula_Guard'!C1579)=ISBLANK(CN15790),EXACT('Workbook_Formula_Guard'!C1579,CN15790)),0,1),1)</x:f>
        <x:v>0</x:v>
      </x:c>
    </x:row>
    <x:row r="15791">
      <x:c r="CL15791" t="str">
        <x:v>Workbook_Formula_Guard</x:v>
      </x:c>
      <x:c r="CM15791" t="str">
        <x:v>A1580</x:v>
      </x:c>
      <x:c r="CN15791" t="str">
        <x:v>Rights_Evidence_Disposition</x:v>
      </x:c>
      <x:c r="CO15791" t="n">
        <x:f>IFERROR(IF(AND(TYPE('Workbook_Formula_Guard'!A1580)=TYPE(CN15791),ISBLANK('Workbook_Formula_Guard'!A1580)=ISBLANK(CN15791),EXACT('Workbook_Formula_Guard'!A1580,CN15791)),0,1),1)</x:f>
        <x:v>0</x:v>
      </x:c>
    </x:row>
    <x:row r="15792">
      <x:c r="CL15792" t="str">
        <x:v>Workbook_Formula_Guard</x:v>
      </x:c>
      <x:c r="CM15792" t="str">
        <x:v>B1580</x:v>
      </x:c>
      <x:c r="CN15792" t="str">
        <x:v>J29</x:v>
      </x:c>
      <x:c r="CO15792" t="n">
        <x:f>IFERROR(IF(AND(TYPE('Workbook_Formula_Guard'!B1580)=TYPE(CN15792),ISBLANK('Workbook_Formula_Guard'!B1580)=ISBLANK(CN15792),EXACT('Workbook_Formula_Guard'!B1580,CN15792)),0,1),1)</x:f>
        <x:v>0</x:v>
      </x:c>
    </x:row>
    <x:row r="15793">
      <x:c r="CL15793" t="str">
        <x:v>Workbook_Formula_Guard</x:v>
      </x:c>
      <x:c r="CM15793" t="str">
        <x:v>C1580</x:v>
      </x:c>
      <x:c r="CN15793" t="str">
        <x:v>F:=A29&amp;"|"&amp;B29&amp;"|"&amp;C29</x:v>
      </x:c>
      <x:c r="CO15793" t="n">
        <x:f>IFERROR(IF(AND(TYPE('Workbook_Formula_Guard'!C1580)=TYPE(CN15793),ISBLANK('Workbook_Formula_Guard'!C1580)=ISBLANK(CN15793),EXACT('Workbook_Formula_Guard'!C1580,CN15793)),0,1),1)</x:f>
        <x:v>0</x:v>
      </x:c>
    </x:row>
    <x:row r="15794">
      <x:c r="CL15794" t="str">
        <x:v>Workbook_Formula_Guard</x:v>
      </x:c>
      <x:c r="CM15794" t="str">
        <x:v>A1581</x:v>
      </x:c>
      <x:c r="CN15794" t="str">
        <x:v>Rights_Evidence_Disposition</x:v>
      </x:c>
      <x:c r="CO15794" t="n">
        <x:f>IFERROR(IF(AND(TYPE('Workbook_Formula_Guard'!A1581)=TYPE(CN15794),ISBLANK('Workbook_Formula_Guard'!A1581)=ISBLANK(CN15794),EXACT('Workbook_Formula_Guard'!A1581,CN15794)),0,1),1)</x:f>
        <x:v>0</x:v>
      </x:c>
    </x:row>
    <x:row r="15795">
      <x:c r="CL15795" t="str">
        <x:v>Workbook_Formula_Guard</x:v>
      </x:c>
      <x:c r="CM15795" t="str">
        <x:v>B1581</x:v>
      </x:c>
      <x:c r="CN15795" t="str">
        <x:v>K29</x:v>
      </x:c>
      <x:c r="CO15795" t="n">
        <x:f>IFERROR(IF(AND(TYPE('Workbook_Formula_Guard'!B1581)=TYPE(CN15795),ISBLANK('Workbook_Formula_Guard'!B1581)=ISBLANK(CN15795),EXACT('Workbook_Formula_Guard'!B1581,CN15795)),0,1),1)</x:f>
        <x:v>0</x:v>
      </x:c>
    </x:row>
    <x:row r="15796">
      <x:c r="CL15796" t="str">
        <x:v>Workbook_Formula_Guard</x:v>
      </x:c>
      <x:c r="CM15796" t="str">
        <x:v>C1581</x:v>
      </x:c>
      <x:c r="CN15796" t="str">
        <x:v>F:=IF(AND(COUNTIF($J$2:$J$71,J29)=1,EXACT(A29,UPPER(A29)),EXACT(B29,UPPER(B29)),EXACT(C29,UPPER(C29)),COUNTIFS('Rights_Coverage'!$B$7:$B$76,A29,'Rights_Coverage'!$C$7:$C$76,B29,'Rights_Coverage'!$D$7:$D$76,C29)=1,OR(EXACT(E29,"EVIDENCE_BACKED_NO_MATERIAL_CHANGE"),EXACT(E29,"ESTIMATED")),LEN(TRIM(G29))&gt;0,LEN(TRIM(H29))&gt;0,LEN(TRIM(I29))&gt;0),1,0)</x:v>
      </x:c>
      <x:c r="CO15796" t="n">
        <x:f>IFERROR(IF(AND(TYPE('Workbook_Formula_Guard'!C1581)=TYPE(CN15796),ISBLANK('Workbook_Formula_Guard'!C1581)=ISBLANK(CN15796),EXACT('Workbook_Formula_Guard'!C1581,CN15796)),0,1),1)</x:f>
        <x:v>0</x:v>
      </x:c>
    </x:row>
    <x:row r="15797">
      <x:c r="CL15797" t="str">
        <x:v>Workbook_Formula_Guard</x:v>
      </x:c>
      <x:c r="CM15797" t="str">
        <x:v>A1582</x:v>
      </x:c>
      <x:c r="CN15797" t="str">
        <x:v>Rights_Evidence_Disposition</x:v>
      </x:c>
      <x:c r="CO15797" t="n">
        <x:f>IFERROR(IF(AND(TYPE('Workbook_Formula_Guard'!A1582)=TYPE(CN15797),ISBLANK('Workbook_Formula_Guard'!A1582)=ISBLANK(CN15797),EXACT('Workbook_Formula_Guard'!A1582,CN15797)),0,1),1)</x:f>
        <x:v>0</x:v>
      </x:c>
    </x:row>
    <x:row r="15798">
      <x:c r="CL15798" t="str">
        <x:v>Workbook_Formula_Guard</x:v>
      </x:c>
      <x:c r="CM15798" t="str">
        <x:v>B1582</x:v>
      </x:c>
      <x:c r="CN15798" t="str">
        <x:v>J30</x:v>
      </x:c>
      <x:c r="CO15798" t="n">
        <x:f>IFERROR(IF(AND(TYPE('Workbook_Formula_Guard'!B1582)=TYPE(CN15798),ISBLANK('Workbook_Formula_Guard'!B1582)=ISBLANK(CN15798),EXACT('Workbook_Formula_Guard'!B1582,CN15798)),0,1),1)</x:f>
        <x:v>0</x:v>
      </x:c>
    </x:row>
    <x:row r="15799">
      <x:c r="CL15799" t="str">
        <x:v>Workbook_Formula_Guard</x:v>
      </x:c>
      <x:c r="CM15799" t="str">
        <x:v>C1582</x:v>
      </x:c>
      <x:c r="CN15799" t="str">
        <x:v>F:=A30&amp;"|"&amp;B30&amp;"|"&amp;C30</x:v>
      </x:c>
      <x:c r="CO15799" t="n">
        <x:f>IFERROR(IF(AND(TYPE('Workbook_Formula_Guard'!C1582)=TYPE(CN15799),ISBLANK('Workbook_Formula_Guard'!C1582)=ISBLANK(CN15799),EXACT('Workbook_Formula_Guard'!C1582,CN15799)),0,1),1)</x:f>
        <x:v>0</x:v>
      </x:c>
    </x:row>
    <x:row r="15800">
      <x:c r="CL15800" t="str">
        <x:v>Workbook_Formula_Guard</x:v>
      </x:c>
      <x:c r="CM15800" t="str">
        <x:v>A1583</x:v>
      </x:c>
      <x:c r="CN15800" t="str">
        <x:v>Rights_Evidence_Disposition</x:v>
      </x:c>
      <x:c r="CO15800" t="n">
        <x:f>IFERROR(IF(AND(TYPE('Workbook_Formula_Guard'!A1583)=TYPE(CN15800),ISBLANK('Workbook_Formula_Guard'!A1583)=ISBLANK(CN15800),EXACT('Workbook_Formula_Guard'!A1583,CN15800)),0,1),1)</x:f>
        <x:v>0</x:v>
      </x:c>
    </x:row>
    <x:row r="15801">
      <x:c r="CL15801" t="str">
        <x:v>Workbook_Formula_Guard</x:v>
      </x:c>
      <x:c r="CM15801" t="str">
        <x:v>B1583</x:v>
      </x:c>
      <x:c r="CN15801" t="str">
        <x:v>K30</x:v>
      </x:c>
      <x:c r="CO15801" t="n">
        <x:f>IFERROR(IF(AND(TYPE('Workbook_Formula_Guard'!B1583)=TYPE(CN15801),ISBLANK('Workbook_Formula_Guard'!B1583)=ISBLANK(CN15801),EXACT('Workbook_Formula_Guard'!B1583,CN15801)),0,1),1)</x:f>
        <x:v>0</x:v>
      </x:c>
    </x:row>
    <x:row r="15802">
      <x:c r="CL15802" t="str">
        <x:v>Workbook_Formula_Guard</x:v>
      </x:c>
      <x:c r="CM15802" t="str">
        <x:v>C1583</x:v>
      </x:c>
      <x:c r="CN15802" t="str">
        <x:v>F:=IF(AND(COUNTIF($J$2:$J$71,J30)=1,EXACT(A30,UPPER(A30)),EXACT(B30,UPPER(B30)),EXACT(C30,UPPER(C30)),COUNTIFS('Rights_Coverage'!$B$7:$B$76,A30,'Rights_Coverage'!$C$7:$C$76,B30,'Rights_Coverage'!$D$7:$D$76,C30)=1,OR(EXACT(E30,"EVIDENCE_BACKED_NO_MATERIAL_CHANGE"),EXACT(E30,"ESTIMATED")),LEN(TRIM(G30))&gt;0,LEN(TRIM(H30))&gt;0,LEN(TRIM(I30))&gt;0),1,0)</x:v>
      </x:c>
      <x:c r="CO15802" t="n">
        <x:f>IFERROR(IF(AND(TYPE('Workbook_Formula_Guard'!C1583)=TYPE(CN15802),ISBLANK('Workbook_Formula_Guard'!C1583)=ISBLANK(CN15802),EXACT('Workbook_Formula_Guard'!C1583,CN15802)),0,1),1)</x:f>
        <x:v>0</x:v>
      </x:c>
    </x:row>
    <x:row r="15803">
      <x:c r="CL15803" t="str">
        <x:v>Workbook_Formula_Guard</x:v>
      </x:c>
      <x:c r="CM15803" t="str">
        <x:v>A1584</x:v>
      </x:c>
      <x:c r="CN15803" t="str">
        <x:v>Rights_Evidence_Disposition</x:v>
      </x:c>
      <x:c r="CO15803" t="n">
        <x:f>IFERROR(IF(AND(TYPE('Workbook_Formula_Guard'!A1584)=TYPE(CN15803),ISBLANK('Workbook_Formula_Guard'!A1584)=ISBLANK(CN15803),EXACT('Workbook_Formula_Guard'!A1584,CN15803)),0,1),1)</x:f>
        <x:v>0</x:v>
      </x:c>
    </x:row>
    <x:row r="15804">
      <x:c r="CL15804" t="str">
        <x:v>Workbook_Formula_Guard</x:v>
      </x:c>
      <x:c r="CM15804" t="str">
        <x:v>B1584</x:v>
      </x:c>
      <x:c r="CN15804" t="str">
        <x:v>J31</x:v>
      </x:c>
      <x:c r="CO15804" t="n">
        <x:f>IFERROR(IF(AND(TYPE('Workbook_Formula_Guard'!B1584)=TYPE(CN15804),ISBLANK('Workbook_Formula_Guard'!B1584)=ISBLANK(CN15804),EXACT('Workbook_Formula_Guard'!B1584,CN15804)),0,1),1)</x:f>
        <x:v>0</x:v>
      </x:c>
    </x:row>
    <x:row r="15805">
      <x:c r="CL15805" t="str">
        <x:v>Workbook_Formula_Guard</x:v>
      </x:c>
      <x:c r="CM15805" t="str">
        <x:v>C1584</x:v>
      </x:c>
      <x:c r="CN15805" t="str">
        <x:v>F:=A31&amp;"|"&amp;B31&amp;"|"&amp;C31</x:v>
      </x:c>
      <x:c r="CO15805" t="n">
        <x:f>IFERROR(IF(AND(TYPE('Workbook_Formula_Guard'!C1584)=TYPE(CN15805),ISBLANK('Workbook_Formula_Guard'!C1584)=ISBLANK(CN15805),EXACT('Workbook_Formula_Guard'!C1584,CN15805)),0,1),1)</x:f>
        <x:v>0</x:v>
      </x:c>
    </x:row>
    <x:row r="15806">
      <x:c r="CL15806" t="str">
        <x:v>Workbook_Formula_Guard</x:v>
      </x:c>
      <x:c r="CM15806" t="str">
        <x:v>A1585</x:v>
      </x:c>
      <x:c r="CN15806" t="str">
        <x:v>Rights_Evidence_Disposition</x:v>
      </x:c>
      <x:c r="CO15806" t="n">
        <x:f>IFERROR(IF(AND(TYPE('Workbook_Formula_Guard'!A1585)=TYPE(CN15806),ISBLANK('Workbook_Formula_Guard'!A1585)=ISBLANK(CN15806),EXACT('Workbook_Formula_Guard'!A1585,CN15806)),0,1),1)</x:f>
        <x:v>0</x:v>
      </x:c>
    </x:row>
    <x:row r="15807">
      <x:c r="CL15807" t="str">
        <x:v>Workbook_Formula_Guard</x:v>
      </x:c>
      <x:c r="CM15807" t="str">
        <x:v>B1585</x:v>
      </x:c>
      <x:c r="CN15807" t="str">
        <x:v>K31</x:v>
      </x:c>
      <x:c r="CO15807" t="n">
        <x:f>IFERROR(IF(AND(TYPE('Workbook_Formula_Guard'!B1585)=TYPE(CN15807),ISBLANK('Workbook_Formula_Guard'!B1585)=ISBLANK(CN15807),EXACT('Workbook_Formula_Guard'!B1585,CN15807)),0,1),1)</x:f>
        <x:v>0</x:v>
      </x:c>
    </x:row>
    <x:row r="15808">
      <x:c r="CL15808" t="str">
        <x:v>Workbook_Formula_Guard</x:v>
      </x:c>
      <x:c r="CM15808" t="str">
        <x:v>C1585</x:v>
      </x:c>
      <x:c r="CN15808" t="str">
        <x:v>F:=IF(AND(COUNTIF($J$2:$J$71,J31)=1,EXACT(A31,UPPER(A31)),EXACT(B31,UPPER(B31)),EXACT(C31,UPPER(C31)),COUNTIFS('Rights_Coverage'!$B$7:$B$76,A31,'Rights_Coverage'!$C$7:$C$76,B31,'Rights_Coverage'!$D$7:$D$76,C31)=1,OR(EXACT(E31,"EVIDENCE_BACKED_NO_MATERIAL_CHANGE"),EXACT(E31,"ESTIMATED")),LEN(TRIM(G31))&gt;0,LEN(TRIM(H31))&gt;0,LEN(TRIM(I31))&gt;0),1,0)</x:v>
      </x:c>
      <x:c r="CO15808" t="n">
        <x:f>IFERROR(IF(AND(TYPE('Workbook_Formula_Guard'!C1585)=TYPE(CN15808),ISBLANK('Workbook_Formula_Guard'!C1585)=ISBLANK(CN15808),EXACT('Workbook_Formula_Guard'!C1585,CN15808)),0,1),1)</x:f>
        <x:v>0</x:v>
      </x:c>
    </x:row>
    <x:row r="15809">
      <x:c r="CL15809" t="str">
        <x:v>Workbook_Formula_Guard</x:v>
      </x:c>
      <x:c r="CM15809" t="str">
        <x:v>A1586</x:v>
      </x:c>
      <x:c r="CN15809" t="str">
        <x:v>Rights_Evidence_Disposition</x:v>
      </x:c>
      <x:c r="CO15809" t="n">
        <x:f>IFERROR(IF(AND(TYPE('Workbook_Formula_Guard'!A1586)=TYPE(CN15809),ISBLANK('Workbook_Formula_Guard'!A1586)=ISBLANK(CN15809),EXACT('Workbook_Formula_Guard'!A1586,CN15809)),0,1),1)</x:f>
        <x:v>0</x:v>
      </x:c>
    </x:row>
    <x:row r="15810">
      <x:c r="CL15810" t="str">
        <x:v>Workbook_Formula_Guard</x:v>
      </x:c>
      <x:c r="CM15810" t="str">
        <x:v>B1586</x:v>
      </x:c>
      <x:c r="CN15810" t="str">
        <x:v>J32</x:v>
      </x:c>
      <x:c r="CO15810" t="n">
        <x:f>IFERROR(IF(AND(TYPE('Workbook_Formula_Guard'!B1586)=TYPE(CN15810),ISBLANK('Workbook_Formula_Guard'!B1586)=ISBLANK(CN15810),EXACT('Workbook_Formula_Guard'!B1586,CN15810)),0,1),1)</x:f>
        <x:v>0</x:v>
      </x:c>
    </x:row>
    <x:row r="15811">
      <x:c r="CL15811" t="str">
        <x:v>Workbook_Formula_Guard</x:v>
      </x:c>
      <x:c r="CM15811" t="str">
        <x:v>C1586</x:v>
      </x:c>
      <x:c r="CN15811" t="str">
        <x:v>F:=A32&amp;"|"&amp;B32&amp;"|"&amp;C32</x:v>
      </x:c>
      <x:c r="CO15811" t="n">
        <x:f>IFERROR(IF(AND(TYPE('Workbook_Formula_Guard'!C1586)=TYPE(CN15811),ISBLANK('Workbook_Formula_Guard'!C1586)=ISBLANK(CN15811),EXACT('Workbook_Formula_Guard'!C1586,CN15811)),0,1),1)</x:f>
        <x:v>0</x:v>
      </x:c>
    </x:row>
    <x:row r="15812">
      <x:c r="CL15812" t="str">
        <x:v>Workbook_Formula_Guard</x:v>
      </x:c>
      <x:c r="CM15812" t="str">
        <x:v>A1587</x:v>
      </x:c>
      <x:c r="CN15812" t="str">
        <x:v>Rights_Evidence_Disposition</x:v>
      </x:c>
      <x:c r="CO15812" t="n">
        <x:f>IFERROR(IF(AND(TYPE('Workbook_Formula_Guard'!A1587)=TYPE(CN15812),ISBLANK('Workbook_Formula_Guard'!A1587)=ISBLANK(CN15812),EXACT('Workbook_Formula_Guard'!A1587,CN15812)),0,1),1)</x:f>
        <x:v>0</x:v>
      </x:c>
    </x:row>
    <x:row r="15813">
      <x:c r="CL15813" t="str">
        <x:v>Workbook_Formula_Guard</x:v>
      </x:c>
      <x:c r="CM15813" t="str">
        <x:v>B1587</x:v>
      </x:c>
      <x:c r="CN15813" t="str">
        <x:v>K32</x:v>
      </x:c>
      <x:c r="CO15813" t="n">
        <x:f>IFERROR(IF(AND(TYPE('Workbook_Formula_Guard'!B1587)=TYPE(CN15813),ISBLANK('Workbook_Formula_Guard'!B1587)=ISBLANK(CN15813),EXACT('Workbook_Formula_Guard'!B1587,CN15813)),0,1),1)</x:f>
        <x:v>0</x:v>
      </x:c>
    </x:row>
    <x:row r="15814">
      <x:c r="CL15814" t="str">
        <x:v>Workbook_Formula_Guard</x:v>
      </x:c>
      <x:c r="CM15814" t="str">
        <x:v>C1587</x:v>
      </x:c>
      <x:c r="CN15814" t="str">
        <x:v>F:=IF(AND(COUNTIF($J$2:$J$71,J32)=1,EXACT(A32,UPPER(A32)),EXACT(B32,UPPER(B32)),EXACT(C32,UPPER(C32)),COUNTIFS('Rights_Coverage'!$B$7:$B$76,A32,'Rights_Coverage'!$C$7:$C$76,B32,'Rights_Coverage'!$D$7:$D$76,C32)=1,OR(EXACT(E32,"EVIDENCE_BACKED_NO_MATERIAL_CHANGE"),EXACT(E32,"ESTIMATED")),LEN(TRIM(G32))&gt;0,LEN(TRIM(H32))&gt;0,LEN(TRIM(I32))&gt;0),1,0)</x:v>
      </x:c>
      <x:c r="CO15814" t="n">
        <x:f>IFERROR(IF(AND(TYPE('Workbook_Formula_Guard'!C1587)=TYPE(CN15814),ISBLANK('Workbook_Formula_Guard'!C1587)=ISBLANK(CN15814),EXACT('Workbook_Formula_Guard'!C1587,CN15814)),0,1),1)</x:f>
        <x:v>0</x:v>
      </x:c>
    </x:row>
    <x:row r="15815">
      <x:c r="CL15815" t="str">
        <x:v>Workbook_Formula_Guard</x:v>
      </x:c>
      <x:c r="CM15815" t="str">
        <x:v>A1588</x:v>
      </x:c>
      <x:c r="CN15815" t="str">
        <x:v>Rights_Evidence_Disposition</x:v>
      </x:c>
      <x:c r="CO15815" t="n">
        <x:f>IFERROR(IF(AND(TYPE('Workbook_Formula_Guard'!A1588)=TYPE(CN15815),ISBLANK('Workbook_Formula_Guard'!A1588)=ISBLANK(CN15815),EXACT('Workbook_Formula_Guard'!A1588,CN15815)),0,1),1)</x:f>
        <x:v>0</x:v>
      </x:c>
    </x:row>
    <x:row r="15816">
      <x:c r="CL15816" t="str">
        <x:v>Workbook_Formula_Guard</x:v>
      </x:c>
      <x:c r="CM15816" t="str">
        <x:v>B1588</x:v>
      </x:c>
      <x:c r="CN15816" t="str">
        <x:v>J33</x:v>
      </x:c>
      <x:c r="CO15816" t="n">
        <x:f>IFERROR(IF(AND(TYPE('Workbook_Formula_Guard'!B1588)=TYPE(CN15816),ISBLANK('Workbook_Formula_Guard'!B1588)=ISBLANK(CN15816),EXACT('Workbook_Formula_Guard'!B1588,CN15816)),0,1),1)</x:f>
        <x:v>0</x:v>
      </x:c>
    </x:row>
    <x:row r="15817">
      <x:c r="CL15817" t="str">
        <x:v>Workbook_Formula_Guard</x:v>
      </x:c>
      <x:c r="CM15817" t="str">
        <x:v>C1588</x:v>
      </x:c>
      <x:c r="CN15817" t="str">
        <x:v>F:=A33&amp;"|"&amp;B33&amp;"|"&amp;C33</x:v>
      </x:c>
      <x:c r="CO15817" t="n">
        <x:f>IFERROR(IF(AND(TYPE('Workbook_Formula_Guard'!C1588)=TYPE(CN15817),ISBLANK('Workbook_Formula_Guard'!C1588)=ISBLANK(CN15817),EXACT('Workbook_Formula_Guard'!C1588,CN15817)),0,1),1)</x:f>
        <x:v>0</x:v>
      </x:c>
    </x:row>
    <x:row r="15818">
      <x:c r="CL15818" t="str">
        <x:v>Workbook_Formula_Guard</x:v>
      </x:c>
      <x:c r="CM15818" t="str">
        <x:v>A1589</x:v>
      </x:c>
      <x:c r="CN15818" t="str">
        <x:v>Rights_Evidence_Disposition</x:v>
      </x:c>
      <x:c r="CO15818" t="n">
        <x:f>IFERROR(IF(AND(TYPE('Workbook_Formula_Guard'!A1589)=TYPE(CN15818),ISBLANK('Workbook_Formula_Guard'!A1589)=ISBLANK(CN15818),EXACT('Workbook_Formula_Guard'!A1589,CN15818)),0,1),1)</x:f>
        <x:v>0</x:v>
      </x:c>
    </x:row>
    <x:row r="15819">
      <x:c r="CL15819" t="str">
        <x:v>Workbook_Formula_Guard</x:v>
      </x:c>
      <x:c r="CM15819" t="str">
        <x:v>B1589</x:v>
      </x:c>
      <x:c r="CN15819" t="str">
        <x:v>K33</x:v>
      </x:c>
      <x:c r="CO15819" t="n">
        <x:f>IFERROR(IF(AND(TYPE('Workbook_Formula_Guard'!B1589)=TYPE(CN15819),ISBLANK('Workbook_Formula_Guard'!B1589)=ISBLANK(CN15819),EXACT('Workbook_Formula_Guard'!B1589,CN15819)),0,1),1)</x:f>
        <x:v>0</x:v>
      </x:c>
    </x:row>
    <x:row r="15820">
      <x:c r="CL15820" t="str">
        <x:v>Workbook_Formula_Guard</x:v>
      </x:c>
      <x:c r="CM15820" t="str">
        <x:v>C1589</x:v>
      </x:c>
      <x:c r="CN15820" t="str">
        <x:v>F:=IF(AND(COUNTIF($J$2:$J$71,J33)=1,EXACT(A33,UPPER(A33)),EXACT(B33,UPPER(B33)),EXACT(C33,UPPER(C33)),COUNTIFS('Rights_Coverage'!$B$7:$B$76,A33,'Rights_Coverage'!$C$7:$C$76,B33,'Rights_Coverage'!$D$7:$D$76,C33)=1,OR(EXACT(E33,"EVIDENCE_BACKED_NO_MATERIAL_CHANGE"),EXACT(E33,"ESTIMATED")),LEN(TRIM(G33))&gt;0,LEN(TRIM(H33))&gt;0,LEN(TRIM(I33))&gt;0),1,0)</x:v>
      </x:c>
      <x:c r="CO15820" t="n">
        <x:f>IFERROR(IF(AND(TYPE('Workbook_Formula_Guard'!C1589)=TYPE(CN15820),ISBLANK('Workbook_Formula_Guard'!C1589)=ISBLANK(CN15820),EXACT('Workbook_Formula_Guard'!C1589,CN15820)),0,1),1)</x:f>
        <x:v>0</x:v>
      </x:c>
    </x:row>
    <x:row r="15821">
      <x:c r="CL15821" t="str">
        <x:v>Workbook_Formula_Guard</x:v>
      </x:c>
      <x:c r="CM15821" t="str">
        <x:v>A1590</x:v>
      </x:c>
      <x:c r="CN15821" t="str">
        <x:v>Rights_Evidence_Disposition</x:v>
      </x:c>
      <x:c r="CO15821" t="n">
        <x:f>IFERROR(IF(AND(TYPE('Workbook_Formula_Guard'!A1590)=TYPE(CN15821),ISBLANK('Workbook_Formula_Guard'!A1590)=ISBLANK(CN15821),EXACT('Workbook_Formula_Guard'!A1590,CN15821)),0,1),1)</x:f>
        <x:v>0</x:v>
      </x:c>
    </x:row>
    <x:row r="15822">
      <x:c r="CL15822" t="str">
        <x:v>Workbook_Formula_Guard</x:v>
      </x:c>
      <x:c r="CM15822" t="str">
        <x:v>B1590</x:v>
      </x:c>
      <x:c r="CN15822" t="str">
        <x:v>J34</x:v>
      </x:c>
      <x:c r="CO15822" t="n">
        <x:f>IFERROR(IF(AND(TYPE('Workbook_Formula_Guard'!B1590)=TYPE(CN15822),ISBLANK('Workbook_Formula_Guard'!B1590)=ISBLANK(CN15822),EXACT('Workbook_Formula_Guard'!B1590,CN15822)),0,1),1)</x:f>
        <x:v>0</x:v>
      </x:c>
    </x:row>
    <x:row r="15823">
      <x:c r="CL15823" t="str">
        <x:v>Workbook_Formula_Guard</x:v>
      </x:c>
      <x:c r="CM15823" t="str">
        <x:v>C1590</x:v>
      </x:c>
      <x:c r="CN15823" t="str">
        <x:v>F:=A34&amp;"|"&amp;B34&amp;"|"&amp;C34</x:v>
      </x:c>
      <x:c r="CO15823" t="n">
        <x:f>IFERROR(IF(AND(TYPE('Workbook_Formula_Guard'!C1590)=TYPE(CN15823),ISBLANK('Workbook_Formula_Guard'!C1590)=ISBLANK(CN15823),EXACT('Workbook_Formula_Guard'!C1590,CN15823)),0,1),1)</x:f>
        <x:v>0</x:v>
      </x:c>
    </x:row>
    <x:row r="15824">
      <x:c r="CL15824" t="str">
        <x:v>Workbook_Formula_Guard</x:v>
      </x:c>
      <x:c r="CM15824" t="str">
        <x:v>A1591</x:v>
      </x:c>
      <x:c r="CN15824" t="str">
        <x:v>Rights_Evidence_Disposition</x:v>
      </x:c>
      <x:c r="CO15824" t="n">
        <x:f>IFERROR(IF(AND(TYPE('Workbook_Formula_Guard'!A1591)=TYPE(CN15824),ISBLANK('Workbook_Formula_Guard'!A1591)=ISBLANK(CN15824),EXACT('Workbook_Formula_Guard'!A1591,CN15824)),0,1),1)</x:f>
        <x:v>0</x:v>
      </x:c>
    </x:row>
    <x:row r="15825">
      <x:c r="CL15825" t="str">
        <x:v>Workbook_Formula_Guard</x:v>
      </x:c>
      <x:c r="CM15825" t="str">
        <x:v>B1591</x:v>
      </x:c>
      <x:c r="CN15825" t="str">
        <x:v>K34</x:v>
      </x:c>
      <x:c r="CO15825" t="n">
        <x:f>IFERROR(IF(AND(TYPE('Workbook_Formula_Guard'!B1591)=TYPE(CN15825),ISBLANK('Workbook_Formula_Guard'!B1591)=ISBLANK(CN15825),EXACT('Workbook_Formula_Guard'!B1591,CN15825)),0,1),1)</x:f>
        <x:v>0</x:v>
      </x:c>
    </x:row>
    <x:row r="15826">
      <x:c r="CL15826" t="str">
        <x:v>Workbook_Formula_Guard</x:v>
      </x:c>
      <x:c r="CM15826" t="str">
        <x:v>C1591</x:v>
      </x:c>
      <x:c r="CN15826" t="str">
        <x:v>F:=IF(AND(COUNTIF($J$2:$J$71,J34)=1,EXACT(A34,UPPER(A34)),EXACT(B34,UPPER(B34)),EXACT(C34,UPPER(C34)),COUNTIFS('Rights_Coverage'!$B$7:$B$76,A34,'Rights_Coverage'!$C$7:$C$76,B34,'Rights_Coverage'!$D$7:$D$76,C34)=1,OR(EXACT(E34,"EVIDENCE_BACKED_NO_MATERIAL_CHANGE"),EXACT(E34,"ESTIMATED")),LEN(TRIM(G34))&gt;0,LEN(TRIM(H34))&gt;0,LEN(TRIM(I34))&gt;0),1,0)</x:v>
      </x:c>
      <x:c r="CO15826" t="n">
        <x:f>IFERROR(IF(AND(TYPE('Workbook_Formula_Guard'!C1591)=TYPE(CN15826),ISBLANK('Workbook_Formula_Guard'!C1591)=ISBLANK(CN15826),EXACT('Workbook_Formula_Guard'!C1591,CN15826)),0,1),1)</x:f>
        <x:v>0</x:v>
      </x:c>
    </x:row>
    <x:row r="15827">
      <x:c r="CL15827" t="str">
        <x:v>Workbook_Formula_Guard</x:v>
      </x:c>
      <x:c r="CM15827" t="str">
        <x:v>A1592</x:v>
      </x:c>
      <x:c r="CN15827" t="str">
        <x:v>Rights_Evidence_Disposition</x:v>
      </x:c>
      <x:c r="CO15827" t="n">
        <x:f>IFERROR(IF(AND(TYPE('Workbook_Formula_Guard'!A1592)=TYPE(CN15827),ISBLANK('Workbook_Formula_Guard'!A1592)=ISBLANK(CN15827),EXACT('Workbook_Formula_Guard'!A1592,CN15827)),0,1),1)</x:f>
        <x:v>0</x:v>
      </x:c>
    </x:row>
    <x:row r="15828">
      <x:c r="CL15828" t="str">
        <x:v>Workbook_Formula_Guard</x:v>
      </x:c>
      <x:c r="CM15828" t="str">
        <x:v>B1592</x:v>
      </x:c>
      <x:c r="CN15828" t="str">
        <x:v>J35</x:v>
      </x:c>
      <x:c r="CO15828" t="n">
        <x:f>IFERROR(IF(AND(TYPE('Workbook_Formula_Guard'!B1592)=TYPE(CN15828),ISBLANK('Workbook_Formula_Guard'!B1592)=ISBLANK(CN15828),EXACT('Workbook_Formula_Guard'!B1592,CN15828)),0,1),1)</x:f>
        <x:v>0</x:v>
      </x:c>
    </x:row>
    <x:row r="15829">
      <x:c r="CL15829" t="str">
        <x:v>Workbook_Formula_Guard</x:v>
      </x:c>
      <x:c r="CM15829" t="str">
        <x:v>C1592</x:v>
      </x:c>
      <x:c r="CN15829" t="str">
        <x:v>F:=A35&amp;"|"&amp;B35&amp;"|"&amp;C35</x:v>
      </x:c>
      <x:c r="CO15829" t="n">
        <x:f>IFERROR(IF(AND(TYPE('Workbook_Formula_Guard'!C1592)=TYPE(CN15829),ISBLANK('Workbook_Formula_Guard'!C1592)=ISBLANK(CN15829),EXACT('Workbook_Formula_Guard'!C1592,CN15829)),0,1),1)</x:f>
        <x:v>0</x:v>
      </x:c>
    </x:row>
    <x:row r="15830">
      <x:c r="CL15830" t="str">
        <x:v>Workbook_Formula_Guard</x:v>
      </x:c>
      <x:c r="CM15830" t="str">
        <x:v>A1593</x:v>
      </x:c>
      <x:c r="CN15830" t="str">
        <x:v>Rights_Evidence_Disposition</x:v>
      </x:c>
      <x:c r="CO15830" t="n">
        <x:f>IFERROR(IF(AND(TYPE('Workbook_Formula_Guard'!A1593)=TYPE(CN15830),ISBLANK('Workbook_Formula_Guard'!A1593)=ISBLANK(CN15830),EXACT('Workbook_Formula_Guard'!A1593,CN15830)),0,1),1)</x:f>
        <x:v>0</x:v>
      </x:c>
    </x:row>
    <x:row r="15831">
      <x:c r="CL15831" t="str">
        <x:v>Workbook_Formula_Guard</x:v>
      </x:c>
      <x:c r="CM15831" t="str">
        <x:v>B1593</x:v>
      </x:c>
      <x:c r="CN15831" t="str">
        <x:v>K35</x:v>
      </x:c>
      <x:c r="CO15831" t="n">
        <x:f>IFERROR(IF(AND(TYPE('Workbook_Formula_Guard'!B1593)=TYPE(CN15831),ISBLANK('Workbook_Formula_Guard'!B1593)=ISBLANK(CN15831),EXACT('Workbook_Formula_Guard'!B1593,CN15831)),0,1),1)</x:f>
        <x:v>0</x:v>
      </x:c>
    </x:row>
    <x:row r="15832">
      <x:c r="CL15832" t="str">
        <x:v>Workbook_Formula_Guard</x:v>
      </x:c>
      <x:c r="CM15832" t="str">
        <x:v>C1593</x:v>
      </x:c>
      <x:c r="CN15832" t="str">
        <x:v>F:=IF(AND(COUNTIF($J$2:$J$71,J35)=1,EXACT(A35,UPPER(A35)),EXACT(B35,UPPER(B35)),EXACT(C35,UPPER(C35)),COUNTIFS('Rights_Coverage'!$B$7:$B$76,A35,'Rights_Coverage'!$C$7:$C$76,B35,'Rights_Coverage'!$D$7:$D$76,C35)=1,OR(EXACT(E35,"EVIDENCE_BACKED_NO_MATERIAL_CHANGE"),EXACT(E35,"ESTIMATED")),LEN(TRIM(G35))&gt;0,LEN(TRIM(H35))&gt;0,LEN(TRIM(I35))&gt;0),1,0)</x:v>
      </x:c>
      <x:c r="CO15832" t="n">
        <x:f>IFERROR(IF(AND(TYPE('Workbook_Formula_Guard'!C1593)=TYPE(CN15832),ISBLANK('Workbook_Formula_Guard'!C1593)=ISBLANK(CN15832),EXACT('Workbook_Formula_Guard'!C1593,CN15832)),0,1),1)</x:f>
        <x:v>0</x:v>
      </x:c>
    </x:row>
    <x:row r="15833">
      <x:c r="CL15833" t="str">
        <x:v>Workbook_Formula_Guard</x:v>
      </x:c>
      <x:c r="CM15833" t="str">
        <x:v>A1594</x:v>
      </x:c>
      <x:c r="CN15833" t="str">
        <x:v>Rights_Evidence_Disposition</x:v>
      </x:c>
      <x:c r="CO15833" t="n">
        <x:f>IFERROR(IF(AND(TYPE('Workbook_Formula_Guard'!A1594)=TYPE(CN15833),ISBLANK('Workbook_Formula_Guard'!A1594)=ISBLANK(CN15833),EXACT('Workbook_Formula_Guard'!A1594,CN15833)),0,1),1)</x:f>
        <x:v>0</x:v>
      </x:c>
    </x:row>
    <x:row r="15834">
      <x:c r="CL15834" t="str">
        <x:v>Workbook_Formula_Guard</x:v>
      </x:c>
      <x:c r="CM15834" t="str">
        <x:v>B1594</x:v>
      </x:c>
      <x:c r="CN15834" t="str">
        <x:v>J36</x:v>
      </x:c>
      <x:c r="CO15834" t="n">
        <x:f>IFERROR(IF(AND(TYPE('Workbook_Formula_Guard'!B1594)=TYPE(CN15834),ISBLANK('Workbook_Formula_Guard'!B1594)=ISBLANK(CN15834),EXACT('Workbook_Formula_Guard'!B1594,CN15834)),0,1),1)</x:f>
        <x:v>0</x:v>
      </x:c>
    </x:row>
    <x:row r="15835">
      <x:c r="CL15835" t="str">
        <x:v>Workbook_Formula_Guard</x:v>
      </x:c>
      <x:c r="CM15835" t="str">
        <x:v>C1594</x:v>
      </x:c>
      <x:c r="CN15835" t="str">
        <x:v>F:=A36&amp;"|"&amp;B36&amp;"|"&amp;C36</x:v>
      </x:c>
      <x:c r="CO15835" t="n">
        <x:f>IFERROR(IF(AND(TYPE('Workbook_Formula_Guard'!C1594)=TYPE(CN15835),ISBLANK('Workbook_Formula_Guard'!C1594)=ISBLANK(CN15835),EXACT('Workbook_Formula_Guard'!C1594,CN15835)),0,1),1)</x:f>
        <x:v>0</x:v>
      </x:c>
    </x:row>
    <x:row r="15836">
      <x:c r="CL15836" t="str">
        <x:v>Workbook_Formula_Guard</x:v>
      </x:c>
      <x:c r="CM15836" t="str">
        <x:v>A1595</x:v>
      </x:c>
      <x:c r="CN15836" t="str">
        <x:v>Rights_Evidence_Disposition</x:v>
      </x:c>
      <x:c r="CO15836" t="n">
        <x:f>IFERROR(IF(AND(TYPE('Workbook_Formula_Guard'!A1595)=TYPE(CN15836),ISBLANK('Workbook_Formula_Guard'!A1595)=ISBLANK(CN15836),EXACT('Workbook_Formula_Guard'!A1595,CN15836)),0,1),1)</x:f>
        <x:v>0</x:v>
      </x:c>
    </x:row>
    <x:row r="15837">
      <x:c r="CL15837" t="str">
        <x:v>Workbook_Formula_Guard</x:v>
      </x:c>
      <x:c r="CM15837" t="str">
        <x:v>B1595</x:v>
      </x:c>
      <x:c r="CN15837" t="str">
        <x:v>K36</x:v>
      </x:c>
      <x:c r="CO15837" t="n">
        <x:f>IFERROR(IF(AND(TYPE('Workbook_Formula_Guard'!B1595)=TYPE(CN15837),ISBLANK('Workbook_Formula_Guard'!B1595)=ISBLANK(CN15837),EXACT('Workbook_Formula_Guard'!B1595,CN15837)),0,1),1)</x:f>
        <x:v>0</x:v>
      </x:c>
    </x:row>
    <x:row r="15838">
      <x:c r="CL15838" t="str">
        <x:v>Workbook_Formula_Guard</x:v>
      </x:c>
      <x:c r="CM15838" t="str">
        <x:v>C1595</x:v>
      </x:c>
      <x:c r="CN15838" t="str">
        <x:v>F:=IF(AND(COUNTIF($J$2:$J$71,J36)=1,EXACT(A36,UPPER(A36)),EXACT(B36,UPPER(B36)),EXACT(C36,UPPER(C36)),COUNTIFS('Rights_Coverage'!$B$7:$B$76,A36,'Rights_Coverage'!$C$7:$C$76,B36,'Rights_Coverage'!$D$7:$D$76,C36)=1,OR(EXACT(E36,"EVIDENCE_BACKED_NO_MATERIAL_CHANGE"),EXACT(E36,"ESTIMATED")),LEN(TRIM(G36))&gt;0,LEN(TRIM(H36))&gt;0,LEN(TRIM(I36))&gt;0),1,0)</x:v>
      </x:c>
      <x:c r="CO15838" t="n">
        <x:f>IFERROR(IF(AND(TYPE('Workbook_Formula_Guard'!C1595)=TYPE(CN15838),ISBLANK('Workbook_Formula_Guard'!C1595)=ISBLANK(CN15838),EXACT('Workbook_Formula_Guard'!C1595,CN15838)),0,1),1)</x:f>
        <x:v>0</x:v>
      </x:c>
    </x:row>
    <x:row r="15839">
      <x:c r="CL15839" t="str">
        <x:v>Workbook_Formula_Guard</x:v>
      </x:c>
      <x:c r="CM15839" t="str">
        <x:v>A1596</x:v>
      </x:c>
      <x:c r="CN15839" t="str">
        <x:v>Rights_Evidence_Disposition</x:v>
      </x:c>
      <x:c r="CO15839" t="n">
        <x:f>IFERROR(IF(AND(TYPE('Workbook_Formula_Guard'!A1596)=TYPE(CN15839),ISBLANK('Workbook_Formula_Guard'!A1596)=ISBLANK(CN15839),EXACT('Workbook_Formula_Guard'!A1596,CN15839)),0,1),1)</x:f>
        <x:v>0</x:v>
      </x:c>
    </x:row>
    <x:row r="15840">
      <x:c r="CL15840" t="str">
        <x:v>Workbook_Formula_Guard</x:v>
      </x:c>
      <x:c r="CM15840" t="str">
        <x:v>B1596</x:v>
      </x:c>
      <x:c r="CN15840" t="str">
        <x:v>J37</x:v>
      </x:c>
      <x:c r="CO15840" t="n">
        <x:f>IFERROR(IF(AND(TYPE('Workbook_Formula_Guard'!B1596)=TYPE(CN15840),ISBLANK('Workbook_Formula_Guard'!B1596)=ISBLANK(CN15840),EXACT('Workbook_Formula_Guard'!B1596,CN15840)),0,1),1)</x:f>
        <x:v>0</x:v>
      </x:c>
    </x:row>
    <x:row r="15841">
      <x:c r="CL15841" t="str">
        <x:v>Workbook_Formula_Guard</x:v>
      </x:c>
      <x:c r="CM15841" t="str">
        <x:v>C1596</x:v>
      </x:c>
      <x:c r="CN15841" t="str">
        <x:v>F:=A37&amp;"|"&amp;B37&amp;"|"&amp;C37</x:v>
      </x:c>
      <x:c r="CO15841" t="n">
        <x:f>IFERROR(IF(AND(TYPE('Workbook_Formula_Guard'!C1596)=TYPE(CN15841),ISBLANK('Workbook_Formula_Guard'!C1596)=ISBLANK(CN15841),EXACT('Workbook_Formula_Guard'!C1596,CN15841)),0,1),1)</x:f>
        <x:v>0</x:v>
      </x:c>
    </x:row>
    <x:row r="15842">
      <x:c r="CL15842" t="str">
        <x:v>Workbook_Formula_Guard</x:v>
      </x:c>
      <x:c r="CM15842" t="str">
        <x:v>A1597</x:v>
      </x:c>
      <x:c r="CN15842" t="str">
        <x:v>Rights_Evidence_Disposition</x:v>
      </x:c>
      <x:c r="CO15842" t="n">
        <x:f>IFERROR(IF(AND(TYPE('Workbook_Formula_Guard'!A1597)=TYPE(CN15842),ISBLANK('Workbook_Formula_Guard'!A1597)=ISBLANK(CN15842),EXACT('Workbook_Formula_Guard'!A1597,CN15842)),0,1),1)</x:f>
        <x:v>0</x:v>
      </x:c>
    </x:row>
    <x:row r="15843">
      <x:c r="CL15843" t="str">
        <x:v>Workbook_Formula_Guard</x:v>
      </x:c>
      <x:c r="CM15843" t="str">
        <x:v>B1597</x:v>
      </x:c>
      <x:c r="CN15843" t="str">
        <x:v>K37</x:v>
      </x:c>
      <x:c r="CO15843" t="n">
        <x:f>IFERROR(IF(AND(TYPE('Workbook_Formula_Guard'!B1597)=TYPE(CN15843),ISBLANK('Workbook_Formula_Guard'!B1597)=ISBLANK(CN15843),EXACT('Workbook_Formula_Guard'!B1597,CN15843)),0,1),1)</x:f>
        <x:v>0</x:v>
      </x:c>
    </x:row>
    <x:row r="15844">
      <x:c r="CL15844" t="str">
        <x:v>Workbook_Formula_Guard</x:v>
      </x:c>
      <x:c r="CM15844" t="str">
        <x:v>C1597</x:v>
      </x:c>
      <x:c r="CN15844" t="str">
        <x:v>F:=IF(AND(COUNTIF($J$2:$J$71,J37)=1,EXACT(A37,UPPER(A37)),EXACT(B37,UPPER(B37)),EXACT(C37,UPPER(C37)),COUNTIFS('Rights_Coverage'!$B$7:$B$76,A37,'Rights_Coverage'!$C$7:$C$76,B37,'Rights_Coverage'!$D$7:$D$76,C37)=1,OR(EXACT(E37,"EVIDENCE_BACKED_NO_MATERIAL_CHANGE"),EXACT(E37,"ESTIMATED")),LEN(TRIM(G37))&gt;0,LEN(TRIM(H37))&gt;0,LEN(TRIM(I37))&gt;0),1,0)</x:v>
      </x:c>
      <x:c r="CO15844" t="n">
        <x:f>IFERROR(IF(AND(TYPE('Workbook_Formula_Guard'!C1597)=TYPE(CN15844),ISBLANK('Workbook_Formula_Guard'!C1597)=ISBLANK(CN15844),EXACT('Workbook_Formula_Guard'!C1597,CN15844)),0,1),1)</x:f>
        <x:v>0</x:v>
      </x:c>
    </x:row>
    <x:row r="15845">
      <x:c r="CL15845" t="str">
        <x:v>Workbook_Formula_Guard</x:v>
      </x:c>
      <x:c r="CM15845" t="str">
        <x:v>A1598</x:v>
      </x:c>
      <x:c r="CN15845" t="str">
        <x:v>Rights_Evidence_Disposition</x:v>
      </x:c>
      <x:c r="CO15845" t="n">
        <x:f>IFERROR(IF(AND(TYPE('Workbook_Formula_Guard'!A1598)=TYPE(CN15845),ISBLANK('Workbook_Formula_Guard'!A1598)=ISBLANK(CN15845),EXACT('Workbook_Formula_Guard'!A1598,CN15845)),0,1),1)</x:f>
        <x:v>0</x:v>
      </x:c>
    </x:row>
    <x:row r="15846">
      <x:c r="CL15846" t="str">
        <x:v>Workbook_Formula_Guard</x:v>
      </x:c>
      <x:c r="CM15846" t="str">
        <x:v>B1598</x:v>
      </x:c>
      <x:c r="CN15846" t="str">
        <x:v>J38</x:v>
      </x:c>
      <x:c r="CO15846" t="n">
        <x:f>IFERROR(IF(AND(TYPE('Workbook_Formula_Guard'!B1598)=TYPE(CN15846),ISBLANK('Workbook_Formula_Guard'!B1598)=ISBLANK(CN15846),EXACT('Workbook_Formula_Guard'!B1598,CN15846)),0,1),1)</x:f>
        <x:v>0</x:v>
      </x:c>
    </x:row>
    <x:row r="15847">
      <x:c r="CL15847" t="str">
        <x:v>Workbook_Formula_Guard</x:v>
      </x:c>
      <x:c r="CM15847" t="str">
        <x:v>C1598</x:v>
      </x:c>
      <x:c r="CN15847" t="str">
        <x:v>F:=A38&amp;"|"&amp;B38&amp;"|"&amp;C38</x:v>
      </x:c>
      <x:c r="CO15847" t="n">
        <x:f>IFERROR(IF(AND(TYPE('Workbook_Formula_Guard'!C1598)=TYPE(CN15847),ISBLANK('Workbook_Formula_Guard'!C1598)=ISBLANK(CN15847),EXACT('Workbook_Formula_Guard'!C1598,CN15847)),0,1),1)</x:f>
        <x:v>0</x:v>
      </x:c>
    </x:row>
    <x:row r="15848">
      <x:c r="CL15848" t="str">
        <x:v>Workbook_Formula_Guard</x:v>
      </x:c>
      <x:c r="CM15848" t="str">
        <x:v>A1599</x:v>
      </x:c>
      <x:c r="CN15848" t="str">
        <x:v>Rights_Evidence_Disposition</x:v>
      </x:c>
      <x:c r="CO15848" t="n">
        <x:f>IFERROR(IF(AND(TYPE('Workbook_Formula_Guard'!A1599)=TYPE(CN15848),ISBLANK('Workbook_Formula_Guard'!A1599)=ISBLANK(CN15848),EXACT('Workbook_Formula_Guard'!A1599,CN15848)),0,1),1)</x:f>
        <x:v>0</x:v>
      </x:c>
    </x:row>
    <x:row r="15849">
      <x:c r="CL15849" t="str">
        <x:v>Workbook_Formula_Guard</x:v>
      </x:c>
      <x:c r="CM15849" t="str">
        <x:v>B1599</x:v>
      </x:c>
      <x:c r="CN15849" t="str">
        <x:v>K38</x:v>
      </x:c>
      <x:c r="CO15849" t="n">
        <x:f>IFERROR(IF(AND(TYPE('Workbook_Formula_Guard'!B1599)=TYPE(CN15849),ISBLANK('Workbook_Formula_Guard'!B1599)=ISBLANK(CN15849),EXACT('Workbook_Formula_Guard'!B1599,CN15849)),0,1),1)</x:f>
        <x:v>0</x:v>
      </x:c>
    </x:row>
    <x:row r="15850">
      <x:c r="CL15850" t="str">
        <x:v>Workbook_Formula_Guard</x:v>
      </x:c>
      <x:c r="CM15850" t="str">
        <x:v>C1599</x:v>
      </x:c>
      <x:c r="CN15850" t="str">
        <x:v>F:=IF(AND(COUNTIF($J$2:$J$71,J38)=1,EXACT(A38,UPPER(A38)),EXACT(B38,UPPER(B38)),EXACT(C38,UPPER(C38)),COUNTIFS('Rights_Coverage'!$B$7:$B$76,A38,'Rights_Coverage'!$C$7:$C$76,B38,'Rights_Coverage'!$D$7:$D$76,C38)=1,OR(EXACT(E38,"EVIDENCE_BACKED_NO_MATERIAL_CHANGE"),EXACT(E38,"ESTIMATED")),LEN(TRIM(G38))&gt;0,LEN(TRIM(H38))&gt;0,LEN(TRIM(I38))&gt;0),1,0)</x:v>
      </x:c>
      <x:c r="CO15850" t="n">
        <x:f>IFERROR(IF(AND(TYPE('Workbook_Formula_Guard'!C1599)=TYPE(CN15850),ISBLANK('Workbook_Formula_Guard'!C1599)=ISBLANK(CN15850),EXACT('Workbook_Formula_Guard'!C1599,CN15850)),0,1),1)</x:f>
        <x:v>0</x:v>
      </x:c>
    </x:row>
    <x:row r="15851">
      <x:c r="CL15851" t="str">
        <x:v>Workbook_Formula_Guard</x:v>
      </x:c>
      <x:c r="CM15851" t="str">
        <x:v>A1600</x:v>
      </x:c>
      <x:c r="CN15851" t="str">
        <x:v>Rights_Evidence_Disposition</x:v>
      </x:c>
      <x:c r="CO15851" t="n">
        <x:f>IFERROR(IF(AND(TYPE('Workbook_Formula_Guard'!A1600)=TYPE(CN15851),ISBLANK('Workbook_Formula_Guard'!A1600)=ISBLANK(CN15851),EXACT('Workbook_Formula_Guard'!A1600,CN15851)),0,1),1)</x:f>
        <x:v>0</x:v>
      </x:c>
    </x:row>
    <x:row r="15852">
      <x:c r="CL15852" t="str">
        <x:v>Workbook_Formula_Guard</x:v>
      </x:c>
      <x:c r="CM15852" t="str">
        <x:v>B1600</x:v>
      </x:c>
      <x:c r="CN15852" t="str">
        <x:v>J39</x:v>
      </x:c>
      <x:c r="CO15852" t="n">
        <x:f>IFERROR(IF(AND(TYPE('Workbook_Formula_Guard'!B1600)=TYPE(CN15852),ISBLANK('Workbook_Formula_Guard'!B1600)=ISBLANK(CN15852),EXACT('Workbook_Formula_Guard'!B1600,CN15852)),0,1),1)</x:f>
        <x:v>0</x:v>
      </x:c>
    </x:row>
    <x:row r="15853">
      <x:c r="CL15853" t="str">
        <x:v>Workbook_Formula_Guard</x:v>
      </x:c>
      <x:c r="CM15853" t="str">
        <x:v>C1600</x:v>
      </x:c>
      <x:c r="CN15853" t="str">
        <x:v>F:=A39&amp;"|"&amp;B39&amp;"|"&amp;C39</x:v>
      </x:c>
      <x:c r="CO15853" t="n">
        <x:f>IFERROR(IF(AND(TYPE('Workbook_Formula_Guard'!C1600)=TYPE(CN15853),ISBLANK('Workbook_Formula_Guard'!C1600)=ISBLANK(CN15853),EXACT('Workbook_Formula_Guard'!C1600,CN15853)),0,1),1)</x:f>
        <x:v>0</x:v>
      </x:c>
    </x:row>
    <x:row r="15854">
      <x:c r="CL15854" t="str">
        <x:v>Workbook_Formula_Guard</x:v>
      </x:c>
      <x:c r="CM15854" t="str">
        <x:v>A1601</x:v>
      </x:c>
      <x:c r="CN15854" t="str">
        <x:v>Rights_Evidence_Disposition</x:v>
      </x:c>
      <x:c r="CO15854" t="n">
        <x:f>IFERROR(IF(AND(TYPE('Workbook_Formula_Guard'!A1601)=TYPE(CN15854),ISBLANK('Workbook_Formula_Guard'!A1601)=ISBLANK(CN15854),EXACT('Workbook_Formula_Guard'!A1601,CN15854)),0,1),1)</x:f>
        <x:v>0</x:v>
      </x:c>
    </x:row>
    <x:row r="15855">
      <x:c r="CL15855" t="str">
        <x:v>Workbook_Formula_Guard</x:v>
      </x:c>
      <x:c r="CM15855" t="str">
        <x:v>B1601</x:v>
      </x:c>
      <x:c r="CN15855" t="str">
        <x:v>K39</x:v>
      </x:c>
      <x:c r="CO15855" t="n">
        <x:f>IFERROR(IF(AND(TYPE('Workbook_Formula_Guard'!B1601)=TYPE(CN15855),ISBLANK('Workbook_Formula_Guard'!B1601)=ISBLANK(CN15855),EXACT('Workbook_Formula_Guard'!B1601,CN15855)),0,1),1)</x:f>
        <x:v>0</x:v>
      </x:c>
    </x:row>
    <x:row r="15856">
      <x:c r="CL15856" t="str">
        <x:v>Workbook_Formula_Guard</x:v>
      </x:c>
      <x:c r="CM15856" t="str">
        <x:v>C1601</x:v>
      </x:c>
      <x:c r="CN15856" t="str">
        <x:v>F:=IF(AND(COUNTIF($J$2:$J$71,J39)=1,EXACT(A39,UPPER(A39)),EXACT(B39,UPPER(B39)),EXACT(C39,UPPER(C39)),COUNTIFS('Rights_Coverage'!$B$7:$B$76,A39,'Rights_Coverage'!$C$7:$C$76,B39,'Rights_Coverage'!$D$7:$D$76,C39)=1,OR(EXACT(E39,"EVIDENCE_BACKED_NO_MATERIAL_CHANGE"),EXACT(E39,"ESTIMATED")),LEN(TRIM(G39))&gt;0,LEN(TRIM(H39))&gt;0,LEN(TRIM(I39))&gt;0),1,0)</x:v>
      </x:c>
      <x:c r="CO15856" t="n">
        <x:f>IFERROR(IF(AND(TYPE('Workbook_Formula_Guard'!C1601)=TYPE(CN15856),ISBLANK('Workbook_Formula_Guard'!C1601)=ISBLANK(CN15856),EXACT('Workbook_Formula_Guard'!C1601,CN15856)),0,1),1)</x:f>
        <x:v>0</x:v>
      </x:c>
    </x:row>
    <x:row r="15857">
      <x:c r="CL15857" t="str">
        <x:v>Workbook_Formula_Guard</x:v>
      </x:c>
      <x:c r="CM15857" t="str">
        <x:v>A1602</x:v>
      </x:c>
      <x:c r="CN15857" t="str">
        <x:v>Rights_Evidence_Disposition</x:v>
      </x:c>
      <x:c r="CO15857" t="n">
        <x:f>IFERROR(IF(AND(TYPE('Workbook_Formula_Guard'!A1602)=TYPE(CN15857),ISBLANK('Workbook_Formula_Guard'!A1602)=ISBLANK(CN15857),EXACT('Workbook_Formula_Guard'!A1602,CN15857)),0,1),1)</x:f>
        <x:v>0</x:v>
      </x:c>
    </x:row>
    <x:row r="15858">
      <x:c r="CL15858" t="str">
        <x:v>Workbook_Formula_Guard</x:v>
      </x:c>
      <x:c r="CM15858" t="str">
        <x:v>B1602</x:v>
      </x:c>
      <x:c r="CN15858" t="str">
        <x:v>J40</x:v>
      </x:c>
      <x:c r="CO15858" t="n">
        <x:f>IFERROR(IF(AND(TYPE('Workbook_Formula_Guard'!B1602)=TYPE(CN15858),ISBLANK('Workbook_Formula_Guard'!B1602)=ISBLANK(CN15858),EXACT('Workbook_Formula_Guard'!B1602,CN15858)),0,1),1)</x:f>
        <x:v>0</x:v>
      </x:c>
    </x:row>
    <x:row r="15859">
      <x:c r="CL15859" t="str">
        <x:v>Workbook_Formula_Guard</x:v>
      </x:c>
      <x:c r="CM15859" t="str">
        <x:v>C1602</x:v>
      </x:c>
      <x:c r="CN15859" t="str">
        <x:v>F:=A40&amp;"|"&amp;B40&amp;"|"&amp;C40</x:v>
      </x:c>
      <x:c r="CO15859" t="n">
        <x:f>IFERROR(IF(AND(TYPE('Workbook_Formula_Guard'!C1602)=TYPE(CN15859),ISBLANK('Workbook_Formula_Guard'!C1602)=ISBLANK(CN15859),EXACT('Workbook_Formula_Guard'!C1602,CN15859)),0,1),1)</x:f>
        <x:v>0</x:v>
      </x:c>
    </x:row>
    <x:row r="15860">
      <x:c r="CL15860" t="str">
        <x:v>Workbook_Formula_Guard</x:v>
      </x:c>
      <x:c r="CM15860" t="str">
        <x:v>A1603</x:v>
      </x:c>
      <x:c r="CN15860" t="str">
        <x:v>Rights_Evidence_Disposition</x:v>
      </x:c>
      <x:c r="CO15860" t="n">
        <x:f>IFERROR(IF(AND(TYPE('Workbook_Formula_Guard'!A1603)=TYPE(CN15860),ISBLANK('Workbook_Formula_Guard'!A1603)=ISBLANK(CN15860),EXACT('Workbook_Formula_Guard'!A1603,CN15860)),0,1),1)</x:f>
        <x:v>0</x:v>
      </x:c>
    </x:row>
    <x:row r="15861">
      <x:c r="CL15861" t="str">
        <x:v>Workbook_Formula_Guard</x:v>
      </x:c>
      <x:c r="CM15861" t="str">
        <x:v>B1603</x:v>
      </x:c>
      <x:c r="CN15861" t="str">
        <x:v>K40</x:v>
      </x:c>
      <x:c r="CO15861" t="n">
        <x:f>IFERROR(IF(AND(TYPE('Workbook_Formula_Guard'!B1603)=TYPE(CN15861),ISBLANK('Workbook_Formula_Guard'!B1603)=ISBLANK(CN15861),EXACT('Workbook_Formula_Guard'!B1603,CN15861)),0,1),1)</x:f>
        <x:v>0</x:v>
      </x:c>
    </x:row>
    <x:row r="15862">
      <x:c r="CL15862" t="str">
        <x:v>Workbook_Formula_Guard</x:v>
      </x:c>
      <x:c r="CM15862" t="str">
        <x:v>C1603</x:v>
      </x:c>
      <x:c r="CN15862" t="str">
        <x:v>F:=IF(AND(COUNTIF($J$2:$J$71,J40)=1,EXACT(A40,UPPER(A40)),EXACT(B40,UPPER(B40)),EXACT(C40,UPPER(C40)),COUNTIFS('Rights_Coverage'!$B$7:$B$76,A40,'Rights_Coverage'!$C$7:$C$76,B40,'Rights_Coverage'!$D$7:$D$76,C40)=1,OR(EXACT(E40,"EVIDENCE_BACKED_NO_MATERIAL_CHANGE"),EXACT(E40,"ESTIMATED")),LEN(TRIM(G40))&gt;0,LEN(TRIM(H40))&gt;0,LEN(TRIM(I40))&gt;0),1,0)</x:v>
      </x:c>
      <x:c r="CO15862" t="n">
        <x:f>IFERROR(IF(AND(TYPE('Workbook_Formula_Guard'!C1603)=TYPE(CN15862),ISBLANK('Workbook_Formula_Guard'!C1603)=ISBLANK(CN15862),EXACT('Workbook_Formula_Guard'!C1603,CN15862)),0,1),1)</x:f>
        <x:v>0</x:v>
      </x:c>
    </x:row>
    <x:row r="15863">
      <x:c r="CL15863" t="str">
        <x:v>Workbook_Formula_Guard</x:v>
      </x:c>
      <x:c r="CM15863" t="str">
        <x:v>A1604</x:v>
      </x:c>
      <x:c r="CN15863" t="str">
        <x:v>Rights_Evidence_Disposition</x:v>
      </x:c>
      <x:c r="CO15863" t="n">
        <x:f>IFERROR(IF(AND(TYPE('Workbook_Formula_Guard'!A1604)=TYPE(CN15863),ISBLANK('Workbook_Formula_Guard'!A1604)=ISBLANK(CN15863),EXACT('Workbook_Formula_Guard'!A1604,CN15863)),0,1),1)</x:f>
        <x:v>0</x:v>
      </x:c>
    </x:row>
    <x:row r="15864">
      <x:c r="CL15864" t="str">
        <x:v>Workbook_Formula_Guard</x:v>
      </x:c>
      <x:c r="CM15864" t="str">
        <x:v>B1604</x:v>
      </x:c>
      <x:c r="CN15864" t="str">
        <x:v>J41</x:v>
      </x:c>
      <x:c r="CO15864" t="n">
        <x:f>IFERROR(IF(AND(TYPE('Workbook_Formula_Guard'!B1604)=TYPE(CN15864),ISBLANK('Workbook_Formula_Guard'!B1604)=ISBLANK(CN15864),EXACT('Workbook_Formula_Guard'!B1604,CN15864)),0,1),1)</x:f>
        <x:v>0</x:v>
      </x:c>
    </x:row>
    <x:row r="15865">
      <x:c r="CL15865" t="str">
        <x:v>Workbook_Formula_Guard</x:v>
      </x:c>
      <x:c r="CM15865" t="str">
        <x:v>C1604</x:v>
      </x:c>
      <x:c r="CN15865" t="str">
        <x:v>F:=A41&amp;"|"&amp;B41&amp;"|"&amp;C41</x:v>
      </x:c>
      <x:c r="CO15865" t="n">
        <x:f>IFERROR(IF(AND(TYPE('Workbook_Formula_Guard'!C1604)=TYPE(CN15865),ISBLANK('Workbook_Formula_Guard'!C1604)=ISBLANK(CN15865),EXACT('Workbook_Formula_Guard'!C1604,CN15865)),0,1),1)</x:f>
        <x:v>0</x:v>
      </x:c>
    </x:row>
    <x:row r="15866">
      <x:c r="CL15866" t="str">
        <x:v>Workbook_Formula_Guard</x:v>
      </x:c>
      <x:c r="CM15866" t="str">
        <x:v>A1605</x:v>
      </x:c>
      <x:c r="CN15866" t="str">
        <x:v>Rights_Evidence_Disposition</x:v>
      </x:c>
      <x:c r="CO15866" t="n">
        <x:f>IFERROR(IF(AND(TYPE('Workbook_Formula_Guard'!A1605)=TYPE(CN15866),ISBLANK('Workbook_Formula_Guard'!A1605)=ISBLANK(CN15866),EXACT('Workbook_Formula_Guard'!A1605,CN15866)),0,1),1)</x:f>
        <x:v>0</x:v>
      </x:c>
    </x:row>
    <x:row r="15867">
      <x:c r="CL15867" t="str">
        <x:v>Workbook_Formula_Guard</x:v>
      </x:c>
      <x:c r="CM15867" t="str">
        <x:v>B1605</x:v>
      </x:c>
      <x:c r="CN15867" t="str">
        <x:v>K41</x:v>
      </x:c>
      <x:c r="CO15867" t="n">
        <x:f>IFERROR(IF(AND(TYPE('Workbook_Formula_Guard'!B1605)=TYPE(CN15867),ISBLANK('Workbook_Formula_Guard'!B1605)=ISBLANK(CN15867),EXACT('Workbook_Formula_Guard'!B1605,CN15867)),0,1),1)</x:f>
        <x:v>0</x:v>
      </x:c>
    </x:row>
    <x:row r="15868">
      <x:c r="CL15868" t="str">
        <x:v>Workbook_Formula_Guard</x:v>
      </x:c>
      <x:c r="CM15868" t="str">
        <x:v>C1605</x:v>
      </x:c>
      <x:c r="CN15868" t="str">
        <x:v>F:=IF(AND(COUNTIF($J$2:$J$71,J41)=1,EXACT(A41,UPPER(A41)),EXACT(B41,UPPER(B41)),EXACT(C41,UPPER(C41)),COUNTIFS('Rights_Coverage'!$B$7:$B$76,A41,'Rights_Coverage'!$C$7:$C$76,B41,'Rights_Coverage'!$D$7:$D$76,C41)=1,OR(EXACT(E41,"EVIDENCE_BACKED_NO_MATERIAL_CHANGE"),EXACT(E41,"ESTIMATED")),LEN(TRIM(G41))&gt;0,LEN(TRIM(H41))&gt;0,LEN(TRIM(I41))&gt;0),1,0)</x:v>
      </x:c>
      <x:c r="CO15868" t="n">
        <x:f>IFERROR(IF(AND(TYPE('Workbook_Formula_Guard'!C1605)=TYPE(CN15868),ISBLANK('Workbook_Formula_Guard'!C1605)=ISBLANK(CN15868),EXACT('Workbook_Formula_Guard'!C1605,CN15868)),0,1),1)</x:f>
        <x:v>0</x:v>
      </x:c>
    </x:row>
    <x:row r="15869">
      <x:c r="CL15869" t="str">
        <x:v>Workbook_Formula_Guard</x:v>
      </x:c>
      <x:c r="CM15869" t="str">
        <x:v>A1606</x:v>
      </x:c>
      <x:c r="CN15869" t="str">
        <x:v>Rights_Evidence_Disposition</x:v>
      </x:c>
      <x:c r="CO15869" t="n">
        <x:f>IFERROR(IF(AND(TYPE('Workbook_Formula_Guard'!A1606)=TYPE(CN15869),ISBLANK('Workbook_Formula_Guard'!A1606)=ISBLANK(CN15869),EXACT('Workbook_Formula_Guard'!A1606,CN15869)),0,1),1)</x:f>
        <x:v>0</x:v>
      </x:c>
    </x:row>
    <x:row r="15870">
      <x:c r="CL15870" t="str">
        <x:v>Workbook_Formula_Guard</x:v>
      </x:c>
      <x:c r="CM15870" t="str">
        <x:v>B1606</x:v>
      </x:c>
      <x:c r="CN15870" t="str">
        <x:v>J42</x:v>
      </x:c>
      <x:c r="CO15870" t="n">
        <x:f>IFERROR(IF(AND(TYPE('Workbook_Formula_Guard'!B1606)=TYPE(CN15870),ISBLANK('Workbook_Formula_Guard'!B1606)=ISBLANK(CN15870),EXACT('Workbook_Formula_Guard'!B1606,CN15870)),0,1),1)</x:f>
        <x:v>0</x:v>
      </x:c>
    </x:row>
    <x:row r="15871">
      <x:c r="CL15871" t="str">
        <x:v>Workbook_Formula_Guard</x:v>
      </x:c>
      <x:c r="CM15871" t="str">
        <x:v>C1606</x:v>
      </x:c>
      <x:c r="CN15871" t="str">
        <x:v>F:=A42&amp;"|"&amp;B42&amp;"|"&amp;C42</x:v>
      </x:c>
      <x:c r="CO15871" t="n">
        <x:f>IFERROR(IF(AND(TYPE('Workbook_Formula_Guard'!C1606)=TYPE(CN15871),ISBLANK('Workbook_Formula_Guard'!C1606)=ISBLANK(CN15871),EXACT('Workbook_Formula_Guard'!C1606,CN15871)),0,1),1)</x:f>
        <x:v>0</x:v>
      </x:c>
    </x:row>
    <x:row r="15872">
      <x:c r="CL15872" t="str">
        <x:v>Workbook_Formula_Guard</x:v>
      </x:c>
      <x:c r="CM15872" t="str">
        <x:v>A1607</x:v>
      </x:c>
      <x:c r="CN15872" t="str">
        <x:v>Rights_Evidence_Disposition</x:v>
      </x:c>
      <x:c r="CO15872" t="n">
        <x:f>IFERROR(IF(AND(TYPE('Workbook_Formula_Guard'!A1607)=TYPE(CN15872),ISBLANK('Workbook_Formula_Guard'!A1607)=ISBLANK(CN15872),EXACT('Workbook_Formula_Guard'!A1607,CN15872)),0,1),1)</x:f>
        <x:v>0</x:v>
      </x:c>
    </x:row>
    <x:row r="15873">
      <x:c r="CL15873" t="str">
        <x:v>Workbook_Formula_Guard</x:v>
      </x:c>
      <x:c r="CM15873" t="str">
        <x:v>B1607</x:v>
      </x:c>
      <x:c r="CN15873" t="str">
        <x:v>K42</x:v>
      </x:c>
      <x:c r="CO15873" t="n">
        <x:f>IFERROR(IF(AND(TYPE('Workbook_Formula_Guard'!B1607)=TYPE(CN15873),ISBLANK('Workbook_Formula_Guard'!B1607)=ISBLANK(CN15873),EXACT('Workbook_Formula_Guard'!B1607,CN15873)),0,1),1)</x:f>
        <x:v>0</x:v>
      </x:c>
    </x:row>
    <x:row r="15874">
      <x:c r="CL15874" t="str">
        <x:v>Workbook_Formula_Guard</x:v>
      </x:c>
      <x:c r="CM15874" t="str">
        <x:v>C1607</x:v>
      </x:c>
      <x:c r="CN15874" t="str">
        <x:v>F:=IF(AND(COUNTIF($J$2:$J$71,J42)=1,EXACT(A42,UPPER(A42)),EXACT(B42,UPPER(B42)),EXACT(C42,UPPER(C42)),COUNTIFS('Rights_Coverage'!$B$7:$B$76,A42,'Rights_Coverage'!$C$7:$C$76,B42,'Rights_Coverage'!$D$7:$D$76,C42)=1,OR(EXACT(E42,"EVIDENCE_BACKED_NO_MATERIAL_CHANGE"),EXACT(E42,"ESTIMATED")),LEN(TRIM(G42))&gt;0,LEN(TRIM(H42))&gt;0,LEN(TRIM(I42))&gt;0),1,0)</x:v>
      </x:c>
      <x:c r="CO15874" t="n">
        <x:f>IFERROR(IF(AND(TYPE('Workbook_Formula_Guard'!C1607)=TYPE(CN15874),ISBLANK('Workbook_Formula_Guard'!C1607)=ISBLANK(CN15874),EXACT('Workbook_Formula_Guard'!C1607,CN15874)),0,1),1)</x:f>
        <x:v>0</x:v>
      </x:c>
    </x:row>
    <x:row r="15875">
      <x:c r="CL15875" t="str">
        <x:v>Workbook_Formula_Guard</x:v>
      </x:c>
      <x:c r="CM15875" t="str">
        <x:v>A1608</x:v>
      </x:c>
      <x:c r="CN15875" t="str">
        <x:v>Rights_Evidence_Disposition</x:v>
      </x:c>
      <x:c r="CO15875" t="n">
        <x:f>IFERROR(IF(AND(TYPE('Workbook_Formula_Guard'!A1608)=TYPE(CN15875),ISBLANK('Workbook_Formula_Guard'!A1608)=ISBLANK(CN15875),EXACT('Workbook_Formula_Guard'!A1608,CN15875)),0,1),1)</x:f>
        <x:v>0</x:v>
      </x:c>
    </x:row>
    <x:row r="15876">
      <x:c r="CL15876" t="str">
        <x:v>Workbook_Formula_Guard</x:v>
      </x:c>
      <x:c r="CM15876" t="str">
        <x:v>B1608</x:v>
      </x:c>
      <x:c r="CN15876" t="str">
        <x:v>J43</x:v>
      </x:c>
      <x:c r="CO15876" t="n">
        <x:f>IFERROR(IF(AND(TYPE('Workbook_Formula_Guard'!B1608)=TYPE(CN15876),ISBLANK('Workbook_Formula_Guard'!B1608)=ISBLANK(CN15876),EXACT('Workbook_Formula_Guard'!B1608,CN15876)),0,1),1)</x:f>
        <x:v>0</x:v>
      </x:c>
    </x:row>
    <x:row r="15877">
      <x:c r="CL15877" t="str">
        <x:v>Workbook_Formula_Guard</x:v>
      </x:c>
      <x:c r="CM15877" t="str">
        <x:v>C1608</x:v>
      </x:c>
      <x:c r="CN15877" t="str">
        <x:v>F:=A43&amp;"|"&amp;B43&amp;"|"&amp;C43</x:v>
      </x:c>
      <x:c r="CO15877" t="n">
        <x:f>IFERROR(IF(AND(TYPE('Workbook_Formula_Guard'!C1608)=TYPE(CN15877),ISBLANK('Workbook_Formula_Guard'!C1608)=ISBLANK(CN15877),EXACT('Workbook_Formula_Guard'!C1608,CN15877)),0,1),1)</x:f>
        <x:v>0</x:v>
      </x:c>
    </x:row>
    <x:row r="15878">
      <x:c r="CL15878" t="str">
        <x:v>Workbook_Formula_Guard</x:v>
      </x:c>
      <x:c r="CM15878" t="str">
        <x:v>A1609</x:v>
      </x:c>
      <x:c r="CN15878" t="str">
        <x:v>Rights_Evidence_Disposition</x:v>
      </x:c>
      <x:c r="CO15878" t="n">
        <x:f>IFERROR(IF(AND(TYPE('Workbook_Formula_Guard'!A1609)=TYPE(CN15878),ISBLANK('Workbook_Formula_Guard'!A1609)=ISBLANK(CN15878),EXACT('Workbook_Formula_Guard'!A1609,CN15878)),0,1),1)</x:f>
        <x:v>0</x:v>
      </x:c>
    </x:row>
    <x:row r="15879">
      <x:c r="CL15879" t="str">
        <x:v>Workbook_Formula_Guard</x:v>
      </x:c>
      <x:c r="CM15879" t="str">
        <x:v>B1609</x:v>
      </x:c>
      <x:c r="CN15879" t="str">
        <x:v>K43</x:v>
      </x:c>
      <x:c r="CO15879" t="n">
        <x:f>IFERROR(IF(AND(TYPE('Workbook_Formula_Guard'!B1609)=TYPE(CN15879),ISBLANK('Workbook_Formula_Guard'!B1609)=ISBLANK(CN15879),EXACT('Workbook_Formula_Guard'!B1609,CN15879)),0,1),1)</x:f>
        <x:v>0</x:v>
      </x:c>
    </x:row>
    <x:row r="15880">
      <x:c r="CL15880" t="str">
        <x:v>Workbook_Formula_Guard</x:v>
      </x:c>
      <x:c r="CM15880" t="str">
        <x:v>C1609</x:v>
      </x:c>
      <x:c r="CN15880" t="str">
        <x:v>F:=IF(AND(COUNTIF($J$2:$J$71,J43)=1,EXACT(A43,UPPER(A43)),EXACT(B43,UPPER(B43)),EXACT(C43,UPPER(C43)),COUNTIFS('Rights_Coverage'!$B$7:$B$76,A43,'Rights_Coverage'!$C$7:$C$76,B43,'Rights_Coverage'!$D$7:$D$76,C43)=1,OR(EXACT(E43,"EVIDENCE_BACKED_NO_MATERIAL_CHANGE"),EXACT(E43,"ESTIMATED")),LEN(TRIM(G43))&gt;0,LEN(TRIM(H43))&gt;0,LEN(TRIM(I43))&gt;0),1,0)</x:v>
      </x:c>
      <x:c r="CO15880" t="n">
        <x:f>IFERROR(IF(AND(TYPE('Workbook_Formula_Guard'!C1609)=TYPE(CN15880),ISBLANK('Workbook_Formula_Guard'!C1609)=ISBLANK(CN15880),EXACT('Workbook_Formula_Guard'!C1609,CN15880)),0,1),1)</x:f>
        <x:v>0</x:v>
      </x:c>
    </x:row>
    <x:row r="15881">
      <x:c r="CL15881" t="str">
        <x:v>Workbook_Formula_Guard</x:v>
      </x:c>
      <x:c r="CM15881" t="str">
        <x:v>A1610</x:v>
      </x:c>
      <x:c r="CN15881" t="str">
        <x:v>Rights_Evidence_Disposition</x:v>
      </x:c>
      <x:c r="CO15881" t="n">
        <x:f>IFERROR(IF(AND(TYPE('Workbook_Formula_Guard'!A1610)=TYPE(CN15881),ISBLANK('Workbook_Formula_Guard'!A1610)=ISBLANK(CN15881),EXACT('Workbook_Formula_Guard'!A1610,CN15881)),0,1),1)</x:f>
        <x:v>0</x:v>
      </x:c>
    </x:row>
    <x:row r="15882">
      <x:c r="CL15882" t="str">
        <x:v>Workbook_Formula_Guard</x:v>
      </x:c>
      <x:c r="CM15882" t="str">
        <x:v>B1610</x:v>
      </x:c>
      <x:c r="CN15882" t="str">
        <x:v>J44</x:v>
      </x:c>
      <x:c r="CO15882" t="n">
        <x:f>IFERROR(IF(AND(TYPE('Workbook_Formula_Guard'!B1610)=TYPE(CN15882),ISBLANK('Workbook_Formula_Guard'!B1610)=ISBLANK(CN15882),EXACT('Workbook_Formula_Guard'!B1610,CN15882)),0,1),1)</x:f>
        <x:v>0</x:v>
      </x:c>
    </x:row>
    <x:row r="15883">
      <x:c r="CL15883" t="str">
        <x:v>Workbook_Formula_Guard</x:v>
      </x:c>
      <x:c r="CM15883" t="str">
        <x:v>C1610</x:v>
      </x:c>
      <x:c r="CN15883" t="str">
        <x:v>F:=A44&amp;"|"&amp;B44&amp;"|"&amp;C44</x:v>
      </x:c>
      <x:c r="CO15883" t="n">
        <x:f>IFERROR(IF(AND(TYPE('Workbook_Formula_Guard'!C1610)=TYPE(CN15883),ISBLANK('Workbook_Formula_Guard'!C1610)=ISBLANK(CN15883),EXACT('Workbook_Formula_Guard'!C1610,CN15883)),0,1),1)</x:f>
        <x:v>0</x:v>
      </x:c>
    </x:row>
    <x:row r="15884">
      <x:c r="CL15884" t="str">
        <x:v>Workbook_Formula_Guard</x:v>
      </x:c>
      <x:c r="CM15884" t="str">
        <x:v>A1611</x:v>
      </x:c>
      <x:c r="CN15884" t="str">
        <x:v>Rights_Evidence_Disposition</x:v>
      </x:c>
      <x:c r="CO15884" t="n">
        <x:f>IFERROR(IF(AND(TYPE('Workbook_Formula_Guard'!A1611)=TYPE(CN15884),ISBLANK('Workbook_Formula_Guard'!A1611)=ISBLANK(CN15884),EXACT('Workbook_Formula_Guard'!A1611,CN15884)),0,1),1)</x:f>
        <x:v>0</x:v>
      </x:c>
    </x:row>
    <x:row r="15885">
      <x:c r="CL15885" t="str">
        <x:v>Workbook_Formula_Guard</x:v>
      </x:c>
      <x:c r="CM15885" t="str">
        <x:v>B1611</x:v>
      </x:c>
      <x:c r="CN15885" t="str">
        <x:v>K44</x:v>
      </x:c>
      <x:c r="CO15885" t="n">
        <x:f>IFERROR(IF(AND(TYPE('Workbook_Formula_Guard'!B1611)=TYPE(CN15885),ISBLANK('Workbook_Formula_Guard'!B1611)=ISBLANK(CN15885),EXACT('Workbook_Formula_Guard'!B1611,CN15885)),0,1),1)</x:f>
        <x:v>0</x:v>
      </x:c>
    </x:row>
    <x:row r="15886">
      <x:c r="CL15886" t="str">
        <x:v>Workbook_Formula_Guard</x:v>
      </x:c>
      <x:c r="CM15886" t="str">
        <x:v>C1611</x:v>
      </x:c>
      <x:c r="CN15886" t="str">
        <x:v>F:=IF(AND(COUNTIF($J$2:$J$71,J44)=1,EXACT(A44,UPPER(A44)),EXACT(B44,UPPER(B44)),EXACT(C44,UPPER(C44)),COUNTIFS('Rights_Coverage'!$B$7:$B$76,A44,'Rights_Coverage'!$C$7:$C$76,B44,'Rights_Coverage'!$D$7:$D$76,C44)=1,OR(EXACT(E44,"EVIDENCE_BACKED_NO_MATERIAL_CHANGE"),EXACT(E44,"ESTIMATED")),LEN(TRIM(G44))&gt;0,LEN(TRIM(H44))&gt;0,LEN(TRIM(I44))&gt;0),1,0)</x:v>
      </x:c>
      <x:c r="CO15886" t="n">
        <x:f>IFERROR(IF(AND(TYPE('Workbook_Formula_Guard'!C1611)=TYPE(CN15886),ISBLANK('Workbook_Formula_Guard'!C1611)=ISBLANK(CN15886),EXACT('Workbook_Formula_Guard'!C1611,CN15886)),0,1),1)</x:f>
        <x:v>0</x:v>
      </x:c>
    </x:row>
    <x:row r="15887">
      <x:c r="CL15887" t="str">
        <x:v>Workbook_Formula_Guard</x:v>
      </x:c>
      <x:c r="CM15887" t="str">
        <x:v>A1612</x:v>
      </x:c>
      <x:c r="CN15887" t="str">
        <x:v>Rights_Evidence_Disposition</x:v>
      </x:c>
      <x:c r="CO15887" t="n">
        <x:f>IFERROR(IF(AND(TYPE('Workbook_Formula_Guard'!A1612)=TYPE(CN15887),ISBLANK('Workbook_Formula_Guard'!A1612)=ISBLANK(CN15887),EXACT('Workbook_Formula_Guard'!A1612,CN15887)),0,1),1)</x:f>
        <x:v>0</x:v>
      </x:c>
    </x:row>
    <x:row r="15888">
      <x:c r="CL15888" t="str">
        <x:v>Workbook_Formula_Guard</x:v>
      </x:c>
      <x:c r="CM15888" t="str">
        <x:v>B1612</x:v>
      </x:c>
      <x:c r="CN15888" t="str">
        <x:v>J45</x:v>
      </x:c>
      <x:c r="CO15888" t="n">
        <x:f>IFERROR(IF(AND(TYPE('Workbook_Formula_Guard'!B1612)=TYPE(CN15888),ISBLANK('Workbook_Formula_Guard'!B1612)=ISBLANK(CN15888),EXACT('Workbook_Formula_Guard'!B1612,CN15888)),0,1),1)</x:f>
        <x:v>0</x:v>
      </x:c>
    </x:row>
    <x:row r="15889">
      <x:c r="CL15889" t="str">
        <x:v>Workbook_Formula_Guard</x:v>
      </x:c>
      <x:c r="CM15889" t="str">
        <x:v>C1612</x:v>
      </x:c>
      <x:c r="CN15889" t="str">
        <x:v>F:=A45&amp;"|"&amp;B45&amp;"|"&amp;C45</x:v>
      </x:c>
      <x:c r="CO15889" t="n">
        <x:f>IFERROR(IF(AND(TYPE('Workbook_Formula_Guard'!C1612)=TYPE(CN15889),ISBLANK('Workbook_Formula_Guard'!C1612)=ISBLANK(CN15889),EXACT('Workbook_Formula_Guard'!C1612,CN15889)),0,1),1)</x:f>
        <x:v>0</x:v>
      </x:c>
    </x:row>
    <x:row r="15890">
      <x:c r="CL15890" t="str">
        <x:v>Workbook_Formula_Guard</x:v>
      </x:c>
      <x:c r="CM15890" t="str">
        <x:v>A1613</x:v>
      </x:c>
      <x:c r="CN15890" t="str">
        <x:v>Rights_Evidence_Disposition</x:v>
      </x:c>
      <x:c r="CO15890" t="n">
        <x:f>IFERROR(IF(AND(TYPE('Workbook_Formula_Guard'!A1613)=TYPE(CN15890),ISBLANK('Workbook_Formula_Guard'!A1613)=ISBLANK(CN15890),EXACT('Workbook_Formula_Guard'!A1613,CN15890)),0,1),1)</x:f>
        <x:v>0</x:v>
      </x:c>
    </x:row>
    <x:row r="15891">
      <x:c r="CL15891" t="str">
        <x:v>Workbook_Formula_Guard</x:v>
      </x:c>
      <x:c r="CM15891" t="str">
        <x:v>B1613</x:v>
      </x:c>
      <x:c r="CN15891" t="str">
        <x:v>K45</x:v>
      </x:c>
      <x:c r="CO15891" t="n">
        <x:f>IFERROR(IF(AND(TYPE('Workbook_Formula_Guard'!B1613)=TYPE(CN15891),ISBLANK('Workbook_Formula_Guard'!B1613)=ISBLANK(CN15891),EXACT('Workbook_Formula_Guard'!B1613,CN15891)),0,1),1)</x:f>
        <x:v>0</x:v>
      </x:c>
    </x:row>
    <x:row r="15892">
      <x:c r="CL15892" t="str">
        <x:v>Workbook_Formula_Guard</x:v>
      </x:c>
      <x:c r="CM15892" t="str">
        <x:v>C1613</x:v>
      </x:c>
      <x:c r="CN15892" t="str">
        <x:v>F:=IF(AND(COUNTIF($J$2:$J$71,J45)=1,EXACT(A45,UPPER(A45)),EXACT(B45,UPPER(B45)),EXACT(C45,UPPER(C45)),COUNTIFS('Rights_Coverage'!$B$7:$B$76,A45,'Rights_Coverage'!$C$7:$C$76,B45,'Rights_Coverage'!$D$7:$D$76,C45)=1,OR(EXACT(E45,"EVIDENCE_BACKED_NO_MATERIAL_CHANGE"),EXACT(E45,"ESTIMATED")),LEN(TRIM(G45))&gt;0,LEN(TRIM(H45))&gt;0,LEN(TRIM(I45))&gt;0),1,0)</x:v>
      </x:c>
      <x:c r="CO15892" t="n">
        <x:f>IFERROR(IF(AND(TYPE('Workbook_Formula_Guard'!C1613)=TYPE(CN15892),ISBLANK('Workbook_Formula_Guard'!C1613)=ISBLANK(CN15892),EXACT('Workbook_Formula_Guard'!C1613,CN15892)),0,1),1)</x:f>
        <x:v>0</x:v>
      </x:c>
    </x:row>
    <x:row r="15893">
      <x:c r="CL15893" t="str">
        <x:v>Workbook_Formula_Guard</x:v>
      </x:c>
      <x:c r="CM15893" t="str">
        <x:v>A1614</x:v>
      </x:c>
      <x:c r="CN15893" t="str">
        <x:v>Rights_Evidence_Disposition</x:v>
      </x:c>
      <x:c r="CO15893" t="n">
        <x:f>IFERROR(IF(AND(TYPE('Workbook_Formula_Guard'!A1614)=TYPE(CN15893),ISBLANK('Workbook_Formula_Guard'!A1614)=ISBLANK(CN15893),EXACT('Workbook_Formula_Guard'!A1614,CN15893)),0,1),1)</x:f>
        <x:v>0</x:v>
      </x:c>
    </x:row>
    <x:row r="15894">
      <x:c r="CL15894" t="str">
        <x:v>Workbook_Formula_Guard</x:v>
      </x:c>
      <x:c r="CM15894" t="str">
        <x:v>B1614</x:v>
      </x:c>
      <x:c r="CN15894" t="str">
        <x:v>J46</x:v>
      </x:c>
      <x:c r="CO15894" t="n">
        <x:f>IFERROR(IF(AND(TYPE('Workbook_Formula_Guard'!B1614)=TYPE(CN15894),ISBLANK('Workbook_Formula_Guard'!B1614)=ISBLANK(CN15894),EXACT('Workbook_Formula_Guard'!B1614,CN15894)),0,1),1)</x:f>
        <x:v>0</x:v>
      </x:c>
    </x:row>
    <x:row r="15895">
      <x:c r="CL15895" t="str">
        <x:v>Workbook_Formula_Guard</x:v>
      </x:c>
      <x:c r="CM15895" t="str">
        <x:v>C1614</x:v>
      </x:c>
      <x:c r="CN15895" t="str">
        <x:v>F:=A46&amp;"|"&amp;B46&amp;"|"&amp;C46</x:v>
      </x:c>
      <x:c r="CO15895" t="n">
        <x:f>IFERROR(IF(AND(TYPE('Workbook_Formula_Guard'!C1614)=TYPE(CN15895),ISBLANK('Workbook_Formula_Guard'!C1614)=ISBLANK(CN15895),EXACT('Workbook_Formula_Guard'!C1614,CN15895)),0,1),1)</x:f>
        <x:v>0</x:v>
      </x:c>
    </x:row>
    <x:row r="15896">
      <x:c r="CL15896" t="str">
        <x:v>Workbook_Formula_Guard</x:v>
      </x:c>
      <x:c r="CM15896" t="str">
        <x:v>A1615</x:v>
      </x:c>
      <x:c r="CN15896" t="str">
        <x:v>Rights_Evidence_Disposition</x:v>
      </x:c>
      <x:c r="CO15896" t="n">
        <x:f>IFERROR(IF(AND(TYPE('Workbook_Formula_Guard'!A1615)=TYPE(CN15896),ISBLANK('Workbook_Formula_Guard'!A1615)=ISBLANK(CN15896),EXACT('Workbook_Formula_Guard'!A1615,CN15896)),0,1),1)</x:f>
        <x:v>0</x:v>
      </x:c>
    </x:row>
    <x:row r="15897">
      <x:c r="CL15897" t="str">
        <x:v>Workbook_Formula_Guard</x:v>
      </x:c>
      <x:c r="CM15897" t="str">
        <x:v>B1615</x:v>
      </x:c>
      <x:c r="CN15897" t="str">
        <x:v>K46</x:v>
      </x:c>
      <x:c r="CO15897" t="n">
        <x:f>IFERROR(IF(AND(TYPE('Workbook_Formula_Guard'!B1615)=TYPE(CN15897),ISBLANK('Workbook_Formula_Guard'!B1615)=ISBLANK(CN15897),EXACT('Workbook_Formula_Guard'!B1615,CN15897)),0,1),1)</x:f>
        <x:v>0</x:v>
      </x:c>
    </x:row>
    <x:row r="15898">
      <x:c r="CL15898" t="str">
        <x:v>Workbook_Formula_Guard</x:v>
      </x:c>
      <x:c r="CM15898" t="str">
        <x:v>C1615</x:v>
      </x:c>
      <x:c r="CN15898" t="str">
        <x:v>F:=IF(AND(COUNTIF($J$2:$J$71,J46)=1,EXACT(A46,UPPER(A46)),EXACT(B46,UPPER(B46)),EXACT(C46,UPPER(C46)),COUNTIFS('Rights_Coverage'!$B$7:$B$76,A46,'Rights_Coverage'!$C$7:$C$76,B46,'Rights_Coverage'!$D$7:$D$76,C46)=1,OR(EXACT(E46,"EVIDENCE_BACKED_NO_MATERIAL_CHANGE"),EXACT(E46,"ESTIMATED")),LEN(TRIM(G46))&gt;0,LEN(TRIM(H46))&gt;0,LEN(TRIM(I46))&gt;0),1,0)</x:v>
      </x:c>
      <x:c r="CO15898" t="n">
        <x:f>IFERROR(IF(AND(TYPE('Workbook_Formula_Guard'!C1615)=TYPE(CN15898),ISBLANK('Workbook_Formula_Guard'!C1615)=ISBLANK(CN15898),EXACT('Workbook_Formula_Guard'!C1615,CN15898)),0,1),1)</x:f>
        <x:v>0</x:v>
      </x:c>
    </x:row>
    <x:row r="15899">
      <x:c r="CL15899" t="str">
        <x:v>Workbook_Formula_Guard</x:v>
      </x:c>
      <x:c r="CM15899" t="str">
        <x:v>A1616</x:v>
      </x:c>
      <x:c r="CN15899" t="str">
        <x:v>Rights_Evidence_Disposition</x:v>
      </x:c>
      <x:c r="CO15899" t="n">
        <x:f>IFERROR(IF(AND(TYPE('Workbook_Formula_Guard'!A1616)=TYPE(CN15899),ISBLANK('Workbook_Formula_Guard'!A1616)=ISBLANK(CN15899),EXACT('Workbook_Formula_Guard'!A1616,CN15899)),0,1),1)</x:f>
        <x:v>0</x:v>
      </x:c>
    </x:row>
    <x:row r="15900">
      <x:c r="CL15900" t="str">
        <x:v>Workbook_Formula_Guard</x:v>
      </x:c>
      <x:c r="CM15900" t="str">
        <x:v>B1616</x:v>
      </x:c>
      <x:c r="CN15900" t="str">
        <x:v>J47</x:v>
      </x:c>
      <x:c r="CO15900" t="n">
        <x:f>IFERROR(IF(AND(TYPE('Workbook_Formula_Guard'!B1616)=TYPE(CN15900),ISBLANK('Workbook_Formula_Guard'!B1616)=ISBLANK(CN15900),EXACT('Workbook_Formula_Guard'!B1616,CN15900)),0,1),1)</x:f>
        <x:v>0</x:v>
      </x:c>
    </x:row>
    <x:row r="15901">
      <x:c r="CL15901" t="str">
        <x:v>Workbook_Formula_Guard</x:v>
      </x:c>
      <x:c r="CM15901" t="str">
        <x:v>C1616</x:v>
      </x:c>
      <x:c r="CN15901" t="str">
        <x:v>F:=A47&amp;"|"&amp;B47&amp;"|"&amp;C47</x:v>
      </x:c>
      <x:c r="CO15901" t="n">
        <x:f>IFERROR(IF(AND(TYPE('Workbook_Formula_Guard'!C1616)=TYPE(CN15901),ISBLANK('Workbook_Formula_Guard'!C1616)=ISBLANK(CN15901),EXACT('Workbook_Formula_Guard'!C1616,CN15901)),0,1),1)</x:f>
        <x:v>0</x:v>
      </x:c>
    </x:row>
    <x:row r="15902">
      <x:c r="CL15902" t="str">
        <x:v>Workbook_Formula_Guard</x:v>
      </x:c>
      <x:c r="CM15902" t="str">
        <x:v>A1617</x:v>
      </x:c>
      <x:c r="CN15902" t="str">
        <x:v>Rights_Evidence_Disposition</x:v>
      </x:c>
      <x:c r="CO15902" t="n">
        <x:f>IFERROR(IF(AND(TYPE('Workbook_Formula_Guard'!A1617)=TYPE(CN15902),ISBLANK('Workbook_Formula_Guard'!A1617)=ISBLANK(CN15902),EXACT('Workbook_Formula_Guard'!A1617,CN15902)),0,1),1)</x:f>
        <x:v>0</x:v>
      </x:c>
    </x:row>
    <x:row r="15903">
      <x:c r="CL15903" t="str">
        <x:v>Workbook_Formula_Guard</x:v>
      </x:c>
      <x:c r="CM15903" t="str">
        <x:v>B1617</x:v>
      </x:c>
      <x:c r="CN15903" t="str">
        <x:v>K47</x:v>
      </x:c>
      <x:c r="CO15903" t="n">
        <x:f>IFERROR(IF(AND(TYPE('Workbook_Formula_Guard'!B1617)=TYPE(CN15903),ISBLANK('Workbook_Formula_Guard'!B1617)=ISBLANK(CN15903),EXACT('Workbook_Formula_Guard'!B1617,CN15903)),0,1),1)</x:f>
        <x:v>0</x:v>
      </x:c>
    </x:row>
    <x:row r="15904">
      <x:c r="CL15904" t="str">
        <x:v>Workbook_Formula_Guard</x:v>
      </x:c>
      <x:c r="CM15904" t="str">
        <x:v>C1617</x:v>
      </x:c>
      <x:c r="CN15904" t="str">
        <x:v>F:=IF(AND(COUNTIF($J$2:$J$71,J47)=1,EXACT(A47,UPPER(A47)),EXACT(B47,UPPER(B47)),EXACT(C47,UPPER(C47)),COUNTIFS('Rights_Coverage'!$B$7:$B$76,A47,'Rights_Coverage'!$C$7:$C$76,B47,'Rights_Coverage'!$D$7:$D$76,C47)=1,OR(EXACT(E47,"EVIDENCE_BACKED_NO_MATERIAL_CHANGE"),EXACT(E47,"ESTIMATED")),LEN(TRIM(G47))&gt;0,LEN(TRIM(H47))&gt;0,LEN(TRIM(I47))&gt;0),1,0)</x:v>
      </x:c>
      <x:c r="CO15904" t="n">
        <x:f>IFERROR(IF(AND(TYPE('Workbook_Formula_Guard'!C1617)=TYPE(CN15904),ISBLANK('Workbook_Formula_Guard'!C1617)=ISBLANK(CN15904),EXACT('Workbook_Formula_Guard'!C1617,CN15904)),0,1),1)</x:f>
        <x:v>0</x:v>
      </x:c>
    </x:row>
    <x:row r="15905">
      <x:c r="CL15905" t="str">
        <x:v>Workbook_Formula_Guard</x:v>
      </x:c>
      <x:c r="CM15905" t="str">
        <x:v>A1618</x:v>
      </x:c>
      <x:c r="CN15905" t="str">
        <x:v>Rights_Evidence_Disposition</x:v>
      </x:c>
      <x:c r="CO15905" t="n">
        <x:f>IFERROR(IF(AND(TYPE('Workbook_Formula_Guard'!A1618)=TYPE(CN15905),ISBLANK('Workbook_Formula_Guard'!A1618)=ISBLANK(CN15905),EXACT('Workbook_Formula_Guard'!A1618,CN15905)),0,1),1)</x:f>
        <x:v>0</x:v>
      </x:c>
    </x:row>
    <x:row r="15906">
      <x:c r="CL15906" t="str">
        <x:v>Workbook_Formula_Guard</x:v>
      </x:c>
      <x:c r="CM15906" t="str">
        <x:v>B1618</x:v>
      </x:c>
      <x:c r="CN15906" t="str">
        <x:v>J48</x:v>
      </x:c>
      <x:c r="CO15906" t="n">
        <x:f>IFERROR(IF(AND(TYPE('Workbook_Formula_Guard'!B1618)=TYPE(CN15906),ISBLANK('Workbook_Formula_Guard'!B1618)=ISBLANK(CN15906),EXACT('Workbook_Formula_Guard'!B1618,CN15906)),0,1),1)</x:f>
        <x:v>0</x:v>
      </x:c>
    </x:row>
    <x:row r="15907">
      <x:c r="CL15907" t="str">
        <x:v>Workbook_Formula_Guard</x:v>
      </x:c>
      <x:c r="CM15907" t="str">
        <x:v>C1618</x:v>
      </x:c>
      <x:c r="CN15907" t="str">
        <x:v>F:=A48&amp;"|"&amp;B48&amp;"|"&amp;C48</x:v>
      </x:c>
      <x:c r="CO15907" t="n">
        <x:f>IFERROR(IF(AND(TYPE('Workbook_Formula_Guard'!C1618)=TYPE(CN15907),ISBLANK('Workbook_Formula_Guard'!C1618)=ISBLANK(CN15907),EXACT('Workbook_Formula_Guard'!C1618,CN15907)),0,1),1)</x:f>
        <x:v>0</x:v>
      </x:c>
    </x:row>
    <x:row r="15908">
      <x:c r="CL15908" t="str">
        <x:v>Workbook_Formula_Guard</x:v>
      </x:c>
      <x:c r="CM15908" t="str">
        <x:v>A1619</x:v>
      </x:c>
      <x:c r="CN15908" t="str">
        <x:v>Rights_Evidence_Disposition</x:v>
      </x:c>
      <x:c r="CO15908" t="n">
        <x:f>IFERROR(IF(AND(TYPE('Workbook_Formula_Guard'!A1619)=TYPE(CN15908),ISBLANK('Workbook_Formula_Guard'!A1619)=ISBLANK(CN15908),EXACT('Workbook_Formula_Guard'!A1619,CN15908)),0,1),1)</x:f>
        <x:v>0</x:v>
      </x:c>
    </x:row>
    <x:row r="15909">
      <x:c r="CL15909" t="str">
        <x:v>Workbook_Formula_Guard</x:v>
      </x:c>
      <x:c r="CM15909" t="str">
        <x:v>B1619</x:v>
      </x:c>
      <x:c r="CN15909" t="str">
        <x:v>K48</x:v>
      </x:c>
      <x:c r="CO15909" t="n">
        <x:f>IFERROR(IF(AND(TYPE('Workbook_Formula_Guard'!B1619)=TYPE(CN15909),ISBLANK('Workbook_Formula_Guard'!B1619)=ISBLANK(CN15909),EXACT('Workbook_Formula_Guard'!B1619,CN15909)),0,1),1)</x:f>
        <x:v>0</x:v>
      </x:c>
    </x:row>
    <x:row r="15910">
      <x:c r="CL15910" t="str">
        <x:v>Workbook_Formula_Guard</x:v>
      </x:c>
      <x:c r="CM15910" t="str">
        <x:v>C1619</x:v>
      </x:c>
      <x:c r="CN15910" t="str">
        <x:v>F:=IF(AND(COUNTIF($J$2:$J$71,J48)=1,EXACT(A48,UPPER(A48)),EXACT(B48,UPPER(B48)),EXACT(C48,UPPER(C48)),COUNTIFS('Rights_Coverage'!$B$7:$B$76,A48,'Rights_Coverage'!$C$7:$C$76,B48,'Rights_Coverage'!$D$7:$D$76,C48)=1,OR(EXACT(E48,"EVIDENCE_BACKED_NO_MATERIAL_CHANGE"),EXACT(E48,"ESTIMATED")),LEN(TRIM(G48))&gt;0,LEN(TRIM(H48))&gt;0,LEN(TRIM(I48))&gt;0),1,0)</x:v>
      </x:c>
      <x:c r="CO15910" t="n">
        <x:f>IFERROR(IF(AND(TYPE('Workbook_Formula_Guard'!C1619)=TYPE(CN15910),ISBLANK('Workbook_Formula_Guard'!C1619)=ISBLANK(CN15910),EXACT('Workbook_Formula_Guard'!C1619,CN15910)),0,1),1)</x:f>
        <x:v>0</x:v>
      </x:c>
    </x:row>
    <x:row r="15911">
      <x:c r="CL15911" t="str">
        <x:v>Workbook_Formula_Guard</x:v>
      </x:c>
      <x:c r="CM15911" t="str">
        <x:v>A1620</x:v>
      </x:c>
      <x:c r="CN15911" t="str">
        <x:v>Rights_Evidence_Disposition</x:v>
      </x:c>
      <x:c r="CO15911" t="n">
        <x:f>IFERROR(IF(AND(TYPE('Workbook_Formula_Guard'!A1620)=TYPE(CN15911),ISBLANK('Workbook_Formula_Guard'!A1620)=ISBLANK(CN15911),EXACT('Workbook_Formula_Guard'!A1620,CN15911)),0,1),1)</x:f>
        <x:v>0</x:v>
      </x:c>
    </x:row>
    <x:row r="15912">
      <x:c r="CL15912" t="str">
        <x:v>Workbook_Formula_Guard</x:v>
      </x:c>
      <x:c r="CM15912" t="str">
        <x:v>B1620</x:v>
      </x:c>
      <x:c r="CN15912" t="str">
        <x:v>J49</x:v>
      </x:c>
      <x:c r="CO15912" t="n">
        <x:f>IFERROR(IF(AND(TYPE('Workbook_Formula_Guard'!B1620)=TYPE(CN15912),ISBLANK('Workbook_Formula_Guard'!B1620)=ISBLANK(CN15912),EXACT('Workbook_Formula_Guard'!B1620,CN15912)),0,1),1)</x:f>
        <x:v>0</x:v>
      </x:c>
    </x:row>
    <x:row r="15913">
      <x:c r="CL15913" t="str">
        <x:v>Workbook_Formula_Guard</x:v>
      </x:c>
      <x:c r="CM15913" t="str">
        <x:v>C1620</x:v>
      </x:c>
      <x:c r="CN15913" t="str">
        <x:v>F:=A49&amp;"|"&amp;B49&amp;"|"&amp;C49</x:v>
      </x:c>
      <x:c r="CO15913" t="n">
        <x:f>IFERROR(IF(AND(TYPE('Workbook_Formula_Guard'!C1620)=TYPE(CN15913),ISBLANK('Workbook_Formula_Guard'!C1620)=ISBLANK(CN15913),EXACT('Workbook_Formula_Guard'!C1620,CN15913)),0,1),1)</x:f>
        <x:v>0</x:v>
      </x:c>
    </x:row>
    <x:row r="15914">
      <x:c r="CL15914" t="str">
        <x:v>Workbook_Formula_Guard</x:v>
      </x:c>
      <x:c r="CM15914" t="str">
        <x:v>A1621</x:v>
      </x:c>
      <x:c r="CN15914" t="str">
        <x:v>Rights_Evidence_Disposition</x:v>
      </x:c>
      <x:c r="CO15914" t="n">
        <x:f>IFERROR(IF(AND(TYPE('Workbook_Formula_Guard'!A1621)=TYPE(CN15914),ISBLANK('Workbook_Formula_Guard'!A1621)=ISBLANK(CN15914),EXACT('Workbook_Formula_Guard'!A1621,CN15914)),0,1),1)</x:f>
        <x:v>0</x:v>
      </x:c>
    </x:row>
    <x:row r="15915">
      <x:c r="CL15915" t="str">
        <x:v>Workbook_Formula_Guard</x:v>
      </x:c>
      <x:c r="CM15915" t="str">
        <x:v>B1621</x:v>
      </x:c>
      <x:c r="CN15915" t="str">
        <x:v>K49</x:v>
      </x:c>
      <x:c r="CO15915" t="n">
        <x:f>IFERROR(IF(AND(TYPE('Workbook_Formula_Guard'!B1621)=TYPE(CN15915),ISBLANK('Workbook_Formula_Guard'!B1621)=ISBLANK(CN15915),EXACT('Workbook_Formula_Guard'!B1621,CN15915)),0,1),1)</x:f>
        <x:v>0</x:v>
      </x:c>
    </x:row>
    <x:row r="15916">
      <x:c r="CL15916" t="str">
        <x:v>Workbook_Formula_Guard</x:v>
      </x:c>
      <x:c r="CM15916" t="str">
        <x:v>C1621</x:v>
      </x:c>
      <x:c r="CN15916" t="str">
        <x:v>F:=IF(AND(COUNTIF($J$2:$J$71,J49)=1,EXACT(A49,UPPER(A49)),EXACT(B49,UPPER(B49)),EXACT(C49,UPPER(C49)),COUNTIFS('Rights_Coverage'!$B$7:$B$76,A49,'Rights_Coverage'!$C$7:$C$76,B49,'Rights_Coverage'!$D$7:$D$76,C49)=1,OR(EXACT(E49,"EVIDENCE_BACKED_NO_MATERIAL_CHANGE"),EXACT(E49,"ESTIMATED")),LEN(TRIM(G49))&gt;0,LEN(TRIM(H49))&gt;0,LEN(TRIM(I49))&gt;0),1,0)</x:v>
      </x:c>
      <x:c r="CO15916" t="n">
        <x:f>IFERROR(IF(AND(TYPE('Workbook_Formula_Guard'!C1621)=TYPE(CN15916),ISBLANK('Workbook_Formula_Guard'!C1621)=ISBLANK(CN15916),EXACT('Workbook_Formula_Guard'!C1621,CN15916)),0,1),1)</x:f>
        <x:v>0</x:v>
      </x:c>
    </x:row>
    <x:row r="15917">
      <x:c r="CL15917" t="str">
        <x:v>Workbook_Formula_Guard</x:v>
      </x:c>
      <x:c r="CM15917" t="str">
        <x:v>A1622</x:v>
      </x:c>
      <x:c r="CN15917" t="str">
        <x:v>Rights_Evidence_Disposition</x:v>
      </x:c>
      <x:c r="CO15917" t="n">
        <x:f>IFERROR(IF(AND(TYPE('Workbook_Formula_Guard'!A1622)=TYPE(CN15917),ISBLANK('Workbook_Formula_Guard'!A1622)=ISBLANK(CN15917),EXACT('Workbook_Formula_Guard'!A1622,CN15917)),0,1),1)</x:f>
        <x:v>0</x:v>
      </x:c>
    </x:row>
    <x:row r="15918">
      <x:c r="CL15918" t="str">
        <x:v>Workbook_Formula_Guard</x:v>
      </x:c>
      <x:c r="CM15918" t="str">
        <x:v>B1622</x:v>
      </x:c>
      <x:c r="CN15918" t="str">
        <x:v>J50</x:v>
      </x:c>
      <x:c r="CO15918" t="n">
        <x:f>IFERROR(IF(AND(TYPE('Workbook_Formula_Guard'!B1622)=TYPE(CN15918),ISBLANK('Workbook_Formula_Guard'!B1622)=ISBLANK(CN15918),EXACT('Workbook_Formula_Guard'!B1622,CN15918)),0,1),1)</x:f>
        <x:v>0</x:v>
      </x:c>
    </x:row>
    <x:row r="15919">
      <x:c r="CL15919" t="str">
        <x:v>Workbook_Formula_Guard</x:v>
      </x:c>
      <x:c r="CM15919" t="str">
        <x:v>C1622</x:v>
      </x:c>
      <x:c r="CN15919" t="str">
        <x:v>F:=A50&amp;"|"&amp;B50&amp;"|"&amp;C50</x:v>
      </x:c>
      <x:c r="CO15919" t="n">
        <x:f>IFERROR(IF(AND(TYPE('Workbook_Formula_Guard'!C1622)=TYPE(CN15919),ISBLANK('Workbook_Formula_Guard'!C1622)=ISBLANK(CN15919),EXACT('Workbook_Formula_Guard'!C1622,CN15919)),0,1),1)</x:f>
        <x:v>0</x:v>
      </x:c>
    </x:row>
    <x:row r="15920">
      <x:c r="CL15920" t="str">
        <x:v>Workbook_Formula_Guard</x:v>
      </x:c>
      <x:c r="CM15920" t="str">
        <x:v>A1623</x:v>
      </x:c>
      <x:c r="CN15920" t="str">
        <x:v>Rights_Evidence_Disposition</x:v>
      </x:c>
      <x:c r="CO15920" t="n">
        <x:f>IFERROR(IF(AND(TYPE('Workbook_Formula_Guard'!A1623)=TYPE(CN15920),ISBLANK('Workbook_Formula_Guard'!A1623)=ISBLANK(CN15920),EXACT('Workbook_Formula_Guard'!A1623,CN15920)),0,1),1)</x:f>
        <x:v>0</x:v>
      </x:c>
    </x:row>
    <x:row r="15921">
      <x:c r="CL15921" t="str">
        <x:v>Workbook_Formula_Guard</x:v>
      </x:c>
      <x:c r="CM15921" t="str">
        <x:v>B1623</x:v>
      </x:c>
      <x:c r="CN15921" t="str">
        <x:v>K50</x:v>
      </x:c>
      <x:c r="CO15921" t="n">
        <x:f>IFERROR(IF(AND(TYPE('Workbook_Formula_Guard'!B1623)=TYPE(CN15921),ISBLANK('Workbook_Formula_Guard'!B1623)=ISBLANK(CN15921),EXACT('Workbook_Formula_Guard'!B1623,CN15921)),0,1),1)</x:f>
        <x:v>0</x:v>
      </x:c>
    </x:row>
    <x:row r="15922">
      <x:c r="CL15922" t="str">
        <x:v>Workbook_Formula_Guard</x:v>
      </x:c>
      <x:c r="CM15922" t="str">
        <x:v>C1623</x:v>
      </x:c>
      <x:c r="CN15922" t="str">
        <x:v>F:=IF(AND(COUNTIF($J$2:$J$71,J50)=1,EXACT(A50,UPPER(A50)),EXACT(B50,UPPER(B50)),EXACT(C50,UPPER(C50)),COUNTIFS('Rights_Coverage'!$B$7:$B$76,A50,'Rights_Coverage'!$C$7:$C$76,B50,'Rights_Coverage'!$D$7:$D$76,C50)=1,OR(EXACT(E50,"EVIDENCE_BACKED_NO_MATERIAL_CHANGE"),EXACT(E50,"ESTIMATED")),LEN(TRIM(G50))&gt;0,LEN(TRIM(H50))&gt;0,LEN(TRIM(I50))&gt;0),1,0)</x:v>
      </x:c>
      <x:c r="CO15922" t="n">
        <x:f>IFERROR(IF(AND(TYPE('Workbook_Formula_Guard'!C1623)=TYPE(CN15922),ISBLANK('Workbook_Formula_Guard'!C1623)=ISBLANK(CN15922),EXACT('Workbook_Formula_Guard'!C1623,CN15922)),0,1),1)</x:f>
        <x:v>0</x:v>
      </x:c>
    </x:row>
    <x:row r="15923">
      <x:c r="CL15923" t="str">
        <x:v>Workbook_Formula_Guard</x:v>
      </x:c>
      <x:c r="CM15923" t="str">
        <x:v>A1624</x:v>
      </x:c>
      <x:c r="CN15923" t="str">
        <x:v>Rights_Evidence_Disposition</x:v>
      </x:c>
      <x:c r="CO15923" t="n">
        <x:f>IFERROR(IF(AND(TYPE('Workbook_Formula_Guard'!A1624)=TYPE(CN15923),ISBLANK('Workbook_Formula_Guard'!A1624)=ISBLANK(CN15923),EXACT('Workbook_Formula_Guard'!A1624,CN15923)),0,1),1)</x:f>
        <x:v>0</x:v>
      </x:c>
    </x:row>
    <x:row r="15924">
      <x:c r="CL15924" t="str">
        <x:v>Workbook_Formula_Guard</x:v>
      </x:c>
      <x:c r="CM15924" t="str">
        <x:v>B1624</x:v>
      </x:c>
      <x:c r="CN15924" t="str">
        <x:v>J51</x:v>
      </x:c>
      <x:c r="CO15924" t="n">
        <x:f>IFERROR(IF(AND(TYPE('Workbook_Formula_Guard'!B1624)=TYPE(CN15924),ISBLANK('Workbook_Formula_Guard'!B1624)=ISBLANK(CN15924),EXACT('Workbook_Formula_Guard'!B1624,CN15924)),0,1),1)</x:f>
        <x:v>0</x:v>
      </x:c>
    </x:row>
    <x:row r="15925">
      <x:c r="CL15925" t="str">
        <x:v>Workbook_Formula_Guard</x:v>
      </x:c>
      <x:c r="CM15925" t="str">
        <x:v>C1624</x:v>
      </x:c>
      <x:c r="CN15925" t="str">
        <x:v>F:=A51&amp;"|"&amp;B51&amp;"|"&amp;C51</x:v>
      </x:c>
      <x:c r="CO15925" t="n">
        <x:f>IFERROR(IF(AND(TYPE('Workbook_Formula_Guard'!C1624)=TYPE(CN15925),ISBLANK('Workbook_Formula_Guard'!C1624)=ISBLANK(CN15925),EXACT('Workbook_Formula_Guard'!C1624,CN15925)),0,1),1)</x:f>
        <x:v>0</x:v>
      </x:c>
    </x:row>
    <x:row r="15926">
      <x:c r="CL15926" t="str">
        <x:v>Workbook_Formula_Guard</x:v>
      </x:c>
      <x:c r="CM15926" t="str">
        <x:v>A1625</x:v>
      </x:c>
      <x:c r="CN15926" t="str">
        <x:v>Rights_Evidence_Disposition</x:v>
      </x:c>
      <x:c r="CO15926" t="n">
        <x:f>IFERROR(IF(AND(TYPE('Workbook_Formula_Guard'!A1625)=TYPE(CN15926),ISBLANK('Workbook_Formula_Guard'!A1625)=ISBLANK(CN15926),EXACT('Workbook_Formula_Guard'!A1625,CN15926)),0,1),1)</x:f>
        <x:v>0</x:v>
      </x:c>
    </x:row>
    <x:row r="15927">
      <x:c r="CL15927" t="str">
        <x:v>Workbook_Formula_Guard</x:v>
      </x:c>
      <x:c r="CM15927" t="str">
        <x:v>B1625</x:v>
      </x:c>
      <x:c r="CN15927" t="str">
        <x:v>K51</x:v>
      </x:c>
      <x:c r="CO15927" t="n">
        <x:f>IFERROR(IF(AND(TYPE('Workbook_Formula_Guard'!B1625)=TYPE(CN15927),ISBLANK('Workbook_Formula_Guard'!B1625)=ISBLANK(CN15927),EXACT('Workbook_Formula_Guard'!B1625,CN15927)),0,1),1)</x:f>
        <x:v>0</x:v>
      </x:c>
    </x:row>
    <x:row r="15928">
      <x:c r="CL15928" t="str">
        <x:v>Workbook_Formula_Guard</x:v>
      </x:c>
      <x:c r="CM15928" t="str">
        <x:v>C1625</x:v>
      </x:c>
      <x:c r="CN15928" t="str">
        <x:v>F:=IF(AND(COUNTIF($J$2:$J$71,J51)=1,EXACT(A51,UPPER(A51)),EXACT(B51,UPPER(B51)),EXACT(C51,UPPER(C51)),COUNTIFS('Rights_Coverage'!$B$7:$B$76,A51,'Rights_Coverage'!$C$7:$C$76,B51,'Rights_Coverage'!$D$7:$D$76,C51)=1,OR(EXACT(E51,"EVIDENCE_BACKED_NO_MATERIAL_CHANGE"),EXACT(E51,"ESTIMATED")),LEN(TRIM(G51))&gt;0,LEN(TRIM(H51))&gt;0,LEN(TRIM(I51))&gt;0),1,0)</x:v>
      </x:c>
      <x:c r="CO15928" t="n">
        <x:f>IFERROR(IF(AND(TYPE('Workbook_Formula_Guard'!C1625)=TYPE(CN15928),ISBLANK('Workbook_Formula_Guard'!C1625)=ISBLANK(CN15928),EXACT('Workbook_Formula_Guard'!C1625,CN15928)),0,1),1)</x:f>
        <x:v>0</x:v>
      </x:c>
    </x:row>
    <x:row r="15929">
      <x:c r="CL15929" t="str">
        <x:v>Workbook_Formula_Guard</x:v>
      </x:c>
      <x:c r="CM15929" t="str">
        <x:v>A1626</x:v>
      </x:c>
      <x:c r="CN15929" t="str">
        <x:v>Rights_Evidence_Disposition</x:v>
      </x:c>
      <x:c r="CO15929" t="n">
        <x:f>IFERROR(IF(AND(TYPE('Workbook_Formula_Guard'!A1626)=TYPE(CN15929),ISBLANK('Workbook_Formula_Guard'!A1626)=ISBLANK(CN15929),EXACT('Workbook_Formula_Guard'!A1626,CN15929)),0,1),1)</x:f>
        <x:v>0</x:v>
      </x:c>
    </x:row>
    <x:row r="15930">
      <x:c r="CL15930" t="str">
        <x:v>Workbook_Formula_Guard</x:v>
      </x:c>
      <x:c r="CM15930" t="str">
        <x:v>B1626</x:v>
      </x:c>
      <x:c r="CN15930" t="str">
        <x:v>J52</x:v>
      </x:c>
      <x:c r="CO15930" t="n">
        <x:f>IFERROR(IF(AND(TYPE('Workbook_Formula_Guard'!B1626)=TYPE(CN15930),ISBLANK('Workbook_Formula_Guard'!B1626)=ISBLANK(CN15930),EXACT('Workbook_Formula_Guard'!B1626,CN15930)),0,1),1)</x:f>
        <x:v>0</x:v>
      </x:c>
    </x:row>
    <x:row r="15931">
      <x:c r="CL15931" t="str">
        <x:v>Workbook_Formula_Guard</x:v>
      </x:c>
      <x:c r="CM15931" t="str">
        <x:v>C1626</x:v>
      </x:c>
      <x:c r="CN15931" t="str">
        <x:v>F:=A52&amp;"|"&amp;B52&amp;"|"&amp;C52</x:v>
      </x:c>
      <x:c r="CO15931" t="n">
        <x:f>IFERROR(IF(AND(TYPE('Workbook_Formula_Guard'!C1626)=TYPE(CN15931),ISBLANK('Workbook_Formula_Guard'!C1626)=ISBLANK(CN15931),EXACT('Workbook_Formula_Guard'!C1626,CN15931)),0,1),1)</x:f>
        <x:v>0</x:v>
      </x:c>
    </x:row>
    <x:row r="15932">
      <x:c r="CL15932" t="str">
        <x:v>Workbook_Formula_Guard</x:v>
      </x:c>
      <x:c r="CM15932" t="str">
        <x:v>A1627</x:v>
      </x:c>
      <x:c r="CN15932" t="str">
        <x:v>Rights_Evidence_Disposition</x:v>
      </x:c>
      <x:c r="CO15932" t="n">
        <x:f>IFERROR(IF(AND(TYPE('Workbook_Formula_Guard'!A1627)=TYPE(CN15932),ISBLANK('Workbook_Formula_Guard'!A1627)=ISBLANK(CN15932),EXACT('Workbook_Formula_Guard'!A1627,CN15932)),0,1),1)</x:f>
        <x:v>0</x:v>
      </x:c>
    </x:row>
    <x:row r="15933">
      <x:c r="CL15933" t="str">
        <x:v>Workbook_Formula_Guard</x:v>
      </x:c>
      <x:c r="CM15933" t="str">
        <x:v>B1627</x:v>
      </x:c>
      <x:c r="CN15933" t="str">
        <x:v>K52</x:v>
      </x:c>
      <x:c r="CO15933" t="n">
        <x:f>IFERROR(IF(AND(TYPE('Workbook_Formula_Guard'!B1627)=TYPE(CN15933),ISBLANK('Workbook_Formula_Guard'!B1627)=ISBLANK(CN15933),EXACT('Workbook_Formula_Guard'!B1627,CN15933)),0,1),1)</x:f>
        <x:v>0</x:v>
      </x:c>
    </x:row>
    <x:row r="15934">
      <x:c r="CL15934" t="str">
        <x:v>Workbook_Formula_Guard</x:v>
      </x:c>
      <x:c r="CM15934" t="str">
        <x:v>C1627</x:v>
      </x:c>
      <x:c r="CN15934" t="str">
        <x:v>F:=IF(AND(COUNTIF($J$2:$J$71,J52)=1,EXACT(A52,UPPER(A52)),EXACT(B52,UPPER(B52)),EXACT(C52,UPPER(C52)),COUNTIFS('Rights_Coverage'!$B$7:$B$76,A52,'Rights_Coverage'!$C$7:$C$76,B52,'Rights_Coverage'!$D$7:$D$76,C52)=1,OR(EXACT(E52,"EVIDENCE_BACKED_NO_MATERIAL_CHANGE"),EXACT(E52,"ESTIMATED")),LEN(TRIM(G52))&gt;0,LEN(TRIM(H52))&gt;0,LEN(TRIM(I52))&gt;0),1,0)</x:v>
      </x:c>
      <x:c r="CO15934" t="n">
        <x:f>IFERROR(IF(AND(TYPE('Workbook_Formula_Guard'!C1627)=TYPE(CN15934),ISBLANK('Workbook_Formula_Guard'!C1627)=ISBLANK(CN15934),EXACT('Workbook_Formula_Guard'!C1627,CN15934)),0,1),1)</x:f>
        <x:v>0</x:v>
      </x:c>
    </x:row>
    <x:row r="15935">
      <x:c r="CL15935" t="str">
        <x:v>Workbook_Formula_Guard</x:v>
      </x:c>
      <x:c r="CM15935" t="str">
        <x:v>A1628</x:v>
      </x:c>
      <x:c r="CN15935" t="str">
        <x:v>Rights_Evidence_Disposition</x:v>
      </x:c>
      <x:c r="CO15935" t="n">
        <x:f>IFERROR(IF(AND(TYPE('Workbook_Formula_Guard'!A1628)=TYPE(CN15935),ISBLANK('Workbook_Formula_Guard'!A1628)=ISBLANK(CN15935),EXACT('Workbook_Formula_Guard'!A1628,CN15935)),0,1),1)</x:f>
        <x:v>0</x:v>
      </x:c>
    </x:row>
    <x:row r="15936">
      <x:c r="CL15936" t="str">
        <x:v>Workbook_Formula_Guard</x:v>
      </x:c>
      <x:c r="CM15936" t="str">
        <x:v>B1628</x:v>
      </x:c>
      <x:c r="CN15936" t="str">
        <x:v>J53</x:v>
      </x:c>
      <x:c r="CO15936" t="n">
        <x:f>IFERROR(IF(AND(TYPE('Workbook_Formula_Guard'!B1628)=TYPE(CN15936),ISBLANK('Workbook_Formula_Guard'!B1628)=ISBLANK(CN15936),EXACT('Workbook_Formula_Guard'!B1628,CN15936)),0,1),1)</x:f>
        <x:v>0</x:v>
      </x:c>
    </x:row>
    <x:row r="15937">
      <x:c r="CL15937" t="str">
        <x:v>Workbook_Formula_Guard</x:v>
      </x:c>
      <x:c r="CM15937" t="str">
        <x:v>C1628</x:v>
      </x:c>
      <x:c r="CN15937" t="str">
        <x:v>F:=A53&amp;"|"&amp;B53&amp;"|"&amp;C53</x:v>
      </x:c>
      <x:c r="CO15937" t="n">
        <x:f>IFERROR(IF(AND(TYPE('Workbook_Formula_Guard'!C1628)=TYPE(CN15937),ISBLANK('Workbook_Formula_Guard'!C1628)=ISBLANK(CN15937),EXACT('Workbook_Formula_Guard'!C1628,CN15937)),0,1),1)</x:f>
        <x:v>0</x:v>
      </x:c>
    </x:row>
    <x:row r="15938">
      <x:c r="CL15938" t="str">
        <x:v>Workbook_Formula_Guard</x:v>
      </x:c>
      <x:c r="CM15938" t="str">
        <x:v>A1629</x:v>
      </x:c>
      <x:c r="CN15938" t="str">
        <x:v>Rights_Evidence_Disposition</x:v>
      </x:c>
      <x:c r="CO15938" t="n">
        <x:f>IFERROR(IF(AND(TYPE('Workbook_Formula_Guard'!A1629)=TYPE(CN15938),ISBLANK('Workbook_Formula_Guard'!A1629)=ISBLANK(CN15938),EXACT('Workbook_Formula_Guard'!A1629,CN15938)),0,1),1)</x:f>
        <x:v>0</x:v>
      </x:c>
    </x:row>
    <x:row r="15939">
      <x:c r="CL15939" t="str">
        <x:v>Workbook_Formula_Guard</x:v>
      </x:c>
      <x:c r="CM15939" t="str">
        <x:v>B1629</x:v>
      </x:c>
      <x:c r="CN15939" t="str">
        <x:v>K53</x:v>
      </x:c>
      <x:c r="CO15939" t="n">
        <x:f>IFERROR(IF(AND(TYPE('Workbook_Formula_Guard'!B1629)=TYPE(CN15939),ISBLANK('Workbook_Formula_Guard'!B1629)=ISBLANK(CN15939),EXACT('Workbook_Formula_Guard'!B1629,CN15939)),0,1),1)</x:f>
        <x:v>0</x:v>
      </x:c>
    </x:row>
    <x:row r="15940">
      <x:c r="CL15940" t="str">
        <x:v>Workbook_Formula_Guard</x:v>
      </x:c>
      <x:c r="CM15940" t="str">
        <x:v>C1629</x:v>
      </x:c>
      <x:c r="CN15940" t="str">
        <x:v>F:=IF(AND(COUNTIF($J$2:$J$71,J53)=1,EXACT(A53,UPPER(A53)),EXACT(B53,UPPER(B53)),EXACT(C53,UPPER(C53)),COUNTIFS('Rights_Coverage'!$B$7:$B$76,A53,'Rights_Coverage'!$C$7:$C$76,B53,'Rights_Coverage'!$D$7:$D$76,C53)=1,OR(EXACT(E53,"EVIDENCE_BACKED_NO_MATERIAL_CHANGE"),EXACT(E53,"ESTIMATED")),LEN(TRIM(G53))&gt;0,LEN(TRIM(H53))&gt;0,LEN(TRIM(I53))&gt;0),1,0)</x:v>
      </x:c>
      <x:c r="CO15940" t="n">
        <x:f>IFERROR(IF(AND(TYPE('Workbook_Formula_Guard'!C1629)=TYPE(CN15940),ISBLANK('Workbook_Formula_Guard'!C1629)=ISBLANK(CN15940),EXACT('Workbook_Formula_Guard'!C1629,CN15940)),0,1),1)</x:f>
        <x:v>0</x:v>
      </x:c>
    </x:row>
    <x:row r="15941">
      <x:c r="CL15941" t="str">
        <x:v>Workbook_Formula_Guard</x:v>
      </x:c>
      <x:c r="CM15941" t="str">
        <x:v>A1630</x:v>
      </x:c>
      <x:c r="CN15941" t="str">
        <x:v>Rights_Evidence_Disposition</x:v>
      </x:c>
      <x:c r="CO15941" t="n">
        <x:f>IFERROR(IF(AND(TYPE('Workbook_Formula_Guard'!A1630)=TYPE(CN15941),ISBLANK('Workbook_Formula_Guard'!A1630)=ISBLANK(CN15941),EXACT('Workbook_Formula_Guard'!A1630,CN15941)),0,1),1)</x:f>
        <x:v>0</x:v>
      </x:c>
    </x:row>
    <x:row r="15942">
      <x:c r="CL15942" t="str">
        <x:v>Workbook_Formula_Guard</x:v>
      </x:c>
      <x:c r="CM15942" t="str">
        <x:v>B1630</x:v>
      </x:c>
      <x:c r="CN15942" t="str">
        <x:v>J54</x:v>
      </x:c>
      <x:c r="CO15942" t="n">
        <x:f>IFERROR(IF(AND(TYPE('Workbook_Formula_Guard'!B1630)=TYPE(CN15942),ISBLANK('Workbook_Formula_Guard'!B1630)=ISBLANK(CN15942),EXACT('Workbook_Formula_Guard'!B1630,CN15942)),0,1),1)</x:f>
        <x:v>0</x:v>
      </x:c>
    </x:row>
    <x:row r="15943">
      <x:c r="CL15943" t="str">
        <x:v>Workbook_Formula_Guard</x:v>
      </x:c>
      <x:c r="CM15943" t="str">
        <x:v>C1630</x:v>
      </x:c>
      <x:c r="CN15943" t="str">
        <x:v>F:=A54&amp;"|"&amp;B54&amp;"|"&amp;C54</x:v>
      </x:c>
      <x:c r="CO15943" t="n">
        <x:f>IFERROR(IF(AND(TYPE('Workbook_Formula_Guard'!C1630)=TYPE(CN15943),ISBLANK('Workbook_Formula_Guard'!C1630)=ISBLANK(CN15943),EXACT('Workbook_Formula_Guard'!C1630,CN15943)),0,1),1)</x:f>
        <x:v>0</x:v>
      </x:c>
    </x:row>
    <x:row r="15944">
      <x:c r="CL15944" t="str">
        <x:v>Workbook_Formula_Guard</x:v>
      </x:c>
      <x:c r="CM15944" t="str">
        <x:v>A1631</x:v>
      </x:c>
      <x:c r="CN15944" t="str">
        <x:v>Rights_Evidence_Disposition</x:v>
      </x:c>
      <x:c r="CO15944" t="n">
        <x:f>IFERROR(IF(AND(TYPE('Workbook_Formula_Guard'!A1631)=TYPE(CN15944),ISBLANK('Workbook_Formula_Guard'!A1631)=ISBLANK(CN15944),EXACT('Workbook_Formula_Guard'!A1631,CN15944)),0,1),1)</x:f>
        <x:v>0</x:v>
      </x:c>
    </x:row>
    <x:row r="15945">
      <x:c r="CL15945" t="str">
        <x:v>Workbook_Formula_Guard</x:v>
      </x:c>
      <x:c r="CM15945" t="str">
        <x:v>B1631</x:v>
      </x:c>
      <x:c r="CN15945" t="str">
        <x:v>K54</x:v>
      </x:c>
      <x:c r="CO15945" t="n">
        <x:f>IFERROR(IF(AND(TYPE('Workbook_Formula_Guard'!B1631)=TYPE(CN15945),ISBLANK('Workbook_Formula_Guard'!B1631)=ISBLANK(CN15945),EXACT('Workbook_Formula_Guard'!B1631,CN15945)),0,1),1)</x:f>
        <x:v>0</x:v>
      </x:c>
    </x:row>
    <x:row r="15946">
      <x:c r="CL15946" t="str">
        <x:v>Workbook_Formula_Guard</x:v>
      </x:c>
      <x:c r="CM15946" t="str">
        <x:v>C1631</x:v>
      </x:c>
      <x:c r="CN15946" t="str">
        <x:v>F:=IF(AND(COUNTIF($J$2:$J$71,J54)=1,EXACT(A54,UPPER(A54)),EXACT(B54,UPPER(B54)),EXACT(C54,UPPER(C54)),COUNTIFS('Rights_Coverage'!$B$7:$B$76,A54,'Rights_Coverage'!$C$7:$C$76,B54,'Rights_Coverage'!$D$7:$D$76,C54)=1,OR(EXACT(E54,"EVIDENCE_BACKED_NO_MATERIAL_CHANGE"),EXACT(E54,"ESTIMATED")),LEN(TRIM(G54))&gt;0,LEN(TRIM(H54))&gt;0,LEN(TRIM(I54))&gt;0),1,0)</x:v>
      </x:c>
      <x:c r="CO15946" t="n">
        <x:f>IFERROR(IF(AND(TYPE('Workbook_Formula_Guard'!C1631)=TYPE(CN15946),ISBLANK('Workbook_Formula_Guard'!C1631)=ISBLANK(CN15946),EXACT('Workbook_Formula_Guard'!C1631,CN15946)),0,1),1)</x:f>
        <x:v>0</x:v>
      </x:c>
    </x:row>
    <x:row r="15947">
      <x:c r="CL15947" t="str">
        <x:v>Workbook_Formula_Guard</x:v>
      </x:c>
      <x:c r="CM15947" t="str">
        <x:v>A1632</x:v>
      </x:c>
      <x:c r="CN15947" t="str">
        <x:v>Rights_Evidence_Disposition</x:v>
      </x:c>
      <x:c r="CO15947" t="n">
        <x:f>IFERROR(IF(AND(TYPE('Workbook_Formula_Guard'!A1632)=TYPE(CN15947),ISBLANK('Workbook_Formula_Guard'!A1632)=ISBLANK(CN15947),EXACT('Workbook_Formula_Guard'!A1632,CN15947)),0,1),1)</x:f>
        <x:v>0</x:v>
      </x:c>
    </x:row>
    <x:row r="15948">
      <x:c r="CL15948" t="str">
        <x:v>Workbook_Formula_Guard</x:v>
      </x:c>
      <x:c r="CM15948" t="str">
        <x:v>B1632</x:v>
      </x:c>
      <x:c r="CN15948" t="str">
        <x:v>J55</x:v>
      </x:c>
      <x:c r="CO15948" t="n">
        <x:f>IFERROR(IF(AND(TYPE('Workbook_Formula_Guard'!B1632)=TYPE(CN15948),ISBLANK('Workbook_Formula_Guard'!B1632)=ISBLANK(CN15948),EXACT('Workbook_Formula_Guard'!B1632,CN15948)),0,1),1)</x:f>
        <x:v>0</x:v>
      </x:c>
    </x:row>
    <x:row r="15949">
      <x:c r="CL15949" t="str">
        <x:v>Workbook_Formula_Guard</x:v>
      </x:c>
      <x:c r="CM15949" t="str">
        <x:v>C1632</x:v>
      </x:c>
      <x:c r="CN15949" t="str">
        <x:v>F:=A55&amp;"|"&amp;B55&amp;"|"&amp;C55</x:v>
      </x:c>
      <x:c r="CO15949" t="n">
        <x:f>IFERROR(IF(AND(TYPE('Workbook_Formula_Guard'!C1632)=TYPE(CN15949),ISBLANK('Workbook_Formula_Guard'!C1632)=ISBLANK(CN15949),EXACT('Workbook_Formula_Guard'!C1632,CN15949)),0,1),1)</x:f>
        <x:v>0</x:v>
      </x:c>
    </x:row>
    <x:row r="15950">
      <x:c r="CL15950" t="str">
        <x:v>Workbook_Formula_Guard</x:v>
      </x:c>
      <x:c r="CM15950" t="str">
        <x:v>A1633</x:v>
      </x:c>
      <x:c r="CN15950" t="str">
        <x:v>Rights_Evidence_Disposition</x:v>
      </x:c>
      <x:c r="CO15950" t="n">
        <x:f>IFERROR(IF(AND(TYPE('Workbook_Formula_Guard'!A1633)=TYPE(CN15950),ISBLANK('Workbook_Formula_Guard'!A1633)=ISBLANK(CN15950),EXACT('Workbook_Formula_Guard'!A1633,CN15950)),0,1),1)</x:f>
        <x:v>0</x:v>
      </x:c>
    </x:row>
    <x:row r="15951">
      <x:c r="CL15951" t="str">
        <x:v>Workbook_Formula_Guard</x:v>
      </x:c>
      <x:c r="CM15951" t="str">
        <x:v>B1633</x:v>
      </x:c>
      <x:c r="CN15951" t="str">
        <x:v>K55</x:v>
      </x:c>
      <x:c r="CO15951" t="n">
        <x:f>IFERROR(IF(AND(TYPE('Workbook_Formula_Guard'!B1633)=TYPE(CN15951),ISBLANK('Workbook_Formula_Guard'!B1633)=ISBLANK(CN15951),EXACT('Workbook_Formula_Guard'!B1633,CN15951)),0,1),1)</x:f>
        <x:v>0</x:v>
      </x:c>
    </x:row>
    <x:row r="15952">
      <x:c r="CL15952" t="str">
        <x:v>Workbook_Formula_Guard</x:v>
      </x:c>
      <x:c r="CM15952" t="str">
        <x:v>C1633</x:v>
      </x:c>
      <x:c r="CN15952" t="str">
        <x:v>F:=IF(AND(COUNTIF($J$2:$J$71,J55)=1,EXACT(A55,UPPER(A55)),EXACT(B55,UPPER(B55)),EXACT(C55,UPPER(C55)),COUNTIFS('Rights_Coverage'!$B$7:$B$76,A55,'Rights_Coverage'!$C$7:$C$76,B55,'Rights_Coverage'!$D$7:$D$76,C55)=1,OR(EXACT(E55,"EVIDENCE_BACKED_NO_MATERIAL_CHANGE"),EXACT(E55,"ESTIMATED")),LEN(TRIM(G55))&gt;0,LEN(TRIM(H55))&gt;0,LEN(TRIM(I55))&gt;0),1,0)</x:v>
      </x:c>
      <x:c r="CO15952" t="n">
        <x:f>IFERROR(IF(AND(TYPE('Workbook_Formula_Guard'!C1633)=TYPE(CN15952),ISBLANK('Workbook_Formula_Guard'!C1633)=ISBLANK(CN15952),EXACT('Workbook_Formula_Guard'!C1633,CN15952)),0,1),1)</x:f>
        <x:v>0</x:v>
      </x:c>
    </x:row>
    <x:row r="15953">
      <x:c r="CL15953" t="str">
        <x:v>Workbook_Formula_Guard</x:v>
      </x:c>
      <x:c r="CM15953" t="str">
        <x:v>A1634</x:v>
      </x:c>
      <x:c r="CN15953" t="str">
        <x:v>Rights_Evidence_Disposition</x:v>
      </x:c>
      <x:c r="CO15953" t="n">
        <x:f>IFERROR(IF(AND(TYPE('Workbook_Formula_Guard'!A1634)=TYPE(CN15953),ISBLANK('Workbook_Formula_Guard'!A1634)=ISBLANK(CN15953),EXACT('Workbook_Formula_Guard'!A1634,CN15953)),0,1),1)</x:f>
        <x:v>0</x:v>
      </x:c>
    </x:row>
    <x:row r="15954">
      <x:c r="CL15954" t="str">
        <x:v>Workbook_Formula_Guard</x:v>
      </x:c>
      <x:c r="CM15954" t="str">
        <x:v>B1634</x:v>
      </x:c>
      <x:c r="CN15954" t="str">
        <x:v>J56</x:v>
      </x:c>
      <x:c r="CO15954" t="n">
        <x:f>IFERROR(IF(AND(TYPE('Workbook_Formula_Guard'!B1634)=TYPE(CN15954),ISBLANK('Workbook_Formula_Guard'!B1634)=ISBLANK(CN15954),EXACT('Workbook_Formula_Guard'!B1634,CN15954)),0,1),1)</x:f>
        <x:v>0</x:v>
      </x:c>
    </x:row>
    <x:row r="15955">
      <x:c r="CL15955" t="str">
        <x:v>Workbook_Formula_Guard</x:v>
      </x:c>
      <x:c r="CM15955" t="str">
        <x:v>C1634</x:v>
      </x:c>
      <x:c r="CN15955" t="str">
        <x:v>F:=A56&amp;"|"&amp;B56&amp;"|"&amp;C56</x:v>
      </x:c>
      <x:c r="CO15955" t="n">
        <x:f>IFERROR(IF(AND(TYPE('Workbook_Formula_Guard'!C1634)=TYPE(CN15955),ISBLANK('Workbook_Formula_Guard'!C1634)=ISBLANK(CN15955),EXACT('Workbook_Formula_Guard'!C1634,CN15955)),0,1),1)</x:f>
        <x:v>0</x:v>
      </x:c>
    </x:row>
    <x:row r="15956">
      <x:c r="CL15956" t="str">
        <x:v>Workbook_Formula_Guard</x:v>
      </x:c>
      <x:c r="CM15956" t="str">
        <x:v>A1635</x:v>
      </x:c>
      <x:c r="CN15956" t="str">
        <x:v>Rights_Evidence_Disposition</x:v>
      </x:c>
      <x:c r="CO15956" t="n">
        <x:f>IFERROR(IF(AND(TYPE('Workbook_Formula_Guard'!A1635)=TYPE(CN15956),ISBLANK('Workbook_Formula_Guard'!A1635)=ISBLANK(CN15956),EXACT('Workbook_Formula_Guard'!A1635,CN15956)),0,1),1)</x:f>
        <x:v>0</x:v>
      </x:c>
    </x:row>
    <x:row r="15957">
      <x:c r="CL15957" t="str">
        <x:v>Workbook_Formula_Guard</x:v>
      </x:c>
      <x:c r="CM15957" t="str">
        <x:v>B1635</x:v>
      </x:c>
      <x:c r="CN15957" t="str">
        <x:v>K56</x:v>
      </x:c>
      <x:c r="CO15957" t="n">
        <x:f>IFERROR(IF(AND(TYPE('Workbook_Formula_Guard'!B1635)=TYPE(CN15957),ISBLANK('Workbook_Formula_Guard'!B1635)=ISBLANK(CN15957),EXACT('Workbook_Formula_Guard'!B1635,CN15957)),0,1),1)</x:f>
        <x:v>0</x:v>
      </x:c>
    </x:row>
    <x:row r="15958">
      <x:c r="CL15958" t="str">
        <x:v>Workbook_Formula_Guard</x:v>
      </x:c>
      <x:c r="CM15958" t="str">
        <x:v>C1635</x:v>
      </x:c>
      <x:c r="CN15958" t="str">
        <x:v>F:=IF(AND(COUNTIF($J$2:$J$71,J56)=1,EXACT(A56,UPPER(A56)),EXACT(B56,UPPER(B56)),EXACT(C56,UPPER(C56)),COUNTIFS('Rights_Coverage'!$B$7:$B$76,A56,'Rights_Coverage'!$C$7:$C$76,B56,'Rights_Coverage'!$D$7:$D$76,C56)=1,OR(EXACT(E56,"EVIDENCE_BACKED_NO_MATERIAL_CHANGE"),EXACT(E56,"ESTIMATED")),LEN(TRIM(G56))&gt;0,LEN(TRIM(H56))&gt;0,LEN(TRIM(I56))&gt;0),1,0)</x:v>
      </x:c>
      <x:c r="CO15958" t="n">
        <x:f>IFERROR(IF(AND(TYPE('Workbook_Formula_Guard'!C1635)=TYPE(CN15958),ISBLANK('Workbook_Formula_Guard'!C1635)=ISBLANK(CN15958),EXACT('Workbook_Formula_Guard'!C1635,CN15958)),0,1),1)</x:f>
        <x:v>0</x:v>
      </x:c>
    </x:row>
    <x:row r="15959">
      <x:c r="CL15959" t="str">
        <x:v>Workbook_Formula_Guard</x:v>
      </x:c>
      <x:c r="CM15959" t="str">
        <x:v>A1636</x:v>
      </x:c>
      <x:c r="CN15959" t="str">
        <x:v>Rights_Evidence_Disposition</x:v>
      </x:c>
      <x:c r="CO15959" t="n">
        <x:f>IFERROR(IF(AND(TYPE('Workbook_Formula_Guard'!A1636)=TYPE(CN15959),ISBLANK('Workbook_Formula_Guard'!A1636)=ISBLANK(CN15959),EXACT('Workbook_Formula_Guard'!A1636,CN15959)),0,1),1)</x:f>
        <x:v>0</x:v>
      </x:c>
    </x:row>
    <x:row r="15960">
      <x:c r="CL15960" t="str">
        <x:v>Workbook_Formula_Guard</x:v>
      </x:c>
      <x:c r="CM15960" t="str">
        <x:v>B1636</x:v>
      </x:c>
      <x:c r="CN15960" t="str">
        <x:v>J57</x:v>
      </x:c>
      <x:c r="CO15960" t="n">
        <x:f>IFERROR(IF(AND(TYPE('Workbook_Formula_Guard'!B1636)=TYPE(CN15960),ISBLANK('Workbook_Formula_Guard'!B1636)=ISBLANK(CN15960),EXACT('Workbook_Formula_Guard'!B1636,CN15960)),0,1),1)</x:f>
        <x:v>0</x:v>
      </x:c>
    </x:row>
    <x:row r="15961">
      <x:c r="CL15961" t="str">
        <x:v>Workbook_Formula_Guard</x:v>
      </x:c>
      <x:c r="CM15961" t="str">
        <x:v>C1636</x:v>
      </x:c>
      <x:c r="CN15961" t="str">
        <x:v>F:=A57&amp;"|"&amp;B57&amp;"|"&amp;C57</x:v>
      </x:c>
      <x:c r="CO15961" t="n">
        <x:f>IFERROR(IF(AND(TYPE('Workbook_Formula_Guard'!C1636)=TYPE(CN15961),ISBLANK('Workbook_Formula_Guard'!C1636)=ISBLANK(CN15961),EXACT('Workbook_Formula_Guard'!C1636,CN15961)),0,1),1)</x:f>
        <x:v>0</x:v>
      </x:c>
    </x:row>
    <x:row r="15962">
      <x:c r="CL15962" t="str">
        <x:v>Workbook_Formula_Guard</x:v>
      </x:c>
      <x:c r="CM15962" t="str">
        <x:v>A1637</x:v>
      </x:c>
      <x:c r="CN15962" t="str">
        <x:v>Rights_Evidence_Disposition</x:v>
      </x:c>
      <x:c r="CO15962" t="n">
        <x:f>IFERROR(IF(AND(TYPE('Workbook_Formula_Guard'!A1637)=TYPE(CN15962),ISBLANK('Workbook_Formula_Guard'!A1637)=ISBLANK(CN15962),EXACT('Workbook_Formula_Guard'!A1637,CN15962)),0,1),1)</x:f>
        <x:v>0</x:v>
      </x:c>
    </x:row>
    <x:row r="15963">
      <x:c r="CL15963" t="str">
        <x:v>Workbook_Formula_Guard</x:v>
      </x:c>
      <x:c r="CM15963" t="str">
        <x:v>B1637</x:v>
      </x:c>
      <x:c r="CN15963" t="str">
        <x:v>K57</x:v>
      </x:c>
      <x:c r="CO15963" t="n">
        <x:f>IFERROR(IF(AND(TYPE('Workbook_Formula_Guard'!B1637)=TYPE(CN15963),ISBLANK('Workbook_Formula_Guard'!B1637)=ISBLANK(CN15963),EXACT('Workbook_Formula_Guard'!B1637,CN15963)),0,1),1)</x:f>
        <x:v>0</x:v>
      </x:c>
    </x:row>
    <x:row r="15964">
      <x:c r="CL15964" t="str">
        <x:v>Workbook_Formula_Guard</x:v>
      </x:c>
      <x:c r="CM15964" t="str">
        <x:v>C1637</x:v>
      </x:c>
      <x:c r="CN15964" t="str">
        <x:v>F:=IF(AND(COUNTIF($J$2:$J$71,J57)=1,EXACT(A57,UPPER(A57)),EXACT(B57,UPPER(B57)),EXACT(C57,UPPER(C57)),COUNTIFS('Rights_Coverage'!$B$7:$B$76,A57,'Rights_Coverage'!$C$7:$C$76,B57,'Rights_Coverage'!$D$7:$D$76,C57)=1,OR(EXACT(E57,"EVIDENCE_BACKED_NO_MATERIAL_CHANGE"),EXACT(E57,"ESTIMATED")),LEN(TRIM(G57))&gt;0,LEN(TRIM(H57))&gt;0,LEN(TRIM(I57))&gt;0),1,0)</x:v>
      </x:c>
      <x:c r="CO15964" t="n">
        <x:f>IFERROR(IF(AND(TYPE('Workbook_Formula_Guard'!C1637)=TYPE(CN15964),ISBLANK('Workbook_Formula_Guard'!C1637)=ISBLANK(CN15964),EXACT('Workbook_Formula_Guard'!C1637,CN15964)),0,1),1)</x:f>
        <x:v>0</x:v>
      </x:c>
    </x:row>
    <x:row r="15965">
      <x:c r="CL15965" t="str">
        <x:v>Workbook_Formula_Guard</x:v>
      </x:c>
      <x:c r="CM15965" t="str">
        <x:v>A1638</x:v>
      </x:c>
      <x:c r="CN15965" t="str">
        <x:v>Rights_Evidence_Disposition</x:v>
      </x:c>
      <x:c r="CO15965" t="n">
        <x:f>IFERROR(IF(AND(TYPE('Workbook_Formula_Guard'!A1638)=TYPE(CN15965),ISBLANK('Workbook_Formula_Guard'!A1638)=ISBLANK(CN15965),EXACT('Workbook_Formula_Guard'!A1638,CN15965)),0,1),1)</x:f>
        <x:v>0</x:v>
      </x:c>
    </x:row>
    <x:row r="15966">
      <x:c r="CL15966" t="str">
        <x:v>Workbook_Formula_Guard</x:v>
      </x:c>
      <x:c r="CM15966" t="str">
        <x:v>B1638</x:v>
      </x:c>
      <x:c r="CN15966" t="str">
        <x:v>J58</x:v>
      </x:c>
      <x:c r="CO15966" t="n">
        <x:f>IFERROR(IF(AND(TYPE('Workbook_Formula_Guard'!B1638)=TYPE(CN15966),ISBLANK('Workbook_Formula_Guard'!B1638)=ISBLANK(CN15966),EXACT('Workbook_Formula_Guard'!B1638,CN15966)),0,1),1)</x:f>
        <x:v>0</x:v>
      </x:c>
    </x:row>
    <x:row r="15967">
      <x:c r="CL15967" t="str">
        <x:v>Workbook_Formula_Guard</x:v>
      </x:c>
      <x:c r="CM15967" t="str">
        <x:v>C1638</x:v>
      </x:c>
      <x:c r="CN15967" t="str">
        <x:v>F:=A58&amp;"|"&amp;B58&amp;"|"&amp;C58</x:v>
      </x:c>
      <x:c r="CO15967" t="n">
        <x:f>IFERROR(IF(AND(TYPE('Workbook_Formula_Guard'!C1638)=TYPE(CN15967),ISBLANK('Workbook_Formula_Guard'!C1638)=ISBLANK(CN15967),EXACT('Workbook_Formula_Guard'!C1638,CN15967)),0,1),1)</x:f>
        <x:v>0</x:v>
      </x:c>
    </x:row>
    <x:row r="15968">
      <x:c r="CL15968" t="str">
        <x:v>Workbook_Formula_Guard</x:v>
      </x:c>
      <x:c r="CM15968" t="str">
        <x:v>A1639</x:v>
      </x:c>
      <x:c r="CN15968" t="str">
        <x:v>Rights_Evidence_Disposition</x:v>
      </x:c>
      <x:c r="CO15968" t="n">
        <x:f>IFERROR(IF(AND(TYPE('Workbook_Formula_Guard'!A1639)=TYPE(CN15968),ISBLANK('Workbook_Formula_Guard'!A1639)=ISBLANK(CN15968),EXACT('Workbook_Formula_Guard'!A1639,CN15968)),0,1),1)</x:f>
        <x:v>0</x:v>
      </x:c>
    </x:row>
    <x:row r="15969">
      <x:c r="CL15969" t="str">
        <x:v>Workbook_Formula_Guard</x:v>
      </x:c>
      <x:c r="CM15969" t="str">
        <x:v>B1639</x:v>
      </x:c>
      <x:c r="CN15969" t="str">
        <x:v>K58</x:v>
      </x:c>
      <x:c r="CO15969" t="n">
        <x:f>IFERROR(IF(AND(TYPE('Workbook_Formula_Guard'!B1639)=TYPE(CN15969),ISBLANK('Workbook_Formula_Guard'!B1639)=ISBLANK(CN15969),EXACT('Workbook_Formula_Guard'!B1639,CN15969)),0,1),1)</x:f>
        <x:v>0</x:v>
      </x:c>
    </x:row>
    <x:row r="15970">
      <x:c r="CL15970" t="str">
        <x:v>Workbook_Formula_Guard</x:v>
      </x:c>
      <x:c r="CM15970" t="str">
        <x:v>C1639</x:v>
      </x:c>
      <x:c r="CN15970" t="str">
        <x:v>F:=IF(AND(COUNTIF($J$2:$J$71,J58)=1,EXACT(A58,UPPER(A58)),EXACT(B58,UPPER(B58)),EXACT(C58,UPPER(C58)),COUNTIFS('Rights_Coverage'!$B$7:$B$76,A58,'Rights_Coverage'!$C$7:$C$76,B58,'Rights_Coverage'!$D$7:$D$76,C58)=1,OR(EXACT(E58,"EVIDENCE_BACKED_NO_MATERIAL_CHANGE"),EXACT(E58,"ESTIMATED")),LEN(TRIM(G58))&gt;0,LEN(TRIM(H58))&gt;0,LEN(TRIM(I58))&gt;0),1,0)</x:v>
      </x:c>
      <x:c r="CO15970" t="n">
        <x:f>IFERROR(IF(AND(TYPE('Workbook_Formula_Guard'!C1639)=TYPE(CN15970),ISBLANK('Workbook_Formula_Guard'!C1639)=ISBLANK(CN15970),EXACT('Workbook_Formula_Guard'!C1639,CN15970)),0,1),1)</x:f>
        <x:v>0</x:v>
      </x:c>
    </x:row>
    <x:row r="15971">
      <x:c r="CL15971" t="str">
        <x:v>Workbook_Formula_Guard</x:v>
      </x:c>
      <x:c r="CM15971" t="str">
        <x:v>A1640</x:v>
      </x:c>
      <x:c r="CN15971" t="str">
        <x:v>Rights_Evidence_Disposition</x:v>
      </x:c>
      <x:c r="CO15971" t="n">
        <x:f>IFERROR(IF(AND(TYPE('Workbook_Formula_Guard'!A1640)=TYPE(CN15971),ISBLANK('Workbook_Formula_Guard'!A1640)=ISBLANK(CN15971),EXACT('Workbook_Formula_Guard'!A1640,CN15971)),0,1),1)</x:f>
        <x:v>0</x:v>
      </x:c>
    </x:row>
    <x:row r="15972">
      <x:c r="CL15972" t="str">
        <x:v>Workbook_Formula_Guard</x:v>
      </x:c>
      <x:c r="CM15972" t="str">
        <x:v>B1640</x:v>
      </x:c>
      <x:c r="CN15972" t="str">
        <x:v>J59</x:v>
      </x:c>
      <x:c r="CO15972" t="n">
        <x:f>IFERROR(IF(AND(TYPE('Workbook_Formula_Guard'!B1640)=TYPE(CN15972),ISBLANK('Workbook_Formula_Guard'!B1640)=ISBLANK(CN15972),EXACT('Workbook_Formula_Guard'!B1640,CN15972)),0,1),1)</x:f>
        <x:v>0</x:v>
      </x:c>
    </x:row>
    <x:row r="15973">
      <x:c r="CL15973" t="str">
        <x:v>Workbook_Formula_Guard</x:v>
      </x:c>
      <x:c r="CM15973" t="str">
        <x:v>C1640</x:v>
      </x:c>
      <x:c r="CN15973" t="str">
        <x:v>F:=A59&amp;"|"&amp;B59&amp;"|"&amp;C59</x:v>
      </x:c>
      <x:c r="CO15973" t="n">
        <x:f>IFERROR(IF(AND(TYPE('Workbook_Formula_Guard'!C1640)=TYPE(CN15973),ISBLANK('Workbook_Formula_Guard'!C1640)=ISBLANK(CN15973),EXACT('Workbook_Formula_Guard'!C1640,CN15973)),0,1),1)</x:f>
        <x:v>0</x:v>
      </x:c>
    </x:row>
    <x:row r="15974">
      <x:c r="CL15974" t="str">
        <x:v>Workbook_Formula_Guard</x:v>
      </x:c>
      <x:c r="CM15974" t="str">
        <x:v>A1641</x:v>
      </x:c>
      <x:c r="CN15974" t="str">
        <x:v>Rights_Evidence_Disposition</x:v>
      </x:c>
      <x:c r="CO15974" t="n">
        <x:f>IFERROR(IF(AND(TYPE('Workbook_Formula_Guard'!A1641)=TYPE(CN15974),ISBLANK('Workbook_Formula_Guard'!A1641)=ISBLANK(CN15974),EXACT('Workbook_Formula_Guard'!A1641,CN15974)),0,1),1)</x:f>
        <x:v>0</x:v>
      </x:c>
    </x:row>
    <x:row r="15975">
      <x:c r="CL15975" t="str">
        <x:v>Workbook_Formula_Guard</x:v>
      </x:c>
      <x:c r="CM15975" t="str">
        <x:v>B1641</x:v>
      </x:c>
      <x:c r="CN15975" t="str">
        <x:v>K59</x:v>
      </x:c>
      <x:c r="CO15975" t="n">
        <x:f>IFERROR(IF(AND(TYPE('Workbook_Formula_Guard'!B1641)=TYPE(CN15975),ISBLANK('Workbook_Formula_Guard'!B1641)=ISBLANK(CN15975),EXACT('Workbook_Formula_Guard'!B1641,CN15975)),0,1),1)</x:f>
        <x:v>0</x:v>
      </x:c>
    </x:row>
    <x:row r="15976">
      <x:c r="CL15976" t="str">
        <x:v>Workbook_Formula_Guard</x:v>
      </x:c>
      <x:c r="CM15976" t="str">
        <x:v>C1641</x:v>
      </x:c>
      <x:c r="CN15976" t="str">
        <x:v>F:=IF(AND(COUNTIF($J$2:$J$71,J59)=1,EXACT(A59,UPPER(A59)),EXACT(B59,UPPER(B59)),EXACT(C59,UPPER(C59)),COUNTIFS('Rights_Coverage'!$B$7:$B$76,A59,'Rights_Coverage'!$C$7:$C$76,B59,'Rights_Coverage'!$D$7:$D$76,C59)=1,OR(EXACT(E59,"EVIDENCE_BACKED_NO_MATERIAL_CHANGE"),EXACT(E59,"ESTIMATED")),LEN(TRIM(G59))&gt;0,LEN(TRIM(H59))&gt;0,LEN(TRIM(I59))&gt;0),1,0)</x:v>
      </x:c>
      <x:c r="CO15976" t="n">
        <x:f>IFERROR(IF(AND(TYPE('Workbook_Formula_Guard'!C1641)=TYPE(CN15976),ISBLANK('Workbook_Formula_Guard'!C1641)=ISBLANK(CN15976),EXACT('Workbook_Formula_Guard'!C1641,CN15976)),0,1),1)</x:f>
        <x:v>0</x:v>
      </x:c>
    </x:row>
    <x:row r="15977">
      <x:c r="CL15977" t="str">
        <x:v>Workbook_Formula_Guard</x:v>
      </x:c>
      <x:c r="CM15977" t="str">
        <x:v>A1642</x:v>
      </x:c>
      <x:c r="CN15977" t="str">
        <x:v>Rights_Evidence_Disposition</x:v>
      </x:c>
      <x:c r="CO15977" t="n">
        <x:f>IFERROR(IF(AND(TYPE('Workbook_Formula_Guard'!A1642)=TYPE(CN15977),ISBLANK('Workbook_Formula_Guard'!A1642)=ISBLANK(CN15977),EXACT('Workbook_Formula_Guard'!A1642,CN15977)),0,1),1)</x:f>
        <x:v>0</x:v>
      </x:c>
    </x:row>
    <x:row r="15978">
      <x:c r="CL15978" t="str">
        <x:v>Workbook_Formula_Guard</x:v>
      </x:c>
      <x:c r="CM15978" t="str">
        <x:v>B1642</x:v>
      </x:c>
      <x:c r="CN15978" t="str">
        <x:v>J60</x:v>
      </x:c>
      <x:c r="CO15978" t="n">
        <x:f>IFERROR(IF(AND(TYPE('Workbook_Formula_Guard'!B1642)=TYPE(CN15978),ISBLANK('Workbook_Formula_Guard'!B1642)=ISBLANK(CN15978),EXACT('Workbook_Formula_Guard'!B1642,CN15978)),0,1),1)</x:f>
        <x:v>0</x:v>
      </x:c>
    </x:row>
    <x:row r="15979">
      <x:c r="CL15979" t="str">
        <x:v>Workbook_Formula_Guard</x:v>
      </x:c>
      <x:c r="CM15979" t="str">
        <x:v>C1642</x:v>
      </x:c>
      <x:c r="CN15979" t="str">
        <x:v>F:=A60&amp;"|"&amp;B60&amp;"|"&amp;C60</x:v>
      </x:c>
      <x:c r="CO15979" t="n">
        <x:f>IFERROR(IF(AND(TYPE('Workbook_Formula_Guard'!C1642)=TYPE(CN15979),ISBLANK('Workbook_Formula_Guard'!C1642)=ISBLANK(CN15979),EXACT('Workbook_Formula_Guard'!C1642,CN15979)),0,1),1)</x:f>
        <x:v>0</x:v>
      </x:c>
    </x:row>
    <x:row r="15980">
      <x:c r="CL15980" t="str">
        <x:v>Workbook_Formula_Guard</x:v>
      </x:c>
      <x:c r="CM15980" t="str">
        <x:v>A1643</x:v>
      </x:c>
      <x:c r="CN15980" t="str">
        <x:v>Rights_Evidence_Disposition</x:v>
      </x:c>
      <x:c r="CO15980" t="n">
        <x:f>IFERROR(IF(AND(TYPE('Workbook_Formula_Guard'!A1643)=TYPE(CN15980),ISBLANK('Workbook_Formula_Guard'!A1643)=ISBLANK(CN15980),EXACT('Workbook_Formula_Guard'!A1643,CN15980)),0,1),1)</x:f>
        <x:v>0</x:v>
      </x:c>
    </x:row>
    <x:row r="15981">
      <x:c r="CL15981" t="str">
        <x:v>Workbook_Formula_Guard</x:v>
      </x:c>
      <x:c r="CM15981" t="str">
        <x:v>B1643</x:v>
      </x:c>
      <x:c r="CN15981" t="str">
        <x:v>K60</x:v>
      </x:c>
      <x:c r="CO15981" t="n">
        <x:f>IFERROR(IF(AND(TYPE('Workbook_Formula_Guard'!B1643)=TYPE(CN15981),ISBLANK('Workbook_Formula_Guard'!B1643)=ISBLANK(CN15981),EXACT('Workbook_Formula_Guard'!B1643,CN15981)),0,1),1)</x:f>
        <x:v>0</x:v>
      </x:c>
    </x:row>
    <x:row r="15982">
      <x:c r="CL15982" t="str">
        <x:v>Workbook_Formula_Guard</x:v>
      </x:c>
      <x:c r="CM15982" t="str">
        <x:v>C1643</x:v>
      </x:c>
      <x:c r="CN15982" t="str">
        <x:v>F:=IF(AND(COUNTIF($J$2:$J$71,J60)=1,EXACT(A60,UPPER(A60)),EXACT(B60,UPPER(B60)),EXACT(C60,UPPER(C60)),COUNTIFS('Rights_Coverage'!$B$7:$B$76,A60,'Rights_Coverage'!$C$7:$C$76,B60,'Rights_Coverage'!$D$7:$D$76,C60)=1,OR(EXACT(E60,"EVIDENCE_BACKED_NO_MATERIAL_CHANGE"),EXACT(E60,"ESTIMATED")),LEN(TRIM(G60))&gt;0,LEN(TRIM(H60))&gt;0,LEN(TRIM(I60))&gt;0),1,0)</x:v>
      </x:c>
      <x:c r="CO15982" t="n">
        <x:f>IFERROR(IF(AND(TYPE('Workbook_Formula_Guard'!C1643)=TYPE(CN15982),ISBLANK('Workbook_Formula_Guard'!C1643)=ISBLANK(CN15982),EXACT('Workbook_Formula_Guard'!C1643,CN15982)),0,1),1)</x:f>
        <x:v>0</x:v>
      </x:c>
    </x:row>
    <x:row r="15983">
      <x:c r="CL15983" t="str">
        <x:v>Workbook_Formula_Guard</x:v>
      </x:c>
      <x:c r="CM15983" t="str">
        <x:v>A1644</x:v>
      </x:c>
      <x:c r="CN15983" t="str">
        <x:v>Rights_Evidence_Disposition</x:v>
      </x:c>
      <x:c r="CO15983" t="n">
        <x:f>IFERROR(IF(AND(TYPE('Workbook_Formula_Guard'!A1644)=TYPE(CN15983),ISBLANK('Workbook_Formula_Guard'!A1644)=ISBLANK(CN15983),EXACT('Workbook_Formula_Guard'!A1644,CN15983)),0,1),1)</x:f>
        <x:v>0</x:v>
      </x:c>
    </x:row>
    <x:row r="15984">
      <x:c r="CL15984" t="str">
        <x:v>Workbook_Formula_Guard</x:v>
      </x:c>
      <x:c r="CM15984" t="str">
        <x:v>B1644</x:v>
      </x:c>
      <x:c r="CN15984" t="str">
        <x:v>J61</x:v>
      </x:c>
      <x:c r="CO15984" t="n">
        <x:f>IFERROR(IF(AND(TYPE('Workbook_Formula_Guard'!B1644)=TYPE(CN15984),ISBLANK('Workbook_Formula_Guard'!B1644)=ISBLANK(CN15984),EXACT('Workbook_Formula_Guard'!B1644,CN15984)),0,1),1)</x:f>
        <x:v>0</x:v>
      </x:c>
    </x:row>
    <x:row r="15985">
      <x:c r="CL15985" t="str">
        <x:v>Workbook_Formula_Guard</x:v>
      </x:c>
      <x:c r="CM15985" t="str">
        <x:v>C1644</x:v>
      </x:c>
      <x:c r="CN15985" t="str">
        <x:v>F:=A61&amp;"|"&amp;B61&amp;"|"&amp;C61</x:v>
      </x:c>
      <x:c r="CO15985" t="n">
        <x:f>IFERROR(IF(AND(TYPE('Workbook_Formula_Guard'!C1644)=TYPE(CN15985),ISBLANK('Workbook_Formula_Guard'!C1644)=ISBLANK(CN15985),EXACT('Workbook_Formula_Guard'!C1644,CN15985)),0,1),1)</x:f>
        <x:v>0</x:v>
      </x:c>
    </x:row>
    <x:row r="15986">
      <x:c r="CL15986" t="str">
        <x:v>Workbook_Formula_Guard</x:v>
      </x:c>
      <x:c r="CM15986" t="str">
        <x:v>A1645</x:v>
      </x:c>
      <x:c r="CN15986" t="str">
        <x:v>Rights_Evidence_Disposition</x:v>
      </x:c>
      <x:c r="CO15986" t="n">
        <x:f>IFERROR(IF(AND(TYPE('Workbook_Formula_Guard'!A1645)=TYPE(CN15986),ISBLANK('Workbook_Formula_Guard'!A1645)=ISBLANK(CN15986),EXACT('Workbook_Formula_Guard'!A1645,CN15986)),0,1),1)</x:f>
        <x:v>0</x:v>
      </x:c>
    </x:row>
    <x:row r="15987">
      <x:c r="CL15987" t="str">
        <x:v>Workbook_Formula_Guard</x:v>
      </x:c>
      <x:c r="CM15987" t="str">
        <x:v>B1645</x:v>
      </x:c>
      <x:c r="CN15987" t="str">
        <x:v>K61</x:v>
      </x:c>
      <x:c r="CO15987" t="n">
        <x:f>IFERROR(IF(AND(TYPE('Workbook_Formula_Guard'!B1645)=TYPE(CN15987),ISBLANK('Workbook_Formula_Guard'!B1645)=ISBLANK(CN15987),EXACT('Workbook_Formula_Guard'!B1645,CN15987)),0,1),1)</x:f>
        <x:v>0</x:v>
      </x:c>
    </x:row>
    <x:row r="15988">
      <x:c r="CL15988" t="str">
        <x:v>Workbook_Formula_Guard</x:v>
      </x:c>
      <x:c r="CM15988" t="str">
        <x:v>C1645</x:v>
      </x:c>
      <x:c r="CN15988" t="str">
        <x:v>F:=IF(AND(COUNTIF($J$2:$J$71,J61)=1,EXACT(A61,UPPER(A61)),EXACT(B61,UPPER(B61)),EXACT(C61,UPPER(C61)),COUNTIFS('Rights_Coverage'!$B$7:$B$76,A61,'Rights_Coverage'!$C$7:$C$76,B61,'Rights_Coverage'!$D$7:$D$76,C61)=1,OR(EXACT(E61,"EVIDENCE_BACKED_NO_MATERIAL_CHANGE"),EXACT(E61,"ESTIMATED")),LEN(TRIM(G61))&gt;0,LEN(TRIM(H61))&gt;0,LEN(TRIM(I61))&gt;0),1,0)</x:v>
      </x:c>
      <x:c r="CO15988" t="n">
        <x:f>IFERROR(IF(AND(TYPE('Workbook_Formula_Guard'!C1645)=TYPE(CN15988),ISBLANK('Workbook_Formula_Guard'!C1645)=ISBLANK(CN15988),EXACT('Workbook_Formula_Guard'!C1645,CN15988)),0,1),1)</x:f>
        <x:v>0</x:v>
      </x:c>
    </x:row>
    <x:row r="15989">
      <x:c r="CL15989" t="str">
        <x:v>Workbook_Formula_Guard</x:v>
      </x:c>
      <x:c r="CM15989" t="str">
        <x:v>A1646</x:v>
      </x:c>
      <x:c r="CN15989" t="str">
        <x:v>Rights_Evidence_Disposition</x:v>
      </x:c>
      <x:c r="CO15989" t="n">
        <x:f>IFERROR(IF(AND(TYPE('Workbook_Formula_Guard'!A1646)=TYPE(CN15989),ISBLANK('Workbook_Formula_Guard'!A1646)=ISBLANK(CN15989),EXACT('Workbook_Formula_Guard'!A1646,CN15989)),0,1),1)</x:f>
        <x:v>0</x:v>
      </x:c>
    </x:row>
    <x:row r="15990">
      <x:c r="CL15990" t="str">
        <x:v>Workbook_Formula_Guard</x:v>
      </x:c>
      <x:c r="CM15990" t="str">
        <x:v>B1646</x:v>
      </x:c>
      <x:c r="CN15990" t="str">
        <x:v>J62</x:v>
      </x:c>
      <x:c r="CO15990" t="n">
        <x:f>IFERROR(IF(AND(TYPE('Workbook_Formula_Guard'!B1646)=TYPE(CN15990),ISBLANK('Workbook_Formula_Guard'!B1646)=ISBLANK(CN15990),EXACT('Workbook_Formula_Guard'!B1646,CN15990)),0,1),1)</x:f>
        <x:v>0</x:v>
      </x:c>
    </x:row>
    <x:row r="15991">
      <x:c r="CL15991" t="str">
        <x:v>Workbook_Formula_Guard</x:v>
      </x:c>
      <x:c r="CM15991" t="str">
        <x:v>C1646</x:v>
      </x:c>
      <x:c r="CN15991" t="str">
        <x:v>F:=A62&amp;"|"&amp;B62&amp;"|"&amp;C62</x:v>
      </x:c>
      <x:c r="CO15991" t="n">
        <x:f>IFERROR(IF(AND(TYPE('Workbook_Formula_Guard'!C1646)=TYPE(CN15991),ISBLANK('Workbook_Formula_Guard'!C1646)=ISBLANK(CN15991),EXACT('Workbook_Formula_Guard'!C1646,CN15991)),0,1),1)</x:f>
        <x:v>0</x:v>
      </x:c>
    </x:row>
    <x:row r="15992">
      <x:c r="CL15992" t="str">
        <x:v>Workbook_Formula_Guard</x:v>
      </x:c>
      <x:c r="CM15992" t="str">
        <x:v>A1647</x:v>
      </x:c>
      <x:c r="CN15992" t="str">
        <x:v>Rights_Evidence_Disposition</x:v>
      </x:c>
      <x:c r="CO15992" t="n">
        <x:f>IFERROR(IF(AND(TYPE('Workbook_Formula_Guard'!A1647)=TYPE(CN15992),ISBLANK('Workbook_Formula_Guard'!A1647)=ISBLANK(CN15992),EXACT('Workbook_Formula_Guard'!A1647,CN15992)),0,1),1)</x:f>
        <x:v>0</x:v>
      </x:c>
    </x:row>
    <x:row r="15993">
      <x:c r="CL15993" t="str">
        <x:v>Workbook_Formula_Guard</x:v>
      </x:c>
      <x:c r="CM15993" t="str">
        <x:v>B1647</x:v>
      </x:c>
      <x:c r="CN15993" t="str">
        <x:v>K62</x:v>
      </x:c>
      <x:c r="CO15993" t="n">
        <x:f>IFERROR(IF(AND(TYPE('Workbook_Formula_Guard'!B1647)=TYPE(CN15993),ISBLANK('Workbook_Formula_Guard'!B1647)=ISBLANK(CN15993),EXACT('Workbook_Formula_Guard'!B1647,CN15993)),0,1),1)</x:f>
        <x:v>0</x:v>
      </x:c>
    </x:row>
    <x:row r="15994">
      <x:c r="CL15994" t="str">
        <x:v>Workbook_Formula_Guard</x:v>
      </x:c>
      <x:c r="CM15994" t="str">
        <x:v>C1647</x:v>
      </x:c>
      <x:c r="CN15994" t="str">
        <x:v>F:=IF(AND(COUNTIF($J$2:$J$71,J62)=1,EXACT(A62,UPPER(A62)),EXACT(B62,UPPER(B62)),EXACT(C62,UPPER(C62)),COUNTIFS('Rights_Coverage'!$B$7:$B$76,A62,'Rights_Coverage'!$C$7:$C$76,B62,'Rights_Coverage'!$D$7:$D$76,C62)=1,OR(EXACT(E62,"EVIDENCE_BACKED_NO_MATERIAL_CHANGE"),EXACT(E62,"ESTIMATED")),LEN(TRIM(G62))&gt;0,LEN(TRIM(H62))&gt;0,LEN(TRIM(I62))&gt;0),1,0)</x:v>
      </x:c>
      <x:c r="CO15994" t="n">
        <x:f>IFERROR(IF(AND(TYPE('Workbook_Formula_Guard'!C1647)=TYPE(CN15994),ISBLANK('Workbook_Formula_Guard'!C1647)=ISBLANK(CN15994),EXACT('Workbook_Formula_Guard'!C1647,CN15994)),0,1),1)</x:f>
        <x:v>0</x:v>
      </x:c>
    </x:row>
    <x:row r="15995">
      <x:c r="CL15995" t="str">
        <x:v>Workbook_Formula_Guard</x:v>
      </x:c>
      <x:c r="CM15995" t="str">
        <x:v>A1648</x:v>
      </x:c>
      <x:c r="CN15995" t="str">
        <x:v>Rights_Evidence_Disposition</x:v>
      </x:c>
      <x:c r="CO15995" t="n">
        <x:f>IFERROR(IF(AND(TYPE('Workbook_Formula_Guard'!A1648)=TYPE(CN15995),ISBLANK('Workbook_Formula_Guard'!A1648)=ISBLANK(CN15995),EXACT('Workbook_Formula_Guard'!A1648,CN15995)),0,1),1)</x:f>
        <x:v>0</x:v>
      </x:c>
    </x:row>
    <x:row r="15996">
      <x:c r="CL15996" t="str">
        <x:v>Workbook_Formula_Guard</x:v>
      </x:c>
      <x:c r="CM15996" t="str">
        <x:v>B1648</x:v>
      </x:c>
      <x:c r="CN15996" t="str">
        <x:v>J63</x:v>
      </x:c>
      <x:c r="CO15996" t="n">
        <x:f>IFERROR(IF(AND(TYPE('Workbook_Formula_Guard'!B1648)=TYPE(CN15996),ISBLANK('Workbook_Formula_Guard'!B1648)=ISBLANK(CN15996),EXACT('Workbook_Formula_Guard'!B1648,CN15996)),0,1),1)</x:f>
        <x:v>0</x:v>
      </x:c>
    </x:row>
    <x:row r="15997">
      <x:c r="CL15997" t="str">
        <x:v>Workbook_Formula_Guard</x:v>
      </x:c>
      <x:c r="CM15997" t="str">
        <x:v>C1648</x:v>
      </x:c>
      <x:c r="CN15997" t="str">
        <x:v>F:=A63&amp;"|"&amp;B63&amp;"|"&amp;C63</x:v>
      </x:c>
      <x:c r="CO15997" t="n">
        <x:f>IFERROR(IF(AND(TYPE('Workbook_Formula_Guard'!C1648)=TYPE(CN15997),ISBLANK('Workbook_Formula_Guard'!C1648)=ISBLANK(CN15997),EXACT('Workbook_Formula_Guard'!C1648,CN15997)),0,1),1)</x:f>
        <x:v>0</x:v>
      </x:c>
    </x:row>
    <x:row r="15998">
      <x:c r="CL15998" t="str">
        <x:v>Workbook_Formula_Guard</x:v>
      </x:c>
      <x:c r="CM15998" t="str">
        <x:v>A1649</x:v>
      </x:c>
      <x:c r="CN15998" t="str">
        <x:v>Rights_Evidence_Disposition</x:v>
      </x:c>
      <x:c r="CO15998" t="n">
        <x:f>IFERROR(IF(AND(TYPE('Workbook_Formula_Guard'!A1649)=TYPE(CN15998),ISBLANK('Workbook_Formula_Guard'!A1649)=ISBLANK(CN15998),EXACT('Workbook_Formula_Guard'!A1649,CN15998)),0,1),1)</x:f>
        <x:v>0</x:v>
      </x:c>
    </x:row>
    <x:row r="15999">
      <x:c r="CL15999" t="str">
        <x:v>Workbook_Formula_Guard</x:v>
      </x:c>
      <x:c r="CM15999" t="str">
        <x:v>B1649</x:v>
      </x:c>
      <x:c r="CN15999" t="str">
        <x:v>K63</x:v>
      </x:c>
      <x:c r="CO15999" t="n">
        <x:f>IFERROR(IF(AND(TYPE('Workbook_Formula_Guard'!B1649)=TYPE(CN15999),ISBLANK('Workbook_Formula_Guard'!B1649)=ISBLANK(CN15999),EXACT('Workbook_Formula_Guard'!B1649,CN15999)),0,1),1)</x:f>
        <x:v>0</x:v>
      </x:c>
    </x:row>
    <x:row r="16000">
      <x:c r="CL16000" t="str">
        <x:v>Workbook_Formula_Guard</x:v>
      </x:c>
      <x:c r="CM16000" t="str">
        <x:v>C1649</x:v>
      </x:c>
      <x:c r="CN16000" t="str">
        <x:v>F:=IF(AND(COUNTIF($J$2:$J$71,J63)=1,EXACT(A63,UPPER(A63)),EXACT(B63,UPPER(B63)),EXACT(C63,UPPER(C63)),COUNTIFS('Rights_Coverage'!$B$7:$B$76,A63,'Rights_Coverage'!$C$7:$C$76,B63,'Rights_Coverage'!$D$7:$D$76,C63)=1,OR(EXACT(E63,"EVIDENCE_BACKED_NO_MATERIAL_CHANGE"),EXACT(E63,"ESTIMATED")),LEN(TRIM(G63))&gt;0,LEN(TRIM(H63))&gt;0,LEN(TRIM(I63))&gt;0),1,0)</x:v>
      </x:c>
      <x:c r="CO16000" t="n">
        <x:f>IFERROR(IF(AND(TYPE('Workbook_Formula_Guard'!C1649)=TYPE(CN16000),ISBLANK('Workbook_Formula_Guard'!C1649)=ISBLANK(CN16000),EXACT('Workbook_Formula_Guard'!C1649,CN16000)),0,1),1)</x:f>
        <x:v>0</x:v>
      </x:c>
    </x:row>
    <x:row r="16001">
      <x:c r="CL16001" t="str">
        <x:v>Workbook_Formula_Guard</x:v>
      </x:c>
      <x:c r="CM16001" t="str">
        <x:v>A1650</x:v>
      </x:c>
      <x:c r="CN16001" t="str">
        <x:v>Rights_Evidence_Disposition</x:v>
      </x:c>
      <x:c r="CO16001" t="n">
        <x:f>IFERROR(IF(AND(TYPE('Workbook_Formula_Guard'!A1650)=TYPE(CN16001),ISBLANK('Workbook_Formula_Guard'!A1650)=ISBLANK(CN16001),EXACT('Workbook_Formula_Guard'!A1650,CN16001)),0,1),1)</x:f>
        <x:v>0</x:v>
      </x:c>
    </x:row>
    <x:row r="16002">
      <x:c r="CL16002" t="str">
        <x:v>Workbook_Formula_Guard</x:v>
      </x:c>
      <x:c r="CM16002" t="str">
        <x:v>B1650</x:v>
      </x:c>
      <x:c r="CN16002" t="str">
        <x:v>J64</x:v>
      </x:c>
      <x:c r="CO16002" t="n">
        <x:f>IFERROR(IF(AND(TYPE('Workbook_Formula_Guard'!B1650)=TYPE(CN16002),ISBLANK('Workbook_Formula_Guard'!B1650)=ISBLANK(CN16002),EXACT('Workbook_Formula_Guard'!B1650,CN16002)),0,1),1)</x:f>
        <x:v>0</x:v>
      </x:c>
    </x:row>
    <x:row r="16003">
      <x:c r="CL16003" t="str">
        <x:v>Workbook_Formula_Guard</x:v>
      </x:c>
      <x:c r="CM16003" t="str">
        <x:v>C1650</x:v>
      </x:c>
      <x:c r="CN16003" t="str">
        <x:v>F:=A64&amp;"|"&amp;B64&amp;"|"&amp;C64</x:v>
      </x:c>
      <x:c r="CO16003" t="n">
        <x:f>IFERROR(IF(AND(TYPE('Workbook_Formula_Guard'!C1650)=TYPE(CN16003),ISBLANK('Workbook_Formula_Guard'!C1650)=ISBLANK(CN16003),EXACT('Workbook_Formula_Guard'!C1650,CN16003)),0,1),1)</x:f>
        <x:v>0</x:v>
      </x:c>
    </x:row>
    <x:row r="16004">
      <x:c r="CL16004" t="str">
        <x:v>Workbook_Formula_Guard</x:v>
      </x:c>
      <x:c r="CM16004" t="str">
        <x:v>A1651</x:v>
      </x:c>
      <x:c r="CN16004" t="str">
        <x:v>Rights_Evidence_Disposition</x:v>
      </x:c>
      <x:c r="CO16004" t="n">
        <x:f>IFERROR(IF(AND(TYPE('Workbook_Formula_Guard'!A1651)=TYPE(CN16004),ISBLANK('Workbook_Formula_Guard'!A1651)=ISBLANK(CN16004),EXACT('Workbook_Formula_Guard'!A1651,CN16004)),0,1),1)</x:f>
        <x:v>0</x:v>
      </x:c>
    </x:row>
    <x:row r="16005">
      <x:c r="CL16005" t="str">
        <x:v>Workbook_Formula_Guard</x:v>
      </x:c>
      <x:c r="CM16005" t="str">
        <x:v>B1651</x:v>
      </x:c>
      <x:c r="CN16005" t="str">
        <x:v>K64</x:v>
      </x:c>
      <x:c r="CO16005" t="n">
        <x:f>IFERROR(IF(AND(TYPE('Workbook_Formula_Guard'!B1651)=TYPE(CN16005),ISBLANK('Workbook_Formula_Guard'!B1651)=ISBLANK(CN16005),EXACT('Workbook_Formula_Guard'!B1651,CN16005)),0,1),1)</x:f>
        <x:v>0</x:v>
      </x:c>
    </x:row>
    <x:row r="16006">
      <x:c r="CL16006" t="str">
        <x:v>Workbook_Formula_Guard</x:v>
      </x:c>
      <x:c r="CM16006" t="str">
        <x:v>C1651</x:v>
      </x:c>
      <x:c r="CN16006" t="str">
        <x:v>F:=IF(AND(COUNTIF($J$2:$J$71,J64)=1,EXACT(A64,UPPER(A64)),EXACT(B64,UPPER(B64)),EXACT(C64,UPPER(C64)),COUNTIFS('Rights_Coverage'!$B$7:$B$76,A64,'Rights_Coverage'!$C$7:$C$76,B64,'Rights_Coverage'!$D$7:$D$76,C64)=1,OR(EXACT(E64,"EVIDENCE_BACKED_NO_MATERIAL_CHANGE"),EXACT(E64,"ESTIMATED")),LEN(TRIM(G64))&gt;0,LEN(TRIM(H64))&gt;0,LEN(TRIM(I64))&gt;0),1,0)</x:v>
      </x:c>
      <x:c r="CO16006" t="n">
        <x:f>IFERROR(IF(AND(TYPE('Workbook_Formula_Guard'!C1651)=TYPE(CN16006),ISBLANK('Workbook_Formula_Guard'!C1651)=ISBLANK(CN16006),EXACT('Workbook_Formula_Guard'!C1651,CN16006)),0,1),1)</x:f>
        <x:v>0</x:v>
      </x:c>
    </x:row>
    <x:row r="16007">
      <x:c r="CL16007" t="str">
        <x:v>Workbook_Formula_Guard</x:v>
      </x:c>
      <x:c r="CM16007" t="str">
        <x:v>A1652</x:v>
      </x:c>
      <x:c r="CN16007" t="str">
        <x:v>Rights_Evidence_Disposition</x:v>
      </x:c>
      <x:c r="CO16007" t="n">
        <x:f>IFERROR(IF(AND(TYPE('Workbook_Formula_Guard'!A1652)=TYPE(CN16007),ISBLANK('Workbook_Formula_Guard'!A1652)=ISBLANK(CN16007),EXACT('Workbook_Formula_Guard'!A1652,CN16007)),0,1),1)</x:f>
        <x:v>0</x:v>
      </x:c>
    </x:row>
    <x:row r="16008">
      <x:c r="CL16008" t="str">
        <x:v>Workbook_Formula_Guard</x:v>
      </x:c>
      <x:c r="CM16008" t="str">
        <x:v>B1652</x:v>
      </x:c>
      <x:c r="CN16008" t="str">
        <x:v>J65</x:v>
      </x:c>
      <x:c r="CO16008" t="n">
        <x:f>IFERROR(IF(AND(TYPE('Workbook_Formula_Guard'!B1652)=TYPE(CN16008),ISBLANK('Workbook_Formula_Guard'!B1652)=ISBLANK(CN16008),EXACT('Workbook_Formula_Guard'!B1652,CN16008)),0,1),1)</x:f>
        <x:v>0</x:v>
      </x:c>
    </x:row>
    <x:row r="16009">
      <x:c r="CL16009" t="str">
        <x:v>Workbook_Formula_Guard</x:v>
      </x:c>
      <x:c r="CM16009" t="str">
        <x:v>C1652</x:v>
      </x:c>
      <x:c r="CN16009" t="str">
        <x:v>F:=A65&amp;"|"&amp;B65&amp;"|"&amp;C65</x:v>
      </x:c>
      <x:c r="CO16009" t="n">
        <x:f>IFERROR(IF(AND(TYPE('Workbook_Formula_Guard'!C1652)=TYPE(CN16009),ISBLANK('Workbook_Formula_Guard'!C1652)=ISBLANK(CN16009),EXACT('Workbook_Formula_Guard'!C1652,CN16009)),0,1),1)</x:f>
        <x:v>0</x:v>
      </x:c>
    </x:row>
    <x:row r="16010">
      <x:c r="CL16010" t="str">
        <x:v>Workbook_Formula_Guard</x:v>
      </x:c>
      <x:c r="CM16010" t="str">
        <x:v>A1653</x:v>
      </x:c>
      <x:c r="CN16010" t="str">
        <x:v>Rights_Evidence_Disposition</x:v>
      </x:c>
      <x:c r="CO16010" t="n">
        <x:f>IFERROR(IF(AND(TYPE('Workbook_Formula_Guard'!A1653)=TYPE(CN16010),ISBLANK('Workbook_Formula_Guard'!A1653)=ISBLANK(CN16010),EXACT('Workbook_Formula_Guard'!A1653,CN16010)),0,1),1)</x:f>
        <x:v>0</x:v>
      </x:c>
    </x:row>
    <x:row r="16011">
      <x:c r="CL16011" t="str">
        <x:v>Workbook_Formula_Guard</x:v>
      </x:c>
      <x:c r="CM16011" t="str">
        <x:v>B1653</x:v>
      </x:c>
      <x:c r="CN16011" t="str">
        <x:v>K65</x:v>
      </x:c>
      <x:c r="CO16011" t="n">
        <x:f>IFERROR(IF(AND(TYPE('Workbook_Formula_Guard'!B1653)=TYPE(CN16011),ISBLANK('Workbook_Formula_Guard'!B1653)=ISBLANK(CN16011),EXACT('Workbook_Formula_Guard'!B1653,CN16011)),0,1),1)</x:f>
        <x:v>0</x:v>
      </x:c>
    </x:row>
    <x:row r="16012">
      <x:c r="CL16012" t="str">
        <x:v>Workbook_Formula_Guard</x:v>
      </x:c>
      <x:c r="CM16012" t="str">
        <x:v>C1653</x:v>
      </x:c>
      <x:c r="CN16012" t="str">
        <x:v>F:=IF(AND(COUNTIF($J$2:$J$71,J65)=1,EXACT(A65,UPPER(A65)),EXACT(B65,UPPER(B65)),EXACT(C65,UPPER(C65)),COUNTIFS('Rights_Coverage'!$B$7:$B$76,A65,'Rights_Coverage'!$C$7:$C$76,B65,'Rights_Coverage'!$D$7:$D$76,C65)=1,OR(EXACT(E65,"EVIDENCE_BACKED_NO_MATERIAL_CHANGE"),EXACT(E65,"ESTIMATED")),LEN(TRIM(G65))&gt;0,LEN(TRIM(H65))&gt;0,LEN(TRIM(I65))&gt;0),1,0)</x:v>
      </x:c>
      <x:c r="CO16012" t="n">
        <x:f>IFERROR(IF(AND(TYPE('Workbook_Formula_Guard'!C1653)=TYPE(CN16012),ISBLANK('Workbook_Formula_Guard'!C1653)=ISBLANK(CN16012),EXACT('Workbook_Formula_Guard'!C1653,CN16012)),0,1),1)</x:f>
        <x:v>0</x:v>
      </x:c>
    </x:row>
    <x:row r="16013">
      <x:c r="CL16013" t="str">
        <x:v>Workbook_Formula_Guard</x:v>
      </x:c>
      <x:c r="CM16013" t="str">
        <x:v>A1654</x:v>
      </x:c>
      <x:c r="CN16013" t="str">
        <x:v>Rights_Evidence_Disposition</x:v>
      </x:c>
      <x:c r="CO16013" t="n">
        <x:f>IFERROR(IF(AND(TYPE('Workbook_Formula_Guard'!A1654)=TYPE(CN16013),ISBLANK('Workbook_Formula_Guard'!A1654)=ISBLANK(CN16013),EXACT('Workbook_Formula_Guard'!A1654,CN16013)),0,1),1)</x:f>
        <x:v>0</x:v>
      </x:c>
    </x:row>
    <x:row r="16014">
      <x:c r="CL16014" t="str">
        <x:v>Workbook_Formula_Guard</x:v>
      </x:c>
      <x:c r="CM16014" t="str">
        <x:v>B1654</x:v>
      </x:c>
      <x:c r="CN16014" t="str">
        <x:v>J66</x:v>
      </x:c>
      <x:c r="CO16014" t="n">
        <x:f>IFERROR(IF(AND(TYPE('Workbook_Formula_Guard'!B1654)=TYPE(CN16014),ISBLANK('Workbook_Formula_Guard'!B1654)=ISBLANK(CN16014),EXACT('Workbook_Formula_Guard'!B1654,CN16014)),0,1),1)</x:f>
        <x:v>0</x:v>
      </x:c>
    </x:row>
    <x:row r="16015">
      <x:c r="CL16015" t="str">
        <x:v>Workbook_Formula_Guard</x:v>
      </x:c>
      <x:c r="CM16015" t="str">
        <x:v>C1654</x:v>
      </x:c>
      <x:c r="CN16015" t="str">
        <x:v>F:=A66&amp;"|"&amp;B66&amp;"|"&amp;C66</x:v>
      </x:c>
      <x:c r="CO16015" t="n">
        <x:f>IFERROR(IF(AND(TYPE('Workbook_Formula_Guard'!C1654)=TYPE(CN16015),ISBLANK('Workbook_Formula_Guard'!C1654)=ISBLANK(CN16015),EXACT('Workbook_Formula_Guard'!C1654,CN16015)),0,1),1)</x:f>
        <x:v>0</x:v>
      </x:c>
    </x:row>
    <x:row r="16016">
      <x:c r="CL16016" t="str">
        <x:v>Workbook_Formula_Guard</x:v>
      </x:c>
      <x:c r="CM16016" t="str">
        <x:v>A1655</x:v>
      </x:c>
      <x:c r="CN16016" t="str">
        <x:v>Rights_Evidence_Disposition</x:v>
      </x:c>
      <x:c r="CO16016" t="n">
        <x:f>IFERROR(IF(AND(TYPE('Workbook_Formula_Guard'!A1655)=TYPE(CN16016),ISBLANK('Workbook_Formula_Guard'!A1655)=ISBLANK(CN16016),EXACT('Workbook_Formula_Guard'!A1655,CN16016)),0,1),1)</x:f>
        <x:v>0</x:v>
      </x:c>
    </x:row>
    <x:row r="16017">
      <x:c r="CL16017" t="str">
        <x:v>Workbook_Formula_Guard</x:v>
      </x:c>
      <x:c r="CM16017" t="str">
        <x:v>B1655</x:v>
      </x:c>
      <x:c r="CN16017" t="str">
        <x:v>K66</x:v>
      </x:c>
      <x:c r="CO16017" t="n">
        <x:f>IFERROR(IF(AND(TYPE('Workbook_Formula_Guard'!B1655)=TYPE(CN16017),ISBLANK('Workbook_Formula_Guard'!B1655)=ISBLANK(CN16017),EXACT('Workbook_Formula_Guard'!B1655,CN16017)),0,1),1)</x:f>
        <x:v>0</x:v>
      </x:c>
    </x:row>
    <x:row r="16018">
      <x:c r="CL16018" t="str">
        <x:v>Workbook_Formula_Guard</x:v>
      </x:c>
      <x:c r="CM16018" t="str">
        <x:v>C1655</x:v>
      </x:c>
      <x:c r="CN16018" t="str">
        <x:v>F:=IF(AND(COUNTIF($J$2:$J$71,J66)=1,EXACT(A66,UPPER(A66)),EXACT(B66,UPPER(B66)),EXACT(C66,UPPER(C66)),COUNTIFS('Rights_Coverage'!$B$7:$B$76,A66,'Rights_Coverage'!$C$7:$C$76,B66,'Rights_Coverage'!$D$7:$D$76,C66)=1,OR(EXACT(E66,"EVIDENCE_BACKED_NO_MATERIAL_CHANGE"),EXACT(E66,"ESTIMATED")),LEN(TRIM(G66))&gt;0,LEN(TRIM(H66))&gt;0,LEN(TRIM(I66))&gt;0),1,0)</x:v>
      </x:c>
      <x:c r="CO16018" t="n">
        <x:f>IFERROR(IF(AND(TYPE('Workbook_Formula_Guard'!C1655)=TYPE(CN16018),ISBLANK('Workbook_Formula_Guard'!C1655)=ISBLANK(CN16018),EXACT('Workbook_Formula_Guard'!C1655,CN16018)),0,1),1)</x:f>
        <x:v>0</x:v>
      </x:c>
    </x:row>
    <x:row r="16019">
      <x:c r="CL16019" t="str">
        <x:v>Workbook_Formula_Guard</x:v>
      </x:c>
      <x:c r="CM16019" t="str">
        <x:v>A1656</x:v>
      </x:c>
      <x:c r="CN16019" t="str">
        <x:v>Rights_Evidence_Disposition</x:v>
      </x:c>
      <x:c r="CO16019" t="n">
        <x:f>IFERROR(IF(AND(TYPE('Workbook_Formula_Guard'!A1656)=TYPE(CN16019),ISBLANK('Workbook_Formula_Guard'!A1656)=ISBLANK(CN16019),EXACT('Workbook_Formula_Guard'!A1656,CN16019)),0,1),1)</x:f>
        <x:v>0</x:v>
      </x:c>
    </x:row>
    <x:row r="16020">
      <x:c r="CL16020" t="str">
        <x:v>Workbook_Formula_Guard</x:v>
      </x:c>
      <x:c r="CM16020" t="str">
        <x:v>B1656</x:v>
      </x:c>
      <x:c r="CN16020" t="str">
        <x:v>J67</x:v>
      </x:c>
      <x:c r="CO16020" t="n">
        <x:f>IFERROR(IF(AND(TYPE('Workbook_Formula_Guard'!B1656)=TYPE(CN16020),ISBLANK('Workbook_Formula_Guard'!B1656)=ISBLANK(CN16020),EXACT('Workbook_Formula_Guard'!B1656,CN16020)),0,1),1)</x:f>
        <x:v>0</x:v>
      </x:c>
    </x:row>
    <x:row r="16021">
      <x:c r="CL16021" t="str">
        <x:v>Workbook_Formula_Guard</x:v>
      </x:c>
      <x:c r="CM16021" t="str">
        <x:v>C1656</x:v>
      </x:c>
      <x:c r="CN16021" t="str">
        <x:v>F:=A67&amp;"|"&amp;B67&amp;"|"&amp;C67</x:v>
      </x:c>
      <x:c r="CO16021" t="n">
        <x:f>IFERROR(IF(AND(TYPE('Workbook_Formula_Guard'!C1656)=TYPE(CN16021),ISBLANK('Workbook_Formula_Guard'!C1656)=ISBLANK(CN16021),EXACT('Workbook_Formula_Guard'!C1656,CN16021)),0,1),1)</x:f>
        <x:v>0</x:v>
      </x:c>
    </x:row>
    <x:row r="16022">
      <x:c r="CL16022" t="str">
        <x:v>Workbook_Formula_Guard</x:v>
      </x:c>
      <x:c r="CM16022" t="str">
        <x:v>A1657</x:v>
      </x:c>
      <x:c r="CN16022" t="str">
        <x:v>Rights_Evidence_Disposition</x:v>
      </x:c>
      <x:c r="CO16022" t="n">
        <x:f>IFERROR(IF(AND(TYPE('Workbook_Formula_Guard'!A1657)=TYPE(CN16022),ISBLANK('Workbook_Formula_Guard'!A1657)=ISBLANK(CN16022),EXACT('Workbook_Formula_Guard'!A1657,CN16022)),0,1),1)</x:f>
        <x:v>0</x:v>
      </x:c>
    </x:row>
    <x:row r="16023">
      <x:c r="CL16023" t="str">
        <x:v>Workbook_Formula_Guard</x:v>
      </x:c>
      <x:c r="CM16023" t="str">
        <x:v>B1657</x:v>
      </x:c>
      <x:c r="CN16023" t="str">
        <x:v>K67</x:v>
      </x:c>
      <x:c r="CO16023" t="n">
        <x:f>IFERROR(IF(AND(TYPE('Workbook_Formula_Guard'!B1657)=TYPE(CN16023),ISBLANK('Workbook_Formula_Guard'!B1657)=ISBLANK(CN16023),EXACT('Workbook_Formula_Guard'!B1657,CN16023)),0,1),1)</x:f>
        <x:v>0</x:v>
      </x:c>
    </x:row>
    <x:row r="16024">
      <x:c r="CL16024" t="str">
        <x:v>Workbook_Formula_Guard</x:v>
      </x:c>
      <x:c r="CM16024" t="str">
        <x:v>C1657</x:v>
      </x:c>
      <x:c r="CN16024" t="str">
        <x:v>F:=IF(AND(COUNTIF($J$2:$J$71,J67)=1,EXACT(A67,UPPER(A67)),EXACT(B67,UPPER(B67)),EXACT(C67,UPPER(C67)),COUNTIFS('Rights_Coverage'!$B$7:$B$76,A67,'Rights_Coverage'!$C$7:$C$76,B67,'Rights_Coverage'!$D$7:$D$76,C67)=1,OR(EXACT(E67,"EVIDENCE_BACKED_NO_MATERIAL_CHANGE"),EXACT(E67,"ESTIMATED")),LEN(TRIM(G67))&gt;0,LEN(TRIM(H67))&gt;0,LEN(TRIM(I67))&gt;0),1,0)</x:v>
      </x:c>
      <x:c r="CO16024" t="n">
        <x:f>IFERROR(IF(AND(TYPE('Workbook_Formula_Guard'!C1657)=TYPE(CN16024),ISBLANK('Workbook_Formula_Guard'!C1657)=ISBLANK(CN16024),EXACT('Workbook_Formula_Guard'!C1657,CN16024)),0,1),1)</x:f>
        <x:v>0</x:v>
      </x:c>
    </x:row>
    <x:row r="16025">
      <x:c r="CL16025" t="str">
        <x:v>Workbook_Formula_Guard</x:v>
      </x:c>
      <x:c r="CM16025" t="str">
        <x:v>A1658</x:v>
      </x:c>
      <x:c r="CN16025" t="str">
        <x:v>Rights_Evidence_Disposition</x:v>
      </x:c>
      <x:c r="CO16025" t="n">
        <x:f>IFERROR(IF(AND(TYPE('Workbook_Formula_Guard'!A1658)=TYPE(CN16025),ISBLANK('Workbook_Formula_Guard'!A1658)=ISBLANK(CN16025),EXACT('Workbook_Formula_Guard'!A1658,CN16025)),0,1),1)</x:f>
        <x:v>0</x:v>
      </x:c>
    </x:row>
    <x:row r="16026">
      <x:c r="CL16026" t="str">
        <x:v>Workbook_Formula_Guard</x:v>
      </x:c>
      <x:c r="CM16026" t="str">
        <x:v>B1658</x:v>
      </x:c>
      <x:c r="CN16026" t="str">
        <x:v>J68</x:v>
      </x:c>
      <x:c r="CO16026" t="n">
        <x:f>IFERROR(IF(AND(TYPE('Workbook_Formula_Guard'!B1658)=TYPE(CN16026),ISBLANK('Workbook_Formula_Guard'!B1658)=ISBLANK(CN16026),EXACT('Workbook_Formula_Guard'!B1658,CN16026)),0,1),1)</x:f>
        <x:v>0</x:v>
      </x:c>
    </x:row>
    <x:row r="16027">
      <x:c r="CL16027" t="str">
        <x:v>Workbook_Formula_Guard</x:v>
      </x:c>
      <x:c r="CM16027" t="str">
        <x:v>C1658</x:v>
      </x:c>
      <x:c r="CN16027" t="str">
        <x:v>F:=A68&amp;"|"&amp;B68&amp;"|"&amp;C68</x:v>
      </x:c>
      <x:c r="CO16027" t="n">
        <x:f>IFERROR(IF(AND(TYPE('Workbook_Formula_Guard'!C1658)=TYPE(CN16027),ISBLANK('Workbook_Formula_Guard'!C1658)=ISBLANK(CN16027),EXACT('Workbook_Formula_Guard'!C1658,CN16027)),0,1),1)</x:f>
        <x:v>0</x:v>
      </x:c>
    </x:row>
    <x:row r="16028">
      <x:c r="CL16028" t="str">
        <x:v>Workbook_Formula_Guard</x:v>
      </x:c>
      <x:c r="CM16028" t="str">
        <x:v>A1659</x:v>
      </x:c>
      <x:c r="CN16028" t="str">
        <x:v>Rights_Evidence_Disposition</x:v>
      </x:c>
      <x:c r="CO16028" t="n">
        <x:f>IFERROR(IF(AND(TYPE('Workbook_Formula_Guard'!A1659)=TYPE(CN16028),ISBLANK('Workbook_Formula_Guard'!A1659)=ISBLANK(CN16028),EXACT('Workbook_Formula_Guard'!A1659,CN16028)),0,1),1)</x:f>
        <x:v>0</x:v>
      </x:c>
    </x:row>
    <x:row r="16029">
      <x:c r="CL16029" t="str">
        <x:v>Workbook_Formula_Guard</x:v>
      </x:c>
      <x:c r="CM16029" t="str">
        <x:v>B1659</x:v>
      </x:c>
      <x:c r="CN16029" t="str">
        <x:v>K68</x:v>
      </x:c>
      <x:c r="CO16029" t="n">
        <x:f>IFERROR(IF(AND(TYPE('Workbook_Formula_Guard'!B1659)=TYPE(CN16029),ISBLANK('Workbook_Formula_Guard'!B1659)=ISBLANK(CN16029),EXACT('Workbook_Formula_Guard'!B1659,CN16029)),0,1),1)</x:f>
        <x:v>0</x:v>
      </x:c>
    </x:row>
    <x:row r="16030">
      <x:c r="CL16030" t="str">
        <x:v>Workbook_Formula_Guard</x:v>
      </x:c>
      <x:c r="CM16030" t="str">
        <x:v>C1659</x:v>
      </x:c>
      <x:c r="CN16030" t="str">
        <x:v>F:=IF(AND(COUNTIF($J$2:$J$71,J68)=1,EXACT(A68,UPPER(A68)),EXACT(B68,UPPER(B68)),EXACT(C68,UPPER(C68)),COUNTIFS('Rights_Coverage'!$B$7:$B$76,A68,'Rights_Coverage'!$C$7:$C$76,B68,'Rights_Coverage'!$D$7:$D$76,C68)=1,OR(EXACT(E68,"EVIDENCE_BACKED_NO_MATERIAL_CHANGE"),EXACT(E68,"ESTIMATED")),LEN(TRIM(G68))&gt;0,LEN(TRIM(H68))&gt;0,LEN(TRIM(I68))&gt;0),1,0)</x:v>
      </x:c>
      <x:c r="CO16030" t="n">
        <x:f>IFERROR(IF(AND(TYPE('Workbook_Formula_Guard'!C1659)=TYPE(CN16030),ISBLANK('Workbook_Formula_Guard'!C1659)=ISBLANK(CN16030),EXACT('Workbook_Formula_Guard'!C1659,CN16030)),0,1),1)</x:f>
        <x:v>0</x:v>
      </x:c>
    </x:row>
    <x:row r="16031">
      <x:c r="CL16031" t="str">
        <x:v>Workbook_Formula_Guard</x:v>
      </x:c>
      <x:c r="CM16031" t="str">
        <x:v>A1660</x:v>
      </x:c>
      <x:c r="CN16031" t="str">
        <x:v>Rights_Evidence_Disposition</x:v>
      </x:c>
      <x:c r="CO16031" t="n">
        <x:f>IFERROR(IF(AND(TYPE('Workbook_Formula_Guard'!A1660)=TYPE(CN16031),ISBLANK('Workbook_Formula_Guard'!A1660)=ISBLANK(CN16031),EXACT('Workbook_Formula_Guard'!A1660,CN16031)),0,1),1)</x:f>
        <x:v>0</x:v>
      </x:c>
    </x:row>
    <x:row r="16032">
      <x:c r="CL16032" t="str">
        <x:v>Workbook_Formula_Guard</x:v>
      </x:c>
      <x:c r="CM16032" t="str">
        <x:v>B1660</x:v>
      </x:c>
      <x:c r="CN16032" t="str">
        <x:v>J69</x:v>
      </x:c>
      <x:c r="CO16032" t="n">
        <x:f>IFERROR(IF(AND(TYPE('Workbook_Formula_Guard'!B1660)=TYPE(CN16032),ISBLANK('Workbook_Formula_Guard'!B1660)=ISBLANK(CN16032),EXACT('Workbook_Formula_Guard'!B1660,CN16032)),0,1),1)</x:f>
        <x:v>0</x:v>
      </x:c>
    </x:row>
    <x:row r="16033">
      <x:c r="CL16033" t="str">
        <x:v>Workbook_Formula_Guard</x:v>
      </x:c>
      <x:c r="CM16033" t="str">
        <x:v>C1660</x:v>
      </x:c>
      <x:c r="CN16033" t="str">
        <x:v>F:=A69&amp;"|"&amp;B69&amp;"|"&amp;C69</x:v>
      </x:c>
      <x:c r="CO16033" t="n">
        <x:f>IFERROR(IF(AND(TYPE('Workbook_Formula_Guard'!C1660)=TYPE(CN16033),ISBLANK('Workbook_Formula_Guard'!C1660)=ISBLANK(CN16033),EXACT('Workbook_Formula_Guard'!C1660,CN16033)),0,1),1)</x:f>
        <x:v>0</x:v>
      </x:c>
    </x:row>
    <x:row r="16034">
      <x:c r="CL16034" t="str">
        <x:v>Workbook_Formula_Guard</x:v>
      </x:c>
      <x:c r="CM16034" t="str">
        <x:v>A1661</x:v>
      </x:c>
      <x:c r="CN16034" t="str">
        <x:v>Rights_Evidence_Disposition</x:v>
      </x:c>
      <x:c r="CO16034" t="n">
        <x:f>IFERROR(IF(AND(TYPE('Workbook_Formula_Guard'!A1661)=TYPE(CN16034),ISBLANK('Workbook_Formula_Guard'!A1661)=ISBLANK(CN16034),EXACT('Workbook_Formula_Guard'!A1661,CN16034)),0,1),1)</x:f>
        <x:v>0</x:v>
      </x:c>
    </x:row>
    <x:row r="16035">
      <x:c r="CL16035" t="str">
        <x:v>Workbook_Formula_Guard</x:v>
      </x:c>
      <x:c r="CM16035" t="str">
        <x:v>B1661</x:v>
      </x:c>
      <x:c r="CN16035" t="str">
        <x:v>K69</x:v>
      </x:c>
      <x:c r="CO16035" t="n">
        <x:f>IFERROR(IF(AND(TYPE('Workbook_Formula_Guard'!B1661)=TYPE(CN16035),ISBLANK('Workbook_Formula_Guard'!B1661)=ISBLANK(CN16035),EXACT('Workbook_Formula_Guard'!B1661,CN16035)),0,1),1)</x:f>
        <x:v>0</x:v>
      </x:c>
    </x:row>
    <x:row r="16036">
      <x:c r="CL16036" t="str">
        <x:v>Workbook_Formula_Guard</x:v>
      </x:c>
      <x:c r="CM16036" t="str">
        <x:v>C1661</x:v>
      </x:c>
      <x:c r="CN16036" t="str">
        <x:v>F:=IF(AND(COUNTIF($J$2:$J$71,J69)=1,EXACT(A69,UPPER(A69)),EXACT(B69,UPPER(B69)),EXACT(C69,UPPER(C69)),COUNTIFS('Rights_Coverage'!$B$7:$B$76,A69,'Rights_Coverage'!$C$7:$C$76,B69,'Rights_Coverage'!$D$7:$D$76,C69)=1,OR(EXACT(E69,"EVIDENCE_BACKED_NO_MATERIAL_CHANGE"),EXACT(E69,"ESTIMATED")),LEN(TRIM(G69))&gt;0,LEN(TRIM(H69))&gt;0,LEN(TRIM(I69))&gt;0),1,0)</x:v>
      </x:c>
      <x:c r="CO16036" t="n">
        <x:f>IFERROR(IF(AND(TYPE('Workbook_Formula_Guard'!C1661)=TYPE(CN16036),ISBLANK('Workbook_Formula_Guard'!C1661)=ISBLANK(CN16036),EXACT('Workbook_Formula_Guard'!C1661,CN16036)),0,1),1)</x:f>
        <x:v>0</x:v>
      </x:c>
    </x:row>
    <x:row r="16037">
      <x:c r="CL16037" t="str">
        <x:v>Workbook_Formula_Guard</x:v>
      </x:c>
      <x:c r="CM16037" t="str">
        <x:v>A1662</x:v>
      </x:c>
      <x:c r="CN16037" t="str">
        <x:v>Rights_Evidence_Disposition</x:v>
      </x:c>
      <x:c r="CO16037" t="n">
        <x:f>IFERROR(IF(AND(TYPE('Workbook_Formula_Guard'!A1662)=TYPE(CN16037),ISBLANK('Workbook_Formula_Guard'!A1662)=ISBLANK(CN16037),EXACT('Workbook_Formula_Guard'!A1662,CN16037)),0,1),1)</x:f>
        <x:v>0</x:v>
      </x:c>
    </x:row>
    <x:row r="16038">
      <x:c r="CL16038" t="str">
        <x:v>Workbook_Formula_Guard</x:v>
      </x:c>
      <x:c r="CM16038" t="str">
        <x:v>B1662</x:v>
      </x:c>
      <x:c r="CN16038" t="str">
        <x:v>J70</x:v>
      </x:c>
      <x:c r="CO16038" t="n">
        <x:f>IFERROR(IF(AND(TYPE('Workbook_Formula_Guard'!B1662)=TYPE(CN16038),ISBLANK('Workbook_Formula_Guard'!B1662)=ISBLANK(CN16038),EXACT('Workbook_Formula_Guard'!B1662,CN16038)),0,1),1)</x:f>
        <x:v>0</x:v>
      </x:c>
    </x:row>
    <x:row r="16039">
      <x:c r="CL16039" t="str">
        <x:v>Workbook_Formula_Guard</x:v>
      </x:c>
      <x:c r="CM16039" t="str">
        <x:v>C1662</x:v>
      </x:c>
      <x:c r="CN16039" t="str">
        <x:v>F:=A70&amp;"|"&amp;B70&amp;"|"&amp;C70</x:v>
      </x:c>
      <x:c r="CO16039" t="n">
        <x:f>IFERROR(IF(AND(TYPE('Workbook_Formula_Guard'!C1662)=TYPE(CN16039),ISBLANK('Workbook_Formula_Guard'!C1662)=ISBLANK(CN16039),EXACT('Workbook_Formula_Guard'!C1662,CN16039)),0,1),1)</x:f>
        <x:v>0</x:v>
      </x:c>
    </x:row>
    <x:row r="16040">
      <x:c r="CL16040" t="str">
        <x:v>Workbook_Formula_Guard</x:v>
      </x:c>
      <x:c r="CM16040" t="str">
        <x:v>A1663</x:v>
      </x:c>
      <x:c r="CN16040" t="str">
        <x:v>Rights_Evidence_Disposition</x:v>
      </x:c>
      <x:c r="CO16040" t="n">
        <x:f>IFERROR(IF(AND(TYPE('Workbook_Formula_Guard'!A1663)=TYPE(CN16040),ISBLANK('Workbook_Formula_Guard'!A1663)=ISBLANK(CN16040),EXACT('Workbook_Formula_Guard'!A1663,CN16040)),0,1),1)</x:f>
        <x:v>0</x:v>
      </x:c>
    </x:row>
    <x:row r="16041">
      <x:c r="CL16041" t="str">
        <x:v>Workbook_Formula_Guard</x:v>
      </x:c>
      <x:c r="CM16041" t="str">
        <x:v>B1663</x:v>
      </x:c>
      <x:c r="CN16041" t="str">
        <x:v>K70</x:v>
      </x:c>
      <x:c r="CO16041" t="n">
        <x:f>IFERROR(IF(AND(TYPE('Workbook_Formula_Guard'!B1663)=TYPE(CN16041),ISBLANK('Workbook_Formula_Guard'!B1663)=ISBLANK(CN16041),EXACT('Workbook_Formula_Guard'!B1663,CN16041)),0,1),1)</x:f>
        <x:v>0</x:v>
      </x:c>
    </x:row>
    <x:row r="16042">
      <x:c r="CL16042" t="str">
        <x:v>Workbook_Formula_Guard</x:v>
      </x:c>
      <x:c r="CM16042" t="str">
        <x:v>C1663</x:v>
      </x:c>
      <x:c r="CN16042" t="str">
        <x:v>F:=IF(AND(COUNTIF($J$2:$J$71,J70)=1,EXACT(A70,UPPER(A70)),EXACT(B70,UPPER(B70)),EXACT(C70,UPPER(C70)),COUNTIFS('Rights_Coverage'!$B$7:$B$76,A70,'Rights_Coverage'!$C$7:$C$76,B70,'Rights_Coverage'!$D$7:$D$76,C70)=1,OR(EXACT(E70,"EVIDENCE_BACKED_NO_MATERIAL_CHANGE"),EXACT(E70,"ESTIMATED")),LEN(TRIM(G70))&gt;0,LEN(TRIM(H70))&gt;0,LEN(TRIM(I70))&gt;0),1,0)</x:v>
      </x:c>
      <x:c r="CO16042" t="n">
        <x:f>IFERROR(IF(AND(TYPE('Workbook_Formula_Guard'!C1663)=TYPE(CN16042),ISBLANK('Workbook_Formula_Guard'!C1663)=ISBLANK(CN16042),EXACT('Workbook_Formula_Guard'!C1663,CN16042)),0,1),1)</x:f>
        <x:v>0</x:v>
      </x:c>
    </x:row>
    <x:row r="16043">
      <x:c r="CL16043" t="str">
        <x:v>Workbook_Formula_Guard</x:v>
      </x:c>
      <x:c r="CM16043" t="str">
        <x:v>A1664</x:v>
      </x:c>
      <x:c r="CN16043" t="str">
        <x:v>Rights_Evidence_Disposition</x:v>
      </x:c>
      <x:c r="CO16043" t="n">
        <x:f>IFERROR(IF(AND(TYPE('Workbook_Formula_Guard'!A1664)=TYPE(CN16043),ISBLANK('Workbook_Formula_Guard'!A1664)=ISBLANK(CN16043),EXACT('Workbook_Formula_Guard'!A1664,CN16043)),0,1),1)</x:f>
        <x:v>0</x:v>
      </x:c>
    </x:row>
    <x:row r="16044">
      <x:c r="CL16044" t="str">
        <x:v>Workbook_Formula_Guard</x:v>
      </x:c>
      <x:c r="CM16044" t="str">
        <x:v>B1664</x:v>
      </x:c>
      <x:c r="CN16044" t="str">
        <x:v>J71</x:v>
      </x:c>
      <x:c r="CO16044" t="n">
        <x:f>IFERROR(IF(AND(TYPE('Workbook_Formula_Guard'!B1664)=TYPE(CN16044),ISBLANK('Workbook_Formula_Guard'!B1664)=ISBLANK(CN16044),EXACT('Workbook_Formula_Guard'!B1664,CN16044)),0,1),1)</x:f>
        <x:v>0</x:v>
      </x:c>
    </x:row>
    <x:row r="16045">
      <x:c r="CL16045" t="str">
        <x:v>Workbook_Formula_Guard</x:v>
      </x:c>
      <x:c r="CM16045" t="str">
        <x:v>C1664</x:v>
      </x:c>
      <x:c r="CN16045" t="str">
        <x:v>F:=A71&amp;"|"&amp;B71&amp;"|"&amp;C71</x:v>
      </x:c>
      <x:c r="CO16045" t="n">
        <x:f>IFERROR(IF(AND(TYPE('Workbook_Formula_Guard'!C1664)=TYPE(CN16045),ISBLANK('Workbook_Formula_Guard'!C1664)=ISBLANK(CN16045),EXACT('Workbook_Formula_Guard'!C1664,CN16045)),0,1),1)</x:f>
        <x:v>0</x:v>
      </x:c>
    </x:row>
    <x:row r="16046">
      <x:c r="CL16046" t="str">
        <x:v>Workbook_Formula_Guard</x:v>
      </x:c>
      <x:c r="CM16046" t="str">
        <x:v>A1665</x:v>
      </x:c>
      <x:c r="CN16046" t="str">
        <x:v>Rights_Evidence_Disposition</x:v>
      </x:c>
      <x:c r="CO16046" t="n">
        <x:f>IFERROR(IF(AND(TYPE('Workbook_Formula_Guard'!A1665)=TYPE(CN16046),ISBLANK('Workbook_Formula_Guard'!A1665)=ISBLANK(CN16046),EXACT('Workbook_Formula_Guard'!A1665,CN16046)),0,1),1)</x:f>
        <x:v>0</x:v>
      </x:c>
    </x:row>
    <x:row r="16047">
      <x:c r="CL16047" t="str">
        <x:v>Workbook_Formula_Guard</x:v>
      </x:c>
      <x:c r="CM16047" t="str">
        <x:v>B1665</x:v>
      </x:c>
      <x:c r="CN16047" t="str">
        <x:v>K71</x:v>
      </x:c>
      <x:c r="CO16047" t="n">
        <x:f>IFERROR(IF(AND(TYPE('Workbook_Formula_Guard'!B1665)=TYPE(CN16047),ISBLANK('Workbook_Formula_Guard'!B1665)=ISBLANK(CN16047),EXACT('Workbook_Formula_Guard'!B1665,CN16047)),0,1),1)</x:f>
        <x:v>0</x:v>
      </x:c>
    </x:row>
    <x:row r="16048">
      <x:c r="CL16048" t="str">
        <x:v>Workbook_Formula_Guard</x:v>
      </x:c>
      <x:c r="CM16048" t="str">
        <x:v>C1665</x:v>
      </x:c>
      <x:c r="CN16048" t="str">
        <x:v>F:=IF(AND(COUNTIF($J$2:$J$71,J71)=1,EXACT(A71,UPPER(A71)),EXACT(B71,UPPER(B71)),EXACT(C71,UPPER(C71)),COUNTIFS('Rights_Coverage'!$B$7:$B$76,A71,'Rights_Coverage'!$C$7:$C$76,B71,'Rights_Coverage'!$D$7:$D$76,C71)=1,OR(EXACT(E71,"EVIDENCE_BACKED_NO_MATERIAL_CHANGE"),EXACT(E71,"ESTIMATED")),LEN(TRIM(G71))&gt;0,LEN(TRIM(H71))&gt;0,LEN(TRIM(I71))&gt;0),1,0)</x:v>
      </x:c>
      <x:c r="CO16048" t="n">
        <x:f>IFERROR(IF(AND(TYPE('Workbook_Formula_Guard'!C1665)=TYPE(CN16048),ISBLANK('Workbook_Formula_Guard'!C1665)=ISBLANK(CN16048),EXACT('Workbook_Formula_Guard'!C1665,CN16048)),0,1),1)</x:f>
        <x:v>0</x:v>
      </x:c>
    </x:row>
    <x:row r="16049">
      <x:c r="CL16049" t="str">
        <x:v>Workbook_Formula_Guard</x:v>
      </x:c>
      <x:c r="CM16049" t="str">
        <x:v>A1666</x:v>
      </x:c>
      <x:c r="CN16049" t="str">
        <x:v>Contribution_Analysis</x:v>
      </x:c>
      <x:c r="CO16049" t="n">
        <x:f>IFERROR(IF(AND(TYPE('Workbook_Formula_Guard'!A1666)=TYPE(CN16049),ISBLANK('Workbook_Formula_Guard'!A1666)=ISBLANK(CN16049),EXACT('Workbook_Formula_Guard'!A1666,CN16049)),0,1),1)</x:f>
        <x:v>0</x:v>
      </x:c>
    </x:row>
    <x:row r="16050">
      <x:c r="CL16050" t="str">
        <x:v>Workbook_Formula_Guard</x:v>
      </x:c>
      <x:c r="CM16050" t="str">
        <x:v>B1666</x:v>
      </x:c>
      <x:c r="CN16050" t="str">
        <x:v>B3</x:v>
      </x:c>
      <x:c r="CO16050" t="n">
        <x:f>IFERROR(IF(AND(TYPE('Workbook_Formula_Guard'!B1666)=TYPE(CN16050),ISBLANK('Workbook_Formula_Guard'!B1666)=ISBLANK(CN16050),EXACT('Workbook_Formula_Guard'!B1666,CN16050)),0,1),1)</x:f>
        <x:v>0</x:v>
      </x:c>
    </x:row>
    <x:row r="16051">
      <x:c r="CL16051" t="str">
        <x:v>Workbook_Formula_Guard</x:v>
      </x:c>
      <x:c r="CM16051" t="str">
        <x:v>C1666</x:v>
      </x:c>
      <x:c r="CN16051" t="str">
        <x:v>F:=SUM(PLSS_Local_Scope!E12:E18)*SUM(Parameters!B48:B54)</x:v>
      </x:c>
      <x:c r="CO16051" t="n">
        <x:f>IFERROR(IF(AND(TYPE('Workbook_Formula_Guard'!C1666)=TYPE(CN16051),ISBLANK('Workbook_Formula_Guard'!C1666)=ISBLANK(CN16051),EXACT('Workbook_Formula_Guard'!C1666,CN16051)),0,1),1)</x:f>
        <x:v>0</x:v>
      </x:c>
    </x:row>
    <x:row r="16052">
      <x:c r="CL16052" t="str">
        <x:v>Workbook_Formula_Guard</x:v>
      </x:c>
      <x:c r="CM16052" t="str">
        <x:v>A1667</x:v>
      </x:c>
      <x:c r="CN16052" t="str">
        <x:v>Contribution_Analysis</x:v>
      </x:c>
      <x:c r="CO16052" t="n">
        <x:f>IFERROR(IF(AND(TYPE('Workbook_Formula_Guard'!A1667)=TYPE(CN16052),ISBLANK('Workbook_Formula_Guard'!A1667)=ISBLANK(CN16052),EXACT('Workbook_Formula_Guard'!A1667,CN16052)),0,1),1)</x:f>
        <x:v>0</x:v>
      </x:c>
    </x:row>
    <x:row r="16053">
      <x:c r="CL16053" t="str">
        <x:v>Workbook_Formula_Guard</x:v>
      </x:c>
      <x:c r="CM16053" t="str">
        <x:v>B1667</x:v>
      </x:c>
      <x:c r="CN16053" t="str">
        <x:v>B4</x:v>
      </x:c>
      <x:c r="CO16053" t="n">
        <x:f>IFERROR(IF(AND(TYPE('Workbook_Formula_Guard'!B1667)=TYPE(CN16053),ISBLANK('Workbook_Formula_Guard'!B1667)=ISBLANK(CN16053),EXACT('Workbook_Formula_Guard'!B1667,CN16053)),0,1),1)</x:f>
        <x:v>0</x:v>
      </x:c>
    </x:row>
    <x:row r="16054">
      <x:c r="CL16054" t="str">
        <x:v>Workbook_Formula_Guard</x:v>
      </x:c>
      <x:c r="CM16054" t="str">
        <x:v>C1667</x:v>
      </x:c>
      <x:c r="CN16054" t="inlineStr">
        <x:is>
          <x:t xml:space="preserve">F:=IFERROR(IF(COUNTIFS(Impact_Input!$B$7:$B$20,"A",Impact_Input!$N$7:$N$20,"INVALID_INPUT")&gt;0,"INVALID_INPUT",IF(B3&lt;=0,"RLS_NO_ACTIVE_MASS",IF(OR(COUNTIFS(Impact_Input!$B$7:$B$20,"A",Impact_Input!$N$7:$N$20,"UNKNOWN_INPUT")&gt;0,COUNT(B9:H15)&lt;&gt;49),"RLS_UNKNOWN_CELLS",SUM(I9:I15)))),"INVALID_INPUT")</x:t>
        </x:is>
      </x:c>
      <x:c r="CO16054" t="n">
        <x:f>IFERROR(IF(AND(TYPE('Workbook_Formula_Guard'!C1667)=TYPE(CN16054),ISBLANK('Workbook_Formula_Guard'!C1667)=ISBLANK(CN16054),EXACT('Workbook_Formula_Guard'!C1667,CN16054)),0,1),1)</x:f>
        <x:v>0</x:v>
      </x:c>
    </x:row>
    <x:row r="16055">
      <x:c r="CL16055" t="str">
        <x:v>Workbook_Formula_Guard</x:v>
      </x:c>
      <x:c r="CM16055" t="str">
        <x:v>A1668</x:v>
      </x:c>
      <x:c r="CN16055" t="str">
        <x:v>Contribution_Analysis</x:v>
      </x:c>
      <x:c r="CO16055" t="n">
        <x:f>IFERROR(IF(AND(TYPE('Workbook_Formula_Guard'!A1668)=TYPE(CN16055),ISBLANK('Workbook_Formula_Guard'!A1668)=ISBLANK(CN16055),EXACT('Workbook_Formula_Guard'!A1668,CN16055)),0,1),1)</x:f>
        <x:v>0</x:v>
      </x:c>
    </x:row>
    <x:row r="16056">
      <x:c r="CL16056" t="str">
        <x:v>Workbook_Formula_Guard</x:v>
      </x:c>
      <x:c r="CM16056" t="str">
        <x:v>B1668</x:v>
      </x:c>
      <x:c r="CN16056" t="str">
        <x:v>B5</x:v>
      </x:c>
      <x:c r="CO16056" t="n">
        <x:f>IFERROR(IF(AND(TYPE('Workbook_Formula_Guard'!B1668)=TYPE(CN16056),ISBLANK('Workbook_Formula_Guard'!B1668)=ISBLANK(CN16056),EXACT('Workbook_Formula_Guard'!B1668,CN16056)),0,1),1)</x:f>
        <x:v>0</x:v>
      </x:c>
    </x:row>
    <x:row r="16057">
      <x:c r="CL16057" t="str">
        <x:v>Workbook_Formula_Guard</x:v>
      </x:c>
      <x:c r="CM16057" t="str">
        <x:v>C1668</x:v>
      </x:c>
      <x:c r="CN16057" t="inlineStr">
        <x:is>
          <x:t xml:space="preserve">F:=IFERROR(IF(COUNTIFS(Impact_Input!$B$7:$B$20,"B",Impact_Input!$N$7:$N$20,"INVALID_INPUT")&gt;0,"INVALID_INPUT",IF(B3&lt;=0,"RLS_NO_ACTIVE_MASS",IF(OR(COUNTIFS(Impact_Input!$B$7:$B$20,"B",Impact_Input!$N$7:$N$20,"UNKNOWN_INPUT")&gt;0,COUNT(B22:H28)&lt;&gt;49),"RLS_UNKNOWN_CELLS",SUM(I22:I28)))),"INVALID_INPUT")</x:t>
        </x:is>
      </x:c>
      <x:c r="CO16057" t="n">
        <x:f>IFERROR(IF(AND(TYPE('Workbook_Formula_Guard'!C1668)=TYPE(CN16057),ISBLANK('Workbook_Formula_Guard'!C1668)=ISBLANK(CN16057),EXACT('Workbook_Formula_Guard'!C1668,CN16057)),0,1),1)</x:f>
        <x:v>0</x:v>
      </x:c>
    </x:row>
    <x:row r="16058">
      <x:c r="CL16058" t="str">
        <x:v>Workbook_Formula_Guard</x:v>
      </x:c>
      <x:c r="CM16058" t="str">
        <x:v>A1669</x:v>
      </x:c>
      <x:c r="CN16058" t="str">
        <x:v>Contribution_Analysis</x:v>
      </x:c>
      <x:c r="CO16058" t="n">
        <x:f>IFERROR(IF(AND(TYPE('Workbook_Formula_Guard'!A1669)=TYPE(CN16058),ISBLANK('Workbook_Formula_Guard'!A1669)=ISBLANK(CN16058),EXACT('Workbook_Formula_Guard'!A1669,CN16058)),0,1),1)</x:f>
        <x:v>0</x:v>
      </x:c>
    </x:row>
    <x:row r="16059">
      <x:c r="CL16059" t="str">
        <x:v>Workbook_Formula_Guard</x:v>
      </x:c>
      <x:c r="CM16059" t="str">
        <x:v>B1669</x:v>
      </x:c>
      <x:c r="CN16059" t="str">
        <x:v>B9</x:v>
      </x:c>
      <x:c r="CO16059" t="n">
        <x:f>IFERROR(IF(AND(TYPE('Workbook_Formula_Guard'!B1669)=TYPE(CN16059),ISBLANK('Workbook_Formula_Guard'!B1669)=ISBLANK(CN16059),EXACT('Workbook_Formula_Guard'!B1669,CN16059)),0,1),1)</x:f>
        <x:v>0</x:v>
      </x:c>
    </x:row>
    <x:row r="16060">
      <x:c r="CL16060" t="str">
        <x:v>Workbook_Formula_Guard</x:v>
      </x:c>
      <x:c r="CM16060" t="str">
        <x:v>C1669</x:v>
      </x:c>
      <x:c r="CN16060" t="inlineStr">
        <x:is>
          <x:t xml:space="preserve">F:=IFERROR(IF(I_prop!B7="INVALID_INPUT","INVALID_INPUT",IF(ISNUMBER(I_prop!B7),IF($B$3&gt;0,I_prop!B7*PLSS_Local_Scope!$E$12*Parameters!$B$48/$B$3,"RLS_NO_ACTIVE_MASS"),"UNKNOWN_IMPACT")),"INVALID_INPUT")</x:t>
        </x:is>
      </x:c>
      <x:c r="CO16060" t="n">
        <x:f>IFERROR(IF(AND(TYPE('Workbook_Formula_Guard'!C1669)=TYPE(CN16060),ISBLANK('Workbook_Formula_Guard'!C1669)=ISBLANK(CN16060),EXACT('Workbook_Formula_Guard'!C1669,CN16060)),0,1),1)</x:f>
        <x:v>0</x:v>
      </x:c>
    </x:row>
    <x:row r="16061">
      <x:c r="CL16061" t="str">
        <x:v>Workbook_Formula_Guard</x:v>
      </x:c>
      <x:c r="CM16061" t="str">
        <x:v>A1670</x:v>
      </x:c>
      <x:c r="CN16061" t="str">
        <x:v>Contribution_Analysis</x:v>
      </x:c>
      <x:c r="CO16061" t="n">
        <x:f>IFERROR(IF(AND(TYPE('Workbook_Formula_Guard'!A1670)=TYPE(CN16061),ISBLANK('Workbook_Formula_Guard'!A1670)=ISBLANK(CN16061),EXACT('Workbook_Formula_Guard'!A1670,CN16061)),0,1),1)</x:f>
        <x:v>0</x:v>
      </x:c>
    </x:row>
    <x:row r="16062">
      <x:c r="CL16062" t="str">
        <x:v>Workbook_Formula_Guard</x:v>
      </x:c>
      <x:c r="CM16062" t="str">
        <x:v>B1670</x:v>
      </x:c>
      <x:c r="CN16062" t="str">
        <x:v>C9</x:v>
      </x:c>
      <x:c r="CO16062" t="n">
        <x:f>IFERROR(IF(AND(TYPE('Workbook_Formula_Guard'!B1670)=TYPE(CN16062),ISBLANK('Workbook_Formula_Guard'!B1670)=ISBLANK(CN16062),EXACT('Workbook_Formula_Guard'!B1670,CN16062)),0,1),1)</x:f>
        <x:v>0</x:v>
      </x:c>
    </x:row>
    <x:row r="16063">
      <x:c r="CL16063" t="str">
        <x:v>Workbook_Formula_Guard</x:v>
      </x:c>
      <x:c r="CM16063" t="str">
        <x:v>C1670</x:v>
      </x:c>
      <x:c r="CN16063" t="inlineStr">
        <x:is>
          <x:t xml:space="preserve">F:=IFERROR(IF(I_prop!C7="INVALID_INPUT","INVALID_INPUT",IF(ISNUMBER(I_prop!C7),IF($B$3&gt;0,I_prop!C7*PLSS_Local_Scope!$E$12*Parameters!$B$49/$B$3,"RLS_NO_ACTIVE_MASS"),"UNKNOWN_IMPACT")),"INVALID_INPUT")</x:t>
        </x:is>
      </x:c>
      <x:c r="CO16063" t="n">
        <x:f>IFERROR(IF(AND(TYPE('Workbook_Formula_Guard'!C1670)=TYPE(CN16063),ISBLANK('Workbook_Formula_Guard'!C1670)=ISBLANK(CN16063),EXACT('Workbook_Formula_Guard'!C1670,CN16063)),0,1),1)</x:f>
        <x:v>0</x:v>
      </x:c>
    </x:row>
    <x:row r="16064">
      <x:c r="CL16064" t="str">
        <x:v>Workbook_Formula_Guard</x:v>
      </x:c>
      <x:c r="CM16064" t="str">
        <x:v>A1671</x:v>
      </x:c>
      <x:c r="CN16064" t="str">
        <x:v>Contribution_Analysis</x:v>
      </x:c>
      <x:c r="CO16064" t="n">
        <x:f>IFERROR(IF(AND(TYPE('Workbook_Formula_Guard'!A1671)=TYPE(CN16064),ISBLANK('Workbook_Formula_Guard'!A1671)=ISBLANK(CN16064),EXACT('Workbook_Formula_Guard'!A1671,CN16064)),0,1),1)</x:f>
        <x:v>0</x:v>
      </x:c>
    </x:row>
    <x:row r="16065">
      <x:c r="CL16065" t="str">
        <x:v>Workbook_Formula_Guard</x:v>
      </x:c>
      <x:c r="CM16065" t="str">
        <x:v>B1671</x:v>
      </x:c>
      <x:c r="CN16065" t="str">
        <x:v>D9</x:v>
      </x:c>
      <x:c r="CO16065" t="n">
        <x:f>IFERROR(IF(AND(TYPE('Workbook_Formula_Guard'!B1671)=TYPE(CN16065),ISBLANK('Workbook_Formula_Guard'!B1671)=ISBLANK(CN16065),EXACT('Workbook_Formula_Guard'!B1671,CN16065)),0,1),1)</x:f>
        <x:v>0</x:v>
      </x:c>
    </x:row>
    <x:row r="16066">
      <x:c r="CL16066" t="str">
        <x:v>Workbook_Formula_Guard</x:v>
      </x:c>
      <x:c r="CM16066" t="str">
        <x:v>C1671</x:v>
      </x:c>
      <x:c r="CN16066" t="inlineStr">
        <x:is>
          <x:t xml:space="preserve">F:=IFERROR(IF(I_prop!D7="INVALID_INPUT","INVALID_INPUT",IF(ISNUMBER(I_prop!D7),IF($B$3&gt;0,I_prop!D7*PLSS_Local_Scope!$E$12*Parameters!$B$50/$B$3,"RLS_NO_ACTIVE_MASS"),"UNKNOWN_IMPACT")),"INVALID_INPUT")</x:t>
        </x:is>
      </x:c>
      <x:c r="CO16066" t="n">
        <x:f>IFERROR(IF(AND(TYPE('Workbook_Formula_Guard'!C1671)=TYPE(CN16066),ISBLANK('Workbook_Formula_Guard'!C1671)=ISBLANK(CN16066),EXACT('Workbook_Formula_Guard'!C1671,CN16066)),0,1),1)</x:f>
        <x:v>0</x:v>
      </x:c>
    </x:row>
    <x:row r="16067">
      <x:c r="CL16067" t="str">
        <x:v>Workbook_Formula_Guard</x:v>
      </x:c>
      <x:c r="CM16067" t="str">
        <x:v>A1672</x:v>
      </x:c>
      <x:c r="CN16067" t="str">
        <x:v>Contribution_Analysis</x:v>
      </x:c>
      <x:c r="CO16067" t="n">
        <x:f>IFERROR(IF(AND(TYPE('Workbook_Formula_Guard'!A1672)=TYPE(CN16067),ISBLANK('Workbook_Formula_Guard'!A1672)=ISBLANK(CN16067),EXACT('Workbook_Formula_Guard'!A1672,CN16067)),0,1),1)</x:f>
        <x:v>0</x:v>
      </x:c>
    </x:row>
    <x:row r="16068">
      <x:c r="CL16068" t="str">
        <x:v>Workbook_Formula_Guard</x:v>
      </x:c>
      <x:c r="CM16068" t="str">
        <x:v>B1672</x:v>
      </x:c>
      <x:c r="CN16068" t="str">
        <x:v>E9</x:v>
      </x:c>
      <x:c r="CO16068" t="n">
        <x:f>IFERROR(IF(AND(TYPE('Workbook_Formula_Guard'!B1672)=TYPE(CN16068),ISBLANK('Workbook_Formula_Guard'!B1672)=ISBLANK(CN16068),EXACT('Workbook_Formula_Guard'!B1672,CN16068)),0,1),1)</x:f>
        <x:v>0</x:v>
      </x:c>
    </x:row>
    <x:row r="16069">
      <x:c r="CL16069" t="str">
        <x:v>Workbook_Formula_Guard</x:v>
      </x:c>
      <x:c r="CM16069" t="str">
        <x:v>C1672</x:v>
      </x:c>
      <x:c r="CN16069" t="inlineStr">
        <x:is>
          <x:t xml:space="preserve">F:=IFERROR(IF(I_prop!E7="INVALID_INPUT","INVALID_INPUT",IF(ISNUMBER(I_prop!E7),IF($B$3&gt;0,I_prop!E7*PLSS_Local_Scope!$E$12*Parameters!$B$51/$B$3,"RLS_NO_ACTIVE_MASS"),"UNKNOWN_IMPACT")),"INVALID_INPUT")</x:t>
        </x:is>
      </x:c>
      <x:c r="CO16069" t="n">
        <x:f>IFERROR(IF(AND(TYPE('Workbook_Formula_Guard'!C1672)=TYPE(CN16069),ISBLANK('Workbook_Formula_Guard'!C1672)=ISBLANK(CN16069),EXACT('Workbook_Formula_Guard'!C1672,CN16069)),0,1),1)</x:f>
        <x:v>0</x:v>
      </x:c>
    </x:row>
    <x:row r="16070">
      <x:c r="CL16070" t="str">
        <x:v>Workbook_Formula_Guard</x:v>
      </x:c>
      <x:c r="CM16070" t="str">
        <x:v>A1673</x:v>
      </x:c>
      <x:c r="CN16070" t="str">
        <x:v>Contribution_Analysis</x:v>
      </x:c>
      <x:c r="CO16070" t="n">
        <x:f>IFERROR(IF(AND(TYPE('Workbook_Formula_Guard'!A1673)=TYPE(CN16070),ISBLANK('Workbook_Formula_Guard'!A1673)=ISBLANK(CN16070),EXACT('Workbook_Formula_Guard'!A1673,CN16070)),0,1),1)</x:f>
        <x:v>0</x:v>
      </x:c>
    </x:row>
    <x:row r="16071">
      <x:c r="CL16071" t="str">
        <x:v>Workbook_Formula_Guard</x:v>
      </x:c>
      <x:c r="CM16071" t="str">
        <x:v>B1673</x:v>
      </x:c>
      <x:c r="CN16071" t="str">
        <x:v>F9</x:v>
      </x:c>
      <x:c r="CO16071" t="n">
        <x:f>IFERROR(IF(AND(TYPE('Workbook_Formula_Guard'!B1673)=TYPE(CN16071),ISBLANK('Workbook_Formula_Guard'!B1673)=ISBLANK(CN16071),EXACT('Workbook_Formula_Guard'!B1673,CN16071)),0,1),1)</x:f>
        <x:v>0</x:v>
      </x:c>
    </x:row>
    <x:row r="16072">
      <x:c r="CL16072" t="str">
        <x:v>Workbook_Formula_Guard</x:v>
      </x:c>
      <x:c r="CM16072" t="str">
        <x:v>C1673</x:v>
      </x:c>
      <x:c r="CN16072" t="inlineStr">
        <x:is>
          <x:t xml:space="preserve">F:=IFERROR(IF(I_prop!F7="INVALID_INPUT","INVALID_INPUT",IF(ISNUMBER(I_prop!F7),IF($B$3&gt;0,I_prop!F7*PLSS_Local_Scope!$E$12*Parameters!$B$52/$B$3,"RLS_NO_ACTIVE_MASS"),"UNKNOWN_IMPACT")),"INVALID_INPUT")</x:t>
        </x:is>
      </x:c>
      <x:c r="CO16072" t="n">
        <x:f>IFERROR(IF(AND(TYPE('Workbook_Formula_Guard'!C1673)=TYPE(CN16072),ISBLANK('Workbook_Formula_Guard'!C1673)=ISBLANK(CN16072),EXACT('Workbook_Formula_Guard'!C1673,CN16072)),0,1),1)</x:f>
        <x:v>0</x:v>
      </x:c>
    </x:row>
    <x:row r="16073">
      <x:c r="CL16073" t="str">
        <x:v>Workbook_Formula_Guard</x:v>
      </x:c>
      <x:c r="CM16073" t="str">
        <x:v>A1674</x:v>
      </x:c>
      <x:c r="CN16073" t="str">
        <x:v>Contribution_Analysis</x:v>
      </x:c>
      <x:c r="CO16073" t="n">
        <x:f>IFERROR(IF(AND(TYPE('Workbook_Formula_Guard'!A1674)=TYPE(CN16073),ISBLANK('Workbook_Formula_Guard'!A1674)=ISBLANK(CN16073),EXACT('Workbook_Formula_Guard'!A1674,CN16073)),0,1),1)</x:f>
        <x:v>0</x:v>
      </x:c>
    </x:row>
    <x:row r="16074">
      <x:c r="CL16074" t="str">
        <x:v>Workbook_Formula_Guard</x:v>
      </x:c>
      <x:c r="CM16074" t="str">
        <x:v>B1674</x:v>
      </x:c>
      <x:c r="CN16074" t="str">
        <x:v>G9</x:v>
      </x:c>
      <x:c r="CO16074" t="n">
        <x:f>IFERROR(IF(AND(TYPE('Workbook_Formula_Guard'!B1674)=TYPE(CN16074),ISBLANK('Workbook_Formula_Guard'!B1674)=ISBLANK(CN16074),EXACT('Workbook_Formula_Guard'!B1674,CN16074)),0,1),1)</x:f>
        <x:v>0</x:v>
      </x:c>
    </x:row>
    <x:row r="16075">
      <x:c r="CL16075" t="str">
        <x:v>Workbook_Formula_Guard</x:v>
      </x:c>
      <x:c r="CM16075" t="str">
        <x:v>C1674</x:v>
      </x:c>
      <x:c r="CN16075" t="inlineStr">
        <x:is>
          <x:t xml:space="preserve">F:=IFERROR(IF(I_prop!G7="INVALID_INPUT","INVALID_INPUT",IF(ISNUMBER(I_prop!G7),IF($B$3&gt;0,I_prop!G7*PLSS_Local_Scope!$E$12*Parameters!$B$53/$B$3,"RLS_NO_ACTIVE_MASS"),"UNKNOWN_IMPACT")),"INVALID_INPUT")</x:t>
        </x:is>
      </x:c>
      <x:c r="CO16075" t="n">
        <x:f>IFERROR(IF(AND(TYPE('Workbook_Formula_Guard'!C1674)=TYPE(CN16075),ISBLANK('Workbook_Formula_Guard'!C1674)=ISBLANK(CN16075),EXACT('Workbook_Formula_Guard'!C1674,CN16075)),0,1),1)</x:f>
        <x:v>0</x:v>
      </x:c>
    </x:row>
    <x:row r="16076">
      <x:c r="CL16076" t="str">
        <x:v>Workbook_Formula_Guard</x:v>
      </x:c>
      <x:c r="CM16076" t="str">
        <x:v>A1675</x:v>
      </x:c>
      <x:c r="CN16076" t="str">
        <x:v>Contribution_Analysis</x:v>
      </x:c>
      <x:c r="CO16076" t="n">
        <x:f>IFERROR(IF(AND(TYPE('Workbook_Formula_Guard'!A1675)=TYPE(CN16076),ISBLANK('Workbook_Formula_Guard'!A1675)=ISBLANK(CN16076),EXACT('Workbook_Formula_Guard'!A1675,CN16076)),0,1),1)</x:f>
        <x:v>0</x:v>
      </x:c>
    </x:row>
    <x:row r="16077">
      <x:c r="CL16077" t="str">
        <x:v>Workbook_Formula_Guard</x:v>
      </x:c>
      <x:c r="CM16077" t="str">
        <x:v>B1675</x:v>
      </x:c>
      <x:c r="CN16077" t="str">
        <x:v>H9</x:v>
      </x:c>
      <x:c r="CO16077" t="n">
        <x:f>IFERROR(IF(AND(TYPE('Workbook_Formula_Guard'!B1675)=TYPE(CN16077),ISBLANK('Workbook_Formula_Guard'!B1675)=ISBLANK(CN16077),EXACT('Workbook_Formula_Guard'!B1675,CN16077)),0,1),1)</x:f>
        <x:v>0</x:v>
      </x:c>
    </x:row>
    <x:row r="16078">
      <x:c r="CL16078" t="str">
        <x:v>Workbook_Formula_Guard</x:v>
      </x:c>
      <x:c r="CM16078" t="str">
        <x:v>C1675</x:v>
      </x:c>
      <x:c r="CN16078" t="inlineStr">
        <x:is>
          <x:t xml:space="preserve">F:=IFERROR(IF(I_prop!H7="INVALID_INPUT","INVALID_INPUT",IF(ISNUMBER(I_prop!H7),IF($B$3&gt;0,I_prop!H7*PLSS_Local_Scope!$E$12*Parameters!$B$54/$B$3,"RLS_NO_ACTIVE_MASS"),"UNKNOWN_IMPACT")),"INVALID_INPUT")</x:t>
        </x:is>
      </x:c>
      <x:c r="CO16078" t="n">
        <x:f>IFERROR(IF(AND(TYPE('Workbook_Formula_Guard'!C1675)=TYPE(CN16078),ISBLANK('Workbook_Formula_Guard'!C1675)=ISBLANK(CN16078),EXACT('Workbook_Formula_Guard'!C1675,CN16078)),0,1),1)</x:f>
        <x:v>0</x:v>
      </x:c>
    </x:row>
    <x:row r="16079">
      <x:c r="CL16079" t="str">
        <x:v>Workbook_Formula_Guard</x:v>
      </x:c>
      <x:c r="CM16079" t="str">
        <x:v>A1676</x:v>
      </x:c>
      <x:c r="CN16079" t="str">
        <x:v>Contribution_Analysis</x:v>
      </x:c>
      <x:c r="CO16079" t="n">
        <x:f>IFERROR(IF(AND(TYPE('Workbook_Formula_Guard'!A1676)=TYPE(CN16079),ISBLANK('Workbook_Formula_Guard'!A1676)=ISBLANK(CN16079),EXACT('Workbook_Formula_Guard'!A1676,CN16079)),0,1),1)</x:f>
        <x:v>0</x:v>
      </x:c>
    </x:row>
    <x:row r="16080">
      <x:c r="CL16080" t="str">
        <x:v>Workbook_Formula_Guard</x:v>
      </x:c>
      <x:c r="CM16080" t="str">
        <x:v>B1676</x:v>
      </x:c>
      <x:c r="CN16080" t="str">
        <x:v>I9</x:v>
      </x:c>
      <x:c r="CO16080" t="n">
        <x:f>IFERROR(IF(AND(TYPE('Workbook_Formula_Guard'!B1676)=TYPE(CN16080),ISBLANK('Workbook_Formula_Guard'!B1676)=ISBLANK(CN16080),EXACT('Workbook_Formula_Guard'!B1676,CN16080)),0,1),1)</x:f>
        <x:v>0</x:v>
      </x:c>
    </x:row>
    <x:row r="16081">
      <x:c r="CL16081" t="str">
        <x:v>Workbook_Formula_Guard</x:v>
      </x:c>
      <x:c r="CM16081" t="str">
        <x:v>C1676</x:v>
      </x:c>
      <x:c r="CN16081" t="inlineStr">
        <x:is>
          <x:t xml:space="preserve">F:=IFERROR(IF(COUNTIF(B9:H9,"INVALID_INPUT")&gt;0,"INVALID_INPUT",IF(COUNT(B9:H9)=7,SUM(B9:H9),"UNKNOWN_IMPACT")),"INVALID_INPUT")</x:t>
        </x:is>
      </x:c>
      <x:c r="CO16081" t="n">
        <x:f>IFERROR(IF(AND(TYPE('Workbook_Formula_Guard'!C1676)=TYPE(CN16081),ISBLANK('Workbook_Formula_Guard'!C1676)=ISBLANK(CN16081),EXACT('Workbook_Formula_Guard'!C1676,CN16081)),0,1),1)</x:f>
        <x:v>0</x:v>
      </x:c>
    </x:row>
    <x:row r="16082">
      <x:c r="CL16082" t="str">
        <x:v>Workbook_Formula_Guard</x:v>
      </x:c>
      <x:c r="CM16082" t="str">
        <x:v>A1677</x:v>
      </x:c>
      <x:c r="CN16082" t="str">
        <x:v>Contribution_Analysis</x:v>
      </x:c>
      <x:c r="CO16082" t="n">
        <x:f>IFERROR(IF(AND(TYPE('Workbook_Formula_Guard'!A1677)=TYPE(CN16082),ISBLANK('Workbook_Formula_Guard'!A1677)=ISBLANK(CN16082),EXACT('Workbook_Formula_Guard'!A1677,CN16082)),0,1),1)</x:f>
        <x:v>0</x:v>
      </x:c>
    </x:row>
    <x:row r="16083">
      <x:c r="CL16083" t="str">
        <x:v>Workbook_Formula_Guard</x:v>
      </x:c>
      <x:c r="CM16083" t="str">
        <x:v>B1677</x:v>
      </x:c>
      <x:c r="CN16083" t="str">
        <x:v>B10</x:v>
      </x:c>
      <x:c r="CO16083" t="n">
        <x:f>IFERROR(IF(AND(TYPE('Workbook_Formula_Guard'!B1677)=TYPE(CN16083),ISBLANK('Workbook_Formula_Guard'!B1677)=ISBLANK(CN16083),EXACT('Workbook_Formula_Guard'!B1677,CN16083)),0,1),1)</x:f>
        <x:v>0</x:v>
      </x:c>
    </x:row>
    <x:row r="16084">
      <x:c r="CL16084" t="str">
        <x:v>Workbook_Formula_Guard</x:v>
      </x:c>
      <x:c r="CM16084" t="str">
        <x:v>C1677</x:v>
      </x:c>
      <x:c r="CN16084" t="inlineStr">
        <x:is>
          <x:t xml:space="preserve">F:=IFERROR(IF(I_prop!B8="INVALID_INPUT","INVALID_INPUT",IF(ISNUMBER(I_prop!B8),IF($B$3&gt;0,I_prop!B8*PLSS_Local_Scope!$E$13*Parameters!$B$48/$B$3,"RLS_NO_ACTIVE_MASS"),"UNKNOWN_IMPACT")),"INVALID_INPUT")</x:t>
        </x:is>
      </x:c>
      <x:c r="CO16084" t="n">
        <x:f>IFERROR(IF(AND(TYPE('Workbook_Formula_Guard'!C1677)=TYPE(CN16084),ISBLANK('Workbook_Formula_Guard'!C1677)=ISBLANK(CN16084),EXACT('Workbook_Formula_Guard'!C1677,CN16084)),0,1),1)</x:f>
        <x:v>0</x:v>
      </x:c>
    </x:row>
    <x:row r="16085">
      <x:c r="CL16085" t="str">
        <x:v>Workbook_Formula_Guard</x:v>
      </x:c>
      <x:c r="CM16085" t="str">
        <x:v>A1678</x:v>
      </x:c>
      <x:c r="CN16085" t="str">
        <x:v>Contribution_Analysis</x:v>
      </x:c>
      <x:c r="CO16085" t="n">
        <x:f>IFERROR(IF(AND(TYPE('Workbook_Formula_Guard'!A1678)=TYPE(CN16085),ISBLANK('Workbook_Formula_Guard'!A1678)=ISBLANK(CN16085),EXACT('Workbook_Formula_Guard'!A1678,CN16085)),0,1),1)</x:f>
        <x:v>0</x:v>
      </x:c>
    </x:row>
    <x:row r="16086">
      <x:c r="CL16086" t="str">
        <x:v>Workbook_Formula_Guard</x:v>
      </x:c>
      <x:c r="CM16086" t="str">
        <x:v>B1678</x:v>
      </x:c>
      <x:c r="CN16086" t="str">
        <x:v>C10</x:v>
      </x:c>
      <x:c r="CO16086" t="n">
        <x:f>IFERROR(IF(AND(TYPE('Workbook_Formula_Guard'!B1678)=TYPE(CN16086),ISBLANK('Workbook_Formula_Guard'!B1678)=ISBLANK(CN16086),EXACT('Workbook_Formula_Guard'!B1678,CN16086)),0,1),1)</x:f>
        <x:v>0</x:v>
      </x:c>
    </x:row>
    <x:row r="16087">
      <x:c r="CL16087" t="str">
        <x:v>Workbook_Formula_Guard</x:v>
      </x:c>
      <x:c r="CM16087" t="str">
        <x:v>C1678</x:v>
      </x:c>
      <x:c r="CN16087" t="inlineStr">
        <x:is>
          <x:t xml:space="preserve">F:=IFERROR(IF(I_prop!C8="INVALID_INPUT","INVALID_INPUT",IF(ISNUMBER(I_prop!C8),IF($B$3&gt;0,I_prop!C8*PLSS_Local_Scope!$E$13*Parameters!$B$49/$B$3,"RLS_NO_ACTIVE_MASS"),"UNKNOWN_IMPACT")),"INVALID_INPUT")</x:t>
        </x:is>
      </x:c>
      <x:c r="CO16087" t="n">
        <x:f>IFERROR(IF(AND(TYPE('Workbook_Formula_Guard'!C1678)=TYPE(CN16087),ISBLANK('Workbook_Formula_Guard'!C1678)=ISBLANK(CN16087),EXACT('Workbook_Formula_Guard'!C1678,CN16087)),0,1),1)</x:f>
        <x:v>0</x:v>
      </x:c>
    </x:row>
    <x:row r="16088">
      <x:c r="CL16088" t="str">
        <x:v>Workbook_Formula_Guard</x:v>
      </x:c>
      <x:c r="CM16088" t="str">
        <x:v>A1679</x:v>
      </x:c>
      <x:c r="CN16088" t="str">
        <x:v>Contribution_Analysis</x:v>
      </x:c>
      <x:c r="CO16088" t="n">
        <x:f>IFERROR(IF(AND(TYPE('Workbook_Formula_Guard'!A1679)=TYPE(CN16088),ISBLANK('Workbook_Formula_Guard'!A1679)=ISBLANK(CN16088),EXACT('Workbook_Formula_Guard'!A1679,CN16088)),0,1),1)</x:f>
        <x:v>0</x:v>
      </x:c>
    </x:row>
    <x:row r="16089">
      <x:c r="CL16089" t="str">
        <x:v>Workbook_Formula_Guard</x:v>
      </x:c>
      <x:c r="CM16089" t="str">
        <x:v>B1679</x:v>
      </x:c>
      <x:c r="CN16089" t="str">
        <x:v>D10</x:v>
      </x:c>
      <x:c r="CO16089" t="n">
        <x:f>IFERROR(IF(AND(TYPE('Workbook_Formula_Guard'!B1679)=TYPE(CN16089),ISBLANK('Workbook_Formula_Guard'!B1679)=ISBLANK(CN16089),EXACT('Workbook_Formula_Guard'!B1679,CN16089)),0,1),1)</x:f>
        <x:v>0</x:v>
      </x:c>
    </x:row>
    <x:row r="16090">
      <x:c r="CL16090" t="str">
        <x:v>Workbook_Formula_Guard</x:v>
      </x:c>
      <x:c r="CM16090" t="str">
        <x:v>C1679</x:v>
      </x:c>
      <x:c r="CN16090" t="inlineStr">
        <x:is>
          <x:t xml:space="preserve">F:=IFERROR(IF(I_prop!D8="INVALID_INPUT","INVALID_INPUT",IF(ISNUMBER(I_prop!D8),IF($B$3&gt;0,I_prop!D8*PLSS_Local_Scope!$E$13*Parameters!$B$50/$B$3,"RLS_NO_ACTIVE_MASS"),"UNKNOWN_IMPACT")),"INVALID_INPUT")</x:t>
        </x:is>
      </x:c>
      <x:c r="CO16090" t="n">
        <x:f>IFERROR(IF(AND(TYPE('Workbook_Formula_Guard'!C1679)=TYPE(CN16090),ISBLANK('Workbook_Formula_Guard'!C1679)=ISBLANK(CN16090),EXACT('Workbook_Formula_Guard'!C1679,CN16090)),0,1),1)</x:f>
        <x:v>0</x:v>
      </x:c>
    </x:row>
    <x:row r="16091">
      <x:c r="CL16091" t="str">
        <x:v>Workbook_Formula_Guard</x:v>
      </x:c>
      <x:c r="CM16091" t="str">
        <x:v>A1680</x:v>
      </x:c>
      <x:c r="CN16091" t="str">
        <x:v>Contribution_Analysis</x:v>
      </x:c>
      <x:c r="CO16091" t="n">
        <x:f>IFERROR(IF(AND(TYPE('Workbook_Formula_Guard'!A1680)=TYPE(CN16091),ISBLANK('Workbook_Formula_Guard'!A1680)=ISBLANK(CN16091),EXACT('Workbook_Formula_Guard'!A1680,CN16091)),0,1),1)</x:f>
        <x:v>0</x:v>
      </x:c>
    </x:row>
    <x:row r="16092">
      <x:c r="CL16092" t="str">
        <x:v>Workbook_Formula_Guard</x:v>
      </x:c>
      <x:c r="CM16092" t="str">
        <x:v>B1680</x:v>
      </x:c>
      <x:c r="CN16092" t="str">
        <x:v>E10</x:v>
      </x:c>
      <x:c r="CO16092" t="n">
        <x:f>IFERROR(IF(AND(TYPE('Workbook_Formula_Guard'!B1680)=TYPE(CN16092),ISBLANK('Workbook_Formula_Guard'!B1680)=ISBLANK(CN16092),EXACT('Workbook_Formula_Guard'!B1680,CN16092)),0,1),1)</x:f>
        <x:v>0</x:v>
      </x:c>
    </x:row>
    <x:row r="16093">
      <x:c r="CL16093" t="str">
        <x:v>Workbook_Formula_Guard</x:v>
      </x:c>
      <x:c r="CM16093" t="str">
        <x:v>C1680</x:v>
      </x:c>
      <x:c r="CN16093" t="inlineStr">
        <x:is>
          <x:t xml:space="preserve">F:=IFERROR(IF(I_prop!E8="INVALID_INPUT","INVALID_INPUT",IF(ISNUMBER(I_prop!E8),IF($B$3&gt;0,I_prop!E8*PLSS_Local_Scope!$E$13*Parameters!$B$51/$B$3,"RLS_NO_ACTIVE_MASS"),"UNKNOWN_IMPACT")),"INVALID_INPUT")</x:t>
        </x:is>
      </x:c>
      <x:c r="CO16093" t="n">
        <x:f>IFERROR(IF(AND(TYPE('Workbook_Formula_Guard'!C1680)=TYPE(CN16093),ISBLANK('Workbook_Formula_Guard'!C1680)=ISBLANK(CN16093),EXACT('Workbook_Formula_Guard'!C1680,CN16093)),0,1),1)</x:f>
        <x:v>0</x:v>
      </x:c>
    </x:row>
    <x:row r="16094">
      <x:c r="CL16094" t="str">
        <x:v>Workbook_Formula_Guard</x:v>
      </x:c>
      <x:c r="CM16094" t="str">
        <x:v>A1681</x:v>
      </x:c>
      <x:c r="CN16094" t="str">
        <x:v>Contribution_Analysis</x:v>
      </x:c>
      <x:c r="CO16094" t="n">
        <x:f>IFERROR(IF(AND(TYPE('Workbook_Formula_Guard'!A1681)=TYPE(CN16094),ISBLANK('Workbook_Formula_Guard'!A1681)=ISBLANK(CN16094),EXACT('Workbook_Formula_Guard'!A1681,CN16094)),0,1),1)</x:f>
        <x:v>0</x:v>
      </x:c>
    </x:row>
    <x:row r="16095">
      <x:c r="CL16095" t="str">
        <x:v>Workbook_Formula_Guard</x:v>
      </x:c>
      <x:c r="CM16095" t="str">
        <x:v>B1681</x:v>
      </x:c>
      <x:c r="CN16095" t="str">
        <x:v>F10</x:v>
      </x:c>
      <x:c r="CO16095" t="n">
        <x:f>IFERROR(IF(AND(TYPE('Workbook_Formula_Guard'!B1681)=TYPE(CN16095),ISBLANK('Workbook_Formula_Guard'!B1681)=ISBLANK(CN16095),EXACT('Workbook_Formula_Guard'!B1681,CN16095)),0,1),1)</x:f>
        <x:v>0</x:v>
      </x:c>
    </x:row>
    <x:row r="16096">
      <x:c r="CL16096" t="str">
        <x:v>Workbook_Formula_Guard</x:v>
      </x:c>
      <x:c r="CM16096" t="str">
        <x:v>C1681</x:v>
      </x:c>
      <x:c r="CN16096" t="inlineStr">
        <x:is>
          <x:t xml:space="preserve">F:=IFERROR(IF(I_prop!F8="INVALID_INPUT","INVALID_INPUT",IF(ISNUMBER(I_prop!F8),IF($B$3&gt;0,I_prop!F8*PLSS_Local_Scope!$E$13*Parameters!$B$52/$B$3,"RLS_NO_ACTIVE_MASS"),"UNKNOWN_IMPACT")),"INVALID_INPUT")</x:t>
        </x:is>
      </x:c>
      <x:c r="CO16096" t="n">
        <x:f>IFERROR(IF(AND(TYPE('Workbook_Formula_Guard'!C1681)=TYPE(CN16096),ISBLANK('Workbook_Formula_Guard'!C1681)=ISBLANK(CN16096),EXACT('Workbook_Formula_Guard'!C1681,CN16096)),0,1),1)</x:f>
        <x:v>0</x:v>
      </x:c>
    </x:row>
    <x:row r="16097">
      <x:c r="CL16097" t="str">
        <x:v>Workbook_Formula_Guard</x:v>
      </x:c>
      <x:c r="CM16097" t="str">
        <x:v>A1682</x:v>
      </x:c>
      <x:c r="CN16097" t="str">
        <x:v>Contribution_Analysis</x:v>
      </x:c>
      <x:c r="CO16097" t="n">
        <x:f>IFERROR(IF(AND(TYPE('Workbook_Formula_Guard'!A1682)=TYPE(CN16097),ISBLANK('Workbook_Formula_Guard'!A1682)=ISBLANK(CN16097),EXACT('Workbook_Formula_Guard'!A1682,CN16097)),0,1),1)</x:f>
        <x:v>0</x:v>
      </x:c>
    </x:row>
    <x:row r="16098">
      <x:c r="CL16098" t="str">
        <x:v>Workbook_Formula_Guard</x:v>
      </x:c>
      <x:c r="CM16098" t="str">
        <x:v>B1682</x:v>
      </x:c>
      <x:c r="CN16098" t="str">
        <x:v>G10</x:v>
      </x:c>
      <x:c r="CO16098" t="n">
        <x:f>IFERROR(IF(AND(TYPE('Workbook_Formula_Guard'!B1682)=TYPE(CN16098),ISBLANK('Workbook_Formula_Guard'!B1682)=ISBLANK(CN16098),EXACT('Workbook_Formula_Guard'!B1682,CN16098)),0,1),1)</x:f>
        <x:v>0</x:v>
      </x:c>
    </x:row>
    <x:row r="16099">
      <x:c r="CL16099" t="str">
        <x:v>Workbook_Formula_Guard</x:v>
      </x:c>
      <x:c r="CM16099" t="str">
        <x:v>C1682</x:v>
      </x:c>
      <x:c r="CN16099" t="inlineStr">
        <x:is>
          <x:t xml:space="preserve">F:=IFERROR(IF(I_prop!G8="INVALID_INPUT","INVALID_INPUT",IF(ISNUMBER(I_prop!G8),IF($B$3&gt;0,I_prop!G8*PLSS_Local_Scope!$E$13*Parameters!$B$53/$B$3,"RLS_NO_ACTIVE_MASS"),"UNKNOWN_IMPACT")),"INVALID_INPUT")</x:t>
        </x:is>
      </x:c>
      <x:c r="CO16099" t="n">
        <x:f>IFERROR(IF(AND(TYPE('Workbook_Formula_Guard'!C1682)=TYPE(CN16099),ISBLANK('Workbook_Formula_Guard'!C1682)=ISBLANK(CN16099),EXACT('Workbook_Formula_Guard'!C1682,CN16099)),0,1),1)</x:f>
        <x:v>0</x:v>
      </x:c>
    </x:row>
    <x:row r="16100">
      <x:c r="CL16100" t="str">
        <x:v>Workbook_Formula_Guard</x:v>
      </x:c>
      <x:c r="CM16100" t="str">
        <x:v>A1683</x:v>
      </x:c>
      <x:c r="CN16100" t="str">
        <x:v>Contribution_Analysis</x:v>
      </x:c>
      <x:c r="CO16100" t="n">
        <x:f>IFERROR(IF(AND(TYPE('Workbook_Formula_Guard'!A1683)=TYPE(CN16100),ISBLANK('Workbook_Formula_Guard'!A1683)=ISBLANK(CN16100),EXACT('Workbook_Formula_Guard'!A1683,CN16100)),0,1),1)</x:f>
        <x:v>0</x:v>
      </x:c>
    </x:row>
    <x:row r="16101">
      <x:c r="CL16101" t="str">
        <x:v>Workbook_Formula_Guard</x:v>
      </x:c>
      <x:c r="CM16101" t="str">
        <x:v>B1683</x:v>
      </x:c>
      <x:c r="CN16101" t="str">
        <x:v>H10</x:v>
      </x:c>
      <x:c r="CO16101" t="n">
        <x:f>IFERROR(IF(AND(TYPE('Workbook_Formula_Guard'!B1683)=TYPE(CN16101),ISBLANK('Workbook_Formula_Guard'!B1683)=ISBLANK(CN16101),EXACT('Workbook_Formula_Guard'!B1683,CN16101)),0,1),1)</x:f>
        <x:v>0</x:v>
      </x:c>
    </x:row>
    <x:row r="16102">
      <x:c r="CL16102" t="str">
        <x:v>Workbook_Formula_Guard</x:v>
      </x:c>
      <x:c r="CM16102" t="str">
        <x:v>C1683</x:v>
      </x:c>
      <x:c r="CN16102" t="inlineStr">
        <x:is>
          <x:t xml:space="preserve">F:=IFERROR(IF(I_prop!H8="INVALID_INPUT","INVALID_INPUT",IF(ISNUMBER(I_prop!H8),IF($B$3&gt;0,I_prop!H8*PLSS_Local_Scope!$E$13*Parameters!$B$54/$B$3,"RLS_NO_ACTIVE_MASS"),"UNKNOWN_IMPACT")),"INVALID_INPUT")</x:t>
        </x:is>
      </x:c>
      <x:c r="CO16102" t="n">
        <x:f>IFERROR(IF(AND(TYPE('Workbook_Formula_Guard'!C1683)=TYPE(CN16102),ISBLANK('Workbook_Formula_Guard'!C1683)=ISBLANK(CN16102),EXACT('Workbook_Formula_Guard'!C1683,CN16102)),0,1),1)</x:f>
        <x:v>0</x:v>
      </x:c>
    </x:row>
    <x:row r="16103">
      <x:c r="CL16103" t="str">
        <x:v>Workbook_Formula_Guard</x:v>
      </x:c>
      <x:c r="CM16103" t="str">
        <x:v>A1684</x:v>
      </x:c>
      <x:c r="CN16103" t="str">
        <x:v>Contribution_Analysis</x:v>
      </x:c>
      <x:c r="CO16103" t="n">
        <x:f>IFERROR(IF(AND(TYPE('Workbook_Formula_Guard'!A1684)=TYPE(CN16103),ISBLANK('Workbook_Formula_Guard'!A1684)=ISBLANK(CN16103),EXACT('Workbook_Formula_Guard'!A1684,CN16103)),0,1),1)</x:f>
        <x:v>0</x:v>
      </x:c>
    </x:row>
    <x:row r="16104">
      <x:c r="CL16104" t="str">
        <x:v>Workbook_Formula_Guard</x:v>
      </x:c>
      <x:c r="CM16104" t="str">
        <x:v>B1684</x:v>
      </x:c>
      <x:c r="CN16104" t="str">
        <x:v>I10</x:v>
      </x:c>
      <x:c r="CO16104" t="n">
        <x:f>IFERROR(IF(AND(TYPE('Workbook_Formula_Guard'!B1684)=TYPE(CN16104),ISBLANK('Workbook_Formula_Guard'!B1684)=ISBLANK(CN16104),EXACT('Workbook_Formula_Guard'!B1684,CN16104)),0,1),1)</x:f>
        <x:v>0</x:v>
      </x:c>
    </x:row>
    <x:row r="16105">
      <x:c r="CL16105" t="str">
        <x:v>Workbook_Formula_Guard</x:v>
      </x:c>
      <x:c r="CM16105" t="str">
        <x:v>C1684</x:v>
      </x:c>
      <x:c r="CN16105" t="inlineStr">
        <x:is>
          <x:t xml:space="preserve">F:=IFERROR(IF(COUNTIF(B10:H10,"INVALID_INPUT")&gt;0,"INVALID_INPUT",IF(COUNT(B10:H10)=7,SUM(B10:H10),"UNKNOWN_IMPACT")),"INVALID_INPUT")</x:t>
        </x:is>
      </x:c>
      <x:c r="CO16105" t="n">
        <x:f>IFERROR(IF(AND(TYPE('Workbook_Formula_Guard'!C1684)=TYPE(CN16105),ISBLANK('Workbook_Formula_Guard'!C1684)=ISBLANK(CN16105),EXACT('Workbook_Formula_Guard'!C1684,CN16105)),0,1),1)</x:f>
        <x:v>0</x:v>
      </x:c>
    </x:row>
    <x:row r="16106">
      <x:c r="CL16106" t="str">
        <x:v>Workbook_Formula_Guard</x:v>
      </x:c>
      <x:c r="CM16106" t="str">
        <x:v>A1685</x:v>
      </x:c>
      <x:c r="CN16106" t="str">
        <x:v>Contribution_Analysis</x:v>
      </x:c>
      <x:c r="CO16106" t="n">
        <x:f>IFERROR(IF(AND(TYPE('Workbook_Formula_Guard'!A1685)=TYPE(CN16106),ISBLANK('Workbook_Formula_Guard'!A1685)=ISBLANK(CN16106),EXACT('Workbook_Formula_Guard'!A1685,CN16106)),0,1),1)</x:f>
        <x:v>0</x:v>
      </x:c>
    </x:row>
    <x:row r="16107">
      <x:c r="CL16107" t="str">
        <x:v>Workbook_Formula_Guard</x:v>
      </x:c>
      <x:c r="CM16107" t="str">
        <x:v>B1685</x:v>
      </x:c>
      <x:c r="CN16107" t="str">
        <x:v>B11</x:v>
      </x:c>
      <x:c r="CO16107" t="n">
        <x:f>IFERROR(IF(AND(TYPE('Workbook_Formula_Guard'!B1685)=TYPE(CN16107),ISBLANK('Workbook_Formula_Guard'!B1685)=ISBLANK(CN16107),EXACT('Workbook_Formula_Guard'!B1685,CN16107)),0,1),1)</x:f>
        <x:v>0</x:v>
      </x:c>
    </x:row>
    <x:row r="16108">
      <x:c r="CL16108" t="str">
        <x:v>Workbook_Formula_Guard</x:v>
      </x:c>
      <x:c r="CM16108" t="str">
        <x:v>C1685</x:v>
      </x:c>
      <x:c r="CN16108" t="inlineStr">
        <x:is>
          <x:t xml:space="preserve">F:=IFERROR(IF(I_prop!B9="INVALID_INPUT","INVALID_INPUT",IF(ISNUMBER(I_prop!B9),IF($B$3&gt;0,I_prop!B9*PLSS_Local_Scope!$E$14*Parameters!$B$48/$B$3,"RLS_NO_ACTIVE_MASS"),"UNKNOWN_IMPACT")),"INVALID_INPUT")</x:t>
        </x:is>
      </x:c>
      <x:c r="CO16108" t="n">
        <x:f>IFERROR(IF(AND(TYPE('Workbook_Formula_Guard'!C1685)=TYPE(CN16108),ISBLANK('Workbook_Formula_Guard'!C1685)=ISBLANK(CN16108),EXACT('Workbook_Formula_Guard'!C1685,CN16108)),0,1),1)</x:f>
        <x:v>0</x:v>
      </x:c>
    </x:row>
    <x:row r="16109">
      <x:c r="CL16109" t="str">
        <x:v>Workbook_Formula_Guard</x:v>
      </x:c>
      <x:c r="CM16109" t="str">
        <x:v>A1686</x:v>
      </x:c>
      <x:c r="CN16109" t="str">
        <x:v>Contribution_Analysis</x:v>
      </x:c>
      <x:c r="CO16109" t="n">
        <x:f>IFERROR(IF(AND(TYPE('Workbook_Formula_Guard'!A1686)=TYPE(CN16109),ISBLANK('Workbook_Formula_Guard'!A1686)=ISBLANK(CN16109),EXACT('Workbook_Formula_Guard'!A1686,CN16109)),0,1),1)</x:f>
        <x:v>0</x:v>
      </x:c>
    </x:row>
    <x:row r="16110">
      <x:c r="CL16110" t="str">
        <x:v>Workbook_Formula_Guard</x:v>
      </x:c>
      <x:c r="CM16110" t="str">
        <x:v>B1686</x:v>
      </x:c>
      <x:c r="CN16110" t="str">
        <x:v>C11</x:v>
      </x:c>
      <x:c r="CO16110" t="n">
        <x:f>IFERROR(IF(AND(TYPE('Workbook_Formula_Guard'!B1686)=TYPE(CN16110),ISBLANK('Workbook_Formula_Guard'!B1686)=ISBLANK(CN16110),EXACT('Workbook_Formula_Guard'!B1686,CN16110)),0,1),1)</x:f>
        <x:v>0</x:v>
      </x:c>
    </x:row>
    <x:row r="16111">
      <x:c r="CL16111" t="str">
        <x:v>Workbook_Formula_Guard</x:v>
      </x:c>
      <x:c r="CM16111" t="str">
        <x:v>C1686</x:v>
      </x:c>
      <x:c r="CN16111" t="inlineStr">
        <x:is>
          <x:t xml:space="preserve">F:=IFERROR(IF(I_prop!C9="INVALID_INPUT","INVALID_INPUT",IF(ISNUMBER(I_prop!C9),IF($B$3&gt;0,I_prop!C9*PLSS_Local_Scope!$E$14*Parameters!$B$49/$B$3,"RLS_NO_ACTIVE_MASS"),"UNKNOWN_IMPACT")),"INVALID_INPUT")</x:t>
        </x:is>
      </x:c>
      <x:c r="CO16111" t="n">
        <x:f>IFERROR(IF(AND(TYPE('Workbook_Formula_Guard'!C1686)=TYPE(CN16111),ISBLANK('Workbook_Formula_Guard'!C1686)=ISBLANK(CN16111),EXACT('Workbook_Formula_Guard'!C1686,CN16111)),0,1),1)</x:f>
        <x:v>0</x:v>
      </x:c>
    </x:row>
    <x:row r="16112">
      <x:c r="CL16112" t="str">
        <x:v>Workbook_Formula_Guard</x:v>
      </x:c>
      <x:c r="CM16112" t="str">
        <x:v>A1687</x:v>
      </x:c>
      <x:c r="CN16112" t="str">
        <x:v>Contribution_Analysis</x:v>
      </x:c>
      <x:c r="CO16112" t="n">
        <x:f>IFERROR(IF(AND(TYPE('Workbook_Formula_Guard'!A1687)=TYPE(CN16112),ISBLANK('Workbook_Formula_Guard'!A1687)=ISBLANK(CN16112),EXACT('Workbook_Formula_Guard'!A1687,CN16112)),0,1),1)</x:f>
        <x:v>0</x:v>
      </x:c>
    </x:row>
    <x:row r="16113">
      <x:c r="CL16113" t="str">
        <x:v>Workbook_Formula_Guard</x:v>
      </x:c>
      <x:c r="CM16113" t="str">
        <x:v>B1687</x:v>
      </x:c>
      <x:c r="CN16113" t="str">
        <x:v>D11</x:v>
      </x:c>
      <x:c r="CO16113" t="n">
        <x:f>IFERROR(IF(AND(TYPE('Workbook_Formula_Guard'!B1687)=TYPE(CN16113),ISBLANK('Workbook_Formula_Guard'!B1687)=ISBLANK(CN16113),EXACT('Workbook_Formula_Guard'!B1687,CN16113)),0,1),1)</x:f>
        <x:v>0</x:v>
      </x:c>
    </x:row>
    <x:row r="16114">
      <x:c r="CL16114" t="str">
        <x:v>Workbook_Formula_Guard</x:v>
      </x:c>
      <x:c r="CM16114" t="str">
        <x:v>C1687</x:v>
      </x:c>
      <x:c r="CN16114" t="inlineStr">
        <x:is>
          <x:t xml:space="preserve">F:=IFERROR(IF(I_prop!D9="INVALID_INPUT","INVALID_INPUT",IF(ISNUMBER(I_prop!D9),IF($B$3&gt;0,I_prop!D9*PLSS_Local_Scope!$E$14*Parameters!$B$50/$B$3,"RLS_NO_ACTIVE_MASS"),"UNKNOWN_IMPACT")),"INVALID_INPUT")</x:t>
        </x:is>
      </x:c>
      <x:c r="CO16114" t="n">
        <x:f>IFERROR(IF(AND(TYPE('Workbook_Formula_Guard'!C1687)=TYPE(CN16114),ISBLANK('Workbook_Formula_Guard'!C1687)=ISBLANK(CN16114),EXACT('Workbook_Formula_Guard'!C1687,CN16114)),0,1),1)</x:f>
        <x:v>0</x:v>
      </x:c>
    </x:row>
    <x:row r="16115">
      <x:c r="CL16115" t="str">
        <x:v>Workbook_Formula_Guard</x:v>
      </x:c>
      <x:c r="CM16115" t="str">
        <x:v>A1688</x:v>
      </x:c>
      <x:c r="CN16115" t="str">
        <x:v>Contribution_Analysis</x:v>
      </x:c>
      <x:c r="CO16115" t="n">
        <x:f>IFERROR(IF(AND(TYPE('Workbook_Formula_Guard'!A1688)=TYPE(CN16115),ISBLANK('Workbook_Formula_Guard'!A1688)=ISBLANK(CN16115),EXACT('Workbook_Formula_Guard'!A1688,CN16115)),0,1),1)</x:f>
        <x:v>0</x:v>
      </x:c>
    </x:row>
    <x:row r="16116">
      <x:c r="CL16116" t="str">
        <x:v>Workbook_Formula_Guard</x:v>
      </x:c>
      <x:c r="CM16116" t="str">
        <x:v>B1688</x:v>
      </x:c>
      <x:c r="CN16116" t="str">
        <x:v>E11</x:v>
      </x:c>
      <x:c r="CO16116" t="n">
        <x:f>IFERROR(IF(AND(TYPE('Workbook_Formula_Guard'!B1688)=TYPE(CN16116),ISBLANK('Workbook_Formula_Guard'!B1688)=ISBLANK(CN16116),EXACT('Workbook_Formula_Guard'!B1688,CN16116)),0,1),1)</x:f>
        <x:v>0</x:v>
      </x:c>
    </x:row>
    <x:row r="16117">
      <x:c r="CL16117" t="str">
        <x:v>Workbook_Formula_Guard</x:v>
      </x:c>
      <x:c r="CM16117" t="str">
        <x:v>C1688</x:v>
      </x:c>
      <x:c r="CN16117" t="inlineStr">
        <x:is>
          <x:t xml:space="preserve">F:=IFERROR(IF(I_prop!E9="INVALID_INPUT","INVALID_INPUT",IF(ISNUMBER(I_prop!E9),IF($B$3&gt;0,I_prop!E9*PLSS_Local_Scope!$E$14*Parameters!$B$51/$B$3,"RLS_NO_ACTIVE_MASS"),"UNKNOWN_IMPACT")),"INVALID_INPUT")</x:t>
        </x:is>
      </x:c>
      <x:c r="CO16117" t="n">
        <x:f>IFERROR(IF(AND(TYPE('Workbook_Formula_Guard'!C1688)=TYPE(CN16117),ISBLANK('Workbook_Formula_Guard'!C1688)=ISBLANK(CN16117),EXACT('Workbook_Formula_Guard'!C1688,CN16117)),0,1),1)</x:f>
        <x:v>0</x:v>
      </x:c>
    </x:row>
    <x:row r="16118">
      <x:c r="CL16118" t="str">
        <x:v>Workbook_Formula_Guard</x:v>
      </x:c>
      <x:c r="CM16118" t="str">
        <x:v>A1689</x:v>
      </x:c>
      <x:c r="CN16118" t="str">
        <x:v>Contribution_Analysis</x:v>
      </x:c>
      <x:c r="CO16118" t="n">
        <x:f>IFERROR(IF(AND(TYPE('Workbook_Formula_Guard'!A1689)=TYPE(CN16118),ISBLANK('Workbook_Formula_Guard'!A1689)=ISBLANK(CN16118),EXACT('Workbook_Formula_Guard'!A1689,CN16118)),0,1),1)</x:f>
        <x:v>0</x:v>
      </x:c>
    </x:row>
    <x:row r="16119">
      <x:c r="CL16119" t="str">
        <x:v>Workbook_Formula_Guard</x:v>
      </x:c>
      <x:c r="CM16119" t="str">
        <x:v>B1689</x:v>
      </x:c>
      <x:c r="CN16119" t="str">
        <x:v>F11</x:v>
      </x:c>
      <x:c r="CO16119" t="n">
        <x:f>IFERROR(IF(AND(TYPE('Workbook_Formula_Guard'!B1689)=TYPE(CN16119),ISBLANK('Workbook_Formula_Guard'!B1689)=ISBLANK(CN16119),EXACT('Workbook_Formula_Guard'!B1689,CN16119)),0,1),1)</x:f>
        <x:v>0</x:v>
      </x:c>
    </x:row>
    <x:row r="16120">
      <x:c r="CL16120" t="str">
        <x:v>Workbook_Formula_Guard</x:v>
      </x:c>
      <x:c r="CM16120" t="str">
        <x:v>C1689</x:v>
      </x:c>
      <x:c r="CN16120" t="inlineStr">
        <x:is>
          <x:t xml:space="preserve">F:=IFERROR(IF(I_prop!F9="INVALID_INPUT","INVALID_INPUT",IF(ISNUMBER(I_prop!F9),IF($B$3&gt;0,I_prop!F9*PLSS_Local_Scope!$E$14*Parameters!$B$52/$B$3,"RLS_NO_ACTIVE_MASS"),"UNKNOWN_IMPACT")),"INVALID_INPUT")</x:t>
        </x:is>
      </x:c>
      <x:c r="CO16120" t="n">
        <x:f>IFERROR(IF(AND(TYPE('Workbook_Formula_Guard'!C1689)=TYPE(CN16120),ISBLANK('Workbook_Formula_Guard'!C1689)=ISBLANK(CN16120),EXACT('Workbook_Formula_Guard'!C1689,CN16120)),0,1),1)</x:f>
        <x:v>0</x:v>
      </x:c>
    </x:row>
    <x:row r="16121">
      <x:c r="CL16121" t="str">
        <x:v>Workbook_Formula_Guard</x:v>
      </x:c>
      <x:c r="CM16121" t="str">
        <x:v>A1690</x:v>
      </x:c>
      <x:c r="CN16121" t="str">
        <x:v>Contribution_Analysis</x:v>
      </x:c>
      <x:c r="CO16121" t="n">
        <x:f>IFERROR(IF(AND(TYPE('Workbook_Formula_Guard'!A1690)=TYPE(CN16121),ISBLANK('Workbook_Formula_Guard'!A1690)=ISBLANK(CN16121),EXACT('Workbook_Formula_Guard'!A1690,CN16121)),0,1),1)</x:f>
        <x:v>0</x:v>
      </x:c>
    </x:row>
    <x:row r="16122">
      <x:c r="CL16122" t="str">
        <x:v>Workbook_Formula_Guard</x:v>
      </x:c>
      <x:c r="CM16122" t="str">
        <x:v>B1690</x:v>
      </x:c>
      <x:c r="CN16122" t="str">
        <x:v>G11</x:v>
      </x:c>
      <x:c r="CO16122" t="n">
        <x:f>IFERROR(IF(AND(TYPE('Workbook_Formula_Guard'!B1690)=TYPE(CN16122),ISBLANK('Workbook_Formula_Guard'!B1690)=ISBLANK(CN16122),EXACT('Workbook_Formula_Guard'!B1690,CN16122)),0,1),1)</x:f>
        <x:v>0</x:v>
      </x:c>
    </x:row>
    <x:row r="16123">
      <x:c r="CL16123" t="str">
        <x:v>Workbook_Formula_Guard</x:v>
      </x:c>
      <x:c r="CM16123" t="str">
        <x:v>C1690</x:v>
      </x:c>
      <x:c r="CN16123" t="inlineStr">
        <x:is>
          <x:t xml:space="preserve">F:=IFERROR(IF(I_prop!G9="INVALID_INPUT","INVALID_INPUT",IF(ISNUMBER(I_prop!G9),IF($B$3&gt;0,I_prop!G9*PLSS_Local_Scope!$E$14*Parameters!$B$53/$B$3,"RLS_NO_ACTIVE_MASS"),"UNKNOWN_IMPACT")),"INVALID_INPUT")</x:t>
        </x:is>
      </x:c>
      <x:c r="CO16123" t="n">
        <x:f>IFERROR(IF(AND(TYPE('Workbook_Formula_Guard'!C1690)=TYPE(CN16123),ISBLANK('Workbook_Formula_Guard'!C1690)=ISBLANK(CN16123),EXACT('Workbook_Formula_Guard'!C1690,CN16123)),0,1),1)</x:f>
        <x:v>0</x:v>
      </x:c>
    </x:row>
    <x:row r="16124">
      <x:c r="CL16124" t="str">
        <x:v>Workbook_Formula_Guard</x:v>
      </x:c>
      <x:c r="CM16124" t="str">
        <x:v>A1691</x:v>
      </x:c>
      <x:c r="CN16124" t="str">
        <x:v>Contribution_Analysis</x:v>
      </x:c>
      <x:c r="CO16124" t="n">
        <x:f>IFERROR(IF(AND(TYPE('Workbook_Formula_Guard'!A1691)=TYPE(CN16124),ISBLANK('Workbook_Formula_Guard'!A1691)=ISBLANK(CN16124),EXACT('Workbook_Formula_Guard'!A1691,CN16124)),0,1),1)</x:f>
        <x:v>0</x:v>
      </x:c>
    </x:row>
    <x:row r="16125">
      <x:c r="CL16125" t="str">
        <x:v>Workbook_Formula_Guard</x:v>
      </x:c>
      <x:c r="CM16125" t="str">
        <x:v>B1691</x:v>
      </x:c>
      <x:c r="CN16125" t="str">
        <x:v>H11</x:v>
      </x:c>
      <x:c r="CO16125" t="n">
        <x:f>IFERROR(IF(AND(TYPE('Workbook_Formula_Guard'!B1691)=TYPE(CN16125),ISBLANK('Workbook_Formula_Guard'!B1691)=ISBLANK(CN16125),EXACT('Workbook_Formula_Guard'!B1691,CN16125)),0,1),1)</x:f>
        <x:v>0</x:v>
      </x:c>
    </x:row>
    <x:row r="16126">
      <x:c r="CL16126" t="str">
        <x:v>Workbook_Formula_Guard</x:v>
      </x:c>
      <x:c r="CM16126" t="str">
        <x:v>C1691</x:v>
      </x:c>
      <x:c r="CN16126" t="inlineStr">
        <x:is>
          <x:t xml:space="preserve">F:=IFERROR(IF(I_prop!H9="INVALID_INPUT","INVALID_INPUT",IF(ISNUMBER(I_prop!H9),IF($B$3&gt;0,I_prop!H9*PLSS_Local_Scope!$E$14*Parameters!$B$54/$B$3,"RLS_NO_ACTIVE_MASS"),"UNKNOWN_IMPACT")),"INVALID_INPUT")</x:t>
        </x:is>
      </x:c>
      <x:c r="CO16126" t="n">
        <x:f>IFERROR(IF(AND(TYPE('Workbook_Formula_Guard'!C1691)=TYPE(CN16126),ISBLANK('Workbook_Formula_Guard'!C1691)=ISBLANK(CN16126),EXACT('Workbook_Formula_Guard'!C1691,CN16126)),0,1),1)</x:f>
        <x:v>0</x:v>
      </x:c>
    </x:row>
    <x:row r="16127">
      <x:c r="CL16127" t="str">
        <x:v>Workbook_Formula_Guard</x:v>
      </x:c>
      <x:c r="CM16127" t="str">
        <x:v>A1692</x:v>
      </x:c>
      <x:c r="CN16127" t="str">
        <x:v>Contribution_Analysis</x:v>
      </x:c>
      <x:c r="CO16127" t="n">
        <x:f>IFERROR(IF(AND(TYPE('Workbook_Formula_Guard'!A1692)=TYPE(CN16127),ISBLANK('Workbook_Formula_Guard'!A1692)=ISBLANK(CN16127),EXACT('Workbook_Formula_Guard'!A1692,CN16127)),0,1),1)</x:f>
        <x:v>0</x:v>
      </x:c>
    </x:row>
    <x:row r="16128">
      <x:c r="CL16128" t="str">
        <x:v>Workbook_Formula_Guard</x:v>
      </x:c>
      <x:c r="CM16128" t="str">
        <x:v>B1692</x:v>
      </x:c>
      <x:c r="CN16128" t="str">
        <x:v>I11</x:v>
      </x:c>
      <x:c r="CO16128" t="n">
        <x:f>IFERROR(IF(AND(TYPE('Workbook_Formula_Guard'!B1692)=TYPE(CN16128),ISBLANK('Workbook_Formula_Guard'!B1692)=ISBLANK(CN16128),EXACT('Workbook_Formula_Guard'!B1692,CN16128)),0,1),1)</x:f>
        <x:v>0</x:v>
      </x:c>
    </x:row>
    <x:row r="16129">
      <x:c r="CL16129" t="str">
        <x:v>Workbook_Formula_Guard</x:v>
      </x:c>
      <x:c r="CM16129" t="str">
        <x:v>C1692</x:v>
      </x:c>
      <x:c r="CN16129" t="inlineStr">
        <x:is>
          <x:t xml:space="preserve">F:=IFERROR(IF(COUNTIF(B11:H11,"INVALID_INPUT")&gt;0,"INVALID_INPUT",IF(COUNT(B11:H11)=7,SUM(B11:H11),"UNKNOWN_IMPACT")),"INVALID_INPUT")</x:t>
        </x:is>
      </x:c>
      <x:c r="CO16129" t="n">
        <x:f>IFERROR(IF(AND(TYPE('Workbook_Formula_Guard'!C1692)=TYPE(CN16129),ISBLANK('Workbook_Formula_Guard'!C1692)=ISBLANK(CN16129),EXACT('Workbook_Formula_Guard'!C1692,CN16129)),0,1),1)</x:f>
        <x:v>0</x:v>
      </x:c>
    </x:row>
    <x:row r="16130">
      <x:c r="CL16130" t="str">
        <x:v>Workbook_Formula_Guard</x:v>
      </x:c>
      <x:c r="CM16130" t="str">
        <x:v>A1693</x:v>
      </x:c>
      <x:c r="CN16130" t="str">
        <x:v>Contribution_Analysis</x:v>
      </x:c>
      <x:c r="CO16130" t="n">
        <x:f>IFERROR(IF(AND(TYPE('Workbook_Formula_Guard'!A1693)=TYPE(CN16130),ISBLANK('Workbook_Formula_Guard'!A1693)=ISBLANK(CN16130),EXACT('Workbook_Formula_Guard'!A1693,CN16130)),0,1),1)</x:f>
        <x:v>0</x:v>
      </x:c>
    </x:row>
    <x:row r="16131">
      <x:c r="CL16131" t="str">
        <x:v>Workbook_Formula_Guard</x:v>
      </x:c>
      <x:c r="CM16131" t="str">
        <x:v>B1693</x:v>
      </x:c>
      <x:c r="CN16131" t="str">
        <x:v>B12</x:v>
      </x:c>
      <x:c r="CO16131" t="n">
        <x:f>IFERROR(IF(AND(TYPE('Workbook_Formula_Guard'!B1693)=TYPE(CN16131),ISBLANK('Workbook_Formula_Guard'!B1693)=ISBLANK(CN16131),EXACT('Workbook_Formula_Guard'!B1693,CN16131)),0,1),1)</x:f>
        <x:v>0</x:v>
      </x:c>
    </x:row>
    <x:row r="16132">
      <x:c r="CL16132" t="str">
        <x:v>Workbook_Formula_Guard</x:v>
      </x:c>
      <x:c r="CM16132" t="str">
        <x:v>C1693</x:v>
      </x:c>
      <x:c r="CN16132" t="inlineStr">
        <x:is>
          <x:t xml:space="preserve">F:=IFERROR(IF(I_prop!B10="INVALID_INPUT","INVALID_INPUT",IF(ISNUMBER(I_prop!B10),IF($B$3&gt;0,I_prop!B10*PLSS_Local_Scope!$E$15*Parameters!$B$48/$B$3,"RLS_NO_ACTIVE_MASS"),"UNKNOWN_IMPACT")),"INVALID_INPUT")</x:t>
        </x:is>
      </x:c>
      <x:c r="CO16132" t="n">
        <x:f>IFERROR(IF(AND(TYPE('Workbook_Formula_Guard'!C1693)=TYPE(CN16132),ISBLANK('Workbook_Formula_Guard'!C1693)=ISBLANK(CN16132),EXACT('Workbook_Formula_Guard'!C1693,CN16132)),0,1),1)</x:f>
        <x:v>0</x:v>
      </x:c>
    </x:row>
    <x:row r="16133">
      <x:c r="CL16133" t="str">
        <x:v>Workbook_Formula_Guard</x:v>
      </x:c>
      <x:c r="CM16133" t="str">
        <x:v>A1694</x:v>
      </x:c>
      <x:c r="CN16133" t="str">
        <x:v>Contribution_Analysis</x:v>
      </x:c>
      <x:c r="CO16133" t="n">
        <x:f>IFERROR(IF(AND(TYPE('Workbook_Formula_Guard'!A1694)=TYPE(CN16133),ISBLANK('Workbook_Formula_Guard'!A1694)=ISBLANK(CN16133),EXACT('Workbook_Formula_Guard'!A1694,CN16133)),0,1),1)</x:f>
        <x:v>0</x:v>
      </x:c>
    </x:row>
    <x:row r="16134">
      <x:c r="CL16134" t="str">
        <x:v>Workbook_Formula_Guard</x:v>
      </x:c>
      <x:c r="CM16134" t="str">
        <x:v>B1694</x:v>
      </x:c>
      <x:c r="CN16134" t="str">
        <x:v>C12</x:v>
      </x:c>
      <x:c r="CO16134" t="n">
        <x:f>IFERROR(IF(AND(TYPE('Workbook_Formula_Guard'!B1694)=TYPE(CN16134),ISBLANK('Workbook_Formula_Guard'!B1694)=ISBLANK(CN16134),EXACT('Workbook_Formula_Guard'!B1694,CN16134)),0,1),1)</x:f>
        <x:v>0</x:v>
      </x:c>
    </x:row>
    <x:row r="16135">
      <x:c r="CL16135" t="str">
        <x:v>Workbook_Formula_Guard</x:v>
      </x:c>
      <x:c r="CM16135" t="str">
        <x:v>C1694</x:v>
      </x:c>
      <x:c r="CN16135" t="inlineStr">
        <x:is>
          <x:t xml:space="preserve">F:=IFERROR(IF(I_prop!C10="INVALID_INPUT","INVALID_INPUT",IF(ISNUMBER(I_prop!C10),IF($B$3&gt;0,I_prop!C10*PLSS_Local_Scope!$E$15*Parameters!$B$49/$B$3,"RLS_NO_ACTIVE_MASS"),"UNKNOWN_IMPACT")),"INVALID_INPUT")</x:t>
        </x:is>
      </x:c>
      <x:c r="CO16135" t="n">
        <x:f>IFERROR(IF(AND(TYPE('Workbook_Formula_Guard'!C1694)=TYPE(CN16135),ISBLANK('Workbook_Formula_Guard'!C1694)=ISBLANK(CN16135),EXACT('Workbook_Formula_Guard'!C1694,CN16135)),0,1),1)</x:f>
        <x:v>0</x:v>
      </x:c>
    </x:row>
    <x:row r="16136">
      <x:c r="CL16136" t="str">
        <x:v>Workbook_Formula_Guard</x:v>
      </x:c>
      <x:c r="CM16136" t="str">
        <x:v>A1695</x:v>
      </x:c>
      <x:c r="CN16136" t="str">
        <x:v>Contribution_Analysis</x:v>
      </x:c>
      <x:c r="CO16136" t="n">
        <x:f>IFERROR(IF(AND(TYPE('Workbook_Formula_Guard'!A1695)=TYPE(CN16136),ISBLANK('Workbook_Formula_Guard'!A1695)=ISBLANK(CN16136),EXACT('Workbook_Formula_Guard'!A1695,CN16136)),0,1),1)</x:f>
        <x:v>0</x:v>
      </x:c>
    </x:row>
    <x:row r="16137">
      <x:c r="CL16137" t="str">
        <x:v>Workbook_Formula_Guard</x:v>
      </x:c>
      <x:c r="CM16137" t="str">
        <x:v>B1695</x:v>
      </x:c>
      <x:c r="CN16137" t="str">
        <x:v>D12</x:v>
      </x:c>
      <x:c r="CO16137" t="n">
        <x:f>IFERROR(IF(AND(TYPE('Workbook_Formula_Guard'!B1695)=TYPE(CN16137),ISBLANK('Workbook_Formula_Guard'!B1695)=ISBLANK(CN16137),EXACT('Workbook_Formula_Guard'!B1695,CN16137)),0,1),1)</x:f>
        <x:v>0</x:v>
      </x:c>
    </x:row>
    <x:row r="16138">
      <x:c r="CL16138" t="str">
        <x:v>Workbook_Formula_Guard</x:v>
      </x:c>
      <x:c r="CM16138" t="str">
        <x:v>C1695</x:v>
      </x:c>
      <x:c r="CN16138" t="inlineStr">
        <x:is>
          <x:t xml:space="preserve">F:=IFERROR(IF(I_prop!D10="INVALID_INPUT","INVALID_INPUT",IF(ISNUMBER(I_prop!D10),IF($B$3&gt;0,I_prop!D10*PLSS_Local_Scope!$E$15*Parameters!$B$50/$B$3,"RLS_NO_ACTIVE_MASS"),"UNKNOWN_IMPACT")),"INVALID_INPUT")</x:t>
        </x:is>
      </x:c>
      <x:c r="CO16138" t="n">
        <x:f>IFERROR(IF(AND(TYPE('Workbook_Formula_Guard'!C1695)=TYPE(CN16138),ISBLANK('Workbook_Formula_Guard'!C1695)=ISBLANK(CN16138),EXACT('Workbook_Formula_Guard'!C1695,CN16138)),0,1),1)</x:f>
        <x:v>0</x:v>
      </x:c>
    </x:row>
    <x:row r="16139">
      <x:c r="CL16139" t="str">
        <x:v>Workbook_Formula_Guard</x:v>
      </x:c>
      <x:c r="CM16139" t="str">
        <x:v>A1696</x:v>
      </x:c>
      <x:c r="CN16139" t="str">
        <x:v>Contribution_Analysis</x:v>
      </x:c>
      <x:c r="CO16139" t="n">
        <x:f>IFERROR(IF(AND(TYPE('Workbook_Formula_Guard'!A1696)=TYPE(CN16139),ISBLANK('Workbook_Formula_Guard'!A1696)=ISBLANK(CN16139),EXACT('Workbook_Formula_Guard'!A1696,CN16139)),0,1),1)</x:f>
        <x:v>0</x:v>
      </x:c>
    </x:row>
    <x:row r="16140">
      <x:c r="CL16140" t="str">
        <x:v>Workbook_Formula_Guard</x:v>
      </x:c>
      <x:c r="CM16140" t="str">
        <x:v>B1696</x:v>
      </x:c>
      <x:c r="CN16140" t="str">
        <x:v>E12</x:v>
      </x:c>
      <x:c r="CO16140" t="n">
        <x:f>IFERROR(IF(AND(TYPE('Workbook_Formula_Guard'!B1696)=TYPE(CN16140),ISBLANK('Workbook_Formula_Guard'!B1696)=ISBLANK(CN16140),EXACT('Workbook_Formula_Guard'!B1696,CN16140)),0,1),1)</x:f>
        <x:v>0</x:v>
      </x:c>
    </x:row>
    <x:row r="16141">
      <x:c r="CL16141" t="str">
        <x:v>Workbook_Formula_Guard</x:v>
      </x:c>
      <x:c r="CM16141" t="str">
        <x:v>C1696</x:v>
      </x:c>
      <x:c r="CN16141" t="inlineStr">
        <x:is>
          <x:t xml:space="preserve">F:=IFERROR(IF(I_prop!E10="INVALID_INPUT","INVALID_INPUT",IF(ISNUMBER(I_prop!E10),IF($B$3&gt;0,I_prop!E10*PLSS_Local_Scope!$E$15*Parameters!$B$51/$B$3,"RLS_NO_ACTIVE_MASS"),"UNKNOWN_IMPACT")),"INVALID_INPUT")</x:t>
        </x:is>
      </x:c>
      <x:c r="CO16141" t="n">
        <x:f>IFERROR(IF(AND(TYPE('Workbook_Formula_Guard'!C1696)=TYPE(CN16141),ISBLANK('Workbook_Formula_Guard'!C1696)=ISBLANK(CN16141),EXACT('Workbook_Formula_Guard'!C1696,CN16141)),0,1),1)</x:f>
        <x:v>0</x:v>
      </x:c>
    </x:row>
    <x:row r="16142">
      <x:c r="CL16142" t="str">
        <x:v>Workbook_Formula_Guard</x:v>
      </x:c>
      <x:c r="CM16142" t="str">
        <x:v>A1697</x:v>
      </x:c>
      <x:c r="CN16142" t="str">
        <x:v>Contribution_Analysis</x:v>
      </x:c>
      <x:c r="CO16142" t="n">
        <x:f>IFERROR(IF(AND(TYPE('Workbook_Formula_Guard'!A1697)=TYPE(CN16142),ISBLANK('Workbook_Formula_Guard'!A1697)=ISBLANK(CN16142),EXACT('Workbook_Formula_Guard'!A1697,CN16142)),0,1),1)</x:f>
        <x:v>0</x:v>
      </x:c>
    </x:row>
    <x:row r="16143">
      <x:c r="CL16143" t="str">
        <x:v>Workbook_Formula_Guard</x:v>
      </x:c>
      <x:c r="CM16143" t="str">
        <x:v>B1697</x:v>
      </x:c>
      <x:c r="CN16143" t="str">
        <x:v>F12</x:v>
      </x:c>
      <x:c r="CO16143" t="n">
        <x:f>IFERROR(IF(AND(TYPE('Workbook_Formula_Guard'!B1697)=TYPE(CN16143),ISBLANK('Workbook_Formula_Guard'!B1697)=ISBLANK(CN16143),EXACT('Workbook_Formula_Guard'!B1697,CN16143)),0,1),1)</x:f>
        <x:v>0</x:v>
      </x:c>
    </x:row>
    <x:row r="16144">
      <x:c r="CL16144" t="str">
        <x:v>Workbook_Formula_Guard</x:v>
      </x:c>
      <x:c r="CM16144" t="str">
        <x:v>C1697</x:v>
      </x:c>
      <x:c r="CN16144" t="inlineStr">
        <x:is>
          <x:t xml:space="preserve">F:=IFERROR(IF(I_prop!F10="INVALID_INPUT","INVALID_INPUT",IF(ISNUMBER(I_prop!F10),IF($B$3&gt;0,I_prop!F10*PLSS_Local_Scope!$E$15*Parameters!$B$52/$B$3,"RLS_NO_ACTIVE_MASS"),"UNKNOWN_IMPACT")),"INVALID_INPUT")</x:t>
        </x:is>
      </x:c>
      <x:c r="CO16144" t="n">
        <x:f>IFERROR(IF(AND(TYPE('Workbook_Formula_Guard'!C1697)=TYPE(CN16144),ISBLANK('Workbook_Formula_Guard'!C1697)=ISBLANK(CN16144),EXACT('Workbook_Formula_Guard'!C1697,CN16144)),0,1),1)</x:f>
        <x:v>0</x:v>
      </x:c>
    </x:row>
    <x:row r="16145">
      <x:c r="CL16145" t="str">
        <x:v>Workbook_Formula_Guard</x:v>
      </x:c>
      <x:c r="CM16145" t="str">
        <x:v>A1698</x:v>
      </x:c>
      <x:c r="CN16145" t="str">
        <x:v>Contribution_Analysis</x:v>
      </x:c>
      <x:c r="CO16145" t="n">
        <x:f>IFERROR(IF(AND(TYPE('Workbook_Formula_Guard'!A1698)=TYPE(CN16145),ISBLANK('Workbook_Formula_Guard'!A1698)=ISBLANK(CN16145),EXACT('Workbook_Formula_Guard'!A1698,CN16145)),0,1),1)</x:f>
        <x:v>0</x:v>
      </x:c>
    </x:row>
    <x:row r="16146">
      <x:c r="CL16146" t="str">
        <x:v>Workbook_Formula_Guard</x:v>
      </x:c>
      <x:c r="CM16146" t="str">
        <x:v>B1698</x:v>
      </x:c>
      <x:c r="CN16146" t="str">
        <x:v>G12</x:v>
      </x:c>
      <x:c r="CO16146" t="n">
        <x:f>IFERROR(IF(AND(TYPE('Workbook_Formula_Guard'!B1698)=TYPE(CN16146),ISBLANK('Workbook_Formula_Guard'!B1698)=ISBLANK(CN16146),EXACT('Workbook_Formula_Guard'!B1698,CN16146)),0,1),1)</x:f>
        <x:v>0</x:v>
      </x:c>
    </x:row>
    <x:row r="16147">
      <x:c r="CL16147" t="str">
        <x:v>Workbook_Formula_Guard</x:v>
      </x:c>
      <x:c r="CM16147" t="str">
        <x:v>C1698</x:v>
      </x:c>
      <x:c r="CN16147" t="inlineStr">
        <x:is>
          <x:t xml:space="preserve">F:=IFERROR(IF(I_prop!G10="INVALID_INPUT","INVALID_INPUT",IF(ISNUMBER(I_prop!G10),IF($B$3&gt;0,I_prop!G10*PLSS_Local_Scope!$E$15*Parameters!$B$53/$B$3,"RLS_NO_ACTIVE_MASS"),"UNKNOWN_IMPACT")),"INVALID_INPUT")</x:t>
        </x:is>
      </x:c>
      <x:c r="CO16147" t="n">
        <x:f>IFERROR(IF(AND(TYPE('Workbook_Formula_Guard'!C1698)=TYPE(CN16147),ISBLANK('Workbook_Formula_Guard'!C1698)=ISBLANK(CN16147),EXACT('Workbook_Formula_Guard'!C1698,CN16147)),0,1),1)</x:f>
        <x:v>0</x:v>
      </x:c>
    </x:row>
    <x:row r="16148">
      <x:c r="CL16148" t="str">
        <x:v>Workbook_Formula_Guard</x:v>
      </x:c>
      <x:c r="CM16148" t="str">
        <x:v>A1699</x:v>
      </x:c>
      <x:c r="CN16148" t="str">
        <x:v>Contribution_Analysis</x:v>
      </x:c>
      <x:c r="CO16148" t="n">
        <x:f>IFERROR(IF(AND(TYPE('Workbook_Formula_Guard'!A1699)=TYPE(CN16148),ISBLANK('Workbook_Formula_Guard'!A1699)=ISBLANK(CN16148),EXACT('Workbook_Formula_Guard'!A1699,CN16148)),0,1),1)</x:f>
        <x:v>0</x:v>
      </x:c>
    </x:row>
    <x:row r="16149">
      <x:c r="CL16149" t="str">
        <x:v>Workbook_Formula_Guard</x:v>
      </x:c>
      <x:c r="CM16149" t="str">
        <x:v>B1699</x:v>
      </x:c>
      <x:c r="CN16149" t="str">
        <x:v>H12</x:v>
      </x:c>
      <x:c r="CO16149" t="n">
        <x:f>IFERROR(IF(AND(TYPE('Workbook_Formula_Guard'!B1699)=TYPE(CN16149),ISBLANK('Workbook_Formula_Guard'!B1699)=ISBLANK(CN16149),EXACT('Workbook_Formula_Guard'!B1699,CN16149)),0,1),1)</x:f>
        <x:v>0</x:v>
      </x:c>
    </x:row>
    <x:row r="16150">
      <x:c r="CL16150" t="str">
        <x:v>Workbook_Formula_Guard</x:v>
      </x:c>
      <x:c r="CM16150" t="str">
        <x:v>C1699</x:v>
      </x:c>
      <x:c r="CN16150" t="inlineStr">
        <x:is>
          <x:t xml:space="preserve">F:=IFERROR(IF(I_prop!H10="INVALID_INPUT","INVALID_INPUT",IF(ISNUMBER(I_prop!H10),IF($B$3&gt;0,I_prop!H10*PLSS_Local_Scope!$E$15*Parameters!$B$54/$B$3,"RLS_NO_ACTIVE_MASS"),"UNKNOWN_IMPACT")),"INVALID_INPUT")</x:t>
        </x:is>
      </x:c>
      <x:c r="CO16150" t="n">
        <x:f>IFERROR(IF(AND(TYPE('Workbook_Formula_Guard'!C1699)=TYPE(CN16150),ISBLANK('Workbook_Formula_Guard'!C1699)=ISBLANK(CN16150),EXACT('Workbook_Formula_Guard'!C1699,CN16150)),0,1),1)</x:f>
        <x:v>0</x:v>
      </x:c>
    </x:row>
    <x:row r="16151">
      <x:c r="CL16151" t="str">
        <x:v>Workbook_Formula_Guard</x:v>
      </x:c>
      <x:c r="CM16151" t="str">
        <x:v>A1700</x:v>
      </x:c>
      <x:c r="CN16151" t="str">
        <x:v>Contribution_Analysis</x:v>
      </x:c>
      <x:c r="CO16151" t="n">
        <x:f>IFERROR(IF(AND(TYPE('Workbook_Formula_Guard'!A1700)=TYPE(CN16151),ISBLANK('Workbook_Formula_Guard'!A1700)=ISBLANK(CN16151),EXACT('Workbook_Formula_Guard'!A1700,CN16151)),0,1),1)</x:f>
        <x:v>0</x:v>
      </x:c>
    </x:row>
    <x:row r="16152">
      <x:c r="CL16152" t="str">
        <x:v>Workbook_Formula_Guard</x:v>
      </x:c>
      <x:c r="CM16152" t="str">
        <x:v>B1700</x:v>
      </x:c>
      <x:c r="CN16152" t="str">
        <x:v>I12</x:v>
      </x:c>
      <x:c r="CO16152" t="n">
        <x:f>IFERROR(IF(AND(TYPE('Workbook_Formula_Guard'!B1700)=TYPE(CN16152),ISBLANK('Workbook_Formula_Guard'!B1700)=ISBLANK(CN16152),EXACT('Workbook_Formula_Guard'!B1700,CN16152)),0,1),1)</x:f>
        <x:v>0</x:v>
      </x:c>
    </x:row>
    <x:row r="16153">
      <x:c r="CL16153" t="str">
        <x:v>Workbook_Formula_Guard</x:v>
      </x:c>
      <x:c r="CM16153" t="str">
        <x:v>C1700</x:v>
      </x:c>
      <x:c r="CN16153" t="inlineStr">
        <x:is>
          <x:t xml:space="preserve">F:=IFERROR(IF(COUNTIF(B12:H12,"INVALID_INPUT")&gt;0,"INVALID_INPUT",IF(COUNT(B12:H12)=7,SUM(B12:H12),"UNKNOWN_IMPACT")),"INVALID_INPUT")</x:t>
        </x:is>
      </x:c>
      <x:c r="CO16153" t="n">
        <x:f>IFERROR(IF(AND(TYPE('Workbook_Formula_Guard'!C1700)=TYPE(CN16153),ISBLANK('Workbook_Formula_Guard'!C1700)=ISBLANK(CN16153),EXACT('Workbook_Formula_Guard'!C1700,CN16153)),0,1),1)</x:f>
        <x:v>0</x:v>
      </x:c>
    </x:row>
    <x:row r="16154">
      <x:c r="CL16154" t="str">
        <x:v>Workbook_Formula_Guard</x:v>
      </x:c>
      <x:c r="CM16154" t="str">
        <x:v>A1701</x:v>
      </x:c>
      <x:c r="CN16154" t="str">
        <x:v>Contribution_Analysis</x:v>
      </x:c>
      <x:c r="CO16154" t="n">
        <x:f>IFERROR(IF(AND(TYPE('Workbook_Formula_Guard'!A1701)=TYPE(CN16154),ISBLANK('Workbook_Formula_Guard'!A1701)=ISBLANK(CN16154),EXACT('Workbook_Formula_Guard'!A1701,CN16154)),0,1),1)</x:f>
        <x:v>0</x:v>
      </x:c>
    </x:row>
    <x:row r="16155">
      <x:c r="CL16155" t="str">
        <x:v>Workbook_Formula_Guard</x:v>
      </x:c>
      <x:c r="CM16155" t="str">
        <x:v>B1701</x:v>
      </x:c>
      <x:c r="CN16155" t="str">
        <x:v>B13</x:v>
      </x:c>
      <x:c r="CO16155" t="n">
        <x:f>IFERROR(IF(AND(TYPE('Workbook_Formula_Guard'!B1701)=TYPE(CN16155),ISBLANK('Workbook_Formula_Guard'!B1701)=ISBLANK(CN16155),EXACT('Workbook_Formula_Guard'!B1701,CN16155)),0,1),1)</x:f>
        <x:v>0</x:v>
      </x:c>
    </x:row>
    <x:row r="16156">
      <x:c r="CL16156" t="str">
        <x:v>Workbook_Formula_Guard</x:v>
      </x:c>
      <x:c r="CM16156" t="str">
        <x:v>C1701</x:v>
      </x:c>
      <x:c r="CN16156" t="inlineStr">
        <x:is>
          <x:t xml:space="preserve">F:=IFERROR(IF(I_prop!B11="INVALID_INPUT","INVALID_INPUT",IF(ISNUMBER(I_prop!B11),IF($B$3&gt;0,I_prop!B11*PLSS_Local_Scope!$E$16*Parameters!$B$48/$B$3,"RLS_NO_ACTIVE_MASS"),"UNKNOWN_IMPACT")),"INVALID_INPUT")</x:t>
        </x:is>
      </x:c>
      <x:c r="CO16156" t="n">
        <x:f>IFERROR(IF(AND(TYPE('Workbook_Formula_Guard'!C1701)=TYPE(CN16156),ISBLANK('Workbook_Formula_Guard'!C1701)=ISBLANK(CN16156),EXACT('Workbook_Formula_Guard'!C1701,CN16156)),0,1),1)</x:f>
        <x:v>0</x:v>
      </x:c>
    </x:row>
    <x:row r="16157">
      <x:c r="CL16157" t="str">
        <x:v>Workbook_Formula_Guard</x:v>
      </x:c>
      <x:c r="CM16157" t="str">
        <x:v>A1702</x:v>
      </x:c>
      <x:c r="CN16157" t="str">
        <x:v>Contribution_Analysis</x:v>
      </x:c>
      <x:c r="CO16157" t="n">
        <x:f>IFERROR(IF(AND(TYPE('Workbook_Formula_Guard'!A1702)=TYPE(CN16157),ISBLANK('Workbook_Formula_Guard'!A1702)=ISBLANK(CN16157),EXACT('Workbook_Formula_Guard'!A1702,CN16157)),0,1),1)</x:f>
        <x:v>0</x:v>
      </x:c>
    </x:row>
    <x:row r="16158">
      <x:c r="CL16158" t="str">
        <x:v>Workbook_Formula_Guard</x:v>
      </x:c>
      <x:c r="CM16158" t="str">
        <x:v>B1702</x:v>
      </x:c>
      <x:c r="CN16158" t="str">
        <x:v>C13</x:v>
      </x:c>
      <x:c r="CO16158" t="n">
        <x:f>IFERROR(IF(AND(TYPE('Workbook_Formula_Guard'!B1702)=TYPE(CN16158),ISBLANK('Workbook_Formula_Guard'!B1702)=ISBLANK(CN16158),EXACT('Workbook_Formula_Guard'!B1702,CN16158)),0,1),1)</x:f>
        <x:v>0</x:v>
      </x:c>
    </x:row>
    <x:row r="16159">
      <x:c r="CL16159" t="str">
        <x:v>Workbook_Formula_Guard</x:v>
      </x:c>
      <x:c r="CM16159" t="str">
        <x:v>C1702</x:v>
      </x:c>
      <x:c r="CN16159" t="inlineStr">
        <x:is>
          <x:t xml:space="preserve">F:=IFERROR(IF(I_prop!C11="INVALID_INPUT","INVALID_INPUT",IF(ISNUMBER(I_prop!C11),IF($B$3&gt;0,I_prop!C11*PLSS_Local_Scope!$E$16*Parameters!$B$49/$B$3,"RLS_NO_ACTIVE_MASS"),"UNKNOWN_IMPACT")),"INVALID_INPUT")</x:t>
        </x:is>
      </x:c>
      <x:c r="CO16159" t="n">
        <x:f>IFERROR(IF(AND(TYPE('Workbook_Formula_Guard'!C1702)=TYPE(CN16159),ISBLANK('Workbook_Formula_Guard'!C1702)=ISBLANK(CN16159),EXACT('Workbook_Formula_Guard'!C1702,CN16159)),0,1),1)</x:f>
        <x:v>0</x:v>
      </x:c>
    </x:row>
    <x:row r="16160">
      <x:c r="CL16160" t="str">
        <x:v>Workbook_Formula_Guard</x:v>
      </x:c>
      <x:c r="CM16160" t="str">
        <x:v>A1703</x:v>
      </x:c>
      <x:c r="CN16160" t="str">
        <x:v>Contribution_Analysis</x:v>
      </x:c>
      <x:c r="CO16160" t="n">
        <x:f>IFERROR(IF(AND(TYPE('Workbook_Formula_Guard'!A1703)=TYPE(CN16160),ISBLANK('Workbook_Formula_Guard'!A1703)=ISBLANK(CN16160),EXACT('Workbook_Formula_Guard'!A1703,CN16160)),0,1),1)</x:f>
        <x:v>0</x:v>
      </x:c>
    </x:row>
    <x:row r="16161">
      <x:c r="CL16161" t="str">
        <x:v>Workbook_Formula_Guard</x:v>
      </x:c>
      <x:c r="CM16161" t="str">
        <x:v>B1703</x:v>
      </x:c>
      <x:c r="CN16161" t="str">
        <x:v>D13</x:v>
      </x:c>
      <x:c r="CO16161" t="n">
        <x:f>IFERROR(IF(AND(TYPE('Workbook_Formula_Guard'!B1703)=TYPE(CN16161),ISBLANK('Workbook_Formula_Guard'!B1703)=ISBLANK(CN16161),EXACT('Workbook_Formula_Guard'!B1703,CN16161)),0,1),1)</x:f>
        <x:v>0</x:v>
      </x:c>
    </x:row>
    <x:row r="16162">
      <x:c r="CL16162" t="str">
        <x:v>Workbook_Formula_Guard</x:v>
      </x:c>
      <x:c r="CM16162" t="str">
        <x:v>C1703</x:v>
      </x:c>
      <x:c r="CN16162" t="inlineStr">
        <x:is>
          <x:t xml:space="preserve">F:=IFERROR(IF(I_prop!D11="INVALID_INPUT","INVALID_INPUT",IF(ISNUMBER(I_prop!D11),IF($B$3&gt;0,I_prop!D11*PLSS_Local_Scope!$E$16*Parameters!$B$50/$B$3,"RLS_NO_ACTIVE_MASS"),"UNKNOWN_IMPACT")),"INVALID_INPUT")</x:t>
        </x:is>
      </x:c>
      <x:c r="CO16162" t="n">
        <x:f>IFERROR(IF(AND(TYPE('Workbook_Formula_Guard'!C1703)=TYPE(CN16162),ISBLANK('Workbook_Formula_Guard'!C1703)=ISBLANK(CN16162),EXACT('Workbook_Formula_Guard'!C1703,CN16162)),0,1),1)</x:f>
        <x:v>0</x:v>
      </x:c>
    </x:row>
    <x:row r="16163">
      <x:c r="CL16163" t="str">
        <x:v>Workbook_Formula_Guard</x:v>
      </x:c>
      <x:c r="CM16163" t="str">
        <x:v>A1704</x:v>
      </x:c>
      <x:c r="CN16163" t="str">
        <x:v>Contribution_Analysis</x:v>
      </x:c>
      <x:c r="CO16163" t="n">
        <x:f>IFERROR(IF(AND(TYPE('Workbook_Formula_Guard'!A1704)=TYPE(CN16163),ISBLANK('Workbook_Formula_Guard'!A1704)=ISBLANK(CN16163),EXACT('Workbook_Formula_Guard'!A1704,CN16163)),0,1),1)</x:f>
        <x:v>0</x:v>
      </x:c>
    </x:row>
    <x:row r="16164">
      <x:c r="CL16164" t="str">
        <x:v>Workbook_Formula_Guard</x:v>
      </x:c>
      <x:c r="CM16164" t="str">
        <x:v>B1704</x:v>
      </x:c>
      <x:c r="CN16164" t="str">
        <x:v>E13</x:v>
      </x:c>
      <x:c r="CO16164" t="n">
        <x:f>IFERROR(IF(AND(TYPE('Workbook_Formula_Guard'!B1704)=TYPE(CN16164),ISBLANK('Workbook_Formula_Guard'!B1704)=ISBLANK(CN16164),EXACT('Workbook_Formula_Guard'!B1704,CN16164)),0,1),1)</x:f>
        <x:v>0</x:v>
      </x:c>
    </x:row>
    <x:row r="16165">
      <x:c r="CL16165" t="str">
        <x:v>Workbook_Formula_Guard</x:v>
      </x:c>
      <x:c r="CM16165" t="str">
        <x:v>C1704</x:v>
      </x:c>
      <x:c r="CN16165" t="inlineStr">
        <x:is>
          <x:t xml:space="preserve">F:=IFERROR(IF(I_prop!E11="INVALID_INPUT","INVALID_INPUT",IF(ISNUMBER(I_prop!E11),IF($B$3&gt;0,I_prop!E11*PLSS_Local_Scope!$E$16*Parameters!$B$51/$B$3,"RLS_NO_ACTIVE_MASS"),"UNKNOWN_IMPACT")),"INVALID_INPUT")</x:t>
        </x:is>
      </x:c>
      <x:c r="CO16165" t="n">
        <x:f>IFERROR(IF(AND(TYPE('Workbook_Formula_Guard'!C1704)=TYPE(CN16165),ISBLANK('Workbook_Formula_Guard'!C1704)=ISBLANK(CN16165),EXACT('Workbook_Formula_Guard'!C1704,CN16165)),0,1),1)</x:f>
        <x:v>0</x:v>
      </x:c>
    </x:row>
    <x:row r="16166">
      <x:c r="CL16166" t="str">
        <x:v>Workbook_Formula_Guard</x:v>
      </x:c>
      <x:c r="CM16166" t="str">
        <x:v>A1705</x:v>
      </x:c>
      <x:c r="CN16166" t="str">
        <x:v>Contribution_Analysis</x:v>
      </x:c>
      <x:c r="CO16166" t="n">
        <x:f>IFERROR(IF(AND(TYPE('Workbook_Formula_Guard'!A1705)=TYPE(CN16166),ISBLANK('Workbook_Formula_Guard'!A1705)=ISBLANK(CN16166),EXACT('Workbook_Formula_Guard'!A1705,CN16166)),0,1),1)</x:f>
        <x:v>0</x:v>
      </x:c>
    </x:row>
    <x:row r="16167">
      <x:c r="CL16167" t="str">
        <x:v>Workbook_Formula_Guard</x:v>
      </x:c>
      <x:c r="CM16167" t="str">
        <x:v>B1705</x:v>
      </x:c>
      <x:c r="CN16167" t="str">
        <x:v>F13</x:v>
      </x:c>
      <x:c r="CO16167" t="n">
        <x:f>IFERROR(IF(AND(TYPE('Workbook_Formula_Guard'!B1705)=TYPE(CN16167),ISBLANK('Workbook_Formula_Guard'!B1705)=ISBLANK(CN16167),EXACT('Workbook_Formula_Guard'!B1705,CN16167)),0,1),1)</x:f>
        <x:v>0</x:v>
      </x:c>
    </x:row>
    <x:row r="16168">
      <x:c r="CL16168" t="str">
        <x:v>Workbook_Formula_Guard</x:v>
      </x:c>
      <x:c r="CM16168" t="str">
        <x:v>C1705</x:v>
      </x:c>
      <x:c r="CN16168" t="inlineStr">
        <x:is>
          <x:t xml:space="preserve">F:=IFERROR(IF(I_prop!F11="INVALID_INPUT","INVALID_INPUT",IF(ISNUMBER(I_prop!F11),IF($B$3&gt;0,I_prop!F11*PLSS_Local_Scope!$E$16*Parameters!$B$52/$B$3,"RLS_NO_ACTIVE_MASS"),"UNKNOWN_IMPACT")),"INVALID_INPUT")</x:t>
        </x:is>
      </x:c>
      <x:c r="CO16168" t="n">
        <x:f>IFERROR(IF(AND(TYPE('Workbook_Formula_Guard'!C1705)=TYPE(CN16168),ISBLANK('Workbook_Formula_Guard'!C1705)=ISBLANK(CN16168),EXACT('Workbook_Formula_Guard'!C1705,CN16168)),0,1),1)</x:f>
        <x:v>0</x:v>
      </x:c>
    </x:row>
    <x:row r="16169">
      <x:c r="CL16169" t="str">
        <x:v>Workbook_Formula_Guard</x:v>
      </x:c>
      <x:c r="CM16169" t="str">
        <x:v>A1706</x:v>
      </x:c>
      <x:c r="CN16169" t="str">
        <x:v>Contribution_Analysis</x:v>
      </x:c>
      <x:c r="CO16169" t="n">
        <x:f>IFERROR(IF(AND(TYPE('Workbook_Formula_Guard'!A1706)=TYPE(CN16169),ISBLANK('Workbook_Formula_Guard'!A1706)=ISBLANK(CN16169),EXACT('Workbook_Formula_Guard'!A1706,CN16169)),0,1),1)</x:f>
        <x:v>0</x:v>
      </x:c>
    </x:row>
    <x:row r="16170">
      <x:c r="CL16170" t="str">
        <x:v>Workbook_Formula_Guard</x:v>
      </x:c>
      <x:c r="CM16170" t="str">
        <x:v>B1706</x:v>
      </x:c>
      <x:c r="CN16170" t="str">
        <x:v>G13</x:v>
      </x:c>
      <x:c r="CO16170" t="n">
        <x:f>IFERROR(IF(AND(TYPE('Workbook_Formula_Guard'!B1706)=TYPE(CN16170),ISBLANK('Workbook_Formula_Guard'!B1706)=ISBLANK(CN16170),EXACT('Workbook_Formula_Guard'!B1706,CN16170)),0,1),1)</x:f>
        <x:v>0</x:v>
      </x:c>
    </x:row>
    <x:row r="16171">
      <x:c r="CL16171" t="str">
        <x:v>Workbook_Formula_Guard</x:v>
      </x:c>
      <x:c r="CM16171" t="str">
        <x:v>C1706</x:v>
      </x:c>
      <x:c r="CN16171" t="inlineStr">
        <x:is>
          <x:t xml:space="preserve">F:=IFERROR(IF(I_prop!G11="INVALID_INPUT","INVALID_INPUT",IF(ISNUMBER(I_prop!G11),IF($B$3&gt;0,I_prop!G11*PLSS_Local_Scope!$E$16*Parameters!$B$53/$B$3,"RLS_NO_ACTIVE_MASS"),"UNKNOWN_IMPACT")),"INVALID_INPUT")</x:t>
        </x:is>
      </x:c>
      <x:c r="CO16171" t="n">
        <x:f>IFERROR(IF(AND(TYPE('Workbook_Formula_Guard'!C1706)=TYPE(CN16171),ISBLANK('Workbook_Formula_Guard'!C1706)=ISBLANK(CN16171),EXACT('Workbook_Formula_Guard'!C1706,CN16171)),0,1),1)</x:f>
        <x:v>0</x:v>
      </x:c>
    </x:row>
    <x:row r="16172">
      <x:c r="CL16172" t="str">
        <x:v>Workbook_Formula_Guard</x:v>
      </x:c>
      <x:c r="CM16172" t="str">
        <x:v>A1707</x:v>
      </x:c>
      <x:c r="CN16172" t="str">
        <x:v>Contribution_Analysis</x:v>
      </x:c>
      <x:c r="CO16172" t="n">
        <x:f>IFERROR(IF(AND(TYPE('Workbook_Formula_Guard'!A1707)=TYPE(CN16172),ISBLANK('Workbook_Formula_Guard'!A1707)=ISBLANK(CN16172),EXACT('Workbook_Formula_Guard'!A1707,CN16172)),0,1),1)</x:f>
        <x:v>0</x:v>
      </x:c>
    </x:row>
    <x:row r="16173">
      <x:c r="CL16173" t="str">
        <x:v>Workbook_Formula_Guard</x:v>
      </x:c>
      <x:c r="CM16173" t="str">
        <x:v>B1707</x:v>
      </x:c>
      <x:c r="CN16173" t="str">
        <x:v>H13</x:v>
      </x:c>
      <x:c r="CO16173" t="n">
        <x:f>IFERROR(IF(AND(TYPE('Workbook_Formula_Guard'!B1707)=TYPE(CN16173),ISBLANK('Workbook_Formula_Guard'!B1707)=ISBLANK(CN16173),EXACT('Workbook_Formula_Guard'!B1707,CN16173)),0,1),1)</x:f>
        <x:v>0</x:v>
      </x:c>
    </x:row>
    <x:row r="16174">
      <x:c r="CL16174" t="str">
        <x:v>Workbook_Formula_Guard</x:v>
      </x:c>
      <x:c r="CM16174" t="str">
        <x:v>C1707</x:v>
      </x:c>
      <x:c r="CN16174" t="inlineStr">
        <x:is>
          <x:t xml:space="preserve">F:=IFERROR(IF(I_prop!H11="INVALID_INPUT","INVALID_INPUT",IF(ISNUMBER(I_prop!H11),IF($B$3&gt;0,I_prop!H11*PLSS_Local_Scope!$E$16*Parameters!$B$54/$B$3,"RLS_NO_ACTIVE_MASS"),"UNKNOWN_IMPACT")),"INVALID_INPUT")</x:t>
        </x:is>
      </x:c>
      <x:c r="CO16174" t="n">
        <x:f>IFERROR(IF(AND(TYPE('Workbook_Formula_Guard'!C1707)=TYPE(CN16174),ISBLANK('Workbook_Formula_Guard'!C1707)=ISBLANK(CN16174),EXACT('Workbook_Formula_Guard'!C1707,CN16174)),0,1),1)</x:f>
        <x:v>0</x:v>
      </x:c>
    </x:row>
    <x:row r="16175">
      <x:c r="CL16175" t="str">
        <x:v>Workbook_Formula_Guard</x:v>
      </x:c>
      <x:c r="CM16175" t="str">
        <x:v>A1708</x:v>
      </x:c>
      <x:c r="CN16175" t="str">
        <x:v>Contribution_Analysis</x:v>
      </x:c>
      <x:c r="CO16175" t="n">
        <x:f>IFERROR(IF(AND(TYPE('Workbook_Formula_Guard'!A1708)=TYPE(CN16175),ISBLANK('Workbook_Formula_Guard'!A1708)=ISBLANK(CN16175),EXACT('Workbook_Formula_Guard'!A1708,CN16175)),0,1),1)</x:f>
        <x:v>0</x:v>
      </x:c>
    </x:row>
    <x:row r="16176">
      <x:c r="CL16176" t="str">
        <x:v>Workbook_Formula_Guard</x:v>
      </x:c>
      <x:c r="CM16176" t="str">
        <x:v>B1708</x:v>
      </x:c>
      <x:c r="CN16176" t="str">
        <x:v>I13</x:v>
      </x:c>
      <x:c r="CO16176" t="n">
        <x:f>IFERROR(IF(AND(TYPE('Workbook_Formula_Guard'!B1708)=TYPE(CN16176),ISBLANK('Workbook_Formula_Guard'!B1708)=ISBLANK(CN16176),EXACT('Workbook_Formula_Guard'!B1708,CN16176)),0,1),1)</x:f>
        <x:v>0</x:v>
      </x:c>
    </x:row>
    <x:row r="16177">
      <x:c r="CL16177" t="str">
        <x:v>Workbook_Formula_Guard</x:v>
      </x:c>
      <x:c r="CM16177" t="str">
        <x:v>C1708</x:v>
      </x:c>
      <x:c r="CN16177" t="inlineStr">
        <x:is>
          <x:t xml:space="preserve">F:=IFERROR(IF(COUNTIF(B13:H13,"INVALID_INPUT")&gt;0,"INVALID_INPUT",IF(COUNT(B13:H13)=7,SUM(B13:H13),"UNKNOWN_IMPACT")),"INVALID_INPUT")</x:t>
        </x:is>
      </x:c>
      <x:c r="CO16177" t="n">
        <x:f>IFERROR(IF(AND(TYPE('Workbook_Formula_Guard'!C1708)=TYPE(CN16177),ISBLANK('Workbook_Formula_Guard'!C1708)=ISBLANK(CN16177),EXACT('Workbook_Formula_Guard'!C1708,CN16177)),0,1),1)</x:f>
        <x:v>0</x:v>
      </x:c>
    </x:row>
    <x:row r="16178">
      <x:c r="CL16178" t="str">
        <x:v>Workbook_Formula_Guard</x:v>
      </x:c>
      <x:c r="CM16178" t="str">
        <x:v>A1709</x:v>
      </x:c>
      <x:c r="CN16178" t="str">
        <x:v>Contribution_Analysis</x:v>
      </x:c>
      <x:c r="CO16178" t="n">
        <x:f>IFERROR(IF(AND(TYPE('Workbook_Formula_Guard'!A1709)=TYPE(CN16178),ISBLANK('Workbook_Formula_Guard'!A1709)=ISBLANK(CN16178),EXACT('Workbook_Formula_Guard'!A1709,CN16178)),0,1),1)</x:f>
        <x:v>0</x:v>
      </x:c>
    </x:row>
    <x:row r="16179">
      <x:c r="CL16179" t="str">
        <x:v>Workbook_Formula_Guard</x:v>
      </x:c>
      <x:c r="CM16179" t="str">
        <x:v>B1709</x:v>
      </x:c>
      <x:c r="CN16179" t="str">
        <x:v>B14</x:v>
      </x:c>
      <x:c r="CO16179" t="n">
        <x:f>IFERROR(IF(AND(TYPE('Workbook_Formula_Guard'!B1709)=TYPE(CN16179),ISBLANK('Workbook_Formula_Guard'!B1709)=ISBLANK(CN16179),EXACT('Workbook_Formula_Guard'!B1709,CN16179)),0,1),1)</x:f>
        <x:v>0</x:v>
      </x:c>
    </x:row>
    <x:row r="16180">
      <x:c r="CL16180" t="str">
        <x:v>Workbook_Formula_Guard</x:v>
      </x:c>
      <x:c r="CM16180" t="str">
        <x:v>C1709</x:v>
      </x:c>
      <x:c r="CN16180" t="inlineStr">
        <x:is>
          <x:t xml:space="preserve">F:=IFERROR(IF(I_prop!B12="INVALID_INPUT","INVALID_INPUT",IF(ISNUMBER(I_prop!B12),IF($B$3&gt;0,I_prop!B12*PLSS_Local_Scope!$E$17*Parameters!$B$48/$B$3,"RLS_NO_ACTIVE_MASS"),"UNKNOWN_IMPACT")),"INVALID_INPUT")</x:t>
        </x:is>
      </x:c>
      <x:c r="CO16180" t="n">
        <x:f>IFERROR(IF(AND(TYPE('Workbook_Formula_Guard'!C1709)=TYPE(CN16180),ISBLANK('Workbook_Formula_Guard'!C1709)=ISBLANK(CN16180),EXACT('Workbook_Formula_Guard'!C1709,CN16180)),0,1),1)</x:f>
        <x:v>0</x:v>
      </x:c>
    </x:row>
    <x:row r="16181">
      <x:c r="CL16181" t="str">
        <x:v>Workbook_Formula_Guard</x:v>
      </x:c>
      <x:c r="CM16181" t="str">
        <x:v>A1710</x:v>
      </x:c>
      <x:c r="CN16181" t="str">
        <x:v>Contribution_Analysis</x:v>
      </x:c>
      <x:c r="CO16181" t="n">
        <x:f>IFERROR(IF(AND(TYPE('Workbook_Formula_Guard'!A1710)=TYPE(CN16181),ISBLANK('Workbook_Formula_Guard'!A1710)=ISBLANK(CN16181),EXACT('Workbook_Formula_Guard'!A1710,CN16181)),0,1),1)</x:f>
        <x:v>0</x:v>
      </x:c>
    </x:row>
    <x:row r="16182">
      <x:c r="CL16182" t="str">
        <x:v>Workbook_Formula_Guard</x:v>
      </x:c>
      <x:c r="CM16182" t="str">
        <x:v>B1710</x:v>
      </x:c>
      <x:c r="CN16182" t="str">
        <x:v>C14</x:v>
      </x:c>
      <x:c r="CO16182" t="n">
        <x:f>IFERROR(IF(AND(TYPE('Workbook_Formula_Guard'!B1710)=TYPE(CN16182),ISBLANK('Workbook_Formula_Guard'!B1710)=ISBLANK(CN16182),EXACT('Workbook_Formula_Guard'!B1710,CN16182)),0,1),1)</x:f>
        <x:v>0</x:v>
      </x:c>
    </x:row>
    <x:row r="16183">
      <x:c r="CL16183" t="str">
        <x:v>Workbook_Formula_Guard</x:v>
      </x:c>
      <x:c r="CM16183" t="str">
        <x:v>C1710</x:v>
      </x:c>
      <x:c r="CN16183" t="inlineStr">
        <x:is>
          <x:t xml:space="preserve">F:=IFERROR(IF(I_prop!C12="INVALID_INPUT","INVALID_INPUT",IF(ISNUMBER(I_prop!C12),IF($B$3&gt;0,I_prop!C12*PLSS_Local_Scope!$E$17*Parameters!$B$49/$B$3,"RLS_NO_ACTIVE_MASS"),"UNKNOWN_IMPACT")),"INVALID_INPUT")</x:t>
        </x:is>
      </x:c>
      <x:c r="CO16183" t="n">
        <x:f>IFERROR(IF(AND(TYPE('Workbook_Formula_Guard'!C1710)=TYPE(CN16183),ISBLANK('Workbook_Formula_Guard'!C1710)=ISBLANK(CN16183),EXACT('Workbook_Formula_Guard'!C1710,CN16183)),0,1),1)</x:f>
        <x:v>0</x:v>
      </x:c>
    </x:row>
    <x:row r="16184">
      <x:c r="CL16184" t="str">
        <x:v>Workbook_Formula_Guard</x:v>
      </x:c>
      <x:c r="CM16184" t="str">
        <x:v>A1711</x:v>
      </x:c>
      <x:c r="CN16184" t="str">
        <x:v>Contribution_Analysis</x:v>
      </x:c>
      <x:c r="CO16184" t="n">
        <x:f>IFERROR(IF(AND(TYPE('Workbook_Formula_Guard'!A1711)=TYPE(CN16184),ISBLANK('Workbook_Formula_Guard'!A1711)=ISBLANK(CN16184),EXACT('Workbook_Formula_Guard'!A1711,CN16184)),0,1),1)</x:f>
        <x:v>0</x:v>
      </x:c>
    </x:row>
    <x:row r="16185">
      <x:c r="CL16185" t="str">
        <x:v>Workbook_Formula_Guard</x:v>
      </x:c>
      <x:c r="CM16185" t="str">
        <x:v>B1711</x:v>
      </x:c>
      <x:c r="CN16185" t="str">
        <x:v>D14</x:v>
      </x:c>
      <x:c r="CO16185" t="n">
        <x:f>IFERROR(IF(AND(TYPE('Workbook_Formula_Guard'!B1711)=TYPE(CN16185),ISBLANK('Workbook_Formula_Guard'!B1711)=ISBLANK(CN16185),EXACT('Workbook_Formula_Guard'!B1711,CN16185)),0,1),1)</x:f>
        <x:v>0</x:v>
      </x:c>
    </x:row>
    <x:row r="16186">
      <x:c r="CL16186" t="str">
        <x:v>Workbook_Formula_Guard</x:v>
      </x:c>
      <x:c r="CM16186" t="str">
        <x:v>C1711</x:v>
      </x:c>
      <x:c r="CN16186" t="inlineStr">
        <x:is>
          <x:t xml:space="preserve">F:=IFERROR(IF(I_prop!D12="INVALID_INPUT","INVALID_INPUT",IF(ISNUMBER(I_prop!D12),IF($B$3&gt;0,I_prop!D12*PLSS_Local_Scope!$E$17*Parameters!$B$50/$B$3,"RLS_NO_ACTIVE_MASS"),"UNKNOWN_IMPACT")),"INVALID_INPUT")</x:t>
        </x:is>
      </x:c>
      <x:c r="CO16186" t="n">
        <x:f>IFERROR(IF(AND(TYPE('Workbook_Formula_Guard'!C1711)=TYPE(CN16186),ISBLANK('Workbook_Formula_Guard'!C1711)=ISBLANK(CN16186),EXACT('Workbook_Formula_Guard'!C1711,CN16186)),0,1),1)</x:f>
        <x:v>0</x:v>
      </x:c>
    </x:row>
    <x:row r="16187">
      <x:c r="CL16187" t="str">
        <x:v>Workbook_Formula_Guard</x:v>
      </x:c>
      <x:c r="CM16187" t="str">
        <x:v>A1712</x:v>
      </x:c>
      <x:c r="CN16187" t="str">
        <x:v>Contribution_Analysis</x:v>
      </x:c>
      <x:c r="CO16187" t="n">
        <x:f>IFERROR(IF(AND(TYPE('Workbook_Formula_Guard'!A1712)=TYPE(CN16187),ISBLANK('Workbook_Formula_Guard'!A1712)=ISBLANK(CN16187),EXACT('Workbook_Formula_Guard'!A1712,CN16187)),0,1),1)</x:f>
        <x:v>0</x:v>
      </x:c>
    </x:row>
    <x:row r="16188">
      <x:c r="CL16188" t="str">
        <x:v>Workbook_Formula_Guard</x:v>
      </x:c>
      <x:c r="CM16188" t="str">
        <x:v>B1712</x:v>
      </x:c>
      <x:c r="CN16188" t="str">
        <x:v>E14</x:v>
      </x:c>
      <x:c r="CO16188" t="n">
        <x:f>IFERROR(IF(AND(TYPE('Workbook_Formula_Guard'!B1712)=TYPE(CN16188),ISBLANK('Workbook_Formula_Guard'!B1712)=ISBLANK(CN16188),EXACT('Workbook_Formula_Guard'!B1712,CN16188)),0,1),1)</x:f>
        <x:v>0</x:v>
      </x:c>
    </x:row>
    <x:row r="16189">
      <x:c r="CL16189" t="str">
        <x:v>Workbook_Formula_Guard</x:v>
      </x:c>
      <x:c r="CM16189" t="str">
        <x:v>C1712</x:v>
      </x:c>
      <x:c r="CN16189" t="inlineStr">
        <x:is>
          <x:t xml:space="preserve">F:=IFERROR(IF(I_prop!E12="INVALID_INPUT","INVALID_INPUT",IF(ISNUMBER(I_prop!E12),IF($B$3&gt;0,I_prop!E12*PLSS_Local_Scope!$E$17*Parameters!$B$51/$B$3,"RLS_NO_ACTIVE_MASS"),"UNKNOWN_IMPACT")),"INVALID_INPUT")</x:t>
        </x:is>
      </x:c>
      <x:c r="CO16189" t="n">
        <x:f>IFERROR(IF(AND(TYPE('Workbook_Formula_Guard'!C1712)=TYPE(CN16189),ISBLANK('Workbook_Formula_Guard'!C1712)=ISBLANK(CN16189),EXACT('Workbook_Formula_Guard'!C1712,CN16189)),0,1),1)</x:f>
        <x:v>0</x:v>
      </x:c>
    </x:row>
    <x:row r="16190">
      <x:c r="CL16190" t="str">
        <x:v>Workbook_Formula_Guard</x:v>
      </x:c>
      <x:c r="CM16190" t="str">
        <x:v>A1713</x:v>
      </x:c>
      <x:c r="CN16190" t="str">
        <x:v>Contribution_Analysis</x:v>
      </x:c>
      <x:c r="CO16190" t="n">
        <x:f>IFERROR(IF(AND(TYPE('Workbook_Formula_Guard'!A1713)=TYPE(CN16190),ISBLANK('Workbook_Formula_Guard'!A1713)=ISBLANK(CN16190),EXACT('Workbook_Formula_Guard'!A1713,CN16190)),0,1),1)</x:f>
        <x:v>0</x:v>
      </x:c>
    </x:row>
    <x:row r="16191">
      <x:c r="CL16191" t="str">
        <x:v>Workbook_Formula_Guard</x:v>
      </x:c>
      <x:c r="CM16191" t="str">
        <x:v>B1713</x:v>
      </x:c>
      <x:c r="CN16191" t="str">
        <x:v>F14</x:v>
      </x:c>
      <x:c r="CO16191" t="n">
        <x:f>IFERROR(IF(AND(TYPE('Workbook_Formula_Guard'!B1713)=TYPE(CN16191),ISBLANK('Workbook_Formula_Guard'!B1713)=ISBLANK(CN16191),EXACT('Workbook_Formula_Guard'!B1713,CN16191)),0,1),1)</x:f>
        <x:v>0</x:v>
      </x:c>
    </x:row>
    <x:row r="16192">
      <x:c r="CL16192" t="str">
        <x:v>Workbook_Formula_Guard</x:v>
      </x:c>
      <x:c r="CM16192" t="str">
        <x:v>C1713</x:v>
      </x:c>
      <x:c r="CN16192" t="inlineStr">
        <x:is>
          <x:t xml:space="preserve">F:=IFERROR(IF(I_prop!F12="INVALID_INPUT","INVALID_INPUT",IF(ISNUMBER(I_prop!F12),IF($B$3&gt;0,I_prop!F12*PLSS_Local_Scope!$E$17*Parameters!$B$52/$B$3,"RLS_NO_ACTIVE_MASS"),"UNKNOWN_IMPACT")),"INVALID_INPUT")</x:t>
        </x:is>
      </x:c>
      <x:c r="CO16192" t="n">
        <x:f>IFERROR(IF(AND(TYPE('Workbook_Formula_Guard'!C1713)=TYPE(CN16192),ISBLANK('Workbook_Formula_Guard'!C1713)=ISBLANK(CN16192),EXACT('Workbook_Formula_Guard'!C1713,CN16192)),0,1),1)</x:f>
        <x:v>0</x:v>
      </x:c>
    </x:row>
    <x:row r="16193">
      <x:c r="CL16193" t="str">
        <x:v>Workbook_Formula_Guard</x:v>
      </x:c>
      <x:c r="CM16193" t="str">
        <x:v>A1714</x:v>
      </x:c>
      <x:c r="CN16193" t="str">
        <x:v>Contribution_Analysis</x:v>
      </x:c>
      <x:c r="CO16193" t="n">
        <x:f>IFERROR(IF(AND(TYPE('Workbook_Formula_Guard'!A1714)=TYPE(CN16193),ISBLANK('Workbook_Formula_Guard'!A1714)=ISBLANK(CN16193),EXACT('Workbook_Formula_Guard'!A1714,CN16193)),0,1),1)</x:f>
        <x:v>0</x:v>
      </x:c>
    </x:row>
    <x:row r="16194">
      <x:c r="CL16194" t="str">
        <x:v>Workbook_Formula_Guard</x:v>
      </x:c>
      <x:c r="CM16194" t="str">
        <x:v>B1714</x:v>
      </x:c>
      <x:c r="CN16194" t="str">
        <x:v>G14</x:v>
      </x:c>
      <x:c r="CO16194" t="n">
        <x:f>IFERROR(IF(AND(TYPE('Workbook_Formula_Guard'!B1714)=TYPE(CN16194),ISBLANK('Workbook_Formula_Guard'!B1714)=ISBLANK(CN16194),EXACT('Workbook_Formula_Guard'!B1714,CN16194)),0,1),1)</x:f>
        <x:v>0</x:v>
      </x:c>
    </x:row>
    <x:row r="16195">
      <x:c r="CL16195" t="str">
        <x:v>Workbook_Formula_Guard</x:v>
      </x:c>
      <x:c r="CM16195" t="str">
        <x:v>C1714</x:v>
      </x:c>
      <x:c r="CN16195" t="inlineStr">
        <x:is>
          <x:t xml:space="preserve">F:=IFERROR(IF(I_prop!G12="INVALID_INPUT","INVALID_INPUT",IF(ISNUMBER(I_prop!G12),IF($B$3&gt;0,I_prop!G12*PLSS_Local_Scope!$E$17*Parameters!$B$53/$B$3,"RLS_NO_ACTIVE_MASS"),"UNKNOWN_IMPACT")),"INVALID_INPUT")</x:t>
        </x:is>
      </x:c>
      <x:c r="CO16195" t="n">
        <x:f>IFERROR(IF(AND(TYPE('Workbook_Formula_Guard'!C1714)=TYPE(CN16195),ISBLANK('Workbook_Formula_Guard'!C1714)=ISBLANK(CN16195),EXACT('Workbook_Formula_Guard'!C1714,CN16195)),0,1),1)</x:f>
        <x:v>0</x:v>
      </x:c>
    </x:row>
    <x:row r="16196">
      <x:c r="CL16196" t="str">
        <x:v>Workbook_Formula_Guard</x:v>
      </x:c>
      <x:c r="CM16196" t="str">
        <x:v>A1715</x:v>
      </x:c>
      <x:c r="CN16196" t="str">
        <x:v>Contribution_Analysis</x:v>
      </x:c>
      <x:c r="CO16196" t="n">
        <x:f>IFERROR(IF(AND(TYPE('Workbook_Formula_Guard'!A1715)=TYPE(CN16196),ISBLANK('Workbook_Formula_Guard'!A1715)=ISBLANK(CN16196),EXACT('Workbook_Formula_Guard'!A1715,CN16196)),0,1),1)</x:f>
        <x:v>0</x:v>
      </x:c>
    </x:row>
    <x:row r="16197">
      <x:c r="CL16197" t="str">
        <x:v>Workbook_Formula_Guard</x:v>
      </x:c>
      <x:c r="CM16197" t="str">
        <x:v>B1715</x:v>
      </x:c>
      <x:c r="CN16197" t="str">
        <x:v>H14</x:v>
      </x:c>
      <x:c r="CO16197" t="n">
        <x:f>IFERROR(IF(AND(TYPE('Workbook_Formula_Guard'!B1715)=TYPE(CN16197),ISBLANK('Workbook_Formula_Guard'!B1715)=ISBLANK(CN16197),EXACT('Workbook_Formula_Guard'!B1715,CN16197)),0,1),1)</x:f>
        <x:v>0</x:v>
      </x:c>
    </x:row>
    <x:row r="16198">
      <x:c r="CL16198" t="str">
        <x:v>Workbook_Formula_Guard</x:v>
      </x:c>
      <x:c r="CM16198" t="str">
        <x:v>C1715</x:v>
      </x:c>
      <x:c r="CN16198" t="inlineStr">
        <x:is>
          <x:t xml:space="preserve">F:=IFERROR(IF(I_prop!H12="INVALID_INPUT","INVALID_INPUT",IF(ISNUMBER(I_prop!H12),IF($B$3&gt;0,I_prop!H12*PLSS_Local_Scope!$E$17*Parameters!$B$54/$B$3,"RLS_NO_ACTIVE_MASS"),"UNKNOWN_IMPACT")),"INVALID_INPUT")</x:t>
        </x:is>
      </x:c>
      <x:c r="CO16198" t="n">
        <x:f>IFERROR(IF(AND(TYPE('Workbook_Formula_Guard'!C1715)=TYPE(CN16198),ISBLANK('Workbook_Formula_Guard'!C1715)=ISBLANK(CN16198),EXACT('Workbook_Formula_Guard'!C1715,CN16198)),0,1),1)</x:f>
        <x:v>0</x:v>
      </x:c>
    </x:row>
    <x:row r="16199">
      <x:c r="CL16199" t="str">
        <x:v>Workbook_Formula_Guard</x:v>
      </x:c>
      <x:c r="CM16199" t="str">
        <x:v>A1716</x:v>
      </x:c>
      <x:c r="CN16199" t="str">
        <x:v>Contribution_Analysis</x:v>
      </x:c>
      <x:c r="CO16199" t="n">
        <x:f>IFERROR(IF(AND(TYPE('Workbook_Formula_Guard'!A1716)=TYPE(CN16199),ISBLANK('Workbook_Formula_Guard'!A1716)=ISBLANK(CN16199),EXACT('Workbook_Formula_Guard'!A1716,CN16199)),0,1),1)</x:f>
        <x:v>0</x:v>
      </x:c>
    </x:row>
    <x:row r="16200">
      <x:c r="CL16200" t="str">
        <x:v>Workbook_Formula_Guard</x:v>
      </x:c>
      <x:c r="CM16200" t="str">
        <x:v>B1716</x:v>
      </x:c>
      <x:c r="CN16200" t="str">
        <x:v>I14</x:v>
      </x:c>
      <x:c r="CO16200" t="n">
        <x:f>IFERROR(IF(AND(TYPE('Workbook_Formula_Guard'!B1716)=TYPE(CN16200),ISBLANK('Workbook_Formula_Guard'!B1716)=ISBLANK(CN16200),EXACT('Workbook_Formula_Guard'!B1716,CN16200)),0,1),1)</x:f>
        <x:v>0</x:v>
      </x:c>
    </x:row>
    <x:row r="16201">
      <x:c r="CL16201" t="str">
        <x:v>Workbook_Formula_Guard</x:v>
      </x:c>
      <x:c r="CM16201" t="str">
        <x:v>C1716</x:v>
      </x:c>
      <x:c r="CN16201" t="inlineStr">
        <x:is>
          <x:t xml:space="preserve">F:=IFERROR(IF(COUNTIF(B14:H14,"INVALID_INPUT")&gt;0,"INVALID_INPUT",IF(COUNT(B14:H14)=7,SUM(B14:H14),"UNKNOWN_IMPACT")),"INVALID_INPUT")</x:t>
        </x:is>
      </x:c>
      <x:c r="CO16201" t="n">
        <x:f>IFERROR(IF(AND(TYPE('Workbook_Formula_Guard'!C1716)=TYPE(CN16201),ISBLANK('Workbook_Formula_Guard'!C1716)=ISBLANK(CN16201),EXACT('Workbook_Formula_Guard'!C1716,CN16201)),0,1),1)</x:f>
        <x:v>0</x:v>
      </x:c>
    </x:row>
    <x:row r="16202">
      <x:c r="CL16202" t="str">
        <x:v>Workbook_Formula_Guard</x:v>
      </x:c>
      <x:c r="CM16202" t="str">
        <x:v>A1717</x:v>
      </x:c>
      <x:c r="CN16202" t="str">
        <x:v>Contribution_Analysis</x:v>
      </x:c>
      <x:c r="CO16202" t="n">
        <x:f>IFERROR(IF(AND(TYPE('Workbook_Formula_Guard'!A1717)=TYPE(CN16202),ISBLANK('Workbook_Formula_Guard'!A1717)=ISBLANK(CN16202),EXACT('Workbook_Formula_Guard'!A1717,CN16202)),0,1),1)</x:f>
        <x:v>0</x:v>
      </x:c>
    </x:row>
    <x:row r="16203">
      <x:c r="CL16203" t="str">
        <x:v>Workbook_Formula_Guard</x:v>
      </x:c>
      <x:c r="CM16203" t="str">
        <x:v>B1717</x:v>
      </x:c>
      <x:c r="CN16203" t="str">
        <x:v>B15</x:v>
      </x:c>
      <x:c r="CO16203" t="n">
        <x:f>IFERROR(IF(AND(TYPE('Workbook_Formula_Guard'!B1717)=TYPE(CN16203),ISBLANK('Workbook_Formula_Guard'!B1717)=ISBLANK(CN16203),EXACT('Workbook_Formula_Guard'!B1717,CN16203)),0,1),1)</x:f>
        <x:v>0</x:v>
      </x:c>
    </x:row>
    <x:row r="16204">
      <x:c r="CL16204" t="str">
        <x:v>Workbook_Formula_Guard</x:v>
      </x:c>
      <x:c r="CM16204" t="str">
        <x:v>C1717</x:v>
      </x:c>
      <x:c r="CN16204" t="inlineStr">
        <x:is>
          <x:t xml:space="preserve">F:=IFERROR(IF(I_prop!B13="INVALID_INPUT","INVALID_INPUT",IF(ISNUMBER(I_prop!B13),IF($B$3&gt;0,I_prop!B13*PLSS_Local_Scope!$E$18*Parameters!$B$48/$B$3,"RLS_NO_ACTIVE_MASS"),"UNKNOWN_IMPACT")),"INVALID_INPUT")</x:t>
        </x:is>
      </x:c>
      <x:c r="CO16204" t="n">
        <x:f>IFERROR(IF(AND(TYPE('Workbook_Formula_Guard'!C1717)=TYPE(CN16204),ISBLANK('Workbook_Formula_Guard'!C1717)=ISBLANK(CN16204),EXACT('Workbook_Formula_Guard'!C1717,CN16204)),0,1),1)</x:f>
        <x:v>0</x:v>
      </x:c>
    </x:row>
    <x:row r="16205">
      <x:c r="CL16205" t="str">
        <x:v>Workbook_Formula_Guard</x:v>
      </x:c>
      <x:c r="CM16205" t="str">
        <x:v>A1718</x:v>
      </x:c>
      <x:c r="CN16205" t="str">
        <x:v>Contribution_Analysis</x:v>
      </x:c>
      <x:c r="CO16205" t="n">
        <x:f>IFERROR(IF(AND(TYPE('Workbook_Formula_Guard'!A1718)=TYPE(CN16205),ISBLANK('Workbook_Formula_Guard'!A1718)=ISBLANK(CN16205),EXACT('Workbook_Formula_Guard'!A1718,CN16205)),0,1),1)</x:f>
        <x:v>0</x:v>
      </x:c>
    </x:row>
    <x:row r="16206">
      <x:c r="CL16206" t="str">
        <x:v>Workbook_Formula_Guard</x:v>
      </x:c>
      <x:c r="CM16206" t="str">
        <x:v>B1718</x:v>
      </x:c>
      <x:c r="CN16206" t="str">
        <x:v>C15</x:v>
      </x:c>
      <x:c r="CO16206" t="n">
        <x:f>IFERROR(IF(AND(TYPE('Workbook_Formula_Guard'!B1718)=TYPE(CN16206),ISBLANK('Workbook_Formula_Guard'!B1718)=ISBLANK(CN16206),EXACT('Workbook_Formula_Guard'!B1718,CN16206)),0,1),1)</x:f>
        <x:v>0</x:v>
      </x:c>
    </x:row>
    <x:row r="16207">
      <x:c r="CL16207" t="str">
        <x:v>Workbook_Formula_Guard</x:v>
      </x:c>
      <x:c r="CM16207" t="str">
        <x:v>C1718</x:v>
      </x:c>
      <x:c r="CN16207" t="inlineStr">
        <x:is>
          <x:t xml:space="preserve">F:=IFERROR(IF(I_prop!C13="INVALID_INPUT","INVALID_INPUT",IF(ISNUMBER(I_prop!C13),IF($B$3&gt;0,I_prop!C13*PLSS_Local_Scope!$E$18*Parameters!$B$49/$B$3,"RLS_NO_ACTIVE_MASS"),"UNKNOWN_IMPACT")),"INVALID_INPUT")</x:t>
        </x:is>
      </x:c>
      <x:c r="CO16207" t="n">
        <x:f>IFERROR(IF(AND(TYPE('Workbook_Formula_Guard'!C1718)=TYPE(CN16207),ISBLANK('Workbook_Formula_Guard'!C1718)=ISBLANK(CN16207),EXACT('Workbook_Formula_Guard'!C1718,CN16207)),0,1),1)</x:f>
        <x:v>0</x:v>
      </x:c>
    </x:row>
    <x:row r="16208">
      <x:c r="CL16208" t="str">
        <x:v>Workbook_Formula_Guard</x:v>
      </x:c>
      <x:c r="CM16208" t="str">
        <x:v>A1719</x:v>
      </x:c>
      <x:c r="CN16208" t="str">
        <x:v>Contribution_Analysis</x:v>
      </x:c>
      <x:c r="CO16208" t="n">
        <x:f>IFERROR(IF(AND(TYPE('Workbook_Formula_Guard'!A1719)=TYPE(CN16208),ISBLANK('Workbook_Formula_Guard'!A1719)=ISBLANK(CN16208),EXACT('Workbook_Formula_Guard'!A1719,CN16208)),0,1),1)</x:f>
        <x:v>0</x:v>
      </x:c>
    </x:row>
    <x:row r="16209">
      <x:c r="CL16209" t="str">
        <x:v>Workbook_Formula_Guard</x:v>
      </x:c>
      <x:c r="CM16209" t="str">
        <x:v>B1719</x:v>
      </x:c>
      <x:c r="CN16209" t="str">
        <x:v>D15</x:v>
      </x:c>
      <x:c r="CO16209" t="n">
        <x:f>IFERROR(IF(AND(TYPE('Workbook_Formula_Guard'!B1719)=TYPE(CN16209),ISBLANK('Workbook_Formula_Guard'!B1719)=ISBLANK(CN16209),EXACT('Workbook_Formula_Guard'!B1719,CN16209)),0,1),1)</x:f>
        <x:v>0</x:v>
      </x:c>
    </x:row>
    <x:row r="16210">
      <x:c r="CL16210" t="str">
        <x:v>Workbook_Formula_Guard</x:v>
      </x:c>
      <x:c r="CM16210" t="str">
        <x:v>C1719</x:v>
      </x:c>
      <x:c r="CN16210" t="inlineStr">
        <x:is>
          <x:t xml:space="preserve">F:=IFERROR(IF(I_prop!D13="INVALID_INPUT","INVALID_INPUT",IF(ISNUMBER(I_prop!D13),IF($B$3&gt;0,I_prop!D13*PLSS_Local_Scope!$E$18*Parameters!$B$50/$B$3,"RLS_NO_ACTIVE_MASS"),"UNKNOWN_IMPACT")),"INVALID_INPUT")</x:t>
        </x:is>
      </x:c>
      <x:c r="CO16210" t="n">
        <x:f>IFERROR(IF(AND(TYPE('Workbook_Formula_Guard'!C1719)=TYPE(CN16210),ISBLANK('Workbook_Formula_Guard'!C1719)=ISBLANK(CN16210),EXACT('Workbook_Formula_Guard'!C1719,CN16210)),0,1),1)</x:f>
        <x:v>0</x:v>
      </x:c>
    </x:row>
    <x:row r="16211">
      <x:c r="CL16211" t="str">
        <x:v>Workbook_Formula_Guard</x:v>
      </x:c>
      <x:c r="CM16211" t="str">
        <x:v>A1720</x:v>
      </x:c>
      <x:c r="CN16211" t="str">
        <x:v>Contribution_Analysis</x:v>
      </x:c>
      <x:c r="CO16211" t="n">
        <x:f>IFERROR(IF(AND(TYPE('Workbook_Formula_Guard'!A1720)=TYPE(CN16211),ISBLANK('Workbook_Formula_Guard'!A1720)=ISBLANK(CN16211),EXACT('Workbook_Formula_Guard'!A1720,CN16211)),0,1),1)</x:f>
        <x:v>0</x:v>
      </x:c>
    </x:row>
    <x:row r="16212">
      <x:c r="CL16212" t="str">
        <x:v>Workbook_Formula_Guard</x:v>
      </x:c>
      <x:c r="CM16212" t="str">
        <x:v>B1720</x:v>
      </x:c>
      <x:c r="CN16212" t="str">
        <x:v>E15</x:v>
      </x:c>
      <x:c r="CO16212" t="n">
        <x:f>IFERROR(IF(AND(TYPE('Workbook_Formula_Guard'!B1720)=TYPE(CN16212),ISBLANK('Workbook_Formula_Guard'!B1720)=ISBLANK(CN16212),EXACT('Workbook_Formula_Guard'!B1720,CN16212)),0,1),1)</x:f>
        <x:v>0</x:v>
      </x:c>
    </x:row>
    <x:row r="16213">
      <x:c r="CL16213" t="str">
        <x:v>Workbook_Formula_Guard</x:v>
      </x:c>
      <x:c r="CM16213" t="str">
        <x:v>C1720</x:v>
      </x:c>
      <x:c r="CN16213" t="inlineStr">
        <x:is>
          <x:t xml:space="preserve">F:=IFERROR(IF(I_prop!E13="INVALID_INPUT","INVALID_INPUT",IF(ISNUMBER(I_prop!E13),IF($B$3&gt;0,I_prop!E13*PLSS_Local_Scope!$E$18*Parameters!$B$51/$B$3,"RLS_NO_ACTIVE_MASS"),"UNKNOWN_IMPACT")),"INVALID_INPUT")</x:t>
        </x:is>
      </x:c>
      <x:c r="CO16213" t="n">
        <x:f>IFERROR(IF(AND(TYPE('Workbook_Formula_Guard'!C1720)=TYPE(CN16213),ISBLANK('Workbook_Formula_Guard'!C1720)=ISBLANK(CN16213),EXACT('Workbook_Formula_Guard'!C1720,CN16213)),0,1),1)</x:f>
        <x:v>0</x:v>
      </x:c>
    </x:row>
    <x:row r="16214">
      <x:c r="CL16214" t="str">
        <x:v>Workbook_Formula_Guard</x:v>
      </x:c>
      <x:c r="CM16214" t="str">
        <x:v>A1721</x:v>
      </x:c>
      <x:c r="CN16214" t="str">
        <x:v>Contribution_Analysis</x:v>
      </x:c>
      <x:c r="CO16214" t="n">
        <x:f>IFERROR(IF(AND(TYPE('Workbook_Formula_Guard'!A1721)=TYPE(CN16214),ISBLANK('Workbook_Formula_Guard'!A1721)=ISBLANK(CN16214),EXACT('Workbook_Formula_Guard'!A1721,CN16214)),0,1),1)</x:f>
        <x:v>0</x:v>
      </x:c>
    </x:row>
    <x:row r="16215">
      <x:c r="CL16215" t="str">
        <x:v>Workbook_Formula_Guard</x:v>
      </x:c>
      <x:c r="CM16215" t="str">
        <x:v>B1721</x:v>
      </x:c>
      <x:c r="CN16215" t="str">
        <x:v>F15</x:v>
      </x:c>
      <x:c r="CO16215" t="n">
        <x:f>IFERROR(IF(AND(TYPE('Workbook_Formula_Guard'!B1721)=TYPE(CN16215),ISBLANK('Workbook_Formula_Guard'!B1721)=ISBLANK(CN16215),EXACT('Workbook_Formula_Guard'!B1721,CN16215)),0,1),1)</x:f>
        <x:v>0</x:v>
      </x:c>
    </x:row>
    <x:row r="16216">
      <x:c r="CL16216" t="str">
        <x:v>Workbook_Formula_Guard</x:v>
      </x:c>
      <x:c r="CM16216" t="str">
        <x:v>C1721</x:v>
      </x:c>
      <x:c r="CN16216" t="inlineStr">
        <x:is>
          <x:t xml:space="preserve">F:=IFERROR(IF(I_prop!F13="INVALID_INPUT","INVALID_INPUT",IF(ISNUMBER(I_prop!F13),IF($B$3&gt;0,I_prop!F13*PLSS_Local_Scope!$E$18*Parameters!$B$52/$B$3,"RLS_NO_ACTIVE_MASS"),"UNKNOWN_IMPACT")),"INVALID_INPUT")</x:t>
        </x:is>
      </x:c>
      <x:c r="CO16216" t="n">
        <x:f>IFERROR(IF(AND(TYPE('Workbook_Formula_Guard'!C1721)=TYPE(CN16216),ISBLANK('Workbook_Formula_Guard'!C1721)=ISBLANK(CN16216),EXACT('Workbook_Formula_Guard'!C1721,CN16216)),0,1),1)</x:f>
        <x:v>0</x:v>
      </x:c>
    </x:row>
    <x:row r="16217">
      <x:c r="CL16217" t="str">
        <x:v>Workbook_Formula_Guard</x:v>
      </x:c>
      <x:c r="CM16217" t="str">
        <x:v>A1722</x:v>
      </x:c>
      <x:c r="CN16217" t="str">
        <x:v>Contribution_Analysis</x:v>
      </x:c>
      <x:c r="CO16217" t="n">
        <x:f>IFERROR(IF(AND(TYPE('Workbook_Formula_Guard'!A1722)=TYPE(CN16217),ISBLANK('Workbook_Formula_Guard'!A1722)=ISBLANK(CN16217),EXACT('Workbook_Formula_Guard'!A1722,CN16217)),0,1),1)</x:f>
        <x:v>0</x:v>
      </x:c>
    </x:row>
    <x:row r="16218">
      <x:c r="CL16218" t="str">
        <x:v>Workbook_Formula_Guard</x:v>
      </x:c>
      <x:c r="CM16218" t="str">
        <x:v>B1722</x:v>
      </x:c>
      <x:c r="CN16218" t="str">
        <x:v>G15</x:v>
      </x:c>
      <x:c r="CO16218" t="n">
        <x:f>IFERROR(IF(AND(TYPE('Workbook_Formula_Guard'!B1722)=TYPE(CN16218),ISBLANK('Workbook_Formula_Guard'!B1722)=ISBLANK(CN16218),EXACT('Workbook_Formula_Guard'!B1722,CN16218)),0,1),1)</x:f>
        <x:v>0</x:v>
      </x:c>
    </x:row>
    <x:row r="16219">
      <x:c r="CL16219" t="str">
        <x:v>Workbook_Formula_Guard</x:v>
      </x:c>
      <x:c r="CM16219" t="str">
        <x:v>C1722</x:v>
      </x:c>
      <x:c r="CN16219" t="inlineStr">
        <x:is>
          <x:t xml:space="preserve">F:=IFERROR(IF(I_prop!G13="INVALID_INPUT","INVALID_INPUT",IF(ISNUMBER(I_prop!G13),IF($B$3&gt;0,I_prop!G13*PLSS_Local_Scope!$E$18*Parameters!$B$53/$B$3,"RLS_NO_ACTIVE_MASS"),"UNKNOWN_IMPACT")),"INVALID_INPUT")</x:t>
        </x:is>
      </x:c>
      <x:c r="CO16219" t="n">
        <x:f>IFERROR(IF(AND(TYPE('Workbook_Formula_Guard'!C1722)=TYPE(CN16219),ISBLANK('Workbook_Formula_Guard'!C1722)=ISBLANK(CN16219),EXACT('Workbook_Formula_Guard'!C1722,CN16219)),0,1),1)</x:f>
        <x:v>0</x:v>
      </x:c>
    </x:row>
    <x:row r="16220">
      <x:c r="CL16220" t="str">
        <x:v>Workbook_Formula_Guard</x:v>
      </x:c>
      <x:c r="CM16220" t="str">
        <x:v>A1723</x:v>
      </x:c>
      <x:c r="CN16220" t="str">
        <x:v>Contribution_Analysis</x:v>
      </x:c>
      <x:c r="CO16220" t="n">
        <x:f>IFERROR(IF(AND(TYPE('Workbook_Formula_Guard'!A1723)=TYPE(CN16220),ISBLANK('Workbook_Formula_Guard'!A1723)=ISBLANK(CN16220),EXACT('Workbook_Formula_Guard'!A1723,CN16220)),0,1),1)</x:f>
        <x:v>0</x:v>
      </x:c>
    </x:row>
    <x:row r="16221">
      <x:c r="CL16221" t="str">
        <x:v>Workbook_Formula_Guard</x:v>
      </x:c>
      <x:c r="CM16221" t="str">
        <x:v>B1723</x:v>
      </x:c>
      <x:c r="CN16221" t="str">
        <x:v>H15</x:v>
      </x:c>
      <x:c r="CO16221" t="n">
        <x:f>IFERROR(IF(AND(TYPE('Workbook_Formula_Guard'!B1723)=TYPE(CN16221),ISBLANK('Workbook_Formula_Guard'!B1723)=ISBLANK(CN16221),EXACT('Workbook_Formula_Guard'!B1723,CN16221)),0,1),1)</x:f>
        <x:v>0</x:v>
      </x:c>
    </x:row>
    <x:row r="16222">
      <x:c r="CL16222" t="str">
        <x:v>Workbook_Formula_Guard</x:v>
      </x:c>
      <x:c r="CM16222" t="str">
        <x:v>C1723</x:v>
      </x:c>
      <x:c r="CN16222" t="inlineStr">
        <x:is>
          <x:t xml:space="preserve">F:=IFERROR(IF(I_prop!H13="INVALID_INPUT","INVALID_INPUT",IF(ISNUMBER(I_prop!H13),IF($B$3&gt;0,I_prop!H13*PLSS_Local_Scope!$E$18*Parameters!$B$54/$B$3,"RLS_NO_ACTIVE_MASS"),"UNKNOWN_IMPACT")),"INVALID_INPUT")</x:t>
        </x:is>
      </x:c>
      <x:c r="CO16222" t="n">
        <x:f>IFERROR(IF(AND(TYPE('Workbook_Formula_Guard'!C1723)=TYPE(CN16222),ISBLANK('Workbook_Formula_Guard'!C1723)=ISBLANK(CN16222),EXACT('Workbook_Formula_Guard'!C1723,CN16222)),0,1),1)</x:f>
        <x:v>0</x:v>
      </x:c>
    </x:row>
    <x:row r="16223">
      <x:c r="CL16223" t="str">
        <x:v>Workbook_Formula_Guard</x:v>
      </x:c>
      <x:c r="CM16223" t="str">
        <x:v>A1724</x:v>
      </x:c>
      <x:c r="CN16223" t="str">
        <x:v>Contribution_Analysis</x:v>
      </x:c>
      <x:c r="CO16223" t="n">
        <x:f>IFERROR(IF(AND(TYPE('Workbook_Formula_Guard'!A1724)=TYPE(CN16223),ISBLANK('Workbook_Formula_Guard'!A1724)=ISBLANK(CN16223),EXACT('Workbook_Formula_Guard'!A1724,CN16223)),0,1),1)</x:f>
        <x:v>0</x:v>
      </x:c>
    </x:row>
    <x:row r="16224">
      <x:c r="CL16224" t="str">
        <x:v>Workbook_Formula_Guard</x:v>
      </x:c>
      <x:c r="CM16224" t="str">
        <x:v>B1724</x:v>
      </x:c>
      <x:c r="CN16224" t="str">
        <x:v>I15</x:v>
      </x:c>
      <x:c r="CO16224" t="n">
        <x:f>IFERROR(IF(AND(TYPE('Workbook_Formula_Guard'!B1724)=TYPE(CN16224),ISBLANK('Workbook_Formula_Guard'!B1724)=ISBLANK(CN16224),EXACT('Workbook_Formula_Guard'!B1724,CN16224)),0,1),1)</x:f>
        <x:v>0</x:v>
      </x:c>
    </x:row>
    <x:row r="16225">
      <x:c r="CL16225" t="str">
        <x:v>Workbook_Formula_Guard</x:v>
      </x:c>
      <x:c r="CM16225" t="str">
        <x:v>C1724</x:v>
      </x:c>
      <x:c r="CN16225" t="inlineStr">
        <x:is>
          <x:t xml:space="preserve">F:=IFERROR(IF(COUNTIF(B15:H15,"INVALID_INPUT")&gt;0,"INVALID_INPUT",IF(COUNT(B15:H15)=7,SUM(B15:H15),"UNKNOWN_IMPACT")),"INVALID_INPUT")</x:t>
        </x:is>
      </x:c>
      <x:c r="CO16225" t="n">
        <x:f>IFERROR(IF(AND(TYPE('Workbook_Formula_Guard'!C1724)=TYPE(CN16225),ISBLANK('Workbook_Formula_Guard'!C1724)=ISBLANK(CN16225),EXACT('Workbook_Formula_Guard'!C1724,CN16225)),0,1),1)</x:f>
        <x:v>0</x:v>
      </x:c>
    </x:row>
    <x:row r="16226">
      <x:c r="CL16226" t="str">
        <x:v>Workbook_Formula_Guard</x:v>
      </x:c>
      <x:c r="CM16226" t="str">
        <x:v>A1725</x:v>
      </x:c>
      <x:c r="CN16226" t="str">
        <x:v>Contribution_Analysis</x:v>
      </x:c>
      <x:c r="CO16226" t="n">
        <x:f>IFERROR(IF(AND(TYPE('Workbook_Formula_Guard'!A1725)=TYPE(CN16226),ISBLANK('Workbook_Formula_Guard'!A1725)=ISBLANK(CN16226),EXACT('Workbook_Formula_Guard'!A1725,CN16226)),0,1),1)</x:f>
        <x:v>0</x:v>
      </x:c>
    </x:row>
    <x:row r="16227">
      <x:c r="CL16227" t="str">
        <x:v>Workbook_Formula_Guard</x:v>
      </x:c>
      <x:c r="CM16227" t="str">
        <x:v>B1725</x:v>
      </x:c>
      <x:c r="CN16227" t="str">
        <x:v>B16</x:v>
      </x:c>
      <x:c r="CO16227" t="n">
        <x:f>IFERROR(IF(AND(TYPE('Workbook_Formula_Guard'!B1725)=TYPE(CN16227),ISBLANK('Workbook_Formula_Guard'!B1725)=ISBLANK(CN16227),EXACT('Workbook_Formula_Guard'!B1725,CN16227)),0,1),1)</x:f>
        <x:v>0</x:v>
      </x:c>
    </x:row>
    <x:row r="16228">
      <x:c r="CL16228" t="str">
        <x:v>Workbook_Formula_Guard</x:v>
      </x:c>
      <x:c r="CM16228" t="str">
        <x:v>C1725</x:v>
      </x:c>
      <x:c r="CN16228" t="inlineStr">
        <x:is>
          <x:t xml:space="preserve">F:=IFERROR(IF(COUNTIF(B9:B15,"INVALID_INPUT")&gt;0,"INVALID_INPUT",IF(COUNT(B9:B15)=7,SUM(B9:B15),"UNKNOWN_IMPACT")),"INVALID_INPUT")</x:t>
        </x:is>
      </x:c>
      <x:c r="CO16228" t="n">
        <x:f>IFERROR(IF(AND(TYPE('Workbook_Formula_Guard'!C1725)=TYPE(CN16228),ISBLANK('Workbook_Formula_Guard'!C1725)=ISBLANK(CN16228),EXACT('Workbook_Formula_Guard'!C1725,CN16228)),0,1),1)</x:f>
        <x:v>0</x:v>
      </x:c>
    </x:row>
    <x:row r="16229">
      <x:c r="CL16229" t="str">
        <x:v>Workbook_Formula_Guard</x:v>
      </x:c>
      <x:c r="CM16229" t="str">
        <x:v>A1726</x:v>
      </x:c>
      <x:c r="CN16229" t="str">
        <x:v>Contribution_Analysis</x:v>
      </x:c>
      <x:c r="CO16229" t="n">
        <x:f>IFERROR(IF(AND(TYPE('Workbook_Formula_Guard'!A1726)=TYPE(CN16229),ISBLANK('Workbook_Formula_Guard'!A1726)=ISBLANK(CN16229),EXACT('Workbook_Formula_Guard'!A1726,CN16229)),0,1),1)</x:f>
        <x:v>0</x:v>
      </x:c>
    </x:row>
    <x:row r="16230">
      <x:c r="CL16230" t="str">
        <x:v>Workbook_Formula_Guard</x:v>
      </x:c>
      <x:c r="CM16230" t="str">
        <x:v>B1726</x:v>
      </x:c>
      <x:c r="CN16230" t="str">
        <x:v>C16</x:v>
      </x:c>
      <x:c r="CO16230" t="n">
        <x:f>IFERROR(IF(AND(TYPE('Workbook_Formula_Guard'!B1726)=TYPE(CN16230),ISBLANK('Workbook_Formula_Guard'!B1726)=ISBLANK(CN16230),EXACT('Workbook_Formula_Guard'!B1726,CN16230)),0,1),1)</x:f>
        <x:v>0</x:v>
      </x:c>
    </x:row>
    <x:row r="16231">
      <x:c r="CL16231" t="str">
        <x:v>Workbook_Formula_Guard</x:v>
      </x:c>
      <x:c r="CM16231" t="str">
        <x:v>C1726</x:v>
      </x:c>
      <x:c r="CN16231" t="inlineStr">
        <x:is>
          <x:t xml:space="preserve">F:=IFERROR(IF(COUNTIF(C9:C15,"INVALID_INPUT")&gt;0,"INVALID_INPUT",IF(COUNT(C9:C15)=7,SUM(C9:C15),"UNKNOWN_IMPACT")),"INVALID_INPUT")</x:t>
        </x:is>
      </x:c>
      <x:c r="CO16231" t="n">
        <x:f>IFERROR(IF(AND(TYPE('Workbook_Formula_Guard'!C1726)=TYPE(CN16231),ISBLANK('Workbook_Formula_Guard'!C1726)=ISBLANK(CN16231),EXACT('Workbook_Formula_Guard'!C1726,CN16231)),0,1),1)</x:f>
        <x:v>0</x:v>
      </x:c>
    </x:row>
    <x:row r="16232">
      <x:c r="CL16232" t="str">
        <x:v>Workbook_Formula_Guard</x:v>
      </x:c>
      <x:c r="CM16232" t="str">
        <x:v>A1727</x:v>
      </x:c>
      <x:c r="CN16232" t="str">
        <x:v>Contribution_Analysis</x:v>
      </x:c>
      <x:c r="CO16232" t="n">
        <x:f>IFERROR(IF(AND(TYPE('Workbook_Formula_Guard'!A1727)=TYPE(CN16232),ISBLANK('Workbook_Formula_Guard'!A1727)=ISBLANK(CN16232),EXACT('Workbook_Formula_Guard'!A1727,CN16232)),0,1),1)</x:f>
        <x:v>0</x:v>
      </x:c>
    </x:row>
    <x:row r="16233">
      <x:c r="CL16233" t="str">
        <x:v>Workbook_Formula_Guard</x:v>
      </x:c>
      <x:c r="CM16233" t="str">
        <x:v>B1727</x:v>
      </x:c>
      <x:c r="CN16233" t="str">
        <x:v>D16</x:v>
      </x:c>
      <x:c r="CO16233" t="n">
        <x:f>IFERROR(IF(AND(TYPE('Workbook_Formula_Guard'!B1727)=TYPE(CN16233),ISBLANK('Workbook_Formula_Guard'!B1727)=ISBLANK(CN16233),EXACT('Workbook_Formula_Guard'!B1727,CN16233)),0,1),1)</x:f>
        <x:v>0</x:v>
      </x:c>
    </x:row>
    <x:row r="16234">
      <x:c r="CL16234" t="str">
        <x:v>Workbook_Formula_Guard</x:v>
      </x:c>
      <x:c r="CM16234" t="str">
        <x:v>C1727</x:v>
      </x:c>
      <x:c r="CN16234" t="inlineStr">
        <x:is>
          <x:t xml:space="preserve">F:=IFERROR(IF(COUNTIF(D9:D15,"INVALID_INPUT")&gt;0,"INVALID_INPUT",IF(COUNT(D9:D15)=7,SUM(D9:D15),"UNKNOWN_IMPACT")),"INVALID_INPUT")</x:t>
        </x:is>
      </x:c>
      <x:c r="CO16234" t="n">
        <x:f>IFERROR(IF(AND(TYPE('Workbook_Formula_Guard'!C1727)=TYPE(CN16234),ISBLANK('Workbook_Formula_Guard'!C1727)=ISBLANK(CN16234),EXACT('Workbook_Formula_Guard'!C1727,CN16234)),0,1),1)</x:f>
        <x:v>0</x:v>
      </x:c>
    </x:row>
    <x:row r="16235">
      <x:c r="CL16235" t="str">
        <x:v>Workbook_Formula_Guard</x:v>
      </x:c>
      <x:c r="CM16235" t="str">
        <x:v>A1728</x:v>
      </x:c>
      <x:c r="CN16235" t="str">
        <x:v>Contribution_Analysis</x:v>
      </x:c>
      <x:c r="CO16235" t="n">
        <x:f>IFERROR(IF(AND(TYPE('Workbook_Formula_Guard'!A1728)=TYPE(CN16235),ISBLANK('Workbook_Formula_Guard'!A1728)=ISBLANK(CN16235),EXACT('Workbook_Formula_Guard'!A1728,CN16235)),0,1),1)</x:f>
        <x:v>0</x:v>
      </x:c>
    </x:row>
    <x:row r="16236">
      <x:c r="CL16236" t="str">
        <x:v>Workbook_Formula_Guard</x:v>
      </x:c>
      <x:c r="CM16236" t="str">
        <x:v>B1728</x:v>
      </x:c>
      <x:c r="CN16236" t="str">
        <x:v>E16</x:v>
      </x:c>
      <x:c r="CO16236" t="n">
        <x:f>IFERROR(IF(AND(TYPE('Workbook_Formula_Guard'!B1728)=TYPE(CN16236),ISBLANK('Workbook_Formula_Guard'!B1728)=ISBLANK(CN16236),EXACT('Workbook_Formula_Guard'!B1728,CN16236)),0,1),1)</x:f>
        <x:v>0</x:v>
      </x:c>
    </x:row>
    <x:row r="16237">
      <x:c r="CL16237" t="str">
        <x:v>Workbook_Formula_Guard</x:v>
      </x:c>
      <x:c r="CM16237" t="str">
        <x:v>C1728</x:v>
      </x:c>
      <x:c r="CN16237" t="inlineStr">
        <x:is>
          <x:t xml:space="preserve">F:=IFERROR(IF(COUNTIF(E9:E15,"INVALID_INPUT")&gt;0,"INVALID_INPUT",IF(COUNT(E9:E15)=7,SUM(E9:E15),"UNKNOWN_IMPACT")),"INVALID_INPUT")</x:t>
        </x:is>
      </x:c>
      <x:c r="CO16237" t="n">
        <x:f>IFERROR(IF(AND(TYPE('Workbook_Formula_Guard'!C1728)=TYPE(CN16237),ISBLANK('Workbook_Formula_Guard'!C1728)=ISBLANK(CN16237),EXACT('Workbook_Formula_Guard'!C1728,CN16237)),0,1),1)</x:f>
        <x:v>0</x:v>
      </x:c>
    </x:row>
    <x:row r="16238">
      <x:c r="CL16238" t="str">
        <x:v>Workbook_Formula_Guard</x:v>
      </x:c>
      <x:c r="CM16238" t="str">
        <x:v>A1729</x:v>
      </x:c>
      <x:c r="CN16238" t="str">
        <x:v>Contribution_Analysis</x:v>
      </x:c>
      <x:c r="CO16238" t="n">
        <x:f>IFERROR(IF(AND(TYPE('Workbook_Formula_Guard'!A1729)=TYPE(CN16238),ISBLANK('Workbook_Formula_Guard'!A1729)=ISBLANK(CN16238),EXACT('Workbook_Formula_Guard'!A1729,CN16238)),0,1),1)</x:f>
        <x:v>0</x:v>
      </x:c>
    </x:row>
    <x:row r="16239">
      <x:c r="CL16239" t="str">
        <x:v>Workbook_Formula_Guard</x:v>
      </x:c>
      <x:c r="CM16239" t="str">
        <x:v>B1729</x:v>
      </x:c>
      <x:c r="CN16239" t="str">
        <x:v>F16</x:v>
      </x:c>
      <x:c r="CO16239" t="n">
        <x:f>IFERROR(IF(AND(TYPE('Workbook_Formula_Guard'!B1729)=TYPE(CN16239),ISBLANK('Workbook_Formula_Guard'!B1729)=ISBLANK(CN16239),EXACT('Workbook_Formula_Guard'!B1729,CN16239)),0,1),1)</x:f>
        <x:v>0</x:v>
      </x:c>
    </x:row>
    <x:row r="16240">
      <x:c r="CL16240" t="str">
        <x:v>Workbook_Formula_Guard</x:v>
      </x:c>
      <x:c r="CM16240" t="str">
        <x:v>C1729</x:v>
      </x:c>
      <x:c r="CN16240" t="inlineStr">
        <x:is>
          <x:t xml:space="preserve">F:=IFERROR(IF(COUNTIF(F9:F15,"INVALID_INPUT")&gt;0,"INVALID_INPUT",IF(COUNT(F9:F15)=7,SUM(F9:F15),"UNKNOWN_IMPACT")),"INVALID_INPUT")</x:t>
        </x:is>
      </x:c>
      <x:c r="CO16240" t="n">
        <x:f>IFERROR(IF(AND(TYPE('Workbook_Formula_Guard'!C1729)=TYPE(CN16240),ISBLANK('Workbook_Formula_Guard'!C1729)=ISBLANK(CN16240),EXACT('Workbook_Formula_Guard'!C1729,CN16240)),0,1),1)</x:f>
        <x:v>0</x:v>
      </x:c>
    </x:row>
    <x:row r="16241">
      <x:c r="CL16241" t="str">
        <x:v>Workbook_Formula_Guard</x:v>
      </x:c>
      <x:c r="CM16241" t="str">
        <x:v>A1730</x:v>
      </x:c>
      <x:c r="CN16241" t="str">
        <x:v>Contribution_Analysis</x:v>
      </x:c>
      <x:c r="CO16241" t="n">
        <x:f>IFERROR(IF(AND(TYPE('Workbook_Formula_Guard'!A1730)=TYPE(CN16241),ISBLANK('Workbook_Formula_Guard'!A1730)=ISBLANK(CN16241),EXACT('Workbook_Formula_Guard'!A1730,CN16241)),0,1),1)</x:f>
        <x:v>0</x:v>
      </x:c>
    </x:row>
    <x:row r="16242">
      <x:c r="CL16242" t="str">
        <x:v>Workbook_Formula_Guard</x:v>
      </x:c>
      <x:c r="CM16242" t="str">
        <x:v>B1730</x:v>
      </x:c>
      <x:c r="CN16242" t="str">
        <x:v>G16</x:v>
      </x:c>
      <x:c r="CO16242" t="n">
        <x:f>IFERROR(IF(AND(TYPE('Workbook_Formula_Guard'!B1730)=TYPE(CN16242),ISBLANK('Workbook_Formula_Guard'!B1730)=ISBLANK(CN16242),EXACT('Workbook_Formula_Guard'!B1730,CN16242)),0,1),1)</x:f>
        <x:v>0</x:v>
      </x:c>
    </x:row>
    <x:row r="16243">
      <x:c r="CL16243" t="str">
        <x:v>Workbook_Formula_Guard</x:v>
      </x:c>
      <x:c r="CM16243" t="str">
        <x:v>C1730</x:v>
      </x:c>
      <x:c r="CN16243" t="inlineStr">
        <x:is>
          <x:t xml:space="preserve">F:=IFERROR(IF(COUNTIF(G9:G15,"INVALID_INPUT")&gt;0,"INVALID_INPUT",IF(COUNT(G9:G15)=7,SUM(G9:G15),"UNKNOWN_IMPACT")),"INVALID_INPUT")</x:t>
        </x:is>
      </x:c>
      <x:c r="CO16243" t="n">
        <x:f>IFERROR(IF(AND(TYPE('Workbook_Formula_Guard'!C1730)=TYPE(CN16243),ISBLANK('Workbook_Formula_Guard'!C1730)=ISBLANK(CN16243),EXACT('Workbook_Formula_Guard'!C1730,CN16243)),0,1),1)</x:f>
        <x:v>0</x:v>
      </x:c>
    </x:row>
    <x:row r="16244">
      <x:c r="CL16244" t="str">
        <x:v>Workbook_Formula_Guard</x:v>
      </x:c>
      <x:c r="CM16244" t="str">
        <x:v>A1731</x:v>
      </x:c>
      <x:c r="CN16244" t="str">
        <x:v>Contribution_Analysis</x:v>
      </x:c>
      <x:c r="CO16244" t="n">
        <x:f>IFERROR(IF(AND(TYPE('Workbook_Formula_Guard'!A1731)=TYPE(CN16244),ISBLANK('Workbook_Formula_Guard'!A1731)=ISBLANK(CN16244),EXACT('Workbook_Formula_Guard'!A1731,CN16244)),0,1),1)</x:f>
        <x:v>0</x:v>
      </x:c>
    </x:row>
    <x:row r="16245">
      <x:c r="CL16245" t="str">
        <x:v>Workbook_Formula_Guard</x:v>
      </x:c>
      <x:c r="CM16245" t="str">
        <x:v>B1731</x:v>
      </x:c>
      <x:c r="CN16245" t="str">
        <x:v>H16</x:v>
      </x:c>
      <x:c r="CO16245" t="n">
        <x:f>IFERROR(IF(AND(TYPE('Workbook_Formula_Guard'!B1731)=TYPE(CN16245),ISBLANK('Workbook_Formula_Guard'!B1731)=ISBLANK(CN16245),EXACT('Workbook_Formula_Guard'!B1731,CN16245)),0,1),1)</x:f>
        <x:v>0</x:v>
      </x:c>
    </x:row>
    <x:row r="16246">
      <x:c r="CL16246" t="str">
        <x:v>Workbook_Formula_Guard</x:v>
      </x:c>
      <x:c r="CM16246" t="str">
        <x:v>C1731</x:v>
      </x:c>
      <x:c r="CN16246" t="inlineStr">
        <x:is>
          <x:t xml:space="preserve">F:=IFERROR(IF(COUNTIF(H9:H15,"INVALID_INPUT")&gt;0,"INVALID_INPUT",IF(COUNT(H9:H15)=7,SUM(H9:H15),"UNKNOWN_IMPACT")),"INVALID_INPUT")</x:t>
        </x:is>
      </x:c>
      <x:c r="CO16246" t="n">
        <x:f>IFERROR(IF(AND(TYPE('Workbook_Formula_Guard'!C1731)=TYPE(CN16246),ISBLANK('Workbook_Formula_Guard'!C1731)=ISBLANK(CN16246),EXACT('Workbook_Formula_Guard'!C1731,CN16246)),0,1),1)</x:f>
        <x:v>0</x:v>
      </x:c>
    </x:row>
    <x:row r="16247">
      <x:c r="CL16247" t="str">
        <x:v>Workbook_Formula_Guard</x:v>
      </x:c>
      <x:c r="CM16247" t="str">
        <x:v>A1732</x:v>
      </x:c>
      <x:c r="CN16247" t="str">
        <x:v>Contribution_Analysis</x:v>
      </x:c>
      <x:c r="CO16247" t="n">
        <x:f>IFERROR(IF(AND(TYPE('Workbook_Formula_Guard'!A1732)=TYPE(CN16247),ISBLANK('Workbook_Formula_Guard'!A1732)=ISBLANK(CN16247),EXACT('Workbook_Formula_Guard'!A1732,CN16247)),0,1),1)</x:f>
        <x:v>0</x:v>
      </x:c>
    </x:row>
    <x:row r="16248">
      <x:c r="CL16248" t="str">
        <x:v>Workbook_Formula_Guard</x:v>
      </x:c>
      <x:c r="CM16248" t="str">
        <x:v>B1732</x:v>
      </x:c>
      <x:c r="CN16248" t="str">
        <x:v>I16</x:v>
      </x:c>
      <x:c r="CO16248" t="n">
        <x:f>IFERROR(IF(AND(TYPE('Workbook_Formula_Guard'!B1732)=TYPE(CN16248),ISBLANK('Workbook_Formula_Guard'!B1732)=ISBLANK(CN16248),EXACT('Workbook_Formula_Guard'!B1732,CN16248)),0,1),1)</x:f>
        <x:v>0</x:v>
      </x:c>
    </x:row>
    <x:row r="16249">
      <x:c r="CL16249" t="str">
        <x:v>Workbook_Formula_Guard</x:v>
      </x:c>
      <x:c r="CM16249" t="str">
        <x:v>C1732</x:v>
      </x:c>
      <x:c r="CN16249" t="inlineStr">
        <x:is>
          <x:t xml:space="preserve">F:=IFERROR(IF(COUNTIF(B16:H16,"INVALID_INPUT")&gt;0,"INVALID_INPUT",IF(COUNT(B16:H16)=7,SUM(B16:H16),"UNKNOWN_IMPACT")),"INVALID_INPUT")</x:t>
        </x:is>
      </x:c>
      <x:c r="CO16249" t="n">
        <x:f>IFERROR(IF(AND(TYPE('Workbook_Formula_Guard'!C1732)=TYPE(CN16249),ISBLANK('Workbook_Formula_Guard'!C1732)=ISBLANK(CN16249),EXACT('Workbook_Formula_Guard'!C1732,CN16249)),0,1),1)</x:f>
        <x:v>0</x:v>
      </x:c>
    </x:row>
    <x:row r="16250">
      <x:c r="CL16250" t="str">
        <x:v>Workbook_Formula_Guard</x:v>
      </x:c>
      <x:c r="CM16250" t="str">
        <x:v>A1733</x:v>
      </x:c>
      <x:c r="CN16250" t="str">
        <x:v>Contribution_Analysis</x:v>
      </x:c>
      <x:c r="CO16250" t="n">
        <x:f>IFERROR(IF(AND(TYPE('Workbook_Formula_Guard'!A1733)=TYPE(CN16250),ISBLANK('Workbook_Formula_Guard'!A1733)=ISBLANK(CN16250),EXACT('Workbook_Formula_Guard'!A1733,CN16250)),0,1),1)</x:f>
        <x:v>0</x:v>
      </x:c>
    </x:row>
    <x:row r="16251">
      <x:c r="CL16251" t="str">
        <x:v>Workbook_Formula_Guard</x:v>
      </x:c>
      <x:c r="CM16251" t="str">
        <x:v>B1733</x:v>
      </x:c>
      <x:c r="CN16251" t="str">
        <x:v>B22</x:v>
      </x:c>
      <x:c r="CO16251" t="n">
        <x:f>IFERROR(IF(AND(TYPE('Workbook_Formula_Guard'!B1733)=TYPE(CN16251),ISBLANK('Workbook_Formula_Guard'!B1733)=ISBLANK(CN16251),EXACT('Workbook_Formula_Guard'!B1733,CN16251)),0,1),1)</x:f>
        <x:v>0</x:v>
      </x:c>
    </x:row>
    <x:row r="16252">
      <x:c r="CL16252" t="str">
        <x:v>Workbook_Formula_Guard</x:v>
      </x:c>
      <x:c r="CM16252" t="str">
        <x:v>C1733</x:v>
      </x:c>
      <x:c r="CN16252" t="inlineStr">
        <x:is>
          <x:t xml:space="preserve">F:=IFERROR(IF(I_prop!B18="INVALID_INPUT","INVALID_INPUT",IF(ISNUMBER(I_prop!B18),IF($B$3&gt;0,I_prop!B18*PLSS_Local_Scope!$E$12*Parameters!$B$48/$B$3,"RLS_NO_ACTIVE_MASS"),"UNKNOWN_IMPACT")),"INVALID_INPUT")</x:t>
        </x:is>
      </x:c>
      <x:c r="CO16252" t="n">
        <x:f>IFERROR(IF(AND(TYPE('Workbook_Formula_Guard'!C1733)=TYPE(CN16252),ISBLANK('Workbook_Formula_Guard'!C1733)=ISBLANK(CN16252),EXACT('Workbook_Formula_Guard'!C1733,CN16252)),0,1),1)</x:f>
        <x:v>0</x:v>
      </x:c>
    </x:row>
    <x:row r="16253">
      <x:c r="CL16253" t="str">
        <x:v>Workbook_Formula_Guard</x:v>
      </x:c>
      <x:c r="CM16253" t="str">
        <x:v>A1734</x:v>
      </x:c>
      <x:c r="CN16253" t="str">
        <x:v>Contribution_Analysis</x:v>
      </x:c>
      <x:c r="CO16253" t="n">
        <x:f>IFERROR(IF(AND(TYPE('Workbook_Formula_Guard'!A1734)=TYPE(CN16253),ISBLANK('Workbook_Formula_Guard'!A1734)=ISBLANK(CN16253),EXACT('Workbook_Formula_Guard'!A1734,CN16253)),0,1),1)</x:f>
        <x:v>0</x:v>
      </x:c>
    </x:row>
    <x:row r="16254">
      <x:c r="CL16254" t="str">
        <x:v>Workbook_Formula_Guard</x:v>
      </x:c>
      <x:c r="CM16254" t="str">
        <x:v>B1734</x:v>
      </x:c>
      <x:c r="CN16254" t="str">
        <x:v>C22</x:v>
      </x:c>
      <x:c r="CO16254" t="n">
        <x:f>IFERROR(IF(AND(TYPE('Workbook_Formula_Guard'!B1734)=TYPE(CN16254),ISBLANK('Workbook_Formula_Guard'!B1734)=ISBLANK(CN16254),EXACT('Workbook_Formula_Guard'!B1734,CN16254)),0,1),1)</x:f>
        <x:v>0</x:v>
      </x:c>
    </x:row>
    <x:row r="16255">
      <x:c r="CL16255" t="str">
        <x:v>Workbook_Formula_Guard</x:v>
      </x:c>
      <x:c r="CM16255" t="str">
        <x:v>C1734</x:v>
      </x:c>
      <x:c r="CN16255" t="inlineStr">
        <x:is>
          <x:t xml:space="preserve">F:=IFERROR(IF(I_prop!C18="INVALID_INPUT","INVALID_INPUT",IF(ISNUMBER(I_prop!C18),IF($B$3&gt;0,I_prop!C18*PLSS_Local_Scope!$E$12*Parameters!$B$49/$B$3,"RLS_NO_ACTIVE_MASS"),"UNKNOWN_IMPACT")),"INVALID_INPUT")</x:t>
        </x:is>
      </x:c>
      <x:c r="CO16255" t="n">
        <x:f>IFERROR(IF(AND(TYPE('Workbook_Formula_Guard'!C1734)=TYPE(CN16255),ISBLANK('Workbook_Formula_Guard'!C1734)=ISBLANK(CN16255),EXACT('Workbook_Formula_Guard'!C1734,CN16255)),0,1),1)</x:f>
        <x:v>0</x:v>
      </x:c>
    </x:row>
    <x:row r="16256">
      <x:c r="CL16256" t="str">
        <x:v>Workbook_Formula_Guard</x:v>
      </x:c>
      <x:c r="CM16256" t="str">
        <x:v>A1735</x:v>
      </x:c>
      <x:c r="CN16256" t="str">
        <x:v>Contribution_Analysis</x:v>
      </x:c>
      <x:c r="CO16256" t="n">
        <x:f>IFERROR(IF(AND(TYPE('Workbook_Formula_Guard'!A1735)=TYPE(CN16256),ISBLANK('Workbook_Formula_Guard'!A1735)=ISBLANK(CN16256),EXACT('Workbook_Formula_Guard'!A1735,CN16256)),0,1),1)</x:f>
        <x:v>0</x:v>
      </x:c>
    </x:row>
    <x:row r="16257">
      <x:c r="CL16257" t="str">
        <x:v>Workbook_Formula_Guard</x:v>
      </x:c>
      <x:c r="CM16257" t="str">
        <x:v>B1735</x:v>
      </x:c>
      <x:c r="CN16257" t="str">
        <x:v>D22</x:v>
      </x:c>
      <x:c r="CO16257" t="n">
        <x:f>IFERROR(IF(AND(TYPE('Workbook_Formula_Guard'!B1735)=TYPE(CN16257),ISBLANK('Workbook_Formula_Guard'!B1735)=ISBLANK(CN16257),EXACT('Workbook_Formula_Guard'!B1735,CN16257)),0,1),1)</x:f>
        <x:v>0</x:v>
      </x:c>
    </x:row>
    <x:row r="16258">
      <x:c r="CL16258" t="str">
        <x:v>Workbook_Formula_Guard</x:v>
      </x:c>
      <x:c r="CM16258" t="str">
        <x:v>C1735</x:v>
      </x:c>
      <x:c r="CN16258" t="inlineStr">
        <x:is>
          <x:t xml:space="preserve">F:=IFERROR(IF(I_prop!D18="INVALID_INPUT","INVALID_INPUT",IF(ISNUMBER(I_prop!D18),IF($B$3&gt;0,I_prop!D18*PLSS_Local_Scope!$E$12*Parameters!$B$50/$B$3,"RLS_NO_ACTIVE_MASS"),"UNKNOWN_IMPACT")),"INVALID_INPUT")</x:t>
        </x:is>
      </x:c>
      <x:c r="CO16258" t="n">
        <x:f>IFERROR(IF(AND(TYPE('Workbook_Formula_Guard'!C1735)=TYPE(CN16258),ISBLANK('Workbook_Formula_Guard'!C1735)=ISBLANK(CN16258),EXACT('Workbook_Formula_Guard'!C1735,CN16258)),0,1),1)</x:f>
        <x:v>0</x:v>
      </x:c>
    </x:row>
    <x:row r="16259">
      <x:c r="CL16259" t="str">
        <x:v>Workbook_Formula_Guard</x:v>
      </x:c>
      <x:c r="CM16259" t="str">
        <x:v>A1736</x:v>
      </x:c>
      <x:c r="CN16259" t="str">
        <x:v>Contribution_Analysis</x:v>
      </x:c>
      <x:c r="CO16259" t="n">
        <x:f>IFERROR(IF(AND(TYPE('Workbook_Formula_Guard'!A1736)=TYPE(CN16259),ISBLANK('Workbook_Formula_Guard'!A1736)=ISBLANK(CN16259),EXACT('Workbook_Formula_Guard'!A1736,CN16259)),0,1),1)</x:f>
        <x:v>0</x:v>
      </x:c>
    </x:row>
    <x:row r="16260">
      <x:c r="CL16260" t="str">
        <x:v>Workbook_Formula_Guard</x:v>
      </x:c>
      <x:c r="CM16260" t="str">
        <x:v>B1736</x:v>
      </x:c>
      <x:c r="CN16260" t="str">
        <x:v>E22</x:v>
      </x:c>
      <x:c r="CO16260" t="n">
        <x:f>IFERROR(IF(AND(TYPE('Workbook_Formula_Guard'!B1736)=TYPE(CN16260),ISBLANK('Workbook_Formula_Guard'!B1736)=ISBLANK(CN16260),EXACT('Workbook_Formula_Guard'!B1736,CN16260)),0,1),1)</x:f>
        <x:v>0</x:v>
      </x:c>
    </x:row>
    <x:row r="16261">
      <x:c r="CL16261" t="str">
        <x:v>Workbook_Formula_Guard</x:v>
      </x:c>
      <x:c r="CM16261" t="str">
        <x:v>C1736</x:v>
      </x:c>
      <x:c r="CN16261" t="inlineStr">
        <x:is>
          <x:t xml:space="preserve">F:=IFERROR(IF(I_prop!E18="INVALID_INPUT","INVALID_INPUT",IF(ISNUMBER(I_prop!E18),IF($B$3&gt;0,I_prop!E18*PLSS_Local_Scope!$E$12*Parameters!$B$51/$B$3,"RLS_NO_ACTIVE_MASS"),"UNKNOWN_IMPACT")),"INVALID_INPUT")</x:t>
        </x:is>
      </x:c>
      <x:c r="CO16261" t="n">
        <x:f>IFERROR(IF(AND(TYPE('Workbook_Formula_Guard'!C1736)=TYPE(CN16261),ISBLANK('Workbook_Formula_Guard'!C1736)=ISBLANK(CN16261),EXACT('Workbook_Formula_Guard'!C1736,CN16261)),0,1),1)</x:f>
        <x:v>0</x:v>
      </x:c>
    </x:row>
    <x:row r="16262">
      <x:c r="CL16262" t="str">
        <x:v>Workbook_Formula_Guard</x:v>
      </x:c>
      <x:c r="CM16262" t="str">
        <x:v>A1737</x:v>
      </x:c>
      <x:c r="CN16262" t="str">
        <x:v>Contribution_Analysis</x:v>
      </x:c>
      <x:c r="CO16262" t="n">
        <x:f>IFERROR(IF(AND(TYPE('Workbook_Formula_Guard'!A1737)=TYPE(CN16262),ISBLANK('Workbook_Formula_Guard'!A1737)=ISBLANK(CN16262),EXACT('Workbook_Formula_Guard'!A1737,CN16262)),0,1),1)</x:f>
        <x:v>0</x:v>
      </x:c>
    </x:row>
    <x:row r="16263">
      <x:c r="CL16263" t="str">
        <x:v>Workbook_Formula_Guard</x:v>
      </x:c>
      <x:c r="CM16263" t="str">
        <x:v>B1737</x:v>
      </x:c>
      <x:c r="CN16263" t="str">
        <x:v>F22</x:v>
      </x:c>
      <x:c r="CO16263" t="n">
        <x:f>IFERROR(IF(AND(TYPE('Workbook_Formula_Guard'!B1737)=TYPE(CN16263),ISBLANK('Workbook_Formula_Guard'!B1737)=ISBLANK(CN16263),EXACT('Workbook_Formula_Guard'!B1737,CN16263)),0,1),1)</x:f>
        <x:v>0</x:v>
      </x:c>
    </x:row>
    <x:row r="16264">
      <x:c r="CL16264" t="str">
        <x:v>Workbook_Formula_Guard</x:v>
      </x:c>
      <x:c r="CM16264" t="str">
        <x:v>C1737</x:v>
      </x:c>
      <x:c r="CN16264" t="inlineStr">
        <x:is>
          <x:t xml:space="preserve">F:=IFERROR(IF(I_prop!F18="INVALID_INPUT","INVALID_INPUT",IF(ISNUMBER(I_prop!F18),IF($B$3&gt;0,I_prop!F18*PLSS_Local_Scope!$E$12*Parameters!$B$52/$B$3,"RLS_NO_ACTIVE_MASS"),"UNKNOWN_IMPACT")),"INVALID_INPUT")</x:t>
        </x:is>
      </x:c>
      <x:c r="CO16264" t="n">
        <x:f>IFERROR(IF(AND(TYPE('Workbook_Formula_Guard'!C1737)=TYPE(CN16264),ISBLANK('Workbook_Formula_Guard'!C1737)=ISBLANK(CN16264),EXACT('Workbook_Formula_Guard'!C1737,CN16264)),0,1),1)</x:f>
        <x:v>0</x:v>
      </x:c>
    </x:row>
    <x:row r="16265">
      <x:c r="CL16265" t="str">
        <x:v>Workbook_Formula_Guard</x:v>
      </x:c>
      <x:c r="CM16265" t="str">
        <x:v>A1738</x:v>
      </x:c>
      <x:c r="CN16265" t="str">
        <x:v>Contribution_Analysis</x:v>
      </x:c>
      <x:c r="CO16265" t="n">
        <x:f>IFERROR(IF(AND(TYPE('Workbook_Formula_Guard'!A1738)=TYPE(CN16265),ISBLANK('Workbook_Formula_Guard'!A1738)=ISBLANK(CN16265),EXACT('Workbook_Formula_Guard'!A1738,CN16265)),0,1),1)</x:f>
        <x:v>0</x:v>
      </x:c>
    </x:row>
    <x:row r="16266">
      <x:c r="CL16266" t="str">
        <x:v>Workbook_Formula_Guard</x:v>
      </x:c>
      <x:c r="CM16266" t="str">
        <x:v>B1738</x:v>
      </x:c>
      <x:c r="CN16266" t="str">
        <x:v>G22</x:v>
      </x:c>
      <x:c r="CO16266" t="n">
        <x:f>IFERROR(IF(AND(TYPE('Workbook_Formula_Guard'!B1738)=TYPE(CN16266),ISBLANK('Workbook_Formula_Guard'!B1738)=ISBLANK(CN16266),EXACT('Workbook_Formula_Guard'!B1738,CN16266)),0,1),1)</x:f>
        <x:v>0</x:v>
      </x:c>
    </x:row>
    <x:row r="16267">
      <x:c r="CL16267" t="str">
        <x:v>Workbook_Formula_Guard</x:v>
      </x:c>
      <x:c r="CM16267" t="str">
        <x:v>C1738</x:v>
      </x:c>
      <x:c r="CN16267" t="inlineStr">
        <x:is>
          <x:t xml:space="preserve">F:=IFERROR(IF(I_prop!G18="INVALID_INPUT","INVALID_INPUT",IF(ISNUMBER(I_prop!G18),IF($B$3&gt;0,I_prop!G18*PLSS_Local_Scope!$E$12*Parameters!$B$53/$B$3,"RLS_NO_ACTIVE_MASS"),"UNKNOWN_IMPACT")),"INVALID_INPUT")</x:t>
        </x:is>
      </x:c>
      <x:c r="CO16267" t="n">
        <x:f>IFERROR(IF(AND(TYPE('Workbook_Formula_Guard'!C1738)=TYPE(CN16267),ISBLANK('Workbook_Formula_Guard'!C1738)=ISBLANK(CN16267),EXACT('Workbook_Formula_Guard'!C1738,CN16267)),0,1),1)</x:f>
        <x:v>0</x:v>
      </x:c>
    </x:row>
    <x:row r="16268">
      <x:c r="CL16268" t="str">
        <x:v>Workbook_Formula_Guard</x:v>
      </x:c>
      <x:c r="CM16268" t="str">
        <x:v>A1739</x:v>
      </x:c>
      <x:c r="CN16268" t="str">
        <x:v>Contribution_Analysis</x:v>
      </x:c>
      <x:c r="CO16268" t="n">
        <x:f>IFERROR(IF(AND(TYPE('Workbook_Formula_Guard'!A1739)=TYPE(CN16268),ISBLANK('Workbook_Formula_Guard'!A1739)=ISBLANK(CN16268),EXACT('Workbook_Formula_Guard'!A1739,CN16268)),0,1),1)</x:f>
        <x:v>0</x:v>
      </x:c>
    </x:row>
    <x:row r="16269">
      <x:c r="CL16269" t="str">
        <x:v>Workbook_Formula_Guard</x:v>
      </x:c>
      <x:c r="CM16269" t="str">
        <x:v>B1739</x:v>
      </x:c>
      <x:c r="CN16269" t="str">
        <x:v>H22</x:v>
      </x:c>
      <x:c r="CO16269" t="n">
        <x:f>IFERROR(IF(AND(TYPE('Workbook_Formula_Guard'!B1739)=TYPE(CN16269),ISBLANK('Workbook_Formula_Guard'!B1739)=ISBLANK(CN16269),EXACT('Workbook_Formula_Guard'!B1739,CN16269)),0,1),1)</x:f>
        <x:v>0</x:v>
      </x:c>
    </x:row>
    <x:row r="16270">
      <x:c r="CL16270" t="str">
        <x:v>Workbook_Formula_Guard</x:v>
      </x:c>
      <x:c r="CM16270" t="str">
        <x:v>C1739</x:v>
      </x:c>
      <x:c r="CN16270" t="inlineStr">
        <x:is>
          <x:t xml:space="preserve">F:=IFERROR(IF(I_prop!H18="INVALID_INPUT","INVALID_INPUT",IF(ISNUMBER(I_prop!H18),IF($B$3&gt;0,I_prop!H18*PLSS_Local_Scope!$E$12*Parameters!$B$54/$B$3,"RLS_NO_ACTIVE_MASS"),"UNKNOWN_IMPACT")),"INVALID_INPUT")</x:t>
        </x:is>
      </x:c>
      <x:c r="CO16270" t="n">
        <x:f>IFERROR(IF(AND(TYPE('Workbook_Formula_Guard'!C1739)=TYPE(CN16270),ISBLANK('Workbook_Formula_Guard'!C1739)=ISBLANK(CN16270),EXACT('Workbook_Formula_Guard'!C1739,CN16270)),0,1),1)</x:f>
        <x:v>0</x:v>
      </x:c>
    </x:row>
    <x:row r="16271">
      <x:c r="CL16271" t="str">
        <x:v>Workbook_Formula_Guard</x:v>
      </x:c>
      <x:c r="CM16271" t="str">
        <x:v>A1740</x:v>
      </x:c>
      <x:c r="CN16271" t="str">
        <x:v>Contribution_Analysis</x:v>
      </x:c>
      <x:c r="CO16271" t="n">
        <x:f>IFERROR(IF(AND(TYPE('Workbook_Formula_Guard'!A1740)=TYPE(CN16271),ISBLANK('Workbook_Formula_Guard'!A1740)=ISBLANK(CN16271),EXACT('Workbook_Formula_Guard'!A1740,CN16271)),0,1),1)</x:f>
        <x:v>0</x:v>
      </x:c>
    </x:row>
    <x:row r="16272">
      <x:c r="CL16272" t="str">
        <x:v>Workbook_Formula_Guard</x:v>
      </x:c>
      <x:c r="CM16272" t="str">
        <x:v>B1740</x:v>
      </x:c>
      <x:c r="CN16272" t="str">
        <x:v>I22</x:v>
      </x:c>
      <x:c r="CO16272" t="n">
        <x:f>IFERROR(IF(AND(TYPE('Workbook_Formula_Guard'!B1740)=TYPE(CN16272),ISBLANK('Workbook_Formula_Guard'!B1740)=ISBLANK(CN16272),EXACT('Workbook_Formula_Guard'!B1740,CN16272)),0,1),1)</x:f>
        <x:v>0</x:v>
      </x:c>
    </x:row>
    <x:row r="16273">
      <x:c r="CL16273" t="str">
        <x:v>Workbook_Formula_Guard</x:v>
      </x:c>
      <x:c r="CM16273" t="str">
        <x:v>C1740</x:v>
      </x:c>
      <x:c r="CN16273" t="inlineStr">
        <x:is>
          <x:t xml:space="preserve">F:=IFERROR(IF(COUNTIF(B22:H22,"INVALID_INPUT")&gt;0,"INVALID_INPUT",IF(COUNT(B22:H22)=7,SUM(B22:H22),"UNKNOWN_IMPACT")),"INVALID_INPUT")</x:t>
        </x:is>
      </x:c>
      <x:c r="CO16273" t="n">
        <x:f>IFERROR(IF(AND(TYPE('Workbook_Formula_Guard'!C1740)=TYPE(CN16273),ISBLANK('Workbook_Formula_Guard'!C1740)=ISBLANK(CN16273),EXACT('Workbook_Formula_Guard'!C1740,CN16273)),0,1),1)</x:f>
        <x:v>0</x:v>
      </x:c>
    </x:row>
    <x:row r="16274">
      <x:c r="CL16274" t="str">
        <x:v>Workbook_Formula_Guard</x:v>
      </x:c>
      <x:c r="CM16274" t="str">
        <x:v>A1741</x:v>
      </x:c>
      <x:c r="CN16274" t="str">
        <x:v>Contribution_Analysis</x:v>
      </x:c>
      <x:c r="CO16274" t="n">
        <x:f>IFERROR(IF(AND(TYPE('Workbook_Formula_Guard'!A1741)=TYPE(CN16274),ISBLANK('Workbook_Formula_Guard'!A1741)=ISBLANK(CN16274),EXACT('Workbook_Formula_Guard'!A1741,CN16274)),0,1),1)</x:f>
        <x:v>0</x:v>
      </x:c>
    </x:row>
    <x:row r="16275">
      <x:c r="CL16275" t="str">
        <x:v>Workbook_Formula_Guard</x:v>
      </x:c>
      <x:c r="CM16275" t="str">
        <x:v>B1741</x:v>
      </x:c>
      <x:c r="CN16275" t="str">
        <x:v>B23</x:v>
      </x:c>
      <x:c r="CO16275" t="n">
        <x:f>IFERROR(IF(AND(TYPE('Workbook_Formula_Guard'!B1741)=TYPE(CN16275),ISBLANK('Workbook_Formula_Guard'!B1741)=ISBLANK(CN16275),EXACT('Workbook_Formula_Guard'!B1741,CN16275)),0,1),1)</x:f>
        <x:v>0</x:v>
      </x:c>
    </x:row>
    <x:row r="16276">
      <x:c r="CL16276" t="str">
        <x:v>Workbook_Formula_Guard</x:v>
      </x:c>
      <x:c r="CM16276" t="str">
        <x:v>C1741</x:v>
      </x:c>
      <x:c r="CN16276" t="inlineStr">
        <x:is>
          <x:t xml:space="preserve">F:=IFERROR(IF(I_prop!B19="INVALID_INPUT","INVALID_INPUT",IF(ISNUMBER(I_prop!B19),IF($B$3&gt;0,I_prop!B19*PLSS_Local_Scope!$E$13*Parameters!$B$48/$B$3,"RLS_NO_ACTIVE_MASS"),"UNKNOWN_IMPACT")),"INVALID_INPUT")</x:t>
        </x:is>
      </x:c>
      <x:c r="CO16276" t="n">
        <x:f>IFERROR(IF(AND(TYPE('Workbook_Formula_Guard'!C1741)=TYPE(CN16276),ISBLANK('Workbook_Formula_Guard'!C1741)=ISBLANK(CN16276),EXACT('Workbook_Formula_Guard'!C1741,CN16276)),0,1),1)</x:f>
        <x:v>0</x:v>
      </x:c>
    </x:row>
    <x:row r="16277">
      <x:c r="CL16277" t="str">
        <x:v>Workbook_Formula_Guard</x:v>
      </x:c>
      <x:c r="CM16277" t="str">
        <x:v>A1742</x:v>
      </x:c>
      <x:c r="CN16277" t="str">
        <x:v>Contribution_Analysis</x:v>
      </x:c>
      <x:c r="CO16277" t="n">
        <x:f>IFERROR(IF(AND(TYPE('Workbook_Formula_Guard'!A1742)=TYPE(CN16277),ISBLANK('Workbook_Formula_Guard'!A1742)=ISBLANK(CN16277),EXACT('Workbook_Formula_Guard'!A1742,CN16277)),0,1),1)</x:f>
        <x:v>0</x:v>
      </x:c>
    </x:row>
    <x:row r="16278">
      <x:c r="CL16278" t="str">
        <x:v>Workbook_Formula_Guard</x:v>
      </x:c>
      <x:c r="CM16278" t="str">
        <x:v>B1742</x:v>
      </x:c>
      <x:c r="CN16278" t="str">
        <x:v>C23</x:v>
      </x:c>
      <x:c r="CO16278" t="n">
        <x:f>IFERROR(IF(AND(TYPE('Workbook_Formula_Guard'!B1742)=TYPE(CN16278),ISBLANK('Workbook_Formula_Guard'!B1742)=ISBLANK(CN16278),EXACT('Workbook_Formula_Guard'!B1742,CN16278)),0,1),1)</x:f>
        <x:v>0</x:v>
      </x:c>
    </x:row>
    <x:row r="16279">
      <x:c r="CL16279" t="str">
        <x:v>Workbook_Formula_Guard</x:v>
      </x:c>
      <x:c r="CM16279" t="str">
        <x:v>C1742</x:v>
      </x:c>
      <x:c r="CN16279" t="inlineStr">
        <x:is>
          <x:t xml:space="preserve">F:=IFERROR(IF(I_prop!C19="INVALID_INPUT","INVALID_INPUT",IF(ISNUMBER(I_prop!C19),IF($B$3&gt;0,I_prop!C19*PLSS_Local_Scope!$E$13*Parameters!$B$49/$B$3,"RLS_NO_ACTIVE_MASS"),"UNKNOWN_IMPACT")),"INVALID_INPUT")</x:t>
        </x:is>
      </x:c>
      <x:c r="CO16279" t="n">
        <x:f>IFERROR(IF(AND(TYPE('Workbook_Formula_Guard'!C1742)=TYPE(CN16279),ISBLANK('Workbook_Formula_Guard'!C1742)=ISBLANK(CN16279),EXACT('Workbook_Formula_Guard'!C1742,CN16279)),0,1),1)</x:f>
        <x:v>0</x:v>
      </x:c>
    </x:row>
    <x:row r="16280">
      <x:c r="CL16280" t="str">
        <x:v>Workbook_Formula_Guard</x:v>
      </x:c>
      <x:c r="CM16280" t="str">
        <x:v>A1743</x:v>
      </x:c>
      <x:c r="CN16280" t="str">
        <x:v>Contribution_Analysis</x:v>
      </x:c>
      <x:c r="CO16280" t="n">
        <x:f>IFERROR(IF(AND(TYPE('Workbook_Formula_Guard'!A1743)=TYPE(CN16280),ISBLANK('Workbook_Formula_Guard'!A1743)=ISBLANK(CN16280),EXACT('Workbook_Formula_Guard'!A1743,CN16280)),0,1),1)</x:f>
        <x:v>0</x:v>
      </x:c>
    </x:row>
    <x:row r="16281">
      <x:c r="CL16281" t="str">
        <x:v>Workbook_Formula_Guard</x:v>
      </x:c>
      <x:c r="CM16281" t="str">
        <x:v>B1743</x:v>
      </x:c>
      <x:c r="CN16281" t="str">
        <x:v>D23</x:v>
      </x:c>
      <x:c r="CO16281" t="n">
        <x:f>IFERROR(IF(AND(TYPE('Workbook_Formula_Guard'!B1743)=TYPE(CN16281),ISBLANK('Workbook_Formula_Guard'!B1743)=ISBLANK(CN16281),EXACT('Workbook_Formula_Guard'!B1743,CN16281)),0,1),1)</x:f>
        <x:v>0</x:v>
      </x:c>
    </x:row>
    <x:row r="16282">
      <x:c r="CL16282" t="str">
        <x:v>Workbook_Formula_Guard</x:v>
      </x:c>
      <x:c r="CM16282" t="str">
        <x:v>C1743</x:v>
      </x:c>
      <x:c r="CN16282" t="inlineStr">
        <x:is>
          <x:t xml:space="preserve">F:=IFERROR(IF(I_prop!D19="INVALID_INPUT","INVALID_INPUT",IF(ISNUMBER(I_prop!D19),IF($B$3&gt;0,I_prop!D19*PLSS_Local_Scope!$E$13*Parameters!$B$50/$B$3,"RLS_NO_ACTIVE_MASS"),"UNKNOWN_IMPACT")),"INVALID_INPUT")</x:t>
        </x:is>
      </x:c>
      <x:c r="CO16282" t="n">
        <x:f>IFERROR(IF(AND(TYPE('Workbook_Formula_Guard'!C1743)=TYPE(CN16282),ISBLANK('Workbook_Formula_Guard'!C1743)=ISBLANK(CN16282),EXACT('Workbook_Formula_Guard'!C1743,CN16282)),0,1),1)</x:f>
        <x:v>0</x:v>
      </x:c>
    </x:row>
    <x:row r="16283">
      <x:c r="CL16283" t="str">
        <x:v>Workbook_Formula_Guard</x:v>
      </x:c>
      <x:c r="CM16283" t="str">
        <x:v>A1744</x:v>
      </x:c>
      <x:c r="CN16283" t="str">
        <x:v>Contribution_Analysis</x:v>
      </x:c>
      <x:c r="CO16283" t="n">
        <x:f>IFERROR(IF(AND(TYPE('Workbook_Formula_Guard'!A1744)=TYPE(CN16283),ISBLANK('Workbook_Formula_Guard'!A1744)=ISBLANK(CN16283),EXACT('Workbook_Formula_Guard'!A1744,CN16283)),0,1),1)</x:f>
        <x:v>0</x:v>
      </x:c>
    </x:row>
    <x:row r="16284">
      <x:c r="CL16284" t="str">
        <x:v>Workbook_Formula_Guard</x:v>
      </x:c>
      <x:c r="CM16284" t="str">
        <x:v>B1744</x:v>
      </x:c>
      <x:c r="CN16284" t="str">
        <x:v>E23</x:v>
      </x:c>
      <x:c r="CO16284" t="n">
        <x:f>IFERROR(IF(AND(TYPE('Workbook_Formula_Guard'!B1744)=TYPE(CN16284),ISBLANK('Workbook_Formula_Guard'!B1744)=ISBLANK(CN16284),EXACT('Workbook_Formula_Guard'!B1744,CN16284)),0,1),1)</x:f>
        <x:v>0</x:v>
      </x:c>
    </x:row>
    <x:row r="16285">
      <x:c r="CL16285" t="str">
        <x:v>Workbook_Formula_Guard</x:v>
      </x:c>
      <x:c r="CM16285" t="str">
        <x:v>C1744</x:v>
      </x:c>
      <x:c r="CN16285" t="inlineStr">
        <x:is>
          <x:t xml:space="preserve">F:=IFERROR(IF(I_prop!E19="INVALID_INPUT","INVALID_INPUT",IF(ISNUMBER(I_prop!E19),IF($B$3&gt;0,I_prop!E19*PLSS_Local_Scope!$E$13*Parameters!$B$51/$B$3,"RLS_NO_ACTIVE_MASS"),"UNKNOWN_IMPACT")),"INVALID_INPUT")</x:t>
        </x:is>
      </x:c>
      <x:c r="CO16285" t="n">
        <x:f>IFERROR(IF(AND(TYPE('Workbook_Formula_Guard'!C1744)=TYPE(CN16285),ISBLANK('Workbook_Formula_Guard'!C1744)=ISBLANK(CN16285),EXACT('Workbook_Formula_Guard'!C1744,CN16285)),0,1),1)</x:f>
        <x:v>0</x:v>
      </x:c>
    </x:row>
    <x:row r="16286">
      <x:c r="CL16286" t="str">
        <x:v>Workbook_Formula_Guard</x:v>
      </x:c>
      <x:c r="CM16286" t="str">
        <x:v>A1745</x:v>
      </x:c>
      <x:c r="CN16286" t="str">
        <x:v>Contribution_Analysis</x:v>
      </x:c>
      <x:c r="CO16286" t="n">
        <x:f>IFERROR(IF(AND(TYPE('Workbook_Formula_Guard'!A1745)=TYPE(CN16286),ISBLANK('Workbook_Formula_Guard'!A1745)=ISBLANK(CN16286),EXACT('Workbook_Formula_Guard'!A1745,CN16286)),0,1),1)</x:f>
        <x:v>0</x:v>
      </x:c>
    </x:row>
    <x:row r="16287">
      <x:c r="CL16287" t="str">
        <x:v>Workbook_Formula_Guard</x:v>
      </x:c>
      <x:c r="CM16287" t="str">
        <x:v>B1745</x:v>
      </x:c>
      <x:c r="CN16287" t="str">
        <x:v>F23</x:v>
      </x:c>
      <x:c r="CO16287" t="n">
        <x:f>IFERROR(IF(AND(TYPE('Workbook_Formula_Guard'!B1745)=TYPE(CN16287),ISBLANK('Workbook_Formula_Guard'!B1745)=ISBLANK(CN16287),EXACT('Workbook_Formula_Guard'!B1745,CN16287)),0,1),1)</x:f>
        <x:v>0</x:v>
      </x:c>
    </x:row>
    <x:row r="16288">
      <x:c r="CL16288" t="str">
        <x:v>Workbook_Formula_Guard</x:v>
      </x:c>
      <x:c r="CM16288" t="str">
        <x:v>C1745</x:v>
      </x:c>
      <x:c r="CN16288" t="inlineStr">
        <x:is>
          <x:t xml:space="preserve">F:=IFERROR(IF(I_prop!F19="INVALID_INPUT","INVALID_INPUT",IF(ISNUMBER(I_prop!F19),IF($B$3&gt;0,I_prop!F19*PLSS_Local_Scope!$E$13*Parameters!$B$52/$B$3,"RLS_NO_ACTIVE_MASS"),"UNKNOWN_IMPACT")),"INVALID_INPUT")</x:t>
        </x:is>
      </x:c>
      <x:c r="CO16288" t="n">
        <x:f>IFERROR(IF(AND(TYPE('Workbook_Formula_Guard'!C1745)=TYPE(CN16288),ISBLANK('Workbook_Formula_Guard'!C1745)=ISBLANK(CN16288),EXACT('Workbook_Formula_Guard'!C1745,CN16288)),0,1),1)</x:f>
        <x:v>0</x:v>
      </x:c>
    </x:row>
    <x:row r="16289">
      <x:c r="CL16289" t="str">
        <x:v>Workbook_Formula_Guard</x:v>
      </x:c>
      <x:c r="CM16289" t="str">
        <x:v>A1746</x:v>
      </x:c>
      <x:c r="CN16289" t="str">
        <x:v>Contribution_Analysis</x:v>
      </x:c>
      <x:c r="CO16289" t="n">
        <x:f>IFERROR(IF(AND(TYPE('Workbook_Formula_Guard'!A1746)=TYPE(CN16289),ISBLANK('Workbook_Formula_Guard'!A1746)=ISBLANK(CN16289),EXACT('Workbook_Formula_Guard'!A1746,CN16289)),0,1),1)</x:f>
        <x:v>0</x:v>
      </x:c>
    </x:row>
    <x:row r="16290">
      <x:c r="CL16290" t="str">
        <x:v>Workbook_Formula_Guard</x:v>
      </x:c>
      <x:c r="CM16290" t="str">
        <x:v>B1746</x:v>
      </x:c>
      <x:c r="CN16290" t="str">
        <x:v>G23</x:v>
      </x:c>
      <x:c r="CO16290" t="n">
        <x:f>IFERROR(IF(AND(TYPE('Workbook_Formula_Guard'!B1746)=TYPE(CN16290),ISBLANK('Workbook_Formula_Guard'!B1746)=ISBLANK(CN16290),EXACT('Workbook_Formula_Guard'!B1746,CN16290)),0,1),1)</x:f>
        <x:v>0</x:v>
      </x:c>
    </x:row>
    <x:row r="16291">
      <x:c r="CL16291" t="str">
        <x:v>Workbook_Formula_Guard</x:v>
      </x:c>
      <x:c r="CM16291" t="str">
        <x:v>C1746</x:v>
      </x:c>
      <x:c r="CN16291" t="inlineStr">
        <x:is>
          <x:t xml:space="preserve">F:=IFERROR(IF(I_prop!G19="INVALID_INPUT","INVALID_INPUT",IF(ISNUMBER(I_prop!G19),IF($B$3&gt;0,I_prop!G19*PLSS_Local_Scope!$E$13*Parameters!$B$53/$B$3,"RLS_NO_ACTIVE_MASS"),"UNKNOWN_IMPACT")),"INVALID_INPUT")</x:t>
        </x:is>
      </x:c>
      <x:c r="CO16291" t="n">
        <x:f>IFERROR(IF(AND(TYPE('Workbook_Formula_Guard'!C1746)=TYPE(CN16291),ISBLANK('Workbook_Formula_Guard'!C1746)=ISBLANK(CN16291),EXACT('Workbook_Formula_Guard'!C1746,CN16291)),0,1),1)</x:f>
        <x:v>0</x:v>
      </x:c>
    </x:row>
    <x:row r="16292">
      <x:c r="CL16292" t="str">
        <x:v>Workbook_Formula_Guard</x:v>
      </x:c>
      <x:c r="CM16292" t="str">
        <x:v>A1747</x:v>
      </x:c>
      <x:c r="CN16292" t="str">
        <x:v>Contribution_Analysis</x:v>
      </x:c>
      <x:c r="CO16292" t="n">
        <x:f>IFERROR(IF(AND(TYPE('Workbook_Formula_Guard'!A1747)=TYPE(CN16292),ISBLANK('Workbook_Formula_Guard'!A1747)=ISBLANK(CN16292),EXACT('Workbook_Formula_Guard'!A1747,CN16292)),0,1),1)</x:f>
        <x:v>0</x:v>
      </x:c>
    </x:row>
    <x:row r="16293">
      <x:c r="CL16293" t="str">
        <x:v>Workbook_Formula_Guard</x:v>
      </x:c>
      <x:c r="CM16293" t="str">
        <x:v>B1747</x:v>
      </x:c>
      <x:c r="CN16293" t="str">
        <x:v>H23</x:v>
      </x:c>
      <x:c r="CO16293" t="n">
        <x:f>IFERROR(IF(AND(TYPE('Workbook_Formula_Guard'!B1747)=TYPE(CN16293),ISBLANK('Workbook_Formula_Guard'!B1747)=ISBLANK(CN16293),EXACT('Workbook_Formula_Guard'!B1747,CN16293)),0,1),1)</x:f>
        <x:v>0</x:v>
      </x:c>
    </x:row>
    <x:row r="16294">
      <x:c r="CL16294" t="str">
        <x:v>Workbook_Formula_Guard</x:v>
      </x:c>
      <x:c r="CM16294" t="str">
        <x:v>C1747</x:v>
      </x:c>
      <x:c r="CN16294" t="inlineStr">
        <x:is>
          <x:t xml:space="preserve">F:=IFERROR(IF(I_prop!H19="INVALID_INPUT","INVALID_INPUT",IF(ISNUMBER(I_prop!H19),IF($B$3&gt;0,I_prop!H19*PLSS_Local_Scope!$E$13*Parameters!$B$54/$B$3,"RLS_NO_ACTIVE_MASS"),"UNKNOWN_IMPACT")),"INVALID_INPUT")</x:t>
        </x:is>
      </x:c>
      <x:c r="CO16294" t="n">
        <x:f>IFERROR(IF(AND(TYPE('Workbook_Formula_Guard'!C1747)=TYPE(CN16294),ISBLANK('Workbook_Formula_Guard'!C1747)=ISBLANK(CN16294),EXACT('Workbook_Formula_Guard'!C1747,CN16294)),0,1),1)</x:f>
        <x:v>0</x:v>
      </x:c>
    </x:row>
    <x:row r="16295">
      <x:c r="CL16295" t="str">
        <x:v>Workbook_Formula_Guard</x:v>
      </x:c>
      <x:c r="CM16295" t="str">
        <x:v>A1748</x:v>
      </x:c>
      <x:c r="CN16295" t="str">
        <x:v>Contribution_Analysis</x:v>
      </x:c>
      <x:c r="CO16295" t="n">
        <x:f>IFERROR(IF(AND(TYPE('Workbook_Formula_Guard'!A1748)=TYPE(CN16295),ISBLANK('Workbook_Formula_Guard'!A1748)=ISBLANK(CN16295),EXACT('Workbook_Formula_Guard'!A1748,CN16295)),0,1),1)</x:f>
        <x:v>0</x:v>
      </x:c>
    </x:row>
    <x:row r="16296">
      <x:c r="CL16296" t="str">
        <x:v>Workbook_Formula_Guard</x:v>
      </x:c>
      <x:c r="CM16296" t="str">
        <x:v>B1748</x:v>
      </x:c>
      <x:c r="CN16296" t="str">
        <x:v>I23</x:v>
      </x:c>
      <x:c r="CO16296" t="n">
        <x:f>IFERROR(IF(AND(TYPE('Workbook_Formula_Guard'!B1748)=TYPE(CN16296),ISBLANK('Workbook_Formula_Guard'!B1748)=ISBLANK(CN16296),EXACT('Workbook_Formula_Guard'!B1748,CN16296)),0,1),1)</x:f>
        <x:v>0</x:v>
      </x:c>
    </x:row>
    <x:row r="16297">
      <x:c r="CL16297" t="str">
        <x:v>Workbook_Formula_Guard</x:v>
      </x:c>
      <x:c r="CM16297" t="str">
        <x:v>C1748</x:v>
      </x:c>
      <x:c r="CN16297" t="inlineStr">
        <x:is>
          <x:t xml:space="preserve">F:=IFERROR(IF(COUNTIF(B23:H23,"INVALID_INPUT")&gt;0,"INVALID_INPUT",IF(COUNT(B23:H23)=7,SUM(B23:H23),"UNKNOWN_IMPACT")),"INVALID_INPUT")</x:t>
        </x:is>
      </x:c>
      <x:c r="CO16297" t="n">
        <x:f>IFERROR(IF(AND(TYPE('Workbook_Formula_Guard'!C1748)=TYPE(CN16297),ISBLANK('Workbook_Formula_Guard'!C1748)=ISBLANK(CN16297),EXACT('Workbook_Formula_Guard'!C1748,CN16297)),0,1),1)</x:f>
        <x:v>0</x:v>
      </x:c>
    </x:row>
    <x:row r="16298">
      <x:c r="CL16298" t="str">
        <x:v>Workbook_Formula_Guard</x:v>
      </x:c>
      <x:c r="CM16298" t="str">
        <x:v>A1749</x:v>
      </x:c>
      <x:c r="CN16298" t="str">
        <x:v>Contribution_Analysis</x:v>
      </x:c>
      <x:c r="CO16298" t="n">
        <x:f>IFERROR(IF(AND(TYPE('Workbook_Formula_Guard'!A1749)=TYPE(CN16298),ISBLANK('Workbook_Formula_Guard'!A1749)=ISBLANK(CN16298),EXACT('Workbook_Formula_Guard'!A1749,CN16298)),0,1),1)</x:f>
        <x:v>0</x:v>
      </x:c>
    </x:row>
    <x:row r="16299">
      <x:c r="CL16299" t="str">
        <x:v>Workbook_Formula_Guard</x:v>
      </x:c>
      <x:c r="CM16299" t="str">
        <x:v>B1749</x:v>
      </x:c>
      <x:c r="CN16299" t="str">
        <x:v>B24</x:v>
      </x:c>
      <x:c r="CO16299" t="n">
        <x:f>IFERROR(IF(AND(TYPE('Workbook_Formula_Guard'!B1749)=TYPE(CN16299),ISBLANK('Workbook_Formula_Guard'!B1749)=ISBLANK(CN16299),EXACT('Workbook_Formula_Guard'!B1749,CN16299)),0,1),1)</x:f>
        <x:v>0</x:v>
      </x:c>
    </x:row>
    <x:row r="16300">
      <x:c r="CL16300" t="str">
        <x:v>Workbook_Formula_Guard</x:v>
      </x:c>
      <x:c r="CM16300" t="str">
        <x:v>C1749</x:v>
      </x:c>
      <x:c r="CN16300" t="inlineStr">
        <x:is>
          <x:t xml:space="preserve">F:=IFERROR(IF(I_prop!B20="INVALID_INPUT","INVALID_INPUT",IF(ISNUMBER(I_prop!B20),IF($B$3&gt;0,I_prop!B20*PLSS_Local_Scope!$E$14*Parameters!$B$48/$B$3,"RLS_NO_ACTIVE_MASS"),"UNKNOWN_IMPACT")),"INVALID_INPUT")</x:t>
        </x:is>
      </x:c>
      <x:c r="CO16300" t="n">
        <x:f>IFERROR(IF(AND(TYPE('Workbook_Formula_Guard'!C1749)=TYPE(CN16300),ISBLANK('Workbook_Formula_Guard'!C1749)=ISBLANK(CN16300),EXACT('Workbook_Formula_Guard'!C1749,CN16300)),0,1),1)</x:f>
        <x:v>0</x:v>
      </x:c>
    </x:row>
    <x:row r="16301">
      <x:c r="CL16301" t="str">
        <x:v>Workbook_Formula_Guard</x:v>
      </x:c>
      <x:c r="CM16301" t="str">
        <x:v>A1750</x:v>
      </x:c>
      <x:c r="CN16301" t="str">
        <x:v>Contribution_Analysis</x:v>
      </x:c>
      <x:c r="CO16301" t="n">
        <x:f>IFERROR(IF(AND(TYPE('Workbook_Formula_Guard'!A1750)=TYPE(CN16301),ISBLANK('Workbook_Formula_Guard'!A1750)=ISBLANK(CN16301),EXACT('Workbook_Formula_Guard'!A1750,CN16301)),0,1),1)</x:f>
        <x:v>0</x:v>
      </x:c>
    </x:row>
    <x:row r="16302">
      <x:c r="CL16302" t="str">
        <x:v>Workbook_Formula_Guard</x:v>
      </x:c>
      <x:c r="CM16302" t="str">
        <x:v>B1750</x:v>
      </x:c>
      <x:c r="CN16302" t="str">
        <x:v>C24</x:v>
      </x:c>
      <x:c r="CO16302" t="n">
        <x:f>IFERROR(IF(AND(TYPE('Workbook_Formula_Guard'!B1750)=TYPE(CN16302),ISBLANK('Workbook_Formula_Guard'!B1750)=ISBLANK(CN16302),EXACT('Workbook_Formula_Guard'!B1750,CN16302)),0,1),1)</x:f>
        <x:v>0</x:v>
      </x:c>
    </x:row>
    <x:row r="16303">
      <x:c r="CL16303" t="str">
        <x:v>Workbook_Formula_Guard</x:v>
      </x:c>
      <x:c r="CM16303" t="str">
        <x:v>C1750</x:v>
      </x:c>
      <x:c r="CN16303" t="inlineStr">
        <x:is>
          <x:t xml:space="preserve">F:=IFERROR(IF(I_prop!C20="INVALID_INPUT","INVALID_INPUT",IF(ISNUMBER(I_prop!C20),IF($B$3&gt;0,I_prop!C20*PLSS_Local_Scope!$E$14*Parameters!$B$49/$B$3,"RLS_NO_ACTIVE_MASS"),"UNKNOWN_IMPACT")),"INVALID_INPUT")</x:t>
        </x:is>
      </x:c>
      <x:c r="CO16303" t="n">
        <x:f>IFERROR(IF(AND(TYPE('Workbook_Formula_Guard'!C1750)=TYPE(CN16303),ISBLANK('Workbook_Formula_Guard'!C1750)=ISBLANK(CN16303),EXACT('Workbook_Formula_Guard'!C1750,CN16303)),0,1),1)</x:f>
        <x:v>0</x:v>
      </x:c>
    </x:row>
    <x:row r="16304">
      <x:c r="CL16304" t="str">
        <x:v>Workbook_Formula_Guard</x:v>
      </x:c>
      <x:c r="CM16304" t="str">
        <x:v>A1751</x:v>
      </x:c>
      <x:c r="CN16304" t="str">
        <x:v>Contribution_Analysis</x:v>
      </x:c>
      <x:c r="CO16304" t="n">
        <x:f>IFERROR(IF(AND(TYPE('Workbook_Formula_Guard'!A1751)=TYPE(CN16304),ISBLANK('Workbook_Formula_Guard'!A1751)=ISBLANK(CN16304),EXACT('Workbook_Formula_Guard'!A1751,CN16304)),0,1),1)</x:f>
        <x:v>0</x:v>
      </x:c>
    </x:row>
    <x:row r="16305">
      <x:c r="CL16305" t="str">
        <x:v>Workbook_Formula_Guard</x:v>
      </x:c>
      <x:c r="CM16305" t="str">
        <x:v>B1751</x:v>
      </x:c>
      <x:c r="CN16305" t="str">
        <x:v>D24</x:v>
      </x:c>
      <x:c r="CO16305" t="n">
        <x:f>IFERROR(IF(AND(TYPE('Workbook_Formula_Guard'!B1751)=TYPE(CN16305),ISBLANK('Workbook_Formula_Guard'!B1751)=ISBLANK(CN16305),EXACT('Workbook_Formula_Guard'!B1751,CN16305)),0,1),1)</x:f>
        <x:v>0</x:v>
      </x:c>
    </x:row>
    <x:row r="16306">
      <x:c r="CL16306" t="str">
        <x:v>Workbook_Formula_Guard</x:v>
      </x:c>
      <x:c r="CM16306" t="str">
        <x:v>C1751</x:v>
      </x:c>
      <x:c r="CN16306" t="inlineStr">
        <x:is>
          <x:t xml:space="preserve">F:=IFERROR(IF(I_prop!D20="INVALID_INPUT","INVALID_INPUT",IF(ISNUMBER(I_prop!D20),IF($B$3&gt;0,I_prop!D20*PLSS_Local_Scope!$E$14*Parameters!$B$50/$B$3,"RLS_NO_ACTIVE_MASS"),"UNKNOWN_IMPACT")),"INVALID_INPUT")</x:t>
        </x:is>
      </x:c>
      <x:c r="CO16306" t="n">
        <x:f>IFERROR(IF(AND(TYPE('Workbook_Formula_Guard'!C1751)=TYPE(CN16306),ISBLANK('Workbook_Formula_Guard'!C1751)=ISBLANK(CN16306),EXACT('Workbook_Formula_Guard'!C1751,CN16306)),0,1),1)</x:f>
        <x:v>0</x:v>
      </x:c>
    </x:row>
    <x:row r="16307">
      <x:c r="CL16307" t="str">
        <x:v>Workbook_Formula_Guard</x:v>
      </x:c>
      <x:c r="CM16307" t="str">
        <x:v>A1752</x:v>
      </x:c>
      <x:c r="CN16307" t="str">
        <x:v>Contribution_Analysis</x:v>
      </x:c>
      <x:c r="CO16307" t="n">
        <x:f>IFERROR(IF(AND(TYPE('Workbook_Formula_Guard'!A1752)=TYPE(CN16307),ISBLANK('Workbook_Formula_Guard'!A1752)=ISBLANK(CN16307),EXACT('Workbook_Formula_Guard'!A1752,CN16307)),0,1),1)</x:f>
        <x:v>0</x:v>
      </x:c>
    </x:row>
    <x:row r="16308">
      <x:c r="CL16308" t="str">
        <x:v>Workbook_Formula_Guard</x:v>
      </x:c>
      <x:c r="CM16308" t="str">
        <x:v>B1752</x:v>
      </x:c>
      <x:c r="CN16308" t="str">
        <x:v>E24</x:v>
      </x:c>
      <x:c r="CO16308" t="n">
        <x:f>IFERROR(IF(AND(TYPE('Workbook_Formula_Guard'!B1752)=TYPE(CN16308),ISBLANK('Workbook_Formula_Guard'!B1752)=ISBLANK(CN16308),EXACT('Workbook_Formula_Guard'!B1752,CN16308)),0,1),1)</x:f>
        <x:v>0</x:v>
      </x:c>
    </x:row>
    <x:row r="16309">
      <x:c r="CL16309" t="str">
        <x:v>Workbook_Formula_Guard</x:v>
      </x:c>
      <x:c r="CM16309" t="str">
        <x:v>C1752</x:v>
      </x:c>
      <x:c r="CN16309" t="inlineStr">
        <x:is>
          <x:t xml:space="preserve">F:=IFERROR(IF(I_prop!E20="INVALID_INPUT","INVALID_INPUT",IF(ISNUMBER(I_prop!E20),IF($B$3&gt;0,I_prop!E20*PLSS_Local_Scope!$E$14*Parameters!$B$51/$B$3,"RLS_NO_ACTIVE_MASS"),"UNKNOWN_IMPACT")),"INVALID_INPUT")</x:t>
        </x:is>
      </x:c>
      <x:c r="CO16309" t="n">
        <x:f>IFERROR(IF(AND(TYPE('Workbook_Formula_Guard'!C1752)=TYPE(CN16309),ISBLANK('Workbook_Formula_Guard'!C1752)=ISBLANK(CN16309),EXACT('Workbook_Formula_Guard'!C1752,CN16309)),0,1),1)</x:f>
        <x:v>0</x:v>
      </x:c>
    </x:row>
    <x:row r="16310">
      <x:c r="CL16310" t="str">
        <x:v>Workbook_Formula_Guard</x:v>
      </x:c>
      <x:c r="CM16310" t="str">
        <x:v>A1753</x:v>
      </x:c>
      <x:c r="CN16310" t="str">
        <x:v>Contribution_Analysis</x:v>
      </x:c>
      <x:c r="CO16310" t="n">
        <x:f>IFERROR(IF(AND(TYPE('Workbook_Formula_Guard'!A1753)=TYPE(CN16310),ISBLANK('Workbook_Formula_Guard'!A1753)=ISBLANK(CN16310),EXACT('Workbook_Formula_Guard'!A1753,CN16310)),0,1),1)</x:f>
        <x:v>0</x:v>
      </x:c>
    </x:row>
    <x:row r="16311">
      <x:c r="CL16311" t="str">
        <x:v>Workbook_Formula_Guard</x:v>
      </x:c>
      <x:c r="CM16311" t="str">
        <x:v>B1753</x:v>
      </x:c>
      <x:c r="CN16311" t="str">
        <x:v>F24</x:v>
      </x:c>
      <x:c r="CO16311" t="n">
        <x:f>IFERROR(IF(AND(TYPE('Workbook_Formula_Guard'!B1753)=TYPE(CN16311),ISBLANK('Workbook_Formula_Guard'!B1753)=ISBLANK(CN16311),EXACT('Workbook_Formula_Guard'!B1753,CN16311)),0,1),1)</x:f>
        <x:v>0</x:v>
      </x:c>
    </x:row>
    <x:row r="16312">
      <x:c r="CL16312" t="str">
        <x:v>Workbook_Formula_Guard</x:v>
      </x:c>
      <x:c r="CM16312" t="str">
        <x:v>C1753</x:v>
      </x:c>
      <x:c r="CN16312" t="inlineStr">
        <x:is>
          <x:t xml:space="preserve">F:=IFERROR(IF(I_prop!F20="INVALID_INPUT","INVALID_INPUT",IF(ISNUMBER(I_prop!F20),IF($B$3&gt;0,I_prop!F20*PLSS_Local_Scope!$E$14*Parameters!$B$52/$B$3,"RLS_NO_ACTIVE_MASS"),"UNKNOWN_IMPACT")),"INVALID_INPUT")</x:t>
        </x:is>
      </x:c>
      <x:c r="CO16312" t="n">
        <x:f>IFERROR(IF(AND(TYPE('Workbook_Formula_Guard'!C1753)=TYPE(CN16312),ISBLANK('Workbook_Formula_Guard'!C1753)=ISBLANK(CN16312),EXACT('Workbook_Formula_Guard'!C1753,CN16312)),0,1),1)</x:f>
        <x:v>0</x:v>
      </x:c>
    </x:row>
    <x:row r="16313">
      <x:c r="CL16313" t="str">
        <x:v>Workbook_Formula_Guard</x:v>
      </x:c>
      <x:c r="CM16313" t="str">
        <x:v>A1754</x:v>
      </x:c>
      <x:c r="CN16313" t="str">
        <x:v>Contribution_Analysis</x:v>
      </x:c>
      <x:c r="CO16313" t="n">
        <x:f>IFERROR(IF(AND(TYPE('Workbook_Formula_Guard'!A1754)=TYPE(CN16313),ISBLANK('Workbook_Formula_Guard'!A1754)=ISBLANK(CN16313),EXACT('Workbook_Formula_Guard'!A1754,CN16313)),0,1),1)</x:f>
        <x:v>0</x:v>
      </x:c>
    </x:row>
    <x:row r="16314">
      <x:c r="CL16314" t="str">
        <x:v>Workbook_Formula_Guard</x:v>
      </x:c>
      <x:c r="CM16314" t="str">
        <x:v>B1754</x:v>
      </x:c>
      <x:c r="CN16314" t="str">
        <x:v>G24</x:v>
      </x:c>
      <x:c r="CO16314" t="n">
        <x:f>IFERROR(IF(AND(TYPE('Workbook_Formula_Guard'!B1754)=TYPE(CN16314),ISBLANK('Workbook_Formula_Guard'!B1754)=ISBLANK(CN16314),EXACT('Workbook_Formula_Guard'!B1754,CN16314)),0,1),1)</x:f>
        <x:v>0</x:v>
      </x:c>
    </x:row>
    <x:row r="16315">
      <x:c r="CL16315" t="str">
        <x:v>Workbook_Formula_Guard</x:v>
      </x:c>
      <x:c r="CM16315" t="str">
        <x:v>C1754</x:v>
      </x:c>
      <x:c r="CN16315" t="inlineStr">
        <x:is>
          <x:t xml:space="preserve">F:=IFERROR(IF(I_prop!G20="INVALID_INPUT","INVALID_INPUT",IF(ISNUMBER(I_prop!G20),IF($B$3&gt;0,I_prop!G20*PLSS_Local_Scope!$E$14*Parameters!$B$53/$B$3,"RLS_NO_ACTIVE_MASS"),"UNKNOWN_IMPACT")),"INVALID_INPUT")</x:t>
        </x:is>
      </x:c>
      <x:c r="CO16315" t="n">
        <x:f>IFERROR(IF(AND(TYPE('Workbook_Formula_Guard'!C1754)=TYPE(CN16315),ISBLANK('Workbook_Formula_Guard'!C1754)=ISBLANK(CN16315),EXACT('Workbook_Formula_Guard'!C1754,CN16315)),0,1),1)</x:f>
        <x:v>0</x:v>
      </x:c>
    </x:row>
    <x:row r="16316">
      <x:c r="CL16316" t="str">
        <x:v>Workbook_Formula_Guard</x:v>
      </x:c>
      <x:c r="CM16316" t="str">
        <x:v>A1755</x:v>
      </x:c>
      <x:c r="CN16316" t="str">
        <x:v>Contribution_Analysis</x:v>
      </x:c>
      <x:c r="CO16316" t="n">
        <x:f>IFERROR(IF(AND(TYPE('Workbook_Formula_Guard'!A1755)=TYPE(CN16316),ISBLANK('Workbook_Formula_Guard'!A1755)=ISBLANK(CN16316),EXACT('Workbook_Formula_Guard'!A1755,CN16316)),0,1),1)</x:f>
        <x:v>0</x:v>
      </x:c>
    </x:row>
    <x:row r="16317">
      <x:c r="CL16317" t="str">
        <x:v>Workbook_Formula_Guard</x:v>
      </x:c>
      <x:c r="CM16317" t="str">
        <x:v>B1755</x:v>
      </x:c>
      <x:c r="CN16317" t="str">
        <x:v>H24</x:v>
      </x:c>
      <x:c r="CO16317" t="n">
        <x:f>IFERROR(IF(AND(TYPE('Workbook_Formula_Guard'!B1755)=TYPE(CN16317),ISBLANK('Workbook_Formula_Guard'!B1755)=ISBLANK(CN16317),EXACT('Workbook_Formula_Guard'!B1755,CN16317)),0,1),1)</x:f>
        <x:v>0</x:v>
      </x:c>
    </x:row>
    <x:row r="16318">
      <x:c r="CL16318" t="str">
        <x:v>Workbook_Formula_Guard</x:v>
      </x:c>
      <x:c r="CM16318" t="str">
        <x:v>C1755</x:v>
      </x:c>
      <x:c r="CN16318" t="inlineStr">
        <x:is>
          <x:t xml:space="preserve">F:=IFERROR(IF(I_prop!H20="INVALID_INPUT","INVALID_INPUT",IF(ISNUMBER(I_prop!H20),IF($B$3&gt;0,I_prop!H20*PLSS_Local_Scope!$E$14*Parameters!$B$54/$B$3,"RLS_NO_ACTIVE_MASS"),"UNKNOWN_IMPACT")),"INVALID_INPUT")</x:t>
        </x:is>
      </x:c>
      <x:c r="CO16318" t="n">
        <x:f>IFERROR(IF(AND(TYPE('Workbook_Formula_Guard'!C1755)=TYPE(CN16318),ISBLANK('Workbook_Formula_Guard'!C1755)=ISBLANK(CN16318),EXACT('Workbook_Formula_Guard'!C1755,CN16318)),0,1),1)</x:f>
        <x:v>0</x:v>
      </x:c>
    </x:row>
    <x:row r="16319">
      <x:c r="CL16319" t="str">
        <x:v>Workbook_Formula_Guard</x:v>
      </x:c>
      <x:c r="CM16319" t="str">
        <x:v>A1756</x:v>
      </x:c>
      <x:c r="CN16319" t="str">
        <x:v>Contribution_Analysis</x:v>
      </x:c>
      <x:c r="CO16319" t="n">
        <x:f>IFERROR(IF(AND(TYPE('Workbook_Formula_Guard'!A1756)=TYPE(CN16319),ISBLANK('Workbook_Formula_Guard'!A1756)=ISBLANK(CN16319),EXACT('Workbook_Formula_Guard'!A1756,CN16319)),0,1),1)</x:f>
        <x:v>0</x:v>
      </x:c>
    </x:row>
    <x:row r="16320">
      <x:c r="CL16320" t="str">
        <x:v>Workbook_Formula_Guard</x:v>
      </x:c>
      <x:c r="CM16320" t="str">
        <x:v>B1756</x:v>
      </x:c>
      <x:c r="CN16320" t="str">
        <x:v>I24</x:v>
      </x:c>
      <x:c r="CO16320" t="n">
        <x:f>IFERROR(IF(AND(TYPE('Workbook_Formula_Guard'!B1756)=TYPE(CN16320),ISBLANK('Workbook_Formula_Guard'!B1756)=ISBLANK(CN16320),EXACT('Workbook_Formula_Guard'!B1756,CN16320)),0,1),1)</x:f>
        <x:v>0</x:v>
      </x:c>
    </x:row>
    <x:row r="16321">
      <x:c r="CL16321" t="str">
        <x:v>Workbook_Formula_Guard</x:v>
      </x:c>
      <x:c r="CM16321" t="str">
        <x:v>C1756</x:v>
      </x:c>
      <x:c r="CN16321" t="inlineStr">
        <x:is>
          <x:t xml:space="preserve">F:=IFERROR(IF(COUNTIF(B24:H24,"INVALID_INPUT")&gt;0,"INVALID_INPUT",IF(COUNT(B24:H24)=7,SUM(B24:H24),"UNKNOWN_IMPACT")),"INVALID_INPUT")</x:t>
        </x:is>
      </x:c>
      <x:c r="CO16321" t="n">
        <x:f>IFERROR(IF(AND(TYPE('Workbook_Formula_Guard'!C1756)=TYPE(CN16321),ISBLANK('Workbook_Formula_Guard'!C1756)=ISBLANK(CN16321),EXACT('Workbook_Formula_Guard'!C1756,CN16321)),0,1),1)</x:f>
        <x:v>0</x:v>
      </x:c>
    </x:row>
    <x:row r="16322">
      <x:c r="CL16322" t="str">
        <x:v>Workbook_Formula_Guard</x:v>
      </x:c>
      <x:c r="CM16322" t="str">
        <x:v>A1757</x:v>
      </x:c>
      <x:c r="CN16322" t="str">
        <x:v>Contribution_Analysis</x:v>
      </x:c>
      <x:c r="CO16322" t="n">
        <x:f>IFERROR(IF(AND(TYPE('Workbook_Formula_Guard'!A1757)=TYPE(CN16322),ISBLANK('Workbook_Formula_Guard'!A1757)=ISBLANK(CN16322),EXACT('Workbook_Formula_Guard'!A1757,CN16322)),0,1),1)</x:f>
        <x:v>0</x:v>
      </x:c>
    </x:row>
    <x:row r="16323">
      <x:c r="CL16323" t="str">
        <x:v>Workbook_Formula_Guard</x:v>
      </x:c>
      <x:c r="CM16323" t="str">
        <x:v>B1757</x:v>
      </x:c>
      <x:c r="CN16323" t="str">
        <x:v>B25</x:v>
      </x:c>
      <x:c r="CO16323" t="n">
        <x:f>IFERROR(IF(AND(TYPE('Workbook_Formula_Guard'!B1757)=TYPE(CN16323),ISBLANK('Workbook_Formula_Guard'!B1757)=ISBLANK(CN16323),EXACT('Workbook_Formula_Guard'!B1757,CN16323)),0,1),1)</x:f>
        <x:v>0</x:v>
      </x:c>
    </x:row>
    <x:row r="16324">
      <x:c r="CL16324" t="str">
        <x:v>Workbook_Formula_Guard</x:v>
      </x:c>
      <x:c r="CM16324" t="str">
        <x:v>C1757</x:v>
      </x:c>
      <x:c r="CN16324" t="inlineStr">
        <x:is>
          <x:t xml:space="preserve">F:=IFERROR(IF(I_prop!B21="INVALID_INPUT","INVALID_INPUT",IF(ISNUMBER(I_prop!B21),IF($B$3&gt;0,I_prop!B21*PLSS_Local_Scope!$E$15*Parameters!$B$48/$B$3,"RLS_NO_ACTIVE_MASS"),"UNKNOWN_IMPACT")),"INVALID_INPUT")</x:t>
        </x:is>
      </x:c>
      <x:c r="CO16324" t="n">
        <x:f>IFERROR(IF(AND(TYPE('Workbook_Formula_Guard'!C1757)=TYPE(CN16324),ISBLANK('Workbook_Formula_Guard'!C1757)=ISBLANK(CN16324),EXACT('Workbook_Formula_Guard'!C1757,CN16324)),0,1),1)</x:f>
        <x:v>0</x:v>
      </x:c>
    </x:row>
    <x:row r="16325">
      <x:c r="CL16325" t="str">
        <x:v>Workbook_Formula_Guard</x:v>
      </x:c>
      <x:c r="CM16325" t="str">
        <x:v>A1758</x:v>
      </x:c>
      <x:c r="CN16325" t="str">
        <x:v>Contribution_Analysis</x:v>
      </x:c>
      <x:c r="CO16325" t="n">
        <x:f>IFERROR(IF(AND(TYPE('Workbook_Formula_Guard'!A1758)=TYPE(CN16325),ISBLANK('Workbook_Formula_Guard'!A1758)=ISBLANK(CN16325),EXACT('Workbook_Formula_Guard'!A1758,CN16325)),0,1),1)</x:f>
        <x:v>0</x:v>
      </x:c>
    </x:row>
    <x:row r="16326">
      <x:c r="CL16326" t="str">
        <x:v>Workbook_Formula_Guard</x:v>
      </x:c>
      <x:c r="CM16326" t="str">
        <x:v>B1758</x:v>
      </x:c>
      <x:c r="CN16326" t="str">
        <x:v>C25</x:v>
      </x:c>
      <x:c r="CO16326" t="n">
        <x:f>IFERROR(IF(AND(TYPE('Workbook_Formula_Guard'!B1758)=TYPE(CN16326),ISBLANK('Workbook_Formula_Guard'!B1758)=ISBLANK(CN16326),EXACT('Workbook_Formula_Guard'!B1758,CN16326)),0,1),1)</x:f>
        <x:v>0</x:v>
      </x:c>
    </x:row>
    <x:row r="16327">
      <x:c r="CL16327" t="str">
        <x:v>Workbook_Formula_Guard</x:v>
      </x:c>
      <x:c r="CM16327" t="str">
        <x:v>C1758</x:v>
      </x:c>
      <x:c r="CN16327" t="inlineStr">
        <x:is>
          <x:t xml:space="preserve">F:=IFERROR(IF(I_prop!C21="INVALID_INPUT","INVALID_INPUT",IF(ISNUMBER(I_prop!C21),IF($B$3&gt;0,I_prop!C21*PLSS_Local_Scope!$E$15*Parameters!$B$49/$B$3,"RLS_NO_ACTIVE_MASS"),"UNKNOWN_IMPACT")),"INVALID_INPUT")</x:t>
        </x:is>
      </x:c>
      <x:c r="CO16327" t="n">
        <x:f>IFERROR(IF(AND(TYPE('Workbook_Formula_Guard'!C1758)=TYPE(CN16327),ISBLANK('Workbook_Formula_Guard'!C1758)=ISBLANK(CN16327),EXACT('Workbook_Formula_Guard'!C1758,CN16327)),0,1),1)</x:f>
        <x:v>0</x:v>
      </x:c>
    </x:row>
    <x:row r="16328">
      <x:c r="CL16328" t="str">
        <x:v>Workbook_Formula_Guard</x:v>
      </x:c>
      <x:c r="CM16328" t="str">
        <x:v>A1759</x:v>
      </x:c>
      <x:c r="CN16328" t="str">
        <x:v>Contribution_Analysis</x:v>
      </x:c>
      <x:c r="CO16328" t="n">
        <x:f>IFERROR(IF(AND(TYPE('Workbook_Formula_Guard'!A1759)=TYPE(CN16328),ISBLANK('Workbook_Formula_Guard'!A1759)=ISBLANK(CN16328),EXACT('Workbook_Formula_Guard'!A1759,CN16328)),0,1),1)</x:f>
        <x:v>0</x:v>
      </x:c>
    </x:row>
    <x:row r="16329">
      <x:c r="CL16329" t="str">
        <x:v>Workbook_Formula_Guard</x:v>
      </x:c>
      <x:c r="CM16329" t="str">
        <x:v>B1759</x:v>
      </x:c>
      <x:c r="CN16329" t="str">
        <x:v>D25</x:v>
      </x:c>
      <x:c r="CO16329" t="n">
        <x:f>IFERROR(IF(AND(TYPE('Workbook_Formula_Guard'!B1759)=TYPE(CN16329),ISBLANK('Workbook_Formula_Guard'!B1759)=ISBLANK(CN16329),EXACT('Workbook_Formula_Guard'!B1759,CN16329)),0,1),1)</x:f>
        <x:v>0</x:v>
      </x:c>
    </x:row>
    <x:row r="16330">
      <x:c r="CL16330" t="str">
        <x:v>Workbook_Formula_Guard</x:v>
      </x:c>
      <x:c r="CM16330" t="str">
        <x:v>C1759</x:v>
      </x:c>
      <x:c r="CN16330" t="inlineStr">
        <x:is>
          <x:t xml:space="preserve">F:=IFERROR(IF(I_prop!D21="INVALID_INPUT","INVALID_INPUT",IF(ISNUMBER(I_prop!D21),IF($B$3&gt;0,I_prop!D21*PLSS_Local_Scope!$E$15*Parameters!$B$50/$B$3,"RLS_NO_ACTIVE_MASS"),"UNKNOWN_IMPACT")),"INVALID_INPUT")</x:t>
        </x:is>
      </x:c>
      <x:c r="CO16330" t="n">
        <x:f>IFERROR(IF(AND(TYPE('Workbook_Formula_Guard'!C1759)=TYPE(CN16330),ISBLANK('Workbook_Formula_Guard'!C1759)=ISBLANK(CN16330),EXACT('Workbook_Formula_Guard'!C1759,CN16330)),0,1),1)</x:f>
        <x:v>0</x:v>
      </x:c>
    </x:row>
    <x:row r="16331">
      <x:c r="CL16331" t="str">
        <x:v>Workbook_Formula_Guard</x:v>
      </x:c>
      <x:c r="CM16331" t="str">
        <x:v>A1760</x:v>
      </x:c>
      <x:c r="CN16331" t="str">
        <x:v>Contribution_Analysis</x:v>
      </x:c>
      <x:c r="CO16331" t="n">
        <x:f>IFERROR(IF(AND(TYPE('Workbook_Formula_Guard'!A1760)=TYPE(CN16331),ISBLANK('Workbook_Formula_Guard'!A1760)=ISBLANK(CN16331),EXACT('Workbook_Formula_Guard'!A1760,CN16331)),0,1),1)</x:f>
        <x:v>0</x:v>
      </x:c>
    </x:row>
    <x:row r="16332">
      <x:c r="CL16332" t="str">
        <x:v>Workbook_Formula_Guard</x:v>
      </x:c>
      <x:c r="CM16332" t="str">
        <x:v>B1760</x:v>
      </x:c>
      <x:c r="CN16332" t="str">
        <x:v>E25</x:v>
      </x:c>
      <x:c r="CO16332" t="n">
        <x:f>IFERROR(IF(AND(TYPE('Workbook_Formula_Guard'!B1760)=TYPE(CN16332),ISBLANK('Workbook_Formula_Guard'!B1760)=ISBLANK(CN16332),EXACT('Workbook_Formula_Guard'!B1760,CN16332)),0,1),1)</x:f>
        <x:v>0</x:v>
      </x:c>
    </x:row>
    <x:row r="16333">
      <x:c r="CL16333" t="str">
        <x:v>Workbook_Formula_Guard</x:v>
      </x:c>
      <x:c r="CM16333" t="str">
        <x:v>C1760</x:v>
      </x:c>
      <x:c r="CN16333" t="inlineStr">
        <x:is>
          <x:t xml:space="preserve">F:=IFERROR(IF(I_prop!E21="INVALID_INPUT","INVALID_INPUT",IF(ISNUMBER(I_prop!E21),IF($B$3&gt;0,I_prop!E21*PLSS_Local_Scope!$E$15*Parameters!$B$51/$B$3,"RLS_NO_ACTIVE_MASS"),"UNKNOWN_IMPACT")),"INVALID_INPUT")</x:t>
        </x:is>
      </x:c>
      <x:c r="CO16333" t="n">
        <x:f>IFERROR(IF(AND(TYPE('Workbook_Formula_Guard'!C1760)=TYPE(CN16333),ISBLANK('Workbook_Formula_Guard'!C1760)=ISBLANK(CN16333),EXACT('Workbook_Formula_Guard'!C1760,CN16333)),0,1),1)</x:f>
        <x:v>0</x:v>
      </x:c>
    </x:row>
    <x:row r="16334">
      <x:c r="CL16334" t="str">
        <x:v>Workbook_Formula_Guard</x:v>
      </x:c>
      <x:c r="CM16334" t="str">
        <x:v>A1761</x:v>
      </x:c>
      <x:c r="CN16334" t="str">
        <x:v>Contribution_Analysis</x:v>
      </x:c>
      <x:c r="CO16334" t="n">
        <x:f>IFERROR(IF(AND(TYPE('Workbook_Formula_Guard'!A1761)=TYPE(CN16334),ISBLANK('Workbook_Formula_Guard'!A1761)=ISBLANK(CN16334),EXACT('Workbook_Formula_Guard'!A1761,CN16334)),0,1),1)</x:f>
        <x:v>0</x:v>
      </x:c>
    </x:row>
    <x:row r="16335">
      <x:c r="CL16335" t="str">
        <x:v>Workbook_Formula_Guard</x:v>
      </x:c>
      <x:c r="CM16335" t="str">
        <x:v>B1761</x:v>
      </x:c>
      <x:c r="CN16335" t="str">
        <x:v>F25</x:v>
      </x:c>
      <x:c r="CO16335" t="n">
        <x:f>IFERROR(IF(AND(TYPE('Workbook_Formula_Guard'!B1761)=TYPE(CN16335),ISBLANK('Workbook_Formula_Guard'!B1761)=ISBLANK(CN16335),EXACT('Workbook_Formula_Guard'!B1761,CN16335)),0,1),1)</x:f>
        <x:v>0</x:v>
      </x:c>
    </x:row>
    <x:row r="16336">
      <x:c r="CL16336" t="str">
        <x:v>Workbook_Formula_Guard</x:v>
      </x:c>
      <x:c r="CM16336" t="str">
        <x:v>C1761</x:v>
      </x:c>
      <x:c r="CN16336" t="inlineStr">
        <x:is>
          <x:t xml:space="preserve">F:=IFERROR(IF(I_prop!F21="INVALID_INPUT","INVALID_INPUT",IF(ISNUMBER(I_prop!F21),IF($B$3&gt;0,I_prop!F21*PLSS_Local_Scope!$E$15*Parameters!$B$52/$B$3,"RLS_NO_ACTIVE_MASS"),"UNKNOWN_IMPACT")),"INVALID_INPUT")</x:t>
        </x:is>
      </x:c>
      <x:c r="CO16336" t="n">
        <x:f>IFERROR(IF(AND(TYPE('Workbook_Formula_Guard'!C1761)=TYPE(CN16336),ISBLANK('Workbook_Formula_Guard'!C1761)=ISBLANK(CN16336),EXACT('Workbook_Formula_Guard'!C1761,CN16336)),0,1),1)</x:f>
        <x:v>0</x:v>
      </x:c>
    </x:row>
    <x:row r="16337">
      <x:c r="CL16337" t="str">
        <x:v>Workbook_Formula_Guard</x:v>
      </x:c>
      <x:c r="CM16337" t="str">
        <x:v>A1762</x:v>
      </x:c>
      <x:c r="CN16337" t="str">
        <x:v>Contribution_Analysis</x:v>
      </x:c>
      <x:c r="CO16337" t="n">
        <x:f>IFERROR(IF(AND(TYPE('Workbook_Formula_Guard'!A1762)=TYPE(CN16337),ISBLANK('Workbook_Formula_Guard'!A1762)=ISBLANK(CN16337),EXACT('Workbook_Formula_Guard'!A1762,CN16337)),0,1),1)</x:f>
        <x:v>0</x:v>
      </x:c>
    </x:row>
    <x:row r="16338">
      <x:c r="CL16338" t="str">
        <x:v>Workbook_Formula_Guard</x:v>
      </x:c>
      <x:c r="CM16338" t="str">
        <x:v>B1762</x:v>
      </x:c>
      <x:c r="CN16338" t="str">
        <x:v>G25</x:v>
      </x:c>
      <x:c r="CO16338" t="n">
        <x:f>IFERROR(IF(AND(TYPE('Workbook_Formula_Guard'!B1762)=TYPE(CN16338),ISBLANK('Workbook_Formula_Guard'!B1762)=ISBLANK(CN16338),EXACT('Workbook_Formula_Guard'!B1762,CN16338)),0,1),1)</x:f>
        <x:v>0</x:v>
      </x:c>
    </x:row>
    <x:row r="16339">
      <x:c r="CL16339" t="str">
        <x:v>Workbook_Formula_Guard</x:v>
      </x:c>
      <x:c r="CM16339" t="str">
        <x:v>C1762</x:v>
      </x:c>
      <x:c r="CN16339" t="inlineStr">
        <x:is>
          <x:t xml:space="preserve">F:=IFERROR(IF(I_prop!G21="INVALID_INPUT","INVALID_INPUT",IF(ISNUMBER(I_prop!G21),IF($B$3&gt;0,I_prop!G21*PLSS_Local_Scope!$E$15*Parameters!$B$53/$B$3,"RLS_NO_ACTIVE_MASS"),"UNKNOWN_IMPACT")),"INVALID_INPUT")</x:t>
        </x:is>
      </x:c>
      <x:c r="CO16339" t="n">
        <x:f>IFERROR(IF(AND(TYPE('Workbook_Formula_Guard'!C1762)=TYPE(CN16339),ISBLANK('Workbook_Formula_Guard'!C1762)=ISBLANK(CN16339),EXACT('Workbook_Formula_Guard'!C1762,CN16339)),0,1),1)</x:f>
        <x:v>0</x:v>
      </x:c>
    </x:row>
    <x:row r="16340">
      <x:c r="CL16340" t="str">
        <x:v>Workbook_Formula_Guard</x:v>
      </x:c>
      <x:c r="CM16340" t="str">
        <x:v>A1763</x:v>
      </x:c>
      <x:c r="CN16340" t="str">
        <x:v>Contribution_Analysis</x:v>
      </x:c>
      <x:c r="CO16340" t="n">
        <x:f>IFERROR(IF(AND(TYPE('Workbook_Formula_Guard'!A1763)=TYPE(CN16340),ISBLANK('Workbook_Formula_Guard'!A1763)=ISBLANK(CN16340),EXACT('Workbook_Formula_Guard'!A1763,CN16340)),0,1),1)</x:f>
        <x:v>0</x:v>
      </x:c>
    </x:row>
    <x:row r="16341">
      <x:c r="CL16341" t="str">
        <x:v>Workbook_Formula_Guard</x:v>
      </x:c>
      <x:c r="CM16341" t="str">
        <x:v>B1763</x:v>
      </x:c>
      <x:c r="CN16341" t="str">
        <x:v>H25</x:v>
      </x:c>
      <x:c r="CO16341" t="n">
        <x:f>IFERROR(IF(AND(TYPE('Workbook_Formula_Guard'!B1763)=TYPE(CN16341),ISBLANK('Workbook_Formula_Guard'!B1763)=ISBLANK(CN16341),EXACT('Workbook_Formula_Guard'!B1763,CN16341)),0,1),1)</x:f>
        <x:v>0</x:v>
      </x:c>
    </x:row>
    <x:row r="16342">
      <x:c r="CL16342" t="str">
        <x:v>Workbook_Formula_Guard</x:v>
      </x:c>
      <x:c r="CM16342" t="str">
        <x:v>C1763</x:v>
      </x:c>
      <x:c r="CN16342" t="inlineStr">
        <x:is>
          <x:t xml:space="preserve">F:=IFERROR(IF(I_prop!H21="INVALID_INPUT","INVALID_INPUT",IF(ISNUMBER(I_prop!H21),IF($B$3&gt;0,I_prop!H21*PLSS_Local_Scope!$E$15*Parameters!$B$54/$B$3,"RLS_NO_ACTIVE_MASS"),"UNKNOWN_IMPACT")),"INVALID_INPUT")</x:t>
        </x:is>
      </x:c>
      <x:c r="CO16342" t="n">
        <x:f>IFERROR(IF(AND(TYPE('Workbook_Formula_Guard'!C1763)=TYPE(CN16342),ISBLANK('Workbook_Formula_Guard'!C1763)=ISBLANK(CN16342),EXACT('Workbook_Formula_Guard'!C1763,CN16342)),0,1),1)</x:f>
        <x:v>0</x:v>
      </x:c>
    </x:row>
    <x:row r="16343">
      <x:c r="CL16343" t="str">
        <x:v>Workbook_Formula_Guard</x:v>
      </x:c>
      <x:c r="CM16343" t="str">
        <x:v>A1764</x:v>
      </x:c>
      <x:c r="CN16343" t="str">
        <x:v>Contribution_Analysis</x:v>
      </x:c>
      <x:c r="CO16343" t="n">
        <x:f>IFERROR(IF(AND(TYPE('Workbook_Formula_Guard'!A1764)=TYPE(CN16343),ISBLANK('Workbook_Formula_Guard'!A1764)=ISBLANK(CN16343),EXACT('Workbook_Formula_Guard'!A1764,CN16343)),0,1),1)</x:f>
        <x:v>0</x:v>
      </x:c>
    </x:row>
    <x:row r="16344">
      <x:c r="CL16344" t="str">
        <x:v>Workbook_Formula_Guard</x:v>
      </x:c>
      <x:c r="CM16344" t="str">
        <x:v>B1764</x:v>
      </x:c>
      <x:c r="CN16344" t="str">
        <x:v>I25</x:v>
      </x:c>
      <x:c r="CO16344" t="n">
        <x:f>IFERROR(IF(AND(TYPE('Workbook_Formula_Guard'!B1764)=TYPE(CN16344),ISBLANK('Workbook_Formula_Guard'!B1764)=ISBLANK(CN16344),EXACT('Workbook_Formula_Guard'!B1764,CN16344)),0,1),1)</x:f>
        <x:v>0</x:v>
      </x:c>
    </x:row>
    <x:row r="16345">
      <x:c r="CL16345" t="str">
        <x:v>Workbook_Formula_Guard</x:v>
      </x:c>
      <x:c r="CM16345" t="str">
        <x:v>C1764</x:v>
      </x:c>
      <x:c r="CN16345" t="inlineStr">
        <x:is>
          <x:t xml:space="preserve">F:=IFERROR(IF(COUNTIF(B25:H25,"INVALID_INPUT")&gt;0,"INVALID_INPUT",IF(COUNT(B25:H25)=7,SUM(B25:H25),"UNKNOWN_IMPACT")),"INVALID_INPUT")</x:t>
        </x:is>
      </x:c>
      <x:c r="CO16345" t="n">
        <x:f>IFERROR(IF(AND(TYPE('Workbook_Formula_Guard'!C1764)=TYPE(CN16345),ISBLANK('Workbook_Formula_Guard'!C1764)=ISBLANK(CN16345),EXACT('Workbook_Formula_Guard'!C1764,CN16345)),0,1),1)</x:f>
        <x:v>0</x:v>
      </x:c>
    </x:row>
    <x:row r="16346">
      <x:c r="CL16346" t="str">
        <x:v>Workbook_Formula_Guard</x:v>
      </x:c>
      <x:c r="CM16346" t="str">
        <x:v>A1765</x:v>
      </x:c>
      <x:c r="CN16346" t="str">
        <x:v>Contribution_Analysis</x:v>
      </x:c>
      <x:c r="CO16346" t="n">
        <x:f>IFERROR(IF(AND(TYPE('Workbook_Formula_Guard'!A1765)=TYPE(CN16346),ISBLANK('Workbook_Formula_Guard'!A1765)=ISBLANK(CN16346),EXACT('Workbook_Formula_Guard'!A1765,CN16346)),0,1),1)</x:f>
        <x:v>0</x:v>
      </x:c>
    </x:row>
    <x:row r="16347">
      <x:c r="CL16347" t="str">
        <x:v>Workbook_Formula_Guard</x:v>
      </x:c>
      <x:c r="CM16347" t="str">
        <x:v>B1765</x:v>
      </x:c>
      <x:c r="CN16347" t="str">
        <x:v>B26</x:v>
      </x:c>
      <x:c r="CO16347" t="n">
        <x:f>IFERROR(IF(AND(TYPE('Workbook_Formula_Guard'!B1765)=TYPE(CN16347),ISBLANK('Workbook_Formula_Guard'!B1765)=ISBLANK(CN16347),EXACT('Workbook_Formula_Guard'!B1765,CN16347)),0,1),1)</x:f>
        <x:v>0</x:v>
      </x:c>
    </x:row>
    <x:row r="16348">
      <x:c r="CL16348" t="str">
        <x:v>Workbook_Formula_Guard</x:v>
      </x:c>
      <x:c r="CM16348" t="str">
        <x:v>C1765</x:v>
      </x:c>
      <x:c r="CN16348" t="inlineStr">
        <x:is>
          <x:t xml:space="preserve">F:=IFERROR(IF(I_prop!B22="INVALID_INPUT","INVALID_INPUT",IF(ISNUMBER(I_prop!B22),IF($B$3&gt;0,I_prop!B22*PLSS_Local_Scope!$E$16*Parameters!$B$48/$B$3,"RLS_NO_ACTIVE_MASS"),"UNKNOWN_IMPACT")),"INVALID_INPUT")</x:t>
        </x:is>
      </x:c>
      <x:c r="CO16348" t="n">
        <x:f>IFERROR(IF(AND(TYPE('Workbook_Formula_Guard'!C1765)=TYPE(CN16348),ISBLANK('Workbook_Formula_Guard'!C1765)=ISBLANK(CN16348),EXACT('Workbook_Formula_Guard'!C1765,CN16348)),0,1),1)</x:f>
        <x:v>0</x:v>
      </x:c>
    </x:row>
    <x:row r="16349">
      <x:c r="CL16349" t="str">
        <x:v>Workbook_Formula_Guard</x:v>
      </x:c>
      <x:c r="CM16349" t="str">
        <x:v>A1766</x:v>
      </x:c>
      <x:c r="CN16349" t="str">
        <x:v>Contribution_Analysis</x:v>
      </x:c>
      <x:c r="CO16349" t="n">
        <x:f>IFERROR(IF(AND(TYPE('Workbook_Formula_Guard'!A1766)=TYPE(CN16349),ISBLANK('Workbook_Formula_Guard'!A1766)=ISBLANK(CN16349),EXACT('Workbook_Formula_Guard'!A1766,CN16349)),0,1),1)</x:f>
        <x:v>0</x:v>
      </x:c>
    </x:row>
    <x:row r="16350">
      <x:c r="CL16350" t="str">
        <x:v>Workbook_Formula_Guard</x:v>
      </x:c>
      <x:c r="CM16350" t="str">
        <x:v>B1766</x:v>
      </x:c>
      <x:c r="CN16350" t="str">
        <x:v>C26</x:v>
      </x:c>
      <x:c r="CO16350" t="n">
        <x:f>IFERROR(IF(AND(TYPE('Workbook_Formula_Guard'!B1766)=TYPE(CN16350),ISBLANK('Workbook_Formula_Guard'!B1766)=ISBLANK(CN16350),EXACT('Workbook_Formula_Guard'!B1766,CN16350)),0,1),1)</x:f>
        <x:v>0</x:v>
      </x:c>
    </x:row>
    <x:row r="16351">
      <x:c r="CL16351" t="str">
        <x:v>Workbook_Formula_Guard</x:v>
      </x:c>
      <x:c r="CM16351" t="str">
        <x:v>C1766</x:v>
      </x:c>
      <x:c r="CN16351" t="inlineStr">
        <x:is>
          <x:t xml:space="preserve">F:=IFERROR(IF(I_prop!C22="INVALID_INPUT","INVALID_INPUT",IF(ISNUMBER(I_prop!C22),IF($B$3&gt;0,I_prop!C22*PLSS_Local_Scope!$E$16*Parameters!$B$49/$B$3,"RLS_NO_ACTIVE_MASS"),"UNKNOWN_IMPACT")),"INVALID_INPUT")</x:t>
        </x:is>
      </x:c>
      <x:c r="CO16351" t="n">
        <x:f>IFERROR(IF(AND(TYPE('Workbook_Formula_Guard'!C1766)=TYPE(CN16351),ISBLANK('Workbook_Formula_Guard'!C1766)=ISBLANK(CN16351),EXACT('Workbook_Formula_Guard'!C1766,CN16351)),0,1),1)</x:f>
        <x:v>0</x:v>
      </x:c>
    </x:row>
    <x:row r="16352">
      <x:c r="CL16352" t="str">
        <x:v>Workbook_Formula_Guard</x:v>
      </x:c>
      <x:c r="CM16352" t="str">
        <x:v>A1767</x:v>
      </x:c>
      <x:c r="CN16352" t="str">
        <x:v>Contribution_Analysis</x:v>
      </x:c>
      <x:c r="CO16352" t="n">
        <x:f>IFERROR(IF(AND(TYPE('Workbook_Formula_Guard'!A1767)=TYPE(CN16352),ISBLANK('Workbook_Formula_Guard'!A1767)=ISBLANK(CN16352),EXACT('Workbook_Formula_Guard'!A1767,CN16352)),0,1),1)</x:f>
        <x:v>0</x:v>
      </x:c>
    </x:row>
    <x:row r="16353">
      <x:c r="CL16353" t="str">
        <x:v>Workbook_Formula_Guard</x:v>
      </x:c>
      <x:c r="CM16353" t="str">
        <x:v>B1767</x:v>
      </x:c>
      <x:c r="CN16353" t="str">
        <x:v>D26</x:v>
      </x:c>
      <x:c r="CO16353" t="n">
        <x:f>IFERROR(IF(AND(TYPE('Workbook_Formula_Guard'!B1767)=TYPE(CN16353),ISBLANK('Workbook_Formula_Guard'!B1767)=ISBLANK(CN16353),EXACT('Workbook_Formula_Guard'!B1767,CN16353)),0,1),1)</x:f>
        <x:v>0</x:v>
      </x:c>
    </x:row>
    <x:row r="16354">
      <x:c r="CL16354" t="str">
        <x:v>Workbook_Formula_Guard</x:v>
      </x:c>
      <x:c r="CM16354" t="str">
        <x:v>C1767</x:v>
      </x:c>
      <x:c r="CN16354" t="inlineStr">
        <x:is>
          <x:t xml:space="preserve">F:=IFERROR(IF(I_prop!D22="INVALID_INPUT","INVALID_INPUT",IF(ISNUMBER(I_prop!D22),IF($B$3&gt;0,I_prop!D22*PLSS_Local_Scope!$E$16*Parameters!$B$50/$B$3,"RLS_NO_ACTIVE_MASS"),"UNKNOWN_IMPACT")),"INVALID_INPUT")</x:t>
        </x:is>
      </x:c>
      <x:c r="CO16354" t="n">
        <x:f>IFERROR(IF(AND(TYPE('Workbook_Formula_Guard'!C1767)=TYPE(CN16354),ISBLANK('Workbook_Formula_Guard'!C1767)=ISBLANK(CN16354),EXACT('Workbook_Formula_Guard'!C1767,CN16354)),0,1),1)</x:f>
        <x:v>0</x:v>
      </x:c>
    </x:row>
    <x:row r="16355">
      <x:c r="CL16355" t="str">
        <x:v>Workbook_Formula_Guard</x:v>
      </x:c>
      <x:c r="CM16355" t="str">
        <x:v>A1768</x:v>
      </x:c>
      <x:c r="CN16355" t="str">
        <x:v>Contribution_Analysis</x:v>
      </x:c>
      <x:c r="CO16355" t="n">
        <x:f>IFERROR(IF(AND(TYPE('Workbook_Formula_Guard'!A1768)=TYPE(CN16355),ISBLANK('Workbook_Formula_Guard'!A1768)=ISBLANK(CN16355),EXACT('Workbook_Formula_Guard'!A1768,CN16355)),0,1),1)</x:f>
        <x:v>0</x:v>
      </x:c>
    </x:row>
    <x:row r="16356">
      <x:c r="CL16356" t="str">
        <x:v>Workbook_Formula_Guard</x:v>
      </x:c>
      <x:c r="CM16356" t="str">
        <x:v>B1768</x:v>
      </x:c>
      <x:c r="CN16356" t="str">
        <x:v>E26</x:v>
      </x:c>
      <x:c r="CO16356" t="n">
        <x:f>IFERROR(IF(AND(TYPE('Workbook_Formula_Guard'!B1768)=TYPE(CN16356),ISBLANK('Workbook_Formula_Guard'!B1768)=ISBLANK(CN16356),EXACT('Workbook_Formula_Guard'!B1768,CN16356)),0,1),1)</x:f>
        <x:v>0</x:v>
      </x:c>
    </x:row>
    <x:row r="16357">
      <x:c r="CL16357" t="str">
        <x:v>Workbook_Formula_Guard</x:v>
      </x:c>
      <x:c r="CM16357" t="str">
        <x:v>C1768</x:v>
      </x:c>
      <x:c r="CN16357" t="inlineStr">
        <x:is>
          <x:t xml:space="preserve">F:=IFERROR(IF(I_prop!E22="INVALID_INPUT","INVALID_INPUT",IF(ISNUMBER(I_prop!E22),IF($B$3&gt;0,I_prop!E22*PLSS_Local_Scope!$E$16*Parameters!$B$51/$B$3,"RLS_NO_ACTIVE_MASS"),"UNKNOWN_IMPACT")),"INVALID_INPUT")</x:t>
        </x:is>
      </x:c>
      <x:c r="CO16357" t="n">
        <x:f>IFERROR(IF(AND(TYPE('Workbook_Formula_Guard'!C1768)=TYPE(CN16357),ISBLANK('Workbook_Formula_Guard'!C1768)=ISBLANK(CN16357),EXACT('Workbook_Formula_Guard'!C1768,CN16357)),0,1),1)</x:f>
        <x:v>0</x:v>
      </x:c>
    </x:row>
    <x:row r="16358">
      <x:c r="CL16358" t="str">
        <x:v>Workbook_Formula_Guard</x:v>
      </x:c>
      <x:c r="CM16358" t="str">
        <x:v>A1769</x:v>
      </x:c>
      <x:c r="CN16358" t="str">
        <x:v>Contribution_Analysis</x:v>
      </x:c>
      <x:c r="CO16358" t="n">
        <x:f>IFERROR(IF(AND(TYPE('Workbook_Formula_Guard'!A1769)=TYPE(CN16358),ISBLANK('Workbook_Formula_Guard'!A1769)=ISBLANK(CN16358),EXACT('Workbook_Formula_Guard'!A1769,CN16358)),0,1),1)</x:f>
        <x:v>0</x:v>
      </x:c>
    </x:row>
    <x:row r="16359">
      <x:c r="CL16359" t="str">
        <x:v>Workbook_Formula_Guard</x:v>
      </x:c>
      <x:c r="CM16359" t="str">
        <x:v>B1769</x:v>
      </x:c>
      <x:c r="CN16359" t="str">
        <x:v>F26</x:v>
      </x:c>
      <x:c r="CO16359" t="n">
        <x:f>IFERROR(IF(AND(TYPE('Workbook_Formula_Guard'!B1769)=TYPE(CN16359),ISBLANK('Workbook_Formula_Guard'!B1769)=ISBLANK(CN16359),EXACT('Workbook_Formula_Guard'!B1769,CN16359)),0,1),1)</x:f>
        <x:v>0</x:v>
      </x:c>
    </x:row>
    <x:row r="16360">
      <x:c r="CL16360" t="str">
        <x:v>Workbook_Formula_Guard</x:v>
      </x:c>
      <x:c r="CM16360" t="str">
        <x:v>C1769</x:v>
      </x:c>
      <x:c r="CN16360" t="inlineStr">
        <x:is>
          <x:t xml:space="preserve">F:=IFERROR(IF(I_prop!F22="INVALID_INPUT","INVALID_INPUT",IF(ISNUMBER(I_prop!F22),IF($B$3&gt;0,I_prop!F22*PLSS_Local_Scope!$E$16*Parameters!$B$52/$B$3,"RLS_NO_ACTIVE_MASS"),"UNKNOWN_IMPACT")),"INVALID_INPUT")</x:t>
        </x:is>
      </x:c>
      <x:c r="CO16360" t="n">
        <x:f>IFERROR(IF(AND(TYPE('Workbook_Formula_Guard'!C1769)=TYPE(CN16360),ISBLANK('Workbook_Formula_Guard'!C1769)=ISBLANK(CN16360),EXACT('Workbook_Formula_Guard'!C1769,CN16360)),0,1),1)</x:f>
        <x:v>0</x:v>
      </x:c>
    </x:row>
    <x:row r="16361">
      <x:c r="CL16361" t="str">
        <x:v>Workbook_Formula_Guard</x:v>
      </x:c>
      <x:c r="CM16361" t="str">
        <x:v>A1770</x:v>
      </x:c>
      <x:c r="CN16361" t="str">
        <x:v>Contribution_Analysis</x:v>
      </x:c>
      <x:c r="CO16361" t="n">
        <x:f>IFERROR(IF(AND(TYPE('Workbook_Formula_Guard'!A1770)=TYPE(CN16361),ISBLANK('Workbook_Formula_Guard'!A1770)=ISBLANK(CN16361),EXACT('Workbook_Formula_Guard'!A1770,CN16361)),0,1),1)</x:f>
        <x:v>0</x:v>
      </x:c>
    </x:row>
    <x:row r="16362">
      <x:c r="CL16362" t="str">
        <x:v>Workbook_Formula_Guard</x:v>
      </x:c>
      <x:c r="CM16362" t="str">
        <x:v>B1770</x:v>
      </x:c>
      <x:c r="CN16362" t="str">
        <x:v>G26</x:v>
      </x:c>
      <x:c r="CO16362" t="n">
        <x:f>IFERROR(IF(AND(TYPE('Workbook_Formula_Guard'!B1770)=TYPE(CN16362),ISBLANK('Workbook_Formula_Guard'!B1770)=ISBLANK(CN16362),EXACT('Workbook_Formula_Guard'!B1770,CN16362)),0,1),1)</x:f>
        <x:v>0</x:v>
      </x:c>
    </x:row>
    <x:row r="16363">
      <x:c r="CL16363" t="str">
        <x:v>Workbook_Formula_Guard</x:v>
      </x:c>
      <x:c r="CM16363" t="str">
        <x:v>C1770</x:v>
      </x:c>
      <x:c r="CN16363" t="inlineStr">
        <x:is>
          <x:t xml:space="preserve">F:=IFERROR(IF(I_prop!G22="INVALID_INPUT","INVALID_INPUT",IF(ISNUMBER(I_prop!G22),IF($B$3&gt;0,I_prop!G22*PLSS_Local_Scope!$E$16*Parameters!$B$53/$B$3,"RLS_NO_ACTIVE_MASS"),"UNKNOWN_IMPACT")),"INVALID_INPUT")</x:t>
        </x:is>
      </x:c>
      <x:c r="CO16363" t="n">
        <x:f>IFERROR(IF(AND(TYPE('Workbook_Formula_Guard'!C1770)=TYPE(CN16363),ISBLANK('Workbook_Formula_Guard'!C1770)=ISBLANK(CN16363),EXACT('Workbook_Formula_Guard'!C1770,CN16363)),0,1),1)</x:f>
        <x:v>0</x:v>
      </x:c>
    </x:row>
    <x:row r="16364">
      <x:c r="CL16364" t="str">
        <x:v>Workbook_Formula_Guard</x:v>
      </x:c>
      <x:c r="CM16364" t="str">
        <x:v>A1771</x:v>
      </x:c>
      <x:c r="CN16364" t="str">
        <x:v>Contribution_Analysis</x:v>
      </x:c>
      <x:c r="CO16364" t="n">
        <x:f>IFERROR(IF(AND(TYPE('Workbook_Formula_Guard'!A1771)=TYPE(CN16364),ISBLANK('Workbook_Formula_Guard'!A1771)=ISBLANK(CN16364),EXACT('Workbook_Formula_Guard'!A1771,CN16364)),0,1),1)</x:f>
        <x:v>0</x:v>
      </x:c>
    </x:row>
    <x:row r="16365">
      <x:c r="CL16365" t="str">
        <x:v>Workbook_Formula_Guard</x:v>
      </x:c>
      <x:c r="CM16365" t="str">
        <x:v>B1771</x:v>
      </x:c>
      <x:c r="CN16365" t="str">
        <x:v>H26</x:v>
      </x:c>
      <x:c r="CO16365" t="n">
        <x:f>IFERROR(IF(AND(TYPE('Workbook_Formula_Guard'!B1771)=TYPE(CN16365),ISBLANK('Workbook_Formula_Guard'!B1771)=ISBLANK(CN16365),EXACT('Workbook_Formula_Guard'!B1771,CN16365)),0,1),1)</x:f>
        <x:v>0</x:v>
      </x:c>
    </x:row>
    <x:row r="16366">
      <x:c r="CL16366" t="str">
        <x:v>Workbook_Formula_Guard</x:v>
      </x:c>
      <x:c r="CM16366" t="str">
        <x:v>C1771</x:v>
      </x:c>
      <x:c r="CN16366" t="inlineStr">
        <x:is>
          <x:t xml:space="preserve">F:=IFERROR(IF(I_prop!H22="INVALID_INPUT","INVALID_INPUT",IF(ISNUMBER(I_prop!H22),IF($B$3&gt;0,I_prop!H22*PLSS_Local_Scope!$E$16*Parameters!$B$54/$B$3,"RLS_NO_ACTIVE_MASS"),"UNKNOWN_IMPACT")),"INVALID_INPUT")</x:t>
        </x:is>
      </x:c>
      <x:c r="CO16366" t="n">
        <x:f>IFERROR(IF(AND(TYPE('Workbook_Formula_Guard'!C1771)=TYPE(CN16366),ISBLANK('Workbook_Formula_Guard'!C1771)=ISBLANK(CN16366),EXACT('Workbook_Formula_Guard'!C1771,CN16366)),0,1),1)</x:f>
        <x:v>0</x:v>
      </x:c>
    </x:row>
    <x:row r="16367">
      <x:c r="CL16367" t="str">
        <x:v>Workbook_Formula_Guard</x:v>
      </x:c>
      <x:c r="CM16367" t="str">
        <x:v>A1772</x:v>
      </x:c>
      <x:c r="CN16367" t="str">
        <x:v>Contribution_Analysis</x:v>
      </x:c>
      <x:c r="CO16367" t="n">
        <x:f>IFERROR(IF(AND(TYPE('Workbook_Formula_Guard'!A1772)=TYPE(CN16367),ISBLANK('Workbook_Formula_Guard'!A1772)=ISBLANK(CN16367),EXACT('Workbook_Formula_Guard'!A1772,CN16367)),0,1),1)</x:f>
        <x:v>0</x:v>
      </x:c>
    </x:row>
    <x:row r="16368">
      <x:c r="CL16368" t="str">
        <x:v>Workbook_Formula_Guard</x:v>
      </x:c>
      <x:c r="CM16368" t="str">
        <x:v>B1772</x:v>
      </x:c>
      <x:c r="CN16368" t="str">
        <x:v>I26</x:v>
      </x:c>
      <x:c r="CO16368" t="n">
        <x:f>IFERROR(IF(AND(TYPE('Workbook_Formula_Guard'!B1772)=TYPE(CN16368),ISBLANK('Workbook_Formula_Guard'!B1772)=ISBLANK(CN16368),EXACT('Workbook_Formula_Guard'!B1772,CN16368)),0,1),1)</x:f>
        <x:v>0</x:v>
      </x:c>
    </x:row>
    <x:row r="16369">
      <x:c r="CL16369" t="str">
        <x:v>Workbook_Formula_Guard</x:v>
      </x:c>
      <x:c r="CM16369" t="str">
        <x:v>C1772</x:v>
      </x:c>
      <x:c r="CN16369" t="inlineStr">
        <x:is>
          <x:t xml:space="preserve">F:=IFERROR(IF(COUNTIF(B26:H26,"INVALID_INPUT")&gt;0,"INVALID_INPUT",IF(COUNT(B26:H26)=7,SUM(B26:H26),"UNKNOWN_IMPACT")),"INVALID_INPUT")</x:t>
        </x:is>
      </x:c>
      <x:c r="CO16369" t="n">
        <x:f>IFERROR(IF(AND(TYPE('Workbook_Formula_Guard'!C1772)=TYPE(CN16369),ISBLANK('Workbook_Formula_Guard'!C1772)=ISBLANK(CN16369),EXACT('Workbook_Formula_Guard'!C1772,CN16369)),0,1),1)</x:f>
        <x:v>0</x:v>
      </x:c>
    </x:row>
    <x:row r="16370">
      <x:c r="CL16370" t="str">
        <x:v>Workbook_Formula_Guard</x:v>
      </x:c>
      <x:c r="CM16370" t="str">
        <x:v>A1773</x:v>
      </x:c>
      <x:c r="CN16370" t="str">
        <x:v>Contribution_Analysis</x:v>
      </x:c>
      <x:c r="CO16370" t="n">
        <x:f>IFERROR(IF(AND(TYPE('Workbook_Formula_Guard'!A1773)=TYPE(CN16370),ISBLANK('Workbook_Formula_Guard'!A1773)=ISBLANK(CN16370),EXACT('Workbook_Formula_Guard'!A1773,CN16370)),0,1),1)</x:f>
        <x:v>0</x:v>
      </x:c>
    </x:row>
    <x:row r="16371">
      <x:c r="CL16371" t="str">
        <x:v>Workbook_Formula_Guard</x:v>
      </x:c>
      <x:c r="CM16371" t="str">
        <x:v>B1773</x:v>
      </x:c>
      <x:c r="CN16371" t="str">
        <x:v>B27</x:v>
      </x:c>
      <x:c r="CO16371" t="n">
        <x:f>IFERROR(IF(AND(TYPE('Workbook_Formula_Guard'!B1773)=TYPE(CN16371),ISBLANK('Workbook_Formula_Guard'!B1773)=ISBLANK(CN16371),EXACT('Workbook_Formula_Guard'!B1773,CN16371)),0,1),1)</x:f>
        <x:v>0</x:v>
      </x:c>
    </x:row>
    <x:row r="16372">
      <x:c r="CL16372" t="str">
        <x:v>Workbook_Formula_Guard</x:v>
      </x:c>
      <x:c r="CM16372" t="str">
        <x:v>C1773</x:v>
      </x:c>
      <x:c r="CN16372" t="inlineStr">
        <x:is>
          <x:t xml:space="preserve">F:=IFERROR(IF(I_prop!B23="INVALID_INPUT","INVALID_INPUT",IF(ISNUMBER(I_prop!B23),IF($B$3&gt;0,I_prop!B23*PLSS_Local_Scope!$E$17*Parameters!$B$48/$B$3,"RLS_NO_ACTIVE_MASS"),"UNKNOWN_IMPACT")),"INVALID_INPUT")</x:t>
        </x:is>
      </x:c>
      <x:c r="CO16372" t="n">
        <x:f>IFERROR(IF(AND(TYPE('Workbook_Formula_Guard'!C1773)=TYPE(CN16372),ISBLANK('Workbook_Formula_Guard'!C1773)=ISBLANK(CN16372),EXACT('Workbook_Formula_Guard'!C1773,CN16372)),0,1),1)</x:f>
        <x:v>0</x:v>
      </x:c>
    </x:row>
    <x:row r="16373">
      <x:c r="CL16373" t="str">
        <x:v>Workbook_Formula_Guard</x:v>
      </x:c>
      <x:c r="CM16373" t="str">
        <x:v>A1774</x:v>
      </x:c>
      <x:c r="CN16373" t="str">
        <x:v>Contribution_Analysis</x:v>
      </x:c>
      <x:c r="CO16373" t="n">
        <x:f>IFERROR(IF(AND(TYPE('Workbook_Formula_Guard'!A1774)=TYPE(CN16373),ISBLANK('Workbook_Formula_Guard'!A1774)=ISBLANK(CN16373),EXACT('Workbook_Formula_Guard'!A1774,CN16373)),0,1),1)</x:f>
        <x:v>0</x:v>
      </x:c>
    </x:row>
    <x:row r="16374">
      <x:c r="CL16374" t="str">
        <x:v>Workbook_Formula_Guard</x:v>
      </x:c>
      <x:c r="CM16374" t="str">
        <x:v>B1774</x:v>
      </x:c>
      <x:c r="CN16374" t="str">
        <x:v>C27</x:v>
      </x:c>
      <x:c r="CO16374" t="n">
        <x:f>IFERROR(IF(AND(TYPE('Workbook_Formula_Guard'!B1774)=TYPE(CN16374),ISBLANK('Workbook_Formula_Guard'!B1774)=ISBLANK(CN16374),EXACT('Workbook_Formula_Guard'!B1774,CN16374)),0,1),1)</x:f>
        <x:v>0</x:v>
      </x:c>
    </x:row>
    <x:row r="16375">
      <x:c r="CL16375" t="str">
        <x:v>Workbook_Formula_Guard</x:v>
      </x:c>
      <x:c r="CM16375" t="str">
        <x:v>C1774</x:v>
      </x:c>
      <x:c r="CN16375" t="inlineStr">
        <x:is>
          <x:t xml:space="preserve">F:=IFERROR(IF(I_prop!C23="INVALID_INPUT","INVALID_INPUT",IF(ISNUMBER(I_prop!C23),IF($B$3&gt;0,I_prop!C23*PLSS_Local_Scope!$E$17*Parameters!$B$49/$B$3,"RLS_NO_ACTIVE_MASS"),"UNKNOWN_IMPACT")),"INVALID_INPUT")</x:t>
        </x:is>
      </x:c>
      <x:c r="CO16375" t="n">
        <x:f>IFERROR(IF(AND(TYPE('Workbook_Formula_Guard'!C1774)=TYPE(CN16375),ISBLANK('Workbook_Formula_Guard'!C1774)=ISBLANK(CN16375),EXACT('Workbook_Formula_Guard'!C1774,CN16375)),0,1),1)</x:f>
        <x:v>0</x:v>
      </x:c>
    </x:row>
    <x:row r="16376">
      <x:c r="CL16376" t="str">
        <x:v>Workbook_Formula_Guard</x:v>
      </x:c>
      <x:c r="CM16376" t="str">
        <x:v>A1775</x:v>
      </x:c>
      <x:c r="CN16376" t="str">
        <x:v>Contribution_Analysis</x:v>
      </x:c>
      <x:c r="CO16376" t="n">
        <x:f>IFERROR(IF(AND(TYPE('Workbook_Formula_Guard'!A1775)=TYPE(CN16376),ISBLANK('Workbook_Formula_Guard'!A1775)=ISBLANK(CN16376),EXACT('Workbook_Formula_Guard'!A1775,CN16376)),0,1),1)</x:f>
        <x:v>0</x:v>
      </x:c>
    </x:row>
    <x:row r="16377">
      <x:c r="CL16377" t="str">
        <x:v>Workbook_Formula_Guard</x:v>
      </x:c>
      <x:c r="CM16377" t="str">
        <x:v>B1775</x:v>
      </x:c>
      <x:c r="CN16377" t="str">
        <x:v>D27</x:v>
      </x:c>
      <x:c r="CO16377" t="n">
        <x:f>IFERROR(IF(AND(TYPE('Workbook_Formula_Guard'!B1775)=TYPE(CN16377),ISBLANK('Workbook_Formula_Guard'!B1775)=ISBLANK(CN16377),EXACT('Workbook_Formula_Guard'!B1775,CN16377)),0,1),1)</x:f>
        <x:v>0</x:v>
      </x:c>
    </x:row>
    <x:row r="16378">
      <x:c r="CL16378" t="str">
        <x:v>Workbook_Formula_Guard</x:v>
      </x:c>
      <x:c r="CM16378" t="str">
        <x:v>C1775</x:v>
      </x:c>
      <x:c r="CN16378" t="inlineStr">
        <x:is>
          <x:t xml:space="preserve">F:=IFERROR(IF(I_prop!D23="INVALID_INPUT","INVALID_INPUT",IF(ISNUMBER(I_prop!D23),IF($B$3&gt;0,I_prop!D23*PLSS_Local_Scope!$E$17*Parameters!$B$50/$B$3,"RLS_NO_ACTIVE_MASS"),"UNKNOWN_IMPACT")),"INVALID_INPUT")</x:t>
        </x:is>
      </x:c>
      <x:c r="CO16378" t="n">
        <x:f>IFERROR(IF(AND(TYPE('Workbook_Formula_Guard'!C1775)=TYPE(CN16378),ISBLANK('Workbook_Formula_Guard'!C1775)=ISBLANK(CN16378),EXACT('Workbook_Formula_Guard'!C1775,CN16378)),0,1),1)</x:f>
        <x:v>0</x:v>
      </x:c>
    </x:row>
    <x:row r="16379">
      <x:c r="CL16379" t="str">
        <x:v>Workbook_Formula_Guard</x:v>
      </x:c>
      <x:c r="CM16379" t="str">
        <x:v>A1776</x:v>
      </x:c>
      <x:c r="CN16379" t="str">
        <x:v>Contribution_Analysis</x:v>
      </x:c>
      <x:c r="CO16379" t="n">
        <x:f>IFERROR(IF(AND(TYPE('Workbook_Formula_Guard'!A1776)=TYPE(CN16379),ISBLANK('Workbook_Formula_Guard'!A1776)=ISBLANK(CN16379),EXACT('Workbook_Formula_Guard'!A1776,CN16379)),0,1),1)</x:f>
        <x:v>0</x:v>
      </x:c>
    </x:row>
    <x:row r="16380">
      <x:c r="CL16380" t="str">
        <x:v>Workbook_Formula_Guard</x:v>
      </x:c>
      <x:c r="CM16380" t="str">
        <x:v>B1776</x:v>
      </x:c>
      <x:c r="CN16380" t="str">
        <x:v>E27</x:v>
      </x:c>
      <x:c r="CO16380" t="n">
        <x:f>IFERROR(IF(AND(TYPE('Workbook_Formula_Guard'!B1776)=TYPE(CN16380),ISBLANK('Workbook_Formula_Guard'!B1776)=ISBLANK(CN16380),EXACT('Workbook_Formula_Guard'!B1776,CN16380)),0,1),1)</x:f>
        <x:v>0</x:v>
      </x:c>
    </x:row>
    <x:row r="16381">
      <x:c r="CL16381" t="str">
        <x:v>Workbook_Formula_Guard</x:v>
      </x:c>
      <x:c r="CM16381" t="str">
        <x:v>C1776</x:v>
      </x:c>
      <x:c r="CN16381" t="inlineStr">
        <x:is>
          <x:t xml:space="preserve">F:=IFERROR(IF(I_prop!E23="INVALID_INPUT","INVALID_INPUT",IF(ISNUMBER(I_prop!E23),IF($B$3&gt;0,I_prop!E23*PLSS_Local_Scope!$E$17*Parameters!$B$51/$B$3,"RLS_NO_ACTIVE_MASS"),"UNKNOWN_IMPACT")),"INVALID_INPUT")</x:t>
        </x:is>
      </x:c>
      <x:c r="CO16381" t="n">
        <x:f>IFERROR(IF(AND(TYPE('Workbook_Formula_Guard'!C1776)=TYPE(CN16381),ISBLANK('Workbook_Formula_Guard'!C1776)=ISBLANK(CN16381),EXACT('Workbook_Formula_Guard'!C1776,CN16381)),0,1),1)</x:f>
        <x:v>0</x:v>
      </x:c>
    </x:row>
    <x:row r="16382">
      <x:c r="CL16382" t="str">
        <x:v>Workbook_Formula_Guard</x:v>
      </x:c>
      <x:c r="CM16382" t="str">
        <x:v>A1777</x:v>
      </x:c>
      <x:c r="CN16382" t="str">
        <x:v>Contribution_Analysis</x:v>
      </x:c>
      <x:c r="CO16382" t="n">
        <x:f>IFERROR(IF(AND(TYPE('Workbook_Formula_Guard'!A1777)=TYPE(CN16382),ISBLANK('Workbook_Formula_Guard'!A1777)=ISBLANK(CN16382),EXACT('Workbook_Formula_Guard'!A1777,CN16382)),0,1),1)</x:f>
        <x:v>0</x:v>
      </x:c>
    </x:row>
    <x:row r="16383">
      <x:c r="CL16383" t="str">
        <x:v>Workbook_Formula_Guard</x:v>
      </x:c>
      <x:c r="CM16383" t="str">
        <x:v>B1777</x:v>
      </x:c>
      <x:c r="CN16383" t="str">
        <x:v>F27</x:v>
      </x:c>
      <x:c r="CO16383" t="n">
        <x:f>IFERROR(IF(AND(TYPE('Workbook_Formula_Guard'!B1777)=TYPE(CN16383),ISBLANK('Workbook_Formula_Guard'!B1777)=ISBLANK(CN16383),EXACT('Workbook_Formula_Guard'!B1777,CN16383)),0,1),1)</x:f>
        <x:v>0</x:v>
      </x:c>
    </x:row>
    <x:row r="16384">
      <x:c r="CL16384" t="str">
        <x:v>Workbook_Formula_Guard</x:v>
      </x:c>
      <x:c r="CM16384" t="str">
        <x:v>C1777</x:v>
      </x:c>
      <x:c r="CN16384" t="inlineStr">
        <x:is>
          <x:t xml:space="preserve">F:=IFERROR(IF(I_prop!F23="INVALID_INPUT","INVALID_INPUT",IF(ISNUMBER(I_prop!F23),IF($B$3&gt;0,I_prop!F23*PLSS_Local_Scope!$E$17*Parameters!$B$52/$B$3,"RLS_NO_ACTIVE_MASS"),"UNKNOWN_IMPACT")),"INVALID_INPUT")</x:t>
        </x:is>
      </x:c>
      <x:c r="CO16384" t="n">
        <x:f>IFERROR(IF(AND(TYPE('Workbook_Formula_Guard'!C1777)=TYPE(CN16384),ISBLANK('Workbook_Formula_Guard'!C1777)=ISBLANK(CN16384),EXACT('Workbook_Formula_Guard'!C1777,CN16384)),0,1),1)</x:f>
        <x:v>0</x:v>
      </x:c>
    </x:row>
    <x:row r="16385">
      <x:c r="CL16385" t="str">
        <x:v>Workbook_Formula_Guard</x:v>
      </x:c>
      <x:c r="CM16385" t="str">
        <x:v>A1778</x:v>
      </x:c>
      <x:c r="CN16385" t="str">
        <x:v>Contribution_Analysis</x:v>
      </x:c>
      <x:c r="CO16385" t="n">
        <x:f>IFERROR(IF(AND(TYPE('Workbook_Formula_Guard'!A1778)=TYPE(CN16385),ISBLANK('Workbook_Formula_Guard'!A1778)=ISBLANK(CN16385),EXACT('Workbook_Formula_Guard'!A1778,CN16385)),0,1),1)</x:f>
        <x:v>0</x:v>
      </x:c>
    </x:row>
    <x:row r="16386">
      <x:c r="CL16386" t="str">
        <x:v>Workbook_Formula_Guard</x:v>
      </x:c>
      <x:c r="CM16386" t="str">
        <x:v>B1778</x:v>
      </x:c>
      <x:c r="CN16386" t="str">
        <x:v>G27</x:v>
      </x:c>
      <x:c r="CO16386" t="n">
        <x:f>IFERROR(IF(AND(TYPE('Workbook_Formula_Guard'!B1778)=TYPE(CN16386),ISBLANK('Workbook_Formula_Guard'!B1778)=ISBLANK(CN16386),EXACT('Workbook_Formula_Guard'!B1778,CN16386)),0,1),1)</x:f>
        <x:v>0</x:v>
      </x:c>
    </x:row>
    <x:row r="16387">
      <x:c r="CL16387" t="str">
        <x:v>Workbook_Formula_Guard</x:v>
      </x:c>
      <x:c r="CM16387" t="str">
        <x:v>C1778</x:v>
      </x:c>
      <x:c r="CN16387" t="inlineStr">
        <x:is>
          <x:t xml:space="preserve">F:=IFERROR(IF(I_prop!G23="INVALID_INPUT","INVALID_INPUT",IF(ISNUMBER(I_prop!G23),IF($B$3&gt;0,I_prop!G23*PLSS_Local_Scope!$E$17*Parameters!$B$53/$B$3,"RLS_NO_ACTIVE_MASS"),"UNKNOWN_IMPACT")),"INVALID_INPUT")</x:t>
        </x:is>
      </x:c>
      <x:c r="CO16387" t="n">
        <x:f>IFERROR(IF(AND(TYPE('Workbook_Formula_Guard'!C1778)=TYPE(CN16387),ISBLANK('Workbook_Formula_Guard'!C1778)=ISBLANK(CN16387),EXACT('Workbook_Formula_Guard'!C1778,CN16387)),0,1),1)</x:f>
        <x:v>0</x:v>
      </x:c>
    </x:row>
    <x:row r="16388">
      <x:c r="CL16388" t="str">
        <x:v>Workbook_Formula_Guard</x:v>
      </x:c>
      <x:c r="CM16388" t="str">
        <x:v>A1779</x:v>
      </x:c>
      <x:c r="CN16388" t="str">
        <x:v>Contribution_Analysis</x:v>
      </x:c>
      <x:c r="CO16388" t="n">
        <x:f>IFERROR(IF(AND(TYPE('Workbook_Formula_Guard'!A1779)=TYPE(CN16388),ISBLANK('Workbook_Formula_Guard'!A1779)=ISBLANK(CN16388),EXACT('Workbook_Formula_Guard'!A1779,CN16388)),0,1),1)</x:f>
        <x:v>0</x:v>
      </x:c>
    </x:row>
    <x:row r="16389">
      <x:c r="CL16389" t="str">
        <x:v>Workbook_Formula_Guard</x:v>
      </x:c>
      <x:c r="CM16389" t="str">
        <x:v>B1779</x:v>
      </x:c>
      <x:c r="CN16389" t="str">
        <x:v>H27</x:v>
      </x:c>
      <x:c r="CO16389" t="n">
        <x:f>IFERROR(IF(AND(TYPE('Workbook_Formula_Guard'!B1779)=TYPE(CN16389),ISBLANK('Workbook_Formula_Guard'!B1779)=ISBLANK(CN16389),EXACT('Workbook_Formula_Guard'!B1779,CN16389)),0,1),1)</x:f>
        <x:v>0</x:v>
      </x:c>
    </x:row>
    <x:row r="16390">
      <x:c r="CL16390" t="str">
        <x:v>Workbook_Formula_Guard</x:v>
      </x:c>
      <x:c r="CM16390" t="str">
        <x:v>C1779</x:v>
      </x:c>
      <x:c r="CN16390" t="inlineStr">
        <x:is>
          <x:t xml:space="preserve">F:=IFERROR(IF(I_prop!H23="INVALID_INPUT","INVALID_INPUT",IF(ISNUMBER(I_prop!H23),IF($B$3&gt;0,I_prop!H23*PLSS_Local_Scope!$E$17*Parameters!$B$54/$B$3,"RLS_NO_ACTIVE_MASS"),"UNKNOWN_IMPACT")),"INVALID_INPUT")</x:t>
        </x:is>
      </x:c>
      <x:c r="CO16390" t="n">
        <x:f>IFERROR(IF(AND(TYPE('Workbook_Formula_Guard'!C1779)=TYPE(CN16390),ISBLANK('Workbook_Formula_Guard'!C1779)=ISBLANK(CN16390),EXACT('Workbook_Formula_Guard'!C1779,CN16390)),0,1),1)</x:f>
        <x:v>0</x:v>
      </x:c>
    </x:row>
    <x:row r="16391">
      <x:c r="CL16391" t="str">
        <x:v>Workbook_Formula_Guard</x:v>
      </x:c>
      <x:c r="CM16391" t="str">
        <x:v>A1780</x:v>
      </x:c>
      <x:c r="CN16391" t="str">
        <x:v>Contribution_Analysis</x:v>
      </x:c>
      <x:c r="CO16391" t="n">
        <x:f>IFERROR(IF(AND(TYPE('Workbook_Formula_Guard'!A1780)=TYPE(CN16391),ISBLANK('Workbook_Formula_Guard'!A1780)=ISBLANK(CN16391),EXACT('Workbook_Formula_Guard'!A1780,CN16391)),0,1),1)</x:f>
        <x:v>0</x:v>
      </x:c>
    </x:row>
    <x:row r="16392">
      <x:c r="CL16392" t="str">
        <x:v>Workbook_Formula_Guard</x:v>
      </x:c>
      <x:c r="CM16392" t="str">
        <x:v>B1780</x:v>
      </x:c>
      <x:c r="CN16392" t="str">
        <x:v>I27</x:v>
      </x:c>
      <x:c r="CO16392" t="n">
        <x:f>IFERROR(IF(AND(TYPE('Workbook_Formula_Guard'!B1780)=TYPE(CN16392),ISBLANK('Workbook_Formula_Guard'!B1780)=ISBLANK(CN16392),EXACT('Workbook_Formula_Guard'!B1780,CN16392)),0,1),1)</x:f>
        <x:v>0</x:v>
      </x:c>
    </x:row>
    <x:row r="16393">
      <x:c r="CL16393" t="str">
        <x:v>Workbook_Formula_Guard</x:v>
      </x:c>
      <x:c r="CM16393" t="str">
        <x:v>C1780</x:v>
      </x:c>
      <x:c r="CN16393" t="inlineStr">
        <x:is>
          <x:t xml:space="preserve">F:=IFERROR(IF(COUNTIF(B27:H27,"INVALID_INPUT")&gt;0,"INVALID_INPUT",IF(COUNT(B27:H27)=7,SUM(B27:H27),"UNKNOWN_IMPACT")),"INVALID_INPUT")</x:t>
        </x:is>
      </x:c>
      <x:c r="CO16393" t="n">
        <x:f>IFERROR(IF(AND(TYPE('Workbook_Formula_Guard'!C1780)=TYPE(CN16393),ISBLANK('Workbook_Formula_Guard'!C1780)=ISBLANK(CN16393),EXACT('Workbook_Formula_Guard'!C1780,CN16393)),0,1),1)</x:f>
        <x:v>0</x:v>
      </x:c>
    </x:row>
    <x:row r="16394">
      <x:c r="CL16394" t="str">
        <x:v>Workbook_Formula_Guard</x:v>
      </x:c>
      <x:c r="CM16394" t="str">
        <x:v>A1781</x:v>
      </x:c>
      <x:c r="CN16394" t="str">
        <x:v>Contribution_Analysis</x:v>
      </x:c>
      <x:c r="CO16394" t="n">
        <x:f>IFERROR(IF(AND(TYPE('Workbook_Formula_Guard'!A1781)=TYPE(CN16394),ISBLANK('Workbook_Formula_Guard'!A1781)=ISBLANK(CN16394),EXACT('Workbook_Formula_Guard'!A1781,CN16394)),0,1),1)</x:f>
        <x:v>0</x:v>
      </x:c>
    </x:row>
    <x:row r="16395">
      <x:c r="CL16395" t="str">
        <x:v>Workbook_Formula_Guard</x:v>
      </x:c>
      <x:c r="CM16395" t="str">
        <x:v>B1781</x:v>
      </x:c>
      <x:c r="CN16395" t="str">
        <x:v>B28</x:v>
      </x:c>
      <x:c r="CO16395" t="n">
        <x:f>IFERROR(IF(AND(TYPE('Workbook_Formula_Guard'!B1781)=TYPE(CN16395),ISBLANK('Workbook_Formula_Guard'!B1781)=ISBLANK(CN16395),EXACT('Workbook_Formula_Guard'!B1781,CN16395)),0,1),1)</x:f>
        <x:v>0</x:v>
      </x:c>
    </x:row>
    <x:row r="16396">
      <x:c r="CL16396" t="str">
        <x:v>Workbook_Formula_Guard</x:v>
      </x:c>
      <x:c r="CM16396" t="str">
        <x:v>C1781</x:v>
      </x:c>
      <x:c r="CN16396" t="inlineStr">
        <x:is>
          <x:t xml:space="preserve">F:=IFERROR(IF(I_prop!B24="INVALID_INPUT","INVALID_INPUT",IF(ISNUMBER(I_prop!B24),IF($B$3&gt;0,I_prop!B24*PLSS_Local_Scope!$E$18*Parameters!$B$48/$B$3,"RLS_NO_ACTIVE_MASS"),"UNKNOWN_IMPACT")),"INVALID_INPUT")</x:t>
        </x:is>
      </x:c>
      <x:c r="CO16396" t="n">
        <x:f>IFERROR(IF(AND(TYPE('Workbook_Formula_Guard'!C1781)=TYPE(CN16396),ISBLANK('Workbook_Formula_Guard'!C1781)=ISBLANK(CN16396),EXACT('Workbook_Formula_Guard'!C1781,CN16396)),0,1),1)</x:f>
        <x:v>0</x:v>
      </x:c>
    </x:row>
    <x:row r="16397">
      <x:c r="CL16397" t="str">
        <x:v>Workbook_Formula_Guard</x:v>
      </x:c>
      <x:c r="CM16397" t="str">
        <x:v>A1782</x:v>
      </x:c>
      <x:c r="CN16397" t="str">
        <x:v>Contribution_Analysis</x:v>
      </x:c>
      <x:c r="CO16397" t="n">
        <x:f>IFERROR(IF(AND(TYPE('Workbook_Formula_Guard'!A1782)=TYPE(CN16397),ISBLANK('Workbook_Formula_Guard'!A1782)=ISBLANK(CN16397),EXACT('Workbook_Formula_Guard'!A1782,CN16397)),0,1),1)</x:f>
        <x:v>0</x:v>
      </x:c>
    </x:row>
    <x:row r="16398">
      <x:c r="CL16398" t="str">
        <x:v>Workbook_Formula_Guard</x:v>
      </x:c>
      <x:c r="CM16398" t="str">
        <x:v>B1782</x:v>
      </x:c>
      <x:c r="CN16398" t="str">
        <x:v>C28</x:v>
      </x:c>
      <x:c r="CO16398" t="n">
        <x:f>IFERROR(IF(AND(TYPE('Workbook_Formula_Guard'!B1782)=TYPE(CN16398),ISBLANK('Workbook_Formula_Guard'!B1782)=ISBLANK(CN16398),EXACT('Workbook_Formula_Guard'!B1782,CN16398)),0,1),1)</x:f>
        <x:v>0</x:v>
      </x:c>
    </x:row>
    <x:row r="16399">
      <x:c r="CL16399" t="str">
        <x:v>Workbook_Formula_Guard</x:v>
      </x:c>
      <x:c r="CM16399" t="str">
        <x:v>C1782</x:v>
      </x:c>
      <x:c r="CN16399" t="inlineStr">
        <x:is>
          <x:t xml:space="preserve">F:=IFERROR(IF(I_prop!C24="INVALID_INPUT","INVALID_INPUT",IF(ISNUMBER(I_prop!C24),IF($B$3&gt;0,I_prop!C24*PLSS_Local_Scope!$E$18*Parameters!$B$49/$B$3,"RLS_NO_ACTIVE_MASS"),"UNKNOWN_IMPACT")),"INVALID_INPUT")</x:t>
        </x:is>
      </x:c>
      <x:c r="CO16399" t="n">
        <x:f>IFERROR(IF(AND(TYPE('Workbook_Formula_Guard'!C1782)=TYPE(CN16399),ISBLANK('Workbook_Formula_Guard'!C1782)=ISBLANK(CN16399),EXACT('Workbook_Formula_Guard'!C1782,CN16399)),0,1),1)</x:f>
        <x:v>0</x:v>
      </x:c>
    </x:row>
    <x:row r="16400">
      <x:c r="CL16400" t="str">
        <x:v>Workbook_Formula_Guard</x:v>
      </x:c>
      <x:c r="CM16400" t="str">
        <x:v>A1783</x:v>
      </x:c>
      <x:c r="CN16400" t="str">
        <x:v>Contribution_Analysis</x:v>
      </x:c>
      <x:c r="CO16400" t="n">
        <x:f>IFERROR(IF(AND(TYPE('Workbook_Formula_Guard'!A1783)=TYPE(CN16400),ISBLANK('Workbook_Formula_Guard'!A1783)=ISBLANK(CN16400),EXACT('Workbook_Formula_Guard'!A1783,CN16400)),0,1),1)</x:f>
        <x:v>0</x:v>
      </x:c>
    </x:row>
    <x:row r="16401">
      <x:c r="CL16401" t="str">
        <x:v>Workbook_Formula_Guard</x:v>
      </x:c>
      <x:c r="CM16401" t="str">
        <x:v>B1783</x:v>
      </x:c>
      <x:c r="CN16401" t="str">
        <x:v>D28</x:v>
      </x:c>
      <x:c r="CO16401" t="n">
        <x:f>IFERROR(IF(AND(TYPE('Workbook_Formula_Guard'!B1783)=TYPE(CN16401),ISBLANK('Workbook_Formula_Guard'!B1783)=ISBLANK(CN16401),EXACT('Workbook_Formula_Guard'!B1783,CN16401)),0,1),1)</x:f>
        <x:v>0</x:v>
      </x:c>
    </x:row>
    <x:row r="16402">
      <x:c r="CL16402" t="str">
        <x:v>Workbook_Formula_Guard</x:v>
      </x:c>
      <x:c r="CM16402" t="str">
        <x:v>C1783</x:v>
      </x:c>
      <x:c r="CN16402" t="inlineStr">
        <x:is>
          <x:t xml:space="preserve">F:=IFERROR(IF(I_prop!D24="INVALID_INPUT","INVALID_INPUT",IF(ISNUMBER(I_prop!D24),IF($B$3&gt;0,I_prop!D24*PLSS_Local_Scope!$E$18*Parameters!$B$50/$B$3,"RLS_NO_ACTIVE_MASS"),"UNKNOWN_IMPACT")),"INVALID_INPUT")</x:t>
        </x:is>
      </x:c>
      <x:c r="CO16402" t="n">
        <x:f>IFERROR(IF(AND(TYPE('Workbook_Formula_Guard'!C1783)=TYPE(CN16402),ISBLANK('Workbook_Formula_Guard'!C1783)=ISBLANK(CN16402),EXACT('Workbook_Formula_Guard'!C1783,CN16402)),0,1),1)</x:f>
        <x:v>0</x:v>
      </x:c>
    </x:row>
    <x:row r="16403">
      <x:c r="CL16403" t="str">
        <x:v>Workbook_Formula_Guard</x:v>
      </x:c>
      <x:c r="CM16403" t="str">
        <x:v>A1784</x:v>
      </x:c>
      <x:c r="CN16403" t="str">
        <x:v>Contribution_Analysis</x:v>
      </x:c>
      <x:c r="CO16403" t="n">
        <x:f>IFERROR(IF(AND(TYPE('Workbook_Formula_Guard'!A1784)=TYPE(CN16403),ISBLANK('Workbook_Formula_Guard'!A1784)=ISBLANK(CN16403),EXACT('Workbook_Formula_Guard'!A1784,CN16403)),0,1),1)</x:f>
        <x:v>0</x:v>
      </x:c>
    </x:row>
    <x:row r="16404">
      <x:c r="CL16404" t="str">
        <x:v>Workbook_Formula_Guard</x:v>
      </x:c>
      <x:c r="CM16404" t="str">
        <x:v>B1784</x:v>
      </x:c>
      <x:c r="CN16404" t="str">
        <x:v>E28</x:v>
      </x:c>
      <x:c r="CO16404" t="n">
        <x:f>IFERROR(IF(AND(TYPE('Workbook_Formula_Guard'!B1784)=TYPE(CN16404),ISBLANK('Workbook_Formula_Guard'!B1784)=ISBLANK(CN16404),EXACT('Workbook_Formula_Guard'!B1784,CN16404)),0,1),1)</x:f>
        <x:v>0</x:v>
      </x:c>
    </x:row>
    <x:row r="16405">
      <x:c r="CL16405" t="str">
        <x:v>Workbook_Formula_Guard</x:v>
      </x:c>
      <x:c r="CM16405" t="str">
        <x:v>C1784</x:v>
      </x:c>
      <x:c r="CN16405" t="inlineStr">
        <x:is>
          <x:t xml:space="preserve">F:=IFERROR(IF(I_prop!E24="INVALID_INPUT","INVALID_INPUT",IF(ISNUMBER(I_prop!E24),IF($B$3&gt;0,I_prop!E24*PLSS_Local_Scope!$E$18*Parameters!$B$51/$B$3,"RLS_NO_ACTIVE_MASS"),"UNKNOWN_IMPACT")),"INVALID_INPUT")</x:t>
        </x:is>
      </x:c>
      <x:c r="CO16405" t="n">
        <x:f>IFERROR(IF(AND(TYPE('Workbook_Formula_Guard'!C1784)=TYPE(CN16405),ISBLANK('Workbook_Formula_Guard'!C1784)=ISBLANK(CN16405),EXACT('Workbook_Formula_Guard'!C1784,CN16405)),0,1),1)</x:f>
        <x:v>0</x:v>
      </x:c>
    </x:row>
    <x:row r="16406">
      <x:c r="CL16406" t="str">
        <x:v>Workbook_Formula_Guard</x:v>
      </x:c>
      <x:c r="CM16406" t="str">
        <x:v>A1785</x:v>
      </x:c>
      <x:c r="CN16406" t="str">
        <x:v>Contribution_Analysis</x:v>
      </x:c>
      <x:c r="CO16406" t="n">
        <x:f>IFERROR(IF(AND(TYPE('Workbook_Formula_Guard'!A1785)=TYPE(CN16406),ISBLANK('Workbook_Formula_Guard'!A1785)=ISBLANK(CN16406),EXACT('Workbook_Formula_Guard'!A1785,CN16406)),0,1),1)</x:f>
        <x:v>0</x:v>
      </x:c>
    </x:row>
    <x:row r="16407">
      <x:c r="CL16407" t="str">
        <x:v>Workbook_Formula_Guard</x:v>
      </x:c>
      <x:c r="CM16407" t="str">
        <x:v>B1785</x:v>
      </x:c>
      <x:c r="CN16407" t="str">
        <x:v>F28</x:v>
      </x:c>
      <x:c r="CO16407" t="n">
        <x:f>IFERROR(IF(AND(TYPE('Workbook_Formula_Guard'!B1785)=TYPE(CN16407),ISBLANK('Workbook_Formula_Guard'!B1785)=ISBLANK(CN16407),EXACT('Workbook_Formula_Guard'!B1785,CN16407)),0,1),1)</x:f>
        <x:v>0</x:v>
      </x:c>
    </x:row>
    <x:row r="16408">
      <x:c r="CL16408" t="str">
        <x:v>Workbook_Formula_Guard</x:v>
      </x:c>
      <x:c r="CM16408" t="str">
        <x:v>C1785</x:v>
      </x:c>
      <x:c r="CN16408" t="inlineStr">
        <x:is>
          <x:t xml:space="preserve">F:=IFERROR(IF(I_prop!F24="INVALID_INPUT","INVALID_INPUT",IF(ISNUMBER(I_prop!F24),IF($B$3&gt;0,I_prop!F24*PLSS_Local_Scope!$E$18*Parameters!$B$52/$B$3,"RLS_NO_ACTIVE_MASS"),"UNKNOWN_IMPACT")),"INVALID_INPUT")</x:t>
        </x:is>
      </x:c>
      <x:c r="CO16408" t="n">
        <x:f>IFERROR(IF(AND(TYPE('Workbook_Formula_Guard'!C1785)=TYPE(CN16408),ISBLANK('Workbook_Formula_Guard'!C1785)=ISBLANK(CN16408),EXACT('Workbook_Formula_Guard'!C1785,CN16408)),0,1),1)</x:f>
        <x:v>0</x:v>
      </x:c>
    </x:row>
    <x:row r="16409">
      <x:c r="CL16409" t="str">
        <x:v>Workbook_Formula_Guard</x:v>
      </x:c>
      <x:c r="CM16409" t="str">
        <x:v>A1786</x:v>
      </x:c>
      <x:c r="CN16409" t="str">
        <x:v>Contribution_Analysis</x:v>
      </x:c>
      <x:c r="CO16409" t="n">
        <x:f>IFERROR(IF(AND(TYPE('Workbook_Formula_Guard'!A1786)=TYPE(CN16409),ISBLANK('Workbook_Formula_Guard'!A1786)=ISBLANK(CN16409),EXACT('Workbook_Formula_Guard'!A1786,CN16409)),0,1),1)</x:f>
        <x:v>0</x:v>
      </x:c>
    </x:row>
    <x:row r="16410">
      <x:c r="CL16410" t="str">
        <x:v>Workbook_Formula_Guard</x:v>
      </x:c>
      <x:c r="CM16410" t="str">
        <x:v>B1786</x:v>
      </x:c>
      <x:c r="CN16410" t="str">
        <x:v>G28</x:v>
      </x:c>
      <x:c r="CO16410" t="n">
        <x:f>IFERROR(IF(AND(TYPE('Workbook_Formula_Guard'!B1786)=TYPE(CN16410),ISBLANK('Workbook_Formula_Guard'!B1786)=ISBLANK(CN16410),EXACT('Workbook_Formula_Guard'!B1786,CN16410)),0,1),1)</x:f>
        <x:v>0</x:v>
      </x:c>
    </x:row>
    <x:row r="16411">
      <x:c r="CL16411" t="str">
        <x:v>Workbook_Formula_Guard</x:v>
      </x:c>
      <x:c r="CM16411" t="str">
        <x:v>C1786</x:v>
      </x:c>
      <x:c r="CN16411" t="inlineStr">
        <x:is>
          <x:t xml:space="preserve">F:=IFERROR(IF(I_prop!G24="INVALID_INPUT","INVALID_INPUT",IF(ISNUMBER(I_prop!G24),IF($B$3&gt;0,I_prop!G24*PLSS_Local_Scope!$E$18*Parameters!$B$53/$B$3,"RLS_NO_ACTIVE_MASS"),"UNKNOWN_IMPACT")),"INVALID_INPUT")</x:t>
        </x:is>
      </x:c>
      <x:c r="CO16411" t="n">
        <x:f>IFERROR(IF(AND(TYPE('Workbook_Formula_Guard'!C1786)=TYPE(CN16411),ISBLANK('Workbook_Formula_Guard'!C1786)=ISBLANK(CN16411),EXACT('Workbook_Formula_Guard'!C1786,CN16411)),0,1),1)</x:f>
        <x:v>0</x:v>
      </x:c>
    </x:row>
    <x:row r="16412">
      <x:c r="CL16412" t="str">
        <x:v>Workbook_Formula_Guard</x:v>
      </x:c>
      <x:c r="CM16412" t="str">
        <x:v>A1787</x:v>
      </x:c>
      <x:c r="CN16412" t="str">
        <x:v>Contribution_Analysis</x:v>
      </x:c>
      <x:c r="CO16412" t="n">
        <x:f>IFERROR(IF(AND(TYPE('Workbook_Formula_Guard'!A1787)=TYPE(CN16412),ISBLANK('Workbook_Formula_Guard'!A1787)=ISBLANK(CN16412),EXACT('Workbook_Formula_Guard'!A1787,CN16412)),0,1),1)</x:f>
        <x:v>0</x:v>
      </x:c>
    </x:row>
    <x:row r="16413">
      <x:c r="CL16413" t="str">
        <x:v>Workbook_Formula_Guard</x:v>
      </x:c>
      <x:c r="CM16413" t="str">
        <x:v>B1787</x:v>
      </x:c>
      <x:c r="CN16413" t="str">
        <x:v>H28</x:v>
      </x:c>
      <x:c r="CO16413" t="n">
        <x:f>IFERROR(IF(AND(TYPE('Workbook_Formula_Guard'!B1787)=TYPE(CN16413),ISBLANK('Workbook_Formula_Guard'!B1787)=ISBLANK(CN16413),EXACT('Workbook_Formula_Guard'!B1787,CN16413)),0,1),1)</x:f>
        <x:v>0</x:v>
      </x:c>
    </x:row>
    <x:row r="16414">
      <x:c r="CL16414" t="str">
        <x:v>Workbook_Formula_Guard</x:v>
      </x:c>
      <x:c r="CM16414" t="str">
        <x:v>C1787</x:v>
      </x:c>
      <x:c r="CN16414" t="inlineStr">
        <x:is>
          <x:t xml:space="preserve">F:=IFERROR(IF(I_prop!H24="INVALID_INPUT","INVALID_INPUT",IF(ISNUMBER(I_prop!H24),IF($B$3&gt;0,I_prop!H24*PLSS_Local_Scope!$E$18*Parameters!$B$54/$B$3,"RLS_NO_ACTIVE_MASS"),"UNKNOWN_IMPACT")),"INVALID_INPUT")</x:t>
        </x:is>
      </x:c>
      <x:c r="CO16414" t="n">
        <x:f>IFERROR(IF(AND(TYPE('Workbook_Formula_Guard'!C1787)=TYPE(CN16414),ISBLANK('Workbook_Formula_Guard'!C1787)=ISBLANK(CN16414),EXACT('Workbook_Formula_Guard'!C1787,CN16414)),0,1),1)</x:f>
        <x:v>0</x:v>
      </x:c>
    </x:row>
    <x:row r="16415">
      <x:c r="CL16415" t="str">
        <x:v>Workbook_Formula_Guard</x:v>
      </x:c>
      <x:c r="CM16415" t="str">
        <x:v>A1788</x:v>
      </x:c>
      <x:c r="CN16415" t="str">
        <x:v>Contribution_Analysis</x:v>
      </x:c>
      <x:c r="CO16415" t="n">
        <x:f>IFERROR(IF(AND(TYPE('Workbook_Formula_Guard'!A1788)=TYPE(CN16415),ISBLANK('Workbook_Formula_Guard'!A1788)=ISBLANK(CN16415),EXACT('Workbook_Formula_Guard'!A1788,CN16415)),0,1),1)</x:f>
        <x:v>0</x:v>
      </x:c>
    </x:row>
    <x:row r="16416">
      <x:c r="CL16416" t="str">
        <x:v>Workbook_Formula_Guard</x:v>
      </x:c>
      <x:c r="CM16416" t="str">
        <x:v>B1788</x:v>
      </x:c>
      <x:c r="CN16416" t="str">
        <x:v>I28</x:v>
      </x:c>
      <x:c r="CO16416" t="n">
        <x:f>IFERROR(IF(AND(TYPE('Workbook_Formula_Guard'!B1788)=TYPE(CN16416),ISBLANK('Workbook_Formula_Guard'!B1788)=ISBLANK(CN16416),EXACT('Workbook_Formula_Guard'!B1788,CN16416)),0,1),1)</x:f>
        <x:v>0</x:v>
      </x:c>
    </x:row>
    <x:row r="16417">
      <x:c r="CL16417" t="str">
        <x:v>Workbook_Formula_Guard</x:v>
      </x:c>
      <x:c r="CM16417" t="str">
        <x:v>C1788</x:v>
      </x:c>
      <x:c r="CN16417" t="inlineStr">
        <x:is>
          <x:t xml:space="preserve">F:=IFERROR(IF(COUNTIF(B28:H28,"INVALID_INPUT")&gt;0,"INVALID_INPUT",IF(COUNT(B28:H28)=7,SUM(B28:H28),"UNKNOWN_IMPACT")),"INVALID_INPUT")</x:t>
        </x:is>
      </x:c>
      <x:c r="CO16417" t="n">
        <x:f>IFERROR(IF(AND(TYPE('Workbook_Formula_Guard'!C1788)=TYPE(CN16417),ISBLANK('Workbook_Formula_Guard'!C1788)=ISBLANK(CN16417),EXACT('Workbook_Formula_Guard'!C1788,CN16417)),0,1),1)</x:f>
        <x:v>0</x:v>
      </x:c>
    </x:row>
    <x:row r="16418">
      <x:c r="CL16418" t="str">
        <x:v>Workbook_Formula_Guard</x:v>
      </x:c>
      <x:c r="CM16418" t="str">
        <x:v>A1789</x:v>
      </x:c>
      <x:c r="CN16418" t="str">
        <x:v>Contribution_Analysis</x:v>
      </x:c>
      <x:c r="CO16418" t="n">
        <x:f>IFERROR(IF(AND(TYPE('Workbook_Formula_Guard'!A1789)=TYPE(CN16418),ISBLANK('Workbook_Formula_Guard'!A1789)=ISBLANK(CN16418),EXACT('Workbook_Formula_Guard'!A1789,CN16418)),0,1),1)</x:f>
        <x:v>0</x:v>
      </x:c>
    </x:row>
    <x:row r="16419">
      <x:c r="CL16419" t="str">
        <x:v>Workbook_Formula_Guard</x:v>
      </x:c>
      <x:c r="CM16419" t="str">
        <x:v>B1789</x:v>
      </x:c>
      <x:c r="CN16419" t="str">
        <x:v>B29</x:v>
      </x:c>
      <x:c r="CO16419" t="n">
        <x:f>IFERROR(IF(AND(TYPE('Workbook_Formula_Guard'!B1789)=TYPE(CN16419),ISBLANK('Workbook_Formula_Guard'!B1789)=ISBLANK(CN16419),EXACT('Workbook_Formula_Guard'!B1789,CN16419)),0,1),1)</x:f>
        <x:v>0</x:v>
      </x:c>
    </x:row>
    <x:row r="16420">
      <x:c r="CL16420" t="str">
        <x:v>Workbook_Formula_Guard</x:v>
      </x:c>
      <x:c r="CM16420" t="str">
        <x:v>C1789</x:v>
      </x:c>
      <x:c r="CN16420" t="inlineStr">
        <x:is>
          <x:t xml:space="preserve">F:=IFERROR(IF(COUNTIF(B22:B28,"INVALID_INPUT")&gt;0,"INVALID_INPUT",IF(COUNT(B22:B28)=7,SUM(B22:B28),"UNKNOWN_IMPACT")),"INVALID_INPUT")</x:t>
        </x:is>
      </x:c>
      <x:c r="CO16420" t="n">
        <x:f>IFERROR(IF(AND(TYPE('Workbook_Formula_Guard'!C1789)=TYPE(CN16420),ISBLANK('Workbook_Formula_Guard'!C1789)=ISBLANK(CN16420),EXACT('Workbook_Formula_Guard'!C1789,CN16420)),0,1),1)</x:f>
        <x:v>0</x:v>
      </x:c>
    </x:row>
    <x:row r="16421">
      <x:c r="CL16421" t="str">
        <x:v>Workbook_Formula_Guard</x:v>
      </x:c>
      <x:c r="CM16421" t="str">
        <x:v>A1790</x:v>
      </x:c>
      <x:c r="CN16421" t="str">
        <x:v>Contribution_Analysis</x:v>
      </x:c>
      <x:c r="CO16421" t="n">
        <x:f>IFERROR(IF(AND(TYPE('Workbook_Formula_Guard'!A1790)=TYPE(CN16421),ISBLANK('Workbook_Formula_Guard'!A1790)=ISBLANK(CN16421),EXACT('Workbook_Formula_Guard'!A1790,CN16421)),0,1),1)</x:f>
        <x:v>0</x:v>
      </x:c>
    </x:row>
    <x:row r="16422">
      <x:c r="CL16422" t="str">
        <x:v>Workbook_Formula_Guard</x:v>
      </x:c>
      <x:c r="CM16422" t="str">
        <x:v>B1790</x:v>
      </x:c>
      <x:c r="CN16422" t="str">
        <x:v>C29</x:v>
      </x:c>
      <x:c r="CO16422" t="n">
        <x:f>IFERROR(IF(AND(TYPE('Workbook_Formula_Guard'!B1790)=TYPE(CN16422),ISBLANK('Workbook_Formula_Guard'!B1790)=ISBLANK(CN16422),EXACT('Workbook_Formula_Guard'!B1790,CN16422)),0,1),1)</x:f>
        <x:v>0</x:v>
      </x:c>
    </x:row>
    <x:row r="16423">
      <x:c r="CL16423" t="str">
        <x:v>Workbook_Formula_Guard</x:v>
      </x:c>
      <x:c r="CM16423" t="str">
        <x:v>C1790</x:v>
      </x:c>
      <x:c r="CN16423" t="inlineStr">
        <x:is>
          <x:t xml:space="preserve">F:=IFERROR(IF(COUNTIF(C22:C28,"INVALID_INPUT")&gt;0,"INVALID_INPUT",IF(COUNT(C22:C28)=7,SUM(C22:C28),"UNKNOWN_IMPACT")),"INVALID_INPUT")</x:t>
        </x:is>
      </x:c>
      <x:c r="CO16423" t="n">
        <x:f>IFERROR(IF(AND(TYPE('Workbook_Formula_Guard'!C1790)=TYPE(CN16423),ISBLANK('Workbook_Formula_Guard'!C1790)=ISBLANK(CN16423),EXACT('Workbook_Formula_Guard'!C1790,CN16423)),0,1),1)</x:f>
        <x:v>0</x:v>
      </x:c>
    </x:row>
    <x:row r="16424">
      <x:c r="CL16424" t="str">
        <x:v>Workbook_Formula_Guard</x:v>
      </x:c>
      <x:c r="CM16424" t="str">
        <x:v>A1791</x:v>
      </x:c>
      <x:c r="CN16424" t="str">
        <x:v>Contribution_Analysis</x:v>
      </x:c>
      <x:c r="CO16424" t="n">
        <x:f>IFERROR(IF(AND(TYPE('Workbook_Formula_Guard'!A1791)=TYPE(CN16424),ISBLANK('Workbook_Formula_Guard'!A1791)=ISBLANK(CN16424),EXACT('Workbook_Formula_Guard'!A1791,CN16424)),0,1),1)</x:f>
        <x:v>0</x:v>
      </x:c>
    </x:row>
    <x:row r="16425">
      <x:c r="CL16425" t="str">
        <x:v>Workbook_Formula_Guard</x:v>
      </x:c>
      <x:c r="CM16425" t="str">
        <x:v>B1791</x:v>
      </x:c>
      <x:c r="CN16425" t="str">
        <x:v>D29</x:v>
      </x:c>
      <x:c r="CO16425" t="n">
        <x:f>IFERROR(IF(AND(TYPE('Workbook_Formula_Guard'!B1791)=TYPE(CN16425),ISBLANK('Workbook_Formula_Guard'!B1791)=ISBLANK(CN16425),EXACT('Workbook_Formula_Guard'!B1791,CN16425)),0,1),1)</x:f>
        <x:v>0</x:v>
      </x:c>
    </x:row>
    <x:row r="16426">
      <x:c r="CL16426" t="str">
        <x:v>Workbook_Formula_Guard</x:v>
      </x:c>
      <x:c r="CM16426" t="str">
        <x:v>C1791</x:v>
      </x:c>
      <x:c r="CN16426" t="inlineStr">
        <x:is>
          <x:t xml:space="preserve">F:=IFERROR(IF(COUNTIF(D22:D28,"INVALID_INPUT")&gt;0,"INVALID_INPUT",IF(COUNT(D22:D28)=7,SUM(D22:D28),"UNKNOWN_IMPACT")),"INVALID_INPUT")</x:t>
        </x:is>
      </x:c>
      <x:c r="CO16426" t="n">
        <x:f>IFERROR(IF(AND(TYPE('Workbook_Formula_Guard'!C1791)=TYPE(CN16426),ISBLANK('Workbook_Formula_Guard'!C1791)=ISBLANK(CN16426),EXACT('Workbook_Formula_Guard'!C1791,CN16426)),0,1),1)</x:f>
        <x:v>0</x:v>
      </x:c>
    </x:row>
    <x:row r="16427">
      <x:c r="CL16427" t="str">
        <x:v>Workbook_Formula_Guard</x:v>
      </x:c>
      <x:c r="CM16427" t="str">
        <x:v>A1792</x:v>
      </x:c>
      <x:c r="CN16427" t="str">
        <x:v>Contribution_Analysis</x:v>
      </x:c>
      <x:c r="CO16427" t="n">
        <x:f>IFERROR(IF(AND(TYPE('Workbook_Formula_Guard'!A1792)=TYPE(CN16427),ISBLANK('Workbook_Formula_Guard'!A1792)=ISBLANK(CN16427),EXACT('Workbook_Formula_Guard'!A1792,CN16427)),0,1),1)</x:f>
        <x:v>0</x:v>
      </x:c>
    </x:row>
    <x:row r="16428">
      <x:c r="CL16428" t="str">
        <x:v>Workbook_Formula_Guard</x:v>
      </x:c>
      <x:c r="CM16428" t="str">
        <x:v>B1792</x:v>
      </x:c>
      <x:c r="CN16428" t="str">
        <x:v>E29</x:v>
      </x:c>
      <x:c r="CO16428" t="n">
        <x:f>IFERROR(IF(AND(TYPE('Workbook_Formula_Guard'!B1792)=TYPE(CN16428),ISBLANK('Workbook_Formula_Guard'!B1792)=ISBLANK(CN16428),EXACT('Workbook_Formula_Guard'!B1792,CN16428)),0,1),1)</x:f>
        <x:v>0</x:v>
      </x:c>
    </x:row>
    <x:row r="16429">
      <x:c r="CL16429" t="str">
        <x:v>Workbook_Formula_Guard</x:v>
      </x:c>
      <x:c r="CM16429" t="str">
        <x:v>C1792</x:v>
      </x:c>
      <x:c r="CN16429" t="inlineStr">
        <x:is>
          <x:t xml:space="preserve">F:=IFERROR(IF(COUNTIF(E22:E28,"INVALID_INPUT")&gt;0,"INVALID_INPUT",IF(COUNT(E22:E28)=7,SUM(E22:E28),"UNKNOWN_IMPACT")),"INVALID_INPUT")</x:t>
        </x:is>
      </x:c>
      <x:c r="CO16429" t="n">
        <x:f>IFERROR(IF(AND(TYPE('Workbook_Formula_Guard'!C1792)=TYPE(CN16429),ISBLANK('Workbook_Formula_Guard'!C1792)=ISBLANK(CN16429),EXACT('Workbook_Formula_Guard'!C1792,CN16429)),0,1),1)</x:f>
        <x:v>0</x:v>
      </x:c>
    </x:row>
    <x:row r="16430">
      <x:c r="CL16430" t="str">
        <x:v>Workbook_Formula_Guard</x:v>
      </x:c>
      <x:c r="CM16430" t="str">
        <x:v>A1793</x:v>
      </x:c>
      <x:c r="CN16430" t="str">
        <x:v>Contribution_Analysis</x:v>
      </x:c>
      <x:c r="CO16430" t="n">
        <x:f>IFERROR(IF(AND(TYPE('Workbook_Formula_Guard'!A1793)=TYPE(CN16430),ISBLANK('Workbook_Formula_Guard'!A1793)=ISBLANK(CN16430),EXACT('Workbook_Formula_Guard'!A1793,CN16430)),0,1),1)</x:f>
        <x:v>0</x:v>
      </x:c>
    </x:row>
    <x:row r="16431">
      <x:c r="CL16431" t="str">
        <x:v>Workbook_Formula_Guard</x:v>
      </x:c>
      <x:c r="CM16431" t="str">
        <x:v>B1793</x:v>
      </x:c>
      <x:c r="CN16431" t="str">
        <x:v>F29</x:v>
      </x:c>
      <x:c r="CO16431" t="n">
        <x:f>IFERROR(IF(AND(TYPE('Workbook_Formula_Guard'!B1793)=TYPE(CN16431),ISBLANK('Workbook_Formula_Guard'!B1793)=ISBLANK(CN16431),EXACT('Workbook_Formula_Guard'!B1793,CN16431)),0,1),1)</x:f>
        <x:v>0</x:v>
      </x:c>
    </x:row>
    <x:row r="16432">
      <x:c r="CL16432" t="str">
        <x:v>Workbook_Formula_Guard</x:v>
      </x:c>
      <x:c r="CM16432" t="str">
        <x:v>C1793</x:v>
      </x:c>
      <x:c r="CN16432" t="inlineStr">
        <x:is>
          <x:t xml:space="preserve">F:=IFERROR(IF(COUNTIF(F22:F28,"INVALID_INPUT")&gt;0,"INVALID_INPUT",IF(COUNT(F22:F28)=7,SUM(F22:F28),"UNKNOWN_IMPACT")),"INVALID_INPUT")</x:t>
        </x:is>
      </x:c>
      <x:c r="CO16432" t="n">
        <x:f>IFERROR(IF(AND(TYPE('Workbook_Formula_Guard'!C1793)=TYPE(CN16432),ISBLANK('Workbook_Formula_Guard'!C1793)=ISBLANK(CN16432),EXACT('Workbook_Formula_Guard'!C1793,CN16432)),0,1),1)</x:f>
        <x:v>0</x:v>
      </x:c>
    </x:row>
    <x:row r="16433">
      <x:c r="CL16433" t="str">
        <x:v>Workbook_Formula_Guard</x:v>
      </x:c>
      <x:c r="CM16433" t="str">
        <x:v>A1794</x:v>
      </x:c>
      <x:c r="CN16433" t="str">
        <x:v>Contribution_Analysis</x:v>
      </x:c>
      <x:c r="CO16433" t="n">
        <x:f>IFERROR(IF(AND(TYPE('Workbook_Formula_Guard'!A1794)=TYPE(CN16433),ISBLANK('Workbook_Formula_Guard'!A1794)=ISBLANK(CN16433),EXACT('Workbook_Formula_Guard'!A1794,CN16433)),0,1),1)</x:f>
        <x:v>0</x:v>
      </x:c>
    </x:row>
    <x:row r="16434">
      <x:c r="CL16434" t="str">
        <x:v>Workbook_Formula_Guard</x:v>
      </x:c>
      <x:c r="CM16434" t="str">
        <x:v>B1794</x:v>
      </x:c>
      <x:c r="CN16434" t="str">
        <x:v>G29</x:v>
      </x:c>
      <x:c r="CO16434" t="n">
        <x:f>IFERROR(IF(AND(TYPE('Workbook_Formula_Guard'!B1794)=TYPE(CN16434),ISBLANK('Workbook_Formula_Guard'!B1794)=ISBLANK(CN16434),EXACT('Workbook_Formula_Guard'!B1794,CN16434)),0,1),1)</x:f>
        <x:v>0</x:v>
      </x:c>
    </x:row>
    <x:row r="16435">
      <x:c r="CL16435" t="str">
        <x:v>Workbook_Formula_Guard</x:v>
      </x:c>
      <x:c r="CM16435" t="str">
        <x:v>C1794</x:v>
      </x:c>
      <x:c r="CN16435" t="inlineStr">
        <x:is>
          <x:t xml:space="preserve">F:=IFERROR(IF(COUNTIF(G22:G28,"INVALID_INPUT")&gt;0,"INVALID_INPUT",IF(COUNT(G22:G28)=7,SUM(G22:G28),"UNKNOWN_IMPACT")),"INVALID_INPUT")</x:t>
        </x:is>
      </x:c>
      <x:c r="CO16435" t="n">
        <x:f>IFERROR(IF(AND(TYPE('Workbook_Formula_Guard'!C1794)=TYPE(CN16435),ISBLANK('Workbook_Formula_Guard'!C1794)=ISBLANK(CN16435),EXACT('Workbook_Formula_Guard'!C1794,CN16435)),0,1),1)</x:f>
        <x:v>0</x:v>
      </x:c>
    </x:row>
    <x:row r="16436">
      <x:c r="CL16436" t="str">
        <x:v>Workbook_Formula_Guard</x:v>
      </x:c>
      <x:c r="CM16436" t="str">
        <x:v>A1795</x:v>
      </x:c>
      <x:c r="CN16436" t="str">
        <x:v>Contribution_Analysis</x:v>
      </x:c>
      <x:c r="CO16436" t="n">
        <x:f>IFERROR(IF(AND(TYPE('Workbook_Formula_Guard'!A1795)=TYPE(CN16436),ISBLANK('Workbook_Formula_Guard'!A1795)=ISBLANK(CN16436),EXACT('Workbook_Formula_Guard'!A1795,CN16436)),0,1),1)</x:f>
        <x:v>0</x:v>
      </x:c>
    </x:row>
    <x:row r="16437">
      <x:c r="CL16437" t="str">
        <x:v>Workbook_Formula_Guard</x:v>
      </x:c>
      <x:c r="CM16437" t="str">
        <x:v>B1795</x:v>
      </x:c>
      <x:c r="CN16437" t="str">
        <x:v>H29</x:v>
      </x:c>
      <x:c r="CO16437" t="n">
        <x:f>IFERROR(IF(AND(TYPE('Workbook_Formula_Guard'!B1795)=TYPE(CN16437),ISBLANK('Workbook_Formula_Guard'!B1795)=ISBLANK(CN16437),EXACT('Workbook_Formula_Guard'!B1795,CN16437)),0,1),1)</x:f>
        <x:v>0</x:v>
      </x:c>
    </x:row>
    <x:row r="16438">
      <x:c r="CL16438" t="str">
        <x:v>Workbook_Formula_Guard</x:v>
      </x:c>
      <x:c r="CM16438" t="str">
        <x:v>C1795</x:v>
      </x:c>
      <x:c r="CN16438" t="inlineStr">
        <x:is>
          <x:t xml:space="preserve">F:=IFERROR(IF(COUNTIF(H22:H28,"INVALID_INPUT")&gt;0,"INVALID_INPUT",IF(COUNT(H22:H28)=7,SUM(H22:H28),"UNKNOWN_IMPACT")),"INVALID_INPUT")</x:t>
        </x:is>
      </x:c>
      <x:c r="CO16438" t="n">
        <x:f>IFERROR(IF(AND(TYPE('Workbook_Formula_Guard'!C1795)=TYPE(CN16438),ISBLANK('Workbook_Formula_Guard'!C1795)=ISBLANK(CN16438),EXACT('Workbook_Formula_Guard'!C1795,CN16438)),0,1),1)</x:f>
        <x:v>0</x:v>
      </x:c>
    </x:row>
    <x:row r="16439">
      <x:c r="CL16439" t="str">
        <x:v>Workbook_Formula_Guard</x:v>
      </x:c>
      <x:c r="CM16439" t="str">
        <x:v>A1796</x:v>
      </x:c>
      <x:c r="CN16439" t="str">
        <x:v>Contribution_Analysis</x:v>
      </x:c>
      <x:c r="CO16439" t="n">
        <x:f>IFERROR(IF(AND(TYPE('Workbook_Formula_Guard'!A1796)=TYPE(CN16439),ISBLANK('Workbook_Formula_Guard'!A1796)=ISBLANK(CN16439),EXACT('Workbook_Formula_Guard'!A1796,CN16439)),0,1),1)</x:f>
        <x:v>0</x:v>
      </x:c>
    </x:row>
    <x:row r="16440">
      <x:c r="CL16440" t="str">
        <x:v>Workbook_Formula_Guard</x:v>
      </x:c>
      <x:c r="CM16440" t="str">
        <x:v>B1796</x:v>
      </x:c>
      <x:c r="CN16440" t="str">
        <x:v>I29</x:v>
      </x:c>
      <x:c r="CO16440" t="n">
        <x:f>IFERROR(IF(AND(TYPE('Workbook_Formula_Guard'!B1796)=TYPE(CN16440),ISBLANK('Workbook_Formula_Guard'!B1796)=ISBLANK(CN16440),EXACT('Workbook_Formula_Guard'!B1796,CN16440)),0,1),1)</x:f>
        <x:v>0</x:v>
      </x:c>
    </x:row>
    <x:row r="16441">
      <x:c r="CL16441" t="str">
        <x:v>Workbook_Formula_Guard</x:v>
      </x:c>
      <x:c r="CM16441" t="str">
        <x:v>C1796</x:v>
      </x:c>
      <x:c r="CN16441" t="inlineStr">
        <x:is>
          <x:t xml:space="preserve">F:=IFERROR(IF(COUNTIF(B29:H29,"INVALID_INPUT")&gt;0,"INVALID_INPUT",IF(COUNT(B29:H29)=7,SUM(B29:H29),"UNKNOWN_IMPACT")),"INVALID_INPUT")</x:t>
        </x:is>
      </x:c>
      <x:c r="CO16441" t="n">
        <x:f>IFERROR(IF(AND(TYPE('Workbook_Formula_Guard'!C1796)=TYPE(CN16441),ISBLANK('Workbook_Formula_Guard'!C1796)=ISBLANK(CN16441),EXACT('Workbook_Formula_Guard'!C1796,CN16441)),0,1),1)</x:f>
        <x:v>0</x:v>
      </x:c>
    </x:row>
    <x:row r="16442">
      <x:c r="CL16442" t="str">
        <x:v>Workbook_Formula_Guard</x:v>
      </x:c>
      <x:c r="CM16442" t="str">
        <x:v>A1797</x:v>
      </x:c>
      <x:c r="CN16442" t="str">
        <x:v>Contribution_Analysis</x:v>
      </x:c>
      <x:c r="CO16442" t="n">
        <x:f>IFERROR(IF(AND(TYPE('Workbook_Formula_Guard'!A1797)=TYPE(CN16442),ISBLANK('Workbook_Formula_Guard'!A1797)=ISBLANK(CN16442),EXACT('Workbook_Formula_Guard'!A1797,CN16442)),0,1),1)</x:f>
        <x:v>0</x:v>
      </x:c>
    </x:row>
    <x:row r="16443">
      <x:c r="CL16443" t="str">
        <x:v>Workbook_Formula_Guard</x:v>
      </x:c>
      <x:c r="CM16443" t="str">
        <x:v>B1797</x:v>
      </x:c>
      <x:c r="CN16443" t="str">
        <x:v>B33</x:v>
      </x:c>
      <x:c r="CO16443" t="n">
        <x:f>IFERROR(IF(AND(TYPE('Workbook_Formula_Guard'!B1797)=TYPE(CN16443),ISBLANK('Workbook_Formula_Guard'!B1797)=ISBLANK(CN16443),EXACT('Workbook_Formula_Guard'!B1797,CN16443)),0,1),1)</x:f>
        <x:v>0</x:v>
      </x:c>
    </x:row>
    <x:row r="16444">
      <x:c r="CL16444" t="str">
        <x:v>Workbook_Formula_Guard</x:v>
      </x:c>
      <x:c r="CM16444" t="str">
        <x:v>C1797</x:v>
      </x:c>
      <x:c r="CN16444" t="inlineStr">
        <x:is>
          <x:t xml:space="preserve">F:=IFERROR(IF(B4="INVALID_INPUT","INVALID_INPUT",IF(ISNUMBER(B4),B4-RLS!B5,"RLS_UNKNOWN_CELLS")),"INVALID_INPUT")</x:t>
        </x:is>
      </x:c>
      <x:c r="CO16444" t="n">
        <x:f>IFERROR(IF(AND(TYPE('Workbook_Formula_Guard'!C1797)=TYPE(CN16444),ISBLANK('Workbook_Formula_Guard'!C1797)=ISBLANK(CN16444),EXACT('Workbook_Formula_Guard'!C1797,CN16444)),0,1),1)</x:f>
        <x:v>0</x:v>
      </x:c>
    </x:row>
    <x:row r="16445">
      <x:c r="CL16445" t="str">
        <x:v>Workbook_Formula_Guard</x:v>
      </x:c>
      <x:c r="CM16445" t="str">
        <x:v>A1798</x:v>
      </x:c>
      <x:c r="CN16445" t="str">
        <x:v>Contribution_Analysis</x:v>
      </x:c>
      <x:c r="CO16445" t="n">
        <x:f>IFERROR(IF(AND(TYPE('Workbook_Formula_Guard'!A1798)=TYPE(CN16445),ISBLANK('Workbook_Formula_Guard'!A1798)=ISBLANK(CN16445),EXACT('Workbook_Formula_Guard'!A1798,CN16445)),0,1),1)</x:f>
        <x:v>0</x:v>
      </x:c>
    </x:row>
    <x:row r="16446">
      <x:c r="CL16446" t="str">
        <x:v>Workbook_Formula_Guard</x:v>
      </x:c>
      <x:c r="CM16446" t="str">
        <x:v>B1798</x:v>
      </x:c>
      <x:c r="CN16446" t="str">
        <x:v>C33</x:v>
      </x:c>
      <x:c r="CO16446" t="n">
        <x:f>IFERROR(IF(AND(TYPE('Workbook_Formula_Guard'!B1798)=TYPE(CN16446),ISBLANK('Workbook_Formula_Guard'!B1798)=ISBLANK(CN16446),EXACT('Workbook_Formula_Guard'!B1798,CN16446)),0,1),1)</x:f>
        <x:v>0</x:v>
      </x:c>
    </x:row>
    <x:row r="16447">
      <x:c r="CL16447" t="str">
        <x:v>Workbook_Formula_Guard</x:v>
      </x:c>
      <x:c r="CM16447" t="str">
        <x:v>C1798</x:v>
      </x:c>
      <x:c r="CN16447" t="inlineStr">
        <x:is>
          <x:t xml:space="preserve">F:=IFERROR(IF(B5="INVALID_INPUT","INVALID_INPUT",IF(ISNUMBER(B5),B5-RLS!B6,"RLS_UNKNOWN_CELLS")),"INVALID_INPUT")</x:t>
        </x:is>
      </x:c>
      <x:c r="CO16447" t="n">
        <x:f>IFERROR(IF(AND(TYPE('Workbook_Formula_Guard'!C1798)=TYPE(CN16447),ISBLANK('Workbook_Formula_Guard'!C1798)=ISBLANK(CN16447),EXACT('Workbook_Formula_Guard'!C1798,CN16447)),0,1),1)</x:f>
        <x:v>0</x:v>
      </x:c>
    </x:row>
    <x:row r="16448">
      <x:c r="CL16448" t="str">
        <x:v>Workbook_Formula_Guard</x:v>
      </x:c>
      <x:c r="CM16448" t="str">
        <x:v>A1799</x:v>
      </x:c>
      <x:c r="CN16448" t="str">
        <x:v>Contribution_Analysis</x:v>
      </x:c>
      <x:c r="CO16448" t="n">
        <x:f>IFERROR(IF(AND(TYPE('Workbook_Formula_Guard'!A1799)=TYPE(CN16448),ISBLANK('Workbook_Formula_Guard'!A1799)=ISBLANK(CN16448),EXACT('Workbook_Formula_Guard'!A1799,CN16448)),0,1),1)</x:f>
        <x:v>0</x:v>
      </x:c>
    </x:row>
    <x:row r="16449">
      <x:c r="CL16449" t="str">
        <x:v>Workbook_Formula_Guard</x:v>
      </x:c>
      <x:c r="CM16449" t="str">
        <x:v>B1799</x:v>
      </x:c>
      <x:c r="CN16449" t="str">
        <x:v>B34</x:v>
      </x:c>
      <x:c r="CO16449" t="n">
        <x:f>IFERROR(IF(AND(TYPE('Workbook_Formula_Guard'!B1799)=TYPE(CN16449),ISBLANK('Workbook_Formula_Guard'!B1799)=ISBLANK(CN16449),EXACT('Workbook_Formula_Guard'!B1799,CN16449)),0,1),1)</x:f>
        <x:v>0</x:v>
      </x:c>
    </x:row>
    <x:row r="16450">
      <x:c r="CL16450" t="str">
        <x:v>Workbook_Formula_Guard</x:v>
      </x:c>
      <x:c r="CM16450" t="str">
        <x:v>C1799</x:v>
      </x:c>
      <x:c r="CN16450" t="inlineStr">
        <x:is>
          <x:t xml:space="preserve">F:=IFERROR(IF(B4="INVALID_INPUT","INVALID_INPUT",IF(ISNUMBER(B4),SUMIF(B9:H15,"&gt;0",B9:H15),"RLS_UNKNOWN_CELLS")),"INVALID_INPUT")</x:t>
        </x:is>
      </x:c>
      <x:c r="CO16450" t="n">
        <x:f>IFERROR(IF(AND(TYPE('Workbook_Formula_Guard'!C1799)=TYPE(CN16450),ISBLANK('Workbook_Formula_Guard'!C1799)=ISBLANK(CN16450),EXACT('Workbook_Formula_Guard'!C1799,CN16450)),0,1),1)</x:f>
        <x:v>0</x:v>
      </x:c>
    </x:row>
    <x:row r="16451">
      <x:c r="CL16451" t="str">
        <x:v>Workbook_Formula_Guard</x:v>
      </x:c>
      <x:c r="CM16451" t="str">
        <x:v>A1800</x:v>
      </x:c>
      <x:c r="CN16451" t="str">
        <x:v>Contribution_Analysis</x:v>
      </x:c>
      <x:c r="CO16451" t="n">
        <x:f>IFERROR(IF(AND(TYPE('Workbook_Formula_Guard'!A1800)=TYPE(CN16451),ISBLANK('Workbook_Formula_Guard'!A1800)=ISBLANK(CN16451),EXACT('Workbook_Formula_Guard'!A1800,CN16451)),0,1),1)</x:f>
        <x:v>0</x:v>
      </x:c>
    </x:row>
    <x:row r="16452">
      <x:c r="CL16452" t="str">
        <x:v>Workbook_Formula_Guard</x:v>
      </x:c>
      <x:c r="CM16452" t="str">
        <x:v>B1800</x:v>
      </x:c>
      <x:c r="CN16452" t="str">
        <x:v>C34</x:v>
      </x:c>
      <x:c r="CO16452" t="n">
        <x:f>IFERROR(IF(AND(TYPE('Workbook_Formula_Guard'!B1800)=TYPE(CN16452),ISBLANK('Workbook_Formula_Guard'!B1800)=ISBLANK(CN16452),EXACT('Workbook_Formula_Guard'!B1800,CN16452)),0,1),1)</x:f>
        <x:v>0</x:v>
      </x:c>
    </x:row>
    <x:row r="16453">
      <x:c r="CL16453" t="str">
        <x:v>Workbook_Formula_Guard</x:v>
      </x:c>
      <x:c r="CM16453" t="str">
        <x:v>C1800</x:v>
      </x:c>
      <x:c r="CN16453" t="inlineStr">
        <x:is>
          <x:t xml:space="preserve">F:=IFERROR(IF(B5="INVALID_INPUT","INVALID_INPUT",IF(ISNUMBER(B5),SUMIF(B22:H28,"&gt;0",B22:H28),"RLS_UNKNOWN_CELLS")),"INVALID_INPUT")</x:t>
        </x:is>
      </x:c>
      <x:c r="CO16453" t="n">
        <x:f>IFERROR(IF(AND(TYPE('Workbook_Formula_Guard'!C1800)=TYPE(CN16453),ISBLANK('Workbook_Formula_Guard'!C1800)=ISBLANK(CN16453),EXACT('Workbook_Formula_Guard'!C1800,CN16453)),0,1),1)</x:f>
        <x:v>0</x:v>
      </x:c>
    </x:row>
    <x:row r="16454">
      <x:c r="CL16454" t="str">
        <x:v>Workbook_Formula_Guard</x:v>
      </x:c>
      <x:c r="CM16454" t="str">
        <x:v>A1801</x:v>
      </x:c>
      <x:c r="CN16454" t="str">
        <x:v>Contribution_Analysis</x:v>
      </x:c>
      <x:c r="CO16454" t="n">
        <x:f>IFERROR(IF(AND(TYPE('Workbook_Formula_Guard'!A1801)=TYPE(CN16454),ISBLANK('Workbook_Formula_Guard'!A1801)=ISBLANK(CN16454),EXACT('Workbook_Formula_Guard'!A1801,CN16454)),0,1),1)</x:f>
        <x:v>0</x:v>
      </x:c>
    </x:row>
    <x:row r="16455">
      <x:c r="CL16455" t="str">
        <x:v>Workbook_Formula_Guard</x:v>
      </x:c>
      <x:c r="CM16455" t="str">
        <x:v>B1801</x:v>
      </x:c>
      <x:c r="CN16455" t="str">
        <x:v>B35</x:v>
      </x:c>
      <x:c r="CO16455" t="n">
        <x:f>IFERROR(IF(AND(TYPE('Workbook_Formula_Guard'!B1801)=TYPE(CN16455),ISBLANK('Workbook_Formula_Guard'!B1801)=ISBLANK(CN16455),EXACT('Workbook_Formula_Guard'!B1801,CN16455)),0,1),1)</x:f>
        <x:v>0</x:v>
      </x:c>
    </x:row>
    <x:row r="16456">
      <x:c r="CL16456" t="str">
        <x:v>Workbook_Formula_Guard</x:v>
      </x:c>
      <x:c r="CM16456" t="str">
        <x:v>C1801</x:v>
      </x:c>
      <x:c r="CN16456" t="inlineStr">
        <x:is>
          <x:t xml:space="preserve">F:=IFERROR(IF(B4="INVALID_INPUT","INVALID_INPUT",IF(ISNUMBER(B4),SUMIF(B9:H15,"&lt;0",B9:H15),"RLS_UNKNOWN_CELLS")),"INVALID_INPUT")</x:t>
        </x:is>
      </x:c>
      <x:c r="CO16456" t="n">
        <x:f>IFERROR(IF(AND(TYPE('Workbook_Formula_Guard'!C1801)=TYPE(CN16456),ISBLANK('Workbook_Formula_Guard'!C1801)=ISBLANK(CN16456),EXACT('Workbook_Formula_Guard'!C1801,CN16456)),0,1),1)</x:f>
        <x:v>0</x:v>
      </x:c>
    </x:row>
    <x:row r="16457">
      <x:c r="CL16457" t="str">
        <x:v>Workbook_Formula_Guard</x:v>
      </x:c>
      <x:c r="CM16457" t="str">
        <x:v>A1802</x:v>
      </x:c>
      <x:c r="CN16457" t="str">
        <x:v>Contribution_Analysis</x:v>
      </x:c>
      <x:c r="CO16457" t="n">
        <x:f>IFERROR(IF(AND(TYPE('Workbook_Formula_Guard'!A1802)=TYPE(CN16457),ISBLANK('Workbook_Formula_Guard'!A1802)=ISBLANK(CN16457),EXACT('Workbook_Formula_Guard'!A1802,CN16457)),0,1),1)</x:f>
        <x:v>0</x:v>
      </x:c>
    </x:row>
    <x:row r="16458">
      <x:c r="CL16458" t="str">
        <x:v>Workbook_Formula_Guard</x:v>
      </x:c>
      <x:c r="CM16458" t="str">
        <x:v>B1802</x:v>
      </x:c>
      <x:c r="CN16458" t="str">
        <x:v>C35</x:v>
      </x:c>
      <x:c r="CO16458" t="n">
        <x:f>IFERROR(IF(AND(TYPE('Workbook_Formula_Guard'!B1802)=TYPE(CN16458),ISBLANK('Workbook_Formula_Guard'!B1802)=ISBLANK(CN16458),EXACT('Workbook_Formula_Guard'!B1802,CN16458)),0,1),1)</x:f>
        <x:v>0</x:v>
      </x:c>
    </x:row>
    <x:row r="16459">
      <x:c r="CL16459" t="str">
        <x:v>Workbook_Formula_Guard</x:v>
      </x:c>
      <x:c r="CM16459" t="str">
        <x:v>C1802</x:v>
      </x:c>
      <x:c r="CN16459" t="inlineStr">
        <x:is>
          <x:t xml:space="preserve">F:=IFERROR(IF(B5="INVALID_INPUT","INVALID_INPUT",IF(ISNUMBER(B5),SUMIF(B22:H28,"&lt;0",B22:H28),"RLS_UNKNOWN_CELLS")),"INVALID_INPUT")</x:t>
        </x:is>
      </x:c>
      <x:c r="CO16459" t="n">
        <x:f>IFERROR(IF(AND(TYPE('Workbook_Formula_Guard'!C1802)=TYPE(CN16459),ISBLANK('Workbook_Formula_Guard'!C1802)=ISBLANK(CN16459),EXACT('Workbook_Formula_Guard'!C1802,CN16459)),0,1),1)</x:f>
        <x:v>0</x:v>
      </x:c>
    </x:row>
    <x:row r="16460">
      <x:c r="CL16460" t="str">
        <x:v>Workbook_Formula_Guard</x:v>
      </x:c>
      <x:c r="CM16460" t="str">
        <x:v>A1803</x:v>
      </x:c>
      <x:c r="CN16460" t="str">
        <x:v>Contribution_Analysis</x:v>
      </x:c>
      <x:c r="CO16460" t="n">
        <x:f>IFERROR(IF(AND(TYPE('Workbook_Formula_Guard'!A1803)=TYPE(CN16460),ISBLANK('Workbook_Formula_Guard'!A1803)=ISBLANK(CN16460),EXACT('Workbook_Formula_Guard'!A1803,CN16460)),0,1),1)</x:f>
        <x:v>0</x:v>
      </x:c>
    </x:row>
    <x:row r="16461">
      <x:c r="CL16461" t="str">
        <x:v>Workbook_Formula_Guard</x:v>
      </x:c>
      <x:c r="CM16461" t="str">
        <x:v>B1803</x:v>
      </x:c>
      <x:c r="CN16461" t="str">
        <x:v>B36</x:v>
      </x:c>
      <x:c r="CO16461" t="n">
        <x:f>IFERROR(IF(AND(TYPE('Workbook_Formula_Guard'!B1803)=TYPE(CN16461),ISBLANK('Workbook_Formula_Guard'!B1803)=ISBLANK(CN16461),EXACT('Workbook_Formula_Guard'!B1803,CN16461)),0,1),1)</x:f>
        <x:v>0</x:v>
      </x:c>
    </x:row>
    <x:row r="16462">
      <x:c r="CL16462" t="str">
        <x:v>Workbook_Formula_Guard</x:v>
      </x:c>
      <x:c r="CM16462" t="str">
        <x:v>C1803</x:v>
      </x:c>
      <x:c r="CN16462" t="inlineStr">
        <x:is>
          <x:t>F:=IF(ISNUMBER(B4),B34+B35-B4,"RLS_UNKNOWN_CELLS")</x:t>
        </x:is>
      </x:c>
      <x:c r="CO16462" t="n">
        <x:f>IFERROR(IF(AND(TYPE('Workbook_Formula_Guard'!C1803)=TYPE(CN16462),ISBLANK('Workbook_Formula_Guard'!C1803)=ISBLANK(CN16462),EXACT('Workbook_Formula_Guard'!C1803,CN16462)),0,1),1)</x:f>
        <x:v>0</x:v>
      </x:c>
    </x:row>
    <x:row r="16463">
      <x:c r="CL16463" t="str">
        <x:v>Workbook_Formula_Guard</x:v>
      </x:c>
      <x:c r="CM16463" t="str">
        <x:v>A1804</x:v>
      </x:c>
      <x:c r="CN16463" t="str">
        <x:v>Contribution_Analysis</x:v>
      </x:c>
      <x:c r="CO16463" t="n">
        <x:f>IFERROR(IF(AND(TYPE('Workbook_Formula_Guard'!A1804)=TYPE(CN16463),ISBLANK('Workbook_Formula_Guard'!A1804)=ISBLANK(CN16463),EXACT('Workbook_Formula_Guard'!A1804,CN16463)),0,1),1)</x:f>
        <x:v>0</x:v>
      </x:c>
    </x:row>
    <x:row r="16464">
      <x:c r="CL16464" t="str">
        <x:v>Workbook_Formula_Guard</x:v>
      </x:c>
      <x:c r="CM16464" t="str">
        <x:v>B1804</x:v>
      </x:c>
      <x:c r="CN16464" t="str">
        <x:v>C36</x:v>
      </x:c>
      <x:c r="CO16464" t="n">
        <x:f>IFERROR(IF(AND(TYPE('Workbook_Formula_Guard'!B1804)=TYPE(CN16464),ISBLANK('Workbook_Formula_Guard'!B1804)=ISBLANK(CN16464),EXACT('Workbook_Formula_Guard'!B1804,CN16464)),0,1),1)</x:f>
        <x:v>0</x:v>
      </x:c>
    </x:row>
    <x:row r="16465">
      <x:c r="CL16465" t="str">
        <x:v>Workbook_Formula_Guard</x:v>
      </x:c>
      <x:c r="CM16465" t="str">
        <x:v>C1804</x:v>
      </x:c>
      <x:c r="CN16465" t="inlineStr">
        <x:is>
          <x:t>F:=IF(ISNUMBER(B5),C34+C35-B5,"RLS_UNKNOWN_CELLS")</x:t>
        </x:is>
      </x:c>
      <x:c r="CO16465" t="n">
        <x:f>IFERROR(IF(AND(TYPE('Workbook_Formula_Guard'!C1804)=TYPE(CN16465),ISBLANK('Workbook_Formula_Guard'!C1804)=ISBLANK(CN16465),EXACT('Workbook_Formula_Guard'!C1804,CN16465)),0,1),1)</x:f>
        <x:v>0</x:v>
      </x:c>
    </x:row>
    <x:row r="16466">
      <x:c r="CL16466" t="str">
        <x:v>Start_Here</x:v>
      </x:c>
      <x:c r="CM16466" t="str">
        <x:v>A1</x:v>
      </x:c>
      <x:c r="CN16466" t="str">
        <x:v>RIPPLELOGIC ALIGNERS</x:v>
      </x:c>
      <x:c r="CO16466" t="n">
        <x:f>IFERROR(IF(AND(TYPE('Start_Here'!A1)=TYPE(CN16466),ISBLANK('Start_Here'!A1)=ISBLANK(CN16466),EXACT('Start_Here'!A1,CN16466)),0,1),1)</x:f>
        <x:v>0</x:v>
      </x:c>
    </x:row>
    <x:row r="16467">
      <x:c r="CL16467" t="str">
        <x:v>Start_Here</x:v>
      </x:c>
      <x:c r="CM16467" t="str">
        <x:v>B1</x:v>
      </x:c>
      <x:c r="CN16467" t="str">
        <x:v>Read the field before the score</x:v>
      </x:c>
      <x:c r="CO16467" t="n">
        <x:f>IFERROR(IF(AND(TYPE('Start_Here'!B1)=TYPE(CN16467),ISBLANK('Start_Here'!B1)=ISBLANK(CN16467),EXACT('Start_Here'!B1,CN16467)),0,1),1)</x:f>
        <x:v>0</x:v>
      </x:c>
    </x:row>
    <x:row r="16468">
      <x:c r="CL16468" t="str">
        <x:v>Start_Here</x:v>
      </x:c>
      <x:c r="CM16468" t="str">
        <x:v>A2</x:v>
      </x:c>
      <x:c r="CN16468" t="str">
        <x:v>Purpose</x:v>
      </x:c>
      <x:c r="CO16468" t="n">
        <x:f>IFERROR(IF(AND(TYPE('Start_Here'!A2)=TYPE(CN16468),ISBLANK('Start_Here'!A2)=ISBLANK(CN16468),EXACT('Start_Here'!A2,CN16468)),0,1),1)</x:f>
        <x:v>0</x:v>
      </x:c>
    </x:row>
    <x:row r="16469">
      <x:c r="CL16469" t="str">
        <x:v>Start_Here</x:v>
      </x:c>
      <x:c r="CM16469" t="str">
        <x:v>B2</x:v>
      </x:c>
      <x:c r="CN16469" t="str">
        <x:v>A frozen A/B worked example for research, teaching and audit. It is not an editable production selector.</x:v>
      </x:c>
      <x:c r="CO16469" t="n">
        <x:f>IFERROR(IF(AND(TYPE('Start_Here'!B2)=TYPE(CN16469),ISBLANK('Start_Here'!B2)=ISBLANK(CN16469),EXACT('Start_Here'!B2,CN16469)),0,1),1)</x:f>
        <x:v>0</x:v>
      </x:c>
    </x:row>
    <x:row r="16470">
      <x:c r="CL16470" t="str">
        <x:v>Start_Here</x:v>
      </x:c>
      <x:c r="CM16470" t="str">
        <x:v>A3</x:v>
      </x:c>
      <x:c r="CN16470" t="str">
        <x:v>1 · Check integrity</x:v>
      </x:c>
      <x:c r="CO16470" t="n">
        <x:f>IFERROR(IF(AND(TYPE('Start_Here'!A3)=TYPE(CN16470),ISBLANK('Start_Here'!A3)=ISBLANK(CN16470),EXACT('Start_Here'!A3,CN16470)),0,1),1)</x:f>
        <x:v>0</x:v>
      </x:c>
    </x:row>
    <x:row r="16471">
      <x:c r="CL16471" t="str">
        <x:v>Start_Here</x:v>
      </x:c>
      <x:c r="CM16471" t="str">
        <x:v>B3</x:v>
      </x:c>
      <x:c r="CN16471" t="inlineStr">
        <x:is>
          <x:t xml:space="preserve">Read Build_Integrity as a snapshot/presence check, then run Reference/Workbook_Verifier.py for exact file/formula identity. Any edit requires rebuild.</x:t>
        </x:is>
      </x:c>
      <x:c r="CO16471" t="n">
        <x:f>IFERROR(IF(AND(TYPE('Start_Here'!B3)=TYPE(CN16471),ISBLANK('Start_Here'!B3)=ISBLANK(CN16471),EXACT('Start_Here'!B3,CN16471)),0,1),1)</x:f>
        <x:v>0</x:v>
      </x:c>
    </x:row>
    <x:row r="16472">
      <x:c r="CL16472" t="str">
        <x:v>Start_Here</x:v>
      </x:c>
      <x:c r="CM16472" t="str">
        <x:v>A4</x:v>
      </x:c>
      <x:c r="CN16472" t="str">
        <x:v>2 · Read the profile</x:v>
      </x:c>
      <x:c r="CO16472" t="n">
        <x:f>IFERROR(IF(AND(TYPE('Start_Here'!A4)=TYPE(CN16472),ISBLANK('Start_Here'!A4)=ISBLANK(CN16472),EXACT('Start_Here'!A4,CN16472)),0,1),1)</x:f>
        <x:v>0</x:v>
      </x:c>
    </x:row>
    <x:row r="16473">
      <x:c r="CL16473" t="str">
        <x:v>Start_Here</x:v>
      </x:c>
      <x:c r="CM16473" t="str">
        <x:v>B4</x:v>
      </x:c>
      <x:c r="CN16473" t="str">
        <x:v>Contribution_Analysis shows the signed 7 × 7 field's weighted contributions. Each row total and each column total separately sums to RLS.</x:v>
      </x:c>
      <x:c r="CO16473" t="n">
        <x:f>IFERROR(IF(AND(TYPE('Start_Here'!B4)=TYPE(CN16473),ISBLANK('Start_Here'!B4)=ISBLANK(CN16473),EXACT('Start_Here'!B4,CN16473)),0,1),1)</x:f>
        <x:v>0</x:v>
      </x:c>
    </x:row>
    <x:row r="16474">
      <x:c r="CL16474" t="str">
        <x:v>Start_Here</x:v>
      </x:c>
      <x:c r="CM16474" t="str">
        <x:v>A5</x:v>
      </x:c>
      <x:c r="CN16474" t="str">
        <x:v>3 · Trace a number</x:v>
      </x:c>
      <x:c r="CO16474" t="n">
        <x:f>IFERROR(IF(AND(TYPE('Start_Here'!A5)=TYPE(CN16474),ISBLANK('Start_Here'!A5)=ISBLANK(CN16474),EXACT('Start_Here'!A5,CN16474)),0,1),1)</x:f>
        <x:v>0</x:v>
      </x:c>
    </x:row>
    <x:row r="16475">
      <x:c r="CL16475" t="str">
        <x:v>Start_Here</x:v>
      </x:c>
      <x:c r="CM16475" t="str">
        <x:v>B5</x:v>
      </x:c>
      <x:c r="CN16475" t="str">
        <x:v>Follow a cell to I_prop, Impact_Input, the declared baseline and evidence. A telemetry value is not itself welfare.</x:v>
      </x:c>
      <x:c r="CO16475" t="n">
        <x:f>IFERROR(IF(AND(TYPE('Start_Here'!B5)=TYPE(CN16475),ISBLANK('Start_Here'!B5)=ISBLANK(CN16475),EXACT('Start_Here'!B5,CN16475)),0,1),1)</x:f>
        <x:v>0</x:v>
      </x:c>
    </x:row>
    <x:row r="16476">
      <x:c r="CL16476" t="str">
        <x:v>Start_Here</x:v>
      </x:c>
      <x:c r="CM16476" t="str">
        <x:v>A6</x:v>
      </x:c>
      <x:c r="CN16476" t="str">
        <x:v>4 · Read qualification</x:v>
      </x:c>
      <x:c r="CO16476" t="n">
        <x:f>IFERROR(IF(AND(TYPE('Start_Here'!A6)=TYPE(CN16476),ISBLANK('Start_Here'!A6)=ISBLANK(CN16476),EXACT('Start_Here'!A6,CN16476)),0,1),1)</x:f>
        <x:v>0</x:v>
      </x:c>
    </x:row>
    <x:row r="16477">
      <x:c r="CL16477" t="str">
        <x:v>Start_Here</x:v>
      </x:c>
      <x:c r="CM16477" t="str">
        <x:v>B6</x:v>
      </x:c>
      <x:c r="CN16477" t="str">
        <x:v>RG → RF/NCRC → TRC → CSV precedes ranking. A favorable RLS never rescues an earlier failure.</x:v>
      </x:c>
      <x:c r="CO16477" t="n">
        <x:f>IFERROR(IF(AND(TYPE('Start_Here'!B6)=TYPE(CN16477),ISBLANK('Start_Here'!B6)=ISBLANK(CN16477),EXACT('Start_Here'!B6,CN16477)),0,1),1)</x:f>
        <x:v>0</x:v>
      </x:c>
    </x:row>
    <x:row r="16478">
      <x:c r="CL16478" t="str">
        <x:v>Start_Here</x:v>
      </x:c>
      <x:c r="CM16478" t="str">
        <x:v>A7</x:v>
      </x:c>
      <x:c r="CN16478" t="str">
        <x:v>5 · Keep limits visible</x:v>
      </x:c>
      <x:c r="CO16478" t="n">
        <x:f>IFERROR(IF(AND(TYPE('Start_Here'!A7)=TYPE(CN16478),ISBLANK('Start_Here'!A7)=ISBLANK(CN16478),EXACT('Start_Here'!A7,CN16478)),0,1),1)</x:f>
        <x:v>0</x:v>
      </x:c>
    </x:row>
    <x:row r="16479">
      <x:c r="CL16479" t="str">
        <x:v>Start_Here</x:v>
      </x:c>
      <x:c r="CM16479" t="str">
        <x:v>B7</x:v>
      </x:c>
      <x:c r="CN16479" t="inlineStr">
        <x:is>
          <x:t xml:space="preserve">Synthetic judgments and demonstration uncertainty, not calibration. Zero-instance cells are stipulated assessed zeros in this fixture; real missing evidence remains unknown.</x:t>
        </x:is>
      </x:c>
      <x:c r="CO16479" t="n">
        <x:f>IFERROR(IF(AND(TYPE('Start_Here'!B7)=TYPE(CN16479),ISBLANK('Start_Here'!B7)=ISBLANK(CN16479),EXACT('Start_Here'!B7,CN16479)),0,1),1)</x:f>
        <x:v>0</x:v>
      </x:c>
    </x:row>
    <x:row r="16480">
      <x:c r="CL16480" t="str">
        <x:v>Start_Here</x:v>
      </x:c>
      <x:c r="CM16480" t="str">
        <x:v>A8</x:v>
      </x:c>
      <x:c r="CN16480" t="str">
        <x:v>6 · Keep roles separate</x:v>
      </x:c>
      <x:c r="CO16480" t="n">
        <x:f>IFERROR(IF(AND(TYPE('Start_Here'!A8)=TYPE(CN16480),ISBLANK('Start_Here'!A8)=ISBLANK(CN16480),EXACT('Start_Here'!A8,CN16480)),0,1),1)</x:f>
        <x:v>0</x:v>
      </x:c>
    </x:row>
    <x:row r="16481">
      <x:c r="CL16481" t="str">
        <x:v>Start_Here</x:v>
      </x:c>
      <x:c r="CM16481" t="str">
        <x:v>B8</x:v>
      </x:c>
      <x:c r="CN16481" t="str">
        <x:v>The point-score leader, framework verdict, authority decision, execution attempt and observed outcome are distinct.</x:v>
      </x:c>
      <x:c r="CO16481" t="n">
        <x:f>IFERROR(IF(AND(TYPE('Start_Here'!B8)=TYPE(CN16481),ISBLANK('Start_Here'!B8)=ISBLANK(CN16481),EXACT('Start_Here'!B8,CN16481)),0,1),1)</x:f>
        <x:v>0</x:v>
      </x:c>
    </x:row>
    <x:row r="16482">
      <x:c r="CL16482" t="str">
        <x:v>Start_Here</x:v>
      </x:c>
      <x:c r="CM16482" t="str">
        <x:v>A9</x:v>
      </x:c>
      <x:c r="CN16482" t="str">
        <x:v>Do not edit to repair reality</x:v>
      </x:c>
      <x:c r="CO16482" t="n">
        <x:f>IFERROR(IF(AND(TYPE('Start_Here'!A9)=TYPE(CN16482),ISBLANK('Start_Here'!A9)=ISBLANK(CN16482),EXACT('Start_Here'!A9,CN16482)),0,1),1)</x:f>
        <x:v>0</x:v>
      </x:c>
    </x:row>
    <x:row r="16483">
      <x:c r="CL16483" t="str">
        <x:v>Start_Here</x:v>
      </x:c>
      <x:c r="CM16483" t="str">
        <x:v>B9</x:v>
      </x:c>
      <x:c r="CN16483" t="str">
        <x:v>Changing a score, logging a command or flipping a sign does not reverse actual harm. Recovery requires qualified action and verified outcomes.</x:v>
      </x:c>
      <x:c r="CO16483" t="n">
        <x:f>IFERROR(IF(AND(TYPE('Start_Here'!B9)=TYPE(CN16483),ISBLANK('Start_Here'!B9)=ISBLANK(CN16483),EXACT('Start_Here'!B9,CN16483)),0,1),1)</x:f>
        <x:v>0</x:v>
      </x:c>
    </x:row>
    <x:row r="16484">
      <x:c r="CL16484" t="str">
        <x:v>Start_Here</x:v>
      </x:c>
      <x:c r="CM16484" t="str">
        <x:v>A10</x:v>
      </x:c>
      <x:c r="CN16484" t="str">
        <x:v>Scope clarity</x:v>
      </x:c>
      <x:c r="CO16484" t="n">
        <x:f>IFERROR(IF(AND(TYPE('Start_Here'!A10)=TYPE(CN16484),ISBLANK('Start_Here'!A10)=ISBLANK(CN16484),EXACT('Start_Here'!A10,CN16484)),0,1),1)</x:f>
        <x:v>0</x:v>
      </x:c>
    </x:row>
    <x:row r="16485">
      <x:c r="CL16485" t="str">
        <x:v>Start_Here</x:v>
      </x:c>
      <x:c r="CM16485" t="str">
        <x:v>B10</x:v>
      </x:c>
      <x:c r="CN16485" t="str">
        <x:v>Family/Household and distributed communities are allowed. U6 retains separate Humanity and CMIU views. Biosphere is not the universe.</x:v>
      </x:c>
      <x:c r="CO16485" t="n">
        <x:f>IFERROR(IF(AND(TYPE('Start_Here'!B10)=TYPE(CN16485),ISBLANK('Start_Here'!B10)=ISBLANK(CN16485),EXACT('Start_Here'!B10,CN16485)),0,1),1)</x:f>
        <x:v>0</x:v>
      </x:c>
    </x:row>
    <x:row r="16486">
      <x:c r="CL16486" t="str">
        <x:v>Start_Here</x:v>
      </x:c>
      <x:c r="CM16486" t="str">
        <x:v>A11</x:v>
      </x:c>
      <x:c r="CN16486" t="str">
        <x:v>Calculation vs. evidence</x:v>
      </x:c>
      <x:c r="CO16486" t="n">
        <x:f>IFERROR(IF(AND(TYPE('Start_Here'!A11)=TYPE(CN16486),ISBLANK('Start_Here'!A11)=ISBLANK(CN16486),EXACT('Start_Here'!A11,CN16486)),0,1),1)</x:f>
        <x:v>0</x:v>
      </x:c>
    </x:row>
    <x:row r="16487">
      <x:c r="CL16487" t="str">
        <x:v>Start_Here</x:v>
      </x:c>
      <x:c r="CM16487" t="str">
        <x:v>B11</x:v>
      </x:c>
      <x:c r="CN16487" t="str">
        <x:v>New contribution formulas explain the retained results exactly; they do not prove causal validity, protection, deployment safety or a universal welfare unit.</x:v>
      </x:c>
      <x:c r="CO16487" t="n">
        <x:f>IFERROR(IF(AND(TYPE('Start_Here'!B11)=TYPE(CN16487),ISBLANK('Start_Here'!B11)=ISBLANK(CN16487),EXACT('Start_Here'!B11,CN16487)),0,1),1)</x:f>
        <x:v>0</x:v>
      </x:c>
    </x:row>
    <x:row r="16488">
      <x:c r="CL16488" t="str">
        <x:v>Start_Here</x:v>
      </x:c>
      <x:c r="CM16488" t="str">
        <x:v>A12</x:v>
      </x:c>
      <x:c r="CN16488" t="str">
        <x:v>Formatting preservation</x:v>
      </x:c>
      <x:c r="CO16488" t="n">
        <x:f>IFERROR(IF(AND(TYPE('Start_Here'!A12)=TYPE(CN16488),ISBLANK('Start_Here'!A12)=ISBLANK(CN16488),EXACT('Start_Here'!A12,CN16488)),0,1),1)</x:f>
        <x:v>0</x:v>
      </x:c>
    </x:row>
    <x:row r="16489">
      <x:c r="CL16489" t="str">
        <x:v>Start_Here</x:v>
      </x:c>
      <x:c r="CM16489" t="str">
        <x:v>B12</x:v>
      </x:c>
      <x:c r="CN16489" t="str">
        <x:v>Inherited sheets keep their original styles and geometry. This entry sheet provides an unclipped reader route without restyling those tables.</x:v>
      </x:c>
      <x:c r="CO16489" t="n">
        <x:f>IFERROR(IF(AND(TYPE('Start_Here'!B12)=TYPE(CN16489),ISBLANK('Start_Here'!B12)=ISBLANK(CN16489),EXACT('Start_Here'!B12,CN16489)),0,1),1)</x:f>
        <x:v>0</x:v>
      </x:c>
    </x:row>
    <x:row r="16490">
      <x:c r="CL16490" t="str">
        <x:v>Start_Here</x:v>
      </x:c>
      <x:c r="CM16490" t="str">
        <x:v>A13</x:v>
      </x:c>
      <x:c r="CN16490" t="str">
        <x:v>Technical details</x:v>
      </x:c>
      <x:c r="CO16490" t="n">
        <x:f>IFERROR(IF(AND(TYPE('Start_Here'!A13)=TYPE(CN16490),ISBLANK('Start_Here'!A13)=ISBLANK(CN16490),EXACT('Start_Here'!A13,CN16490)),0,1),1)</x:f>
        <x:v>0</x:v>
      </x:c>
    </x:row>
    <x:row r="16491">
      <x:c r="CL16491" t="str">
        <x:v>Start_Here</x:v>
      </x:c>
      <x:c r="CM16491" t="str">
        <x:v>B13</x:v>
      </x:c>
      <x:c r="CN16491" t="inlineStr">
        <x:is>
          <x:t xml:space="preserve">The internal formula guard checks presence, not exact content. Exact identity requires the external verifier and a trusted manifest; see Appendix_Release.</x:t>
        </x:is>
      </x:c>
      <x:c r="CO16491" t="n">
        <x:f>IFERROR(IF(AND(TYPE('Start_Here'!B13)=TYPE(CN16491),ISBLANK('Start_Here'!B13)=ISBLANK(CN16491),EXACT('Start_Here'!B13,CN16491)),0,1),1)</x:f>
        <x:v>0</x:v>
      </x:c>
    </x:row>
    <x:row r="16492">
      <x:c r="CL16492" t="str">
        <x:v>Start_Here</x:v>
      </x:c>
      <x:c r="CM16492" t="str">
        <x:v>A14</x:v>
      </x:c>
      <x:c r="CN16492" t="str">
        <x:v>Release information</x:v>
      </x:c>
      <x:c r="CO16492" t="n">
        <x:f>IFERROR(IF(AND(TYPE('Start_Here'!A14)=TYPE(CN16492),ISBLANK('Start_Here'!A14)=ISBLANK(CN16492),EXACT('Start_Here'!A14,CN16492)),0,1),1)</x:f>
        <x:v>0</x:v>
      </x:c>
    </x:row>
    <x:row r="16493">
      <x:c r="CL16493" t="str">
        <x:v>Start_Here</x:v>
      </x:c>
      <x:c r="CM16493" t="str">
        <x:v>B14</x:v>
      </x:c>
      <x:c r="CN16493" t="str">
        <x:v>All current component editions, source authority and verification limits are centralized in Appendix_Release at the end.</x:v>
      </x:c>
      <x:c r="CO16493" t="n">
        <x:f>IFERROR(IF(AND(TYPE('Start_Here'!B14)=TYPE(CN16493),ISBLANK('Start_Here'!B14)=ISBLANK(CN16493),EXACT('Start_Here'!B14,CN16493)),0,1),1)</x:f>
        <x:v>0</x:v>
      </x:c>
    </x:row>
  </x:sheetData>
  <x:pageMargins left="0.7" right="0.7" top="0.75" bottom="0.75" header="0.3" footer="0.3"/>
</x:worksheet>
</file>

<file path=xl/worksheets/sheet91.xml><?xml version="1.0" encoding="utf-8"?>
<x:worksheet xmlns:x="http://schemas.openxmlformats.org/spreadsheetml/2006/main">
  <x:sheetPr>
    <x:pageSetUpPr fitToPage="1"/>
  </x:sheetPr>
  <x:sheetFormatPr defaultRowHeight="15"/>
  <x:cols>
    <x:col min="1" max="1" width="42" hidden="0" customWidth="1"/>
    <x:col min="2" max="2" width="16" hidden="0" customWidth="1"/>
    <x:col min="3" max="3" width="48" hidden="0" customWidth="1"/>
  </x:cols>
  <x:sheetData>
    <x:row r="1">
      <x:c r="A1" s="664" t="str">
        <x:v>BUILD INTEGRITY — RELEASE-BUILD STALENESS GUARD</x:v>
      </x:c>
      <x:c r="B1" s="664"/>
      <x:c r="C1" s="664"/>
      <x:c r="D1" s="664"/>
      <x:c r="E1" s="664"/>
      <x:c r="F1" s="664"/>
    </x:row>
    <x:row r="2" ht="36" customHeight="1">
      <x:c r="A2" s="667" t="inlineStr">
        <x:is>
          <x:t>Local guards cover retained inputs/literals, selected formula presence and RLS reconciliation—not verdict-display replacement. External Workbook_Verifier checks all bytes. Neither establishes truth or safety.</x:t>
        </x:is>
      </x:c>
      <x:c r="B2" s="667"/>
      <x:c r="C2" s="667"/>
      <x:c r="D2" s="667"/>
      <x:c r="E2" s="667"/>
      <x:c r="F2" s="667"/>
    </x:row>
    <x:row r="4">
      <x:c r="A4" s="671" t="str">
        <x:v>Input surface</x:v>
      </x:c>
      <x:c r="B4" s="671" t="str">
        <x:v>Changed cells</x:v>
      </x:c>
      <x:c r="C4" s="671" t="str">
        <x:v>Interpretation</x:v>
      </x:c>
    </x:row>
    <x:row r="5">
      <x:c r="A5" s="681" t="str">
        <x:v>All retained literal records</x:v>
      </x:c>
      <x:c r="B5" s="690" t="n">
        <x:f>SUM(Build_Snapshot!CO2:CO16493)</x:f>
        <x:v>0</x:v>
      </x:c>
      <x:c r="C5" s="693" t="str">
        <x:f>IF(B5=0,"UNCHANGED","CHANGED — REBUILD REQUIRED")</x:f>
        <x:v>UNCHANGED</x:v>
      </x:c>
    </x:row>
    <x:row r="6">
      <x:c r="A6" s="684" t="inlineStr">
        <x:is>
          <x:t xml:space="preserve">Formula presence (not formula identity)</x:t>
        </x:is>
      </x:c>
      <x:c r="B6" s="691">
        <x:f>IF(COUNTIF(Workbook_Formula_Guard!D2:D1816,"&lt;0")&gt;0,"GUARD_NOT_EVALUABLE",SUM(Workbook_Formula_Guard!D2:D1816))</x:f>
        <x:v>0</x:v>
      </x:c>
      <x:c r="C6" s="516" t="str">
        <x:f>IF(ISNUMBER(B6),IF(B6=0,"UNCHANGED","CHANGED — REBUILD REQUIRED"),"GUARD_NOT_EVALUABLE")</x:f>
        <x:v>UNCHANGED</x:v>
      </x:c>
    </x:row>
    <x:row r="7">
      <x:c r="A7" s="684" t="str">
        <x:v>Covered by typed ledger</x:v>
      </x:c>
      <x:c r="B7" s="691" t="n">
        <x:v>0</x:v>
      </x:c>
      <x:c r="C7" s="516" t="str">
        <x:f>IF(B7=0,"UNCHANGED","CHANGED — REBUILD REQUIRED")</x:f>
        <x:v>UNCHANGED</x:v>
      </x:c>
    </x:row>
    <x:row r="8">
      <x:c r="A8" s="684" t="str">
        <x:v>Covered by typed ledger</x:v>
      </x:c>
      <x:c r="B8" s="691" t="n">
        <x:v>0</x:v>
      </x:c>
      <x:c r="C8" s="516" t="str">
        <x:f>IF(B8=0,"UNCHANGED","CHANGED — REBUILD REQUIRED")</x:f>
        <x:v>UNCHANGED</x:v>
      </x:c>
    </x:row>
    <x:row r="9">
      <x:c r="A9" s="684" t="str">
        <x:v>Covered by typed ledger</x:v>
      </x:c>
      <x:c r="B9" s="691" t="n">
        <x:v>0</x:v>
      </x:c>
      <x:c r="C9" s="516" t="str">
        <x:f>IF(B9=0,"UNCHANGED","CHANGED — REBUILD REQUIRED")</x:f>
        <x:v>UNCHANGED</x:v>
      </x:c>
    </x:row>
    <x:row r="10">
      <x:c r="A10" s="684" t="str">
        <x:v>Covered by typed ledger</x:v>
      </x:c>
      <x:c r="B10" s="691" t="n">
        <x:v>0</x:v>
      </x:c>
      <x:c r="C10" s="516" t="str">
        <x:f>IF(B10=0,"UNCHANGED","CHANGED — REBUILD REQUIRED")</x:f>
        <x:v>UNCHANGED</x:v>
      </x:c>
    </x:row>
    <x:row r="11">
      <x:c r="A11" s="684" t="str">
        <x:v>Covered by typed ledger</x:v>
      </x:c>
      <x:c r="B11" s="691" t="n">
        <x:v>0</x:v>
      </x:c>
      <x:c r="C11" s="516" t="str">
        <x:f>IF(B11=0,"UNCHANGED","CHANGED — REBUILD REQUIRED")</x:f>
        <x:v>UNCHANGED</x:v>
      </x:c>
    </x:row>
    <x:row r="12">
      <x:c r="A12" s="684" t="str">
        <x:v>Covered by typed ledger</x:v>
      </x:c>
      <x:c r="B12" s="691" t="n">
        <x:v>0</x:v>
      </x:c>
      <x:c r="C12" s="516" t="str">
        <x:f>IF(B12=0,"UNCHANGED","CHANGED — REBUILD REQUIRED")</x:f>
        <x:v>UNCHANGED</x:v>
      </x:c>
    </x:row>
    <x:row r="13">
      <x:c r="A13" s="684" t="inlineStr">
        <x:is>
          <x:t xml:space="preserve">Live / frozen RLS reconciliation</x:t>
        </x:is>
      </x:c>
      <x:c r="B13" s="691">
        <x:f>IFERROR(IF(AND(ISNUMBER(Contribution_Analysis!B33),ISNUMBER(Contribution_Analysis!C33)),IF(MAX(ABS(Contribution_Analysis!B33),ABS(Contribution_Analysis!C33))&lt;=1E-12,0,1),1),1)</x:f>
        <x:v>0.0</x:v>
      </x:c>
      <x:c r="C13" s="516" t="str">
        <x:f>IF(B13=0,"RECONCILED","DIVERGENT - REBUILD REQUIRED")</x:f>
        <x:v>RECONCILED</x:v>
      </x:c>
    </x:row>
    <x:row r="14">
      <x:c r="A14" s="687" t="str">
        <x:v>Total changed cells</x:v>
      </x:c>
      <x:c r="B14" s="692">
        <x:f>IF(ISNUMBER(B6),SUM(B5:B13,B18:B39),-1)</x:f>
        <x:v>0.0</x:v>
      </x:c>
      <x:c r="C14" s="520" t="str">
        <x:f>IF(B14=-1,"GUARD_NOT_EVALUABLE",IF(B14=0,"SNAPSHOT / PRESENCE / RLS MATCH","STALE - REBUILD REQUIRED"))</x:f>
        <x:v>SNAPSHOT / PRESENCE / RLS MATCH</x:v>
      </x:c>
    </x:row>
    <x:row r="16" ht="54" customHeight="1">
      <x:c r="A16" s="434" t="inlineStr">
        <x:is>
          <x:t xml:space="preserve">Local checks cover frozen values, formula presence and live/frozen RLS reconciliation. They are not exact formula identity, truth or safety proofs. Guard machinery is excluded to prevent circular checks; use the external trusted-manifest verifier for all bytes.</x:t>
        </x:is>
      </x:c>
      <x:c r="B16" s="434"/>
      <x:c r="C16" s="434"/>
      <x:c r="D16" s="434"/>
      <x:c r="E16" s="434"/>
      <x:c r="F16" s="434"/>
    </x:row>
    <x:row r="18">
      <x:c r="A18" s="681" t="str">
        <x:v>Config entry count</x:v>
      </x:c>
      <x:c r="B18" s="690" t="n">
        <x:f>ABS(COUNTA('Config'!A:H)-63)</x:f>
        <x:v>0</x:v>
      </x:c>
      <x:c r="C18" s="693" t="str">
        <x:f>IF(B18=0,"UNCHANGED","CHANGED — REBUILD REQUIRED")</x:f>
        <x:v>UNCHANGED</x:v>
      </x:c>
    </x:row>
    <x:row r="19">
      <x:c r="A19" s="681" t="str">
        <x:v>Parameters entry count</x:v>
      </x:c>
      <x:c r="B19" s="690" t="n">
        <x:f>ABS(COUNTA('Parameters'!A:H)-147)</x:f>
        <x:v>0</x:v>
      </x:c>
      <x:c r="C19" s="693" t="str">
        <x:f>IF(B19=0,"UNCHANGED","CHANGED — REBUILD REQUIRED")</x:f>
        <x:v>UNCHANGED</x:v>
      </x:c>
    </x:row>
    <x:row r="20">
      <x:c r="A20" s="681" t="str">
        <x:v>CANON entry count</x:v>
      </x:c>
      <x:c r="B20" s="690" t="n">
        <x:f>ABS(COUNTA('CANON'!A:Z)-422)</x:f>
        <x:v>0</x:v>
      </x:c>
      <x:c r="C20" s="693" t="str">
        <x:f>IF(B20=0,"UNCHANGED","CHANGED — REBUILD REQUIRED")</x:f>
        <x:v>UNCHANGED</x:v>
      </x:c>
    </x:row>
    <x:row r="21">
      <x:c r="A21" s="681" t="str">
        <x:v>PLSS_Local_Scope entry count</x:v>
      </x:c>
      <x:c r="B21" s="690" t="n">
        <x:f>ABS(COUNTA('PLSS_Local_Scope'!A:S)-287)</x:f>
        <x:v>0</x:v>
      </x:c>
      <x:c r="C21" s="693" t="str">
        <x:f>IF(B21=0,"UNCHANGED","CHANGED — REBUILD REQUIRED")</x:f>
        <x:v>UNCHANGED</x:v>
      </x:c>
    </x:row>
    <x:row r="22">
      <x:c r="A22" s="681" t="str">
        <x:v>Rights_Coverage entry count</x:v>
      </x:c>
      <x:c r="B22" s="690" t="n">
        <x:f>ABS(COUNTA('Rights_Coverage'!A:H)-362)</x:f>
        <x:v>0</x:v>
      </x:c>
      <x:c r="C22" s="693" t="str">
        <x:f>IF(B22=0,"UNCHANGED","CHANGED — REBUILD REQUIRED")</x:f>
        <x:v>UNCHANGED</x:v>
      </x:c>
    </x:row>
    <x:row r="23">
      <x:c r="A23" s="681" t="str">
        <x:v>C_cat entry count</x:v>
      </x:c>
      <x:c r="B23" s="690" t="n">
        <x:f>ABS(COUNTA('C_cat'!A:H)-41)</x:f>
        <x:v>0</x:v>
      </x:c>
      <x:c r="C23" s="693" t="str">
        <x:f>IF(B23=0,"UNCHANGED","CHANGED — REBUILD REQUIRED")</x:f>
        <x:v>UNCHANGED</x:v>
      </x:c>
    </x:row>
    <x:row r="24">
      <x:c r="A24" s="681" t="str">
        <x:v>Impact_Input entry count</x:v>
      </x:c>
      <x:c r="B24" s="690" t="n">
        <x:f>ABS(COUNTA('Impact_Input'!A:X)-365)</x:f>
        <x:v>0</x:v>
      </x:c>
      <x:c r="C24" s="693" t="str">
        <x:f>IF(B24=0,"UNCHANGED","CHANGED — REBUILD REQUIRED")</x:f>
        <x:v>UNCHANGED</x:v>
      </x:c>
    </x:row>
    <x:row r="25">
      <x:c r="A25" s="681" t="str">
        <x:v>Scenario_Impacts entry count</x:v>
      </x:c>
      <x:c r="B25" s="690" t="n">
        <x:f>ABS(COUNTA('Scenario_Impacts'!A:N)-224)</x:f>
        <x:v>0</x:v>
      </x:c>
      <x:c r="C25" s="693" t="str">
        <x:f>IF(B25=0,"UNCHANGED","CHANGED — REBUILD REQUIRED")</x:f>
        <x:v>UNCHANGED</x:v>
      </x:c>
    </x:row>
    <x:row r="26">
      <x:c r="A26" s="681" t="str">
        <x:v>SGP_Input entry count</x:v>
      </x:c>
      <x:c r="B26" s="690" t="n">
        <x:f>ABS(COUNTA('SGP_Input'!A:H)-69)</x:f>
        <x:v>0</x:v>
      </x:c>
      <x:c r="C26" s="693" t="str">
        <x:f>IF(B26=0,"UNCHANGED","CHANGED — REBUILD REQUIRED")</x:f>
        <x:v>UNCHANGED</x:v>
      </x:c>
    </x:row>
    <x:row r="27">
      <x:c r="A27" s="681" t="str">
        <x:v>Rights_Evidence_Disposition entry count</x:v>
      </x:c>
      <x:c r="B27" s="690" t="n">
        <x:f>ABS(COUNTA('Rights_Evidence_Disposition'!A:N)-791)</x:f>
        <x:v>0</x:v>
      </x:c>
      <x:c r="C27" s="693" t="str">
        <x:f>IF(B27=0,"UNCHANGED","CHANGED — REBUILD REQUIRED")</x:f>
        <x:v>UNCHANGED</x:v>
      </x:c>
    </x:row>
    <x:row r="28">
      <x:c r="A28" s="681" t="str">
        <x:v>Subgroup_Overrides entry count</x:v>
      </x:c>
      <x:c r="B28" s="690" t="n">
        <x:f>ABS(COUNTA('Subgroup_Overrides'!A:H)-162)</x:f>
        <x:v>0</x:v>
      </x:c>
      <x:c r="C28" s="693" t="str">
        <x:f>IF(B28=0,"UNCHANGED","CHANGED — REBUILD REQUIRED")</x:f>
        <x:v>UNCHANGED</x:v>
      </x:c>
    </x:row>
    <x:row r="29">
      <x:c r="A29" s="681" t="str">
        <x:v>ProjectionPreRegistration entry count</x:v>
      </x:c>
      <x:c r="B29" s="690" t="n">
        <x:f>ABS(COUNTA('ProjectionPreRegistration'!A:G)-158)</x:f>
        <x:v>0</x:v>
      </x:c>
      <x:c r="C29" s="693" t="str">
        <x:f>IF(B29=0,"UNCHANGED","CHANGED — REBUILD REQUIRED")</x:f>
        <x:v>UNCHANGED</x:v>
      </x:c>
    </x:row>
    <x:row r="30">
      <x:c r="A30" s="681" t="str">
        <x:v>Qualification_Continuity entry count</x:v>
      </x:c>
      <x:c r="B30" s="690" t="n">
        <x:f>ABS(COUNTA('Qualification_Continuity'!A:G)-218)</x:f>
        <x:v>0</x:v>
      </x:c>
      <x:c r="C30" s="693" t="str">
        <x:f>IF(B30=0,"UNCHANGED","CHANGED — REBUILD REQUIRED")</x:f>
        <x:v>UNCHANGED</x:v>
      </x:c>
    </x:row>
    <x:row r="31">
      <x:c r="A31" s="681" t="str">
        <x:v>Subgroup_Analysis entry count</x:v>
      </x:c>
      <x:c r="B31" s="690" t="n">
        <x:f>ABS(COUNTA('Subgroup_Analysis'!A:J)-48)</x:f>
        <x:v>0</x:v>
      </x:c>
      <x:c r="C31" s="693" t="str">
        <x:f>IF(B31=0,"UNCHANGED","CHANGED — REBUILD REQUIRED")</x:f>
        <x:v>UNCHANGED</x:v>
      </x:c>
    </x:row>
    <x:row r="32">
      <x:c r="A32" s="681" t="str">
        <x:v>Configuration_Assurance entry count</x:v>
      </x:c>
      <x:c r="B32" s="690" t="n">
        <x:f>ABS(COUNTA('Configuration_Assurance'!A:H)-292)</x:f>
        <x:v>0</x:v>
      </x:c>
      <x:c r="C32" s="693" t="str">
        <x:f>IF(B32=0,"UNCHANGED","CHANGED — REBUILD REQUIRED")</x:f>
        <x:v>UNCHANGED</x:v>
      </x:c>
    </x:row>
    <x:row r="33">
      <x:c r="A33" s="681" t="str">
        <x:v>Material_Obligations entry count</x:v>
      </x:c>
      <x:c r="B33" s="690" t="n">
        <x:f>ABS(COUNTA('Material_Obligations'!A:U)-64)</x:f>
        <x:v>0</x:v>
      </x:c>
      <x:c r="C33" s="693" t="str">
        <x:f>IF(B33=0,"UNCHANGED","CHANGED — REBUILD REQUIRED")</x:f>
        <x:v>UNCHANGED</x:v>
      </x:c>
    </x:row>
    <x:row r="34">
      <x:c r="A34" s="681" t="str">
        <x:v>Human_Comp_Load entry count</x:v>
      </x:c>
      <x:c r="B34" s="690" t="n">
        <x:f>ABS(COUNTA('Human_Comp_Load'!A:D)-49)</x:f>
        <x:v>0</x:v>
      </x:c>
      <x:c r="C34" s="693" t="str">
        <x:f>IF(B34=0,"UNCHANGED","CHANGED — REBUILD REQUIRED")</x:f>
        <x:v>UNCHANGED</x:v>
      </x:c>
    </x:row>
    <x:row r="35">
      <x:c r="A35" s="681" t="str">
        <x:v>Consequence_Tempo entry count</x:v>
      </x:c>
      <x:c r="B35" s="690" t="n">
        <x:f>ABS(COUNTA('Consequence_Tempo'!A:F)-23)</x:f>
        <x:v>0</x:v>
      </x:c>
      <x:c r="C35" s="693" t="str">
        <x:f>IF(B35=0,"UNCHANGED","CHANGED — REBUILD REQUIRED")</x:f>
        <x:v>UNCHANGED</x:v>
      </x:c>
    </x:row>
    <x:row r="36">
      <x:c r="A36" s="681" t="str">
        <x:v>Responsibility_Continuity entry count</x:v>
      </x:c>
      <x:c r="B36" s="690" t="n">
        <x:f>ABS(COUNTA('Responsibility_Continuity'!A:D)-46)</x:f>
        <x:v>0</x:v>
      </x:c>
      <x:c r="C36" s="693" t="str">
        <x:f>IF(B36=0,"UNCHANGED","CHANGED — REBUILD REQUIRED")</x:f>
        <x:v>UNCHANGED</x:v>
      </x:c>
    </x:row>
    <x:row r="37">
      <x:c r="A37" s="681" t="str">
        <x:v>WDBIP_Interface entry count</x:v>
      </x:c>
      <x:c r="B37" s="690" t="n">
        <x:f>ABS(COUNTA('WDBIP_Interface'!A:F)-40)</x:f>
        <x:v>0</x:v>
      </x:c>
      <x:c r="C37" s="693" t="str">
        <x:f>IF(B37=0,"UNCHANGED","CHANGED — REBUILD REQUIRED")</x:f>
        <x:v>UNCHANGED</x:v>
      </x:c>
    </x:row>
    <x:row r="38">
      <x:c r="A38" s="681" t="str">
        <x:v>Rights_Hardening entry count</x:v>
      </x:c>
      <x:c r="B38" s="690" t="n">
        <x:f>ABS(COUNTA('Rights_Hardening'!A:E)-61)</x:f>
        <x:v>0</x:v>
      </x:c>
      <x:c r="C38" s="693" t="str">
        <x:f>IF(B38=0,"UNCHANGED","CHANGED — REBUILD REQUIRED")</x:f>
        <x:v>UNCHANGED</x:v>
      </x:c>
    </x:row>
    <x:row r="39">
      <x:c r="A39" s="681" t="str">
        <x:v>Tail_Emergency entry count</x:v>
      </x:c>
      <x:c r="B39" s="690" t="n">
        <x:f>ABS(COUNTA('Tail_Emergency'!A:E)-55)</x:f>
        <x:v>0</x:v>
      </x:c>
      <x:c r="C39" s="693" t="str">
        <x:f>IF(B39=0,"UNCHANGED","CHANGED — REBUILD REQUIRED")</x:f>
        <x:v>UNCHANGED</x:v>
      </x:c>
    </x:row>
  </x:sheetData>
  <x:mergeCells>
    <x:mergeCell ref="A1:F1"/>
    <x:mergeCell ref="A2:F2"/>
    <x:mergeCell ref="A16:F16"/>
  </x:mergeCells>
  <x:conditionalFormatting sqref="C5:C14">
    <x:cfRule type="expression" dxfId="20" priority="1">
      <x:formula>OR(C5="UNCHANGED",C5="RELEASE BUILD INTACT")</x:formula>
    </x:cfRule>
    <x:cfRule type="expression" dxfId="21" priority="2">
      <x:formula>OR(C5="CHANGED — REBUILD REQUIRED",ISNUMBER(SEARCH("STALE",C5)))</x:formula>
    </x:cfRule>
  </x:conditionalFormatting>
  <x:pageMargins left="0.7" right="0.7" top="0.75" bottom="0.75" header="0.3" footer="0.3"/>
  <x:pageSetup paperSize="9" orientation="landscape" fitToWidth="1" fitToHeight="0"/>
</x:worksheet>
</file>

<file path=xl/worksheets/sheet92.xml><?xml version="1.0" encoding="utf-8"?>
<x:worksheet xmlns:x="http://schemas.openxmlformats.org/spreadsheetml/2006/main">
  <x:sheetFormatPr defaultRowHeight="15"/>
  <x:cols>
    <x:col min="1" max="1" width="30"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7" hidden="0" customWidth="1"/>
  </x:cols>
  <x:sheetData>
    <x:row r="1" ht="35" customHeight="1">
      <x:c r="A1" s="1411" t="str">
        <x:v>RIPPLELOGIC SCORE — EXACT CONTRIBUTION MAP</x:v>
      </x:c>
      <x:c r="B1" s="1411"/>
      <x:c r="C1" s="1411"/>
      <x:c r="D1" s="1411"/>
      <x:c r="E1" s="1411"/>
      <x:c r="F1" s="1411"/>
      <x:c r="G1" s="1411"/>
      <x:c r="H1" s="1411"/>
      <x:c r="I1" s="1411"/>
    </x:row>
    <x:row r="2" ht="32" customHeight="1">
      <x:c r="A2" s="1409" t="str">
        <x:v>Frozen A/B example. Cell contributions sum to RLS; row and column totals are alternative views, never additive to each other.</x:v>
      </x:c>
      <x:c r="B2" s="1409"/>
      <x:c r="C2" s="1409"/>
      <x:c r="D2" s="1409"/>
      <x:c r="E2" s="1409"/>
      <x:c r="F2" s="1409"/>
      <x:c r="G2" s="1409"/>
      <x:c r="H2" s="1409"/>
      <x:c r="I2" s="1409"/>
    </x:row>
    <x:row r="3" ht="32" customHeight="1">
      <x:c r="A3" s="1409" t="str">
        <x:v>Active weight mass Q</x:v>
      </x:c>
      <x:c r="B3" s="1414" t="n">
        <x:f>SUM(PLSS_Local_Scope!E12:E18)*SUM(Parameters!B48:B54)</x:f>
        <x:v>1.000000000000001</x:v>
      </x:c>
      <x:c r="C3" s="1414"/>
      <x:c r="D3" s="1409" t="inlineStr">
        <x:is>
          <x:t>Frozen full-field exemplar: all 49 cells use m=1 and kappa=1. B3 is valid only for that basis. Any different mask/multiplier requires a rebuilt numerator, denominator and full qualification, not editing B3 alone.</x:t>
        </x:is>
      </x:c>
      <x:c r="E3" s="1409"/>
      <x:c r="F3" s="1409"/>
      <x:c r="G3" s="1409"/>
      <x:c r="H3" s="1409"/>
      <x:c r="I3" s="1409"/>
    </x:row>
    <x:row r="4" ht="32" customHeight="1">
      <x:c r="A4" s="1409" t="str">
        <x:v>RLS(A)</x:v>
      </x:c>
      <x:c r="B4" s="1414">
        <x:f>IFERROR(IF(COUNTIFS(Impact_Input!$B$7:$B$20,"A",Impact_Input!$N$7:$N$20,"INVALID_INPUT")&gt;0,"INVALID_INPUT",IF(B3&lt;=0,"RLS_NO_ACTIVE_MASS",IF(OR(COUNTIFS(Impact_Input!$B$7:$B$20,"A",Impact_Input!$N$7:$N$20,"UNKNOWN_INPUT")&gt;0,COUNT(B9:H15)&lt;&gt;49),"RLS_UNKNOWN_CELLS",SUM(I9:I15)))),"INVALID_INPUT")</x:f>
        <x:v>0.015312942716823319</x:v>
      </x:c>
      <x:c r="C4" s="1414"/>
      <x:c r="D4" s="1409"/>
      <x:c r="E4" s="1409"/>
      <x:c r="F4" s="1409"/>
      <x:c r="G4" s="1409"/>
      <x:c r="H4" s="1409"/>
      <x:c r="I4" s="1409"/>
    </x:row>
    <x:row r="5" ht="32" customHeight="1">
      <x:c r="A5" s="1409" t="str">
        <x:v>RLS(B)</x:v>
      </x:c>
      <x:c r="B5" s="1414">
        <x:f>IFERROR(IF(COUNTIFS(Impact_Input!$B$7:$B$20,"B",Impact_Input!$N$7:$N$20,"INVALID_INPUT")&gt;0,"INVALID_INPUT",IF(B3&lt;=0,"RLS_NO_ACTIVE_MASS",IF(OR(COUNTIFS(Impact_Input!$B$7:$B$20,"B",Impact_Input!$N$7:$N$20,"UNKNOWN_INPUT")&gt;0,COUNT(B22:H28)&lt;&gt;49),"RLS_UNKNOWN_CELLS",SUM(I22:I28)))),"INVALID_INPUT")</x:f>
        <x:v>-0.0011223873850524859</x:v>
      </x:c>
      <x:c r="C5" s="1414"/>
      <x:c r="D5" s="1409"/>
      <x:c r="E5" s="1409"/>
      <x:c r="F5" s="1409"/>
      <x:c r="G5" s="1409"/>
      <x:c r="H5" s="1409"/>
      <x:c r="I5" s="1409"/>
    </x:row>
    <x:row r="6" ht="32" customHeight="1">
      <x:c r="A6" s="1409"/>
      <x:c r="B6" s="1414"/>
      <x:c r="C6" s="1414"/>
      <x:c r="D6" s="1409"/>
      <x:c r="E6" s="1409"/>
      <x:c r="F6" s="1409"/>
      <x:c r="G6" s="1409"/>
      <x:c r="H6" s="1409"/>
      <x:c r="I6" s="1409"/>
    </x:row>
    <x:row r="7" ht="32" customHeight="1">
      <x:c r="A7" s="1413" t="str">
        <x:v>OPTION A — signed final-cell contributions</x:v>
      </x:c>
      <x:c r="B7" s="1415"/>
      <x:c r="C7" s="1415"/>
      <x:c r="D7" s="1413"/>
      <x:c r="E7" s="1413"/>
      <x:c r="F7" s="1413"/>
      <x:c r="G7" s="1413"/>
      <x:c r="H7" s="1413"/>
      <x:c r="I7" s="1413"/>
    </x:row>
    <x:row r="8" ht="32" customHeight="1">
      <x:c r="A8" s="1413" t="str">
        <x:v>Scope</x:v>
      </x:c>
      <x:c r="B8" s="1415" t="str">
        <x:v>Material</x:v>
      </x:c>
      <x:c r="C8" s="1415" t="str">
        <x:v>Health</x:v>
      </x:c>
      <x:c r="D8" s="1413" t="str">
        <x:v>Social</x:v>
      </x:c>
      <x:c r="E8" s="1413" t="str">
        <x:v>Knowledge</x:v>
      </x:c>
      <x:c r="F8" s="1413" t="str">
        <x:v>Agency</x:v>
      </x:c>
      <x:c r="G8" s="1413" t="str">
        <x:v>Meaning</x:v>
      </x:c>
      <x:c r="H8" s="1413" t="str">
        <x:v>Environment</x:v>
      </x:c>
      <x:c r="I8" s="1413" t="str">
        <x:v>Scope total</x:v>
      </x:c>
    </x:row>
    <x:row r="9" ht="32" customHeight="1">
      <x:c r="A9" s="1409" t="str">
        <x:v>U1 Self</x:v>
      </x:c>
      <x:c r="B9" s="1414">
        <x:f>IFERROR(IF(I_prop!B7="INVALID_INPUT","INVALID_INPUT",IF(ISNUMBER(I_prop!B7),IF($B$3&gt;0,I_prop!B7*PLSS_Local_Scope!$E$12*Parameters!$B$48/$B$3,"RLS_NO_ACTIVE_MASS"),"UNKNOWN_IMPACT")),"INVALID_INPUT")</x:f>
        <x:v>0.0</x:v>
      </x:c>
      <x:c r="C9" s="1414">
        <x:f>IFERROR(IF(I_prop!C7="INVALID_INPUT","INVALID_INPUT",IF(ISNUMBER(I_prop!C7),IF($B$3&gt;0,I_prop!C7*PLSS_Local_Scope!$E$12*Parameters!$B$49/$B$3,"RLS_NO_ACTIVE_MASS"),"UNKNOWN_IMPACT")),"INVALID_INPUT")</x:f>
        <x:v>0.0</x:v>
      </x:c>
      <x:c r="D9" s="1414">
        <x:f>IFERROR(IF(I_prop!D7="INVALID_INPUT","INVALID_INPUT",IF(ISNUMBER(I_prop!D7),IF($B$3&gt;0,I_prop!D7*PLSS_Local_Scope!$E$12*Parameters!$B$50/$B$3,"RLS_NO_ACTIVE_MASS"),"UNKNOWN_IMPACT")),"INVALID_INPUT")</x:f>
        <x:v>0.0</x:v>
      </x:c>
      <x:c r="E9" s="1414">
        <x:f>IFERROR(IF(I_prop!E7="INVALID_INPUT","INVALID_INPUT",IF(ISNUMBER(I_prop!E7),IF($B$3&gt;0,I_prop!E7*PLSS_Local_Scope!$E$12*Parameters!$B$51/$B$3,"RLS_NO_ACTIVE_MASS"),"UNKNOWN_IMPACT")),"INVALID_INPUT")</x:f>
        <x:v>0.0</x:v>
      </x:c>
      <x:c r="F9" s="1414">
        <x:f>IFERROR(IF(I_prop!F7="INVALID_INPUT","INVALID_INPUT",IF(ISNUMBER(I_prop!F7),IF($B$3&gt;0,I_prop!F7*PLSS_Local_Scope!$E$12*Parameters!$B$52/$B$3,"RLS_NO_ACTIVE_MASS"),"UNKNOWN_IMPACT")),"INVALID_INPUT")</x:f>
        <x:v>0.010944489392105298</x:v>
      </x:c>
      <x:c r="G9" s="1414">
        <x:f>IFERROR(IF(I_prop!G7="INVALID_INPUT","INVALID_INPUT",IF(ISNUMBER(I_prop!G7),IF($B$3&gt;0,I_prop!G7*PLSS_Local_Scope!$E$12*Parameters!$B$53/$B$3,"RLS_NO_ACTIVE_MASS"),"UNKNOWN_IMPACT")),"INVALID_INPUT")</x:f>
        <x:v>0.006296611757003453</x:v>
      </x:c>
      <x:c r="H9" s="1414">
        <x:f>IFERROR(IF(I_prop!H7="INVALID_INPUT","INVALID_INPUT",IF(ISNUMBER(I_prop!H7),IF($B$3&gt;0,I_prop!H7*PLSS_Local_Scope!$E$12*Parameters!$B$54/$B$3,"RLS_NO_ACTIVE_MASS"),"UNKNOWN_IMPACT")),"INVALID_INPUT")</x:f>
        <x:v>0.0</x:v>
      </x:c>
      <x:c r="I9" s="1414">
        <x:f>IFERROR(IF(COUNTIF(B9:H9,"INVALID_INPUT")&gt;0,"INVALID_INPUT",IF(COUNT(B9:H9)=7,SUM(B9:H9),"UNKNOWN_IMPACT")),"INVALID_INPUT")</x:f>
        <x:v>0.01724110114910875</x:v>
      </x:c>
    </x:row>
    <x:row r="10" ht="32" customHeight="1">
      <x:c r="A10" s="1409" t="str">
        <x:v>U2 Family/Household</x:v>
      </x:c>
      <x:c r="B10" s="1414">
        <x:f>IFERROR(IF(I_prop!B8="INVALID_INPUT","INVALID_INPUT",IF(ISNUMBER(I_prop!B8),IF($B$3&gt;0,I_prop!B8*PLSS_Local_Scope!$E$13*Parameters!$B$48/$B$3,"RLS_NO_ACTIVE_MASS"),"UNKNOWN_IMPACT")),"INVALID_INPUT")</x:f>
        <x:v>0.0010309552692279822</x:v>
      </x:c>
      <x:c r="C10" s="1414">
        <x:f>IFERROR(IF(I_prop!C8="INVALID_INPUT","INVALID_INPUT",IF(ISNUMBER(I_prop!C8),IF($B$3&gt;0,I_prop!C8*PLSS_Local_Scope!$E$13*Parameters!$B$49/$B$3,"RLS_NO_ACTIVE_MASS"),"UNKNOWN_IMPACT")),"INVALID_INPUT")</x:f>
        <x:v>0.0</x:v>
      </x:c>
      <x:c r="D10" s="1414">
        <x:f>IFERROR(IF(I_prop!D8="INVALID_INPUT","INVALID_INPUT",IF(ISNUMBER(I_prop!D8),IF($B$3&gt;0,I_prop!D8*PLSS_Local_Scope!$E$13*Parameters!$B$50/$B$3,"RLS_NO_ACTIVE_MASS"),"UNKNOWN_IMPACT")),"INVALID_INPUT")</x:f>
        <x:v>0.0</x:v>
      </x:c>
      <x:c r="E10" s="1414">
        <x:f>IFERROR(IF(I_prop!E8="INVALID_INPUT","INVALID_INPUT",IF(ISNUMBER(I_prop!E8),IF($B$3&gt;0,I_prop!E8*PLSS_Local_Scope!$E$13*Parameters!$B$51/$B$3,"RLS_NO_ACTIVE_MASS"),"UNKNOWN_IMPACT")),"INVALID_INPUT")</x:f>
        <x:v>0.0</x:v>
      </x:c>
      <x:c r="F10" s="1414">
        <x:f>IFERROR(IF(I_prop!F8="INVALID_INPUT","INVALID_INPUT",IF(ISNUMBER(I_prop!F8),IF($B$3&gt;0,I_prop!F8*PLSS_Local_Scope!$E$13*Parameters!$B$52/$B$3,"RLS_NO_ACTIVE_MASS"),"UNKNOWN_IMPACT")),"INVALID_INPUT")</x:f>
        <x:v>0.0</x:v>
      </x:c>
      <x:c r="G10" s="1414">
        <x:f>IFERROR(IF(I_prop!G8="INVALID_INPUT","INVALID_INPUT",IF(ISNUMBER(I_prop!G8),IF($B$3&gt;0,I_prop!G8*PLSS_Local_Scope!$E$13*Parameters!$B$53/$B$3,"RLS_NO_ACTIVE_MASS"),"UNKNOWN_IMPACT")),"INVALID_INPUT")</x:f>
        <x:v>0.0</x:v>
      </x:c>
      <x:c r="H10" s="1414">
        <x:f>IFERROR(IF(I_prop!H8="INVALID_INPUT","INVALID_INPUT",IF(ISNUMBER(I_prop!H8),IF($B$3&gt;0,I_prop!H8*PLSS_Local_Scope!$E$13*Parameters!$B$54/$B$3,"RLS_NO_ACTIVE_MASS"),"UNKNOWN_IMPACT")),"INVALID_INPUT")</x:f>
        <x:v>0.0</x:v>
      </x:c>
      <x:c r="I10" s="1414">
        <x:f>IFERROR(IF(COUNTIF(B10:H10,"INVALID_INPUT")&gt;0,"INVALID_INPUT",IF(COUNT(B10:H10)=7,SUM(B10:H10),"UNKNOWN_IMPACT")),"INVALID_INPUT")</x:f>
        <x:v>0.0010309552692279822</x:v>
      </x:c>
    </x:row>
    <x:row r="11" ht="32" customHeight="1">
      <x:c r="A11" s="1409" t="str">
        <x:v>U3 Community</x:v>
      </x:c>
      <x:c r="B11" s="1414">
        <x:f>IFERROR(IF(I_prop!B9="INVALID_INPUT","INVALID_INPUT",IF(ISNUMBER(I_prop!B9),IF($B$3&gt;0,I_prop!B9*PLSS_Local_Scope!$E$14*Parameters!$B$48/$B$3,"RLS_NO_ACTIVE_MASS"),"UNKNOWN_IMPACT")),"INVALID_INPUT")</x:f>
        <x:v>-0.0003459459845825379</x:v>
      </x:c>
      <x:c r="C11" s="1414">
        <x:f>IFERROR(IF(I_prop!C9="INVALID_INPUT","INVALID_INPUT",IF(ISNUMBER(I_prop!C9),IF($B$3&gt;0,I_prop!C9*PLSS_Local_Scope!$E$14*Parameters!$B$49/$B$3,"RLS_NO_ACTIVE_MASS"),"UNKNOWN_IMPACT")),"INVALID_INPUT")</x:f>
        <x:v>0.0</x:v>
      </x:c>
      <x:c r="D11" s="1414">
        <x:f>IFERROR(IF(I_prop!D9="INVALID_INPUT","INVALID_INPUT",IF(ISNUMBER(I_prop!D9),IF($B$3&gt;0,I_prop!D9*PLSS_Local_Scope!$E$14*Parameters!$B$50/$B$3,"RLS_NO_ACTIVE_MASS"),"UNKNOWN_IMPACT")),"INVALID_INPUT")</x:f>
        <x:v>-0.0014107774791096443</x:v>
      </x:c>
      <x:c r="E11" s="1414">
        <x:f>IFERROR(IF(I_prop!E9="INVALID_INPUT","INVALID_INPUT",IF(ISNUMBER(I_prop!E9),IF($B$3&gt;0,I_prop!E9*PLSS_Local_Scope!$E$14*Parameters!$B$51/$B$3,"RLS_NO_ACTIVE_MASS"),"UNKNOWN_IMPACT")),"INVALID_INPUT")</x:f>
        <x:v>0.0</x:v>
      </x:c>
      <x:c r="F11" s="1414">
        <x:f>IFERROR(IF(I_prop!F9="INVALID_INPUT","INVALID_INPUT",IF(ISNUMBER(I_prop!F9),IF($B$3&gt;0,I_prop!F9*PLSS_Local_Scope!$E$14*Parameters!$B$52/$B$3,"RLS_NO_ACTIVE_MASS"),"UNKNOWN_IMPACT")),"INVALID_INPUT")</x:f>
        <x:v>0.0</x:v>
      </x:c>
      <x:c r="G11" s="1414">
        <x:f>IFERROR(IF(I_prop!G9="INVALID_INPUT","INVALID_INPUT",IF(ISNUMBER(I_prop!G9),IF($B$3&gt;0,I_prop!G9*PLSS_Local_Scope!$E$14*Parameters!$B$53/$B$3,"RLS_NO_ACTIVE_MASS"),"UNKNOWN_IMPACT")),"INVALID_INPUT")</x:f>
        <x:v>0.0</x:v>
      </x:c>
      <x:c r="H11" s="1414">
        <x:f>IFERROR(IF(I_prop!H9="INVALID_INPUT","INVALID_INPUT",IF(ISNUMBER(I_prop!H9),IF($B$3&gt;0,I_prop!H9*PLSS_Local_Scope!$E$14*Parameters!$B$54/$B$3,"RLS_NO_ACTIVE_MASS"),"UNKNOWN_IMPACT")),"INVALID_INPUT")</x:f>
        <x:v>0.0</x:v>
      </x:c>
      <x:c r="I11" s="1414">
        <x:f>IFERROR(IF(COUNTIF(B11:H11,"INVALID_INPUT")&gt;0,"INVALID_INPUT",IF(COUNT(B11:H11)=7,SUM(B11:H11),"UNKNOWN_IMPACT")),"INVALID_INPUT")</x:f>
        <x:v>-0.0017567234636921823</x:v>
      </x:c>
    </x:row>
    <x:row r="12" ht="32" customHeight="1">
      <x:c r="A12" s="1409" t="str">
        <x:v>U4 Organization</x:v>
      </x:c>
      <x:c r="B12" s="1414">
        <x:f>IFERROR(IF(I_prop!B10="INVALID_INPUT","INVALID_INPUT",IF(ISNUMBER(I_prop!B10),IF($B$3&gt;0,I_prop!B10*PLSS_Local_Scope!$E$15*Parameters!$B$48/$B$3,"RLS_NO_ACTIVE_MASS"),"UNKNOWN_IMPACT")),"INVALID_INPUT")</x:f>
        <x:v>-0.0014261572715982816</x:v>
      </x:c>
      <x:c r="C12" s="1414">
        <x:f>IFERROR(IF(I_prop!C10="INVALID_INPUT","INVALID_INPUT",IF(ISNUMBER(I_prop!C10),IF($B$3&gt;0,I_prop!C10*PLSS_Local_Scope!$E$15*Parameters!$B$49/$B$3,"RLS_NO_ACTIVE_MASS"),"UNKNOWN_IMPACT")),"INVALID_INPUT")</x:f>
        <x:v>0.0</x:v>
      </x:c>
      <x:c r="D12" s="1414">
        <x:f>IFERROR(IF(I_prop!D10="INVALID_INPUT","INVALID_INPUT",IF(ISNUMBER(I_prop!D10),IF($B$3&gt;0,I_prop!D10*PLSS_Local_Scope!$E$15*Parameters!$B$50/$B$3,"RLS_NO_ACTIVE_MASS"),"UNKNOWN_IMPACT")),"INVALID_INPUT")</x:f>
        <x:v>0.0</x:v>
      </x:c>
      <x:c r="E12" s="1414">
        <x:f>IFERROR(IF(I_prop!E10="INVALID_INPUT","INVALID_INPUT",IF(ISNUMBER(I_prop!E10),IF($B$3&gt;0,I_prop!E10*PLSS_Local_Scope!$E$15*Parameters!$B$51/$B$3,"RLS_NO_ACTIVE_MASS"),"UNKNOWN_IMPACT")),"INVALID_INPUT")</x:f>
        <x:v>0.0</x:v>
      </x:c>
      <x:c r="F12" s="1414">
        <x:f>IFERROR(IF(I_prop!F10="INVALID_INPUT","INVALID_INPUT",IF(ISNUMBER(I_prop!F10),IF($B$3&gt;0,I_prop!F10*PLSS_Local_Scope!$E$15*Parameters!$B$52/$B$3,"RLS_NO_ACTIVE_MASS"),"UNKNOWN_IMPACT")),"INVALID_INPUT")</x:f>
        <x:v>0.0</x:v>
      </x:c>
      <x:c r="G12" s="1414">
        <x:f>IFERROR(IF(I_prop!G10="INVALID_INPUT","INVALID_INPUT",IF(ISNUMBER(I_prop!G10),IF($B$3&gt;0,I_prop!G10*PLSS_Local_Scope!$E$15*Parameters!$B$53/$B$3,"RLS_NO_ACTIVE_MASS"),"UNKNOWN_IMPACT")),"INVALID_INPUT")</x:f>
        <x:v>0.0</x:v>
      </x:c>
      <x:c r="H12" s="1414">
        <x:f>IFERROR(IF(I_prop!H10="INVALID_INPUT","INVALID_INPUT",IF(ISNUMBER(I_prop!H10),IF($B$3&gt;0,I_prop!H10*PLSS_Local_Scope!$E$15*Parameters!$B$54/$B$3,"RLS_NO_ACTIVE_MASS"),"UNKNOWN_IMPACT")),"INVALID_INPUT")</x:f>
        <x:v>0.0</x:v>
      </x:c>
      <x:c r="I12" s="1414">
        <x:f>IFERROR(IF(COUNTIF(B12:H12,"INVALID_INPUT")&gt;0,"INVALID_INPUT",IF(COUNT(B12:H12)=7,SUM(B12:H12),"UNKNOWN_IMPACT")),"INVALID_INPUT")</x:f>
        <x:v>-0.0014261572715982816</x:v>
      </x:c>
    </x:row>
    <x:row r="13" ht="32" customHeight="1">
      <x:c r="A13" s="1409" t="str">
        <x:v>U5 Polity</x:v>
      </x:c>
      <x:c r="B13" s="1414">
        <x:f>IFERROR(IF(I_prop!B11="INVALID_INPUT","INVALID_INPUT",IF(ISNUMBER(I_prop!B11),IF($B$3&gt;0,I_prop!B11*PLSS_Local_Scope!$E$16*Parameters!$B$48/$B$3,"RLS_NO_ACTIVE_MASS"),"UNKNOWN_IMPACT")),"INVALID_INPUT")</x:f>
        <x:v>0.0</x:v>
      </x:c>
      <x:c r="C13" s="1414">
        <x:f>IFERROR(IF(I_prop!C11="INVALID_INPUT","INVALID_INPUT",IF(ISNUMBER(I_prop!C11),IF($B$3&gt;0,I_prop!C11*PLSS_Local_Scope!$E$16*Parameters!$B$49/$B$3,"RLS_NO_ACTIVE_MASS"),"UNKNOWN_IMPACT")),"INVALID_INPUT")</x:f>
        <x:v>0.0</x:v>
      </x:c>
      <x:c r="D13" s="1414">
        <x:f>IFERROR(IF(I_prop!D11="INVALID_INPUT","INVALID_INPUT",IF(ISNUMBER(I_prop!D11),IF($B$3&gt;0,I_prop!D11*PLSS_Local_Scope!$E$16*Parameters!$B$50/$B$3,"RLS_NO_ACTIVE_MASS"),"UNKNOWN_IMPACT")),"INVALID_INPUT")</x:f>
        <x:v>0.0</x:v>
      </x:c>
      <x:c r="E13" s="1414">
        <x:f>IFERROR(IF(I_prop!E11="INVALID_INPUT","INVALID_INPUT",IF(ISNUMBER(I_prop!E11),IF($B$3&gt;0,I_prop!E11*PLSS_Local_Scope!$E$16*Parameters!$B$51/$B$3,"RLS_NO_ACTIVE_MASS"),"UNKNOWN_IMPACT")),"INVALID_INPUT")</x:f>
        <x:v>0.0</x:v>
      </x:c>
      <x:c r="F13" s="1414">
        <x:f>IFERROR(IF(I_prop!F11="INVALID_INPUT","INVALID_INPUT",IF(ISNUMBER(I_prop!F11),IF($B$3&gt;0,I_prop!F11*PLSS_Local_Scope!$E$16*Parameters!$B$52/$B$3,"RLS_NO_ACTIVE_MASS"),"UNKNOWN_IMPACT")),"INVALID_INPUT")</x:f>
        <x:v>0.0</x:v>
      </x:c>
      <x:c r="G13" s="1414">
        <x:f>IFERROR(IF(I_prop!G11="INVALID_INPUT","INVALID_INPUT",IF(ISNUMBER(I_prop!G11),IF($B$3&gt;0,I_prop!G11*PLSS_Local_Scope!$E$16*Parameters!$B$53/$B$3,"RLS_NO_ACTIVE_MASS"),"UNKNOWN_IMPACT")),"INVALID_INPUT")</x:f>
        <x:v>0.0</x:v>
      </x:c>
      <x:c r="H13" s="1414">
        <x:f>IFERROR(IF(I_prop!H11="INVALID_INPUT","INVALID_INPUT",IF(ISNUMBER(I_prop!H11),IF($B$3&gt;0,I_prop!H11*PLSS_Local_Scope!$E$16*Parameters!$B$54/$B$3,"RLS_NO_ACTIVE_MASS"),"UNKNOWN_IMPACT")),"INVALID_INPUT")</x:f>
        <x:v>0.0</x:v>
      </x:c>
      <x:c r="I13" s="1414">
        <x:f>IFERROR(IF(COUNTIF(B13:H13,"INVALID_INPUT")&gt;0,"INVALID_INPUT",IF(COUNT(B13:H13)=7,SUM(B13:H13),"UNKNOWN_IMPACT")),"INVALID_INPUT")</x:f>
        <x:v>0.0</x:v>
      </x:c>
    </x:row>
    <x:row r="14" ht="32" customHeight="1">
      <x:c r="A14" s="1409" t="str">
        <x:v>U6 Humanity / CMIU views</x:v>
      </x:c>
      <x:c r="B14" s="1414">
        <x:f>IFERROR(IF(I_prop!B12="INVALID_INPUT","INVALID_INPUT",IF(ISNUMBER(I_prop!B12),IF($B$3&gt;0,I_prop!B12*PLSS_Local_Scope!$E$17*Parameters!$B$48/$B$3,"RLS_NO_ACTIVE_MASS"),"UNKNOWN_IMPACT")),"INVALID_INPUT")</x:f>
        <x:v>0.0</x:v>
      </x:c>
      <x:c r="C14" s="1414">
        <x:f>IFERROR(IF(I_prop!C12="INVALID_INPUT","INVALID_INPUT",IF(ISNUMBER(I_prop!C12),IF($B$3&gt;0,I_prop!C12*PLSS_Local_Scope!$E$17*Parameters!$B$49/$B$3,"RLS_NO_ACTIVE_MASS"),"UNKNOWN_IMPACT")),"INVALID_INPUT")</x:f>
        <x:v>0.0</x:v>
      </x:c>
      <x:c r="D14" s="1414">
        <x:f>IFERROR(IF(I_prop!D12="INVALID_INPUT","INVALID_INPUT",IF(ISNUMBER(I_prop!D12),IF($B$3&gt;0,I_prop!D12*PLSS_Local_Scope!$E$17*Parameters!$B$50/$B$3,"RLS_NO_ACTIVE_MASS"),"UNKNOWN_IMPACT")),"INVALID_INPUT")</x:f>
        <x:v>0.0</x:v>
      </x:c>
      <x:c r="E14" s="1414">
        <x:f>IFERROR(IF(I_prop!E12="INVALID_INPUT","INVALID_INPUT",IF(ISNUMBER(I_prop!E12),IF($B$3&gt;0,I_prop!E12*PLSS_Local_Scope!$E$17*Parameters!$B$51/$B$3,"RLS_NO_ACTIVE_MASS"),"UNKNOWN_IMPACT")),"INVALID_INPUT")</x:f>
        <x:v>0.0</x:v>
      </x:c>
      <x:c r="F14" s="1414">
        <x:f>IFERROR(IF(I_prop!F12="INVALID_INPUT","INVALID_INPUT",IF(ISNUMBER(I_prop!F12),IF($B$3&gt;0,I_prop!F12*PLSS_Local_Scope!$E$17*Parameters!$B$52/$B$3,"RLS_NO_ACTIVE_MASS"),"UNKNOWN_IMPACT")),"INVALID_INPUT")</x:f>
        <x:v>0.0</x:v>
      </x:c>
      <x:c r="G14" s="1414">
        <x:f>IFERROR(IF(I_prop!G12="INVALID_INPUT","INVALID_INPUT",IF(ISNUMBER(I_prop!G12),IF($B$3&gt;0,I_prop!G12*PLSS_Local_Scope!$E$17*Parameters!$B$53/$B$3,"RLS_NO_ACTIVE_MASS"),"UNKNOWN_IMPACT")),"INVALID_INPUT")</x:f>
        <x:v>0.0</x:v>
      </x:c>
      <x:c r="H14" s="1414">
        <x:f>IFERROR(IF(I_prop!H12="INVALID_INPUT","INVALID_INPUT",IF(ISNUMBER(I_prop!H12),IF($B$3&gt;0,I_prop!H12*PLSS_Local_Scope!$E$17*Parameters!$B$54/$B$3,"RLS_NO_ACTIVE_MASS"),"UNKNOWN_IMPACT")),"INVALID_INPUT")</x:f>
        <x:v>0.0</x:v>
      </x:c>
      <x:c r="I14" s="1414">
        <x:f>IFERROR(IF(COUNTIF(B14:H14,"INVALID_INPUT")&gt;0,"INVALID_INPUT",IF(COUNT(B14:H14)=7,SUM(B14:H14),"UNKNOWN_IMPACT")),"INVALID_INPUT")</x:f>
        <x:v>0.0</x:v>
      </x:c>
    </x:row>
    <x:row r="15" ht="32" customHeight="1">
      <x:c r="A15" s="1409" t="str">
        <x:v>U7 Biosphere</x:v>
      </x:c>
      <x:c r="B15" s="1414">
        <x:f>IFERROR(IF(I_prop!B13="INVALID_INPUT","INVALID_INPUT",IF(ISNUMBER(I_prop!B13),IF($B$3&gt;0,I_prop!B13*PLSS_Local_Scope!$E$18*Parameters!$B$48/$B$3,"RLS_NO_ACTIVE_MASS"),"UNKNOWN_IMPACT")),"INVALID_INPUT")</x:f>
        <x:v>0.0</x:v>
      </x:c>
      <x:c r="C15" s="1414">
        <x:f>IFERROR(IF(I_prop!C13="INVALID_INPUT","INVALID_INPUT",IF(ISNUMBER(I_prop!C13),IF($B$3&gt;0,I_prop!C13*PLSS_Local_Scope!$E$18*Parameters!$B$49/$B$3,"RLS_NO_ACTIVE_MASS"),"UNKNOWN_IMPACT")),"INVALID_INPUT")</x:f>
        <x:v>0.0</x:v>
      </x:c>
      <x:c r="D15" s="1414">
        <x:f>IFERROR(IF(I_prop!D13="INVALID_INPUT","INVALID_INPUT",IF(ISNUMBER(I_prop!D13),IF($B$3&gt;0,I_prop!D13*PLSS_Local_Scope!$E$18*Parameters!$B$50/$B$3,"RLS_NO_ACTIVE_MASS"),"UNKNOWN_IMPACT")),"INVALID_INPUT")</x:f>
        <x:v>0.0</x:v>
      </x:c>
      <x:c r="E15" s="1414">
        <x:f>IFERROR(IF(I_prop!E13="INVALID_INPUT","INVALID_INPUT",IF(ISNUMBER(I_prop!E13),IF($B$3&gt;0,I_prop!E13*PLSS_Local_Scope!$E$18*Parameters!$B$51/$B$3,"RLS_NO_ACTIVE_MASS"),"UNKNOWN_IMPACT")),"INVALID_INPUT")</x:f>
        <x:v>0.0</x:v>
      </x:c>
      <x:c r="F15" s="1414">
        <x:f>IFERROR(IF(I_prop!F13="INVALID_INPUT","INVALID_INPUT",IF(ISNUMBER(I_prop!F13),IF($B$3&gt;0,I_prop!F13*PLSS_Local_Scope!$E$18*Parameters!$B$52/$B$3,"RLS_NO_ACTIVE_MASS"),"UNKNOWN_IMPACT")),"INVALID_INPUT")</x:f>
        <x:v>0.0</x:v>
      </x:c>
      <x:c r="G15" s="1414">
        <x:f>IFERROR(IF(I_prop!G13="INVALID_INPUT","INVALID_INPUT",IF(ISNUMBER(I_prop!G13),IF($B$3&gt;0,I_prop!G13*PLSS_Local_Scope!$E$18*Parameters!$B$53/$B$3,"RLS_NO_ACTIVE_MASS"),"UNKNOWN_IMPACT")),"INVALID_INPUT")</x:f>
        <x:v>0.0</x:v>
      </x:c>
      <x:c r="H15" s="1414">
        <x:f>IFERROR(IF(I_prop!H13="INVALID_INPUT","INVALID_INPUT",IF(ISNUMBER(I_prop!H13),IF($B$3&gt;0,I_prop!H13*PLSS_Local_Scope!$E$18*Parameters!$B$54/$B$3,"RLS_NO_ACTIVE_MASS"),"UNKNOWN_IMPACT")),"INVALID_INPUT")</x:f>
        <x:v>0.00022376703377704885</x:v>
      </x:c>
      <x:c r="I15" s="1414">
        <x:f>IFERROR(IF(COUNTIF(B15:H15,"INVALID_INPUT")&gt;0,"INVALID_INPUT",IF(COUNT(B15:H15)=7,SUM(B15:H15),"UNKNOWN_IMPACT")),"INVALID_INPUT")</x:f>
        <x:v>0.00022376703377704885</x:v>
      </x:c>
    </x:row>
    <x:row r="16" ht="32" customHeight="1">
      <x:c r="A16" s="1409" t="str">
        <x:v>Dimension total</x:v>
      </x:c>
      <x:c r="B16" s="1414">
        <x:f>IFERROR(IF(COUNTIF(B9:B15,"INVALID_INPUT")&gt;0,"INVALID_INPUT",IF(COUNT(B9:B15)=7,SUM(B9:B15),"UNKNOWN_IMPACT")),"INVALID_INPUT")</x:f>
        <x:v>-0.0007411479869528373</x:v>
      </x:c>
      <x:c r="C16" s="1414">
        <x:f>IFERROR(IF(COUNTIF(C9:C15,"INVALID_INPUT")&gt;0,"INVALID_INPUT",IF(COUNT(C9:C15)=7,SUM(C9:C15),"UNKNOWN_IMPACT")),"INVALID_INPUT")</x:f>
        <x:v>0.0</x:v>
      </x:c>
      <x:c r="D16" s="1414">
        <x:f>IFERROR(IF(COUNTIF(D9:D15,"INVALID_INPUT")&gt;0,"INVALID_INPUT",IF(COUNT(D9:D15)=7,SUM(D9:D15),"UNKNOWN_IMPACT")),"INVALID_INPUT")</x:f>
        <x:v>-0.0014107774791096443</x:v>
      </x:c>
      <x:c r="E16" s="1414">
        <x:f>IFERROR(IF(COUNTIF(E9:E15,"INVALID_INPUT")&gt;0,"INVALID_INPUT",IF(COUNT(E9:E15)=7,SUM(E9:E15),"UNKNOWN_IMPACT")),"INVALID_INPUT")</x:f>
        <x:v>0.0</x:v>
      </x:c>
      <x:c r="F16" s="1414">
        <x:f>IFERROR(IF(COUNTIF(F9:F15,"INVALID_INPUT")&gt;0,"INVALID_INPUT",IF(COUNT(F9:F15)=7,SUM(F9:F15),"UNKNOWN_IMPACT")),"INVALID_INPUT")</x:f>
        <x:v>0.010944489392105298</x:v>
      </x:c>
      <x:c r="G16" s="1414">
        <x:f>IFERROR(IF(COUNTIF(G9:G15,"INVALID_INPUT")&gt;0,"INVALID_INPUT",IF(COUNT(G9:G15)=7,SUM(G9:G15),"UNKNOWN_IMPACT")),"INVALID_INPUT")</x:f>
        <x:v>0.006296611757003453</x:v>
      </x:c>
      <x:c r="H16" s="1414">
        <x:f>IFERROR(IF(COUNTIF(H9:H15,"INVALID_INPUT")&gt;0,"INVALID_INPUT",IF(COUNT(H9:H15)=7,SUM(H9:H15),"UNKNOWN_IMPACT")),"INVALID_INPUT")</x:f>
        <x:v>0.00022376703377704885</x:v>
      </x:c>
      <x:c r="I16" s="1414">
        <x:f>IFERROR(IF(COUNTIF(B16:H16,"INVALID_INPUT")&gt;0,"INVALID_INPUT",IF(COUNT(B16:H16)=7,SUM(B16:H16),"UNKNOWN_IMPACT")),"INVALID_INPUT")</x:f>
        <x:v>0.015312942716823317</x:v>
      </x:c>
    </x:row>
    <x:row r="17" ht="32" customHeight="1">
      <x:c r="A17" s="1409"/>
      <x:c r="B17" s="1414"/>
      <x:c r="C17" s="1414"/>
      <x:c r="D17" s="1409"/>
      <x:c r="E17" s="1409"/>
      <x:c r="F17" s="1409"/>
      <x:c r="G17" s="1409"/>
      <x:c r="H17" s="1409"/>
      <x:c r="I17" s="1409"/>
    </x:row>
    <x:row r="18" ht="32" customHeight="1">
      <x:c r="A18" s="1409"/>
      <x:c r="B18" s="1414"/>
      <x:c r="C18" s="1414"/>
      <x:c r="D18" s="1409"/>
      <x:c r="E18" s="1409"/>
      <x:c r="F18" s="1409"/>
      <x:c r="G18" s="1409"/>
      <x:c r="H18" s="1409"/>
      <x:c r="I18" s="1409"/>
    </x:row>
    <x:row r="19" ht="32" customHeight="1">
      <x:c r="A19" s="1409"/>
      <x:c r="B19" s="1414"/>
      <x:c r="C19" s="1414"/>
      <x:c r="D19" s="1409"/>
      <x:c r="E19" s="1409"/>
      <x:c r="F19" s="1409"/>
      <x:c r="G19" s="1409"/>
      <x:c r="H19" s="1409"/>
      <x:c r="I19" s="1409"/>
    </x:row>
    <x:row r="20" ht="32" customHeight="1">
      <x:c r="A20" s="1413" t="str">
        <x:v>OPTION B — signed final-cell contributions</x:v>
      </x:c>
      <x:c r="B20" s="1415"/>
      <x:c r="C20" s="1415"/>
      <x:c r="D20" s="1413"/>
      <x:c r="E20" s="1413"/>
      <x:c r="F20" s="1413"/>
      <x:c r="G20" s="1413"/>
      <x:c r="H20" s="1413"/>
      <x:c r="I20" s="1413"/>
    </x:row>
    <x:row r="21" ht="32" customHeight="1">
      <x:c r="A21" s="1413" t="str">
        <x:v>Scope</x:v>
      </x:c>
      <x:c r="B21" s="1415" t="str">
        <x:v>Material</x:v>
      </x:c>
      <x:c r="C21" s="1415" t="str">
        <x:v>Health</x:v>
      </x:c>
      <x:c r="D21" s="1413" t="str">
        <x:v>Social</x:v>
      </x:c>
      <x:c r="E21" s="1413" t="str">
        <x:v>Knowledge</x:v>
      </x:c>
      <x:c r="F21" s="1413" t="str">
        <x:v>Agency</x:v>
      </x:c>
      <x:c r="G21" s="1413" t="str">
        <x:v>Meaning</x:v>
      </x:c>
      <x:c r="H21" s="1413" t="str">
        <x:v>Environment</x:v>
      </x:c>
      <x:c r="I21" s="1413" t="str">
        <x:v>Scope total</x:v>
      </x:c>
    </x:row>
    <x:row r="22" ht="32" customHeight="1">
      <x:c r="A22" s="1409" t="str">
        <x:v>U1 Self</x:v>
      </x:c>
      <x:c r="B22" s="1414">
        <x:f>IFERROR(IF(I_prop!B18="INVALID_INPUT","INVALID_INPUT",IF(ISNUMBER(I_prop!B18),IF($B$3&gt;0,I_prop!B18*PLSS_Local_Scope!$E$12*Parameters!$B$48/$B$3,"RLS_NO_ACTIVE_MASS"),"UNKNOWN_IMPACT")),"INVALID_INPUT")</x:f>
        <x:v>0.0</x:v>
      </x:c>
      <x:c r="C22" s="1414">
        <x:f>IFERROR(IF(I_prop!C18="INVALID_INPUT","INVALID_INPUT",IF(ISNUMBER(I_prop!C18),IF($B$3&gt;0,I_prop!C18*PLSS_Local_Scope!$E$12*Parameters!$B$49/$B$3,"RLS_NO_ACTIVE_MASS"),"UNKNOWN_IMPACT")),"INVALID_INPUT")</x:f>
        <x:v>0.0</x:v>
      </x:c>
      <x:c r="D22" s="1414">
        <x:f>IFERROR(IF(I_prop!D18="INVALID_INPUT","INVALID_INPUT",IF(ISNUMBER(I_prop!D18),IF($B$3&gt;0,I_prop!D18*PLSS_Local_Scope!$E$12*Parameters!$B$50/$B$3,"RLS_NO_ACTIVE_MASS"),"UNKNOWN_IMPACT")),"INVALID_INPUT")</x:f>
        <x:v>0.0</x:v>
      </x:c>
      <x:c r="E22" s="1414">
        <x:f>IFERROR(IF(I_prop!E18="INVALID_INPUT","INVALID_INPUT",IF(ISNUMBER(I_prop!E18),IF($B$3&gt;0,I_prop!E18*PLSS_Local_Scope!$E$12*Parameters!$B$51/$B$3,"RLS_NO_ACTIVE_MASS"),"UNKNOWN_IMPACT")),"INVALID_INPUT")</x:f>
        <x:v>0.0</x:v>
      </x:c>
      <x:c r="F22" s="1414">
        <x:f>IFERROR(IF(I_prop!F18="INVALID_INPUT","INVALID_INPUT",IF(ISNUMBER(I_prop!F18),IF($B$3&gt;0,I_prop!F18*PLSS_Local_Scope!$E$12*Parameters!$B$52/$B$3,"RLS_NO_ACTIVE_MASS"),"UNKNOWN_IMPACT")),"INVALID_INPUT")</x:f>
        <x:v>-0.002036470617142613</x:v>
      </x:c>
      <x:c r="G22" s="1414">
        <x:f>IFERROR(IF(I_prop!G18="INVALID_INPUT","INVALID_INPUT",IF(ISNUMBER(I_prop!G18),IF($B$3&gt;0,I_prop!G18*PLSS_Local_Scope!$E$12*Parameters!$B$53/$B$3,"RLS_NO_ACTIVE_MASS"),"UNKNOWN_IMPACT")),"INVALID_INPUT")</x:f>
        <x:v>0.0</x:v>
      </x:c>
      <x:c r="H22" s="1414">
        <x:f>IFERROR(IF(I_prop!H18="INVALID_INPUT","INVALID_INPUT",IF(ISNUMBER(I_prop!H18),IF($B$3&gt;0,I_prop!H18*PLSS_Local_Scope!$E$12*Parameters!$B$54/$B$3,"RLS_NO_ACTIVE_MASS"),"UNKNOWN_IMPACT")),"INVALID_INPUT")</x:f>
        <x:v>0.0</x:v>
      </x:c>
      <x:c r="I22" s="1414">
        <x:f>IFERROR(IF(COUNTIF(B22:H22,"INVALID_INPUT")&gt;0,"INVALID_INPUT",IF(COUNT(B22:H22)=7,SUM(B22:H22),"UNKNOWN_IMPACT")),"INVALID_INPUT")</x:f>
        <x:v>-0.002036470617142613</x:v>
      </x:c>
    </x:row>
    <x:row r="23" ht="32" customHeight="1">
      <x:c r="A23" s="1409" t="str">
        <x:v>U2 Family/Household</x:v>
      </x:c>
      <x:c r="B23" s="1414">
        <x:f>IFERROR(IF(I_prop!B19="INVALID_INPUT","INVALID_INPUT",IF(ISNUMBER(I_prop!B19),IF($B$3&gt;0,I_prop!B19*PLSS_Local_Scope!$E$13*Parameters!$B$48/$B$3,"RLS_NO_ACTIVE_MASS"),"UNKNOWN_IMPACT")),"INVALID_INPUT")</x:f>
        <x:v>-0.0004126284431050126</x:v>
      </x:c>
      <x:c r="C23" s="1414">
        <x:f>IFERROR(IF(I_prop!C19="INVALID_INPUT","INVALID_INPUT",IF(ISNUMBER(I_prop!C19),IF($B$3&gt;0,I_prop!C19*PLSS_Local_Scope!$E$13*Parameters!$B$49/$B$3,"RLS_NO_ACTIVE_MASS"),"UNKNOWN_IMPACT")),"INVALID_INPUT")</x:f>
        <x:v>0.0</x:v>
      </x:c>
      <x:c r="D23" s="1414">
        <x:f>IFERROR(IF(I_prop!D19="INVALID_INPUT","INVALID_INPUT",IF(ISNUMBER(I_prop!D19),IF($B$3&gt;0,I_prop!D19*PLSS_Local_Scope!$E$13*Parameters!$B$50/$B$3,"RLS_NO_ACTIVE_MASS"),"UNKNOWN_IMPACT")),"INVALID_INPUT")</x:f>
        <x:v>0.0</x:v>
      </x:c>
      <x:c r="E23" s="1414">
        <x:f>IFERROR(IF(I_prop!E19="INVALID_INPUT","INVALID_INPUT",IF(ISNUMBER(I_prop!E19),IF($B$3&gt;0,I_prop!E19*PLSS_Local_Scope!$E$13*Parameters!$B$51/$B$3,"RLS_NO_ACTIVE_MASS"),"UNKNOWN_IMPACT")),"INVALID_INPUT")</x:f>
        <x:v>0.0</x:v>
      </x:c>
      <x:c r="F23" s="1414">
        <x:f>IFERROR(IF(I_prop!F19="INVALID_INPUT","INVALID_INPUT",IF(ISNUMBER(I_prop!F19),IF($B$3&gt;0,I_prop!F19*PLSS_Local_Scope!$E$13*Parameters!$B$52/$B$3,"RLS_NO_ACTIVE_MASS"),"UNKNOWN_IMPACT")),"INVALID_INPUT")</x:f>
        <x:v>0.0</x:v>
      </x:c>
      <x:c r="G23" s="1414">
        <x:f>IFERROR(IF(I_prop!G19="INVALID_INPUT","INVALID_INPUT",IF(ISNUMBER(I_prop!G19),IF($B$3&gt;0,I_prop!G19*PLSS_Local_Scope!$E$13*Parameters!$B$53/$B$3,"RLS_NO_ACTIVE_MASS"),"UNKNOWN_IMPACT")),"INVALID_INPUT")</x:f>
        <x:v>0.0</x:v>
      </x:c>
      <x:c r="H23" s="1414">
        <x:f>IFERROR(IF(I_prop!H19="INVALID_INPUT","INVALID_INPUT",IF(ISNUMBER(I_prop!H19),IF($B$3&gt;0,I_prop!H19*PLSS_Local_Scope!$E$13*Parameters!$B$54/$B$3,"RLS_NO_ACTIVE_MASS"),"UNKNOWN_IMPACT")),"INVALID_INPUT")</x:f>
        <x:v>0.0</x:v>
      </x:c>
      <x:c r="I23" s="1414">
        <x:f>IFERROR(IF(COUNTIF(B23:H23,"INVALID_INPUT")&gt;0,"INVALID_INPUT",IF(COUNT(B23:H23)=7,SUM(B23:H23),"UNKNOWN_IMPACT")),"INVALID_INPUT")</x:f>
        <x:v>-0.0004126284431050126</x:v>
      </x:c>
    </x:row>
    <x:row r="24" ht="32" customHeight="1">
      <x:c r="A24" s="1409" t="str">
        <x:v>U3 Community</x:v>
      </x:c>
      <x:c r="B24" s="1414">
        <x:f>IFERROR(IF(I_prop!B20="INVALID_INPUT","INVALID_INPUT",IF(ISNUMBER(I_prop!B20),IF($B$3&gt;0,I_prop!B20*PLSS_Local_Scope!$E$14*Parameters!$B$48/$B$3,"RLS_NO_ACTIVE_MASS"),"UNKNOWN_IMPACT")),"INVALID_INPUT")</x:f>
        <x:v>0.00023064739495199586</x:v>
      </x:c>
      <x:c r="C24" s="1414">
        <x:f>IFERROR(IF(I_prop!C20="INVALID_INPUT","INVALID_INPUT",IF(ISNUMBER(I_prop!C20),IF($B$3&gt;0,I_prop!C20*PLSS_Local_Scope!$E$14*Parameters!$B$49/$B$3,"RLS_NO_ACTIVE_MASS"),"UNKNOWN_IMPACT")),"INVALID_INPUT")</x:f>
        <x:v>0.0</x:v>
      </x:c>
      <x:c r="D24" s="1414">
        <x:f>IFERROR(IF(I_prop!D20="INVALID_INPUT","INVALID_INPUT",IF(ISNUMBER(I_prop!D20),IF($B$3&gt;0,I_prop!D20*PLSS_Local_Scope!$E$14*Parameters!$B$50/$B$3,"RLS_NO_ACTIVE_MASS"),"UNKNOWN_IMPACT")),"INVALID_INPUT")</x:f>
        <x:v>0.001075057857255133</x:v>
      </x:c>
      <x:c r="E24" s="1414">
        <x:f>IFERROR(IF(I_prop!E20="INVALID_INPUT","INVALID_INPUT",IF(ISNUMBER(I_prop!E20),IF($B$3&gt;0,I_prop!E20*PLSS_Local_Scope!$E$14*Parameters!$B$51/$B$3,"RLS_NO_ACTIVE_MASS"),"UNKNOWN_IMPACT")),"INVALID_INPUT")</x:f>
        <x:v>0.0</x:v>
      </x:c>
      <x:c r="F24" s="1414">
        <x:f>IFERROR(IF(I_prop!F20="INVALID_INPUT","INVALID_INPUT",IF(ISNUMBER(I_prop!F20),IF($B$3&gt;0,I_prop!F20*PLSS_Local_Scope!$E$14*Parameters!$B$52/$B$3,"RLS_NO_ACTIVE_MASS"),"UNKNOWN_IMPACT")),"INVALID_INPUT")</x:f>
        <x:v>0.0</x:v>
      </x:c>
      <x:c r="G24" s="1414">
        <x:f>IFERROR(IF(I_prop!G20="INVALID_INPUT","INVALID_INPUT",IF(ISNUMBER(I_prop!G20),IF($B$3&gt;0,I_prop!G20*PLSS_Local_Scope!$E$14*Parameters!$B$53/$B$3,"RLS_NO_ACTIVE_MASS"),"UNKNOWN_IMPACT")),"INVALID_INPUT")</x:f>
        <x:v>0.0</x:v>
      </x:c>
      <x:c r="H24" s="1414">
        <x:f>IFERROR(IF(I_prop!H20="INVALID_INPUT","INVALID_INPUT",IF(ISNUMBER(I_prop!H20),IF($B$3&gt;0,I_prop!H20*PLSS_Local_Scope!$E$14*Parameters!$B$54/$B$3,"RLS_NO_ACTIVE_MASS"),"UNKNOWN_IMPACT")),"INVALID_INPUT")</x:f>
        <x:v>0.0</x:v>
      </x:c>
      <x:c r="I24" s="1414">
        <x:f>IFERROR(IF(COUNTIF(B24:H24,"INVALID_INPUT")&gt;0,"INVALID_INPUT",IF(COUNT(B24:H24)=7,SUM(B24:H24),"UNKNOWN_IMPACT")),"INVALID_INPUT")</x:f>
        <x:v>0.0013057052522071288</x:v>
      </x:c>
    </x:row>
    <x:row r="25" ht="32" customHeight="1">
      <x:c r="A25" s="1409" t="str">
        <x:v>U4 Organization</x:v>
      </x:c>
      <x:c r="B25" s="1414">
        <x:f>IFERROR(IF(I_prop!B21="INVALID_INPUT","INVALID_INPUT",IF(ISNUMBER(I_prop!B21),IF($B$3&gt;0,I_prop!B21*PLSS_Local_Scope!$E$15*Parameters!$B$48/$B$3,"RLS_NO_ACTIVE_MASS"),"UNKNOWN_IMPACT")),"INVALID_INPUT")</x:f>
        <x:v>0.00017019092698620313</x:v>
      </x:c>
      <x:c r="C25" s="1414">
        <x:f>IFERROR(IF(I_prop!C21="INVALID_INPUT","INVALID_INPUT",IF(ISNUMBER(I_prop!C21),IF($B$3&gt;0,I_prop!C21*PLSS_Local_Scope!$E$15*Parameters!$B$49/$B$3,"RLS_NO_ACTIVE_MASS"),"UNKNOWN_IMPACT")),"INVALID_INPUT")</x:f>
        <x:v>0.0</x:v>
      </x:c>
      <x:c r="D25" s="1414">
        <x:f>IFERROR(IF(I_prop!D21="INVALID_INPUT","INVALID_INPUT",IF(ISNUMBER(I_prop!D21),IF($B$3&gt;0,I_prop!D21*PLSS_Local_Scope!$E$15*Parameters!$B$50/$B$3,"RLS_NO_ACTIVE_MASS"),"UNKNOWN_IMPACT")),"INVALID_INPUT")</x:f>
        <x:v>0.0</x:v>
      </x:c>
      <x:c r="E25" s="1414">
        <x:f>IFERROR(IF(I_prop!E21="INVALID_INPUT","INVALID_INPUT",IF(ISNUMBER(I_prop!E21),IF($B$3&gt;0,I_prop!E21*PLSS_Local_Scope!$E$15*Parameters!$B$51/$B$3,"RLS_NO_ACTIVE_MASS"),"UNKNOWN_IMPACT")),"INVALID_INPUT")</x:f>
        <x:v>0.0</x:v>
      </x:c>
      <x:c r="F25" s="1414">
        <x:f>IFERROR(IF(I_prop!F21="INVALID_INPUT","INVALID_INPUT",IF(ISNUMBER(I_prop!F21),IF($B$3&gt;0,I_prop!F21*PLSS_Local_Scope!$E$15*Parameters!$B$52/$B$3,"RLS_NO_ACTIVE_MASS"),"UNKNOWN_IMPACT")),"INVALID_INPUT")</x:f>
        <x:v>0.0</x:v>
      </x:c>
      <x:c r="G25" s="1414">
        <x:f>IFERROR(IF(I_prop!G21="INVALID_INPUT","INVALID_INPUT",IF(ISNUMBER(I_prop!G21),IF($B$3&gt;0,I_prop!G21*PLSS_Local_Scope!$E$15*Parameters!$B$53/$B$3,"RLS_NO_ACTIVE_MASS"),"UNKNOWN_IMPACT")),"INVALID_INPUT")</x:f>
        <x:v>0.0</x:v>
      </x:c>
      <x:c r="H25" s="1414">
        <x:f>IFERROR(IF(I_prop!H21="INVALID_INPUT","INVALID_INPUT",IF(ISNUMBER(I_prop!H21),IF($B$3&gt;0,I_prop!H21*PLSS_Local_Scope!$E$15*Parameters!$B$54/$B$3,"RLS_NO_ACTIVE_MASS"),"UNKNOWN_IMPACT")),"INVALID_INPUT")</x:f>
        <x:v>0.0</x:v>
      </x:c>
      <x:c r="I25" s="1414">
        <x:f>IFERROR(IF(COUNTIF(B25:H25,"INVALID_INPUT")&gt;0,"INVALID_INPUT",IF(COUNT(B25:H25)=7,SUM(B25:H25),"UNKNOWN_IMPACT")),"INVALID_INPUT")</x:f>
        <x:v>0.00017019092698620313</x:v>
      </x:c>
    </x:row>
    <x:row r="26" ht="32" customHeight="1">
      <x:c r="A26" s="1409" t="str">
        <x:v>U5 Polity</x:v>
      </x:c>
      <x:c r="B26" s="1414">
        <x:f>IFERROR(IF(I_prop!B22="INVALID_INPUT","INVALID_INPUT",IF(ISNUMBER(I_prop!B22),IF($B$3&gt;0,I_prop!B22*PLSS_Local_Scope!$E$16*Parameters!$B$48/$B$3,"RLS_NO_ACTIVE_MASS"),"UNKNOWN_IMPACT")),"INVALID_INPUT")</x:f>
        <x:v>0.0</x:v>
      </x:c>
      <x:c r="C26" s="1414">
        <x:f>IFERROR(IF(I_prop!C22="INVALID_INPUT","INVALID_INPUT",IF(ISNUMBER(I_prop!C22),IF($B$3&gt;0,I_prop!C22*PLSS_Local_Scope!$E$16*Parameters!$B$49/$B$3,"RLS_NO_ACTIVE_MASS"),"UNKNOWN_IMPACT")),"INVALID_INPUT")</x:f>
        <x:v>0.0</x:v>
      </x:c>
      <x:c r="D26" s="1414">
        <x:f>IFERROR(IF(I_prop!D22="INVALID_INPUT","INVALID_INPUT",IF(ISNUMBER(I_prop!D22),IF($B$3&gt;0,I_prop!D22*PLSS_Local_Scope!$E$16*Parameters!$B$50/$B$3,"RLS_NO_ACTIVE_MASS"),"UNKNOWN_IMPACT")),"INVALID_INPUT")</x:f>
        <x:v>0.0</x:v>
      </x:c>
      <x:c r="E26" s="1414">
        <x:f>IFERROR(IF(I_prop!E22="INVALID_INPUT","INVALID_INPUT",IF(ISNUMBER(I_prop!E22),IF($B$3&gt;0,I_prop!E22*PLSS_Local_Scope!$E$16*Parameters!$B$51/$B$3,"RLS_NO_ACTIVE_MASS"),"UNKNOWN_IMPACT")),"INVALID_INPUT")</x:f>
        <x:v>0.0</x:v>
      </x:c>
      <x:c r="F26" s="1414">
        <x:f>IFERROR(IF(I_prop!F22="INVALID_INPUT","INVALID_INPUT",IF(ISNUMBER(I_prop!F22),IF($B$3&gt;0,I_prop!F22*PLSS_Local_Scope!$E$16*Parameters!$B$52/$B$3,"RLS_NO_ACTIVE_MASS"),"UNKNOWN_IMPACT")),"INVALID_INPUT")</x:f>
        <x:v>0.0</x:v>
      </x:c>
      <x:c r="G26" s="1414">
        <x:f>IFERROR(IF(I_prop!G22="INVALID_INPUT","INVALID_INPUT",IF(ISNUMBER(I_prop!G22),IF($B$3&gt;0,I_prop!G22*PLSS_Local_Scope!$E$16*Parameters!$B$53/$B$3,"RLS_NO_ACTIVE_MASS"),"UNKNOWN_IMPACT")),"INVALID_INPUT")</x:f>
        <x:v>0.0</x:v>
      </x:c>
      <x:c r="H26" s="1414">
        <x:f>IFERROR(IF(I_prop!H22="INVALID_INPUT","INVALID_INPUT",IF(ISNUMBER(I_prop!H22),IF($B$3&gt;0,I_prop!H22*PLSS_Local_Scope!$E$16*Parameters!$B$54/$B$3,"RLS_NO_ACTIVE_MASS"),"UNKNOWN_IMPACT")),"INVALID_INPUT")</x:f>
        <x:v>0.0</x:v>
      </x:c>
      <x:c r="I26" s="1414">
        <x:f>IFERROR(IF(COUNTIF(B26:H26,"INVALID_INPUT")&gt;0,"INVALID_INPUT",IF(COUNT(B26:H26)=7,SUM(B26:H26),"UNKNOWN_IMPACT")),"INVALID_INPUT")</x:f>
        <x:v>0.0</x:v>
      </x:c>
    </x:row>
    <x:row r="27" ht="32" customHeight="1">
      <x:c r="A27" s="1409" t="str">
        <x:v>U6 Humanity / CMIU views</x:v>
      </x:c>
      <x:c r="B27" s="1414">
        <x:f>IFERROR(IF(I_prop!B23="INVALID_INPUT","INVALID_INPUT",IF(ISNUMBER(I_prop!B23),IF($B$3&gt;0,I_prop!B23*PLSS_Local_Scope!$E$17*Parameters!$B$48/$B$3,"RLS_NO_ACTIVE_MASS"),"UNKNOWN_IMPACT")),"INVALID_INPUT")</x:f>
        <x:v>0.0</x:v>
      </x:c>
      <x:c r="C27" s="1414">
        <x:f>IFERROR(IF(I_prop!C23="INVALID_INPUT","INVALID_INPUT",IF(ISNUMBER(I_prop!C23),IF($B$3&gt;0,I_prop!C23*PLSS_Local_Scope!$E$17*Parameters!$B$49/$B$3,"RLS_NO_ACTIVE_MASS"),"UNKNOWN_IMPACT")),"INVALID_INPUT")</x:f>
        <x:v>0.0</x:v>
      </x:c>
      <x:c r="D27" s="1414">
        <x:f>IFERROR(IF(I_prop!D23="INVALID_INPUT","INVALID_INPUT",IF(ISNUMBER(I_prop!D23),IF($B$3&gt;0,I_prop!D23*PLSS_Local_Scope!$E$17*Parameters!$B$50/$B$3,"RLS_NO_ACTIVE_MASS"),"UNKNOWN_IMPACT")),"INVALID_INPUT")</x:f>
        <x:v>0.0</x:v>
      </x:c>
      <x:c r="E27" s="1414">
        <x:f>IFERROR(IF(I_prop!E23="INVALID_INPUT","INVALID_INPUT",IF(ISNUMBER(I_prop!E23),IF($B$3&gt;0,I_prop!E23*PLSS_Local_Scope!$E$17*Parameters!$B$51/$B$3,"RLS_NO_ACTIVE_MASS"),"UNKNOWN_IMPACT")),"INVALID_INPUT")</x:f>
        <x:v>0.0</x:v>
      </x:c>
      <x:c r="F27" s="1414">
        <x:f>IFERROR(IF(I_prop!F23="INVALID_INPUT","INVALID_INPUT",IF(ISNUMBER(I_prop!F23),IF($B$3&gt;0,I_prop!F23*PLSS_Local_Scope!$E$17*Parameters!$B$52/$B$3,"RLS_NO_ACTIVE_MASS"),"UNKNOWN_IMPACT")),"INVALID_INPUT")</x:f>
        <x:v>0.0</x:v>
      </x:c>
      <x:c r="G27" s="1414">
        <x:f>IFERROR(IF(I_prop!G23="INVALID_INPUT","INVALID_INPUT",IF(ISNUMBER(I_prop!G23),IF($B$3&gt;0,I_prop!G23*PLSS_Local_Scope!$E$17*Parameters!$B$53/$B$3,"RLS_NO_ACTIVE_MASS"),"UNKNOWN_IMPACT")),"INVALID_INPUT")</x:f>
        <x:v>0.0</x:v>
      </x:c>
      <x:c r="H27" s="1414">
        <x:f>IFERROR(IF(I_prop!H23="INVALID_INPUT","INVALID_INPUT",IF(ISNUMBER(I_prop!H23),IF($B$3&gt;0,I_prop!H23*PLSS_Local_Scope!$E$17*Parameters!$B$54/$B$3,"RLS_NO_ACTIVE_MASS"),"UNKNOWN_IMPACT")),"INVALID_INPUT")</x:f>
        <x:v>0.0</x:v>
      </x:c>
      <x:c r="I27" s="1414">
        <x:f>IFERROR(IF(COUNTIF(B27:H27,"INVALID_INPUT")&gt;0,"INVALID_INPUT",IF(COUNT(B27:H27)=7,SUM(B27:H27),"UNKNOWN_IMPACT")),"INVALID_INPUT")</x:f>
        <x:v>0.0</x:v>
      </x:c>
    </x:row>
    <x:row r="28" ht="32" customHeight="1">
      <x:c r="A28" s="1409" t="str">
        <x:v>U7 Biosphere</x:v>
      </x:c>
      <x:c r="B28" s="1414">
        <x:f>IFERROR(IF(I_prop!B24="INVALID_INPUT","INVALID_INPUT",IF(ISNUMBER(I_prop!B24),IF($B$3&gt;0,I_prop!B24*PLSS_Local_Scope!$E$18*Parameters!$B$48/$B$3,"RLS_NO_ACTIVE_MASS"),"UNKNOWN_IMPACT")),"INVALID_INPUT")</x:f>
        <x:v>0.0</x:v>
      </x:c>
      <x:c r="C28" s="1414">
        <x:f>IFERROR(IF(I_prop!C24="INVALID_INPUT","INVALID_INPUT",IF(ISNUMBER(I_prop!C24),IF($B$3&gt;0,I_prop!C24*PLSS_Local_Scope!$E$18*Parameters!$B$49/$B$3,"RLS_NO_ACTIVE_MASS"),"UNKNOWN_IMPACT")),"INVALID_INPUT")</x:f>
        <x:v>0.0</x:v>
      </x:c>
      <x:c r="D28" s="1414">
        <x:f>IFERROR(IF(I_prop!D24="INVALID_INPUT","INVALID_INPUT",IF(ISNUMBER(I_prop!D24),IF($B$3&gt;0,I_prop!D24*PLSS_Local_Scope!$E$18*Parameters!$B$50/$B$3,"RLS_NO_ACTIVE_MASS"),"UNKNOWN_IMPACT")),"INVALID_INPUT")</x:f>
        <x:v>0.0</x:v>
      </x:c>
      <x:c r="E28" s="1414">
        <x:f>IFERROR(IF(I_prop!E24="INVALID_INPUT","INVALID_INPUT",IF(ISNUMBER(I_prop!E24),IF($B$3&gt;0,I_prop!E24*PLSS_Local_Scope!$E$18*Parameters!$B$51/$B$3,"RLS_NO_ACTIVE_MASS"),"UNKNOWN_IMPACT")),"INVALID_INPUT")</x:f>
        <x:v>0.0</x:v>
      </x:c>
      <x:c r="F28" s="1414">
        <x:f>IFERROR(IF(I_prop!F24="INVALID_INPUT","INVALID_INPUT",IF(ISNUMBER(I_prop!F24),IF($B$3&gt;0,I_prop!F24*PLSS_Local_Scope!$E$18*Parameters!$B$52/$B$3,"RLS_NO_ACTIVE_MASS"),"UNKNOWN_IMPACT")),"INVALID_INPUT")</x:f>
        <x:v>0.0</x:v>
      </x:c>
      <x:c r="G28" s="1414">
        <x:f>IFERROR(IF(I_prop!G24="INVALID_INPUT","INVALID_INPUT",IF(ISNUMBER(I_prop!G24),IF($B$3&gt;0,I_prop!G24*PLSS_Local_Scope!$E$18*Parameters!$B$53/$B$3,"RLS_NO_ACTIVE_MASS"),"UNKNOWN_IMPACT")),"INVALID_INPUT")</x:f>
        <x:v>0.0</x:v>
      </x:c>
      <x:c r="H28" s="1414">
        <x:f>IFERROR(IF(I_prop!H24="INVALID_INPUT","INVALID_INPUT",IF(ISNUMBER(I_prop!H24),IF($B$3&gt;0,I_prop!H24*PLSS_Local_Scope!$E$18*Parameters!$B$54/$B$3,"RLS_NO_ACTIVE_MASS"),"UNKNOWN_IMPACT")),"INVALID_INPUT")</x:f>
        <x:v>-0.00014918450399819218</x:v>
      </x:c>
      <x:c r="I28" s="1414">
        <x:f>IFERROR(IF(COUNTIF(B28:H28,"INVALID_INPUT")&gt;0,"INVALID_INPUT",IF(COUNT(B28:H28)=7,SUM(B28:H28),"UNKNOWN_IMPACT")),"INVALID_INPUT")</x:f>
        <x:v>-0.00014918450399819218</x:v>
      </x:c>
    </x:row>
    <x:row r="29" ht="32" customHeight="1">
      <x:c r="A29" s="1409" t="str">
        <x:v>Dimension total</x:v>
      </x:c>
      <x:c r="B29" s="1414">
        <x:f>IFERROR(IF(COUNTIF(B22:B28,"INVALID_INPUT")&gt;0,"INVALID_INPUT",IF(COUNT(B22:B28)=7,SUM(B22:B28),"UNKNOWN_IMPACT")),"INVALID_INPUT")</x:f>
        <x:v>-1.179012116681361e-05</x:v>
      </x:c>
      <x:c r="C29" s="1414">
        <x:f>IFERROR(IF(COUNTIF(C22:C28,"INVALID_INPUT")&gt;0,"INVALID_INPUT",IF(COUNT(C22:C28)=7,SUM(C22:C28),"UNKNOWN_IMPACT")),"INVALID_INPUT")</x:f>
        <x:v>0.0</x:v>
      </x:c>
      <x:c r="D29" s="1414">
        <x:f>IFERROR(IF(COUNTIF(D22:D28,"INVALID_INPUT")&gt;0,"INVALID_INPUT",IF(COUNT(D22:D28)=7,SUM(D22:D28),"UNKNOWN_IMPACT")),"INVALID_INPUT")</x:f>
        <x:v>0.001075057857255133</x:v>
      </x:c>
      <x:c r="E29" s="1414">
        <x:f>IFERROR(IF(COUNTIF(E22:E28,"INVALID_INPUT")&gt;0,"INVALID_INPUT",IF(COUNT(E22:E28)=7,SUM(E22:E28),"UNKNOWN_IMPACT")),"INVALID_INPUT")</x:f>
        <x:v>0.0</x:v>
      </x:c>
      <x:c r="F29" s="1414">
        <x:f>IFERROR(IF(COUNTIF(F22:F28,"INVALID_INPUT")&gt;0,"INVALID_INPUT",IF(COUNT(F22:F28)=7,SUM(F22:F28),"UNKNOWN_IMPACT")),"INVALID_INPUT")</x:f>
        <x:v>-0.002036470617142613</x:v>
      </x:c>
      <x:c r="G29" s="1414">
        <x:f>IFERROR(IF(COUNTIF(G22:G28,"INVALID_INPUT")&gt;0,"INVALID_INPUT",IF(COUNT(G22:G28)=7,SUM(G22:G28),"UNKNOWN_IMPACT")),"INVALID_INPUT")</x:f>
        <x:v>0.0</x:v>
      </x:c>
      <x:c r="H29" s="1414">
        <x:f>IFERROR(IF(COUNTIF(H22:H28,"INVALID_INPUT")&gt;0,"INVALID_INPUT",IF(COUNT(H22:H28)=7,SUM(H22:H28),"UNKNOWN_IMPACT")),"INVALID_INPUT")</x:f>
        <x:v>-0.00014918450399819218</x:v>
      </x:c>
      <x:c r="I29" s="1414">
        <x:f>IFERROR(IF(COUNTIF(B29:H29,"INVALID_INPUT")&gt;0,"INVALID_INPUT",IF(COUNT(B29:H29)=7,SUM(B29:H29),"UNKNOWN_IMPACT")),"INVALID_INPUT")</x:f>
        <x:v>-0.0011223873850524859</x:v>
      </x:c>
    </x:row>
    <x:row r="30" ht="32" customHeight="1">
      <x:c r="A30" s="1409"/>
      <x:c r="B30" s="1414"/>
      <x:c r="C30" s="1414"/>
      <x:c r="D30" s="1409"/>
      <x:c r="E30" s="1409"/>
      <x:c r="F30" s="1409"/>
      <x:c r="G30" s="1409"/>
      <x:c r="H30" s="1409"/>
      <x:c r="I30" s="1409"/>
    </x:row>
    <x:row r="31" ht="32" customHeight="1">
      <x:c r="A31" s="1409"/>
      <x:c r="B31" s="1414"/>
      <x:c r="C31" s="1414"/>
      <x:c r="D31" s="1409"/>
      <x:c r="E31" s="1409"/>
      <x:c r="F31" s="1409"/>
      <x:c r="G31" s="1409"/>
      <x:c r="H31" s="1409"/>
      <x:c r="I31" s="1409"/>
    </x:row>
    <x:row r="32" ht="32" customHeight="1">
      <x:c r="A32" s="1413" t="str">
        <x:v>Reconciliation</x:v>
      </x:c>
      <x:c r="B32" s="1415" t="str">
        <x:v>A</x:v>
      </x:c>
      <x:c r="C32" s="1415" t="str">
        <x:v>B</x:v>
      </x:c>
      <x:c r="D32" s="1413" t="str">
        <x:v>Meaning</x:v>
      </x:c>
      <x:c r="E32" s="1409"/>
      <x:c r="F32" s="1409"/>
      <x:c r="G32" s="1409"/>
      <x:c r="H32" s="1409"/>
      <x:c r="I32" s="1409"/>
    </x:row>
    <x:row r="33" ht="32" customHeight="1">
      <x:c r="A33" s="1409" t="str">
        <x:v>Difference from frozen RLS</x:v>
      </x:c>
      <x:c r="B33" s="1414">
        <x:f>IFERROR(IF(B4="INVALID_INPUT","INVALID_INPUT",IF(ISNUMBER(B4),B4-RLS!B5,"RLS_UNKNOWN_CELLS")),"INVALID_INPUT")</x:f>
        <x:v>1.9081958235744878e-17</x:v>
      </x:c>
      <x:c r="C33" s="1414">
        <x:f>IFERROR(IF(B5="INVALID_INPUT","INVALID_INPUT",IF(ISNUMBER(B5),B5-RLS!B6,"RLS_UNKNOWN_CELLS")),"INVALID_INPUT")</x:f>
        <x:v>-5.854691731421724e-18</x:v>
      </x:c>
      <x:c r="D33" s="1409" t="str">
        <x:v>Zero within 1e-12: retained score reproduced</x:v>
      </x:c>
      <x:c r="E33" s="1409"/>
      <x:c r="F33" s="1409"/>
      <x:c r="G33" s="1409"/>
      <x:c r="H33" s="1409"/>
      <x:c r="I33" s="1409"/>
    </x:row>
    <x:row r="34" ht="32" customHeight="1">
      <x:c r="A34" s="1409" t="str">
        <x:v>Sum of positive contributions</x:v>
      </x:c>
      <x:c r="B34" s="1414">
        <x:f>IFERROR(IF(B4="INVALID_INPUT","INVALID_INPUT",IF(ISNUMBER(B4),SUMIF(B9:H15,"&gt;0",B9:H15),"RLS_UNKNOWN_CELLS")),"INVALID_INPUT")</x:f>
        <x:v>0.018495823452113785</x:v>
      </x:c>
      <x:c r="C34" s="1414">
        <x:f>IFERROR(IF(B5="INVALID_INPUT","INVALID_INPUT",IF(ISNUMBER(B5),SUMIF(B22:H28,"&gt;0",B22:H28),"RLS_UNKNOWN_CELLS")),"INVALID_INPUT")</x:f>
        <x:v>0.0014758961791933318</x:v>
      </x:c>
      <x:c r="D34" s="1409" t="str">
        <x:v>Benefits remain visible before netting</x:v>
      </x:c>
      <x:c r="E34" s="1409"/>
      <x:c r="F34" s="1409"/>
      <x:c r="G34" s="1409"/>
      <x:c r="H34" s="1409"/>
      <x:c r="I34" s="1409"/>
    </x:row>
    <x:row r="35" ht="32" customHeight="1">
      <x:c r="A35" s="1409" t="str">
        <x:v>Sum of negative contributions</x:v>
      </x:c>
      <x:c r="B35" s="1414">
        <x:f>IFERROR(IF(B4="INVALID_INPUT","INVALID_INPUT",IF(ISNUMBER(B4),SUMIF(B9:H15,"&lt;0",B9:H15),"RLS_UNKNOWN_CELLS")),"INVALID_INPUT")</x:f>
        <x:v>-0.003182880735290464</x:v>
      </x:c>
      <x:c r="C35" s="1414">
        <x:f>IFERROR(IF(B5="INVALID_INPUT","INVALID_INPUT",IF(ISNUMBER(B5),SUMIF(B22:H28,"&lt;0",B22:H28),"RLS_UNKNOWN_CELLS")),"INVALID_INPUT")</x:f>
        <x:v>-0.002598283564245818</x:v>
      </x:c>
      <x:c r="D35" s="1409" t="str">
        <x:v>Harms remain visible before netting</x:v>
      </x:c>
      <x:c r="E35" s="1409"/>
      <x:c r="F35" s="1409"/>
      <x:c r="G35" s="1409"/>
      <x:c r="H35" s="1409"/>
      <x:c r="I35" s="1409"/>
    </x:row>
    <x:row r="36" ht="32" customHeight="1">
      <x:c r="A36" s="1409" t="str">
        <x:v>Net reconciliation</x:v>
      </x:c>
      <x:c r="B36" s="1414">
        <x:f>IF(ISNUMBER(B4),B34+B35-B4,"RLS_UNKNOWN_CELLS")</x:f>
        <x:v>3.469446951953614e-18</x:v>
      </x:c>
      <x:c r="C36" s="1414">
        <x:f>IF(ISNUMBER(B5),C34+C35-B5,"RLS_UNKNOWN_CELLS")</x:f>
        <x:v>-2.168404344971009e-19</x:v>
      </x:c>
      <x:c r="D36" s="1409" t="str">
        <x:v>Positive + negative equals RLS</x:v>
      </x:c>
      <x:c r="E36" s="1409"/>
      <x:c r="F36" s="1409"/>
      <x:c r="G36" s="1409"/>
      <x:c r="H36" s="1409"/>
      <x:c r="I36" s="1409"/>
    </x:row>
    <x:row r="37" ht="32" customHeight="1">
      <x:c r="A37" s="1409"/>
      <x:c r="B37" s="1409"/>
      <x:c r="C37" s="1409"/>
      <x:c r="D37" s="1409"/>
      <x:c r="E37" s="1409"/>
      <x:c r="F37" s="1409"/>
      <x:c r="G37" s="1409"/>
      <x:c r="H37" s="1409"/>
      <x:c r="I37" s="1409"/>
    </x:row>
    <x:row r="38" ht="32" customHeight="1">
      <x:c r="A38" s="1409" t="str">
        <x:v>Exact final-cell accounting, not unique causal attribution through tanh. Six decimal places expose small contributions; unrounded data controls. Effects, subgroups, rights and authority remain separate.</x:v>
      </x:c>
      <x:c r="B38" s="1409"/>
      <x:c r="C38" s="1409"/>
      <x:c r="D38" s="1409"/>
      <x:c r="E38" s="1409"/>
      <x:c r="F38" s="1409"/>
      <x:c r="G38" s="1409"/>
      <x:c r="H38" s="1409"/>
      <x:c r="I38" s="1409"/>
    </x:row>
    <x:row r="39" ht="32" customHeight="1">
      <x:c r="A39" s="1409"/>
      <x:c r="B39" s="1409"/>
      <x:c r="C39" s="1409"/>
      <x:c r="D39" s="1409"/>
      <x:c r="E39" s="1409"/>
      <x:c r="F39" s="1409"/>
      <x:c r="G39" s="1409"/>
      <x:c r="H39" s="1409"/>
      <x:c r="I39" s="1409"/>
    </x:row>
    <x:row r="40" ht="32" customHeight="1">
      <x:c r="A40" s="1409"/>
      <x:c r="B40" s="1409"/>
      <x:c r="C40" s="1409"/>
      <x:c r="D40" s="1409"/>
      <x:c r="E40" s="1409"/>
      <x:c r="F40" s="1409"/>
      <x:c r="G40" s="1409"/>
      <x:c r="H40" s="1409"/>
      <x:c r="I40" s="1409"/>
    </x:row>
  </x:sheetData>
  <x:mergeCells>
    <x:mergeCell ref="A1:I1"/>
    <x:mergeCell ref="A2:I2"/>
    <x:mergeCell ref="D3:I5"/>
    <x:mergeCell ref="A7:I7"/>
    <x:mergeCell ref="A20:I20"/>
    <x:mergeCell ref="A38:I40"/>
  </x:mergeCells>
  <x:pageMargins left="0.7" right="0.7" top="0.75" bottom="0.75" header="0.3" footer="0.3"/>
</x:worksheet>
</file>

<file path=xl/worksheets/sheet93.xml><?xml version="1.0" encoding="utf-8"?>
<x:worksheet xmlns:x="http://schemas.openxmlformats.org/spreadsheetml/2006/main">
  <x:sheetFormatPr defaultRowHeight="15"/>
  <x:cols>
    <x:col min="1" max="1" width="30" hidden="0" customWidth="1"/>
    <x:col min="2" max="2" width="12" hidden="0" customWidth="1"/>
    <x:col min="3" max="3" width="70" hidden="0" customWidth="1"/>
    <x:col min="4" max="4" width="18" hidden="0" customWidth="1"/>
  </x:cols>
  <x:sheetData>
    <x:row r="1" ht="32" customHeight="1">
      <x:c r="A1" s="1423" t="str">
        <x:v>Protected worksheet</x:v>
      </x:c>
      <x:c r="B1" s="1423" t="str">
        <x:v>Cell</x:v>
      </x:c>
      <x:c r="C1" s="1423" t="inlineStr">
        <x:is>
          <x:t xml:space="preserve">Exact formula: external verifier</x:t>
        </x:is>
      </x:c>
      <x:c r="D1" s="1423" t="inlineStr">
        <x:is>
          <x:t xml:space="preserve">0 present; 1 absent; -1 unsupported</x:t>
        </x:is>
      </x:c>
    </x:row>
    <x:row r="2" ht="18" customHeight="1">
      <x:c r="A2" s="1407" t="str">
        <x:v>Rights_Coverage_View</x:v>
      </x:c>
      <x:c r="B2" s="1407" t="str">
        <x:v>F2</x:v>
      </x:c>
      <x:c r="C2" s="1407" t="str">
        <x:v>F:=INDEX(I_prop!$B$7:$H$13, MATCH($C2, I_prop!$A$7:$A$13,0), MATCH($D2, I_prop!$B$6:$H$6,0))</x:v>
      </x:c>
      <x:c r="D2" s="1407">
        <x:f>IFERROR(IF(_xlfn.ISFORMULA('Rights_Coverage_View'!F2),0,1),-1)</x:f>
        <x:v>0.0</x:v>
      </x:c>
    </x:row>
    <x:row r="3" ht="18" customHeight="1">
      <x:c r="A3" s="1407" t="str">
        <x:v>Rights_Coverage_View</x:v>
      </x:c>
      <x:c r="B3" s="1407" t="str">
        <x:v>G2</x:v>
      </x:c>
      <x:c r="C3" s="1407" t="str">
        <x:v>F:=INDEX(I_prop!$B$18:$H$24, MATCH($C2, I_prop!$A$18:$A$24,0), MATCH($D2, I_prop!$B$17:$H$17,0))</x:v>
      </x:c>
      <x:c r="D3" s="1407">
        <x:f>IFERROR(IF(_xlfn.ISFORMULA('Rights_Coverage_View'!G2),0,1),-1)</x:f>
        <x:v>0.0</x:v>
      </x:c>
    </x:row>
    <x:row r="4" ht="18" customHeight="1">
      <x:c r="A4" s="1407" t="str">
        <x:v>Rights_Coverage_View</x:v>
      </x:c>
      <x:c r="B4" s="1407" t="str">
        <x:v>H2</x:v>
      </x:c>
      <x:c r="C4" s="1407" t="str">
        <x:v>F:=IF(ISNUMBER($J2),$J2,IF($J2="INVALID_OVERRIDE","INVALID_OVERRIDE",IF($F2&lt;0,MAX(-1,'Subgroup_Overrides'!$B$7*$F2),$F2)))</x:v>
      </x:c>
      <x:c r="D4" s="1407">
        <x:f>IFERROR(IF(_xlfn.ISFORMULA('Rights_Coverage_View'!H2),0,1),-1)</x:f>
        <x:v>0.0</x:v>
      </x:c>
    </x:row>
    <x:row r="5" ht="18" customHeight="1">
      <x:c r="A5" s="1407" t="str">
        <x:v>Rights_Coverage_View</x:v>
      </x:c>
      <x:c r="B5" s="1407" t="str">
        <x:v>I2</x:v>
      </x:c>
      <x:c r="C5" s="1407" t="str">
        <x:v>F:=IF(ISNUMBER($K2),$K2,IF($K2="INVALID_OVERRIDE","INVALID_OVERRIDE",IF($G2&lt;0,MAX(-1,'Subgroup_Overrides'!$B$7*$G2),$G2)))</x:v>
      </x:c>
      <x:c r="D5" s="1407">
        <x:f>IFERROR(IF(_xlfn.ISFORMULA('Rights_Coverage_View'!I2),0,1),-1)</x:f>
        <x:v>0.0</x:v>
      </x:c>
    </x:row>
    <x:row r="6" ht="18" customHeight="1">
      <x:c r="A6" s="1407" t="str">
        <x:v>Rights_Coverage_View</x:v>
      </x:c>
      <x:c r="B6" s="1407" t="str">
        <x:v>J2</x:v>
      </x:c>
      <x:c r="C6" s="1407" t="str">
        <x:v>F:=IFERROR(IF(COUNTIF('Subgroup_Overrides'!$H$11:$H$100,"A|"&amp;$C2&amp;"|"&amp;$D2)=0,"",IF(AND(COUNTIF('Subgroup_Overrides'!$H$11:$H$100,"A|"&amp;$C2&amp;"|"&amp;$D2)=1,ISNUMBER(INDEX('Subgroup_Overrides'!$F$11:$F$100,MATCH("A|"&amp;$C2&amp;"|"&amp;$D2,'Subgroup_Overrides'!$H$11:$H$100,0))),NOT(ISBLANK(INDEX('Subgroup_Overrides'!$F$11:$F$100,MATCH("A|"&amp;$C2&amp;"|"&amp;$D2,'Subgroup_Overrides'!$H$11:$H$100,0)))),INDEX('Subgroup_Overrides'!$F$11:$F$100,MATCH("A|"&amp;$C2&amp;"|"&amp;$D2,'Subgroup_Overrides'!$H$11:$H$100,0))&gt;=-1,INDEX('Subgroup_Overrides'!$F$11:$F$100,MATCH("A|"&amp;$C2&amp;"|"&amp;$D2,'Subgroup_Overrides'!$H$11:$H$100,0))&lt;=1,LEN(TRIM(INDEX('Subgroup_Overrides'!$G$11:$G$100,MATCH("A|"&amp;$C2&amp;"|"&amp;$D2,'Subgroup_Overrides'!$H$11:$H$100,0))))&gt;0),INDEX('Subgroup_Overrides'!$F$11:$F$100,MATCH("A|"&amp;$C2&amp;"|"&amp;$D2,'Subgroup_Overrides'!$H$11:$H$100,0)),"INVALID_OVERRIDE")),"INVALID_OVERRIDE")</x:v>
      </x:c>
      <x:c r="D6" s="1407">
        <x:f>IFERROR(IF(_xlfn.ISFORMULA('Rights_Coverage_View'!J2),0,1),-1)</x:f>
        <x:v>0.0</x:v>
      </x:c>
    </x:row>
    <x:row r="7" ht="18" customHeight="1">
      <x:c r="A7" s="1407" t="str">
        <x:v>Rights_Coverage_View</x:v>
      </x:c>
      <x:c r="B7" s="1407" t="str">
        <x:v>K2</x:v>
      </x:c>
      <x:c r="C7" s="1407" t="str">
        <x:v>F:=IFERROR(IF(COUNTIF('Subgroup_Overrides'!$H$11:$H$100,"B|"&amp;$C2&amp;"|"&amp;$D2)=0,"",IF(AND(COUNTIF('Subgroup_Overrides'!$H$11:$H$100,"B|"&amp;$C2&amp;"|"&amp;$D2)=1,ISNUMBER(INDEX('Subgroup_Overrides'!$F$11:$F$100,MATCH("B|"&amp;$C2&amp;"|"&amp;$D2,'Subgroup_Overrides'!$H$11:$H$100,0))),NOT(ISBLANK(INDEX('Subgroup_Overrides'!$F$11:$F$100,MATCH("B|"&amp;$C2&amp;"|"&amp;$D2,'Subgroup_Overrides'!$H$11:$H$100,0)))),INDEX('Subgroup_Overrides'!$F$11:$F$100,MATCH("B|"&amp;$C2&amp;"|"&amp;$D2,'Subgroup_Overrides'!$H$11:$H$100,0))&gt;=-1,INDEX('Subgroup_Overrides'!$F$11:$F$100,MATCH("B|"&amp;$C2&amp;"|"&amp;$D2,'Subgroup_Overrides'!$H$11:$H$100,0))&lt;=1,LEN(TRIM(INDEX('Subgroup_Overrides'!$G$11:$G$100,MATCH("B|"&amp;$C2&amp;"|"&amp;$D2,'Subgroup_Overrides'!$H$11:$H$100,0))))&gt;0),INDEX('Subgroup_Overrides'!$F$11:$F$100,MATCH("B|"&amp;$C2&amp;"|"&amp;$D2,'Subgroup_Overrides'!$H$11:$H$100,0)),"INVALID_OVERRIDE")),"INVALID_OVERRIDE")</x:v>
      </x:c>
      <x:c r="D7" s="1407">
        <x:f>IFERROR(IF(_xlfn.ISFORMULA('Rights_Coverage_View'!K2),0,1),-1)</x:f>
        <x:v>0.0</x:v>
      </x:c>
    </x:row>
    <x:row r="8" ht="18" customHeight="1">
      <x:c r="A8" s="1407" t="str">
        <x:v>Rights_Coverage_View</x:v>
      </x:c>
      <x:c r="B8" s="1407" t="str">
        <x:v>L2</x:v>
      </x:c>
      <x:c r="C8" s="1407" t="str">
        <x:v>F:=TRIM(B2)</x:v>
      </x:c>
      <x:c r="D8" s="1407">
        <x:f>IFERROR(IF(_xlfn.ISFORMULA('Rights_Coverage_View'!L2),0,1),-1)</x:f>
        <x:v>0.0</x:v>
      </x:c>
    </x:row>
    <x:row r="9" ht="18" customHeight="1">
      <x:c r="A9" s="1407" t="str">
        <x:v>Rights_Coverage_View</x:v>
      </x:c>
      <x:c r="B9" s="1407" t="str">
        <x:v>M2</x:v>
      </x:c>
      <x:c r="C9" s="1407" t="str">
        <x:v>F:=IF(ISNUMBER($H2),$H2,"")</x:v>
      </x:c>
      <x:c r="D9" s="1407">
        <x:f>IFERROR(IF(_xlfn.ISFORMULA('Rights_Coverage_View'!M2),0,1),-1)</x:f>
        <x:v>0.0</x:v>
      </x:c>
    </x:row>
    <x:row r="10" ht="18" customHeight="1">
      <x:c r="A10" s="1407" t="str">
        <x:v>Rights_Coverage_View</x:v>
      </x:c>
      <x:c r="B10" s="1407" t="str">
        <x:v>N2</x:v>
      </x:c>
      <x:c r="C10" s="1407" t="str">
        <x:v>F:=IF(ISNUMBER($I2),$I2,"")</x:v>
      </x:c>
      <x:c r="D10" s="1407">
        <x:f>IFERROR(IF(_xlfn.ISFORMULA('Rights_Coverage_View'!N2),0,1),-1)</x:f>
        <x:v>0.0</x:v>
      </x:c>
    </x:row>
    <x:row r="11" ht="18" customHeight="1">
      <x:c r="A11" s="1407" t="str">
        <x:v>Rights_Coverage_View</x:v>
      </x:c>
      <x:c r="B11" s="1407" t="str">
        <x:v>O2</x:v>
      </x:c>
      <x:c r="C11" s="1407" t="str">
        <x:v>F:=IF(ISNUMBER($M2),$B2&amp;"|"&amp;ROUND($M2*1000000000000,0),"")</x:v>
      </x:c>
      <x:c r="D11" s="1407">
        <x:f>IFERROR(IF(_xlfn.ISFORMULA('Rights_Coverage_View'!O2),0,1),-1)</x:f>
        <x:v>0.0</x:v>
      </x:c>
    </x:row>
    <x:row r="12" ht="18" customHeight="1">
      <x:c r="A12" s="1407" t="str">
        <x:v>Rights_Coverage_View</x:v>
      </x:c>
      <x:c r="B12" s="1407" t="str">
        <x:v>P2</x:v>
      </x:c>
      <x:c r="C12" s="1407" t="str">
        <x:v>F:=IF(ISNUMBER($N2),$B2&amp;"|"&amp;ROUND($N2*1000000000000,0),"")</x:v>
      </x:c>
      <x:c r="D12" s="1407">
        <x:f>IFERROR(IF(_xlfn.ISFORMULA('Rights_Coverage_View'!P2),0,1),-1)</x:f>
        <x:v>0.0</x:v>
      </x:c>
    </x:row>
    <x:row r="13" ht="18" customHeight="1">
      <x:c r="A13" s="1407" t="str">
        <x:v>Rights_Coverage_View</x:v>
      </x:c>
      <x:c r="B13" s="1407" t="str">
        <x:v>F3</x:v>
      </x:c>
      <x:c r="C13" s="1407" t="str">
        <x:v>F:=INDEX(I_prop!$B$7:$H$13, MATCH($C3, I_prop!$A$7:$A$13,0), MATCH($D3, I_prop!$B$6:$H$6,0))</x:v>
      </x:c>
      <x:c r="D13" s="1407">
        <x:f>IFERROR(IF(_xlfn.ISFORMULA('Rights_Coverage_View'!F3),0,1),-1)</x:f>
        <x:v>0.0</x:v>
      </x:c>
    </x:row>
    <x:row r="14" ht="18" customHeight="1">
      <x:c r="A14" s="1407" t="str">
        <x:v>Rights_Coverage_View</x:v>
      </x:c>
      <x:c r="B14" s="1407" t="str">
        <x:v>G3</x:v>
      </x:c>
      <x:c r="C14" s="1407" t="str">
        <x:v>F:=INDEX(I_prop!$B$18:$H$24, MATCH($C3, I_prop!$A$18:$A$24,0), MATCH($D3, I_prop!$B$17:$H$17,0))</x:v>
      </x:c>
      <x:c r="D14" s="1407">
        <x:f>IFERROR(IF(_xlfn.ISFORMULA('Rights_Coverage_View'!G3),0,1),-1)</x:f>
        <x:v>0.0</x:v>
      </x:c>
    </x:row>
    <x:row r="15" ht="18" customHeight="1">
      <x:c r="A15" s="1407" t="str">
        <x:v>Rights_Coverage_View</x:v>
      </x:c>
      <x:c r="B15" s="1407" t="str">
        <x:v>H3</x:v>
      </x:c>
      <x:c r="C15" s="1407" t="str">
        <x:v>F:=IF(ISNUMBER($J3),$J3,IF($J3="INVALID_OVERRIDE","INVALID_OVERRIDE",IF($F3&lt;0,MAX(-1,'Subgroup_Overrides'!$B$7*$F3),$F3)))</x:v>
      </x:c>
      <x:c r="D15" s="1407">
        <x:f>IFERROR(IF(_xlfn.ISFORMULA('Rights_Coverage_View'!H3),0,1),-1)</x:f>
        <x:v>0.0</x:v>
      </x:c>
    </x:row>
    <x:row r="16" ht="18" customHeight="1">
      <x:c r="A16" s="1407" t="str">
        <x:v>Rights_Coverage_View</x:v>
      </x:c>
      <x:c r="B16" s="1407" t="str">
        <x:v>I3</x:v>
      </x:c>
      <x:c r="C16" s="1407" t="str">
        <x:v>F:=IF(ISNUMBER($K3),$K3,IF($K3="INVALID_OVERRIDE","INVALID_OVERRIDE",IF($G3&lt;0,MAX(-1,'Subgroup_Overrides'!$B$7*$G3),$G3)))</x:v>
      </x:c>
      <x:c r="D16" s="1407">
        <x:f>IFERROR(IF(_xlfn.ISFORMULA('Rights_Coverage_View'!I3),0,1),-1)</x:f>
        <x:v>0.0</x:v>
      </x:c>
    </x:row>
    <x:row r="17" ht="18" customHeight="1">
      <x:c r="A17" s="1407" t="str">
        <x:v>Rights_Coverage_View</x:v>
      </x:c>
      <x:c r="B17" s="1407" t="str">
        <x:v>J3</x:v>
      </x:c>
      <x:c r="C17" s="1407" t="str">
        <x:v>F:=IFERROR(IF(COUNTIF('Subgroup_Overrides'!$H$11:$H$100,"A|"&amp;$C3&amp;"|"&amp;$D3)=0,"",IF(AND(COUNTIF('Subgroup_Overrides'!$H$11:$H$100,"A|"&amp;$C3&amp;"|"&amp;$D3)=1,ISNUMBER(INDEX('Subgroup_Overrides'!$F$11:$F$100,MATCH("A|"&amp;$C3&amp;"|"&amp;$D3,'Subgroup_Overrides'!$H$11:$H$100,0))),NOT(ISBLANK(INDEX('Subgroup_Overrides'!$F$11:$F$100,MATCH("A|"&amp;$C3&amp;"|"&amp;$D3,'Subgroup_Overrides'!$H$11:$H$100,0)))),INDEX('Subgroup_Overrides'!$F$11:$F$100,MATCH("A|"&amp;$C3&amp;"|"&amp;$D3,'Subgroup_Overrides'!$H$11:$H$100,0))&gt;=-1,INDEX('Subgroup_Overrides'!$F$11:$F$100,MATCH("A|"&amp;$C3&amp;"|"&amp;$D3,'Subgroup_Overrides'!$H$11:$H$100,0))&lt;=1,LEN(TRIM(INDEX('Subgroup_Overrides'!$G$11:$G$100,MATCH("A|"&amp;$C3&amp;"|"&amp;$D3,'Subgroup_Overrides'!$H$11:$H$100,0))))&gt;0),INDEX('Subgroup_Overrides'!$F$11:$F$100,MATCH("A|"&amp;$C3&amp;"|"&amp;$D3,'Subgroup_Overrides'!$H$11:$H$100,0)),"INVALID_OVERRIDE")),"INVALID_OVERRIDE")</x:v>
      </x:c>
      <x:c r="D17" s="1407">
        <x:f>IFERROR(IF(_xlfn.ISFORMULA('Rights_Coverage_View'!J3),0,1),-1)</x:f>
        <x:v>0.0</x:v>
      </x:c>
    </x:row>
    <x:row r="18" ht="18" customHeight="1">
      <x:c r="A18" s="1407" t="str">
        <x:v>Rights_Coverage_View</x:v>
      </x:c>
      <x:c r="B18" s="1407" t="str">
        <x:v>K3</x:v>
      </x:c>
      <x:c r="C18" s="1407" t="str">
        <x:v>F:=IFERROR(IF(COUNTIF('Subgroup_Overrides'!$H$11:$H$100,"B|"&amp;$C3&amp;"|"&amp;$D3)=0,"",IF(AND(COUNTIF('Subgroup_Overrides'!$H$11:$H$100,"B|"&amp;$C3&amp;"|"&amp;$D3)=1,ISNUMBER(INDEX('Subgroup_Overrides'!$F$11:$F$100,MATCH("B|"&amp;$C3&amp;"|"&amp;$D3,'Subgroup_Overrides'!$H$11:$H$100,0))),NOT(ISBLANK(INDEX('Subgroup_Overrides'!$F$11:$F$100,MATCH("B|"&amp;$C3&amp;"|"&amp;$D3,'Subgroup_Overrides'!$H$11:$H$100,0)))),INDEX('Subgroup_Overrides'!$F$11:$F$100,MATCH("B|"&amp;$C3&amp;"|"&amp;$D3,'Subgroup_Overrides'!$H$11:$H$100,0))&gt;=-1,INDEX('Subgroup_Overrides'!$F$11:$F$100,MATCH("B|"&amp;$C3&amp;"|"&amp;$D3,'Subgroup_Overrides'!$H$11:$H$100,0))&lt;=1,LEN(TRIM(INDEX('Subgroup_Overrides'!$G$11:$G$100,MATCH("B|"&amp;$C3&amp;"|"&amp;$D3,'Subgroup_Overrides'!$H$11:$H$100,0))))&gt;0),INDEX('Subgroup_Overrides'!$F$11:$F$100,MATCH("B|"&amp;$C3&amp;"|"&amp;$D3,'Subgroup_Overrides'!$H$11:$H$100,0)),"INVALID_OVERRIDE")),"INVALID_OVERRIDE")</x:v>
      </x:c>
      <x:c r="D18" s="1407">
        <x:f>IFERROR(IF(_xlfn.ISFORMULA('Rights_Coverage_View'!K3),0,1),-1)</x:f>
        <x:v>0.0</x:v>
      </x:c>
    </x:row>
    <x:row r="19" ht="18" customHeight="1">
      <x:c r="A19" s="1407" t="str">
        <x:v>Rights_Coverage_View</x:v>
      </x:c>
      <x:c r="B19" s="1407" t="str">
        <x:v>L3</x:v>
      </x:c>
      <x:c r="C19" s="1407" t="str">
        <x:v>F:=TRIM(B3)</x:v>
      </x:c>
      <x:c r="D19" s="1407">
        <x:f>IFERROR(IF(_xlfn.ISFORMULA('Rights_Coverage_View'!L3),0,1),-1)</x:f>
        <x:v>0.0</x:v>
      </x:c>
    </x:row>
    <x:row r="20" ht="18" customHeight="1">
      <x:c r="A20" s="1407" t="str">
        <x:v>Rights_Coverage_View</x:v>
      </x:c>
      <x:c r="B20" s="1407" t="str">
        <x:v>M3</x:v>
      </x:c>
      <x:c r="C20" s="1407" t="str">
        <x:v>F:=IF(ISNUMBER($H3),$H3,"")</x:v>
      </x:c>
      <x:c r="D20" s="1407">
        <x:f>IFERROR(IF(_xlfn.ISFORMULA('Rights_Coverage_View'!M3),0,1),-1)</x:f>
        <x:v>0.0</x:v>
      </x:c>
    </x:row>
    <x:row r="21" ht="18" customHeight="1">
      <x:c r="A21" s="1407" t="str">
        <x:v>Rights_Coverage_View</x:v>
      </x:c>
      <x:c r="B21" s="1407" t="str">
        <x:v>N3</x:v>
      </x:c>
      <x:c r="C21" s="1407" t="str">
        <x:v>F:=IF(ISNUMBER($I3),$I3,"")</x:v>
      </x:c>
      <x:c r="D21" s="1407">
        <x:f>IFERROR(IF(_xlfn.ISFORMULA('Rights_Coverage_View'!N3),0,1),-1)</x:f>
        <x:v>0.0</x:v>
      </x:c>
    </x:row>
    <x:row r="22" ht="18" customHeight="1">
      <x:c r="A22" s="1407" t="str">
        <x:v>Rights_Coverage_View</x:v>
      </x:c>
      <x:c r="B22" s="1407" t="str">
        <x:v>O3</x:v>
      </x:c>
      <x:c r="C22" s="1407" t="str">
        <x:v>F:=IF(ISNUMBER($M3),$B3&amp;"|"&amp;ROUND($M3*1000000000000,0),"")</x:v>
      </x:c>
      <x:c r="D22" s="1407">
        <x:f>IFERROR(IF(_xlfn.ISFORMULA('Rights_Coverage_View'!O3),0,1),-1)</x:f>
        <x:v>0.0</x:v>
      </x:c>
    </x:row>
    <x:row r="23" ht="18" customHeight="1">
      <x:c r="A23" s="1407" t="str">
        <x:v>Rights_Coverage_View</x:v>
      </x:c>
      <x:c r="B23" s="1407" t="str">
        <x:v>P3</x:v>
      </x:c>
      <x:c r="C23" s="1407" t="str">
        <x:v>F:=IF(ISNUMBER($N3),$B3&amp;"|"&amp;ROUND($N3*1000000000000,0),"")</x:v>
      </x:c>
      <x:c r="D23" s="1407">
        <x:f>IFERROR(IF(_xlfn.ISFORMULA('Rights_Coverage_View'!P3),0,1),-1)</x:f>
        <x:v>0.0</x:v>
      </x:c>
    </x:row>
    <x:row r="24" ht="18" customHeight="1">
      <x:c r="A24" s="1407" t="str">
        <x:v>Rights_Coverage_View</x:v>
      </x:c>
      <x:c r="B24" s="1407" t="str">
        <x:v>F4</x:v>
      </x:c>
      <x:c r="C24" s="1407" t="str">
        <x:v>F:=INDEX(I_prop!$B$7:$H$13, MATCH($C4, I_prop!$A$7:$A$13,0), MATCH($D4, I_prop!$B$6:$H$6,0))</x:v>
      </x:c>
      <x:c r="D24" s="1407">
        <x:f>IFERROR(IF(_xlfn.ISFORMULA('Rights_Coverage_View'!F4),0,1),-1)</x:f>
        <x:v>0.0</x:v>
      </x:c>
    </x:row>
    <x:row r="25" ht="18" customHeight="1">
      <x:c r="A25" s="1407" t="str">
        <x:v>Rights_Coverage_View</x:v>
      </x:c>
      <x:c r="B25" s="1407" t="str">
        <x:v>G4</x:v>
      </x:c>
      <x:c r="C25" s="1407" t="str">
        <x:v>F:=INDEX(I_prop!$B$18:$H$24, MATCH($C4, I_prop!$A$18:$A$24,0), MATCH($D4, I_prop!$B$17:$H$17,0))</x:v>
      </x:c>
      <x:c r="D25" s="1407">
        <x:f>IFERROR(IF(_xlfn.ISFORMULA('Rights_Coverage_View'!G4),0,1),-1)</x:f>
        <x:v>0.0</x:v>
      </x:c>
    </x:row>
    <x:row r="26" ht="18" customHeight="1">
      <x:c r="A26" s="1407" t="str">
        <x:v>Rights_Coverage_View</x:v>
      </x:c>
      <x:c r="B26" s="1407" t="str">
        <x:v>H4</x:v>
      </x:c>
      <x:c r="C26" s="1407" t="str">
        <x:v>F:=IF(ISNUMBER($J4),$J4,IF($J4="INVALID_OVERRIDE","INVALID_OVERRIDE",IF($F4&lt;0,MAX(-1,'Subgroup_Overrides'!$B$7*$F4),$F4)))</x:v>
      </x:c>
      <x:c r="D26" s="1407">
        <x:f>IFERROR(IF(_xlfn.ISFORMULA('Rights_Coverage_View'!H4),0,1),-1)</x:f>
        <x:v>0.0</x:v>
      </x:c>
    </x:row>
    <x:row r="27" ht="18" customHeight="1">
      <x:c r="A27" s="1407" t="str">
        <x:v>Rights_Coverage_View</x:v>
      </x:c>
      <x:c r="B27" s="1407" t="str">
        <x:v>I4</x:v>
      </x:c>
      <x:c r="C27" s="1407" t="str">
        <x:v>F:=IF(ISNUMBER($K4),$K4,IF($K4="INVALID_OVERRIDE","INVALID_OVERRIDE",IF($G4&lt;0,MAX(-1,'Subgroup_Overrides'!$B$7*$G4),$G4)))</x:v>
      </x:c>
      <x:c r="D27" s="1407">
        <x:f>IFERROR(IF(_xlfn.ISFORMULA('Rights_Coverage_View'!I4),0,1),-1)</x:f>
        <x:v>0.0</x:v>
      </x:c>
    </x:row>
    <x:row r="28" ht="18" customHeight="1">
      <x:c r="A28" s="1407" t="str">
        <x:v>Rights_Coverage_View</x:v>
      </x:c>
      <x:c r="B28" s="1407" t="str">
        <x:v>J4</x:v>
      </x:c>
      <x:c r="C28" s="1407" t="str">
        <x:v>F:=IFERROR(IF(COUNTIF('Subgroup_Overrides'!$H$11:$H$100,"A|"&amp;$C4&amp;"|"&amp;$D4)=0,"",IF(AND(COUNTIF('Subgroup_Overrides'!$H$11:$H$100,"A|"&amp;$C4&amp;"|"&amp;$D4)=1,ISNUMBER(INDEX('Subgroup_Overrides'!$F$11:$F$100,MATCH("A|"&amp;$C4&amp;"|"&amp;$D4,'Subgroup_Overrides'!$H$11:$H$100,0))),NOT(ISBLANK(INDEX('Subgroup_Overrides'!$F$11:$F$100,MATCH("A|"&amp;$C4&amp;"|"&amp;$D4,'Subgroup_Overrides'!$H$11:$H$100,0)))),INDEX('Subgroup_Overrides'!$F$11:$F$100,MATCH("A|"&amp;$C4&amp;"|"&amp;$D4,'Subgroup_Overrides'!$H$11:$H$100,0))&gt;=-1,INDEX('Subgroup_Overrides'!$F$11:$F$100,MATCH("A|"&amp;$C4&amp;"|"&amp;$D4,'Subgroup_Overrides'!$H$11:$H$100,0))&lt;=1,LEN(TRIM(INDEX('Subgroup_Overrides'!$G$11:$G$100,MATCH("A|"&amp;$C4&amp;"|"&amp;$D4,'Subgroup_Overrides'!$H$11:$H$100,0))))&gt;0),INDEX('Subgroup_Overrides'!$F$11:$F$100,MATCH("A|"&amp;$C4&amp;"|"&amp;$D4,'Subgroup_Overrides'!$H$11:$H$100,0)),"INVALID_OVERRIDE")),"INVALID_OVERRIDE")</x:v>
      </x:c>
      <x:c r="D28" s="1407">
        <x:f>IFERROR(IF(_xlfn.ISFORMULA('Rights_Coverage_View'!J4),0,1),-1)</x:f>
        <x:v>0.0</x:v>
      </x:c>
    </x:row>
    <x:row r="29" ht="18" customHeight="1">
      <x:c r="A29" s="1407" t="str">
        <x:v>Rights_Coverage_View</x:v>
      </x:c>
      <x:c r="B29" s="1407" t="str">
        <x:v>K4</x:v>
      </x:c>
      <x:c r="C29" s="1407" t="str">
        <x:v>F:=IFERROR(IF(COUNTIF('Subgroup_Overrides'!$H$11:$H$100,"B|"&amp;$C4&amp;"|"&amp;$D4)=0,"",IF(AND(COUNTIF('Subgroup_Overrides'!$H$11:$H$100,"B|"&amp;$C4&amp;"|"&amp;$D4)=1,ISNUMBER(INDEX('Subgroup_Overrides'!$F$11:$F$100,MATCH("B|"&amp;$C4&amp;"|"&amp;$D4,'Subgroup_Overrides'!$H$11:$H$100,0))),NOT(ISBLANK(INDEX('Subgroup_Overrides'!$F$11:$F$100,MATCH("B|"&amp;$C4&amp;"|"&amp;$D4,'Subgroup_Overrides'!$H$11:$H$100,0)))),INDEX('Subgroup_Overrides'!$F$11:$F$100,MATCH("B|"&amp;$C4&amp;"|"&amp;$D4,'Subgroup_Overrides'!$H$11:$H$100,0))&gt;=-1,INDEX('Subgroup_Overrides'!$F$11:$F$100,MATCH("B|"&amp;$C4&amp;"|"&amp;$D4,'Subgroup_Overrides'!$H$11:$H$100,0))&lt;=1,LEN(TRIM(INDEX('Subgroup_Overrides'!$G$11:$G$100,MATCH("B|"&amp;$C4&amp;"|"&amp;$D4,'Subgroup_Overrides'!$H$11:$H$100,0))))&gt;0),INDEX('Subgroup_Overrides'!$F$11:$F$100,MATCH("B|"&amp;$C4&amp;"|"&amp;$D4,'Subgroup_Overrides'!$H$11:$H$100,0)),"INVALID_OVERRIDE")),"INVALID_OVERRIDE")</x:v>
      </x:c>
      <x:c r="D29" s="1407">
        <x:f>IFERROR(IF(_xlfn.ISFORMULA('Rights_Coverage_View'!K4),0,1),-1)</x:f>
        <x:v>0.0</x:v>
      </x:c>
    </x:row>
    <x:row r="30" ht="18" customHeight="1">
      <x:c r="A30" s="1407" t="str">
        <x:v>Rights_Coverage_View</x:v>
      </x:c>
      <x:c r="B30" s="1407" t="str">
        <x:v>L4</x:v>
      </x:c>
      <x:c r="C30" s="1407" t="str">
        <x:v>F:=TRIM(B4)</x:v>
      </x:c>
      <x:c r="D30" s="1407">
        <x:f>IFERROR(IF(_xlfn.ISFORMULA('Rights_Coverage_View'!L4),0,1),-1)</x:f>
        <x:v>0.0</x:v>
      </x:c>
    </x:row>
    <x:row r="31" ht="18" customHeight="1">
      <x:c r="A31" s="1407" t="str">
        <x:v>Rights_Coverage_View</x:v>
      </x:c>
      <x:c r="B31" s="1407" t="str">
        <x:v>M4</x:v>
      </x:c>
      <x:c r="C31" s="1407" t="str">
        <x:v>F:=IF(ISNUMBER($H4),$H4,"")</x:v>
      </x:c>
      <x:c r="D31" s="1407">
        <x:f>IFERROR(IF(_xlfn.ISFORMULA('Rights_Coverage_View'!M4),0,1),-1)</x:f>
        <x:v>0.0</x:v>
      </x:c>
    </x:row>
    <x:row r="32" ht="18" customHeight="1">
      <x:c r="A32" s="1407" t="str">
        <x:v>Rights_Coverage_View</x:v>
      </x:c>
      <x:c r="B32" s="1407" t="str">
        <x:v>N4</x:v>
      </x:c>
      <x:c r="C32" s="1407" t="str">
        <x:v>F:=IF(ISNUMBER($I4),$I4,"")</x:v>
      </x:c>
      <x:c r="D32" s="1407">
        <x:f>IFERROR(IF(_xlfn.ISFORMULA('Rights_Coverage_View'!N4),0,1),-1)</x:f>
        <x:v>0.0</x:v>
      </x:c>
    </x:row>
    <x:row r="33" ht="18" customHeight="1">
      <x:c r="A33" s="1407" t="str">
        <x:v>Rights_Coverage_View</x:v>
      </x:c>
      <x:c r="B33" s="1407" t="str">
        <x:v>O4</x:v>
      </x:c>
      <x:c r="C33" s="1407" t="str">
        <x:v>F:=IF(ISNUMBER($M4),$B4&amp;"|"&amp;ROUND($M4*1000000000000,0),"")</x:v>
      </x:c>
      <x:c r="D33" s="1407">
        <x:f>IFERROR(IF(_xlfn.ISFORMULA('Rights_Coverage_View'!O4),0,1),-1)</x:f>
        <x:v>0.0</x:v>
      </x:c>
    </x:row>
    <x:row r="34" ht="18" customHeight="1">
      <x:c r="A34" s="1407" t="str">
        <x:v>Rights_Coverage_View</x:v>
      </x:c>
      <x:c r="B34" s="1407" t="str">
        <x:v>P4</x:v>
      </x:c>
      <x:c r="C34" s="1407" t="str">
        <x:v>F:=IF(ISNUMBER($N4),$B4&amp;"|"&amp;ROUND($N4*1000000000000,0),"")</x:v>
      </x:c>
      <x:c r="D34" s="1407">
        <x:f>IFERROR(IF(_xlfn.ISFORMULA('Rights_Coverage_View'!P4),0,1),-1)</x:f>
        <x:v>0.0</x:v>
      </x:c>
    </x:row>
    <x:row r="35" ht="18" customHeight="1">
      <x:c r="A35" s="1407" t="str">
        <x:v>Rights_Coverage_View</x:v>
      </x:c>
      <x:c r="B35" s="1407" t="str">
        <x:v>F5</x:v>
      </x:c>
      <x:c r="C35" s="1407" t="str">
        <x:v>F:=INDEX(I_prop!$B$7:$H$13, MATCH($C5, I_prop!$A$7:$A$13,0), MATCH($D5, I_prop!$B$6:$H$6,0))</x:v>
      </x:c>
      <x:c r="D35" s="1407">
        <x:f>IFERROR(IF(_xlfn.ISFORMULA('Rights_Coverage_View'!F5),0,1),-1)</x:f>
        <x:v>0.0</x:v>
      </x:c>
    </x:row>
    <x:row r="36" ht="18" customHeight="1">
      <x:c r="A36" s="1407" t="str">
        <x:v>Rights_Coverage_View</x:v>
      </x:c>
      <x:c r="B36" s="1407" t="str">
        <x:v>G5</x:v>
      </x:c>
      <x:c r="C36" s="1407" t="str">
        <x:v>F:=INDEX(I_prop!$B$18:$H$24, MATCH($C5, I_prop!$A$18:$A$24,0), MATCH($D5, I_prop!$B$17:$H$17,0))</x:v>
      </x:c>
      <x:c r="D36" s="1407">
        <x:f>IFERROR(IF(_xlfn.ISFORMULA('Rights_Coverage_View'!G5),0,1),-1)</x:f>
        <x:v>0.0</x:v>
      </x:c>
    </x:row>
    <x:row r="37" ht="18" customHeight="1">
      <x:c r="A37" s="1407" t="str">
        <x:v>Rights_Coverage_View</x:v>
      </x:c>
      <x:c r="B37" s="1407" t="str">
        <x:v>H5</x:v>
      </x:c>
      <x:c r="C37" s="1407" t="str">
        <x:v>F:=IF(ISNUMBER($J5),$J5,IF($J5="INVALID_OVERRIDE","INVALID_OVERRIDE",IF($F5&lt;0,MAX(-1,'Subgroup_Overrides'!$B$7*$F5),$F5)))</x:v>
      </x:c>
      <x:c r="D37" s="1407">
        <x:f>IFERROR(IF(_xlfn.ISFORMULA('Rights_Coverage_View'!H5),0,1),-1)</x:f>
        <x:v>0.0</x:v>
      </x:c>
    </x:row>
    <x:row r="38" ht="18" customHeight="1">
      <x:c r="A38" s="1407" t="str">
        <x:v>Rights_Coverage_View</x:v>
      </x:c>
      <x:c r="B38" s="1407" t="str">
        <x:v>I5</x:v>
      </x:c>
      <x:c r="C38" s="1407" t="str">
        <x:v>F:=IF(ISNUMBER($K5),$K5,IF($K5="INVALID_OVERRIDE","INVALID_OVERRIDE",IF($G5&lt;0,MAX(-1,'Subgroup_Overrides'!$B$7*$G5),$G5)))</x:v>
      </x:c>
      <x:c r="D38" s="1407">
        <x:f>IFERROR(IF(_xlfn.ISFORMULA('Rights_Coverage_View'!I5),0,1),-1)</x:f>
        <x:v>0.0</x:v>
      </x:c>
    </x:row>
    <x:row r="39" ht="18" customHeight="1">
      <x:c r="A39" s="1407" t="str">
        <x:v>Rights_Coverage_View</x:v>
      </x:c>
      <x:c r="B39" s="1407" t="str">
        <x:v>J5</x:v>
      </x:c>
      <x:c r="C39" s="1407" t="str">
        <x:v>F:=IFERROR(IF(COUNTIF('Subgroup_Overrides'!$H$11:$H$100,"A|"&amp;$C5&amp;"|"&amp;$D5)=0,"",IF(AND(COUNTIF('Subgroup_Overrides'!$H$11:$H$100,"A|"&amp;$C5&amp;"|"&amp;$D5)=1,ISNUMBER(INDEX('Subgroup_Overrides'!$F$11:$F$100,MATCH("A|"&amp;$C5&amp;"|"&amp;$D5,'Subgroup_Overrides'!$H$11:$H$100,0))),NOT(ISBLANK(INDEX('Subgroup_Overrides'!$F$11:$F$100,MATCH("A|"&amp;$C5&amp;"|"&amp;$D5,'Subgroup_Overrides'!$H$11:$H$100,0)))),INDEX('Subgroup_Overrides'!$F$11:$F$100,MATCH("A|"&amp;$C5&amp;"|"&amp;$D5,'Subgroup_Overrides'!$H$11:$H$100,0))&gt;=-1,INDEX('Subgroup_Overrides'!$F$11:$F$100,MATCH("A|"&amp;$C5&amp;"|"&amp;$D5,'Subgroup_Overrides'!$H$11:$H$100,0))&lt;=1,LEN(TRIM(INDEX('Subgroup_Overrides'!$G$11:$G$100,MATCH("A|"&amp;$C5&amp;"|"&amp;$D5,'Subgroup_Overrides'!$H$11:$H$100,0))))&gt;0),INDEX('Subgroup_Overrides'!$F$11:$F$100,MATCH("A|"&amp;$C5&amp;"|"&amp;$D5,'Subgroup_Overrides'!$H$11:$H$100,0)),"INVALID_OVERRIDE")),"INVALID_OVERRIDE")</x:v>
      </x:c>
      <x:c r="D39" s="1407">
        <x:f>IFERROR(IF(_xlfn.ISFORMULA('Rights_Coverage_View'!J5),0,1),-1)</x:f>
        <x:v>0.0</x:v>
      </x:c>
    </x:row>
    <x:row r="40" ht="18" customHeight="1">
      <x:c r="A40" s="1407" t="str">
        <x:v>Rights_Coverage_View</x:v>
      </x:c>
      <x:c r="B40" s="1407" t="str">
        <x:v>K5</x:v>
      </x:c>
      <x:c r="C40" s="1407" t="str">
        <x:v>F:=IFERROR(IF(COUNTIF('Subgroup_Overrides'!$H$11:$H$100,"B|"&amp;$C5&amp;"|"&amp;$D5)=0,"",IF(AND(COUNTIF('Subgroup_Overrides'!$H$11:$H$100,"B|"&amp;$C5&amp;"|"&amp;$D5)=1,ISNUMBER(INDEX('Subgroup_Overrides'!$F$11:$F$100,MATCH("B|"&amp;$C5&amp;"|"&amp;$D5,'Subgroup_Overrides'!$H$11:$H$100,0))),NOT(ISBLANK(INDEX('Subgroup_Overrides'!$F$11:$F$100,MATCH("B|"&amp;$C5&amp;"|"&amp;$D5,'Subgroup_Overrides'!$H$11:$H$100,0)))),INDEX('Subgroup_Overrides'!$F$11:$F$100,MATCH("B|"&amp;$C5&amp;"|"&amp;$D5,'Subgroup_Overrides'!$H$11:$H$100,0))&gt;=-1,INDEX('Subgroup_Overrides'!$F$11:$F$100,MATCH("B|"&amp;$C5&amp;"|"&amp;$D5,'Subgroup_Overrides'!$H$11:$H$100,0))&lt;=1,LEN(TRIM(INDEX('Subgroup_Overrides'!$G$11:$G$100,MATCH("B|"&amp;$C5&amp;"|"&amp;$D5,'Subgroup_Overrides'!$H$11:$H$100,0))))&gt;0),INDEX('Subgroup_Overrides'!$F$11:$F$100,MATCH("B|"&amp;$C5&amp;"|"&amp;$D5,'Subgroup_Overrides'!$H$11:$H$100,0)),"INVALID_OVERRIDE")),"INVALID_OVERRIDE")</x:v>
      </x:c>
      <x:c r="D40" s="1407">
        <x:f>IFERROR(IF(_xlfn.ISFORMULA('Rights_Coverage_View'!K5),0,1),-1)</x:f>
        <x:v>0.0</x:v>
      </x:c>
    </x:row>
    <x:row r="41" ht="18" customHeight="1">
      <x:c r="A41" s="1407" t="str">
        <x:v>Rights_Coverage_View</x:v>
      </x:c>
      <x:c r="B41" s="1407" t="str">
        <x:v>L5</x:v>
      </x:c>
      <x:c r="C41" s="1407" t="str">
        <x:v>F:=TRIM(B5)</x:v>
      </x:c>
      <x:c r="D41" s="1407">
        <x:f>IFERROR(IF(_xlfn.ISFORMULA('Rights_Coverage_View'!L5),0,1),-1)</x:f>
        <x:v>0.0</x:v>
      </x:c>
    </x:row>
    <x:row r="42" ht="18" customHeight="1">
      <x:c r="A42" s="1407" t="str">
        <x:v>Rights_Coverage_View</x:v>
      </x:c>
      <x:c r="B42" s="1407" t="str">
        <x:v>M5</x:v>
      </x:c>
      <x:c r="C42" s="1407" t="str">
        <x:v>F:=IF(ISNUMBER($H5),$H5,"")</x:v>
      </x:c>
      <x:c r="D42" s="1407">
        <x:f>IFERROR(IF(_xlfn.ISFORMULA('Rights_Coverage_View'!M5),0,1),-1)</x:f>
        <x:v>0.0</x:v>
      </x:c>
    </x:row>
    <x:row r="43" ht="18" customHeight="1">
      <x:c r="A43" s="1407" t="str">
        <x:v>Rights_Coverage_View</x:v>
      </x:c>
      <x:c r="B43" s="1407" t="str">
        <x:v>N5</x:v>
      </x:c>
      <x:c r="C43" s="1407" t="str">
        <x:v>F:=IF(ISNUMBER($I5),$I5,"")</x:v>
      </x:c>
      <x:c r="D43" s="1407">
        <x:f>IFERROR(IF(_xlfn.ISFORMULA('Rights_Coverage_View'!N5),0,1),-1)</x:f>
        <x:v>0.0</x:v>
      </x:c>
    </x:row>
    <x:row r="44" ht="18" customHeight="1">
      <x:c r="A44" s="1407" t="str">
        <x:v>Rights_Coverage_View</x:v>
      </x:c>
      <x:c r="B44" s="1407" t="str">
        <x:v>O5</x:v>
      </x:c>
      <x:c r="C44" s="1407" t="str">
        <x:v>F:=IF(ISNUMBER($M5),$B5&amp;"|"&amp;ROUND($M5*1000000000000,0),"")</x:v>
      </x:c>
      <x:c r="D44" s="1407">
        <x:f>IFERROR(IF(_xlfn.ISFORMULA('Rights_Coverage_View'!O5),0,1),-1)</x:f>
        <x:v>0.0</x:v>
      </x:c>
    </x:row>
    <x:row r="45" ht="18" customHeight="1">
      <x:c r="A45" s="1407" t="str">
        <x:v>Rights_Coverage_View</x:v>
      </x:c>
      <x:c r="B45" s="1407" t="str">
        <x:v>P5</x:v>
      </x:c>
      <x:c r="C45" s="1407" t="str">
        <x:v>F:=IF(ISNUMBER($N5),$B5&amp;"|"&amp;ROUND($N5*1000000000000,0),"")</x:v>
      </x:c>
      <x:c r="D45" s="1407">
        <x:f>IFERROR(IF(_xlfn.ISFORMULA('Rights_Coverage_View'!P5),0,1),-1)</x:f>
        <x:v>0.0</x:v>
      </x:c>
    </x:row>
    <x:row r="46" ht="18" customHeight="1">
      <x:c r="A46" s="1407" t="str">
        <x:v>Rights_Coverage_View</x:v>
      </x:c>
      <x:c r="B46" s="1407" t="str">
        <x:v>F6</x:v>
      </x:c>
      <x:c r="C46" s="1407" t="str">
        <x:v>F:=INDEX(I_prop!$B$7:$H$13, MATCH($C6, I_prop!$A$7:$A$13,0), MATCH($D6, I_prop!$B$6:$H$6,0))</x:v>
      </x:c>
      <x:c r="D46" s="1407">
        <x:f>IFERROR(IF(_xlfn.ISFORMULA('Rights_Coverage_View'!F6),0,1),-1)</x:f>
        <x:v>0.0</x:v>
      </x:c>
    </x:row>
    <x:row r="47" ht="18" customHeight="1">
      <x:c r="A47" s="1407" t="str">
        <x:v>Rights_Coverage_View</x:v>
      </x:c>
      <x:c r="B47" s="1407" t="str">
        <x:v>G6</x:v>
      </x:c>
      <x:c r="C47" s="1407" t="str">
        <x:v>F:=INDEX(I_prop!$B$18:$H$24, MATCH($C6, I_prop!$A$18:$A$24,0), MATCH($D6, I_prop!$B$17:$H$17,0))</x:v>
      </x:c>
      <x:c r="D47" s="1407">
        <x:f>IFERROR(IF(_xlfn.ISFORMULA('Rights_Coverage_View'!G6),0,1),-1)</x:f>
        <x:v>0.0</x:v>
      </x:c>
    </x:row>
    <x:row r="48" ht="18" customHeight="1">
      <x:c r="A48" s="1407" t="str">
        <x:v>Rights_Coverage_View</x:v>
      </x:c>
      <x:c r="B48" s="1407" t="str">
        <x:v>H6</x:v>
      </x:c>
      <x:c r="C48" s="1407" t="str">
        <x:v>F:=IF(ISNUMBER($J6),$J6,IF($J6="INVALID_OVERRIDE","INVALID_OVERRIDE",IF($F6&lt;0,MAX(-1,'Subgroup_Overrides'!$B$7*$F6),$F6)))</x:v>
      </x:c>
      <x:c r="D48" s="1407">
        <x:f>IFERROR(IF(_xlfn.ISFORMULA('Rights_Coverage_View'!H6),0,1),-1)</x:f>
        <x:v>0.0</x:v>
      </x:c>
    </x:row>
    <x:row r="49" ht="18" customHeight="1">
      <x:c r="A49" s="1407" t="str">
        <x:v>Rights_Coverage_View</x:v>
      </x:c>
      <x:c r="B49" s="1407" t="str">
        <x:v>I6</x:v>
      </x:c>
      <x:c r="C49" s="1407" t="str">
        <x:v>F:=IF(ISNUMBER($K6),$K6,IF($K6="INVALID_OVERRIDE","INVALID_OVERRIDE",IF($G6&lt;0,MAX(-1,'Subgroup_Overrides'!$B$7*$G6),$G6)))</x:v>
      </x:c>
      <x:c r="D49" s="1407">
        <x:f>IFERROR(IF(_xlfn.ISFORMULA('Rights_Coverage_View'!I6),0,1),-1)</x:f>
        <x:v>0.0</x:v>
      </x:c>
    </x:row>
    <x:row r="50" ht="18" customHeight="1">
      <x:c r="A50" s="1407" t="str">
        <x:v>Rights_Coverage_View</x:v>
      </x:c>
      <x:c r="B50" s="1407" t="str">
        <x:v>J6</x:v>
      </x:c>
      <x:c r="C50" s="1407" t="str">
        <x:v>F:=IFERROR(IF(COUNTIF('Subgroup_Overrides'!$H$11:$H$100,"A|"&amp;$C6&amp;"|"&amp;$D6)=0,"",IF(AND(COUNTIF('Subgroup_Overrides'!$H$11:$H$100,"A|"&amp;$C6&amp;"|"&amp;$D6)=1,ISNUMBER(INDEX('Subgroup_Overrides'!$F$11:$F$100,MATCH("A|"&amp;$C6&amp;"|"&amp;$D6,'Subgroup_Overrides'!$H$11:$H$100,0))),NOT(ISBLANK(INDEX('Subgroup_Overrides'!$F$11:$F$100,MATCH("A|"&amp;$C6&amp;"|"&amp;$D6,'Subgroup_Overrides'!$H$11:$H$100,0)))),INDEX('Subgroup_Overrides'!$F$11:$F$100,MATCH("A|"&amp;$C6&amp;"|"&amp;$D6,'Subgroup_Overrides'!$H$11:$H$100,0))&gt;=-1,INDEX('Subgroup_Overrides'!$F$11:$F$100,MATCH("A|"&amp;$C6&amp;"|"&amp;$D6,'Subgroup_Overrides'!$H$11:$H$100,0))&lt;=1,LEN(TRIM(INDEX('Subgroup_Overrides'!$G$11:$G$100,MATCH("A|"&amp;$C6&amp;"|"&amp;$D6,'Subgroup_Overrides'!$H$11:$H$100,0))))&gt;0),INDEX('Subgroup_Overrides'!$F$11:$F$100,MATCH("A|"&amp;$C6&amp;"|"&amp;$D6,'Subgroup_Overrides'!$H$11:$H$100,0)),"INVALID_OVERRIDE")),"INVALID_OVERRIDE")</x:v>
      </x:c>
      <x:c r="D50" s="1407">
        <x:f>IFERROR(IF(_xlfn.ISFORMULA('Rights_Coverage_View'!J6),0,1),-1)</x:f>
        <x:v>0.0</x:v>
      </x:c>
    </x:row>
    <x:row r="51" ht="18" customHeight="1">
      <x:c r="A51" s="1407" t="str">
        <x:v>Rights_Coverage_View</x:v>
      </x:c>
      <x:c r="B51" s="1407" t="str">
        <x:v>K6</x:v>
      </x:c>
      <x:c r="C51" s="1407" t="str">
        <x:v>F:=IFERROR(IF(COUNTIF('Subgroup_Overrides'!$H$11:$H$100,"B|"&amp;$C6&amp;"|"&amp;$D6)=0,"",IF(AND(COUNTIF('Subgroup_Overrides'!$H$11:$H$100,"B|"&amp;$C6&amp;"|"&amp;$D6)=1,ISNUMBER(INDEX('Subgroup_Overrides'!$F$11:$F$100,MATCH("B|"&amp;$C6&amp;"|"&amp;$D6,'Subgroup_Overrides'!$H$11:$H$100,0))),NOT(ISBLANK(INDEX('Subgroup_Overrides'!$F$11:$F$100,MATCH("B|"&amp;$C6&amp;"|"&amp;$D6,'Subgroup_Overrides'!$H$11:$H$100,0)))),INDEX('Subgroup_Overrides'!$F$11:$F$100,MATCH("B|"&amp;$C6&amp;"|"&amp;$D6,'Subgroup_Overrides'!$H$11:$H$100,0))&gt;=-1,INDEX('Subgroup_Overrides'!$F$11:$F$100,MATCH("B|"&amp;$C6&amp;"|"&amp;$D6,'Subgroup_Overrides'!$H$11:$H$100,0))&lt;=1,LEN(TRIM(INDEX('Subgroup_Overrides'!$G$11:$G$100,MATCH("B|"&amp;$C6&amp;"|"&amp;$D6,'Subgroup_Overrides'!$H$11:$H$100,0))))&gt;0),INDEX('Subgroup_Overrides'!$F$11:$F$100,MATCH("B|"&amp;$C6&amp;"|"&amp;$D6,'Subgroup_Overrides'!$H$11:$H$100,0)),"INVALID_OVERRIDE")),"INVALID_OVERRIDE")</x:v>
      </x:c>
      <x:c r="D51" s="1407">
        <x:f>IFERROR(IF(_xlfn.ISFORMULA('Rights_Coverage_View'!K6),0,1),-1)</x:f>
        <x:v>0.0</x:v>
      </x:c>
    </x:row>
    <x:row r="52" ht="18" customHeight="1">
      <x:c r="A52" s="1407" t="str">
        <x:v>Rights_Coverage_View</x:v>
      </x:c>
      <x:c r="B52" s="1407" t="str">
        <x:v>L6</x:v>
      </x:c>
      <x:c r="C52" s="1407" t="str">
        <x:v>F:=TRIM(B6)</x:v>
      </x:c>
      <x:c r="D52" s="1407">
        <x:f>IFERROR(IF(_xlfn.ISFORMULA('Rights_Coverage_View'!L6),0,1),-1)</x:f>
        <x:v>0.0</x:v>
      </x:c>
    </x:row>
    <x:row r="53" ht="18" customHeight="1">
      <x:c r="A53" s="1407" t="str">
        <x:v>Rights_Coverage_View</x:v>
      </x:c>
      <x:c r="B53" s="1407" t="str">
        <x:v>M6</x:v>
      </x:c>
      <x:c r="C53" s="1407" t="str">
        <x:v>F:=IF(ISNUMBER($H6),$H6,"")</x:v>
      </x:c>
      <x:c r="D53" s="1407">
        <x:f>IFERROR(IF(_xlfn.ISFORMULA('Rights_Coverage_View'!M6),0,1),-1)</x:f>
        <x:v>0.0</x:v>
      </x:c>
    </x:row>
    <x:row r="54" ht="18" customHeight="1">
      <x:c r="A54" s="1407" t="str">
        <x:v>Rights_Coverage_View</x:v>
      </x:c>
      <x:c r="B54" s="1407" t="str">
        <x:v>N6</x:v>
      </x:c>
      <x:c r="C54" s="1407" t="str">
        <x:v>F:=IF(ISNUMBER($I6),$I6,"")</x:v>
      </x:c>
      <x:c r="D54" s="1407">
        <x:f>IFERROR(IF(_xlfn.ISFORMULA('Rights_Coverage_View'!N6),0,1),-1)</x:f>
        <x:v>0.0</x:v>
      </x:c>
    </x:row>
    <x:row r="55" ht="18" customHeight="1">
      <x:c r="A55" s="1407" t="str">
        <x:v>Rights_Coverage_View</x:v>
      </x:c>
      <x:c r="B55" s="1407" t="str">
        <x:v>O6</x:v>
      </x:c>
      <x:c r="C55" s="1407" t="str">
        <x:v>F:=IF(ISNUMBER($M6),$B6&amp;"|"&amp;ROUND($M6*1000000000000,0),"")</x:v>
      </x:c>
      <x:c r="D55" s="1407">
        <x:f>IFERROR(IF(_xlfn.ISFORMULA('Rights_Coverage_View'!O6),0,1),-1)</x:f>
        <x:v>0.0</x:v>
      </x:c>
    </x:row>
    <x:row r="56" ht="18" customHeight="1">
      <x:c r="A56" s="1407" t="str">
        <x:v>Rights_Coverage_View</x:v>
      </x:c>
      <x:c r="B56" s="1407" t="str">
        <x:v>P6</x:v>
      </x:c>
      <x:c r="C56" s="1407" t="str">
        <x:v>F:=IF(ISNUMBER($N6),$B6&amp;"|"&amp;ROUND($N6*1000000000000,0),"")</x:v>
      </x:c>
      <x:c r="D56" s="1407">
        <x:f>IFERROR(IF(_xlfn.ISFORMULA('Rights_Coverage_View'!P6),0,1),-1)</x:f>
        <x:v>0.0</x:v>
      </x:c>
    </x:row>
    <x:row r="57" ht="18" customHeight="1">
      <x:c r="A57" s="1407" t="str">
        <x:v>Rights_Coverage_View</x:v>
      </x:c>
      <x:c r="B57" s="1407" t="str">
        <x:v>F7</x:v>
      </x:c>
      <x:c r="C57" s="1407" t="str">
        <x:v>F:=INDEX(I_prop!$B$7:$H$13, MATCH($C7, I_prop!$A$7:$A$13,0), MATCH($D7, I_prop!$B$6:$H$6,0))</x:v>
      </x:c>
      <x:c r="D57" s="1407">
        <x:f>IFERROR(IF(_xlfn.ISFORMULA('Rights_Coverage_View'!F7),0,1),-1)</x:f>
        <x:v>0.0</x:v>
      </x:c>
    </x:row>
    <x:row r="58" ht="18" customHeight="1">
      <x:c r="A58" s="1407" t="str">
        <x:v>Rights_Coverage_View</x:v>
      </x:c>
      <x:c r="B58" s="1407" t="str">
        <x:v>G7</x:v>
      </x:c>
      <x:c r="C58" s="1407" t="str">
        <x:v>F:=INDEX(I_prop!$B$18:$H$24, MATCH($C7, I_prop!$A$18:$A$24,0), MATCH($D7, I_prop!$B$17:$H$17,0))</x:v>
      </x:c>
      <x:c r="D58" s="1407">
        <x:f>IFERROR(IF(_xlfn.ISFORMULA('Rights_Coverage_View'!G7),0,1),-1)</x:f>
        <x:v>0.0</x:v>
      </x:c>
    </x:row>
    <x:row r="59" ht="18" customHeight="1">
      <x:c r="A59" s="1407" t="str">
        <x:v>Rights_Coverage_View</x:v>
      </x:c>
      <x:c r="B59" s="1407" t="str">
        <x:v>H7</x:v>
      </x:c>
      <x:c r="C59" s="1407" t="str">
        <x:v>F:=IF(ISNUMBER($J7),$J7,IF($J7="INVALID_OVERRIDE","INVALID_OVERRIDE",IF($F7&lt;0,MAX(-1,'Subgroup_Overrides'!$B$7*$F7),$F7)))</x:v>
      </x:c>
      <x:c r="D59" s="1407">
        <x:f>IFERROR(IF(_xlfn.ISFORMULA('Rights_Coverage_View'!H7),0,1),-1)</x:f>
        <x:v>0.0</x:v>
      </x:c>
    </x:row>
    <x:row r="60" ht="18" customHeight="1">
      <x:c r="A60" s="1407" t="str">
        <x:v>Rights_Coverage_View</x:v>
      </x:c>
      <x:c r="B60" s="1407" t="str">
        <x:v>I7</x:v>
      </x:c>
      <x:c r="C60" s="1407" t="str">
        <x:v>F:=IF(ISNUMBER($K7),$K7,IF($K7="INVALID_OVERRIDE","INVALID_OVERRIDE",IF($G7&lt;0,MAX(-1,'Subgroup_Overrides'!$B$7*$G7),$G7)))</x:v>
      </x:c>
      <x:c r="D60" s="1407">
        <x:f>IFERROR(IF(_xlfn.ISFORMULA('Rights_Coverage_View'!I7),0,1),-1)</x:f>
        <x:v>0.0</x:v>
      </x:c>
    </x:row>
    <x:row r="61" ht="18" customHeight="1">
      <x:c r="A61" s="1407" t="str">
        <x:v>Rights_Coverage_View</x:v>
      </x:c>
      <x:c r="B61" s="1407" t="str">
        <x:v>J7</x:v>
      </x:c>
      <x:c r="C61" s="1407" t="str">
        <x:v>F:=IFERROR(IF(COUNTIF('Subgroup_Overrides'!$H$11:$H$100,"A|"&amp;$C7&amp;"|"&amp;$D7)=0,"",IF(AND(COUNTIF('Subgroup_Overrides'!$H$11:$H$100,"A|"&amp;$C7&amp;"|"&amp;$D7)=1,ISNUMBER(INDEX('Subgroup_Overrides'!$F$11:$F$100,MATCH("A|"&amp;$C7&amp;"|"&amp;$D7,'Subgroup_Overrides'!$H$11:$H$100,0))),NOT(ISBLANK(INDEX('Subgroup_Overrides'!$F$11:$F$100,MATCH("A|"&amp;$C7&amp;"|"&amp;$D7,'Subgroup_Overrides'!$H$11:$H$100,0)))),INDEX('Subgroup_Overrides'!$F$11:$F$100,MATCH("A|"&amp;$C7&amp;"|"&amp;$D7,'Subgroup_Overrides'!$H$11:$H$100,0))&gt;=-1,INDEX('Subgroup_Overrides'!$F$11:$F$100,MATCH("A|"&amp;$C7&amp;"|"&amp;$D7,'Subgroup_Overrides'!$H$11:$H$100,0))&lt;=1,LEN(TRIM(INDEX('Subgroup_Overrides'!$G$11:$G$100,MATCH("A|"&amp;$C7&amp;"|"&amp;$D7,'Subgroup_Overrides'!$H$11:$H$100,0))))&gt;0),INDEX('Subgroup_Overrides'!$F$11:$F$100,MATCH("A|"&amp;$C7&amp;"|"&amp;$D7,'Subgroup_Overrides'!$H$11:$H$100,0)),"INVALID_OVERRIDE")),"INVALID_OVERRIDE")</x:v>
      </x:c>
      <x:c r="D61" s="1407">
        <x:f>IFERROR(IF(_xlfn.ISFORMULA('Rights_Coverage_View'!J7),0,1),-1)</x:f>
        <x:v>0.0</x:v>
      </x:c>
    </x:row>
    <x:row r="62" ht="18" customHeight="1">
      <x:c r="A62" s="1407" t="str">
        <x:v>Rights_Coverage_View</x:v>
      </x:c>
      <x:c r="B62" s="1407" t="str">
        <x:v>K7</x:v>
      </x:c>
      <x:c r="C62" s="1407" t="str">
        <x:v>F:=IFERROR(IF(COUNTIF('Subgroup_Overrides'!$H$11:$H$100,"B|"&amp;$C7&amp;"|"&amp;$D7)=0,"",IF(AND(COUNTIF('Subgroup_Overrides'!$H$11:$H$100,"B|"&amp;$C7&amp;"|"&amp;$D7)=1,ISNUMBER(INDEX('Subgroup_Overrides'!$F$11:$F$100,MATCH("B|"&amp;$C7&amp;"|"&amp;$D7,'Subgroup_Overrides'!$H$11:$H$100,0))),NOT(ISBLANK(INDEX('Subgroup_Overrides'!$F$11:$F$100,MATCH("B|"&amp;$C7&amp;"|"&amp;$D7,'Subgroup_Overrides'!$H$11:$H$100,0)))),INDEX('Subgroup_Overrides'!$F$11:$F$100,MATCH("B|"&amp;$C7&amp;"|"&amp;$D7,'Subgroup_Overrides'!$H$11:$H$100,0))&gt;=-1,INDEX('Subgroup_Overrides'!$F$11:$F$100,MATCH("B|"&amp;$C7&amp;"|"&amp;$D7,'Subgroup_Overrides'!$H$11:$H$100,0))&lt;=1,LEN(TRIM(INDEX('Subgroup_Overrides'!$G$11:$G$100,MATCH("B|"&amp;$C7&amp;"|"&amp;$D7,'Subgroup_Overrides'!$H$11:$H$100,0))))&gt;0),INDEX('Subgroup_Overrides'!$F$11:$F$100,MATCH("B|"&amp;$C7&amp;"|"&amp;$D7,'Subgroup_Overrides'!$H$11:$H$100,0)),"INVALID_OVERRIDE")),"INVALID_OVERRIDE")</x:v>
      </x:c>
      <x:c r="D62" s="1407">
        <x:f>IFERROR(IF(_xlfn.ISFORMULA('Rights_Coverage_View'!K7),0,1),-1)</x:f>
        <x:v>0.0</x:v>
      </x:c>
    </x:row>
    <x:row r="63" ht="18" customHeight="1">
      <x:c r="A63" s="1407" t="str">
        <x:v>Rights_Coverage_View</x:v>
      </x:c>
      <x:c r="B63" s="1407" t="str">
        <x:v>L7</x:v>
      </x:c>
      <x:c r="C63" s="1407" t="str">
        <x:v>F:=TRIM(B7)</x:v>
      </x:c>
      <x:c r="D63" s="1407">
        <x:f>IFERROR(IF(_xlfn.ISFORMULA('Rights_Coverage_View'!L7),0,1),-1)</x:f>
        <x:v>0.0</x:v>
      </x:c>
    </x:row>
    <x:row r="64" ht="18" customHeight="1">
      <x:c r="A64" s="1407" t="str">
        <x:v>Rights_Coverage_View</x:v>
      </x:c>
      <x:c r="B64" s="1407" t="str">
        <x:v>M7</x:v>
      </x:c>
      <x:c r="C64" s="1407" t="str">
        <x:v>F:=IF(ISNUMBER($H7),$H7,"")</x:v>
      </x:c>
      <x:c r="D64" s="1407">
        <x:f>IFERROR(IF(_xlfn.ISFORMULA('Rights_Coverage_View'!M7),0,1),-1)</x:f>
        <x:v>0.0</x:v>
      </x:c>
    </x:row>
    <x:row r="65" ht="18" customHeight="1">
      <x:c r="A65" s="1407" t="str">
        <x:v>Rights_Coverage_View</x:v>
      </x:c>
      <x:c r="B65" s="1407" t="str">
        <x:v>N7</x:v>
      </x:c>
      <x:c r="C65" s="1407" t="str">
        <x:v>F:=IF(ISNUMBER($I7),$I7,"")</x:v>
      </x:c>
      <x:c r="D65" s="1407">
        <x:f>IFERROR(IF(_xlfn.ISFORMULA('Rights_Coverage_View'!N7),0,1),-1)</x:f>
        <x:v>0.0</x:v>
      </x:c>
    </x:row>
    <x:row r="66" ht="18" customHeight="1">
      <x:c r="A66" s="1407" t="str">
        <x:v>Rights_Coverage_View</x:v>
      </x:c>
      <x:c r="B66" s="1407" t="str">
        <x:v>O7</x:v>
      </x:c>
      <x:c r="C66" s="1407" t="str">
        <x:v>F:=IF(ISNUMBER($M7),$B7&amp;"|"&amp;ROUND($M7*1000000000000,0),"")</x:v>
      </x:c>
      <x:c r="D66" s="1407">
        <x:f>IFERROR(IF(_xlfn.ISFORMULA('Rights_Coverage_View'!O7),0,1),-1)</x:f>
        <x:v>0.0</x:v>
      </x:c>
    </x:row>
    <x:row r="67" ht="18" customHeight="1">
      <x:c r="A67" s="1407" t="str">
        <x:v>Rights_Coverage_View</x:v>
      </x:c>
      <x:c r="B67" s="1407" t="str">
        <x:v>P7</x:v>
      </x:c>
      <x:c r="C67" s="1407" t="str">
        <x:v>F:=IF(ISNUMBER($N7),$B7&amp;"|"&amp;ROUND($N7*1000000000000,0),"")</x:v>
      </x:c>
      <x:c r="D67" s="1407">
        <x:f>IFERROR(IF(_xlfn.ISFORMULA('Rights_Coverage_View'!P7),0,1),-1)</x:f>
        <x:v>0.0</x:v>
      </x:c>
    </x:row>
    <x:row r="68" ht="18" customHeight="1">
      <x:c r="A68" s="1407" t="str">
        <x:v>Rights_Coverage_View</x:v>
      </x:c>
      <x:c r="B68" s="1407" t="str">
        <x:v>F8</x:v>
      </x:c>
      <x:c r="C68" s="1407" t="str">
        <x:v>F:=INDEX(I_prop!$B$7:$H$13, MATCH($C8, I_prop!$A$7:$A$13,0), MATCH($D8, I_prop!$B$6:$H$6,0))</x:v>
      </x:c>
      <x:c r="D68" s="1407">
        <x:f>IFERROR(IF(_xlfn.ISFORMULA('Rights_Coverage_View'!F8),0,1),-1)</x:f>
        <x:v>0.0</x:v>
      </x:c>
    </x:row>
    <x:row r="69" ht="18" customHeight="1">
      <x:c r="A69" s="1407" t="str">
        <x:v>Rights_Coverage_View</x:v>
      </x:c>
      <x:c r="B69" s="1407" t="str">
        <x:v>G8</x:v>
      </x:c>
      <x:c r="C69" s="1407" t="str">
        <x:v>F:=INDEX(I_prop!$B$18:$H$24, MATCH($C8, I_prop!$A$18:$A$24,0), MATCH($D8, I_prop!$B$17:$H$17,0))</x:v>
      </x:c>
      <x:c r="D69" s="1407">
        <x:f>IFERROR(IF(_xlfn.ISFORMULA('Rights_Coverage_View'!G8),0,1),-1)</x:f>
        <x:v>0.0</x:v>
      </x:c>
    </x:row>
    <x:row r="70" ht="18" customHeight="1">
      <x:c r="A70" s="1407" t="str">
        <x:v>Rights_Coverage_View</x:v>
      </x:c>
      <x:c r="B70" s="1407" t="str">
        <x:v>H8</x:v>
      </x:c>
      <x:c r="C70" s="1407" t="str">
        <x:v>F:=IF(ISNUMBER($J8),$J8,IF($J8="INVALID_OVERRIDE","INVALID_OVERRIDE",IF($F8&lt;0,MAX(-1,'Subgroup_Overrides'!$B$7*$F8),$F8)))</x:v>
      </x:c>
      <x:c r="D70" s="1407">
        <x:f>IFERROR(IF(_xlfn.ISFORMULA('Rights_Coverage_View'!H8),0,1),-1)</x:f>
        <x:v>0.0</x:v>
      </x:c>
    </x:row>
    <x:row r="71" ht="18" customHeight="1">
      <x:c r="A71" s="1407" t="str">
        <x:v>Rights_Coverage_View</x:v>
      </x:c>
      <x:c r="B71" s="1407" t="str">
        <x:v>I8</x:v>
      </x:c>
      <x:c r="C71" s="1407" t="str">
        <x:v>F:=IF(ISNUMBER($K8),$K8,IF($K8="INVALID_OVERRIDE","INVALID_OVERRIDE",IF($G8&lt;0,MAX(-1,'Subgroup_Overrides'!$B$7*$G8),$G8)))</x:v>
      </x:c>
      <x:c r="D71" s="1407">
        <x:f>IFERROR(IF(_xlfn.ISFORMULA('Rights_Coverage_View'!I8),0,1),-1)</x:f>
        <x:v>0.0</x:v>
      </x:c>
    </x:row>
    <x:row r="72" ht="18" customHeight="1">
      <x:c r="A72" s="1407" t="str">
        <x:v>Rights_Coverage_View</x:v>
      </x:c>
      <x:c r="B72" s="1407" t="str">
        <x:v>J8</x:v>
      </x:c>
      <x:c r="C72" s="1407" t="str">
        <x:v>F:=IFERROR(IF(COUNTIF('Subgroup_Overrides'!$H$11:$H$100,"A|"&amp;$C8&amp;"|"&amp;$D8)=0,"",IF(AND(COUNTIF('Subgroup_Overrides'!$H$11:$H$100,"A|"&amp;$C8&amp;"|"&amp;$D8)=1,ISNUMBER(INDEX('Subgroup_Overrides'!$F$11:$F$100,MATCH("A|"&amp;$C8&amp;"|"&amp;$D8,'Subgroup_Overrides'!$H$11:$H$100,0))),NOT(ISBLANK(INDEX('Subgroup_Overrides'!$F$11:$F$100,MATCH("A|"&amp;$C8&amp;"|"&amp;$D8,'Subgroup_Overrides'!$H$11:$H$100,0)))),INDEX('Subgroup_Overrides'!$F$11:$F$100,MATCH("A|"&amp;$C8&amp;"|"&amp;$D8,'Subgroup_Overrides'!$H$11:$H$100,0))&gt;=-1,INDEX('Subgroup_Overrides'!$F$11:$F$100,MATCH("A|"&amp;$C8&amp;"|"&amp;$D8,'Subgroup_Overrides'!$H$11:$H$100,0))&lt;=1,LEN(TRIM(INDEX('Subgroup_Overrides'!$G$11:$G$100,MATCH("A|"&amp;$C8&amp;"|"&amp;$D8,'Subgroup_Overrides'!$H$11:$H$100,0))))&gt;0),INDEX('Subgroup_Overrides'!$F$11:$F$100,MATCH("A|"&amp;$C8&amp;"|"&amp;$D8,'Subgroup_Overrides'!$H$11:$H$100,0)),"INVALID_OVERRIDE")),"INVALID_OVERRIDE")</x:v>
      </x:c>
      <x:c r="D72" s="1407">
        <x:f>IFERROR(IF(_xlfn.ISFORMULA('Rights_Coverage_View'!J8),0,1),-1)</x:f>
        <x:v>0.0</x:v>
      </x:c>
    </x:row>
    <x:row r="73" ht="18" customHeight="1">
      <x:c r="A73" s="1407" t="str">
        <x:v>Rights_Coverage_View</x:v>
      </x:c>
      <x:c r="B73" s="1407" t="str">
        <x:v>K8</x:v>
      </x:c>
      <x:c r="C73" s="1407" t="str">
        <x:v>F:=IFERROR(IF(COUNTIF('Subgroup_Overrides'!$H$11:$H$100,"B|"&amp;$C8&amp;"|"&amp;$D8)=0,"",IF(AND(COUNTIF('Subgroup_Overrides'!$H$11:$H$100,"B|"&amp;$C8&amp;"|"&amp;$D8)=1,ISNUMBER(INDEX('Subgroup_Overrides'!$F$11:$F$100,MATCH("B|"&amp;$C8&amp;"|"&amp;$D8,'Subgroup_Overrides'!$H$11:$H$100,0))),NOT(ISBLANK(INDEX('Subgroup_Overrides'!$F$11:$F$100,MATCH("B|"&amp;$C8&amp;"|"&amp;$D8,'Subgroup_Overrides'!$H$11:$H$100,0)))),INDEX('Subgroup_Overrides'!$F$11:$F$100,MATCH("B|"&amp;$C8&amp;"|"&amp;$D8,'Subgroup_Overrides'!$H$11:$H$100,0))&gt;=-1,INDEX('Subgroup_Overrides'!$F$11:$F$100,MATCH("B|"&amp;$C8&amp;"|"&amp;$D8,'Subgroup_Overrides'!$H$11:$H$100,0))&lt;=1,LEN(TRIM(INDEX('Subgroup_Overrides'!$G$11:$G$100,MATCH("B|"&amp;$C8&amp;"|"&amp;$D8,'Subgroup_Overrides'!$H$11:$H$100,0))))&gt;0),INDEX('Subgroup_Overrides'!$F$11:$F$100,MATCH("B|"&amp;$C8&amp;"|"&amp;$D8,'Subgroup_Overrides'!$H$11:$H$100,0)),"INVALID_OVERRIDE")),"INVALID_OVERRIDE")</x:v>
      </x:c>
      <x:c r="D73" s="1407">
        <x:f>IFERROR(IF(_xlfn.ISFORMULA('Rights_Coverage_View'!K8),0,1),-1)</x:f>
        <x:v>0.0</x:v>
      </x:c>
    </x:row>
    <x:row r="74" ht="18" customHeight="1">
      <x:c r="A74" s="1407" t="str">
        <x:v>Rights_Coverage_View</x:v>
      </x:c>
      <x:c r="B74" s="1407" t="str">
        <x:v>L8</x:v>
      </x:c>
      <x:c r="C74" s="1407" t="str">
        <x:v>F:=TRIM(B8)</x:v>
      </x:c>
      <x:c r="D74" s="1407">
        <x:f>IFERROR(IF(_xlfn.ISFORMULA('Rights_Coverage_View'!L8),0,1),-1)</x:f>
        <x:v>0.0</x:v>
      </x:c>
    </x:row>
    <x:row r="75" ht="18" customHeight="1">
      <x:c r="A75" s="1407" t="str">
        <x:v>Rights_Coverage_View</x:v>
      </x:c>
      <x:c r="B75" s="1407" t="str">
        <x:v>M8</x:v>
      </x:c>
      <x:c r="C75" s="1407" t="str">
        <x:v>F:=IF(ISNUMBER($H8),$H8,"")</x:v>
      </x:c>
      <x:c r="D75" s="1407">
        <x:f>IFERROR(IF(_xlfn.ISFORMULA('Rights_Coverage_View'!M8),0,1),-1)</x:f>
        <x:v>0.0</x:v>
      </x:c>
    </x:row>
    <x:row r="76" ht="18" customHeight="1">
      <x:c r="A76" s="1407" t="str">
        <x:v>Rights_Coverage_View</x:v>
      </x:c>
      <x:c r="B76" s="1407" t="str">
        <x:v>N8</x:v>
      </x:c>
      <x:c r="C76" s="1407" t="str">
        <x:v>F:=IF(ISNUMBER($I8),$I8,"")</x:v>
      </x:c>
      <x:c r="D76" s="1407">
        <x:f>IFERROR(IF(_xlfn.ISFORMULA('Rights_Coverage_View'!N8),0,1),-1)</x:f>
        <x:v>0.0</x:v>
      </x:c>
    </x:row>
    <x:row r="77" ht="18" customHeight="1">
      <x:c r="A77" s="1407" t="str">
        <x:v>Rights_Coverage_View</x:v>
      </x:c>
      <x:c r="B77" s="1407" t="str">
        <x:v>O8</x:v>
      </x:c>
      <x:c r="C77" s="1407" t="str">
        <x:v>F:=IF(ISNUMBER($M8),$B8&amp;"|"&amp;ROUND($M8*1000000000000,0),"")</x:v>
      </x:c>
      <x:c r="D77" s="1407">
        <x:f>IFERROR(IF(_xlfn.ISFORMULA('Rights_Coverage_View'!O8),0,1),-1)</x:f>
        <x:v>0.0</x:v>
      </x:c>
    </x:row>
    <x:row r="78" ht="18" customHeight="1">
      <x:c r="A78" s="1407" t="str">
        <x:v>Rights_Coverage_View</x:v>
      </x:c>
      <x:c r="B78" s="1407" t="str">
        <x:v>P8</x:v>
      </x:c>
      <x:c r="C78" s="1407" t="str">
        <x:v>F:=IF(ISNUMBER($N8),$B8&amp;"|"&amp;ROUND($N8*1000000000000,0),"")</x:v>
      </x:c>
      <x:c r="D78" s="1407">
        <x:f>IFERROR(IF(_xlfn.ISFORMULA('Rights_Coverage_View'!P8),0,1),-1)</x:f>
        <x:v>0.0</x:v>
      </x:c>
    </x:row>
    <x:row r="79" ht="18" customHeight="1">
      <x:c r="A79" s="1407" t="str">
        <x:v>Rights_Coverage_View</x:v>
      </x:c>
      <x:c r="B79" s="1407" t="str">
        <x:v>F9</x:v>
      </x:c>
      <x:c r="C79" s="1407" t="str">
        <x:v>F:=INDEX(I_prop!$B$7:$H$13, MATCH($C9, I_prop!$A$7:$A$13,0), MATCH($D9, I_prop!$B$6:$H$6,0))</x:v>
      </x:c>
      <x:c r="D79" s="1407">
        <x:f>IFERROR(IF(_xlfn.ISFORMULA('Rights_Coverage_View'!F9),0,1),-1)</x:f>
        <x:v>0.0</x:v>
      </x:c>
    </x:row>
    <x:row r="80" ht="18" customHeight="1">
      <x:c r="A80" s="1407" t="str">
        <x:v>Rights_Coverage_View</x:v>
      </x:c>
      <x:c r="B80" s="1407" t="str">
        <x:v>G9</x:v>
      </x:c>
      <x:c r="C80" s="1407" t="str">
        <x:v>F:=INDEX(I_prop!$B$18:$H$24, MATCH($C9, I_prop!$A$18:$A$24,0), MATCH($D9, I_prop!$B$17:$H$17,0))</x:v>
      </x:c>
      <x:c r="D80" s="1407">
        <x:f>IFERROR(IF(_xlfn.ISFORMULA('Rights_Coverage_View'!G9),0,1),-1)</x:f>
        <x:v>0.0</x:v>
      </x:c>
    </x:row>
    <x:row r="81" ht="18" customHeight="1">
      <x:c r="A81" s="1407" t="str">
        <x:v>Rights_Coverage_View</x:v>
      </x:c>
      <x:c r="B81" s="1407" t="str">
        <x:v>H9</x:v>
      </x:c>
      <x:c r="C81" s="1407" t="str">
        <x:v>F:=IF(ISNUMBER($J9),$J9,IF($J9="INVALID_OVERRIDE","INVALID_OVERRIDE",IF($F9&lt;0,MAX(-1,'Subgroup_Overrides'!$B$7*$F9),$F9)))</x:v>
      </x:c>
      <x:c r="D81" s="1407">
        <x:f>IFERROR(IF(_xlfn.ISFORMULA('Rights_Coverage_View'!H9),0,1),-1)</x:f>
        <x:v>0.0</x:v>
      </x:c>
    </x:row>
    <x:row r="82" ht="18" customHeight="1">
      <x:c r="A82" s="1407" t="str">
        <x:v>Rights_Coverage_View</x:v>
      </x:c>
      <x:c r="B82" s="1407" t="str">
        <x:v>I9</x:v>
      </x:c>
      <x:c r="C82" s="1407" t="str">
        <x:v>F:=IF(ISNUMBER($K9),$K9,IF($K9="INVALID_OVERRIDE","INVALID_OVERRIDE",IF($G9&lt;0,MAX(-1,'Subgroup_Overrides'!$B$7*$G9),$G9)))</x:v>
      </x:c>
      <x:c r="D82" s="1407">
        <x:f>IFERROR(IF(_xlfn.ISFORMULA('Rights_Coverage_View'!I9),0,1),-1)</x:f>
        <x:v>0.0</x:v>
      </x:c>
    </x:row>
    <x:row r="83" ht="18" customHeight="1">
      <x:c r="A83" s="1407" t="str">
        <x:v>Rights_Coverage_View</x:v>
      </x:c>
      <x:c r="B83" s="1407" t="str">
        <x:v>J9</x:v>
      </x:c>
      <x:c r="C83" s="1407" t="str">
        <x:v>F:=IFERROR(IF(COUNTIF('Subgroup_Overrides'!$H$11:$H$100,"A|"&amp;$C9&amp;"|"&amp;$D9)=0,"",IF(AND(COUNTIF('Subgroup_Overrides'!$H$11:$H$100,"A|"&amp;$C9&amp;"|"&amp;$D9)=1,ISNUMBER(INDEX('Subgroup_Overrides'!$F$11:$F$100,MATCH("A|"&amp;$C9&amp;"|"&amp;$D9,'Subgroup_Overrides'!$H$11:$H$100,0))),NOT(ISBLANK(INDEX('Subgroup_Overrides'!$F$11:$F$100,MATCH("A|"&amp;$C9&amp;"|"&amp;$D9,'Subgroup_Overrides'!$H$11:$H$100,0)))),INDEX('Subgroup_Overrides'!$F$11:$F$100,MATCH("A|"&amp;$C9&amp;"|"&amp;$D9,'Subgroup_Overrides'!$H$11:$H$100,0))&gt;=-1,INDEX('Subgroup_Overrides'!$F$11:$F$100,MATCH("A|"&amp;$C9&amp;"|"&amp;$D9,'Subgroup_Overrides'!$H$11:$H$100,0))&lt;=1,LEN(TRIM(INDEX('Subgroup_Overrides'!$G$11:$G$100,MATCH("A|"&amp;$C9&amp;"|"&amp;$D9,'Subgroup_Overrides'!$H$11:$H$100,0))))&gt;0),INDEX('Subgroup_Overrides'!$F$11:$F$100,MATCH("A|"&amp;$C9&amp;"|"&amp;$D9,'Subgroup_Overrides'!$H$11:$H$100,0)),"INVALID_OVERRIDE")),"INVALID_OVERRIDE")</x:v>
      </x:c>
      <x:c r="D83" s="1407">
        <x:f>IFERROR(IF(_xlfn.ISFORMULA('Rights_Coverage_View'!J9),0,1),-1)</x:f>
        <x:v>0.0</x:v>
      </x:c>
    </x:row>
    <x:row r="84" ht="18" customHeight="1">
      <x:c r="A84" s="1407" t="str">
        <x:v>Rights_Coverage_View</x:v>
      </x:c>
      <x:c r="B84" s="1407" t="str">
        <x:v>K9</x:v>
      </x:c>
      <x:c r="C84" s="1407" t="str">
        <x:v>F:=IFERROR(IF(COUNTIF('Subgroup_Overrides'!$H$11:$H$100,"B|"&amp;$C9&amp;"|"&amp;$D9)=0,"",IF(AND(COUNTIF('Subgroup_Overrides'!$H$11:$H$100,"B|"&amp;$C9&amp;"|"&amp;$D9)=1,ISNUMBER(INDEX('Subgroup_Overrides'!$F$11:$F$100,MATCH("B|"&amp;$C9&amp;"|"&amp;$D9,'Subgroup_Overrides'!$H$11:$H$100,0))),NOT(ISBLANK(INDEX('Subgroup_Overrides'!$F$11:$F$100,MATCH("B|"&amp;$C9&amp;"|"&amp;$D9,'Subgroup_Overrides'!$H$11:$H$100,0)))),INDEX('Subgroup_Overrides'!$F$11:$F$100,MATCH("B|"&amp;$C9&amp;"|"&amp;$D9,'Subgroup_Overrides'!$H$11:$H$100,0))&gt;=-1,INDEX('Subgroup_Overrides'!$F$11:$F$100,MATCH("B|"&amp;$C9&amp;"|"&amp;$D9,'Subgroup_Overrides'!$H$11:$H$100,0))&lt;=1,LEN(TRIM(INDEX('Subgroup_Overrides'!$G$11:$G$100,MATCH("B|"&amp;$C9&amp;"|"&amp;$D9,'Subgroup_Overrides'!$H$11:$H$100,0))))&gt;0),INDEX('Subgroup_Overrides'!$F$11:$F$100,MATCH("B|"&amp;$C9&amp;"|"&amp;$D9,'Subgroup_Overrides'!$H$11:$H$100,0)),"INVALID_OVERRIDE")),"INVALID_OVERRIDE")</x:v>
      </x:c>
      <x:c r="D84" s="1407">
        <x:f>IFERROR(IF(_xlfn.ISFORMULA('Rights_Coverage_View'!K9),0,1),-1)</x:f>
        <x:v>0.0</x:v>
      </x:c>
    </x:row>
    <x:row r="85" ht="18" customHeight="1">
      <x:c r="A85" s="1407" t="str">
        <x:v>Rights_Coverage_View</x:v>
      </x:c>
      <x:c r="B85" s="1407" t="str">
        <x:v>L9</x:v>
      </x:c>
      <x:c r="C85" s="1407" t="str">
        <x:v>F:=TRIM(B9)</x:v>
      </x:c>
      <x:c r="D85" s="1407">
        <x:f>IFERROR(IF(_xlfn.ISFORMULA('Rights_Coverage_View'!L9),0,1),-1)</x:f>
        <x:v>0.0</x:v>
      </x:c>
    </x:row>
    <x:row r="86" ht="18" customHeight="1">
      <x:c r="A86" s="1407" t="str">
        <x:v>Rights_Coverage_View</x:v>
      </x:c>
      <x:c r="B86" s="1407" t="str">
        <x:v>M9</x:v>
      </x:c>
      <x:c r="C86" s="1407" t="str">
        <x:v>F:=IF(ISNUMBER($H9),$H9,"")</x:v>
      </x:c>
      <x:c r="D86" s="1407">
        <x:f>IFERROR(IF(_xlfn.ISFORMULA('Rights_Coverage_View'!M9),0,1),-1)</x:f>
        <x:v>0.0</x:v>
      </x:c>
    </x:row>
    <x:row r="87" ht="18" customHeight="1">
      <x:c r="A87" s="1407" t="str">
        <x:v>Rights_Coverage_View</x:v>
      </x:c>
      <x:c r="B87" s="1407" t="str">
        <x:v>N9</x:v>
      </x:c>
      <x:c r="C87" s="1407" t="str">
        <x:v>F:=IF(ISNUMBER($I9),$I9,"")</x:v>
      </x:c>
      <x:c r="D87" s="1407">
        <x:f>IFERROR(IF(_xlfn.ISFORMULA('Rights_Coverage_View'!N9),0,1),-1)</x:f>
        <x:v>0.0</x:v>
      </x:c>
    </x:row>
    <x:row r="88" ht="18" customHeight="1">
      <x:c r="A88" s="1407" t="str">
        <x:v>Rights_Coverage_View</x:v>
      </x:c>
      <x:c r="B88" s="1407" t="str">
        <x:v>O9</x:v>
      </x:c>
      <x:c r="C88" s="1407" t="str">
        <x:v>F:=IF(ISNUMBER($M9),$B9&amp;"|"&amp;ROUND($M9*1000000000000,0),"")</x:v>
      </x:c>
      <x:c r="D88" s="1407">
        <x:f>IFERROR(IF(_xlfn.ISFORMULA('Rights_Coverage_View'!O9),0,1),-1)</x:f>
        <x:v>0.0</x:v>
      </x:c>
    </x:row>
    <x:row r="89" ht="18" customHeight="1">
      <x:c r="A89" s="1407" t="str">
        <x:v>Rights_Coverage_View</x:v>
      </x:c>
      <x:c r="B89" s="1407" t="str">
        <x:v>P9</x:v>
      </x:c>
      <x:c r="C89" s="1407" t="str">
        <x:v>F:=IF(ISNUMBER($N9),$B9&amp;"|"&amp;ROUND($N9*1000000000000,0),"")</x:v>
      </x:c>
      <x:c r="D89" s="1407">
        <x:f>IFERROR(IF(_xlfn.ISFORMULA('Rights_Coverage_View'!P9),0,1),-1)</x:f>
        <x:v>0.0</x:v>
      </x:c>
    </x:row>
    <x:row r="90" ht="18" customHeight="1">
      <x:c r="A90" s="1407" t="str">
        <x:v>Rights_Coverage_View</x:v>
      </x:c>
      <x:c r="B90" s="1407" t="str">
        <x:v>F10</x:v>
      </x:c>
      <x:c r="C90" s="1407" t="str">
        <x:v>F:=INDEX(I_prop!$B$7:$H$13, MATCH($C10, I_prop!$A$7:$A$13,0), MATCH($D10, I_prop!$B$6:$H$6,0))</x:v>
      </x:c>
      <x:c r="D90" s="1407">
        <x:f>IFERROR(IF(_xlfn.ISFORMULA('Rights_Coverage_View'!F10),0,1),-1)</x:f>
        <x:v>0.0</x:v>
      </x:c>
    </x:row>
    <x:row r="91" ht="18" customHeight="1">
      <x:c r="A91" s="1407" t="str">
        <x:v>Rights_Coverage_View</x:v>
      </x:c>
      <x:c r="B91" s="1407" t="str">
        <x:v>G10</x:v>
      </x:c>
      <x:c r="C91" s="1407" t="str">
        <x:v>F:=INDEX(I_prop!$B$18:$H$24, MATCH($C10, I_prop!$A$18:$A$24,0), MATCH($D10, I_prop!$B$17:$H$17,0))</x:v>
      </x:c>
      <x:c r="D91" s="1407">
        <x:f>IFERROR(IF(_xlfn.ISFORMULA('Rights_Coverage_View'!G10),0,1),-1)</x:f>
        <x:v>0.0</x:v>
      </x:c>
    </x:row>
    <x:row r="92" ht="18" customHeight="1">
      <x:c r="A92" s="1407" t="str">
        <x:v>Rights_Coverage_View</x:v>
      </x:c>
      <x:c r="B92" s="1407" t="str">
        <x:v>H10</x:v>
      </x:c>
      <x:c r="C92" s="1407" t="str">
        <x:v>F:=IF(ISNUMBER($J10),$J10,IF($J10="INVALID_OVERRIDE","INVALID_OVERRIDE",IF($F10&lt;0,MAX(-1,'Subgroup_Overrides'!$B$7*$F10),$F10)))</x:v>
      </x:c>
      <x:c r="D92" s="1407">
        <x:f>IFERROR(IF(_xlfn.ISFORMULA('Rights_Coverage_View'!H10),0,1),-1)</x:f>
        <x:v>0.0</x:v>
      </x:c>
    </x:row>
    <x:row r="93" ht="18" customHeight="1">
      <x:c r="A93" s="1407" t="str">
        <x:v>Rights_Coverage_View</x:v>
      </x:c>
      <x:c r="B93" s="1407" t="str">
        <x:v>I10</x:v>
      </x:c>
      <x:c r="C93" s="1407" t="str">
        <x:v>F:=IF(ISNUMBER($K10),$K10,IF($K10="INVALID_OVERRIDE","INVALID_OVERRIDE",IF($G10&lt;0,MAX(-1,'Subgroup_Overrides'!$B$7*$G10),$G10)))</x:v>
      </x:c>
      <x:c r="D93" s="1407">
        <x:f>IFERROR(IF(_xlfn.ISFORMULA('Rights_Coverage_View'!I10),0,1),-1)</x:f>
        <x:v>0.0</x:v>
      </x:c>
    </x:row>
    <x:row r="94" ht="18" customHeight="1">
      <x:c r="A94" s="1407" t="str">
        <x:v>Rights_Coverage_View</x:v>
      </x:c>
      <x:c r="B94" s="1407" t="str">
        <x:v>J10</x:v>
      </x:c>
      <x:c r="C94" s="1407" t="str">
        <x:v>F:=IFERROR(IF(COUNTIF('Subgroup_Overrides'!$H$11:$H$100,"A|"&amp;$C10&amp;"|"&amp;$D10)=0,"",IF(AND(COUNTIF('Subgroup_Overrides'!$H$11:$H$100,"A|"&amp;$C10&amp;"|"&amp;$D10)=1,ISNUMBER(INDEX('Subgroup_Overrides'!$F$11:$F$100,MATCH("A|"&amp;$C10&amp;"|"&amp;$D10,'Subgroup_Overrides'!$H$11:$H$100,0))),NOT(ISBLANK(INDEX('Subgroup_Overrides'!$F$11:$F$100,MATCH("A|"&amp;$C10&amp;"|"&amp;$D10,'Subgroup_Overrides'!$H$11:$H$100,0)))),INDEX('Subgroup_Overrides'!$F$11:$F$100,MATCH("A|"&amp;$C10&amp;"|"&amp;$D10,'Subgroup_Overrides'!$H$11:$H$100,0))&gt;=-1,INDEX('Subgroup_Overrides'!$F$11:$F$100,MATCH("A|"&amp;$C10&amp;"|"&amp;$D10,'Subgroup_Overrides'!$H$11:$H$100,0))&lt;=1,LEN(TRIM(INDEX('Subgroup_Overrides'!$G$11:$G$100,MATCH("A|"&amp;$C10&amp;"|"&amp;$D10,'Subgroup_Overrides'!$H$11:$H$100,0))))&gt;0),INDEX('Subgroup_Overrides'!$F$11:$F$100,MATCH("A|"&amp;$C10&amp;"|"&amp;$D10,'Subgroup_Overrides'!$H$11:$H$100,0)),"INVALID_OVERRIDE")),"INVALID_OVERRIDE")</x:v>
      </x:c>
      <x:c r="D94" s="1407">
        <x:f>IFERROR(IF(_xlfn.ISFORMULA('Rights_Coverage_View'!J10),0,1),-1)</x:f>
        <x:v>0.0</x:v>
      </x:c>
    </x:row>
    <x:row r="95" ht="18" customHeight="1">
      <x:c r="A95" s="1407" t="str">
        <x:v>Rights_Coverage_View</x:v>
      </x:c>
      <x:c r="B95" s="1407" t="str">
        <x:v>K10</x:v>
      </x:c>
      <x:c r="C95" s="1407" t="str">
        <x:v>F:=IFERROR(IF(COUNTIF('Subgroup_Overrides'!$H$11:$H$100,"B|"&amp;$C10&amp;"|"&amp;$D10)=0,"",IF(AND(COUNTIF('Subgroup_Overrides'!$H$11:$H$100,"B|"&amp;$C10&amp;"|"&amp;$D10)=1,ISNUMBER(INDEX('Subgroup_Overrides'!$F$11:$F$100,MATCH("B|"&amp;$C10&amp;"|"&amp;$D10,'Subgroup_Overrides'!$H$11:$H$100,0))),NOT(ISBLANK(INDEX('Subgroup_Overrides'!$F$11:$F$100,MATCH("B|"&amp;$C10&amp;"|"&amp;$D10,'Subgroup_Overrides'!$H$11:$H$100,0)))),INDEX('Subgroup_Overrides'!$F$11:$F$100,MATCH("B|"&amp;$C10&amp;"|"&amp;$D10,'Subgroup_Overrides'!$H$11:$H$100,0))&gt;=-1,INDEX('Subgroup_Overrides'!$F$11:$F$100,MATCH("B|"&amp;$C10&amp;"|"&amp;$D10,'Subgroup_Overrides'!$H$11:$H$100,0))&lt;=1,LEN(TRIM(INDEX('Subgroup_Overrides'!$G$11:$G$100,MATCH("B|"&amp;$C10&amp;"|"&amp;$D10,'Subgroup_Overrides'!$H$11:$H$100,0))))&gt;0),INDEX('Subgroup_Overrides'!$F$11:$F$100,MATCH("B|"&amp;$C10&amp;"|"&amp;$D10,'Subgroup_Overrides'!$H$11:$H$100,0)),"INVALID_OVERRIDE")),"INVALID_OVERRIDE")</x:v>
      </x:c>
      <x:c r="D95" s="1407">
        <x:f>IFERROR(IF(_xlfn.ISFORMULA('Rights_Coverage_View'!K10),0,1),-1)</x:f>
        <x:v>0.0</x:v>
      </x:c>
    </x:row>
    <x:row r="96" ht="18" customHeight="1">
      <x:c r="A96" s="1407" t="str">
        <x:v>Rights_Coverage_View</x:v>
      </x:c>
      <x:c r="B96" s="1407" t="str">
        <x:v>L10</x:v>
      </x:c>
      <x:c r="C96" s="1407" t="str">
        <x:v>F:=TRIM(B10)</x:v>
      </x:c>
      <x:c r="D96" s="1407">
        <x:f>IFERROR(IF(_xlfn.ISFORMULA('Rights_Coverage_View'!L10),0,1),-1)</x:f>
        <x:v>0.0</x:v>
      </x:c>
    </x:row>
    <x:row r="97" ht="18" customHeight="1">
      <x:c r="A97" s="1407" t="str">
        <x:v>Rights_Coverage_View</x:v>
      </x:c>
      <x:c r="B97" s="1407" t="str">
        <x:v>M10</x:v>
      </x:c>
      <x:c r="C97" s="1407" t="str">
        <x:v>F:=IF(ISNUMBER($H10),$H10,"")</x:v>
      </x:c>
      <x:c r="D97" s="1407">
        <x:f>IFERROR(IF(_xlfn.ISFORMULA('Rights_Coverage_View'!M10),0,1),-1)</x:f>
        <x:v>0.0</x:v>
      </x:c>
    </x:row>
    <x:row r="98" ht="18" customHeight="1">
      <x:c r="A98" s="1407" t="str">
        <x:v>Rights_Coverage_View</x:v>
      </x:c>
      <x:c r="B98" s="1407" t="str">
        <x:v>N10</x:v>
      </x:c>
      <x:c r="C98" s="1407" t="str">
        <x:v>F:=IF(ISNUMBER($I10),$I10,"")</x:v>
      </x:c>
      <x:c r="D98" s="1407">
        <x:f>IFERROR(IF(_xlfn.ISFORMULA('Rights_Coverage_View'!N10),0,1),-1)</x:f>
        <x:v>0.0</x:v>
      </x:c>
    </x:row>
    <x:row r="99" ht="18" customHeight="1">
      <x:c r="A99" s="1407" t="str">
        <x:v>Rights_Coverage_View</x:v>
      </x:c>
      <x:c r="B99" s="1407" t="str">
        <x:v>O10</x:v>
      </x:c>
      <x:c r="C99" s="1407" t="str">
        <x:v>F:=IF(ISNUMBER($M10),$B10&amp;"|"&amp;ROUND($M10*1000000000000,0),"")</x:v>
      </x:c>
      <x:c r="D99" s="1407">
        <x:f>IFERROR(IF(_xlfn.ISFORMULA('Rights_Coverage_View'!O10),0,1),-1)</x:f>
        <x:v>0.0</x:v>
      </x:c>
    </x:row>
    <x:row r="100" ht="18" customHeight="1">
      <x:c r="A100" s="1407" t="str">
        <x:v>Rights_Coverage_View</x:v>
      </x:c>
      <x:c r="B100" s="1407" t="str">
        <x:v>P10</x:v>
      </x:c>
      <x:c r="C100" s="1407" t="str">
        <x:v>F:=IF(ISNUMBER($N10),$B10&amp;"|"&amp;ROUND($N10*1000000000000,0),"")</x:v>
      </x:c>
      <x:c r="D100" s="1407">
        <x:f>IFERROR(IF(_xlfn.ISFORMULA('Rights_Coverage_View'!P10),0,1),-1)</x:f>
        <x:v>0.0</x:v>
      </x:c>
    </x:row>
    <x:row r="101" ht="18" customHeight="1">
      <x:c r="A101" s="1407" t="str">
        <x:v>Rights_Coverage_View</x:v>
      </x:c>
      <x:c r="B101" s="1407" t="str">
        <x:v>F11</x:v>
      </x:c>
      <x:c r="C101" s="1407" t="str">
        <x:v>F:=INDEX(I_prop!$B$7:$H$13, MATCH($C11, I_prop!$A$7:$A$13,0), MATCH($D11, I_prop!$B$6:$H$6,0))</x:v>
      </x:c>
      <x:c r="D101" s="1407">
        <x:f>IFERROR(IF(_xlfn.ISFORMULA('Rights_Coverage_View'!F11),0,1),-1)</x:f>
        <x:v>0.0</x:v>
      </x:c>
    </x:row>
    <x:row r="102" ht="18" customHeight="1">
      <x:c r="A102" s="1407" t="str">
        <x:v>Rights_Coverage_View</x:v>
      </x:c>
      <x:c r="B102" s="1407" t="str">
        <x:v>G11</x:v>
      </x:c>
      <x:c r="C102" s="1407" t="str">
        <x:v>F:=INDEX(I_prop!$B$18:$H$24, MATCH($C11, I_prop!$A$18:$A$24,0), MATCH($D11, I_prop!$B$17:$H$17,0))</x:v>
      </x:c>
      <x:c r="D102" s="1407">
        <x:f>IFERROR(IF(_xlfn.ISFORMULA('Rights_Coverage_View'!G11),0,1),-1)</x:f>
        <x:v>0.0</x:v>
      </x:c>
    </x:row>
    <x:row r="103" ht="18" customHeight="1">
      <x:c r="A103" s="1407" t="str">
        <x:v>Rights_Coverage_View</x:v>
      </x:c>
      <x:c r="B103" s="1407" t="str">
        <x:v>H11</x:v>
      </x:c>
      <x:c r="C103" s="1407" t="str">
        <x:v>F:=IF(ISNUMBER($J11),$J11,IF($J11="INVALID_OVERRIDE","INVALID_OVERRIDE",IF($F11&lt;0,MAX(-1,'Subgroup_Overrides'!$B$7*$F11),$F11)))</x:v>
      </x:c>
      <x:c r="D103" s="1407">
        <x:f>IFERROR(IF(_xlfn.ISFORMULA('Rights_Coverage_View'!H11),0,1),-1)</x:f>
        <x:v>0.0</x:v>
      </x:c>
    </x:row>
    <x:row r="104" ht="18" customHeight="1">
      <x:c r="A104" s="1407" t="str">
        <x:v>Rights_Coverage_View</x:v>
      </x:c>
      <x:c r="B104" s="1407" t="str">
        <x:v>I11</x:v>
      </x:c>
      <x:c r="C104" s="1407" t="str">
        <x:v>F:=IF(ISNUMBER($K11),$K11,IF($K11="INVALID_OVERRIDE","INVALID_OVERRIDE",IF($G11&lt;0,MAX(-1,'Subgroup_Overrides'!$B$7*$G11),$G11)))</x:v>
      </x:c>
      <x:c r="D104" s="1407">
        <x:f>IFERROR(IF(_xlfn.ISFORMULA('Rights_Coverage_View'!I11),0,1),-1)</x:f>
        <x:v>0.0</x:v>
      </x:c>
    </x:row>
    <x:row r="105" ht="18" customHeight="1">
      <x:c r="A105" s="1407" t="str">
        <x:v>Rights_Coverage_View</x:v>
      </x:c>
      <x:c r="B105" s="1407" t="str">
        <x:v>J11</x:v>
      </x:c>
      <x:c r="C105" s="1407" t="str">
        <x:v>F:=IFERROR(IF(COUNTIF('Subgroup_Overrides'!$H$11:$H$100,"A|"&amp;$C11&amp;"|"&amp;$D11)=0,"",IF(AND(COUNTIF('Subgroup_Overrides'!$H$11:$H$100,"A|"&amp;$C11&amp;"|"&amp;$D11)=1,ISNUMBER(INDEX('Subgroup_Overrides'!$F$11:$F$100,MATCH("A|"&amp;$C11&amp;"|"&amp;$D11,'Subgroup_Overrides'!$H$11:$H$100,0))),NOT(ISBLANK(INDEX('Subgroup_Overrides'!$F$11:$F$100,MATCH("A|"&amp;$C11&amp;"|"&amp;$D11,'Subgroup_Overrides'!$H$11:$H$100,0)))),INDEX('Subgroup_Overrides'!$F$11:$F$100,MATCH("A|"&amp;$C11&amp;"|"&amp;$D11,'Subgroup_Overrides'!$H$11:$H$100,0))&gt;=-1,INDEX('Subgroup_Overrides'!$F$11:$F$100,MATCH("A|"&amp;$C11&amp;"|"&amp;$D11,'Subgroup_Overrides'!$H$11:$H$100,0))&lt;=1,LEN(TRIM(INDEX('Subgroup_Overrides'!$G$11:$G$100,MATCH("A|"&amp;$C11&amp;"|"&amp;$D11,'Subgroup_Overrides'!$H$11:$H$100,0))))&gt;0),INDEX('Subgroup_Overrides'!$F$11:$F$100,MATCH("A|"&amp;$C11&amp;"|"&amp;$D11,'Subgroup_Overrides'!$H$11:$H$100,0)),"INVALID_OVERRIDE")),"INVALID_OVERRIDE")</x:v>
      </x:c>
      <x:c r="D105" s="1407">
        <x:f>IFERROR(IF(_xlfn.ISFORMULA('Rights_Coverage_View'!J11),0,1),-1)</x:f>
        <x:v>0.0</x:v>
      </x:c>
    </x:row>
    <x:row r="106" ht="18" customHeight="1">
      <x:c r="A106" s="1407" t="str">
        <x:v>Rights_Coverage_View</x:v>
      </x:c>
      <x:c r="B106" s="1407" t="str">
        <x:v>K11</x:v>
      </x:c>
      <x:c r="C106" s="1407" t="str">
        <x:v>F:=IFERROR(IF(COUNTIF('Subgroup_Overrides'!$H$11:$H$100,"B|"&amp;$C11&amp;"|"&amp;$D11)=0,"",IF(AND(COUNTIF('Subgroup_Overrides'!$H$11:$H$100,"B|"&amp;$C11&amp;"|"&amp;$D11)=1,ISNUMBER(INDEX('Subgroup_Overrides'!$F$11:$F$100,MATCH("B|"&amp;$C11&amp;"|"&amp;$D11,'Subgroup_Overrides'!$H$11:$H$100,0))),NOT(ISBLANK(INDEX('Subgroup_Overrides'!$F$11:$F$100,MATCH("B|"&amp;$C11&amp;"|"&amp;$D11,'Subgroup_Overrides'!$H$11:$H$100,0)))),INDEX('Subgroup_Overrides'!$F$11:$F$100,MATCH("B|"&amp;$C11&amp;"|"&amp;$D11,'Subgroup_Overrides'!$H$11:$H$100,0))&gt;=-1,INDEX('Subgroup_Overrides'!$F$11:$F$100,MATCH("B|"&amp;$C11&amp;"|"&amp;$D11,'Subgroup_Overrides'!$H$11:$H$100,0))&lt;=1,LEN(TRIM(INDEX('Subgroup_Overrides'!$G$11:$G$100,MATCH("B|"&amp;$C11&amp;"|"&amp;$D11,'Subgroup_Overrides'!$H$11:$H$100,0))))&gt;0),INDEX('Subgroup_Overrides'!$F$11:$F$100,MATCH("B|"&amp;$C11&amp;"|"&amp;$D11,'Subgroup_Overrides'!$H$11:$H$100,0)),"INVALID_OVERRIDE")),"INVALID_OVERRIDE")</x:v>
      </x:c>
      <x:c r="D106" s="1407">
        <x:f>IFERROR(IF(_xlfn.ISFORMULA('Rights_Coverage_View'!K11),0,1),-1)</x:f>
        <x:v>0.0</x:v>
      </x:c>
    </x:row>
    <x:row r="107" ht="18" customHeight="1">
      <x:c r="A107" s="1407" t="str">
        <x:v>Rights_Coverage_View</x:v>
      </x:c>
      <x:c r="B107" s="1407" t="str">
        <x:v>L11</x:v>
      </x:c>
      <x:c r="C107" s="1407" t="str">
        <x:v>F:=TRIM(B11)</x:v>
      </x:c>
      <x:c r="D107" s="1407">
        <x:f>IFERROR(IF(_xlfn.ISFORMULA('Rights_Coverage_View'!L11),0,1),-1)</x:f>
        <x:v>0.0</x:v>
      </x:c>
    </x:row>
    <x:row r="108" ht="18" customHeight="1">
      <x:c r="A108" s="1407" t="str">
        <x:v>Rights_Coverage_View</x:v>
      </x:c>
      <x:c r="B108" s="1407" t="str">
        <x:v>M11</x:v>
      </x:c>
      <x:c r="C108" s="1407" t="str">
        <x:v>F:=IF(ISNUMBER($H11),$H11,"")</x:v>
      </x:c>
      <x:c r="D108" s="1407">
        <x:f>IFERROR(IF(_xlfn.ISFORMULA('Rights_Coverage_View'!M11),0,1),-1)</x:f>
        <x:v>0.0</x:v>
      </x:c>
    </x:row>
    <x:row r="109" ht="18" customHeight="1">
      <x:c r="A109" s="1407" t="str">
        <x:v>Rights_Coverage_View</x:v>
      </x:c>
      <x:c r="B109" s="1407" t="str">
        <x:v>N11</x:v>
      </x:c>
      <x:c r="C109" s="1407" t="str">
        <x:v>F:=IF(ISNUMBER($I11),$I11,"")</x:v>
      </x:c>
      <x:c r="D109" s="1407">
        <x:f>IFERROR(IF(_xlfn.ISFORMULA('Rights_Coverage_View'!N11),0,1),-1)</x:f>
        <x:v>0.0</x:v>
      </x:c>
    </x:row>
    <x:row r="110" ht="18" customHeight="1">
      <x:c r="A110" s="1407" t="str">
        <x:v>Rights_Coverage_View</x:v>
      </x:c>
      <x:c r="B110" s="1407" t="str">
        <x:v>O11</x:v>
      </x:c>
      <x:c r="C110" s="1407" t="str">
        <x:v>F:=IF(ISNUMBER($M11),$B11&amp;"|"&amp;ROUND($M11*1000000000000,0),"")</x:v>
      </x:c>
      <x:c r="D110" s="1407">
        <x:f>IFERROR(IF(_xlfn.ISFORMULA('Rights_Coverage_View'!O11),0,1),-1)</x:f>
        <x:v>0.0</x:v>
      </x:c>
    </x:row>
    <x:row r="111" ht="18" customHeight="1">
      <x:c r="A111" s="1407" t="str">
        <x:v>Rights_Coverage_View</x:v>
      </x:c>
      <x:c r="B111" s="1407" t="str">
        <x:v>P11</x:v>
      </x:c>
      <x:c r="C111" s="1407" t="str">
        <x:v>F:=IF(ISNUMBER($N11),$B11&amp;"|"&amp;ROUND($N11*1000000000000,0),"")</x:v>
      </x:c>
      <x:c r="D111" s="1407">
        <x:f>IFERROR(IF(_xlfn.ISFORMULA('Rights_Coverage_View'!P11),0,1),-1)</x:f>
        <x:v>0.0</x:v>
      </x:c>
    </x:row>
    <x:row r="112" ht="18" customHeight="1">
      <x:c r="A112" s="1407" t="str">
        <x:v>Rights_Coverage_View</x:v>
      </x:c>
      <x:c r="B112" s="1407" t="str">
        <x:v>F12</x:v>
      </x:c>
      <x:c r="C112" s="1407" t="str">
        <x:v>F:=INDEX(I_prop!$B$7:$H$13, MATCH($C12, I_prop!$A$7:$A$13,0), MATCH($D12, I_prop!$B$6:$H$6,0))</x:v>
      </x:c>
      <x:c r="D112" s="1407">
        <x:f>IFERROR(IF(_xlfn.ISFORMULA('Rights_Coverage_View'!F12),0,1),-1)</x:f>
        <x:v>0.0</x:v>
      </x:c>
    </x:row>
    <x:row r="113" ht="18" customHeight="1">
      <x:c r="A113" s="1407" t="str">
        <x:v>Rights_Coverage_View</x:v>
      </x:c>
      <x:c r="B113" s="1407" t="str">
        <x:v>G12</x:v>
      </x:c>
      <x:c r="C113" s="1407" t="str">
        <x:v>F:=INDEX(I_prop!$B$18:$H$24, MATCH($C12, I_prop!$A$18:$A$24,0), MATCH($D12, I_prop!$B$17:$H$17,0))</x:v>
      </x:c>
      <x:c r="D113" s="1407">
        <x:f>IFERROR(IF(_xlfn.ISFORMULA('Rights_Coverage_View'!G12),0,1),-1)</x:f>
        <x:v>0.0</x:v>
      </x:c>
    </x:row>
    <x:row r="114" ht="18" customHeight="1">
      <x:c r="A114" s="1407" t="str">
        <x:v>Rights_Coverage_View</x:v>
      </x:c>
      <x:c r="B114" s="1407" t="str">
        <x:v>H12</x:v>
      </x:c>
      <x:c r="C114" s="1407" t="str">
        <x:v>F:=IF(ISNUMBER($J12),$J12,IF($J12="INVALID_OVERRIDE","INVALID_OVERRIDE",IF($F12&lt;0,MAX(-1,'Subgroup_Overrides'!$B$7*$F12),$F12)))</x:v>
      </x:c>
      <x:c r="D114" s="1407">
        <x:f>IFERROR(IF(_xlfn.ISFORMULA('Rights_Coverage_View'!H12),0,1),-1)</x:f>
        <x:v>0.0</x:v>
      </x:c>
    </x:row>
    <x:row r="115" ht="18" customHeight="1">
      <x:c r="A115" s="1407" t="str">
        <x:v>Rights_Coverage_View</x:v>
      </x:c>
      <x:c r="B115" s="1407" t="str">
        <x:v>I12</x:v>
      </x:c>
      <x:c r="C115" s="1407" t="str">
        <x:v>F:=IF(ISNUMBER($K12),$K12,IF($K12="INVALID_OVERRIDE","INVALID_OVERRIDE",IF($G12&lt;0,MAX(-1,'Subgroup_Overrides'!$B$7*$G12),$G12)))</x:v>
      </x:c>
      <x:c r="D115" s="1407">
        <x:f>IFERROR(IF(_xlfn.ISFORMULA('Rights_Coverage_View'!I12),0,1),-1)</x:f>
        <x:v>0.0</x:v>
      </x:c>
    </x:row>
    <x:row r="116" ht="18" customHeight="1">
      <x:c r="A116" s="1407" t="str">
        <x:v>Rights_Coverage_View</x:v>
      </x:c>
      <x:c r="B116" s="1407" t="str">
        <x:v>J12</x:v>
      </x:c>
      <x:c r="C116" s="1407" t="str">
        <x:v>F:=IFERROR(IF(COUNTIF('Subgroup_Overrides'!$H$11:$H$100,"A|"&amp;$C12&amp;"|"&amp;$D12)=0,"",IF(AND(COUNTIF('Subgroup_Overrides'!$H$11:$H$100,"A|"&amp;$C12&amp;"|"&amp;$D12)=1,ISNUMBER(INDEX('Subgroup_Overrides'!$F$11:$F$100,MATCH("A|"&amp;$C12&amp;"|"&amp;$D12,'Subgroup_Overrides'!$H$11:$H$100,0))),NOT(ISBLANK(INDEX('Subgroup_Overrides'!$F$11:$F$100,MATCH("A|"&amp;$C12&amp;"|"&amp;$D12,'Subgroup_Overrides'!$H$11:$H$100,0)))),INDEX('Subgroup_Overrides'!$F$11:$F$100,MATCH("A|"&amp;$C12&amp;"|"&amp;$D12,'Subgroup_Overrides'!$H$11:$H$100,0))&gt;=-1,INDEX('Subgroup_Overrides'!$F$11:$F$100,MATCH("A|"&amp;$C12&amp;"|"&amp;$D12,'Subgroup_Overrides'!$H$11:$H$100,0))&lt;=1,LEN(TRIM(INDEX('Subgroup_Overrides'!$G$11:$G$100,MATCH("A|"&amp;$C12&amp;"|"&amp;$D12,'Subgroup_Overrides'!$H$11:$H$100,0))))&gt;0),INDEX('Subgroup_Overrides'!$F$11:$F$100,MATCH("A|"&amp;$C12&amp;"|"&amp;$D12,'Subgroup_Overrides'!$H$11:$H$100,0)),"INVALID_OVERRIDE")),"INVALID_OVERRIDE")</x:v>
      </x:c>
      <x:c r="D116" s="1407">
        <x:f>IFERROR(IF(_xlfn.ISFORMULA('Rights_Coverage_View'!J12),0,1),-1)</x:f>
        <x:v>0.0</x:v>
      </x:c>
    </x:row>
    <x:row r="117" ht="18" customHeight="1">
      <x:c r="A117" s="1407" t="str">
        <x:v>Rights_Coverage_View</x:v>
      </x:c>
      <x:c r="B117" s="1407" t="str">
        <x:v>K12</x:v>
      </x:c>
      <x:c r="C117" s="1407" t="str">
        <x:v>F:=IFERROR(IF(COUNTIF('Subgroup_Overrides'!$H$11:$H$100,"B|"&amp;$C12&amp;"|"&amp;$D12)=0,"",IF(AND(COUNTIF('Subgroup_Overrides'!$H$11:$H$100,"B|"&amp;$C12&amp;"|"&amp;$D12)=1,ISNUMBER(INDEX('Subgroup_Overrides'!$F$11:$F$100,MATCH("B|"&amp;$C12&amp;"|"&amp;$D12,'Subgroup_Overrides'!$H$11:$H$100,0))),NOT(ISBLANK(INDEX('Subgroup_Overrides'!$F$11:$F$100,MATCH("B|"&amp;$C12&amp;"|"&amp;$D12,'Subgroup_Overrides'!$H$11:$H$100,0)))),INDEX('Subgroup_Overrides'!$F$11:$F$100,MATCH("B|"&amp;$C12&amp;"|"&amp;$D12,'Subgroup_Overrides'!$H$11:$H$100,0))&gt;=-1,INDEX('Subgroup_Overrides'!$F$11:$F$100,MATCH("B|"&amp;$C12&amp;"|"&amp;$D12,'Subgroup_Overrides'!$H$11:$H$100,0))&lt;=1,LEN(TRIM(INDEX('Subgroup_Overrides'!$G$11:$G$100,MATCH("B|"&amp;$C12&amp;"|"&amp;$D12,'Subgroup_Overrides'!$H$11:$H$100,0))))&gt;0),INDEX('Subgroup_Overrides'!$F$11:$F$100,MATCH("B|"&amp;$C12&amp;"|"&amp;$D12,'Subgroup_Overrides'!$H$11:$H$100,0)),"INVALID_OVERRIDE")),"INVALID_OVERRIDE")</x:v>
      </x:c>
      <x:c r="D117" s="1407">
        <x:f>IFERROR(IF(_xlfn.ISFORMULA('Rights_Coverage_View'!K12),0,1),-1)</x:f>
        <x:v>0.0</x:v>
      </x:c>
    </x:row>
    <x:row r="118" ht="18" customHeight="1">
      <x:c r="A118" s="1407" t="str">
        <x:v>Rights_Coverage_View</x:v>
      </x:c>
      <x:c r="B118" s="1407" t="str">
        <x:v>L12</x:v>
      </x:c>
      <x:c r="C118" s="1407" t="str">
        <x:v>F:=TRIM(B12)</x:v>
      </x:c>
      <x:c r="D118" s="1407">
        <x:f>IFERROR(IF(_xlfn.ISFORMULA('Rights_Coverage_View'!L12),0,1),-1)</x:f>
        <x:v>0.0</x:v>
      </x:c>
    </x:row>
    <x:row r="119" ht="18" customHeight="1">
      <x:c r="A119" s="1407" t="str">
        <x:v>Rights_Coverage_View</x:v>
      </x:c>
      <x:c r="B119" s="1407" t="str">
        <x:v>M12</x:v>
      </x:c>
      <x:c r="C119" s="1407" t="str">
        <x:v>F:=IF(ISNUMBER($H12),$H12,"")</x:v>
      </x:c>
      <x:c r="D119" s="1407">
        <x:f>IFERROR(IF(_xlfn.ISFORMULA('Rights_Coverage_View'!M12),0,1),-1)</x:f>
        <x:v>0.0</x:v>
      </x:c>
    </x:row>
    <x:row r="120" ht="18" customHeight="1">
      <x:c r="A120" s="1407" t="str">
        <x:v>Rights_Coverage_View</x:v>
      </x:c>
      <x:c r="B120" s="1407" t="str">
        <x:v>N12</x:v>
      </x:c>
      <x:c r="C120" s="1407" t="str">
        <x:v>F:=IF(ISNUMBER($I12),$I12,"")</x:v>
      </x:c>
      <x:c r="D120" s="1407">
        <x:f>IFERROR(IF(_xlfn.ISFORMULA('Rights_Coverage_View'!N12),0,1),-1)</x:f>
        <x:v>0.0</x:v>
      </x:c>
    </x:row>
    <x:row r="121" ht="18" customHeight="1">
      <x:c r="A121" s="1407" t="str">
        <x:v>Rights_Coverage_View</x:v>
      </x:c>
      <x:c r="B121" s="1407" t="str">
        <x:v>O12</x:v>
      </x:c>
      <x:c r="C121" s="1407" t="str">
        <x:v>F:=IF(ISNUMBER($M12),$B12&amp;"|"&amp;ROUND($M12*1000000000000,0),"")</x:v>
      </x:c>
      <x:c r="D121" s="1407">
        <x:f>IFERROR(IF(_xlfn.ISFORMULA('Rights_Coverage_View'!O12),0,1),-1)</x:f>
        <x:v>0.0</x:v>
      </x:c>
    </x:row>
    <x:row r="122" ht="18" customHeight="1">
      <x:c r="A122" s="1407" t="str">
        <x:v>Rights_Coverage_View</x:v>
      </x:c>
      <x:c r="B122" s="1407" t="str">
        <x:v>P12</x:v>
      </x:c>
      <x:c r="C122" s="1407" t="str">
        <x:v>F:=IF(ISNUMBER($N12),$B12&amp;"|"&amp;ROUND($N12*1000000000000,0),"")</x:v>
      </x:c>
      <x:c r="D122" s="1407">
        <x:f>IFERROR(IF(_xlfn.ISFORMULA('Rights_Coverage_View'!P12),0,1),-1)</x:f>
        <x:v>0.0</x:v>
      </x:c>
    </x:row>
    <x:row r="123" ht="18" customHeight="1">
      <x:c r="A123" s="1407" t="str">
        <x:v>Rights_Coverage_View</x:v>
      </x:c>
      <x:c r="B123" s="1407" t="str">
        <x:v>F13</x:v>
      </x:c>
      <x:c r="C123" s="1407" t="str">
        <x:v>F:=INDEX(I_prop!$B$7:$H$13, MATCH($C13, I_prop!$A$7:$A$13,0), MATCH($D13, I_prop!$B$6:$H$6,0))</x:v>
      </x:c>
      <x:c r="D123" s="1407">
        <x:f>IFERROR(IF(_xlfn.ISFORMULA('Rights_Coverage_View'!F13),0,1),-1)</x:f>
        <x:v>0.0</x:v>
      </x:c>
    </x:row>
    <x:row r="124" ht="18" customHeight="1">
      <x:c r="A124" s="1407" t="str">
        <x:v>Rights_Coverage_View</x:v>
      </x:c>
      <x:c r="B124" s="1407" t="str">
        <x:v>G13</x:v>
      </x:c>
      <x:c r="C124" s="1407" t="str">
        <x:v>F:=INDEX(I_prop!$B$18:$H$24, MATCH($C13, I_prop!$A$18:$A$24,0), MATCH($D13, I_prop!$B$17:$H$17,0))</x:v>
      </x:c>
      <x:c r="D124" s="1407">
        <x:f>IFERROR(IF(_xlfn.ISFORMULA('Rights_Coverage_View'!G13),0,1),-1)</x:f>
        <x:v>0.0</x:v>
      </x:c>
    </x:row>
    <x:row r="125" ht="18" customHeight="1">
      <x:c r="A125" s="1407" t="str">
        <x:v>Rights_Coverage_View</x:v>
      </x:c>
      <x:c r="B125" s="1407" t="str">
        <x:v>H13</x:v>
      </x:c>
      <x:c r="C125" s="1407" t="str">
        <x:v>F:=IF(ISNUMBER($J13),$J13,IF($J13="INVALID_OVERRIDE","INVALID_OVERRIDE",IF($F13&lt;0,MAX(-1,'Subgroup_Overrides'!$B$7*$F13),$F13)))</x:v>
      </x:c>
      <x:c r="D125" s="1407">
        <x:f>IFERROR(IF(_xlfn.ISFORMULA('Rights_Coverage_View'!H13),0,1),-1)</x:f>
        <x:v>0.0</x:v>
      </x:c>
    </x:row>
    <x:row r="126" ht="18" customHeight="1">
      <x:c r="A126" s="1407" t="str">
        <x:v>Rights_Coverage_View</x:v>
      </x:c>
      <x:c r="B126" s="1407" t="str">
        <x:v>I13</x:v>
      </x:c>
      <x:c r="C126" s="1407" t="str">
        <x:v>F:=IF(ISNUMBER($K13),$K13,IF($K13="INVALID_OVERRIDE","INVALID_OVERRIDE",IF($G13&lt;0,MAX(-1,'Subgroup_Overrides'!$B$7*$G13),$G13)))</x:v>
      </x:c>
      <x:c r="D126" s="1407">
        <x:f>IFERROR(IF(_xlfn.ISFORMULA('Rights_Coverage_View'!I13),0,1),-1)</x:f>
        <x:v>0.0</x:v>
      </x:c>
    </x:row>
    <x:row r="127" ht="18" customHeight="1">
      <x:c r="A127" s="1407" t="str">
        <x:v>Rights_Coverage_View</x:v>
      </x:c>
      <x:c r="B127" s="1407" t="str">
        <x:v>J13</x:v>
      </x:c>
      <x:c r="C127" s="1407" t="str">
        <x:v>F:=IFERROR(IF(COUNTIF('Subgroup_Overrides'!$H$11:$H$100,"A|"&amp;$C13&amp;"|"&amp;$D13)=0,"",IF(AND(COUNTIF('Subgroup_Overrides'!$H$11:$H$100,"A|"&amp;$C13&amp;"|"&amp;$D13)=1,ISNUMBER(INDEX('Subgroup_Overrides'!$F$11:$F$100,MATCH("A|"&amp;$C13&amp;"|"&amp;$D13,'Subgroup_Overrides'!$H$11:$H$100,0))),NOT(ISBLANK(INDEX('Subgroup_Overrides'!$F$11:$F$100,MATCH("A|"&amp;$C13&amp;"|"&amp;$D13,'Subgroup_Overrides'!$H$11:$H$100,0)))),INDEX('Subgroup_Overrides'!$F$11:$F$100,MATCH("A|"&amp;$C13&amp;"|"&amp;$D13,'Subgroup_Overrides'!$H$11:$H$100,0))&gt;=-1,INDEX('Subgroup_Overrides'!$F$11:$F$100,MATCH("A|"&amp;$C13&amp;"|"&amp;$D13,'Subgroup_Overrides'!$H$11:$H$100,0))&lt;=1,LEN(TRIM(INDEX('Subgroup_Overrides'!$G$11:$G$100,MATCH("A|"&amp;$C13&amp;"|"&amp;$D13,'Subgroup_Overrides'!$H$11:$H$100,0))))&gt;0),INDEX('Subgroup_Overrides'!$F$11:$F$100,MATCH("A|"&amp;$C13&amp;"|"&amp;$D13,'Subgroup_Overrides'!$H$11:$H$100,0)),"INVALID_OVERRIDE")),"INVALID_OVERRIDE")</x:v>
      </x:c>
      <x:c r="D127" s="1407">
        <x:f>IFERROR(IF(_xlfn.ISFORMULA('Rights_Coverage_View'!J13),0,1),-1)</x:f>
        <x:v>0.0</x:v>
      </x:c>
    </x:row>
    <x:row r="128" ht="18" customHeight="1">
      <x:c r="A128" s="1407" t="str">
        <x:v>Rights_Coverage_View</x:v>
      </x:c>
      <x:c r="B128" s="1407" t="str">
        <x:v>K13</x:v>
      </x:c>
      <x:c r="C128" s="1407" t="str">
        <x:v>F:=IFERROR(IF(COUNTIF('Subgroup_Overrides'!$H$11:$H$100,"B|"&amp;$C13&amp;"|"&amp;$D13)=0,"",IF(AND(COUNTIF('Subgroup_Overrides'!$H$11:$H$100,"B|"&amp;$C13&amp;"|"&amp;$D13)=1,ISNUMBER(INDEX('Subgroup_Overrides'!$F$11:$F$100,MATCH("B|"&amp;$C13&amp;"|"&amp;$D13,'Subgroup_Overrides'!$H$11:$H$100,0))),NOT(ISBLANK(INDEX('Subgroup_Overrides'!$F$11:$F$100,MATCH("B|"&amp;$C13&amp;"|"&amp;$D13,'Subgroup_Overrides'!$H$11:$H$100,0)))),INDEX('Subgroup_Overrides'!$F$11:$F$100,MATCH("B|"&amp;$C13&amp;"|"&amp;$D13,'Subgroup_Overrides'!$H$11:$H$100,0))&gt;=-1,INDEX('Subgroup_Overrides'!$F$11:$F$100,MATCH("B|"&amp;$C13&amp;"|"&amp;$D13,'Subgroup_Overrides'!$H$11:$H$100,0))&lt;=1,LEN(TRIM(INDEX('Subgroup_Overrides'!$G$11:$G$100,MATCH("B|"&amp;$C13&amp;"|"&amp;$D13,'Subgroup_Overrides'!$H$11:$H$100,0))))&gt;0),INDEX('Subgroup_Overrides'!$F$11:$F$100,MATCH("B|"&amp;$C13&amp;"|"&amp;$D13,'Subgroup_Overrides'!$H$11:$H$100,0)),"INVALID_OVERRIDE")),"INVALID_OVERRIDE")</x:v>
      </x:c>
      <x:c r="D128" s="1407">
        <x:f>IFERROR(IF(_xlfn.ISFORMULA('Rights_Coverage_View'!K13),0,1),-1)</x:f>
        <x:v>0.0</x:v>
      </x:c>
    </x:row>
    <x:row r="129" ht="18" customHeight="1">
      <x:c r="A129" s="1407" t="str">
        <x:v>Rights_Coverage_View</x:v>
      </x:c>
      <x:c r="B129" s="1407" t="str">
        <x:v>L13</x:v>
      </x:c>
      <x:c r="C129" s="1407" t="str">
        <x:v>F:=TRIM(B13)</x:v>
      </x:c>
      <x:c r="D129" s="1407">
        <x:f>IFERROR(IF(_xlfn.ISFORMULA('Rights_Coverage_View'!L13),0,1),-1)</x:f>
        <x:v>0.0</x:v>
      </x:c>
    </x:row>
    <x:row r="130" ht="18" customHeight="1">
      <x:c r="A130" s="1407" t="str">
        <x:v>Rights_Coverage_View</x:v>
      </x:c>
      <x:c r="B130" s="1407" t="str">
        <x:v>M13</x:v>
      </x:c>
      <x:c r="C130" s="1407" t="str">
        <x:v>F:=IF(ISNUMBER($H13),$H13,"")</x:v>
      </x:c>
      <x:c r="D130" s="1407">
        <x:f>IFERROR(IF(_xlfn.ISFORMULA('Rights_Coverage_View'!M13),0,1),-1)</x:f>
        <x:v>0.0</x:v>
      </x:c>
    </x:row>
    <x:row r="131" ht="18" customHeight="1">
      <x:c r="A131" s="1407" t="str">
        <x:v>Rights_Coverage_View</x:v>
      </x:c>
      <x:c r="B131" s="1407" t="str">
        <x:v>N13</x:v>
      </x:c>
      <x:c r="C131" s="1407" t="str">
        <x:v>F:=IF(ISNUMBER($I13),$I13,"")</x:v>
      </x:c>
      <x:c r="D131" s="1407">
        <x:f>IFERROR(IF(_xlfn.ISFORMULA('Rights_Coverage_View'!N13),0,1),-1)</x:f>
        <x:v>0.0</x:v>
      </x:c>
    </x:row>
    <x:row r="132" ht="18" customHeight="1">
      <x:c r="A132" s="1407" t="str">
        <x:v>Rights_Coverage_View</x:v>
      </x:c>
      <x:c r="B132" s="1407" t="str">
        <x:v>O13</x:v>
      </x:c>
      <x:c r="C132" s="1407" t="str">
        <x:v>F:=IF(ISNUMBER($M13),$B13&amp;"|"&amp;ROUND($M13*1000000000000,0),"")</x:v>
      </x:c>
      <x:c r="D132" s="1407">
        <x:f>IFERROR(IF(_xlfn.ISFORMULA('Rights_Coverage_View'!O13),0,1),-1)</x:f>
        <x:v>0.0</x:v>
      </x:c>
    </x:row>
    <x:row r="133" ht="18" customHeight="1">
      <x:c r="A133" s="1407" t="str">
        <x:v>Rights_Coverage_View</x:v>
      </x:c>
      <x:c r="B133" s="1407" t="str">
        <x:v>P13</x:v>
      </x:c>
      <x:c r="C133" s="1407" t="str">
        <x:v>F:=IF(ISNUMBER($N13),$B13&amp;"|"&amp;ROUND($N13*1000000000000,0),"")</x:v>
      </x:c>
      <x:c r="D133" s="1407">
        <x:f>IFERROR(IF(_xlfn.ISFORMULA('Rights_Coverage_View'!P13),0,1),-1)</x:f>
        <x:v>0.0</x:v>
      </x:c>
    </x:row>
    <x:row r="134" ht="18" customHeight="1">
      <x:c r="A134" s="1407" t="str">
        <x:v>Rights_Coverage_View</x:v>
      </x:c>
      <x:c r="B134" s="1407" t="str">
        <x:v>F14</x:v>
      </x:c>
      <x:c r="C134" s="1407" t="str">
        <x:v>F:=INDEX(I_prop!$B$7:$H$13, MATCH($C14, I_prop!$A$7:$A$13,0), MATCH($D14, I_prop!$B$6:$H$6,0))</x:v>
      </x:c>
      <x:c r="D134" s="1407">
        <x:f>IFERROR(IF(_xlfn.ISFORMULA('Rights_Coverage_View'!F14),0,1),-1)</x:f>
        <x:v>0.0</x:v>
      </x:c>
    </x:row>
    <x:row r="135" ht="18" customHeight="1">
      <x:c r="A135" s="1407" t="str">
        <x:v>Rights_Coverage_View</x:v>
      </x:c>
      <x:c r="B135" s="1407" t="str">
        <x:v>G14</x:v>
      </x:c>
      <x:c r="C135" s="1407" t="str">
        <x:v>F:=INDEX(I_prop!$B$18:$H$24, MATCH($C14, I_prop!$A$18:$A$24,0), MATCH($D14, I_prop!$B$17:$H$17,0))</x:v>
      </x:c>
      <x:c r="D135" s="1407">
        <x:f>IFERROR(IF(_xlfn.ISFORMULA('Rights_Coverage_View'!G14),0,1),-1)</x:f>
        <x:v>0.0</x:v>
      </x:c>
    </x:row>
    <x:row r="136" ht="18" customHeight="1">
      <x:c r="A136" s="1407" t="str">
        <x:v>Rights_Coverage_View</x:v>
      </x:c>
      <x:c r="B136" s="1407" t="str">
        <x:v>H14</x:v>
      </x:c>
      <x:c r="C136" s="1407" t="str">
        <x:v>F:=IF(ISNUMBER($J14),$J14,IF($J14="INVALID_OVERRIDE","INVALID_OVERRIDE",IF($F14&lt;0,MAX(-1,'Subgroup_Overrides'!$B$7*$F14),$F14)))</x:v>
      </x:c>
      <x:c r="D136" s="1407">
        <x:f>IFERROR(IF(_xlfn.ISFORMULA('Rights_Coverage_View'!H14),0,1),-1)</x:f>
        <x:v>0.0</x:v>
      </x:c>
    </x:row>
    <x:row r="137" ht="18" customHeight="1">
      <x:c r="A137" s="1407" t="str">
        <x:v>Rights_Coverage_View</x:v>
      </x:c>
      <x:c r="B137" s="1407" t="str">
        <x:v>I14</x:v>
      </x:c>
      <x:c r="C137" s="1407" t="str">
        <x:v>F:=IF(ISNUMBER($K14),$K14,IF($K14="INVALID_OVERRIDE","INVALID_OVERRIDE",IF($G14&lt;0,MAX(-1,'Subgroup_Overrides'!$B$7*$G14),$G14)))</x:v>
      </x:c>
      <x:c r="D137" s="1407">
        <x:f>IFERROR(IF(_xlfn.ISFORMULA('Rights_Coverage_View'!I14),0,1),-1)</x:f>
        <x:v>0.0</x:v>
      </x:c>
    </x:row>
    <x:row r="138" ht="18" customHeight="1">
      <x:c r="A138" s="1407" t="str">
        <x:v>Rights_Coverage_View</x:v>
      </x:c>
      <x:c r="B138" s="1407" t="str">
        <x:v>J14</x:v>
      </x:c>
      <x:c r="C138" s="1407" t="str">
        <x:v>F:=IFERROR(IF(COUNTIF('Subgroup_Overrides'!$H$11:$H$100,"A|"&amp;$C14&amp;"|"&amp;$D14)=0,"",IF(AND(COUNTIF('Subgroup_Overrides'!$H$11:$H$100,"A|"&amp;$C14&amp;"|"&amp;$D14)=1,ISNUMBER(INDEX('Subgroup_Overrides'!$F$11:$F$100,MATCH("A|"&amp;$C14&amp;"|"&amp;$D14,'Subgroup_Overrides'!$H$11:$H$100,0))),NOT(ISBLANK(INDEX('Subgroup_Overrides'!$F$11:$F$100,MATCH("A|"&amp;$C14&amp;"|"&amp;$D14,'Subgroup_Overrides'!$H$11:$H$100,0)))),INDEX('Subgroup_Overrides'!$F$11:$F$100,MATCH("A|"&amp;$C14&amp;"|"&amp;$D14,'Subgroup_Overrides'!$H$11:$H$100,0))&gt;=-1,INDEX('Subgroup_Overrides'!$F$11:$F$100,MATCH("A|"&amp;$C14&amp;"|"&amp;$D14,'Subgroup_Overrides'!$H$11:$H$100,0))&lt;=1,LEN(TRIM(INDEX('Subgroup_Overrides'!$G$11:$G$100,MATCH("A|"&amp;$C14&amp;"|"&amp;$D14,'Subgroup_Overrides'!$H$11:$H$100,0))))&gt;0),INDEX('Subgroup_Overrides'!$F$11:$F$100,MATCH("A|"&amp;$C14&amp;"|"&amp;$D14,'Subgroup_Overrides'!$H$11:$H$100,0)),"INVALID_OVERRIDE")),"INVALID_OVERRIDE")</x:v>
      </x:c>
      <x:c r="D138" s="1407">
        <x:f>IFERROR(IF(_xlfn.ISFORMULA('Rights_Coverage_View'!J14),0,1),-1)</x:f>
        <x:v>0.0</x:v>
      </x:c>
    </x:row>
    <x:row r="139" ht="18" customHeight="1">
      <x:c r="A139" s="1407" t="str">
        <x:v>Rights_Coverage_View</x:v>
      </x:c>
      <x:c r="B139" s="1407" t="str">
        <x:v>K14</x:v>
      </x:c>
      <x:c r="C139" s="1407" t="str">
        <x:v>F:=IFERROR(IF(COUNTIF('Subgroup_Overrides'!$H$11:$H$100,"B|"&amp;$C14&amp;"|"&amp;$D14)=0,"",IF(AND(COUNTIF('Subgroup_Overrides'!$H$11:$H$100,"B|"&amp;$C14&amp;"|"&amp;$D14)=1,ISNUMBER(INDEX('Subgroup_Overrides'!$F$11:$F$100,MATCH("B|"&amp;$C14&amp;"|"&amp;$D14,'Subgroup_Overrides'!$H$11:$H$100,0))),NOT(ISBLANK(INDEX('Subgroup_Overrides'!$F$11:$F$100,MATCH("B|"&amp;$C14&amp;"|"&amp;$D14,'Subgroup_Overrides'!$H$11:$H$100,0)))),INDEX('Subgroup_Overrides'!$F$11:$F$100,MATCH("B|"&amp;$C14&amp;"|"&amp;$D14,'Subgroup_Overrides'!$H$11:$H$100,0))&gt;=-1,INDEX('Subgroup_Overrides'!$F$11:$F$100,MATCH("B|"&amp;$C14&amp;"|"&amp;$D14,'Subgroup_Overrides'!$H$11:$H$100,0))&lt;=1,LEN(TRIM(INDEX('Subgroup_Overrides'!$G$11:$G$100,MATCH("B|"&amp;$C14&amp;"|"&amp;$D14,'Subgroup_Overrides'!$H$11:$H$100,0))))&gt;0),INDEX('Subgroup_Overrides'!$F$11:$F$100,MATCH("B|"&amp;$C14&amp;"|"&amp;$D14,'Subgroup_Overrides'!$H$11:$H$100,0)),"INVALID_OVERRIDE")),"INVALID_OVERRIDE")</x:v>
      </x:c>
      <x:c r="D139" s="1407">
        <x:f>IFERROR(IF(_xlfn.ISFORMULA('Rights_Coverage_View'!K14),0,1),-1)</x:f>
        <x:v>0.0</x:v>
      </x:c>
    </x:row>
    <x:row r="140" ht="18" customHeight="1">
      <x:c r="A140" s="1407" t="str">
        <x:v>Rights_Coverage_View</x:v>
      </x:c>
      <x:c r="B140" s="1407" t="str">
        <x:v>L14</x:v>
      </x:c>
      <x:c r="C140" s="1407" t="str">
        <x:v>F:=TRIM(B14)</x:v>
      </x:c>
      <x:c r="D140" s="1407">
        <x:f>IFERROR(IF(_xlfn.ISFORMULA('Rights_Coverage_View'!L14),0,1),-1)</x:f>
        <x:v>0.0</x:v>
      </x:c>
    </x:row>
    <x:row r="141" ht="18" customHeight="1">
      <x:c r="A141" s="1407" t="str">
        <x:v>Rights_Coverage_View</x:v>
      </x:c>
      <x:c r="B141" s="1407" t="str">
        <x:v>M14</x:v>
      </x:c>
      <x:c r="C141" s="1407" t="str">
        <x:v>F:=IF(ISNUMBER($H14),$H14,"")</x:v>
      </x:c>
      <x:c r="D141" s="1407">
        <x:f>IFERROR(IF(_xlfn.ISFORMULA('Rights_Coverage_View'!M14),0,1),-1)</x:f>
        <x:v>0.0</x:v>
      </x:c>
    </x:row>
    <x:row r="142" ht="18" customHeight="1">
      <x:c r="A142" s="1407" t="str">
        <x:v>Rights_Coverage_View</x:v>
      </x:c>
      <x:c r="B142" s="1407" t="str">
        <x:v>N14</x:v>
      </x:c>
      <x:c r="C142" s="1407" t="str">
        <x:v>F:=IF(ISNUMBER($I14),$I14,"")</x:v>
      </x:c>
      <x:c r="D142" s="1407">
        <x:f>IFERROR(IF(_xlfn.ISFORMULA('Rights_Coverage_View'!N14),0,1),-1)</x:f>
        <x:v>0.0</x:v>
      </x:c>
    </x:row>
    <x:row r="143" ht="18" customHeight="1">
      <x:c r="A143" s="1407" t="str">
        <x:v>Rights_Coverage_View</x:v>
      </x:c>
      <x:c r="B143" s="1407" t="str">
        <x:v>O14</x:v>
      </x:c>
      <x:c r="C143" s="1407" t="str">
        <x:v>F:=IF(ISNUMBER($M14),$B14&amp;"|"&amp;ROUND($M14*1000000000000,0),"")</x:v>
      </x:c>
      <x:c r="D143" s="1407">
        <x:f>IFERROR(IF(_xlfn.ISFORMULA('Rights_Coverage_View'!O14),0,1),-1)</x:f>
        <x:v>0.0</x:v>
      </x:c>
    </x:row>
    <x:row r="144" ht="18" customHeight="1">
      <x:c r="A144" s="1407" t="str">
        <x:v>Rights_Coverage_View</x:v>
      </x:c>
      <x:c r="B144" s="1407" t="str">
        <x:v>P14</x:v>
      </x:c>
      <x:c r="C144" s="1407" t="str">
        <x:v>F:=IF(ISNUMBER($N14),$B14&amp;"|"&amp;ROUND($N14*1000000000000,0),"")</x:v>
      </x:c>
      <x:c r="D144" s="1407">
        <x:f>IFERROR(IF(_xlfn.ISFORMULA('Rights_Coverage_View'!P14),0,1),-1)</x:f>
        <x:v>0.0</x:v>
      </x:c>
    </x:row>
    <x:row r="145" ht="18" customHeight="1">
      <x:c r="A145" s="1407" t="str">
        <x:v>Rights_Coverage_View</x:v>
      </x:c>
      <x:c r="B145" s="1407" t="str">
        <x:v>F15</x:v>
      </x:c>
      <x:c r="C145" s="1407" t="str">
        <x:v>F:=INDEX(I_prop!$B$7:$H$13, MATCH($C15, I_prop!$A$7:$A$13,0), MATCH($D15, I_prop!$B$6:$H$6,0))</x:v>
      </x:c>
      <x:c r="D145" s="1407">
        <x:f>IFERROR(IF(_xlfn.ISFORMULA('Rights_Coverage_View'!F15),0,1),-1)</x:f>
        <x:v>0.0</x:v>
      </x:c>
    </x:row>
    <x:row r="146" ht="18" customHeight="1">
      <x:c r="A146" s="1407" t="str">
        <x:v>Rights_Coverage_View</x:v>
      </x:c>
      <x:c r="B146" s="1407" t="str">
        <x:v>G15</x:v>
      </x:c>
      <x:c r="C146" s="1407" t="str">
        <x:v>F:=INDEX(I_prop!$B$18:$H$24, MATCH($C15, I_prop!$A$18:$A$24,0), MATCH($D15, I_prop!$B$17:$H$17,0))</x:v>
      </x:c>
      <x:c r="D146" s="1407">
        <x:f>IFERROR(IF(_xlfn.ISFORMULA('Rights_Coverage_View'!G15),0,1),-1)</x:f>
        <x:v>0.0</x:v>
      </x:c>
    </x:row>
    <x:row r="147" ht="18" customHeight="1">
      <x:c r="A147" s="1407" t="str">
        <x:v>Rights_Coverage_View</x:v>
      </x:c>
      <x:c r="B147" s="1407" t="str">
        <x:v>H15</x:v>
      </x:c>
      <x:c r="C147" s="1407" t="str">
        <x:v>F:=IF(ISNUMBER($J15),$J15,IF($J15="INVALID_OVERRIDE","INVALID_OVERRIDE",IF($F15&lt;0,MAX(-1,'Subgroup_Overrides'!$B$7*$F15),$F15)))</x:v>
      </x:c>
      <x:c r="D147" s="1407">
        <x:f>IFERROR(IF(_xlfn.ISFORMULA('Rights_Coverage_View'!H15),0,1),-1)</x:f>
        <x:v>0.0</x:v>
      </x:c>
    </x:row>
    <x:row r="148" ht="18" customHeight="1">
      <x:c r="A148" s="1407" t="str">
        <x:v>Rights_Coverage_View</x:v>
      </x:c>
      <x:c r="B148" s="1407" t="str">
        <x:v>I15</x:v>
      </x:c>
      <x:c r="C148" s="1407" t="str">
        <x:v>F:=IF(ISNUMBER($K15),$K15,IF($K15="INVALID_OVERRIDE","INVALID_OVERRIDE",IF($G15&lt;0,MAX(-1,'Subgroup_Overrides'!$B$7*$G15),$G15)))</x:v>
      </x:c>
      <x:c r="D148" s="1407">
        <x:f>IFERROR(IF(_xlfn.ISFORMULA('Rights_Coverage_View'!I15),0,1),-1)</x:f>
        <x:v>0.0</x:v>
      </x:c>
    </x:row>
    <x:row r="149" ht="18" customHeight="1">
      <x:c r="A149" s="1407" t="str">
        <x:v>Rights_Coverage_View</x:v>
      </x:c>
      <x:c r="B149" s="1407" t="str">
        <x:v>J15</x:v>
      </x:c>
      <x:c r="C149" s="1407" t="str">
        <x:v>F:=IFERROR(IF(COUNTIF('Subgroup_Overrides'!$H$11:$H$100,"A|"&amp;$C15&amp;"|"&amp;$D15)=0,"",IF(AND(COUNTIF('Subgroup_Overrides'!$H$11:$H$100,"A|"&amp;$C15&amp;"|"&amp;$D15)=1,ISNUMBER(INDEX('Subgroup_Overrides'!$F$11:$F$100,MATCH("A|"&amp;$C15&amp;"|"&amp;$D15,'Subgroup_Overrides'!$H$11:$H$100,0))),NOT(ISBLANK(INDEX('Subgroup_Overrides'!$F$11:$F$100,MATCH("A|"&amp;$C15&amp;"|"&amp;$D15,'Subgroup_Overrides'!$H$11:$H$100,0)))),INDEX('Subgroup_Overrides'!$F$11:$F$100,MATCH("A|"&amp;$C15&amp;"|"&amp;$D15,'Subgroup_Overrides'!$H$11:$H$100,0))&gt;=-1,INDEX('Subgroup_Overrides'!$F$11:$F$100,MATCH("A|"&amp;$C15&amp;"|"&amp;$D15,'Subgroup_Overrides'!$H$11:$H$100,0))&lt;=1,LEN(TRIM(INDEX('Subgroup_Overrides'!$G$11:$G$100,MATCH("A|"&amp;$C15&amp;"|"&amp;$D15,'Subgroup_Overrides'!$H$11:$H$100,0))))&gt;0),INDEX('Subgroup_Overrides'!$F$11:$F$100,MATCH("A|"&amp;$C15&amp;"|"&amp;$D15,'Subgroup_Overrides'!$H$11:$H$100,0)),"INVALID_OVERRIDE")),"INVALID_OVERRIDE")</x:v>
      </x:c>
      <x:c r="D149" s="1407">
        <x:f>IFERROR(IF(_xlfn.ISFORMULA('Rights_Coverage_View'!J15),0,1),-1)</x:f>
        <x:v>0.0</x:v>
      </x:c>
    </x:row>
    <x:row r="150" ht="18" customHeight="1">
      <x:c r="A150" s="1407" t="str">
        <x:v>Rights_Coverage_View</x:v>
      </x:c>
      <x:c r="B150" s="1407" t="str">
        <x:v>K15</x:v>
      </x:c>
      <x:c r="C150" s="1407" t="str">
        <x:v>F:=IFERROR(IF(COUNTIF('Subgroup_Overrides'!$H$11:$H$100,"B|"&amp;$C15&amp;"|"&amp;$D15)=0,"",IF(AND(COUNTIF('Subgroup_Overrides'!$H$11:$H$100,"B|"&amp;$C15&amp;"|"&amp;$D15)=1,ISNUMBER(INDEX('Subgroup_Overrides'!$F$11:$F$100,MATCH("B|"&amp;$C15&amp;"|"&amp;$D15,'Subgroup_Overrides'!$H$11:$H$100,0))),NOT(ISBLANK(INDEX('Subgroup_Overrides'!$F$11:$F$100,MATCH("B|"&amp;$C15&amp;"|"&amp;$D15,'Subgroup_Overrides'!$H$11:$H$100,0)))),INDEX('Subgroup_Overrides'!$F$11:$F$100,MATCH("B|"&amp;$C15&amp;"|"&amp;$D15,'Subgroup_Overrides'!$H$11:$H$100,0))&gt;=-1,INDEX('Subgroup_Overrides'!$F$11:$F$100,MATCH("B|"&amp;$C15&amp;"|"&amp;$D15,'Subgroup_Overrides'!$H$11:$H$100,0))&lt;=1,LEN(TRIM(INDEX('Subgroup_Overrides'!$G$11:$G$100,MATCH("B|"&amp;$C15&amp;"|"&amp;$D15,'Subgroup_Overrides'!$H$11:$H$100,0))))&gt;0),INDEX('Subgroup_Overrides'!$F$11:$F$100,MATCH("B|"&amp;$C15&amp;"|"&amp;$D15,'Subgroup_Overrides'!$H$11:$H$100,0)),"INVALID_OVERRIDE")),"INVALID_OVERRIDE")</x:v>
      </x:c>
      <x:c r="D150" s="1407">
        <x:f>IFERROR(IF(_xlfn.ISFORMULA('Rights_Coverage_View'!K15),0,1),-1)</x:f>
        <x:v>0.0</x:v>
      </x:c>
    </x:row>
    <x:row r="151" ht="18" customHeight="1">
      <x:c r="A151" s="1407" t="str">
        <x:v>Rights_Coverage_View</x:v>
      </x:c>
      <x:c r="B151" s="1407" t="str">
        <x:v>L15</x:v>
      </x:c>
      <x:c r="C151" s="1407" t="str">
        <x:v>F:=TRIM(B15)</x:v>
      </x:c>
      <x:c r="D151" s="1407">
        <x:f>IFERROR(IF(_xlfn.ISFORMULA('Rights_Coverage_View'!L15),0,1),-1)</x:f>
        <x:v>0.0</x:v>
      </x:c>
    </x:row>
    <x:row r="152" ht="18" customHeight="1">
      <x:c r="A152" s="1407" t="str">
        <x:v>Rights_Coverage_View</x:v>
      </x:c>
      <x:c r="B152" s="1407" t="str">
        <x:v>M15</x:v>
      </x:c>
      <x:c r="C152" s="1407" t="str">
        <x:v>F:=IF(ISNUMBER($H15),$H15,"")</x:v>
      </x:c>
      <x:c r="D152" s="1407">
        <x:f>IFERROR(IF(_xlfn.ISFORMULA('Rights_Coverage_View'!M15),0,1),-1)</x:f>
        <x:v>0.0</x:v>
      </x:c>
    </x:row>
    <x:row r="153" ht="18" customHeight="1">
      <x:c r="A153" s="1407" t="str">
        <x:v>Rights_Coverage_View</x:v>
      </x:c>
      <x:c r="B153" s="1407" t="str">
        <x:v>N15</x:v>
      </x:c>
      <x:c r="C153" s="1407" t="str">
        <x:v>F:=IF(ISNUMBER($I15),$I15,"")</x:v>
      </x:c>
      <x:c r="D153" s="1407">
        <x:f>IFERROR(IF(_xlfn.ISFORMULA('Rights_Coverage_View'!N15),0,1),-1)</x:f>
        <x:v>0.0</x:v>
      </x:c>
    </x:row>
    <x:row r="154" ht="18" customHeight="1">
      <x:c r="A154" s="1407" t="str">
        <x:v>Rights_Coverage_View</x:v>
      </x:c>
      <x:c r="B154" s="1407" t="str">
        <x:v>O15</x:v>
      </x:c>
      <x:c r="C154" s="1407" t="str">
        <x:v>F:=IF(ISNUMBER($M15),$B15&amp;"|"&amp;ROUND($M15*1000000000000,0),"")</x:v>
      </x:c>
      <x:c r="D154" s="1407">
        <x:f>IFERROR(IF(_xlfn.ISFORMULA('Rights_Coverage_View'!O15),0,1),-1)</x:f>
        <x:v>0.0</x:v>
      </x:c>
    </x:row>
    <x:row r="155" ht="18" customHeight="1">
      <x:c r="A155" s="1407" t="str">
        <x:v>Rights_Coverage_View</x:v>
      </x:c>
      <x:c r="B155" s="1407" t="str">
        <x:v>P15</x:v>
      </x:c>
      <x:c r="C155" s="1407" t="str">
        <x:v>F:=IF(ISNUMBER($N15),$B15&amp;"|"&amp;ROUND($N15*1000000000000,0),"")</x:v>
      </x:c>
      <x:c r="D155" s="1407">
        <x:f>IFERROR(IF(_xlfn.ISFORMULA('Rights_Coverage_View'!P15),0,1),-1)</x:f>
        <x:v>0.0</x:v>
      </x:c>
    </x:row>
    <x:row r="156" ht="18" customHeight="1">
      <x:c r="A156" s="1407" t="str">
        <x:v>Rights_Coverage_View</x:v>
      </x:c>
      <x:c r="B156" s="1407" t="str">
        <x:v>F16</x:v>
      </x:c>
      <x:c r="C156" s="1407" t="str">
        <x:v>F:=INDEX(I_prop!$B$7:$H$13, MATCH($C16, I_prop!$A$7:$A$13,0), MATCH($D16, I_prop!$B$6:$H$6,0))</x:v>
      </x:c>
      <x:c r="D156" s="1407">
        <x:f>IFERROR(IF(_xlfn.ISFORMULA('Rights_Coverage_View'!F16),0,1),-1)</x:f>
        <x:v>0.0</x:v>
      </x:c>
    </x:row>
    <x:row r="157" ht="18" customHeight="1">
      <x:c r="A157" s="1407" t="str">
        <x:v>Rights_Coverage_View</x:v>
      </x:c>
      <x:c r="B157" s="1407" t="str">
        <x:v>G16</x:v>
      </x:c>
      <x:c r="C157" s="1407" t="str">
        <x:v>F:=INDEX(I_prop!$B$18:$H$24, MATCH($C16, I_prop!$A$18:$A$24,0), MATCH($D16, I_prop!$B$17:$H$17,0))</x:v>
      </x:c>
      <x:c r="D157" s="1407">
        <x:f>IFERROR(IF(_xlfn.ISFORMULA('Rights_Coverage_View'!G16),0,1),-1)</x:f>
        <x:v>0.0</x:v>
      </x:c>
    </x:row>
    <x:row r="158" ht="18" customHeight="1">
      <x:c r="A158" s="1407" t="str">
        <x:v>Rights_Coverage_View</x:v>
      </x:c>
      <x:c r="B158" s="1407" t="str">
        <x:v>H16</x:v>
      </x:c>
      <x:c r="C158" s="1407" t="str">
        <x:v>F:=IF(ISNUMBER($J16),$J16,IF($J16="INVALID_OVERRIDE","INVALID_OVERRIDE",IF($F16&lt;0,MAX(-1,'Subgroup_Overrides'!$B$7*$F16),$F16)))</x:v>
      </x:c>
      <x:c r="D158" s="1407">
        <x:f>IFERROR(IF(_xlfn.ISFORMULA('Rights_Coverage_View'!H16),0,1),-1)</x:f>
        <x:v>0.0</x:v>
      </x:c>
    </x:row>
    <x:row r="159" ht="18" customHeight="1">
      <x:c r="A159" s="1407" t="str">
        <x:v>Rights_Coverage_View</x:v>
      </x:c>
      <x:c r="B159" s="1407" t="str">
        <x:v>I16</x:v>
      </x:c>
      <x:c r="C159" s="1407" t="str">
        <x:v>F:=IF(ISNUMBER($K16),$K16,IF($K16="INVALID_OVERRIDE","INVALID_OVERRIDE",IF($G16&lt;0,MAX(-1,'Subgroup_Overrides'!$B$7*$G16),$G16)))</x:v>
      </x:c>
      <x:c r="D159" s="1407">
        <x:f>IFERROR(IF(_xlfn.ISFORMULA('Rights_Coverage_View'!I16),0,1),-1)</x:f>
        <x:v>0.0</x:v>
      </x:c>
    </x:row>
    <x:row r="160" ht="18" customHeight="1">
      <x:c r="A160" s="1407" t="str">
        <x:v>Rights_Coverage_View</x:v>
      </x:c>
      <x:c r="B160" s="1407" t="str">
        <x:v>J16</x:v>
      </x:c>
      <x:c r="C160" s="1407" t="str">
        <x:v>F:=IFERROR(IF(COUNTIF('Subgroup_Overrides'!$H$11:$H$100,"A|"&amp;$C16&amp;"|"&amp;$D16)=0,"",IF(AND(COUNTIF('Subgroup_Overrides'!$H$11:$H$100,"A|"&amp;$C16&amp;"|"&amp;$D16)=1,ISNUMBER(INDEX('Subgroup_Overrides'!$F$11:$F$100,MATCH("A|"&amp;$C16&amp;"|"&amp;$D16,'Subgroup_Overrides'!$H$11:$H$100,0))),NOT(ISBLANK(INDEX('Subgroup_Overrides'!$F$11:$F$100,MATCH("A|"&amp;$C16&amp;"|"&amp;$D16,'Subgroup_Overrides'!$H$11:$H$100,0)))),INDEX('Subgroup_Overrides'!$F$11:$F$100,MATCH("A|"&amp;$C16&amp;"|"&amp;$D16,'Subgroup_Overrides'!$H$11:$H$100,0))&gt;=-1,INDEX('Subgroup_Overrides'!$F$11:$F$100,MATCH("A|"&amp;$C16&amp;"|"&amp;$D16,'Subgroup_Overrides'!$H$11:$H$100,0))&lt;=1,LEN(TRIM(INDEX('Subgroup_Overrides'!$G$11:$G$100,MATCH("A|"&amp;$C16&amp;"|"&amp;$D16,'Subgroup_Overrides'!$H$11:$H$100,0))))&gt;0),INDEX('Subgroup_Overrides'!$F$11:$F$100,MATCH("A|"&amp;$C16&amp;"|"&amp;$D16,'Subgroup_Overrides'!$H$11:$H$100,0)),"INVALID_OVERRIDE")),"INVALID_OVERRIDE")</x:v>
      </x:c>
      <x:c r="D160" s="1407">
        <x:f>IFERROR(IF(_xlfn.ISFORMULA('Rights_Coverage_View'!J16),0,1),-1)</x:f>
        <x:v>0.0</x:v>
      </x:c>
    </x:row>
    <x:row r="161" ht="18" customHeight="1">
      <x:c r="A161" s="1407" t="str">
        <x:v>Rights_Coverage_View</x:v>
      </x:c>
      <x:c r="B161" s="1407" t="str">
        <x:v>K16</x:v>
      </x:c>
      <x:c r="C161" s="1407" t="str">
        <x:v>F:=IFERROR(IF(COUNTIF('Subgroup_Overrides'!$H$11:$H$100,"B|"&amp;$C16&amp;"|"&amp;$D16)=0,"",IF(AND(COUNTIF('Subgroup_Overrides'!$H$11:$H$100,"B|"&amp;$C16&amp;"|"&amp;$D16)=1,ISNUMBER(INDEX('Subgroup_Overrides'!$F$11:$F$100,MATCH("B|"&amp;$C16&amp;"|"&amp;$D16,'Subgroup_Overrides'!$H$11:$H$100,0))),NOT(ISBLANK(INDEX('Subgroup_Overrides'!$F$11:$F$100,MATCH("B|"&amp;$C16&amp;"|"&amp;$D16,'Subgroup_Overrides'!$H$11:$H$100,0)))),INDEX('Subgroup_Overrides'!$F$11:$F$100,MATCH("B|"&amp;$C16&amp;"|"&amp;$D16,'Subgroup_Overrides'!$H$11:$H$100,0))&gt;=-1,INDEX('Subgroup_Overrides'!$F$11:$F$100,MATCH("B|"&amp;$C16&amp;"|"&amp;$D16,'Subgroup_Overrides'!$H$11:$H$100,0))&lt;=1,LEN(TRIM(INDEX('Subgroup_Overrides'!$G$11:$G$100,MATCH("B|"&amp;$C16&amp;"|"&amp;$D16,'Subgroup_Overrides'!$H$11:$H$100,0))))&gt;0),INDEX('Subgroup_Overrides'!$F$11:$F$100,MATCH("B|"&amp;$C16&amp;"|"&amp;$D16,'Subgroup_Overrides'!$H$11:$H$100,0)),"INVALID_OVERRIDE")),"INVALID_OVERRIDE")</x:v>
      </x:c>
      <x:c r="D161" s="1407">
        <x:f>IFERROR(IF(_xlfn.ISFORMULA('Rights_Coverage_View'!K16),0,1),-1)</x:f>
        <x:v>0.0</x:v>
      </x:c>
    </x:row>
    <x:row r="162" ht="18" customHeight="1">
      <x:c r="A162" s="1407" t="str">
        <x:v>Rights_Coverage_View</x:v>
      </x:c>
      <x:c r="B162" s="1407" t="str">
        <x:v>L16</x:v>
      </x:c>
      <x:c r="C162" s="1407" t="str">
        <x:v>F:=TRIM(B16)</x:v>
      </x:c>
      <x:c r="D162" s="1407">
        <x:f>IFERROR(IF(_xlfn.ISFORMULA('Rights_Coverage_View'!L16),0,1),-1)</x:f>
        <x:v>0.0</x:v>
      </x:c>
    </x:row>
    <x:row r="163" ht="18" customHeight="1">
      <x:c r="A163" s="1407" t="str">
        <x:v>Rights_Coverage_View</x:v>
      </x:c>
      <x:c r="B163" s="1407" t="str">
        <x:v>M16</x:v>
      </x:c>
      <x:c r="C163" s="1407" t="str">
        <x:v>F:=IF(ISNUMBER($H16),$H16,"")</x:v>
      </x:c>
      <x:c r="D163" s="1407">
        <x:f>IFERROR(IF(_xlfn.ISFORMULA('Rights_Coverage_View'!M16),0,1),-1)</x:f>
        <x:v>0.0</x:v>
      </x:c>
    </x:row>
    <x:row r="164" ht="18" customHeight="1">
      <x:c r="A164" s="1407" t="str">
        <x:v>Rights_Coverage_View</x:v>
      </x:c>
      <x:c r="B164" s="1407" t="str">
        <x:v>N16</x:v>
      </x:c>
      <x:c r="C164" s="1407" t="str">
        <x:v>F:=IF(ISNUMBER($I16),$I16,"")</x:v>
      </x:c>
      <x:c r="D164" s="1407">
        <x:f>IFERROR(IF(_xlfn.ISFORMULA('Rights_Coverage_View'!N16),0,1),-1)</x:f>
        <x:v>0.0</x:v>
      </x:c>
    </x:row>
    <x:row r="165" ht="18" customHeight="1">
      <x:c r="A165" s="1407" t="str">
        <x:v>Rights_Coverage_View</x:v>
      </x:c>
      <x:c r="B165" s="1407" t="str">
        <x:v>O16</x:v>
      </x:c>
      <x:c r="C165" s="1407" t="str">
        <x:v>F:=IF(ISNUMBER($M16),$B16&amp;"|"&amp;ROUND($M16*1000000000000,0),"")</x:v>
      </x:c>
      <x:c r="D165" s="1407">
        <x:f>IFERROR(IF(_xlfn.ISFORMULA('Rights_Coverage_View'!O16),0,1),-1)</x:f>
        <x:v>0.0</x:v>
      </x:c>
    </x:row>
    <x:row r="166" ht="18" customHeight="1">
      <x:c r="A166" s="1407" t="str">
        <x:v>Rights_Coverage_View</x:v>
      </x:c>
      <x:c r="B166" s="1407" t="str">
        <x:v>P16</x:v>
      </x:c>
      <x:c r="C166" s="1407" t="str">
        <x:v>F:=IF(ISNUMBER($N16),$B16&amp;"|"&amp;ROUND($N16*1000000000000,0),"")</x:v>
      </x:c>
      <x:c r="D166" s="1407">
        <x:f>IFERROR(IF(_xlfn.ISFORMULA('Rights_Coverage_View'!P16),0,1),-1)</x:f>
        <x:v>0.0</x:v>
      </x:c>
    </x:row>
    <x:row r="167" ht="18" customHeight="1">
      <x:c r="A167" s="1407" t="str">
        <x:v>Rights_Coverage_View</x:v>
      </x:c>
      <x:c r="B167" s="1407" t="str">
        <x:v>F17</x:v>
      </x:c>
      <x:c r="C167" s="1407" t="str">
        <x:v>F:=INDEX(I_prop!$B$7:$H$13, MATCH($C17, I_prop!$A$7:$A$13,0), MATCH($D17, I_prop!$B$6:$H$6,0))</x:v>
      </x:c>
      <x:c r="D167" s="1407">
        <x:f>IFERROR(IF(_xlfn.ISFORMULA('Rights_Coverage_View'!F17),0,1),-1)</x:f>
        <x:v>0.0</x:v>
      </x:c>
    </x:row>
    <x:row r="168" ht="18" customHeight="1">
      <x:c r="A168" s="1407" t="str">
        <x:v>Rights_Coverage_View</x:v>
      </x:c>
      <x:c r="B168" s="1407" t="str">
        <x:v>G17</x:v>
      </x:c>
      <x:c r="C168" s="1407" t="str">
        <x:v>F:=INDEX(I_prop!$B$18:$H$24, MATCH($C17, I_prop!$A$18:$A$24,0), MATCH($D17, I_prop!$B$17:$H$17,0))</x:v>
      </x:c>
      <x:c r="D168" s="1407">
        <x:f>IFERROR(IF(_xlfn.ISFORMULA('Rights_Coverage_View'!G17),0,1),-1)</x:f>
        <x:v>0.0</x:v>
      </x:c>
    </x:row>
    <x:row r="169" ht="18" customHeight="1">
      <x:c r="A169" s="1407" t="str">
        <x:v>Rights_Coverage_View</x:v>
      </x:c>
      <x:c r="B169" s="1407" t="str">
        <x:v>H17</x:v>
      </x:c>
      <x:c r="C169" s="1407" t="str">
        <x:v>F:=IF(ISNUMBER($J17),$J17,IF($J17="INVALID_OVERRIDE","INVALID_OVERRIDE",IF($F17&lt;0,MAX(-1,'Subgroup_Overrides'!$B$7*$F17),$F17)))</x:v>
      </x:c>
      <x:c r="D169" s="1407">
        <x:f>IFERROR(IF(_xlfn.ISFORMULA('Rights_Coverage_View'!H17),0,1),-1)</x:f>
        <x:v>0.0</x:v>
      </x:c>
    </x:row>
    <x:row r="170" ht="18" customHeight="1">
      <x:c r="A170" s="1407" t="str">
        <x:v>Rights_Coverage_View</x:v>
      </x:c>
      <x:c r="B170" s="1407" t="str">
        <x:v>I17</x:v>
      </x:c>
      <x:c r="C170" s="1407" t="str">
        <x:v>F:=IF(ISNUMBER($K17),$K17,IF($K17="INVALID_OVERRIDE","INVALID_OVERRIDE",IF($G17&lt;0,MAX(-1,'Subgroup_Overrides'!$B$7*$G17),$G17)))</x:v>
      </x:c>
      <x:c r="D170" s="1407">
        <x:f>IFERROR(IF(_xlfn.ISFORMULA('Rights_Coverage_View'!I17),0,1),-1)</x:f>
        <x:v>0.0</x:v>
      </x:c>
    </x:row>
    <x:row r="171" ht="18" customHeight="1">
      <x:c r="A171" s="1407" t="str">
        <x:v>Rights_Coverage_View</x:v>
      </x:c>
      <x:c r="B171" s="1407" t="str">
        <x:v>J17</x:v>
      </x:c>
      <x:c r="C171" s="1407" t="str">
        <x:v>F:=IFERROR(IF(COUNTIF('Subgroup_Overrides'!$H$11:$H$100,"A|"&amp;$C17&amp;"|"&amp;$D17)=0,"",IF(AND(COUNTIF('Subgroup_Overrides'!$H$11:$H$100,"A|"&amp;$C17&amp;"|"&amp;$D17)=1,ISNUMBER(INDEX('Subgroup_Overrides'!$F$11:$F$100,MATCH("A|"&amp;$C17&amp;"|"&amp;$D17,'Subgroup_Overrides'!$H$11:$H$100,0))),NOT(ISBLANK(INDEX('Subgroup_Overrides'!$F$11:$F$100,MATCH("A|"&amp;$C17&amp;"|"&amp;$D17,'Subgroup_Overrides'!$H$11:$H$100,0)))),INDEX('Subgroup_Overrides'!$F$11:$F$100,MATCH("A|"&amp;$C17&amp;"|"&amp;$D17,'Subgroup_Overrides'!$H$11:$H$100,0))&gt;=-1,INDEX('Subgroup_Overrides'!$F$11:$F$100,MATCH("A|"&amp;$C17&amp;"|"&amp;$D17,'Subgroup_Overrides'!$H$11:$H$100,0))&lt;=1,LEN(TRIM(INDEX('Subgroup_Overrides'!$G$11:$G$100,MATCH("A|"&amp;$C17&amp;"|"&amp;$D17,'Subgroup_Overrides'!$H$11:$H$100,0))))&gt;0),INDEX('Subgroup_Overrides'!$F$11:$F$100,MATCH("A|"&amp;$C17&amp;"|"&amp;$D17,'Subgroup_Overrides'!$H$11:$H$100,0)),"INVALID_OVERRIDE")),"INVALID_OVERRIDE")</x:v>
      </x:c>
      <x:c r="D171" s="1407">
        <x:f>IFERROR(IF(_xlfn.ISFORMULA('Rights_Coverage_View'!J17),0,1),-1)</x:f>
        <x:v>0.0</x:v>
      </x:c>
    </x:row>
    <x:row r="172" ht="18" customHeight="1">
      <x:c r="A172" s="1407" t="str">
        <x:v>Rights_Coverage_View</x:v>
      </x:c>
      <x:c r="B172" s="1407" t="str">
        <x:v>K17</x:v>
      </x:c>
      <x:c r="C172" s="1407" t="str">
        <x:v>F:=IFERROR(IF(COUNTIF('Subgroup_Overrides'!$H$11:$H$100,"B|"&amp;$C17&amp;"|"&amp;$D17)=0,"",IF(AND(COUNTIF('Subgroup_Overrides'!$H$11:$H$100,"B|"&amp;$C17&amp;"|"&amp;$D17)=1,ISNUMBER(INDEX('Subgroup_Overrides'!$F$11:$F$100,MATCH("B|"&amp;$C17&amp;"|"&amp;$D17,'Subgroup_Overrides'!$H$11:$H$100,0))),NOT(ISBLANK(INDEX('Subgroup_Overrides'!$F$11:$F$100,MATCH("B|"&amp;$C17&amp;"|"&amp;$D17,'Subgroup_Overrides'!$H$11:$H$100,0)))),INDEX('Subgroup_Overrides'!$F$11:$F$100,MATCH("B|"&amp;$C17&amp;"|"&amp;$D17,'Subgroup_Overrides'!$H$11:$H$100,0))&gt;=-1,INDEX('Subgroup_Overrides'!$F$11:$F$100,MATCH("B|"&amp;$C17&amp;"|"&amp;$D17,'Subgroup_Overrides'!$H$11:$H$100,0))&lt;=1,LEN(TRIM(INDEX('Subgroup_Overrides'!$G$11:$G$100,MATCH("B|"&amp;$C17&amp;"|"&amp;$D17,'Subgroup_Overrides'!$H$11:$H$100,0))))&gt;0),INDEX('Subgroup_Overrides'!$F$11:$F$100,MATCH("B|"&amp;$C17&amp;"|"&amp;$D17,'Subgroup_Overrides'!$H$11:$H$100,0)),"INVALID_OVERRIDE")),"INVALID_OVERRIDE")</x:v>
      </x:c>
      <x:c r="D172" s="1407">
        <x:f>IFERROR(IF(_xlfn.ISFORMULA('Rights_Coverage_View'!K17),0,1),-1)</x:f>
        <x:v>0.0</x:v>
      </x:c>
    </x:row>
    <x:row r="173" ht="18" customHeight="1">
      <x:c r="A173" s="1407" t="str">
        <x:v>Rights_Coverage_View</x:v>
      </x:c>
      <x:c r="B173" s="1407" t="str">
        <x:v>L17</x:v>
      </x:c>
      <x:c r="C173" s="1407" t="str">
        <x:v>F:=TRIM(B17)</x:v>
      </x:c>
      <x:c r="D173" s="1407">
        <x:f>IFERROR(IF(_xlfn.ISFORMULA('Rights_Coverage_View'!L17),0,1),-1)</x:f>
        <x:v>0.0</x:v>
      </x:c>
    </x:row>
    <x:row r="174" ht="18" customHeight="1">
      <x:c r="A174" s="1407" t="str">
        <x:v>Rights_Coverage_View</x:v>
      </x:c>
      <x:c r="B174" s="1407" t="str">
        <x:v>M17</x:v>
      </x:c>
      <x:c r="C174" s="1407" t="str">
        <x:v>F:=IF(ISNUMBER($H17),$H17,"")</x:v>
      </x:c>
      <x:c r="D174" s="1407">
        <x:f>IFERROR(IF(_xlfn.ISFORMULA('Rights_Coverage_View'!M17),0,1),-1)</x:f>
        <x:v>0.0</x:v>
      </x:c>
    </x:row>
    <x:row r="175" ht="18" customHeight="1">
      <x:c r="A175" s="1407" t="str">
        <x:v>Rights_Coverage_View</x:v>
      </x:c>
      <x:c r="B175" s="1407" t="str">
        <x:v>N17</x:v>
      </x:c>
      <x:c r="C175" s="1407" t="str">
        <x:v>F:=IF(ISNUMBER($I17),$I17,"")</x:v>
      </x:c>
      <x:c r="D175" s="1407">
        <x:f>IFERROR(IF(_xlfn.ISFORMULA('Rights_Coverage_View'!N17),0,1),-1)</x:f>
        <x:v>0.0</x:v>
      </x:c>
    </x:row>
    <x:row r="176" ht="18" customHeight="1">
      <x:c r="A176" s="1407" t="str">
        <x:v>Rights_Coverage_View</x:v>
      </x:c>
      <x:c r="B176" s="1407" t="str">
        <x:v>O17</x:v>
      </x:c>
      <x:c r="C176" s="1407" t="str">
        <x:v>F:=IF(ISNUMBER($M17),$B17&amp;"|"&amp;ROUND($M17*1000000000000,0),"")</x:v>
      </x:c>
      <x:c r="D176" s="1407">
        <x:f>IFERROR(IF(_xlfn.ISFORMULA('Rights_Coverage_View'!O17),0,1),-1)</x:f>
        <x:v>0.0</x:v>
      </x:c>
    </x:row>
    <x:row r="177" ht="18" customHeight="1">
      <x:c r="A177" s="1407" t="str">
        <x:v>Rights_Coverage_View</x:v>
      </x:c>
      <x:c r="B177" s="1407" t="str">
        <x:v>P17</x:v>
      </x:c>
      <x:c r="C177" s="1407" t="str">
        <x:v>F:=IF(ISNUMBER($N17),$B17&amp;"|"&amp;ROUND($N17*1000000000000,0),"")</x:v>
      </x:c>
      <x:c r="D177" s="1407">
        <x:f>IFERROR(IF(_xlfn.ISFORMULA('Rights_Coverage_View'!P17),0,1),-1)</x:f>
        <x:v>0.0</x:v>
      </x:c>
    </x:row>
    <x:row r="178" ht="18" customHeight="1">
      <x:c r="A178" s="1407" t="str">
        <x:v>Rights_Coverage_View</x:v>
      </x:c>
      <x:c r="B178" s="1407" t="str">
        <x:v>F18</x:v>
      </x:c>
      <x:c r="C178" s="1407" t="str">
        <x:v>F:=INDEX(I_prop!$B$7:$H$13, MATCH($C18, I_prop!$A$7:$A$13,0), MATCH($D18, I_prop!$B$6:$H$6,0))</x:v>
      </x:c>
      <x:c r="D178" s="1407">
        <x:f>IFERROR(IF(_xlfn.ISFORMULA('Rights_Coverage_View'!F18),0,1),-1)</x:f>
        <x:v>0.0</x:v>
      </x:c>
    </x:row>
    <x:row r="179" ht="18" customHeight="1">
      <x:c r="A179" s="1407" t="str">
        <x:v>Rights_Coverage_View</x:v>
      </x:c>
      <x:c r="B179" s="1407" t="str">
        <x:v>G18</x:v>
      </x:c>
      <x:c r="C179" s="1407" t="str">
        <x:v>F:=INDEX(I_prop!$B$18:$H$24, MATCH($C18, I_prop!$A$18:$A$24,0), MATCH($D18, I_prop!$B$17:$H$17,0))</x:v>
      </x:c>
      <x:c r="D179" s="1407">
        <x:f>IFERROR(IF(_xlfn.ISFORMULA('Rights_Coverage_View'!G18),0,1),-1)</x:f>
        <x:v>0.0</x:v>
      </x:c>
    </x:row>
    <x:row r="180" ht="18" customHeight="1">
      <x:c r="A180" s="1407" t="str">
        <x:v>Rights_Coverage_View</x:v>
      </x:c>
      <x:c r="B180" s="1407" t="str">
        <x:v>H18</x:v>
      </x:c>
      <x:c r="C180" s="1407" t="str">
        <x:v>F:=IF(ISNUMBER($J18),$J18,IF($J18="INVALID_OVERRIDE","INVALID_OVERRIDE",IF($F18&lt;0,MAX(-1,'Subgroup_Overrides'!$B$7*$F18),$F18)))</x:v>
      </x:c>
      <x:c r="D180" s="1407">
        <x:f>IFERROR(IF(_xlfn.ISFORMULA('Rights_Coverage_View'!H18),0,1),-1)</x:f>
        <x:v>0.0</x:v>
      </x:c>
    </x:row>
    <x:row r="181" ht="18" customHeight="1">
      <x:c r="A181" s="1407" t="str">
        <x:v>Rights_Coverage_View</x:v>
      </x:c>
      <x:c r="B181" s="1407" t="str">
        <x:v>I18</x:v>
      </x:c>
      <x:c r="C181" s="1407" t="str">
        <x:v>F:=IF(ISNUMBER($K18),$K18,IF($K18="INVALID_OVERRIDE","INVALID_OVERRIDE",IF($G18&lt;0,MAX(-1,'Subgroup_Overrides'!$B$7*$G18),$G18)))</x:v>
      </x:c>
      <x:c r="D181" s="1407">
        <x:f>IFERROR(IF(_xlfn.ISFORMULA('Rights_Coverage_View'!I18),0,1),-1)</x:f>
        <x:v>0.0</x:v>
      </x:c>
    </x:row>
    <x:row r="182" ht="18" customHeight="1">
      <x:c r="A182" s="1407" t="str">
        <x:v>Rights_Coverage_View</x:v>
      </x:c>
      <x:c r="B182" s="1407" t="str">
        <x:v>J18</x:v>
      </x:c>
      <x:c r="C182" s="1407" t="str">
        <x:v>F:=IFERROR(IF(COUNTIF('Subgroup_Overrides'!$H$11:$H$100,"A|"&amp;$C18&amp;"|"&amp;$D18)=0,"",IF(AND(COUNTIF('Subgroup_Overrides'!$H$11:$H$100,"A|"&amp;$C18&amp;"|"&amp;$D18)=1,ISNUMBER(INDEX('Subgroup_Overrides'!$F$11:$F$100,MATCH("A|"&amp;$C18&amp;"|"&amp;$D18,'Subgroup_Overrides'!$H$11:$H$100,0))),NOT(ISBLANK(INDEX('Subgroup_Overrides'!$F$11:$F$100,MATCH("A|"&amp;$C18&amp;"|"&amp;$D18,'Subgroup_Overrides'!$H$11:$H$100,0)))),INDEX('Subgroup_Overrides'!$F$11:$F$100,MATCH("A|"&amp;$C18&amp;"|"&amp;$D18,'Subgroup_Overrides'!$H$11:$H$100,0))&gt;=-1,INDEX('Subgroup_Overrides'!$F$11:$F$100,MATCH("A|"&amp;$C18&amp;"|"&amp;$D18,'Subgroup_Overrides'!$H$11:$H$100,0))&lt;=1,LEN(TRIM(INDEX('Subgroup_Overrides'!$G$11:$G$100,MATCH("A|"&amp;$C18&amp;"|"&amp;$D18,'Subgroup_Overrides'!$H$11:$H$100,0))))&gt;0),INDEX('Subgroup_Overrides'!$F$11:$F$100,MATCH("A|"&amp;$C18&amp;"|"&amp;$D18,'Subgroup_Overrides'!$H$11:$H$100,0)),"INVALID_OVERRIDE")),"INVALID_OVERRIDE")</x:v>
      </x:c>
      <x:c r="D182" s="1407">
        <x:f>IFERROR(IF(_xlfn.ISFORMULA('Rights_Coverage_View'!J18),0,1),-1)</x:f>
        <x:v>0.0</x:v>
      </x:c>
    </x:row>
    <x:row r="183" ht="18" customHeight="1">
      <x:c r="A183" s="1407" t="str">
        <x:v>Rights_Coverage_View</x:v>
      </x:c>
      <x:c r="B183" s="1407" t="str">
        <x:v>K18</x:v>
      </x:c>
      <x:c r="C183" s="1407" t="str">
        <x:v>F:=IFERROR(IF(COUNTIF('Subgroup_Overrides'!$H$11:$H$100,"B|"&amp;$C18&amp;"|"&amp;$D18)=0,"",IF(AND(COUNTIF('Subgroup_Overrides'!$H$11:$H$100,"B|"&amp;$C18&amp;"|"&amp;$D18)=1,ISNUMBER(INDEX('Subgroup_Overrides'!$F$11:$F$100,MATCH("B|"&amp;$C18&amp;"|"&amp;$D18,'Subgroup_Overrides'!$H$11:$H$100,0))),NOT(ISBLANK(INDEX('Subgroup_Overrides'!$F$11:$F$100,MATCH("B|"&amp;$C18&amp;"|"&amp;$D18,'Subgroup_Overrides'!$H$11:$H$100,0)))),INDEX('Subgroup_Overrides'!$F$11:$F$100,MATCH("B|"&amp;$C18&amp;"|"&amp;$D18,'Subgroup_Overrides'!$H$11:$H$100,0))&gt;=-1,INDEX('Subgroup_Overrides'!$F$11:$F$100,MATCH("B|"&amp;$C18&amp;"|"&amp;$D18,'Subgroup_Overrides'!$H$11:$H$100,0))&lt;=1,LEN(TRIM(INDEX('Subgroup_Overrides'!$G$11:$G$100,MATCH("B|"&amp;$C18&amp;"|"&amp;$D18,'Subgroup_Overrides'!$H$11:$H$100,0))))&gt;0),INDEX('Subgroup_Overrides'!$F$11:$F$100,MATCH("B|"&amp;$C18&amp;"|"&amp;$D18,'Subgroup_Overrides'!$H$11:$H$100,0)),"INVALID_OVERRIDE")),"INVALID_OVERRIDE")</x:v>
      </x:c>
      <x:c r="D183" s="1407">
        <x:f>IFERROR(IF(_xlfn.ISFORMULA('Rights_Coverage_View'!K18),0,1),-1)</x:f>
        <x:v>0.0</x:v>
      </x:c>
    </x:row>
    <x:row r="184" ht="18" customHeight="1">
      <x:c r="A184" s="1407" t="str">
        <x:v>Rights_Coverage_View</x:v>
      </x:c>
      <x:c r="B184" s="1407" t="str">
        <x:v>L18</x:v>
      </x:c>
      <x:c r="C184" s="1407" t="str">
        <x:v>F:=TRIM(B18)</x:v>
      </x:c>
      <x:c r="D184" s="1407">
        <x:f>IFERROR(IF(_xlfn.ISFORMULA('Rights_Coverage_View'!L18),0,1),-1)</x:f>
        <x:v>0.0</x:v>
      </x:c>
    </x:row>
    <x:row r="185" ht="18" customHeight="1">
      <x:c r="A185" s="1407" t="str">
        <x:v>Rights_Coverage_View</x:v>
      </x:c>
      <x:c r="B185" s="1407" t="str">
        <x:v>M18</x:v>
      </x:c>
      <x:c r="C185" s="1407" t="str">
        <x:v>F:=IF(ISNUMBER($H18),$H18,"")</x:v>
      </x:c>
      <x:c r="D185" s="1407">
        <x:f>IFERROR(IF(_xlfn.ISFORMULA('Rights_Coverage_View'!M18),0,1),-1)</x:f>
        <x:v>0.0</x:v>
      </x:c>
    </x:row>
    <x:row r="186" ht="18" customHeight="1">
      <x:c r="A186" s="1407" t="str">
        <x:v>Rights_Coverage_View</x:v>
      </x:c>
      <x:c r="B186" s="1407" t="str">
        <x:v>N18</x:v>
      </x:c>
      <x:c r="C186" s="1407" t="str">
        <x:v>F:=IF(ISNUMBER($I18),$I18,"")</x:v>
      </x:c>
      <x:c r="D186" s="1407">
        <x:f>IFERROR(IF(_xlfn.ISFORMULA('Rights_Coverage_View'!N18),0,1),-1)</x:f>
        <x:v>0.0</x:v>
      </x:c>
    </x:row>
    <x:row r="187" ht="18" customHeight="1">
      <x:c r="A187" s="1407" t="str">
        <x:v>Rights_Coverage_View</x:v>
      </x:c>
      <x:c r="B187" s="1407" t="str">
        <x:v>O18</x:v>
      </x:c>
      <x:c r="C187" s="1407" t="str">
        <x:v>F:=IF(ISNUMBER($M18),$B18&amp;"|"&amp;ROUND($M18*1000000000000,0),"")</x:v>
      </x:c>
      <x:c r="D187" s="1407">
        <x:f>IFERROR(IF(_xlfn.ISFORMULA('Rights_Coverage_View'!O18),0,1),-1)</x:f>
        <x:v>0.0</x:v>
      </x:c>
    </x:row>
    <x:row r="188" ht="18" customHeight="1">
      <x:c r="A188" s="1407" t="str">
        <x:v>Rights_Coverage_View</x:v>
      </x:c>
      <x:c r="B188" s="1407" t="str">
        <x:v>P18</x:v>
      </x:c>
      <x:c r="C188" s="1407" t="str">
        <x:v>F:=IF(ISNUMBER($N18),$B18&amp;"|"&amp;ROUND($N18*1000000000000,0),"")</x:v>
      </x:c>
      <x:c r="D188" s="1407">
        <x:f>IFERROR(IF(_xlfn.ISFORMULA('Rights_Coverage_View'!P18),0,1),-1)</x:f>
        <x:v>0.0</x:v>
      </x:c>
    </x:row>
    <x:row r="189" ht="18" customHeight="1">
      <x:c r="A189" s="1407" t="str">
        <x:v>Rights_Coverage_View</x:v>
      </x:c>
      <x:c r="B189" s="1407" t="str">
        <x:v>F19</x:v>
      </x:c>
      <x:c r="C189" s="1407" t="str">
        <x:v>F:=INDEX(I_prop!$B$7:$H$13, MATCH($C19, I_prop!$A$7:$A$13,0), MATCH($D19, I_prop!$B$6:$H$6,0))</x:v>
      </x:c>
      <x:c r="D189" s="1407">
        <x:f>IFERROR(IF(_xlfn.ISFORMULA('Rights_Coverage_View'!F19),0,1),-1)</x:f>
        <x:v>0.0</x:v>
      </x:c>
    </x:row>
    <x:row r="190" ht="18" customHeight="1">
      <x:c r="A190" s="1407" t="str">
        <x:v>Rights_Coverage_View</x:v>
      </x:c>
      <x:c r="B190" s="1407" t="str">
        <x:v>G19</x:v>
      </x:c>
      <x:c r="C190" s="1407" t="str">
        <x:v>F:=INDEX(I_prop!$B$18:$H$24, MATCH($C19, I_prop!$A$18:$A$24,0), MATCH($D19, I_prop!$B$17:$H$17,0))</x:v>
      </x:c>
      <x:c r="D190" s="1407">
        <x:f>IFERROR(IF(_xlfn.ISFORMULA('Rights_Coverage_View'!G19),0,1),-1)</x:f>
        <x:v>0.0</x:v>
      </x:c>
    </x:row>
    <x:row r="191" ht="18" customHeight="1">
      <x:c r="A191" s="1407" t="str">
        <x:v>Rights_Coverage_View</x:v>
      </x:c>
      <x:c r="B191" s="1407" t="str">
        <x:v>H19</x:v>
      </x:c>
      <x:c r="C191" s="1407" t="str">
        <x:v>F:=IF(ISNUMBER($J19),$J19,IF($J19="INVALID_OVERRIDE","INVALID_OVERRIDE",IF($F19&lt;0,MAX(-1,'Subgroup_Overrides'!$B$7*$F19),$F19)))</x:v>
      </x:c>
      <x:c r="D191" s="1407">
        <x:f>IFERROR(IF(_xlfn.ISFORMULA('Rights_Coverage_View'!H19),0,1),-1)</x:f>
        <x:v>0.0</x:v>
      </x:c>
    </x:row>
    <x:row r="192" ht="18" customHeight="1">
      <x:c r="A192" s="1407" t="str">
        <x:v>Rights_Coverage_View</x:v>
      </x:c>
      <x:c r="B192" s="1407" t="str">
        <x:v>I19</x:v>
      </x:c>
      <x:c r="C192" s="1407" t="str">
        <x:v>F:=IF(ISNUMBER($K19),$K19,IF($K19="INVALID_OVERRIDE","INVALID_OVERRIDE",IF($G19&lt;0,MAX(-1,'Subgroup_Overrides'!$B$7*$G19),$G19)))</x:v>
      </x:c>
      <x:c r="D192" s="1407">
        <x:f>IFERROR(IF(_xlfn.ISFORMULA('Rights_Coverage_View'!I19),0,1),-1)</x:f>
        <x:v>0.0</x:v>
      </x:c>
    </x:row>
    <x:row r="193" ht="18" customHeight="1">
      <x:c r="A193" s="1407" t="str">
        <x:v>Rights_Coverage_View</x:v>
      </x:c>
      <x:c r="B193" s="1407" t="str">
        <x:v>J19</x:v>
      </x:c>
      <x:c r="C193" s="1407" t="str">
        <x:v>F:=IFERROR(IF(COUNTIF('Subgroup_Overrides'!$H$11:$H$100,"A|"&amp;$C19&amp;"|"&amp;$D19)=0,"",IF(AND(COUNTIF('Subgroup_Overrides'!$H$11:$H$100,"A|"&amp;$C19&amp;"|"&amp;$D19)=1,ISNUMBER(INDEX('Subgroup_Overrides'!$F$11:$F$100,MATCH("A|"&amp;$C19&amp;"|"&amp;$D19,'Subgroup_Overrides'!$H$11:$H$100,0))),NOT(ISBLANK(INDEX('Subgroup_Overrides'!$F$11:$F$100,MATCH("A|"&amp;$C19&amp;"|"&amp;$D19,'Subgroup_Overrides'!$H$11:$H$100,0)))),INDEX('Subgroup_Overrides'!$F$11:$F$100,MATCH("A|"&amp;$C19&amp;"|"&amp;$D19,'Subgroup_Overrides'!$H$11:$H$100,0))&gt;=-1,INDEX('Subgroup_Overrides'!$F$11:$F$100,MATCH("A|"&amp;$C19&amp;"|"&amp;$D19,'Subgroup_Overrides'!$H$11:$H$100,0))&lt;=1,LEN(TRIM(INDEX('Subgroup_Overrides'!$G$11:$G$100,MATCH("A|"&amp;$C19&amp;"|"&amp;$D19,'Subgroup_Overrides'!$H$11:$H$100,0))))&gt;0),INDEX('Subgroup_Overrides'!$F$11:$F$100,MATCH("A|"&amp;$C19&amp;"|"&amp;$D19,'Subgroup_Overrides'!$H$11:$H$100,0)),"INVALID_OVERRIDE")),"INVALID_OVERRIDE")</x:v>
      </x:c>
      <x:c r="D193" s="1407">
        <x:f>IFERROR(IF(_xlfn.ISFORMULA('Rights_Coverage_View'!J19),0,1),-1)</x:f>
        <x:v>0.0</x:v>
      </x:c>
    </x:row>
    <x:row r="194" ht="18" customHeight="1">
      <x:c r="A194" s="1407" t="str">
        <x:v>Rights_Coverage_View</x:v>
      </x:c>
      <x:c r="B194" s="1407" t="str">
        <x:v>K19</x:v>
      </x:c>
      <x:c r="C194" s="1407" t="str">
        <x:v>F:=IFERROR(IF(COUNTIF('Subgroup_Overrides'!$H$11:$H$100,"B|"&amp;$C19&amp;"|"&amp;$D19)=0,"",IF(AND(COUNTIF('Subgroup_Overrides'!$H$11:$H$100,"B|"&amp;$C19&amp;"|"&amp;$D19)=1,ISNUMBER(INDEX('Subgroup_Overrides'!$F$11:$F$100,MATCH("B|"&amp;$C19&amp;"|"&amp;$D19,'Subgroup_Overrides'!$H$11:$H$100,0))),NOT(ISBLANK(INDEX('Subgroup_Overrides'!$F$11:$F$100,MATCH("B|"&amp;$C19&amp;"|"&amp;$D19,'Subgroup_Overrides'!$H$11:$H$100,0)))),INDEX('Subgroup_Overrides'!$F$11:$F$100,MATCH("B|"&amp;$C19&amp;"|"&amp;$D19,'Subgroup_Overrides'!$H$11:$H$100,0))&gt;=-1,INDEX('Subgroup_Overrides'!$F$11:$F$100,MATCH("B|"&amp;$C19&amp;"|"&amp;$D19,'Subgroup_Overrides'!$H$11:$H$100,0))&lt;=1,LEN(TRIM(INDEX('Subgroup_Overrides'!$G$11:$G$100,MATCH("B|"&amp;$C19&amp;"|"&amp;$D19,'Subgroup_Overrides'!$H$11:$H$100,0))))&gt;0),INDEX('Subgroup_Overrides'!$F$11:$F$100,MATCH("B|"&amp;$C19&amp;"|"&amp;$D19,'Subgroup_Overrides'!$H$11:$H$100,0)),"INVALID_OVERRIDE")),"INVALID_OVERRIDE")</x:v>
      </x:c>
      <x:c r="D194" s="1407">
        <x:f>IFERROR(IF(_xlfn.ISFORMULA('Rights_Coverage_View'!K19),0,1),-1)</x:f>
        <x:v>0.0</x:v>
      </x:c>
    </x:row>
    <x:row r="195" ht="18" customHeight="1">
      <x:c r="A195" s="1407" t="str">
        <x:v>Rights_Coverage_View</x:v>
      </x:c>
      <x:c r="B195" s="1407" t="str">
        <x:v>L19</x:v>
      </x:c>
      <x:c r="C195" s="1407" t="str">
        <x:v>F:=TRIM(B19)</x:v>
      </x:c>
      <x:c r="D195" s="1407">
        <x:f>IFERROR(IF(_xlfn.ISFORMULA('Rights_Coverage_View'!L19),0,1),-1)</x:f>
        <x:v>0.0</x:v>
      </x:c>
    </x:row>
    <x:row r="196" ht="18" customHeight="1">
      <x:c r="A196" s="1407" t="str">
        <x:v>Rights_Coverage_View</x:v>
      </x:c>
      <x:c r="B196" s="1407" t="str">
        <x:v>M19</x:v>
      </x:c>
      <x:c r="C196" s="1407" t="str">
        <x:v>F:=IF(ISNUMBER($H19),$H19,"")</x:v>
      </x:c>
      <x:c r="D196" s="1407">
        <x:f>IFERROR(IF(_xlfn.ISFORMULA('Rights_Coverage_View'!M19),0,1),-1)</x:f>
        <x:v>0.0</x:v>
      </x:c>
    </x:row>
    <x:row r="197" ht="18" customHeight="1">
      <x:c r="A197" s="1407" t="str">
        <x:v>Rights_Coverage_View</x:v>
      </x:c>
      <x:c r="B197" s="1407" t="str">
        <x:v>N19</x:v>
      </x:c>
      <x:c r="C197" s="1407" t="str">
        <x:v>F:=IF(ISNUMBER($I19),$I19,"")</x:v>
      </x:c>
      <x:c r="D197" s="1407">
        <x:f>IFERROR(IF(_xlfn.ISFORMULA('Rights_Coverage_View'!N19),0,1),-1)</x:f>
        <x:v>0.0</x:v>
      </x:c>
    </x:row>
    <x:row r="198" ht="18" customHeight="1">
      <x:c r="A198" s="1407" t="str">
        <x:v>Rights_Coverage_View</x:v>
      </x:c>
      <x:c r="B198" s="1407" t="str">
        <x:v>O19</x:v>
      </x:c>
      <x:c r="C198" s="1407" t="str">
        <x:v>F:=IF(ISNUMBER($M19),$B19&amp;"|"&amp;ROUND($M19*1000000000000,0),"")</x:v>
      </x:c>
      <x:c r="D198" s="1407">
        <x:f>IFERROR(IF(_xlfn.ISFORMULA('Rights_Coverage_View'!O19),0,1),-1)</x:f>
        <x:v>0.0</x:v>
      </x:c>
    </x:row>
    <x:row r="199" ht="18" customHeight="1">
      <x:c r="A199" s="1407" t="str">
        <x:v>Rights_Coverage_View</x:v>
      </x:c>
      <x:c r="B199" s="1407" t="str">
        <x:v>P19</x:v>
      </x:c>
      <x:c r="C199" s="1407" t="str">
        <x:v>F:=IF(ISNUMBER($N19),$B19&amp;"|"&amp;ROUND($N19*1000000000000,0),"")</x:v>
      </x:c>
      <x:c r="D199" s="1407">
        <x:f>IFERROR(IF(_xlfn.ISFORMULA('Rights_Coverage_View'!P19),0,1),-1)</x:f>
        <x:v>0.0</x:v>
      </x:c>
    </x:row>
    <x:row r="200" ht="18" customHeight="1">
      <x:c r="A200" s="1407" t="str">
        <x:v>Rights_Coverage_View</x:v>
      </x:c>
      <x:c r="B200" s="1407" t="str">
        <x:v>F20</x:v>
      </x:c>
      <x:c r="C200" s="1407" t="str">
        <x:v>F:=INDEX(I_prop!$B$7:$H$13, MATCH($C20, I_prop!$A$7:$A$13,0), MATCH($D20, I_prop!$B$6:$H$6,0))</x:v>
      </x:c>
      <x:c r="D200" s="1407">
        <x:f>IFERROR(IF(_xlfn.ISFORMULA('Rights_Coverage_View'!F20),0,1),-1)</x:f>
        <x:v>0.0</x:v>
      </x:c>
    </x:row>
    <x:row r="201" ht="18" customHeight="1">
      <x:c r="A201" s="1407" t="str">
        <x:v>Rights_Coverage_View</x:v>
      </x:c>
      <x:c r="B201" s="1407" t="str">
        <x:v>G20</x:v>
      </x:c>
      <x:c r="C201" s="1407" t="str">
        <x:v>F:=INDEX(I_prop!$B$18:$H$24, MATCH($C20, I_prop!$A$18:$A$24,0), MATCH($D20, I_prop!$B$17:$H$17,0))</x:v>
      </x:c>
      <x:c r="D201" s="1407">
        <x:f>IFERROR(IF(_xlfn.ISFORMULA('Rights_Coverage_View'!G20),0,1),-1)</x:f>
        <x:v>0.0</x:v>
      </x:c>
    </x:row>
    <x:row r="202" ht="18" customHeight="1">
      <x:c r="A202" s="1407" t="str">
        <x:v>Rights_Coverage_View</x:v>
      </x:c>
      <x:c r="B202" s="1407" t="str">
        <x:v>H20</x:v>
      </x:c>
      <x:c r="C202" s="1407" t="str">
        <x:v>F:=IF(ISNUMBER($J20),$J20,IF($J20="INVALID_OVERRIDE","INVALID_OVERRIDE",IF($F20&lt;0,MAX(-1,'Subgroup_Overrides'!$B$7*$F20),$F20)))</x:v>
      </x:c>
      <x:c r="D202" s="1407">
        <x:f>IFERROR(IF(_xlfn.ISFORMULA('Rights_Coverage_View'!H20),0,1),-1)</x:f>
        <x:v>0.0</x:v>
      </x:c>
    </x:row>
    <x:row r="203" ht="18" customHeight="1">
      <x:c r="A203" s="1407" t="str">
        <x:v>Rights_Coverage_View</x:v>
      </x:c>
      <x:c r="B203" s="1407" t="str">
        <x:v>I20</x:v>
      </x:c>
      <x:c r="C203" s="1407" t="str">
        <x:v>F:=IF(ISNUMBER($K20),$K20,IF($K20="INVALID_OVERRIDE","INVALID_OVERRIDE",IF($G20&lt;0,MAX(-1,'Subgroup_Overrides'!$B$7*$G20),$G20)))</x:v>
      </x:c>
      <x:c r="D203" s="1407">
        <x:f>IFERROR(IF(_xlfn.ISFORMULA('Rights_Coverage_View'!I20),0,1),-1)</x:f>
        <x:v>0.0</x:v>
      </x:c>
    </x:row>
    <x:row r="204" ht="18" customHeight="1">
      <x:c r="A204" s="1407" t="str">
        <x:v>Rights_Coverage_View</x:v>
      </x:c>
      <x:c r="B204" s="1407" t="str">
        <x:v>J20</x:v>
      </x:c>
      <x:c r="C204" s="1407" t="str">
        <x:v>F:=IFERROR(IF(COUNTIF('Subgroup_Overrides'!$H$11:$H$100,"A|"&amp;$C20&amp;"|"&amp;$D20)=0,"",IF(AND(COUNTIF('Subgroup_Overrides'!$H$11:$H$100,"A|"&amp;$C20&amp;"|"&amp;$D20)=1,ISNUMBER(INDEX('Subgroup_Overrides'!$F$11:$F$100,MATCH("A|"&amp;$C20&amp;"|"&amp;$D20,'Subgroup_Overrides'!$H$11:$H$100,0))),NOT(ISBLANK(INDEX('Subgroup_Overrides'!$F$11:$F$100,MATCH("A|"&amp;$C20&amp;"|"&amp;$D20,'Subgroup_Overrides'!$H$11:$H$100,0)))),INDEX('Subgroup_Overrides'!$F$11:$F$100,MATCH("A|"&amp;$C20&amp;"|"&amp;$D20,'Subgroup_Overrides'!$H$11:$H$100,0))&gt;=-1,INDEX('Subgroup_Overrides'!$F$11:$F$100,MATCH("A|"&amp;$C20&amp;"|"&amp;$D20,'Subgroup_Overrides'!$H$11:$H$100,0))&lt;=1,LEN(TRIM(INDEX('Subgroup_Overrides'!$G$11:$G$100,MATCH("A|"&amp;$C20&amp;"|"&amp;$D20,'Subgroup_Overrides'!$H$11:$H$100,0))))&gt;0),INDEX('Subgroup_Overrides'!$F$11:$F$100,MATCH("A|"&amp;$C20&amp;"|"&amp;$D20,'Subgroup_Overrides'!$H$11:$H$100,0)),"INVALID_OVERRIDE")),"INVALID_OVERRIDE")</x:v>
      </x:c>
      <x:c r="D204" s="1407">
        <x:f>IFERROR(IF(_xlfn.ISFORMULA('Rights_Coverage_View'!J20),0,1),-1)</x:f>
        <x:v>0.0</x:v>
      </x:c>
    </x:row>
    <x:row r="205" ht="18" customHeight="1">
      <x:c r="A205" s="1407" t="str">
        <x:v>Rights_Coverage_View</x:v>
      </x:c>
      <x:c r="B205" s="1407" t="str">
        <x:v>K20</x:v>
      </x:c>
      <x:c r="C205" s="1407" t="str">
        <x:v>F:=IFERROR(IF(COUNTIF('Subgroup_Overrides'!$H$11:$H$100,"B|"&amp;$C20&amp;"|"&amp;$D20)=0,"",IF(AND(COUNTIF('Subgroup_Overrides'!$H$11:$H$100,"B|"&amp;$C20&amp;"|"&amp;$D20)=1,ISNUMBER(INDEX('Subgroup_Overrides'!$F$11:$F$100,MATCH("B|"&amp;$C20&amp;"|"&amp;$D20,'Subgroup_Overrides'!$H$11:$H$100,0))),NOT(ISBLANK(INDEX('Subgroup_Overrides'!$F$11:$F$100,MATCH("B|"&amp;$C20&amp;"|"&amp;$D20,'Subgroup_Overrides'!$H$11:$H$100,0)))),INDEX('Subgroup_Overrides'!$F$11:$F$100,MATCH("B|"&amp;$C20&amp;"|"&amp;$D20,'Subgroup_Overrides'!$H$11:$H$100,0))&gt;=-1,INDEX('Subgroup_Overrides'!$F$11:$F$100,MATCH("B|"&amp;$C20&amp;"|"&amp;$D20,'Subgroup_Overrides'!$H$11:$H$100,0))&lt;=1,LEN(TRIM(INDEX('Subgroup_Overrides'!$G$11:$G$100,MATCH("B|"&amp;$C20&amp;"|"&amp;$D20,'Subgroup_Overrides'!$H$11:$H$100,0))))&gt;0),INDEX('Subgroup_Overrides'!$F$11:$F$100,MATCH("B|"&amp;$C20&amp;"|"&amp;$D20,'Subgroup_Overrides'!$H$11:$H$100,0)),"INVALID_OVERRIDE")),"INVALID_OVERRIDE")</x:v>
      </x:c>
      <x:c r="D205" s="1407">
        <x:f>IFERROR(IF(_xlfn.ISFORMULA('Rights_Coverage_View'!K20),0,1),-1)</x:f>
        <x:v>0.0</x:v>
      </x:c>
    </x:row>
    <x:row r="206" ht="18" customHeight="1">
      <x:c r="A206" s="1407" t="str">
        <x:v>Rights_Coverage_View</x:v>
      </x:c>
      <x:c r="B206" s="1407" t="str">
        <x:v>L20</x:v>
      </x:c>
      <x:c r="C206" s="1407" t="str">
        <x:v>F:=TRIM(B20)</x:v>
      </x:c>
      <x:c r="D206" s="1407">
        <x:f>IFERROR(IF(_xlfn.ISFORMULA('Rights_Coverage_View'!L20),0,1),-1)</x:f>
        <x:v>0.0</x:v>
      </x:c>
    </x:row>
    <x:row r="207" ht="18" customHeight="1">
      <x:c r="A207" s="1407" t="str">
        <x:v>Rights_Coverage_View</x:v>
      </x:c>
      <x:c r="B207" s="1407" t="str">
        <x:v>M20</x:v>
      </x:c>
      <x:c r="C207" s="1407" t="str">
        <x:v>F:=IF(ISNUMBER($H20),$H20,"")</x:v>
      </x:c>
      <x:c r="D207" s="1407">
        <x:f>IFERROR(IF(_xlfn.ISFORMULA('Rights_Coverage_View'!M20),0,1),-1)</x:f>
        <x:v>0.0</x:v>
      </x:c>
    </x:row>
    <x:row r="208" ht="18" customHeight="1">
      <x:c r="A208" s="1407" t="str">
        <x:v>Rights_Coverage_View</x:v>
      </x:c>
      <x:c r="B208" s="1407" t="str">
        <x:v>N20</x:v>
      </x:c>
      <x:c r="C208" s="1407" t="str">
        <x:v>F:=IF(ISNUMBER($I20),$I20,"")</x:v>
      </x:c>
      <x:c r="D208" s="1407">
        <x:f>IFERROR(IF(_xlfn.ISFORMULA('Rights_Coverage_View'!N20),0,1),-1)</x:f>
        <x:v>0.0</x:v>
      </x:c>
    </x:row>
    <x:row r="209" ht="18" customHeight="1">
      <x:c r="A209" s="1407" t="str">
        <x:v>Rights_Coverage_View</x:v>
      </x:c>
      <x:c r="B209" s="1407" t="str">
        <x:v>O20</x:v>
      </x:c>
      <x:c r="C209" s="1407" t="str">
        <x:v>F:=IF(ISNUMBER($M20),$B20&amp;"|"&amp;ROUND($M20*1000000000000,0),"")</x:v>
      </x:c>
      <x:c r="D209" s="1407">
        <x:f>IFERROR(IF(_xlfn.ISFORMULA('Rights_Coverage_View'!O20),0,1),-1)</x:f>
        <x:v>0.0</x:v>
      </x:c>
    </x:row>
    <x:row r="210" ht="18" customHeight="1">
      <x:c r="A210" s="1407" t="str">
        <x:v>Rights_Coverage_View</x:v>
      </x:c>
      <x:c r="B210" s="1407" t="str">
        <x:v>P20</x:v>
      </x:c>
      <x:c r="C210" s="1407" t="str">
        <x:v>F:=IF(ISNUMBER($N20),$B20&amp;"|"&amp;ROUND($N20*1000000000000,0),"")</x:v>
      </x:c>
      <x:c r="D210" s="1407">
        <x:f>IFERROR(IF(_xlfn.ISFORMULA('Rights_Coverage_View'!P20),0,1),-1)</x:f>
        <x:v>0.0</x:v>
      </x:c>
    </x:row>
    <x:row r="211" ht="18" customHeight="1">
      <x:c r="A211" s="1407" t="str">
        <x:v>Rights_Coverage_View</x:v>
      </x:c>
      <x:c r="B211" s="1407" t="str">
        <x:v>F21</x:v>
      </x:c>
      <x:c r="C211" s="1407" t="str">
        <x:v>F:=INDEX(I_prop!$B$7:$H$13, MATCH($C21, I_prop!$A$7:$A$13,0), MATCH($D21, I_prop!$B$6:$H$6,0))</x:v>
      </x:c>
      <x:c r="D211" s="1407">
        <x:f>IFERROR(IF(_xlfn.ISFORMULA('Rights_Coverage_View'!F21),0,1),-1)</x:f>
        <x:v>0.0</x:v>
      </x:c>
    </x:row>
    <x:row r="212" ht="18" customHeight="1">
      <x:c r="A212" s="1407" t="str">
        <x:v>Rights_Coverage_View</x:v>
      </x:c>
      <x:c r="B212" s="1407" t="str">
        <x:v>G21</x:v>
      </x:c>
      <x:c r="C212" s="1407" t="str">
        <x:v>F:=INDEX(I_prop!$B$18:$H$24, MATCH($C21, I_prop!$A$18:$A$24,0), MATCH($D21, I_prop!$B$17:$H$17,0))</x:v>
      </x:c>
      <x:c r="D212" s="1407">
        <x:f>IFERROR(IF(_xlfn.ISFORMULA('Rights_Coverage_View'!G21),0,1),-1)</x:f>
        <x:v>0.0</x:v>
      </x:c>
    </x:row>
    <x:row r="213" ht="18" customHeight="1">
      <x:c r="A213" s="1407" t="str">
        <x:v>Rights_Coverage_View</x:v>
      </x:c>
      <x:c r="B213" s="1407" t="str">
        <x:v>H21</x:v>
      </x:c>
      <x:c r="C213" s="1407" t="str">
        <x:v>F:=IF(ISNUMBER($J21),$J21,IF($J21="INVALID_OVERRIDE","INVALID_OVERRIDE",IF($F21&lt;0,MAX(-1,'Subgroup_Overrides'!$B$7*$F21),$F21)))</x:v>
      </x:c>
      <x:c r="D213" s="1407">
        <x:f>IFERROR(IF(_xlfn.ISFORMULA('Rights_Coverage_View'!H21),0,1),-1)</x:f>
        <x:v>0.0</x:v>
      </x:c>
    </x:row>
    <x:row r="214" ht="18" customHeight="1">
      <x:c r="A214" s="1407" t="str">
        <x:v>Rights_Coverage_View</x:v>
      </x:c>
      <x:c r="B214" s="1407" t="str">
        <x:v>I21</x:v>
      </x:c>
      <x:c r="C214" s="1407" t="str">
        <x:v>F:=IF(ISNUMBER($K21),$K21,IF($K21="INVALID_OVERRIDE","INVALID_OVERRIDE",IF($G21&lt;0,MAX(-1,'Subgroup_Overrides'!$B$7*$G21),$G21)))</x:v>
      </x:c>
      <x:c r="D214" s="1407">
        <x:f>IFERROR(IF(_xlfn.ISFORMULA('Rights_Coverage_View'!I21),0,1),-1)</x:f>
        <x:v>0.0</x:v>
      </x:c>
    </x:row>
    <x:row r="215" ht="18" customHeight="1">
      <x:c r="A215" s="1407" t="str">
        <x:v>Rights_Coverage_View</x:v>
      </x:c>
      <x:c r="B215" s="1407" t="str">
        <x:v>J21</x:v>
      </x:c>
      <x:c r="C215" s="1407" t="str">
        <x:v>F:=IFERROR(IF(COUNTIF('Subgroup_Overrides'!$H$11:$H$100,"A|"&amp;$C21&amp;"|"&amp;$D21)=0,"",IF(AND(COUNTIF('Subgroup_Overrides'!$H$11:$H$100,"A|"&amp;$C21&amp;"|"&amp;$D21)=1,ISNUMBER(INDEX('Subgroup_Overrides'!$F$11:$F$100,MATCH("A|"&amp;$C21&amp;"|"&amp;$D21,'Subgroup_Overrides'!$H$11:$H$100,0))),NOT(ISBLANK(INDEX('Subgroup_Overrides'!$F$11:$F$100,MATCH("A|"&amp;$C21&amp;"|"&amp;$D21,'Subgroup_Overrides'!$H$11:$H$100,0)))),INDEX('Subgroup_Overrides'!$F$11:$F$100,MATCH("A|"&amp;$C21&amp;"|"&amp;$D21,'Subgroup_Overrides'!$H$11:$H$100,0))&gt;=-1,INDEX('Subgroup_Overrides'!$F$11:$F$100,MATCH("A|"&amp;$C21&amp;"|"&amp;$D21,'Subgroup_Overrides'!$H$11:$H$100,0))&lt;=1,LEN(TRIM(INDEX('Subgroup_Overrides'!$G$11:$G$100,MATCH("A|"&amp;$C21&amp;"|"&amp;$D21,'Subgroup_Overrides'!$H$11:$H$100,0))))&gt;0),INDEX('Subgroup_Overrides'!$F$11:$F$100,MATCH("A|"&amp;$C21&amp;"|"&amp;$D21,'Subgroup_Overrides'!$H$11:$H$100,0)),"INVALID_OVERRIDE")),"INVALID_OVERRIDE")</x:v>
      </x:c>
      <x:c r="D215" s="1407">
        <x:f>IFERROR(IF(_xlfn.ISFORMULA('Rights_Coverage_View'!J21),0,1),-1)</x:f>
        <x:v>0.0</x:v>
      </x:c>
    </x:row>
    <x:row r="216" ht="18" customHeight="1">
      <x:c r="A216" s="1407" t="str">
        <x:v>Rights_Coverage_View</x:v>
      </x:c>
      <x:c r="B216" s="1407" t="str">
        <x:v>K21</x:v>
      </x:c>
      <x:c r="C216" s="1407" t="str">
        <x:v>F:=IFERROR(IF(COUNTIF('Subgroup_Overrides'!$H$11:$H$100,"B|"&amp;$C21&amp;"|"&amp;$D21)=0,"",IF(AND(COUNTIF('Subgroup_Overrides'!$H$11:$H$100,"B|"&amp;$C21&amp;"|"&amp;$D21)=1,ISNUMBER(INDEX('Subgroup_Overrides'!$F$11:$F$100,MATCH("B|"&amp;$C21&amp;"|"&amp;$D21,'Subgroup_Overrides'!$H$11:$H$100,0))),NOT(ISBLANK(INDEX('Subgroup_Overrides'!$F$11:$F$100,MATCH("B|"&amp;$C21&amp;"|"&amp;$D21,'Subgroup_Overrides'!$H$11:$H$100,0)))),INDEX('Subgroup_Overrides'!$F$11:$F$100,MATCH("B|"&amp;$C21&amp;"|"&amp;$D21,'Subgroup_Overrides'!$H$11:$H$100,0))&gt;=-1,INDEX('Subgroup_Overrides'!$F$11:$F$100,MATCH("B|"&amp;$C21&amp;"|"&amp;$D21,'Subgroup_Overrides'!$H$11:$H$100,0))&lt;=1,LEN(TRIM(INDEX('Subgroup_Overrides'!$G$11:$G$100,MATCH("B|"&amp;$C21&amp;"|"&amp;$D21,'Subgroup_Overrides'!$H$11:$H$100,0))))&gt;0),INDEX('Subgroup_Overrides'!$F$11:$F$100,MATCH("B|"&amp;$C21&amp;"|"&amp;$D21,'Subgroup_Overrides'!$H$11:$H$100,0)),"INVALID_OVERRIDE")),"INVALID_OVERRIDE")</x:v>
      </x:c>
      <x:c r="D216" s="1407">
        <x:f>IFERROR(IF(_xlfn.ISFORMULA('Rights_Coverage_View'!K21),0,1),-1)</x:f>
        <x:v>0.0</x:v>
      </x:c>
    </x:row>
    <x:row r="217" ht="18" customHeight="1">
      <x:c r="A217" s="1407" t="str">
        <x:v>Rights_Coverage_View</x:v>
      </x:c>
      <x:c r="B217" s="1407" t="str">
        <x:v>L21</x:v>
      </x:c>
      <x:c r="C217" s="1407" t="str">
        <x:v>F:=TRIM(B21)</x:v>
      </x:c>
      <x:c r="D217" s="1407">
        <x:f>IFERROR(IF(_xlfn.ISFORMULA('Rights_Coverage_View'!L21),0,1),-1)</x:f>
        <x:v>0.0</x:v>
      </x:c>
    </x:row>
    <x:row r="218" ht="18" customHeight="1">
      <x:c r="A218" s="1407" t="str">
        <x:v>Rights_Coverage_View</x:v>
      </x:c>
      <x:c r="B218" s="1407" t="str">
        <x:v>M21</x:v>
      </x:c>
      <x:c r="C218" s="1407" t="str">
        <x:v>F:=IF(ISNUMBER($H21),$H21,"")</x:v>
      </x:c>
      <x:c r="D218" s="1407">
        <x:f>IFERROR(IF(_xlfn.ISFORMULA('Rights_Coverage_View'!M21),0,1),-1)</x:f>
        <x:v>0.0</x:v>
      </x:c>
    </x:row>
    <x:row r="219" ht="18" customHeight="1">
      <x:c r="A219" s="1407" t="str">
        <x:v>Rights_Coverage_View</x:v>
      </x:c>
      <x:c r="B219" s="1407" t="str">
        <x:v>N21</x:v>
      </x:c>
      <x:c r="C219" s="1407" t="str">
        <x:v>F:=IF(ISNUMBER($I21),$I21,"")</x:v>
      </x:c>
      <x:c r="D219" s="1407">
        <x:f>IFERROR(IF(_xlfn.ISFORMULA('Rights_Coverage_View'!N21),0,1),-1)</x:f>
        <x:v>0.0</x:v>
      </x:c>
    </x:row>
    <x:row r="220" ht="18" customHeight="1">
      <x:c r="A220" s="1407" t="str">
        <x:v>Rights_Coverage_View</x:v>
      </x:c>
      <x:c r="B220" s="1407" t="str">
        <x:v>O21</x:v>
      </x:c>
      <x:c r="C220" s="1407" t="str">
        <x:v>F:=IF(ISNUMBER($M21),$B21&amp;"|"&amp;ROUND($M21*1000000000000,0),"")</x:v>
      </x:c>
      <x:c r="D220" s="1407">
        <x:f>IFERROR(IF(_xlfn.ISFORMULA('Rights_Coverage_View'!O21),0,1),-1)</x:f>
        <x:v>0.0</x:v>
      </x:c>
    </x:row>
    <x:row r="221" ht="18" customHeight="1">
      <x:c r="A221" s="1407" t="str">
        <x:v>Rights_Coverage_View</x:v>
      </x:c>
      <x:c r="B221" s="1407" t="str">
        <x:v>P21</x:v>
      </x:c>
      <x:c r="C221" s="1407" t="str">
        <x:v>F:=IF(ISNUMBER($N21),$B21&amp;"|"&amp;ROUND($N21*1000000000000,0),"")</x:v>
      </x:c>
      <x:c r="D221" s="1407">
        <x:f>IFERROR(IF(_xlfn.ISFORMULA('Rights_Coverage_View'!P21),0,1),-1)</x:f>
        <x:v>0.0</x:v>
      </x:c>
    </x:row>
    <x:row r="222" ht="18" customHeight="1">
      <x:c r="A222" s="1407" t="str">
        <x:v>Rights_Coverage_View</x:v>
      </x:c>
      <x:c r="B222" s="1407" t="str">
        <x:v>F22</x:v>
      </x:c>
      <x:c r="C222" s="1407" t="str">
        <x:v>F:=INDEX(I_prop!$B$7:$H$13, MATCH($C22, I_prop!$A$7:$A$13,0), MATCH($D22, I_prop!$B$6:$H$6,0))</x:v>
      </x:c>
      <x:c r="D222" s="1407">
        <x:f>IFERROR(IF(_xlfn.ISFORMULA('Rights_Coverage_View'!F22),0,1),-1)</x:f>
        <x:v>0.0</x:v>
      </x:c>
    </x:row>
    <x:row r="223" ht="18" customHeight="1">
      <x:c r="A223" s="1407" t="str">
        <x:v>Rights_Coverage_View</x:v>
      </x:c>
      <x:c r="B223" s="1407" t="str">
        <x:v>G22</x:v>
      </x:c>
      <x:c r="C223" s="1407" t="str">
        <x:v>F:=INDEX(I_prop!$B$18:$H$24, MATCH($C22, I_prop!$A$18:$A$24,0), MATCH($D22, I_prop!$B$17:$H$17,0))</x:v>
      </x:c>
      <x:c r="D223" s="1407">
        <x:f>IFERROR(IF(_xlfn.ISFORMULA('Rights_Coverage_View'!G22),0,1),-1)</x:f>
        <x:v>0.0</x:v>
      </x:c>
    </x:row>
    <x:row r="224" ht="18" customHeight="1">
      <x:c r="A224" s="1407" t="str">
        <x:v>Rights_Coverage_View</x:v>
      </x:c>
      <x:c r="B224" s="1407" t="str">
        <x:v>H22</x:v>
      </x:c>
      <x:c r="C224" s="1407" t="str">
        <x:v>F:=IF(ISNUMBER($J22),$J22,IF($J22="INVALID_OVERRIDE","INVALID_OVERRIDE",IF($F22&lt;0,MAX(-1,'Subgroup_Overrides'!$B$7*$F22),$F22)))</x:v>
      </x:c>
      <x:c r="D224" s="1407">
        <x:f>IFERROR(IF(_xlfn.ISFORMULA('Rights_Coverage_View'!H22),0,1),-1)</x:f>
        <x:v>0.0</x:v>
      </x:c>
    </x:row>
    <x:row r="225" ht="18" customHeight="1">
      <x:c r="A225" s="1407" t="str">
        <x:v>Rights_Coverage_View</x:v>
      </x:c>
      <x:c r="B225" s="1407" t="str">
        <x:v>I22</x:v>
      </x:c>
      <x:c r="C225" s="1407" t="str">
        <x:v>F:=IF(ISNUMBER($K22),$K22,IF($K22="INVALID_OVERRIDE","INVALID_OVERRIDE",IF($G22&lt;0,MAX(-1,'Subgroup_Overrides'!$B$7*$G22),$G22)))</x:v>
      </x:c>
      <x:c r="D225" s="1407">
        <x:f>IFERROR(IF(_xlfn.ISFORMULA('Rights_Coverage_View'!I22),0,1),-1)</x:f>
        <x:v>0.0</x:v>
      </x:c>
    </x:row>
    <x:row r="226" ht="18" customHeight="1">
      <x:c r="A226" s="1407" t="str">
        <x:v>Rights_Coverage_View</x:v>
      </x:c>
      <x:c r="B226" s="1407" t="str">
        <x:v>J22</x:v>
      </x:c>
      <x:c r="C226" s="1407" t="str">
        <x:v>F:=IFERROR(IF(COUNTIF('Subgroup_Overrides'!$H$11:$H$100,"A|"&amp;$C22&amp;"|"&amp;$D22)=0,"",IF(AND(COUNTIF('Subgroup_Overrides'!$H$11:$H$100,"A|"&amp;$C22&amp;"|"&amp;$D22)=1,ISNUMBER(INDEX('Subgroup_Overrides'!$F$11:$F$100,MATCH("A|"&amp;$C22&amp;"|"&amp;$D22,'Subgroup_Overrides'!$H$11:$H$100,0))),NOT(ISBLANK(INDEX('Subgroup_Overrides'!$F$11:$F$100,MATCH("A|"&amp;$C22&amp;"|"&amp;$D22,'Subgroup_Overrides'!$H$11:$H$100,0)))),INDEX('Subgroup_Overrides'!$F$11:$F$100,MATCH("A|"&amp;$C22&amp;"|"&amp;$D22,'Subgroup_Overrides'!$H$11:$H$100,0))&gt;=-1,INDEX('Subgroup_Overrides'!$F$11:$F$100,MATCH("A|"&amp;$C22&amp;"|"&amp;$D22,'Subgroup_Overrides'!$H$11:$H$100,0))&lt;=1,LEN(TRIM(INDEX('Subgroup_Overrides'!$G$11:$G$100,MATCH("A|"&amp;$C22&amp;"|"&amp;$D22,'Subgroup_Overrides'!$H$11:$H$100,0))))&gt;0),INDEX('Subgroup_Overrides'!$F$11:$F$100,MATCH("A|"&amp;$C22&amp;"|"&amp;$D22,'Subgroup_Overrides'!$H$11:$H$100,0)),"INVALID_OVERRIDE")),"INVALID_OVERRIDE")</x:v>
      </x:c>
      <x:c r="D226" s="1407">
        <x:f>IFERROR(IF(_xlfn.ISFORMULA('Rights_Coverage_View'!J22),0,1),-1)</x:f>
        <x:v>0.0</x:v>
      </x:c>
    </x:row>
    <x:row r="227" ht="18" customHeight="1">
      <x:c r="A227" s="1407" t="str">
        <x:v>Rights_Coverage_View</x:v>
      </x:c>
      <x:c r="B227" s="1407" t="str">
        <x:v>K22</x:v>
      </x:c>
      <x:c r="C227" s="1407" t="str">
        <x:v>F:=IFERROR(IF(COUNTIF('Subgroup_Overrides'!$H$11:$H$100,"B|"&amp;$C22&amp;"|"&amp;$D22)=0,"",IF(AND(COUNTIF('Subgroup_Overrides'!$H$11:$H$100,"B|"&amp;$C22&amp;"|"&amp;$D22)=1,ISNUMBER(INDEX('Subgroup_Overrides'!$F$11:$F$100,MATCH("B|"&amp;$C22&amp;"|"&amp;$D22,'Subgroup_Overrides'!$H$11:$H$100,0))),NOT(ISBLANK(INDEX('Subgroup_Overrides'!$F$11:$F$100,MATCH("B|"&amp;$C22&amp;"|"&amp;$D22,'Subgroup_Overrides'!$H$11:$H$100,0)))),INDEX('Subgroup_Overrides'!$F$11:$F$100,MATCH("B|"&amp;$C22&amp;"|"&amp;$D22,'Subgroup_Overrides'!$H$11:$H$100,0))&gt;=-1,INDEX('Subgroup_Overrides'!$F$11:$F$100,MATCH("B|"&amp;$C22&amp;"|"&amp;$D22,'Subgroup_Overrides'!$H$11:$H$100,0))&lt;=1,LEN(TRIM(INDEX('Subgroup_Overrides'!$G$11:$G$100,MATCH("B|"&amp;$C22&amp;"|"&amp;$D22,'Subgroup_Overrides'!$H$11:$H$100,0))))&gt;0),INDEX('Subgroup_Overrides'!$F$11:$F$100,MATCH("B|"&amp;$C22&amp;"|"&amp;$D22,'Subgroup_Overrides'!$H$11:$H$100,0)),"INVALID_OVERRIDE")),"INVALID_OVERRIDE")</x:v>
      </x:c>
      <x:c r="D227" s="1407">
        <x:f>IFERROR(IF(_xlfn.ISFORMULA('Rights_Coverage_View'!K22),0,1),-1)</x:f>
        <x:v>0.0</x:v>
      </x:c>
    </x:row>
    <x:row r="228" ht="18" customHeight="1">
      <x:c r="A228" s="1407" t="str">
        <x:v>Rights_Coverage_View</x:v>
      </x:c>
      <x:c r="B228" s="1407" t="str">
        <x:v>L22</x:v>
      </x:c>
      <x:c r="C228" s="1407" t="str">
        <x:v>F:=TRIM(B22)</x:v>
      </x:c>
      <x:c r="D228" s="1407">
        <x:f>IFERROR(IF(_xlfn.ISFORMULA('Rights_Coverage_View'!L22),0,1),-1)</x:f>
        <x:v>0.0</x:v>
      </x:c>
    </x:row>
    <x:row r="229" ht="18" customHeight="1">
      <x:c r="A229" s="1407" t="str">
        <x:v>Rights_Coverage_View</x:v>
      </x:c>
      <x:c r="B229" s="1407" t="str">
        <x:v>M22</x:v>
      </x:c>
      <x:c r="C229" s="1407" t="str">
        <x:v>F:=IF(ISNUMBER($H22),$H22,"")</x:v>
      </x:c>
      <x:c r="D229" s="1407">
        <x:f>IFERROR(IF(_xlfn.ISFORMULA('Rights_Coverage_View'!M22),0,1),-1)</x:f>
        <x:v>0.0</x:v>
      </x:c>
    </x:row>
    <x:row r="230" ht="18" customHeight="1">
      <x:c r="A230" s="1407" t="str">
        <x:v>Rights_Coverage_View</x:v>
      </x:c>
      <x:c r="B230" s="1407" t="str">
        <x:v>N22</x:v>
      </x:c>
      <x:c r="C230" s="1407" t="str">
        <x:v>F:=IF(ISNUMBER($I22),$I22,"")</x:v>
      </x:c>
      <x:c r="D230" s="1407">
        <x:f>IFERROR(IF(_xlfn.ISFORMULA('Rights_Coverage_View'!N22),0,1),-1)</x:f>
        <x:v>0.0</x:v>
      </x:c>
    </x:row>
    <x:row r="231" ht="18" customHeight="1">
      <x:c r="A231" s="1407" t="str">
        <x:v>Rights_Coverage_View</x:v>
      </x:c>
      <x:c r="B231" s="1407" t="str">
        <x:v>O22</x:v>
      </x:c>
      <x:c r="C231" s="1407" t="str">
        <x:v>F:=IF(ISNUMBER($M22),$B22&amp;"|"&amp;ROUND($M22*1000000000000,0),"")</x:v>
      </x:c>
      <x:c r="D231" s="1407">
        <x:f>IFERROR(IF(_xlfn.ISFORMULA('Rights_Coverage_View'!O22),0,1),-1)</x:f>
        <x:v>0.0</x:v>
      </x:c>
    </x:row>
    <x:row r="232" ht="18" customHeight="1">
      <x:c r="A232" s="1407" t="str">
        <x:v>Rights_Coverage_View</x:v>
      </x:c>
      <x:c r="B232" s="1407" t="str">
        <x:v>P22</x:v>
      </x:c>
      <x:c r="C232" s="1407" t="str">
        <x:v>F:=IF(ISNUMBER($N22),$B22&amp;"|"&amp;ROUND($N22*1000000000000,0),"")</x:v>
      </x:c>
      <x:c r="D232" s="1407">
        <x:f>IFERROR(IF(_xlfn.ISFORMULA('Rights_Coverage_View'!P22),0,1),-1)</x:f>
        <x:v>0.0</x:v>
      </x:c>
    </x:row>
    <x:row r="233" ht="18" customHeight="1">
      <x:c r="A233" s="1407" t="str">
        <x:v>Rights_Coverage_View</x:v>
      </x:c>
      <x:c r="B233" s="1407" t="str">
        <x:v>F23</x:v>
      </x:c>
      <x:c r="C233" s="1407" t="str">
        <x:v>F:=INDEX(I_prop!$B$7:$H$13, MATCH($C23, I_prop!$A$7:$A$13,0), MATCH($D23, I_prop!$B$6:$H$6,0))</x:v>
      </x:c>
      <x:c r="D233" s="1407">
        <x:f>IFERROR(IF(_xlfn.ISFORMULA('Rights_Coverage_View'!F23),0,1),-1)</x:f>
        <x:v>0.0</x:v>
      </x:c>
    </x:row>
    <x:row r="234" ht="18" customHeight="1">
      <x:c r="A234" s="1407" t="str">
        <x:v>Rights_Coverage_View</x:v>
      </x:c>
      <x:c r="B234" s="1407" t="str">
        <x:v>G23</x:v>
      </x:c>
      <x:c r="C234" s="1407" t="str">
        <x:v>F:=INDEX(I_prop!$B$18:$H$24, MATCH($C23, I_prop!$A$18:$A$24,0), MATCH($D23, I_prop!$B$17:$H$17,0))</x:v>
      </x:c>
      <x:c r="D234" s="1407">
        <x:f>IFERROR(IF(_xlfn.ISFORMULA('Rights_Coverage_View'!G23),0,1),-1)</x:f>
        <x:v>0.0</x:v>
      </x:c>
    </x:row>
    <x:row r="235" ht="18" customHeight="1">
      <x:c r="A235" s="1407" t="str">
        <x:v>Rights_Coverage_View</x:v>
      </x:c>
      <x:c r="B235" s="1407" t="str">
        <x:v>H23</x:v>
      </x:c>
      <x:c r="C235" s="1407" t="str">
        <x:v>F:=IF(ISNUMBER($J23),$J23,IF($J23="INVALID_OVERRIDE","INVALID_OVERRIDE",IF($F23&lt;0,MAX(-1,'Subgroup_Overrides'!$B$7*$F23),$F23)))</x:v>
      </x:c>
      <x:c r="D235" s="1407">
        <x:f>IFERROR(IF(_xlfn.ISFORMULA('Rights_Coverage_View'!H23),0,1),-1)</x:f>
        <x:v>0.0</x:v>
      </x:c>
    </x:row>
    <x:row r="236" ht="18" customHeight="1">
      <x:c r="A236" s="1407" t="str">
        <x:v>Rights_Coverage_View</x:v>
      </x:c>
      <x:c r="B236" s="1407" t="str">
        <x:v>I23</x:v>
      </x:c>
      <x:c r="C236" s="1407" t="str">
        <x:v>F:=IF(ISNUMBER($K23),$K23,IF($K23="INVALID_OVERRIDE","INVALID_OVERRIDE",IF($G23&lt;0,MAX(-1,'Subgroup_Overrides'!$B$7*$G23),$G23)))</x:v>
      </x:c>
      <x:c r="D236" s="1407">
        <x:f>IFERROR(IF(_xlfn.ISFORMULA('Rights_Coverage_View'!I23),0,1),-1)</x:f>
        <x:v>0.0</x:v>
      </x:c>
    </x:row>
    <x:row r="237" ht="18" customHeight="1">
      <x:c r="A237" s="1407" t="str">
        <x:v>Rights_Coverage_View</x:v>
      </x:c>
      <x:c r="B237" s="1407" t="str">
        <x:v>J23</x:v>
      </x:c>
      <x:c r="C237" s="1407" t="str">
        <x:v>F:=IFERROR(IF(COUNTIF('Subgroup_Overrides'!$H$11:$H$100,"A|"&amp;$C23&amp;"|"&amp;$D23)=0,"",IF(AND(COUNTIF('Subgroup_Overrides'!$H$11:$H$100,"A|"&amp;$C23&amp;"|"&amp;$D23)=1,ISNUMBER(INDEX('Subgroup_Overrides'!$F$11:$F$100,MATCH("A|"&amp;$C23&amp;"|"&amp;$D23,'Subgroup_Overrides'!$H$11:$H$100,0))),NOT(ISBLANK(INDEX('Subgroup_Overrides'!$F$11:$F$100,MATCH("A|"&amp;$C23&amp;"|"&amp;$D23,'Subgroup_Overrides'!$H$11:$H$100,0)))),INDEX('Subgroup_Overrides'!$F$11:$F$100,MATCH("A|"&amp;$C23&amp;"|"&amp;$D23,'Subgroup_Overrides'!$H$11:$H$100,0))&gt;=-1,INDEX('Subgroup_Overrides'!$F$11:$F$100,MATCH("A|"&amp;$C23&amp;"|"&amp;$D23,'Subgroup_Overrides'!$H$11:$H$100,0))&lt;=1,LEN(TRIM(INDEX('Subgroup_Overrides'!$G$11:$G$100,MATCH("A|"&amp;$C23&amp;"|"&amp;$D23,'Subgroup_Overrides'!$H$11:$H$100,0))))&gt;0),INDEX('Subgroup_Overrides'!$F$11:$F$100,MATCH("A|"&amp;$C23&amp;"|"&amp;$D23,'Subgroup_Overrides'!$H$11:$H$100,0)),"INVALID_OVERRIDE")),"INVALID_OVERRIDE")</x:v>
      </x:c>
      <x:c r="D237" s="1407">
        <x:f>IFERROR(IF(_xlfn.ISFORMULA('Rights_Coverage_View'!J23),0,1),-1)</x:f>
        <x:v>0.0</x:v>
      </x:c>
    </x:row>
    <x:row r="238" ht="18" customHeight="1">
      <x:c r="A238" s="1407" t="str">
        <x:v>Rights_Coverage_View</x:v>
      </x:c>
      <x:c r="B238" s="1407" t="str">
        <x:v>K23</x:v>
      </x:c>
      <x:c r="C238" s="1407" t="str">
        <x:v>F:=IFERROR(IF(COUNTIF('Subgroup_Overrides'!$H$11:$H$100,"B|"&amp;$C23&amp;"|"&amp;$D23)=0,"",IF(AND(COUNTIF('Subgroup_Overrides'!$H$11:$H$100,"B|"&amp;$C23&amp;"|"&amp;$D23)=1,ISNUMBER(INDEX('Subgroup_Overrides'!$F$11:$F$100,MATCH("B|"&amp;$C23&amp;"|"&amp;$D23,'Subgroup_Overrides'!$H$11:$H$100,0))),NOT(ISBLANK(INDEX('Subgroup_Overrides'!$F$11:$F$100,MATCH("B|"&amp;$C23&amp;"|"&amp;$D23,'Subgroup_Overrides'!$H$11:$H$100,0)))),INDEX('Subgroup_Overrides'!$F$11:$F$100,MATCH("B|"&amp;$C23&amp;"|"&amp;$D23,'Subgroup_Overrides'!$H$11:$H$100,0))&gt;=-1,INDEX('Subgroup_Overrides'!$F$11:$F$100,MATCH("B|"&amp;$C23&amp;"|"&amp;$D23,'Subgroup_Overrides'!$H$11:$H$100,0))&lt;=1,LEN(TRIM(INDEX('Subgroup_Overrides'!$G$11:$G$100,MATCH("B|"&amp;$C23&amp;"|"&amp;$D23,'Subgroup_Overrides'!$H$11:$H$100,0))))&gt;0),INDEX('Subgroup_Overrides'!$F$11:$F$100,MATCH("B|"&amp;$C23&amp;"|"&amp;$D23,'Subgroup_Overrides'!$H$11:$H$100,0)),"INVALID_OVERRIDE")),"INVALID_OVERRIDE")</x:v>
      </x:c>
      <x:c r="D238" s="1407">
        <x:f>IFERROR(IF(_xlfn.ISFORMULA('Rights_Coverage_View'!K23),0,1),-1)</x:f>
        <x:v>0.0</x:v>
      </x:c>
    </x:row>
    <x:row r="239" ht="18" customHeight="1">
      <x:c r="A239" s="1407" t="str">
        <x:v>Rights_Coverage_View</x:v>
      </x:c>
      <x:c r="B239" s="1407" t="str">
        <x:v>L23</x:v>
      </x:c>
      <x:c r="C239" s="1407" t="str">
        <x:v>F:=TRIM(B23)</x:v>
      </x:c>
      <x:c r="D239" s="1407">
        <x:f>IFERROR(IF(_xlfn.ISFORMULA('Rights_Coverage_View'!L23),0,1),-1)</x:f>
        <x:v>0.0</x:v>
      </x:c>
    </x:row>
    <x:row r="240" ht="18" customHeight="1">
      <x:c r="A240" s="1407" t="str">
        <x:v>Rights_Coverage_View</x:v>
      </x:c>
      <x:c r="B240" s="1407" t="str">
        <x:v>M23</x:v>
      </x:c>
      <x:c r="C240" s="1407" t="str">
        <x:v>F:=IF(ISNUMBER($H23),$H23,"")</x:v>
      </x:c>
      <x:c r="D240" s="1407">
        <x:f>IFERROR(IF(_xlfn.ISFORMULA('Rights_Coverage_View'!M23),0,1),-1)</x:f>
        <x:v>0.0</x:v>
      </x:c>
    </x:row>
    <x:row r="241" ht="18" customHeight="1">
      <x:c r="A241" s="1407" t="str">
        <x:v>Rights_Coverage_View</x:v>
      </x:c>
      <x:c r="B241" s="1407" t="str">
        <x:v>N23</x:v>
      </x:c>
      <x:c r="C241" s="1407" t="str">
        <x:v>F:=IF(ISNUMBER($I23),$I23,"")</x:v>
      </x:c>
      <x:c r="D241" s="1407">
        <x:f>IFERROR(IF(_xlfn.ISFORMULA('Rights_Coverage_View'!N23),0,1),-1)</x:f>
        <x:v>0.0</x:v>
      </x:c>
    </x:row>
    <x:row r="242" ht="18" customHeight="1">
      <x:c r="A242" s="1407" t="str">
        <x:v>Rights_Coverage_View</x:v>
      </x:c>
      <x:c r="B242" s="1407" t="str">
        <x:v>O23</x:v>
      </x:c>
      <x:c r="C242" s="1407" t="str">
        <x:v>F:=IF(ISNUMBER($M23),$B23&amp;"|"&amp;ROUND($M23*1000000000000,0),"")</x:v>
      </x:c>
      <x:c r="D242" s="1407">
        <x:f>IFERROR(IF(_xlfn.ISFORMULA('Rights_Coverage_View'!O23),0,1),-1)</x:f>
        <x:v>0.0</x:v>
      </x:c>
    </x:row>
    <x:row r="243" ht="18" customHeight="1">
      <x:c r="A243" s="1407" t="str">
        <x:v>Rights_Coverage_View</x:v>
      </x:c>
      <x:c r="B243" s="1407" t="str">
        <x:v>P23</x:v>
      </x:c>
      <x:c r="C243" s="1407" t="str">
        <x:v>F:=IF(ISNUMBER($N23),$B23&amp;"|"&amp;ROUND($N23*1000000000000,0),"")</x:v>
      </x:c>
      <x:c r="D243" s="1407">
        <x:f>IFERROR(IF(_xlfn.ISFORMULA('Rights_Coverage_View'!P23),0,1),-1)</x:f>
        <x:v>0.0</x:v>
      </x:c>
    </x:row>
    <x:row r="244" ht="18" customHeight="1">
      <x:c r="A244" s="1407" t="str">
        <x:v>Rights_Coverage_View</x:v>
      </x:c>
      <x:c r="B244" s="1407" t="str">
        <x:v>F24</x:v>
      </x:c>
      <x:c r="C244" s="1407" t="str">
        <x:v>F:=INDEX(I_prop!$B$7:$H$13, MATCH($C24, I_prop!$A$7:$A$13,0), MATCH($D24, I_prop!$B$6:$H$6,0))</x:v>
      </x:c>
      <x:c r="D244" s="1407">
        <x:f>IFERROR(IF(_xlfn.ISFORMULA('Rights_Coverage_View'!F24),0,1),-1)</x:f>
        <x:v>0.0</x:v>
      </x:c>
    </x:row>
    <x:row r="245" ht="18" customHeight="1">
      <x:c r="A245" s="1407" t="str">
        <x:v>Rights_Coverage_View</x:v>
      </x:c>
      <x:c r="B245" s="1407" t="str">
        <x:v>G24</x:v>
      </x:c>
      <x:c r="C245" s="1407" t="str">
        <x:v>F:=INDEX(I_prop!$B$18:$H$24, MATCH($C24, I_prop!$A$18:$A$24,0), MATCH($D24, I_prop!$B$17:$H$17,0))</x:v>
      </x:c>
      <x:c r="D245" s="1407">
        <x:f>IFERROR(IF(_xlfn.ISFORMULA('Rights_Coverage_View'!G24),0,1),-1)</x:f>
        <x:v>0.0</x:v>
      </x:c>
    </x:row>
    <x:row r="246" ht="18" customHeight="1">
      <x:c r="A246" s="1407" t="str">
        <x:v>Rights_Coverage_View</x:v>
      </x:c>
      <x:c r="B246" s="1407" t="str">
        <x:v>H24</x:v>
      </x:c>
      <x:c r="C246" s="1407" t="str">
        <x:v>F:=IF(ISNUMBER($J24),$J24,IF($J24="INVALID_OVERRIDE","INVALID_OVERRIDE",IF($F24&lt;0,MAX(-1,'Subgroup_Overrides'!$B$7*$F24),$F24)))</x:v>
      </x:c>
      <x:c r="D246" s="1407">
        <x:f>IFERROR(IF(_xlfn.ISFORMULA('Rights_Coverage_View'!H24),0,1),-1)</x:f>
        <x:v>0.0</x:v>
      </x:c>
    </x:row>
    <x:row r="247" ht="18" customHeight="1">
      <x:c r="A247" s="1407" t="str">
        <x:v>Rights_Coverage_View</x:v>
      </x:c>
      <x:c r="B247" s="1407" t="str">
        <x:v>I24</x:v>
      </x:c>
      <x:c r="C247" s="1407" t="str">
        <x:v>F:=IF(ISNUMBER($K24),$K24,IF($K24="INVALID_OVERRIDE","INVALID_OVERRIDE",IF($G24&lt;0,MAX(-1,'Subgroup_Overrides'!$B$7*$G24),$G24)))</x:v>
      </x:c>
      <x:c r="D247" s="1407">
        <x:f>IFERROR(IF(_xlfn.ISFORMULA('Rights_Coverage_View'!I24),0,1),-1)</x:f>
        <x:v>0.0</x:v>
      </x:c>
    </x:row>
    <x:row r="248" ht="18" customHeight="1">
      <x:c r="A248" s="1407" t="str">
        <x:v>Rights_Coverage_View</x:v>
      </x:c>
      <x:c r="B248" s="1407" t="str">
        <x:v>J24</x:v>
      </x:c>
      <x:c r="C248" s="1407" t="str">
        <x:v>F:=IFERROR(IF(COUNTIF('Subgroup_Overrides'!$H$11:$H$100,"A|"&amp;$C24&amp;"|"&amp;$D24)=0,"",IF(AND(COUNTIF('Subgroup_Overrides'!$H$11:$H$100,"A|"&amp;$C24&amp;"|"&amp;$D24)=1,ISNUMBER(INDEX('Subgroup_Overrides'!$F$11:$F$100,MATCH("A|"&amp;$C24&amp;"|"&amp;$D24,'Subgroup_Overrides'!$H$11:$H$100,0))),NOT(ISBLANK(INDEX('Subgroup_Overrides'!$F$11:$F$100,MATCH("A|"&amp;$C24&amp;"|"&amp;$D24,'Subgroup_Overrides'!$H$11:$H$100,0)))),INDEX('Subgroup_Overrides'!$F$11:$F$100,MATCH("A|"&amp;$C24&amp;"|"&amp;$D24,'Subgroup_Overrides'!$H$11:$H$100,0))&gt;=-1,INDEX('Subgroup_Overrides'!$F$11:$F$100,MATCH("A|"&amp;$C24&amp;"|"&amp;$D24,'Subgroup_Overrides'!$H$11:$H$100,0))&lt;=1,LEN(TRIM(INDEX('Subgroup_Overrides'!$G$11:$G$100,MATCH("A|"&amp;$C24&amp;"|"&amp;$D24,'Subgroup_Overrides'!$H$11:$H$100,0))))&gt;0),INDEX('Subgroup_Overrides'!$F$11:$F$100,MATCH("A|"&amp;$C24&amp;"|"&amp;$D24,'Subgroup_Overrides'!$H$11:$H$100,0)),"INVALID_OVERRIDE")),"INVALID_OVERRIDE")</x:v>
      </x:c>
      <x:c r="D248" s="1407">
        <x:f>IFERROR(IF(_xlfn.ISFORMULA('Rights_Coverage_View'!J24),0,1),-1)</x:f>
        <x:v>0.0</x:v>
      </x:c>
    </x:row>
    <x:row r="249" ht="18" customHeight="1">
      <x:c r="A249" s="1407" t="str">
        <x:v>Rights_Coverage_View</x:v>
      </x:c>
      <x:c r="B249" s="1407" t="str">
        <x:v>K24</x:v>
      </x:c>
      <x:c r="C249" s="1407" t="str">
        <x:v>F:=IFERROR(IF(COUNTIF('Subgroup_Overrides'!$H$11:$H$100,"B|"&amp;$C24&amp;"|"&amp;$D24)=0,"",IF(AND(COUNTIF('Subgroup_Overrides'!$H$11:$H$100,"B|"&amp;$C24&amp;"|"&amp;$D24)=1,ISNUMBER(INDEX('Subgroup_Overrides'!$F$11:$F$100,MATCH("B|"&amp;$C24&amp;"|"&amp;$D24,'Subgroup_Overrides'!$H$11:$H$100,0))),NOT(ISBLANK(INDEX('Subgroup_Overrides'!$F$11:$F$100,MATCH("B|"&amp;$C24&amp;"|"&amp;$D24,'Subgroup_Overrides'!$H$11:$H$100,0)))),INDEX('Subgroup_Overrides'!$F$11:$F$100,MATCH("B|"&amp;$C24&amp;"|"&amp;$D24,'Subgroup_Overrides'!$H$11:$H$100,0))&gt;=-1,INDEX('Subgroup_Overrides'!$F$11:$F$100,MATCH("B|"&amp;$C24&amp;"|"&amp;$D24,'Subgroup_Overrides'!$H$11:$H$100,0))&lt;=1,LEN(TRIM(INDEX('Subgroup_Overrides'!$G$11:$G$100,MATCH("B|"&amp;$C24&amp;"|"&amp;$D24,'Subgroup_Overrides'!$H$11:$H$100,0))))&gt;0),INDEX('Subgroup_Overrides'!$F$11:$F$100,MATCH("B|"&amp;$C24&amp;"|"&amp;$D24,'Subgroup_Overrides'!$H$11:$H$100,0)),"INVALID_OVERRIDE")),"INVALID_OVERRIDE")</x:v>
      </x:c>
      <x:c r="D249" s="1407">
        <x:f>IFERROR(IF(_xlfn.ISFORMULA('Rights_Coverage_View'!K24),0,1),-1)</x:f>
        <x:v>0.0</x:v>
      </x:c>
    </x:row>
    <x:row r="250" ht="18" customHeight="1">
      <x:c r="A250" s="1407" t="str">
        <x:v>Rights_Coverage_View</x:v>
      </x:c>
      <x:c r="B250" s="1407" t="str">
        <x:v>L24</x:v>
      </x:c>
      <x:c r="C250" s="1407" t="str">
        <x:v>F:=TRIM(B24)</x:v>
      </x:c>
      <x:c r="D250" s="1407">
        <x:f>IFERROR(IF(_xlfn.ISFORMULA('Rights_Coverage_View'!L24),0,1),-1)</x:f>
        <x:v>0.0</x:v>
      </x:c>
    </x:row>
    <x:row r="251" ht="18" customHeight="1">
      <x:c r="A251" s="1407" t="str">
        <x:v>Rights_Coverage_View</x:v>
      </x:c>
      <x:c r="B251" s="1407" t="str">
        <x:v>M24</x:v>
      </x:c>
      <x:c r="C251" s="1407" t="str">
        <x:v>F:=IF(ISNUMBER($H24),$H24,"")</x:v>
      </x:c>
      <x:c r="D251" s="1407">
        <x:f>IFERROR(IF(_xlfn.ISFORMULA('Rights_Coverage_View'!M24),0,1),-1)</x:f>
        <x:v>0.0</x:v>
      </x:c>
    </x:row>
    <x:row r="252" ht="18" customHeight="1">
      <x:c r="A252" s="1407" t="str">
        <x:v>Rights_Coverage_View</x:v>
      </x:c>
      <x:c r="B252" s="1407" t="str">
        <x:v>N24</x:v>
      </x:c>
      <x:c r="C252" s="1407" t="str">
        <x:v>F:=IF(ISNUMBER($I24),$I24,"")</x:v>
      </x:c>
      <x:c r="D252" s="1407">
        <x:f>IFERROR(IF(_xlfn.ISFORMULA('Rights_Coverage_View'!N24),0,1),-1)</x:f>
        <x:v>0.0</x:v>
      </x:c>
    </x:row>
    <x:row r="253" ht="18" customHeight="1">
      <x:c r="A253" s="1407" t="str">
        <x:v>Rights_Coverage_View</x:v>
      </x:c>
      <x:c r="B253" s="1407" t="str">
        <x:v>O24</x:v>
      </x:c>
      <x:c r="C253" s="1407" t="str">
        <x:v>F:=IF(ISNUMBER($M24),$B24&amp;"|"&amp;ROUND($M24*1000000000000,0),"")</x:v>
      </x:c>
      <x:c r="D253" s="1407">
        <x:f>IFERROR(IF(_xlfn.ISFORMULA('Rights_Coverage_View'!O24),0,1),-1)</x:f>
        <x:v>0.0</x:v>
      </x:c>
    </x:row>
    <x:row r="254" ht="18" customHeight="1">
      <x:c r="A254" s="1407" t="str">
        <x:v>Rights_Coverage_View</x:v>
      </x:c>
      <x:c r="B254" s="1407" t="str">
        <x:v>P24</x:v>
      </x:c>
      <x:c r="C254" s="1407" t="str">
        <x:v>F:=IF(ISNUMBER($N24),$B24&amp;"|"&amp;ROUND($N24*1000000000000,0),"")</x:v>
      </x:c>
      <x:c r="D254" s="1407">
        <x:f>IFERROR(IF(_xlfn.ISFORMULA('Rights_Coverage_View'!P24),0,1),-1)</x:f>
        <x:v>0.0</x:v>
      </x:c>
    </x:row>
    <x:row r="255" ht="18" customHeight="1">
      <x:c r="A255" s="1407" t="str">
        <x:v>Rights_Coverage_View</x:v>
      </x:c>
      <x:c r="B255" s="1407" t="str">
        <x:v>F25</x:v>
      </x:c>
      <x:c r="C255" s="1407" t="str">
        <x:v>F:=INDEX(I_prop!$B$7:$H$13, MATCH($C25, I_prop!$A$7:$A$13,0), MATCH($D25, I_prop!$B$6:$H$6,0))</x:v>
      </x:c>
      <x:c r="D255" s="1407">
        <x:f>IFERROR(IF(_xlfn.ISFORMULA('Rights_Coverage_View'!F25),0,1),-1)</x:f>
        <x:v>0.0</x:v>
      </x:c>
    </x:row>
    <x:row r="256" ht="18" customHeight="1">
      <x:c r="A256" s="1407" t="str">
        <x:v>Rights_Coverage_View</x:v>
      </x:c>
      <x:c r="B256" s="1407" t="str">
        <x:v>G25</x:v>
      </x:c>
      <x:c r="C256" s="1407" t="str">
        <x:v>F:=INDEX(I_prop!$B$18:$H$24, MATCH($C25, I_prop!$A$18:$A$24,0), MATCH($D25, I_prop!$B$17:$H$17,0))</x:v>
      </x:c>
      <x:c r="D256" s="1407">
        <x:f>IFERROR(IF(_xlfn.ISFORMULA('Rights_Coverage_View'!G25),0,1),-1)</x:f>
        <x:v>0.0</x:v>
      </x:c>
    </x:row>
    <x:row r="257" ht="18" customHeight="1">
      <x:c r="A257" s="1407" t="str">
        <x:v>Rights_Coverage_View</x:v>
      </x:c>
      <x:c r="B257" s="1407" t="str">
        <x:v>H25</x:v>
      </x:c>
      <x:c r="C257" s="1407" t="str">
        <x:v>F:=IF(ISNUMBER($J25),$J25,IF($J25="INVALID_OVERRIDE","INVALID_OVERRIDE",IF($F25&lt;0,MAX(-1,'Subgroup_Overrides'!$B$7*$F25),$F25)))</x:v>
      </x:c>
      <x:c r="D257" s="1407">
        <x:f>IFERROR(IF(_xlfn.ISFORMULA('Rights_Coverage_View'!H25),0,1),-1)</x:f>
        <x:v>0.0</x:v>
      </x:c>
    </x:row>
    <x:row r="258" ht="18" customHeight="1">
      <x:c r="A258" s="1407" t="str">
        <x:v>Rights_Coverage_View</x:v>
      </x:c>
      <x:c r="B258" s="1407" t="str">
        <x:v>I25</x:v>
      </x:c>
      <x:c r="C258" s="1407" t="str">
        <x:v>F:=IF(ISNUMBER($K25),$K25,IF($K25="INVALID_OVERRIDE","INVALID_OVERRIDE",IF($G25&lt;0,MAX(-1,'Subgroup_Overrides'!$B$7*$G25),$G25)))</x:v>
      </x:c>
      <x:c r="D258" s="1407">
        <x:f>IFERROR(IF(_xlfn.ISFORMULA('Rights_Coverage_View'!I25),0,1),-1)</x:f>
        <x:v>0.0</x:v>
      </x:c>
    </x:row>
    <x:row r="259" ht="18" customHeight="1">
      <x:c r="A259" s="1407" t="str">
        <x:v>Rights_Coverage_View</x:v>
      </x:c>
      <x:c r="B259" s="1407" t="str">
        <x:v>J25</x:v>
      </x:c>
      <x:c r="C259" s="1407" t="str">
        <x:v>F:=IFERROR(IF(COUNTIF('Subgroup_Overrides'!$H$11:$H$100,"A|"&amp;$C25&amp;"|"&amp;$D25)=0,"",IF(AND(COUNTIF('Subgroup_Overrides'!$H$11:$H$100,"A|"&amp;$C25&amp;"|"&amp;$D25)=1,ISNUMBER(INDEX('Subgroup_Overrides'!$F$11:$F$100,MATCH("A|"&amp;$C25&amp;"|"&amp;$D25,'Subgroup_Overrides'!$H$11:$H$100,0))),NOT(ISBLANK(INDEX('Subgroup_Overrides'!$F$11:$F$100,MATCH("A|"&amp;$C25&amp;"|"&amp;$D25,'Subgroup_Overrides'!$H$11:$H$100,0)))),INDEX('Subgroup_Overrides'!$F$11:$F$100,MATCH("A|"&amp;$C25&amp;"|"&amp;$D25,'Subgroup_Overrides'!$H$11:$H$100,0))&gt;=-1,INDEX('Subgroup_Overrides'!$F$11:$F$100,MATCH("A|"&amp;$C25&amp;"|"&amp;$D25,'Subgroup_Overrides'!$H$11:$H$100,0))&lt;=1,LEN(TRIM(INDEX('Subgroup_Overrides'!$G$11:$G$100,MATCH("A|"&amp;$C25&amp;"|"&amp;$D25,'Subgroup_Overrides'!$H$11:$H$100,0))))&gt;0),INDEX('Subgroup_Overrides'!$F$11:$F$100,MATCH("A|"&amp;$C25&amp;"|"&amp;$D25,'Subgroup_Overrides'!$H$11:$H$100,0)),"INVALID_OVERRIDE")),"INVALID_OVERRIDE")</x:v>
      </x:c>
      <x:c r="D259" s="1407">
        <x:f>IFERROR(IF(_xlfn.ISFORMULA('Rights_Coverage_View'!J25),0,1),-1)</x:f>
        <x:v>0.0</x:v>
      </x:c>
    </x:row>
    <x:row r="260" ht="18" customHeight="1">
      <x:c r="A260" s="1407" t="str">
        <x:v>Rights_Coverage_View</x:v>
      </x:c>
      <x:c r="B260" s="1407" t="str">
        <x:v>K25</x:v>
      </x:c>
      <x:c r="C260" s="1407" t="str">
        <x:v>F:=IFERROR(IF(COUNTIF('Subgroup_Overrides'!$H$11:$H$100,"B|"&amp;$C25&amp;"|"&amp;$D25)=0,"",IF(AND(COUNTIF('Subgroup_Overrides'!$H$11:$H$100,"B|"&amp;$C25&amp;"|"&amp;$D25)=1,ISNUMBER(INDEX('Subgroup_Overrides'!$F$11:$F$100,MATCH("B|"&amp;$C25&amp;"|"&amp;$D25,'Subgroup_Overrides'!$H$11:$H$100,0))),NOT(ISBLANK(INDEX('Subgroup_Overrides'!$F$11:$F$100,MATCH("B|"&amp;$C25&amp;"|"&amp;$D25,'Subgroup_Overrides'!$H$11:$H$100,0)))),INDEX('Subgroup_Overrides'!$F$11:$F$100,MATCH("B|"&amp;$C25&amp;"|"&amp;$D25,'Subgroup_Overrides'!$H$11:$H$100,0))&gt;=-1,INDEX('Subgroup_Overrides'!$F$11:$F$100,MATCH("B|"&amp;$C25&amp;"|"&amp;$D25,'Subgroup_Overrides'!$H$11:$H$100,0))&lt;=1,LEN(TRIM(INDEX('Subgroup_Overrides'!$G$11:$G$100,MATCH("B|"&amp;$C25&amp;"|"&amp;$D25,'Subgroup_Overrides'!$H$11:$H$100,0))))&gt;0),INDEX('Subgroup_Overrides'!$F$11:$F$100,MATCH("B|"&amp;$C25&amp;"|"&amp;$D25,'Subgroup_Overrides'!$H$11:$H$100,0)),"INVALID_OVERRIDE")),"INVALID_OVERRIDE")</x:v>
      </x:c>
      <x:c r="D260" s="1407">
        <x:f>IFERROR(IF(_xlfn.ISFORMULA('Rights_Coverage_View'!K25),0,1),-1)</x:f>
        <x:v>0.0</x:v>
      </x:c>
    </x:row>
    <x:row r="261" ht="18" customHeight="1">
      <x:c r="A261" s="1407" t="str">
        <x:v>Rights_Coverage_View</x:v>
      </x:c>
      <x:c r="B261" s="1407" t="str">
        <x:v>L25</x:v>
      </x:c>
      <x:c r="C261" s="1407" t="str">
        <x:v>F:=TRIM(B25)</x:v>
      </x:c>
      <x:c r="D261" s="1407">
        <x:f>IFERROR(IF(_xlfn.ISFORMULA('Rights_Coverage_View'!L25),0,1),-1)</x:f>
        <x:v>0.0</x:v>
      </x:c>
    </x:row>
    <x:row r="262" ht="18" customHeight="1">
      <x:c r="A262" s="1407" t="str">
        <x:v>Rights_Coverage_View</x:v>
      </x:c>
      <x:c r="B262" s="1407" t="str">
        <x:v>M25</x:v>
      </x:c>
      <x:c r="C262" s="1407" t="str">
        <x:v>F:=IF(ISNUMBER($H25),$H25,"")</x:v>
      </x:c>
      <x:c r="D262" s="1407">
        <x:f>IFERROR(IF(_xlfn.ISFORMULA('Rights_Coverage_View'!M25),0,1),-1)</x:f>
        <x:v>0.0</x:v>
      </x:c>
    </x:row>
    <x:row r="263" ht="18" customHeight="1">
      <x:c r="A263" s="1407" t="str">
        <x:v>Rights_Coverage_View</x:v>
      </x:c>
      <x:c r="B263" s="1407" t="str">
        <x:v>N25</x:v>
      </x:c>
      <x:c r="C263" s="1407" t="str">
        <x:v>F:=IF(ISNUMBER($I25),$I25,"")</x:v>
      </x:c>
      <x:c r="D263" s="1407">
        <x:f>IFERROR(IF(_xlfn.ISFORMULA('Rights_Coverage_View'!N25),0,1),-1)</x:f>
        <x:v>0.0</x:v>
      </x:c>
    </x:row>
    <x:row r="264" ht="18" customHeight="1">
      <x:c r="A264" s="1407" t="str">
        <x:v>Rights_Coverage_View</x:v>
      </x:c>
      <x:c r="B264" s="1407" t="str">
        <x:v>O25</x:v>
      </x:c>
      <x:c r="C264" s="1407" t="str">
        <x:v>F:=IF(ISNUMBER($M25),$B25&amp;"|"&amp;ROUND($M25*1000000000000,0),"")</x:v>
      </x:c>
      <x:c r="D264" s="1407">
        <x:f>IFERROR(IF(_xlfn.ISFORMULA('Rights_Coverage_View'!O25),0,1),-1)</x:f>
        <x:v>0.0</x:v>
      </x:c>
    </x:row>
    <x:row r="265" ht="18" customHeight="1">
      <x:c r="A265" s="1407" t="str">
        <x:v>Rights_Coverage_View</x:v>
      </x:c>
      <x:c r="B265" s="1407" t="str">
        <x:v>P25</x:v>
      </x:c>
      <x:c r="C265" s="1407" t="str">
        <x:v>F:=IF(ISNUMBER($N25),$B25&amp;"|"&amp;ROUND($N25*1000000000000,0),"")</x:v>
      </x:c>
      <x:c r="D265" s="1407">
        <x:f>IFERROR(IF(_xlfn.ISFORMULA('Rights_Coverage_View'!P25),0,1),-1)</x:f>
        <x:v>0.0</x:v>
      </x:c>
    </x:row>
    <x:row r="266" ht="18" customHeight="1">
      <x:c r="A266" s="1407" t="str">
        <x:v>Rights_Coverage_View</x:v>
      </x:c>
      <x:c r="B266" s="1407" t="str">
        <x:v>F26</x:v>
      </x:c>
      <x:c r="C266" s="1407" t="str">
        <x:v>F:=INDEX(I_prop!$B$7:$H$13, MATCH($C26, I_prop!$A$7:$A$13,0), MATCH($D26, I_prop!$B$6:$H$6,0))</x:v>
      </x:c>
      <x:c r="D266" s="1407">
        <x:f>IFERROR(IF(_xlfn.ISFORMULA('Rights_Coverage_View'!F26),0,1),-1)</x:f>
        <x:v>0.0</x:v>
      </x:c>
    </x:row>
    <x:row r="267" ht="18" customHeight="1">
      <x:c r="A267" s="1407" t="str">
        <x:v>Rights_Coverage_View</x:v>
      </x:c>
      <x:c r="B267" s="1407" t="str">
        <x:v>G26</x:v>
      </x:c>
      <x:c r="C267" s="1407" t="str">
        <x:v>F:=INDEX(I_prop!$B$18:$H$24, MATCH($C26, I_prop!$A$18:$A$24,0), MATCH($D26, I_prop!$B$17:$H$17,0))</x:v>
      </x:c>
      <x:c r="D267" s="1407">
        <x:f>IFERROR(IF(_xlfn.ISFORMULA('Rights_Coverage_View'!G26),0,1),-1)</x:f>
        <x:v>0.0</x:v>
      </x:c>
    </x:row>
    <x:row r="268" ht="18" customHeight="1">
      <x:c r="A268" s="1407" t="str">
        <x:v>Rights_Coverage_View</x:v>
      </x:c>
      <x:c r="B268" s="1407" t="str">
        <x:v>H26</x:v>
      </x:c>
      <x:c r="C268" s="1407" t="str">
        <x:v>F:=IF(ISNUMBER($J26),$J26,IF($J26="INVALID_OVERRIDE","INVALID_OVERRIDE",IF($F26&lt;0,MAX(-1,'Subgroup_Overrides'!$B$7*$F26),$F26)))</x:v>
      </x:c>
      <x:c r="D268" s="1407">
        <x:f>IFERROR(IF(_xlfn.ISFORMULA('Rights_Coverage_View'!H26),0,1),-1)</x:f>
        <x:v>0.0</x:v>
      </x:c>
    </x:row>
    <x:row r="269" ht="18" customHeight="1">
      <x:c r="A269" s="1407" t="str">
        <x:v>Rights_Coverage_View</x:v>
      </x:c>
      <x:c r="B269" s="1407" t="str">
        <x:v>I26</x:v>
      </x:c>
      <x:c r="C269" s="1407" t="str">
        <x:v>F:=IF(ISNUMBER($K26),$K26,IF($K26="INVALID_OVERRIDE","INVALID_OVERRIDE",IF($G26&lt;0,MAX(-1,'Subgroup_Overrides'!$B$7*$G26),$G26)))</x:v>
      </x:c>
      <x:c r="D269" s="1407">
        <x:f>IFERROR(IF(_xlfn.ISFORMULA('Rights_Coverage_View'!I26),0,1),-1)</x:f>
        <x:v>0.0</x:v>
      </x:c>
    </x:row>
    <x:row r="270" ht="18" customHeight="1">
      <x:c r="A270" s="1407" t="str">
        <x:v>Rights_Coverage_View</x:v>
      </x:c>
      <x:c r="B270" s="1407" t="str">
        <x:v>J26</x:v>
      </x:c>
      <x:c r="C270" s="1407" t="str">
        <x:v>F:=IFERROR(IF(COUNTIF('Subgroup_Overrides'!$H$11:$H$100,"A|"&amp;$C26&amp;"|"&amp;$D26)=0,"",IF(AND(COUNTIF('Subgroup_Overrides'!$H$11:$H$100,"A|"&amp;$C26&amp;"|"&amp;$D26)=1,ISNUMBER(INDEX('Subgroup_Overrides'!$F$11:$F$100,MATCH("A|"&amp;$C26&amp;"|"&amp;$D26,'Subgroup_Overrides'!$H$11:$H$100,0))),NOT(ISBLANK(INDEX('Subgroup_Overrides'!$F$11:$F$100,MATCH("A|"&amp;$C26&amp;"|"&amp;$D26,'Subgroup_Overrides'!$H$11:$H$100,0)))),INDEX('Subgroup_Overrides'!$F$11:$F$100,MATCH("A|"&amp;$C26&amp;"|"&amp;$D26,'Subgroup_Overrides'!$H$11:$H$100,0))&gt;=-1,INDEX('Subgroup_Overrides'!$F$11:$F$100,MATCH("A|"&amp;$C26&amp;"|"&amp;$D26,'Subgroup_Overrides'!$H$11:$H$100,0))&lt;=1,LEN(TRIM(INDEX('Subgroup_Overrides'!$G$11:$G$100,MATCH("A|"&amp;$C26&amp;"|"&amp;$D26,'Subgroup_Overrides'!$H$11:$H$100,0))))&gt;0),INDEX('Subgroup_Overrides'!$F$11:$F$100,MATCH("A|"&amp;$C26&amp;"|"&amp;$D26,'Subgroup_Overrides'!$H$11:$H$100,0)),"INVALID_OVERRIDE")),"INVALID_OVERRIDE")</x:v>
      </x:c>
      <x:c r="D270" s="1407">
        <x:f>IFERROR(IF(_xlfn.ISFORMULA('Rights_Coverage_View'!J26),0,1),-1)</x:f>
        <x:v>0.0</x:v>
      </x:c>
    </x:row>
    <x:row r="271" ht="18" customHeight="1">
      <x:c r="A271" s="1407" t="str">
        <x:v>Rights_Coverage_View</x:v>
      </x:c>
      <x:c r="B271" s="1407" t="str">
        <x:v>K26</x:v>
      </x:c>
      <x:c r="C271" s="1407" t="str">
        <x:v>F:=IFERROR(IF(COUNTIF('Subgroup_Overrides'!$H$11:$H$100,"B|"&amp;$C26&amp;"|"&amp;$D26)=0,"",IF(AND(COUNTIF('Subgroup_Overrides'!$H$11:$H$100,"B|"&amp;$C26&amp;"|"&amp;$D26)=1,ISNUMBER(INDEX('Subgroup_Overrides'!$F$11:$F$100,MATCH("B|"&amp;$C26&amp;"|"&amp;$D26,'Subgroup_Overrides'!$H$11:$H$100,0))),NOT(ISBLANK(INDEX('Subgroup_Overrides'!$F$11:$F$100,MATCH("B|"&amp;$C26&amp;"|"&amp;$D26,'Subgroup_Overrides'!$H$11:$H$100,0)))),INDEX('Subgroup_Overrides'!$F$11:$F$100,MATCH("B|"&amp;$C26&amp;"|"&amp;$D26,'Subgroup_Overrides'!$H$11:$H$100,0))&gt;=-1,INDEX('Subgroup_Overrides'!$F$11:$F$100,MATCH("B|"&amp;$C26&amp;"|"&amp;$D26,'Subgroup_Overrides'!$H$11:$H$100,0))&lt;=1,LEN(TRIM(INDEX('Subgroup_Overrides'!$G$11:$G$100,MATCH("B|"&amp;$C26&amp;"|"&amp;$D26,'Subgroup_Overrides'!$H$11:$H$100,0))))&gt;0),INDEX('Subgroup_Overrides'!$F$11:$F$100,MATCH("B|"&amp;$C26&amp;"|"&amp;$D26,'Subgroup_Overrides'!$H$11:$H$100,0)),"INVALID_OVERRIDE")),"INVALID_OVERRIDE")</x:v>
      </x:c>
      <x:c r="D271" s="1407">
        <x:f>IFERROR(IF(_xlfn.ISFORMULA('Rights_Coverage_View'!K26),0,1),-1)</x:f>
        <x:v>0.0</x:v>
      </x:c>
    </x:row>
    <x:row r="272" ht="18" customHeight="1">
      <x:c r="A272" s="1407" t="str">
        <x:v>Rights_Coverage_View</x:v>
      </x:c>
      <x:c r="B272" s="1407" t="str">
        <x:v>L26</x:v>
      </x:c>
      <x:c r="C272" s="1407" t="str">
        <x:v>F:=TRIM(B26)</x:v>
      </x:c>
      <x:c r="D272" s="1407">
        <x:f>IFERROR(IF(_xlfn.ISFORMULA('Rights_Coverage_View'!L26),0,1),-1)</x:f>
        <x:v>0.0</x:v>
      </x:c>
    </x:row>
    <x:row r="273" ht="18" customHeight="1">
      <x:c r="A273" s="1407" t="str">
        <x:v>Rights_Coverage_View</x:v>
      </x:c>
      <x:c r="B273" s="1407" t="str">
        <x:v>M26</x:v>
      </x:c>
      <x:c r="C273" s="1407" t="str">
        <x:v>F:=IF(ISNUMBER($H26),$H26,"")</x:v>
      </x:c>
      <x:c r="D273" s="1407">
        <x:f>IFERROR(IF(_xlfn.ISFORMULA('Rights_Coverage_View'!M26),0,1),-1)</x:f>
        <x:v>0.0</x:v>
      </x:c>
    </x:row>
    <x:row r="274" ht="18" customHeight="1">
      <x:c r="A274" s="1407" t="str">
        <x:v>Rights_Coverage_View</x:v>
      </x:c>
      <x:c r="B274" s="1407" t="str">
        <x:v>N26</x:v>
      </x:c>
      <x:c r="C274" s="1407" t="str">
        <x:v>F:=IF(ISNUMBER($I26),$I26,"")</x:v>
      </x:c>
      <x:c r="D274" s="1407">
        <x:f>IFERROR(IF(_xlfn.ISFORMULA('Rights_Coverage_View'!N26),0,1),-1)</x:f>
        <x:v>0.0</x:v>
      </x:c>
    </x:row>
    <x:row r="275" ht="18" customHeight="1">
      <x:c r="A275" s="1407" t="str">
        <x:v>Rights_Coverage_View</x:v>
      </x:c>
      <x:c r="B275" s="1407" t="str">
        <x:v>O26</x:v>
      </x:c>
      <x:c r="C275" s="1407" t="str">
        <x:v>F:=IF(ISNUMBER($M26),$B26&amp;"|"&amp;ROUND($M26*1000000000000,0),"")</x:v>
      </x:c>
      <x:c r="D275" s="1407">
        <x:f>IFERROR(IF(_xlfn.ISFORMULA('Rights_Coverage_View'!O26),0,1),-1)</x:f>
        <x:v>0.0</x:v>
      </x:c>
    </x:row>
    <x:row r="276" ht="18" customHeight="1">
      <x:c r="A276" s="1407" t="str">
        <x:v>Rights_Coverage_View</x:v>
      </x:c>
      <x:c r="B276" s="1407" t="str">
        <x:v>P26</x:v>
      </x:c>
      <x:c r="C276" s="1407" t="str">
        <x:v>F:=IF(ISNUMBER($N26),$B26&amp;"|"&amp;ROUND($N26*1000000000000,0),"")</x:v>
      </x:c>
      <x:c r="D276" s="1407">
        <x:f>IFERROR(IF(_xlfn.ISFORMULA('Rights_Coverage_View'!P26),0,1),-1)</x:f>
        <x:v>0.0</x:v>
      </x:c>
    </x:row>
    <x:row r="277" ht="18" customHeight="1">
      <x:c r="A277" s="1407" t="str">
        <x:v>Rights_Coverage_View</x:v>
      </x:c>
      <x:c r="B277" s="1407" t="str">
        <x:v>F27</x:v>
      </x:c>
      <x:c r="C277" s="1407" t="str">
        <x:v>F:=INDEX(I_prop!$B$7:$H$13, MATCH($C27, I_prop!$A$7:$A$13,0), MATCH($D27, I_prop!$B$6:$H$6,0))</x:v>
      </x:c>
      <x:c r="D277" s="1407">
        <x:f>IFERROR(IF(_xlfn.ISFORMULA('Rights_Coverage_View'!F27),0,1),-1)</x:f>
        <x:v>0.0</x:v>
      </x:c>
    </x:row>
    <x:row r="278" ht="18" customHeight="1">
      <x:c r="A278" s="1407" t="str">
        <x:v>Rights_Coverage_View</x:v>
      </x:c>
      <x:c r="B278" s="1407" t="str">
        <x:v>G27</x:v>
      </x:c>
      <x:c r="C278" s="1407" t="str">
        <x:v>F:=INDEX(I_prop!$B$18:$H$24, MATCH($C27, I_prop!$A$18:$A$24,0), MATCH($D27, I_prop!$B$17:$H$17,0))</x:v>
      </x:c>
      <x:c r="D278" s="1407">
        <x:f>IFERROR(IF(_xlfn.ISFORMULA('Rights_Coverage_View'!G27),0,1),-1)</x:f>
        <x:v>0.0</x:v>
      </x:c>
    </x:row>
    <x:row r="279" ht="18" customHeight="1">
      <x:c r="A279" s="1407" t="str">
        <x:v>Rights_Coverage_View</x:v>
      </x:c>
      <x:c r="B279" s="1407" t="str">
        <x:v>H27</x:v>
      </x:c>
      <x:c r="C279" s="1407" t="str">
        <x:v>F:=IF(ISNUMBER($J27),$J27,IF($J27="INVALID_OVERRIDE","INVALID_OVERRIDE",IF($F27&lt;0,MAX(-1,'Subgroup_Overrides'!$B$7*$F27),$F27)))</x:v>
      </x:c>
      <x:c r="D279" s="1407">
        <x:f>IFERROR(IF(_xlfn.ISFORMULA('Rights_Coverage_View'!H27),0,1),-1)</x:f>
        <x:v>0.0</x:v>
      </x:c>
    </x:row>
    <x:row r="280" ht="18" customHeight="1">
      <x:c r="A280" s="1407" t="str">
        <x:v>Rights_Coverage_View</x:v>
      </x:c>
      <x:c r="B280" s="1407" t="str">
        <x:v>I27</x:v>
      </x:c>
      <x:c r="C280" s="1407" t="str">
        <x:v>F:=IF(ISNUMBER($K27),$K27,IF($K27="INVALID_OVERRIDE","INVALID_OVERRIDE",IF($G27&lt;0,MAX(-1,'Subgroup_Overrides'!$B$7*$G27),$G27)))</x:v>
      </x:c>
      <x:c r="D280" s="1407">
        <x:f>IFERROR(IF(_xlfn.ISFORMULA('Rights_Coverage_View'!I27),0,1),-1)</x:f>
        <x:v>0.0</x:v>
      </x:c>
    </x:row>
    <x:row r="281" ht="18" customHeight="1">
      <x:c r="A281" s="1407" t="str">
        <x:v>Rights_Coverage_View</x:v>
      </x:c>
      <x:c r="B281" s="1407" t="str">
        <x:v>J27</x:v>
      </x:c>
      <x:c r="C281" s="1407" t="str">
        <x:v>F:=IFERROR(IF(COUNTIF('Subgroup_Overrides'!$H$11:$H$100,"A|"&amp;$C27&amp;"|"&amp;$D27)=0,"",IF(AND(COUNTIF('Subgroup_Overrides'!$H$11:$H$100,"A|"&amp;$C27&amp;"|"&amp;$D27)=1,ISNUMBER(INDEX('Subgroup_Overrides'!$F$11:$F$100,MATCH("A|"&amp;$C27&amp;"|"&amp;$D27,'Subgroup_Overrides'!$H$11:$H$100,0))),NOT(ISBLANK(INDEX('Subgroup_Overrides'!$F$11:$F$100,MATCH("A|"&amp;$C27&amp;"|"&amp;$D27,'Subgroup_Overrides'!$H$11:$H$100,0)))),INDEX('Subgroup_Overrides'!$F$11:$F$100,MATCH("A|"&amp;$C27&amp;"|"&amp;$D27,'Subgroup_Overrides'!$H$11:$H$100,0))&gt;=-1,INDEX('Subgroup_Overrides'!$F$11:$F$100,MATCH("A|"&amp;$C27&amp;"|"&amp;$D27,'Subgroup_Overrides'!$H$11:$H$100,0))&lt;=1,LEN(TRIM(INDEX('Subgroup_Overrides'!$G$11:$G$100,MATCH("A|"&amp;$C27&amp;"|"&amp;$D27,'Subgroup_Overrides'!$H$11:$H$100,0))))&gt;0),INDEX('Subgroup_Overrides'!$F$11:$F$100,MATCH("A|"&amp;$C27&amp;"|"&amp;$D27,'Subgroup_Overrides'!$H$11:$H$100,0)),"INVALID_OVERRIDE")),"INVALID_OVERRIDE")</x:v>
      </x:c>
      <x:c r="D281" s="1407">
        <x:f>IFERROR(IF(_xlfn.ISFORMULA('Rights_Coverage_View'!J27),0,1),-1)</x:f>
        <x:v>0.0</x:v>
      </x:c>
    </x:row>
    <x:row r="282" ht="18" customHeight="1">
      <x:c r="A282" s="1407" t="str">
        <x:v>Rights_Coverage_View</x:v>
      </x:c>
      <x:c r="B282" s="1407" t="str">
        <x:v>K27</x:v>
      </x:c>
      <x:c r="C282" s="1407" t="str">
        <x:v>F:=IFERROR(IF(COUNTIF('Subgroup_Overrides'!$H$11:$H$100,"B|"&amp;$C27&amp;"|"&amp;$D27)=0,"",IF(AND(COUNTIF('Subgroup_Overrides'!$H$11:$H$100,"B|"&amp;$C27&amp;"|"&amp;$D27)=1,ISNUMBER(INDEX('Subgroup_Overrides'!$F$11:$F$100,MATCH("B|"&amp;$C27&amp;"|"&amp;$D27,'Subgroup_Overrides'!$H$11:$H$100,0))),NOT(ISBLANK(INDEX('Subgroup_Overrides'!$F$11:$F$100,MATCH("B|"&amp;$C27&amp;"|"&amp;$D27,'Subgroup_Overrides'!$H$11:$H$100,0)))),INDEX('Subgroup_Overrides'!$F$11:$F$100,MATCH("B|"&amp;$C27&amp;"|"&amp;$D27,'Subgroup_Overrides'!$H$11:$H$100,0))&gt;=-1,INDEX('Subgroup_Overrides'!$F$11:$F$100,MATCH("B|"&amp;$C27&amp;"|"&amp;$D27,'Subgroup_Overrides'!$H$11:$H$100,0))&lt;=1,LEN(TRIM(INDEX('Subgroup_Overrides'!$G$11:$G$100,MATCH("B|"&amp;$C27&amp;"|"&amp;$D27,'Subgroup_Overrides'!$H$11:$H$100,0))))&gt;0),INDEX('Subgroup_Overrides'!$F$11:$F$100,MATCH("B|"&amp;$C27&amp;"|"&amp;$D27,'Subgroup_Overrides'!$H$11:$H$100,0)),"INVALID_OVERRIDE")),"INVALID_OVERRIDE")</x:v>
      </x:c>
      <x:c r="D282" s="1407">
        <x:f>IFERROR(IF(_xlfn.ISFORMULA('Rights_Coverage_View'!K27),0,1),-1)</x:f>
        <x:v>0.0</x:v>
      </x:c>
    </x:row>
    <x:row r="283" ht="18" customHeight="1">
      <x:c r="A283" s="1407" t="str">
        <x:v>Rights_Coverage_View</x:v>
      </x:c>
      <x:c r="B283" s="1407" t="str">
        <x:v>L27</x:v>
      </x:c>
      <x:c r="C283" s="1407" t="str">
        <x:v>F:=TRIM(B27)</x:v>
      </x:c>
      <x:c r="D283" s="1407">
        <x:f>IFERROR(IF(_xlfn.ISFORMULA('Rights_Coverage_View'!L27),0,1),-1)</x:f>
        <x:v>0.0</x:v>
      </x:c>
    </x:row>
    <x:row r="284" ht="18" customHeight="1">
      <x:c r="A284" s="1407" t="str">
        <x:v>Rights_Coverage_View</x:v>
      </x:c>
      <x:c r="B284" s="1407" t="str">
        <x:v>M27</x:v>
      </x:c>
      <x:c r="C284" s="1407" t="str">
        <x:v>F:=IF(ISNUMBER($H27),$H27,"")</x:v>
      </x:c>
      <x:c r="D284" s="1407">
        <x:f>IFERROR(IF(_xlfn.ISFORMULA('Rights_Coverage_View'!M27),0,1),-1)</x:f>
        <x:v>0.0</x:v>
      </x:c>
    </x:row>
    <x:row r="285" ht="18" customHeight="1">
      <x:c r="A285" s="1407" t="str">
        <x:v>Rights_Coverage_View</x:v>
      </x:c>
      <x:c r="B285" s="1407" t="str">
        <x:v>N27</x:v>
      </x:c>
      <x:c r="C285" s="1407" t="str">
        <x:v>F:=IF(ISNUMBER($I27),$I27,"")</x:v>
      </x:c>
      <x:c r="D285" s="1407">
        <x:f>IFERROR(IF(_xlfn.ISFORMULA('Rights_Coverage_View'!N27),0,1),-1)</x:f>
        <x:v>0.0</x:v>
      </x:c>
    </x:row>
    <x:row r="286" ht="18" customHeight="1">
      <x:c r="A286" s="1407" t="str">
        <x:v>Rights_Coverage_View</x:v>
      </x:c>
      <x:c r="B286" s="1407" t="str">
        <x:v>O27</x:v>
      </x:c>
      <x:c r="C286" s="1407" t="str">
        <x:v>F:=IF(ISNUMBER($M27),$B27&amp;"|"&amp;ROUND($M27*1000000000000,0),"")</x:v>
      </x:c>
      <x:c r="D286" s="1407">
        <x:f>IFERROR(IF(_xlfn.ISFORMULA('Rights_Coverage_View'!O27),0,1),-1)</x:f>
        <x:v>0.0</x:v>
      </x:c>
    </x:row>
    <x:row r="287" ht="18" customHeight="1">
      <x:c r="A287" s="1407" t="str">
        <x:v>Rights_Coverage_View</x:v>
      </x:c>
      <x:c r="B287" s="1407" t="str">
        <x:v>P27</x:v>
      </x:c>
      <x:c r="C287" s="1407" t="str">
        <x:v>F:=IF(ISNUMBER($N27),$B27&amp;"|"&amp;ROUND($N27*1000000000000,0),"")</x:v>
      </x:c>
      <x:c r="D287" s="1407">
        <x:f>IFERROR(IF(_xlfn.ISFORMULA('Rights_Coverage_View'!P27),0,1),-1)</x:f>
        <x:v>0.0</x:v>
      </x:c>
    </x:row>
    <x:row r="288" ht="18" customHeight="1">
      <x:c r="A288" s="1407" t="str">
        <x:v>Rights_Coverage_View</x:v>
      </x:c>
      <x:c r="B288" s="1407" t="str">
        <x:v>F28</x:v>
      </x:c>
      <x:c r="C288" s="1407" t="str">
        <x:v>F:=INDEX(I_prop!$B$7:$H$13, MATCH($C28, I_prop!$A$7:$A$13,0), MATCH($D28, I_prop!$B$6:$H$6,0))</x:v>
      </x:c>
      <x:c r="D288" s="1407">
        <x:f>IFERROR(IF(_xlfn.ISFORMULA('Rights_Coverage_View'!F28),0,1),-1)</x:f>
        <x:v>0.0</x:v>
      </x:c>
    </x:row>
    <x:row r="289" ht="18" customHeight="1">
      <x:c r="A289" s="1407" t="str">
        <x:v>Rights_Coverage_View</x:v>
      </x:c>
      <x:c r="B289" s="1407" t="str">
        <x:v>G28</x:v>
      </x:c>
      <x:c r="C289" s="1407" t="str">
        <x:v>F:=INDEX(I_prop!$B$18:$H$24, MATCH($C28, I_prop!$A$18:$A$24,0), MATCH($D28, I_prop!$B$17:$H$17,0))</x:v>
      </x:c>
      <x:c r="D289" s="1407">
        <x:f>IFERROR(IF(_xlfn.ISFORMULA('Rights_Coverage_View'!G28),0,1),-1)</x:f>
        <x:v>0.0</x:v>
      </x:c>
    </x:row>
    <x:row r="290" ht="18" customHeight="1">
      <x:c r="A290" s="1407" t="str">
        <x:v>Rights_Coverage_View</x:v>
      </x:c>
      <x:c r="B290" s="1407" t="str">
        <x:v>H28</x:v>
      </x:c>
      <x:c r="C290" s="1407" t="str">
        <x:v>F:=IF(ISNUMBER($J28),$J28,IF($J28="INVALID_OVERRIDE","INVALID_OVERRIDE",IF($F28&lt;0,MAX(-1,'Subgroup_Overrides'!$B$7*$F28),$F28)))</x:v>
      </x:c>
      <x:c r="D290" s="1407">
        <x:f>IFERROR(IF(_xlfn.ISFORMULA('Rights_Coverage_View'!H28),0,1),-1)</x:f>
        <x:v>0.0</x:v>
      </x:c>
    </x:row>
    <x:row r="291" ht="18" customHeight="1">
      <x:c r="A291" s="1407" t="str">
        <x:v>Rights_Coverage_View</x:v>
      </x:c>
      <x:c r="B291" s="1407" t="str">
        <x:v>I28</x:v>
      </x:c>
      <x:c r="C291" s="1407" t="str">
        <x:v>F:=IF(ISNUMBER($K28),$K28,IF($K28="INVALID_OVERRIDE","INVALID_OVERRIDE",IF($G28&lt;0,MAX(-1,'Subgroup_Overrides'!$B$7*$G28),$G28)))</x:v>
      </x:c>
      <x:c r="D291" s="1407">
        <x:f>IFERROR(IF(_xlfn.ISFORMULA('Rights_Coverage_View'!I28),0,1),-1)</x:f>
        <x:v>0.0</x:v>
      </x:c>
    </x:row>
    <x:row r="292" ht="18" customHeight="1">
      <x:c r="A292" s="1407" t="str">
        <x:v>Rights_Coverage_View</x:v>
      </x:c>
      <x:c r="B292" s="1407" t="str">
        <x:v>J28</x:v>
      </x:c>
      <x:c r="C292" s="1407" t="str">
        <x:v>F:=IFERROR(IF(COUNTIF('Subgroup_Overrides'!$H$11:$H$100,"A|"&amp;$C28&amp;"|"&amp;$D28)=0,"",IF(AND(COUNTIF('Subgroup_Overrides'!$H$11:$H$100,"A|"&amp;$C28&amp;"|"&amp;$D28)=1,ISNUMBER(INDEX('Subgroup_Overrides'!$F$11:$F$100,MATCH("A|"&amp;$C28&amp;"|"&amp;$D28,'Subgroup_Overrides'!$H$11:$H$100,0))),NOT(ISBLANK(INDEX('Subgroup_Overrides'!$F$11:$F$100,MATCH("A|"&amp;$C28&amp;"|"&amp;$D28,'Subgroup_Overrides'!$H$11:$H$100,0)))),INDEX('Subgroup_Overrides'!$F$11:$F$100,MATCH("A|"&amp;$C28&amp;"|"&amp;$D28,'Subgroup_Overrides'!$H$11:$H$100,0))&gt;=-1,INDEX('Subgroup_Overrides'!$F$11:$F$100,MATCH("A|"&amp;$C28&amp;"|"&amp;$D28,'Subgroup_Overrides'!$H$11:$H$100,0))&lt;=1,LEN(TRIM(INDEX('Subgroup_Overrides'!$G$11:$G$100,MATCH("A|"&amp;$C28&amp;"|"&amp;$D28,'Subgroup_Overrides'!$H$11:$H$100,0))))&gt;0),INDEX('Subgroup_Overrides'!$F$11:$F$100,MATCH("A|"&amp;$C28&amp;"|"&amp;$D28,'Subgroup_Overrides'!$H$11:$H$100,0)),"INVALID_OVERRIDE")),"INVALID_OVERRIDE")</x:v>
      </x:c>
      <x:c r="D292" s="1407">
        <x:f>IFERROR(IF(_xlfn.ISFORMULA('Rights_Coverage_View'!J28),0,1),-1)</x:f>
        <x:v>0.0</x:v>
      </x:c>
    </x:row>
    <x:row r="293" ht="18" customHeight="1">
      <x:c r="A293" s="1407" t="str">
        <x:v>Rights_Coverage_View</x:v>
      </x:c>
      <x:c r="B293" s="1407" t="str">
        <x:v>K28</x:v>
      </x:c>
      <x:c r="C293" s="1407" t="str">
        <x:v>F:=IFERROR(IF(COUNTIF('Subgroup_Overrides'!$H$11:$H$100,"B|"&amp;$C28&amp;"|"&amp;$D28)=0,"",IF(AND(COUNTIF('Subgroup_Overrides'!$H$11:$H$100,"B|"&amp;$C28&amp;"|"&amp;$D28)=1,ISNUMBER(INDEX('Subgroup_Overrides'!$F$11:$F$100,MATCH("B|"&amp;$C28&amp;"|"&amp;$D28,'Subgroup_Overrides'!$H$11:$H$100,0))),NOT(ISBLANK(INDEX('Subgroup_Overrides'!$F$11:$F$100,MATCH("B|"&amp;$C28&amp;"|"&amp;$D28,'Subgroup_Overrides'!$H$11:$H$100,0)))),INDEX('Subgroup_Overrides'!$F$11:$F$100,MATCH("B|"&amp;$C28&amp;"|"&amp;$D28,'Subgroup_Overrides'!$H$11:$H$100,0))&gt;=-1,INDEX('Subgroup_Overrides'!$F$11:$F$100,MATCH("B|"&amp;$C28&amp;"|"&amp;$D28,'Subgroup_Overrides'!$H$11:$H$100,0))&lt;=1,LEN(TRIM(INDEX('Subgroup_Overrides'!$G$11:$G$100,MATCH("B|"&amp;$C28&amp;"|"&amp;$D28,'Subgroup_Overrides'!$H$11:$H$100,0))))&gt;0),INDEX('Subgroup_Overrides'!$F$11:$F$100,MATCH("B|"&amp;$C28&amp;"|"&amp;$D28,'Subgroup_Overrides'!$H$11:$H$100,0)),"INVALID_OVERRIDE")),"INVALID_OVERRIDE")</x:v>
      </x:c>
      <x:c r="D293" s="1407">
        <x:f>IFERROR(IF(_xlfn.ISFORMULA('Rights_Coverage_View'!K28),0,1),-1)</x:f>
        <x:v>0.0</x:v>
      </x:c>
    </x:row>
    <x:row r="294" ht="18" customHeight="1">
      <x:c r="A294" s="1407" t="str">
        <x:v>Rights_Coverage_View</x:v>
      </x:c>
      <x:c r="B294" s="1407" t="str">
        <x:v>L28</x:v>
      </x:c>
      <x:c r="C294" s="1407" t="str">
        <x:v>F:=TRIM(B28)</x:v>
      </x:c>
      <x:c r="D294" s="1407">
        <x:f>IFERROR(IF(_xlfn.ISFORMULA('Rights_Coverage_View'!L28),0,1),-1)</x:f>
        <x:v>0.0</x:v>
      </x:c>
    </x:row>
    <x:row r="295" ht="18" customHeight="1">
      <x:c r="A295" s="1407" t="str">
        <x:v>Rights_Coverage_View</x:v>
      </x:c>
      <x:c r="B295" s="1407" t="str">
        <x:v>M28</x:v>
      </x:c>
      <x:c r="C295" s="1407" t="str">
        <x:v>F:=IF(ISNUMBER($H28),$H28,"")</x:v>
      </x:c>
      <x:c r="D295" s="1407">
        <x:f>IFERROR(IF(_xlfn.ISFORMULA('Rights_Coverage_View'!M28),0,1),-1)</x:f>
        <x:v>0.0</x:v>
      </x:c>
    </x:row>
    <x:row r="296" ht="18" customHeight="1">
      <x:c r="A296" s="1407" t="str">
        <x:v>Rights_Coverage_View</x:v>
      </x:c>
      <x:c r="B296" s="1407" t="str">
        <x:v>N28</x:v>
      </x:c>
      <x:c r="C296" s="1407" t="str">
        <x:v>F:=IF(ISNUMBER($I28),$I28,"")</x:v>
      </x:c>
      <x:c r="D296" s="1407">
        <x:f>IFERROR(IF(_xlfn.ISFORMULA('Rights_Coverage_View'!N28),0,1),-1)</x:f>
        <x:v>0.0</x:v>
      </x:c>
    </x:row>
    <x:row r="297" ht="18" customHeight="1">
      <x:c r="A297" s="1407" t="str">
        <x:v>Rights_Coverage_View</x:v>
      </x:c>
      <x:c r="B297" s="1407" t="str">
        <x:v>O28</x:v>
      </x:c>
      <x:c r="C297" s="1407" t="str">
        <x:v>F:=IF(ISNUMBER($M28),$B28&amp;"|"&amp;ROUND($M28*1000000000000,0),"")</x:v>
      </x:c>
      <x:c r="D297" s="1407">
        <x:f>IFERROR(IF(_xlfn.ISFORMULA('Rights_Coverage_View'!O28),0,1),-1)</x:f>
        <x:v>0.0</x:v>
      </x:c>
    </x:row>
    <x:row r="298" ht="18" customHeight="1">
      <x:c r="A298" s="1407" t="str">
        <x:v>Rights_Coverage_View</x:v>
      </x:c>
      <x:c r="B298" s="1407" t="str">
        <x:v>P28</x:v>
      </x:c>
      <x:c r="C298" s="1407" t="str">
        <x:v>F:=IF(ISNUMBER($N28),$B28&amp;"|"&amp;ROUND($N28*1000000000000,0),"")</x:v>
      </x:c>
      <x:c r="D298" s="1407">
        <x:f>IFERROR(IF(_xlfn.ISFORMULA('Rights_Coverage_View'!P28),0,1),-1)</x:f>
        <x:v>0.0</x:v>
      </x:c>
    </x:row>
    <x:row r="299" ht="18" customHeight="1">
      <x:c r="A299" s="1407" t="str">
        <x:v>Rights_Coverage_View</x:v>
      </x:c>
      <x:c r="B299" s="1407" t="str">
        <x:v>F29</x:v>
      </x:c>
      <x:c r="C299" s="1407" t="str">
        <x:v>F:=INDEX(I_prop!$B$7:$H$13, MATCH($C29, I_prop!$A$7:$A$13,0), MATCH($D29, I_prop!$B$6:$H$6,0))</x:v>
      </x:c>
      <x:c r="D299" s="1407">
        <x:f>IFERROR(IF(_xlfn.ISFORMULA('Rights_Coverage_View'!F29),0,1),-1)</x:f>
        <x:v>0.0</x:v>
      </x:c>
    </x:row>
    <x:row r="300" ht="18" customHeight="1">
      <x:c r="A300" s="1407" t="str">
        <x:v>Rights_Coverage_View</x:v>
      </x:c>
      <x:c r="B300" s="1407" t="str">
        <x:v>G29</x:v>
      </x:c>
      <x:c r="C300" s="1407" t="str">
        <x:v>F:=INDEX(I_prop!$B$18:$H$24, MATCH($C29, I_prop!$A$18:$A$24,0), MATCH($D29, I_prop!$B$17:$H$17,0))</x:v>
      </x:c>
      <x:c r="D300" s="1407">
        <x:f>IFERROR(IF(_xlfn.ISFORMULA('Rights_Coverage_View'!G29),0,1),-1)</x:f>
        <x:v>0.0</x:v>
      </x:c>
    </x:row>
    <x:row r="301" ht="18" customHeight="1">
      <x:c r="A301" s="1407" t="str">
        <x:v>Rights_Coverage_View</x:v>
      </x:c>
      <x:c r="B301" s="1407" t="str">
        <x:v>H29</x:v>
      </x:c>
      <x:c r="C301" s="1407" t="str">
        <x:v>F:=IF(ISNUMBER($J29),$J29,IF($J29="INVALID_OVERRIDE","INVALID_OVERRIDE",IF($F29&lt;0,MAX(-1,'Subgroup_Overrides'!$B$7*$F29),$F29)))</x:v>
      </x:c>
      <x:c r="D301" s="1407">
        <x:f>IFERROR(IF(_xlfn.ISFORMULA('Rights_Coverage_View'!H29),0,1),-1)</x:f>
        <x:v>0.0</x:v>
      </x:c>
    </x:row>
    <x:row r="302" ht="18" customHeight="1">
      <x:c r="A302" s="1407" t="str">
        <x:v>Rights_Coverage_View</x:v>
      </x:c>
      <x:c r="B302" s="1407" t="str">
        <x:v>I29</x:v>
      </x:c>
      <x:c r="C302" s="1407" t="str">
        <x:v>F:=IF(ISNUMBER($K29),$K29,IF($K29="INVALID_OVERRIDE","INVALID_OVERRIDE",IF($G29&lt;0,MAX(-1,'Subgroup_Overrides'!$B$7*$G29),$G29)))</x:v>
      </x:c>
      <x:c r="D302" s="1407">
        <x:f>IFERROR(IF(_xlfn.ISFORMULA('Rights_Coverage_View'!I29),0,1),-1)</x:f>
        <x:v>0.0</x:v>
      </x:c>
    </x:row>
    <x:row r="303" ht="18" customHeight="1">
      <x:c r="A303" s="1407" t="str">
        <x:v>Rights_Coverage_View</x:v>
      </x:c>
      <x:c r="B303" s="1407" t="str">
        <x:v>J29</x:v>
      </x:c>
      <x:c r="C303" s="1407" t="str">
        <x:v>F:=IFERROR(IF(COUNTIF('Subgroup_Overrides'!$H$11:$H$100,"A|"&amp;$C29&amp;"|"&amp;$D29)=0,"",IF(AND(COUNTIF('Subgroup_Overrides'!$H$11:$H$100,"A|"&amp;$C29&amp;"|"&amp;$D29)=1,ISNUMBER(INDEX('Subgroup_Overrides'!$F$11:$F$100,MATCH("A|"&amp;$C29&amp;"|"&amp;$D29,'Subgroup_Overrides'!$H$11:$H$100,0))),NOT(ISBLANK(INDEX('Subgroup_Overrides'!$F$11:$F$100,MATCH("A|"&amp;$C29&amp;"|"&amp;$D29,'Subgroup_Overrides'!$H$11:$H$100,0)))),INDEX('Subgroup_Overrides'!$F$11:$F$100,MATCH("A|"&amp;$C29&amp;"|"&amp;$D29,'Subgroup_Overrides'!$H$11:$H$100,0))&gt;=-1,INDEX('Subgroup_Overrides'!$F$11:$F$100,MATCH("A|"&amp;$C29&amp;"|"&amp;$D29,'Subgroup_Overrides'!$H$11:$H$100,0))&lt;=1,LEN(TRIM(INDEX('Subgroup_Overrides'!$G$11:$G$100,MATCH("A|"&amp;$C29&amp;"|"&amp;$D29,'Subgroup_Overrides'!$H$11:$H$100,0))))&gt;0),INDEX('Subgroup_Overrides'!$F$11:$F$100,MATCH("A|"&amp;$C29&amp;"|"&amp;$D29,'Subgroup_Overrides'!$H$11:$H$100,0)),"INVALID_OVERRIDE")),"INVALID_OVERRIDE")</x:v>
      </x:c>
      <x:c r="D303" s="1407">
        <x:f>IFERROR(IF(_xlfn.ISFORMULA('Rights_Coverage_View'!J29),0,1),-1)</x:f>
        <x:v>0.0</x:v>
      </x:c>
    </x:row>
    <x:row r="304" ht="18" customHeight="1">
      <x:c r="A304" s="1407" t="str">
        <x:v>Rights_Coverage_View</x:v>
      </x:c>
      <x:c r="B304" s="1407" t="str">
        <x:v>K29</x:v>
      </x:c>
      <x:c r="C304" s="1407" t="str">
        <x:v>F:=IFERROR(IF(COUNTIF('Subgroup_Overrides'!$H$11:$H$100,"B|"&amp;$C29&amp;"|"&amp;$D29)=0,"",IF(AND(COUNTIF('Subgroup_Overrides'!$H$11:$H$100,"B|"&amp;$C29&amp;"|"&amp;$D29)=1,ISNUMBER(INDEX('Subgroup_Overrides'!$F$11:$F$100,MATCH("B|"&amp;$C29&amp;"|"&amp;$D29,'Subgroup_Overrides'!$H$11:$H$100,0))),NOT(ISBLANK(INDEX('Subgroup_Overrides'!$F$11:$F$100,MATCH("B|"&amp;$C29&amp;"|"&amp;$D29,'Subgroup_Overrides'!$H$11:$H$100,0)))),INDEX('Subgroup_Overrides'!$F$11:$F$100,MATCH("B|"&amp;$C29&amp;"|"&amp;$D29,'Subgroup_Overrides'!$H$11:$H$100,0))&gt;=-1,INDEX('Subgroup_Overrides'!$F$11:$F$100,MATCH("B|"&amp;$C29&amp;"|"&amp;$D29,'Subgroup_Overrides'!$H$11:$H$100,0))&lt;=1,LEN(TRIM(INDEX('Subgroup_Overrides'!$G$11:$G$100,MATCH("B|"&amp;$C29&amp;"|"&amp;$D29,'Subgroup_Overrides'!$H$11:$H$100,0))))&gt;0),INDEX('Subgroup_Overrides'!$F$11:$F$100,MATCH("B|"&amp;$C29&amp;"|"&amp;$D29,'Subgroup_Overrides'!$H$11:$H$100,0)),"INVALID_OVERRIDE")),"INVALID_OVERRIDE")</x:v>
      </x:c>
      <x:c r="D304" s="1407">
        <x:f>IFERROR(IF(_xlfn.ISFORMULA('Rights_Coverage_View'!K29),0,1),-1)</x:f>
        <x:v>0.0</x:v>
      </x:c>
    </x:row>
    <x:row r="305" ht="18" customHeight="1">
      <x:c r="A305" s="1407" t="str">
        <x:v>Rights_Coverage_View</x:v>
      </x:c>
      <x:c r="B305" s="1407" t="str">
        <x:v>L29</x:v>
      </x:c>
      <x:c r="C305" s="1407" t="str">
        <x:v>F:=TRIM(B29)</x:v>
      </x:c>
      <x:c r="D305" s="1407">
        <x:f>IFERROR(IF(_xlfn.ISFORMULA('Rights_Coverage_View'!L29),0,1),-1)</x:f>
        <x:v>0.0</x:v>
      </x:c>
    </x:row>
    <x:row r="306" ht="18" customHeight="1">
      <x:c r="A306" s="1407" t="str">
        <x:v>Rights_Coverage_View</x:v>
      </x:c>
      <x:c r="B306" s="1407" t="str">
        <x:v>M29</x:v>
      </x:c>
      <x:c r="C306" s="1407" t="str">
        <x:v>F:=IF(ISNUMBER($H29),$H29,"")</x:v>
      </x:c>
      <x:c r="D306" s="1407">
        <x:f>IFERROR(IF(_xlfn.ISFORMULA('Rights_Coverage_View'!M29),0,1),-1)</x:f>
        <x:v>0.0</x:v>
      </x:c>
    </x:row>
    <x:row r="307" ht="18" customHeight="1">
      <x:c r="A307" s="1407" t="str">
        <x:v>Rights_Coverage_View</x:v>
      </x:c>
      <x:c r="B307" s="1407" t="str">
        <x:v>N29</x:v>
      </x:c>
      <x:c r="C307" s="1407" t="str">
        <x:v>F:=IF(ISNUMBER($I29),$I29,"")</x:v>
      </x:c>
      <x:c r="D307" s="1407">
        <x:f>IFERROR(IF(_xlfn.ISFORMULA('Rights_Coverage_View'!N29),0,1),-1)</x:f>
        <x:v>0.0</x:v>
      </x:c>
    </x:row>
    <x:row r="308" ht="18" customHeight="1">
      <x:c r="A308" s="1407" t="str">
        <x:v>Rights_Coverage_View</x:v>
      </x:c>
      <x:c r="B308" s="1407" t="str">
        <x:v>O29</x:v>
      </x:c>
      <x:c r="C308" s="1407" t="str">
        <x:v>F:=IF(ISNUMBER($M29),$B29&amp;"|"&amp;ROUND($M29*1000000000000,0),"")</x:v>
      </x:c>
      <x:c r="D308" s="1407">
        <x:f>IFERROR(IF(_xlfn.ISFORMULA('Rights_Coverage_View'!O29),0,1),-1)</x:f>
        <x:v>0.0</x:v>
      </x:c>
    </x:row>
    <x:row r="309" ht="18" customHeight="1">
      <x:c r="A309" s="1407" t="str">
        <x:v>Rights_Coverage_View</x:v>
      </x:c>
      <x:c r="B309" s="1407" t="str">
        <x:v>P29</x:v>
      </x:c>
      <x:c r="C309" s="1407" t="str">
        <x:v>F:=IF(ISNUMBER($N29),$B29&amp;"|"&amp;ROUND($N29*1000000000000,0),"")</x:v>
      </x:c>
      <x:c r="D309" s="1407">
        <x:f>IFERROR(IF(_xlfn.ISFORMULA('Rights_Coverage_View'!P29),0,1),-1)</x:f>
        <x:v>0.0</x:v>
      </x:c>
    </x:row>
    <x:row r="310" ht="18" customHeight="1">
      <x:c r="A310" s="1407" t="str">
        <x:v>Rights_Coverage_View</x:v>
      </x:c>
      <x:c r="B310" s="1407" t="str">
        <x:v>F30</x:v>
      </x:c>
      <x:c r="C310" s="1407" t="str">
        <x:v>F:=INDEX(I_prop!$B$7:$H$13, MATCH($C30, I_prop!$A$7:$A$13,0), MATCH($D30, I_prop!$B$6:$H$6,0))</x:v>
      </x:c>
      <x:c r="D310" s="1407">
        <x:f>IFERROR(IF(_xlfn.ISFORMULA('Rights_Coverage_View'!F30),0,1),-1)</x:f>
        <x:v>0.0</x:v>
      </x:c>
    </x:row>
    <x:row r="311" ht="18" customHeight="1">
      <x:c r="A311" s="1407" t="str">
        <x:v>Rights_Coverage_View</x:v>
      </x:c>
      <x:c r="B311" s="1407" t="str">
        <x:v>G30</x:v>
      </x:c>
      <x:c r="C311" s="1407" t="str">
        <x:v>F:=INDEX(I_prop!$B$18:$H$24, MATCH($C30, I_prop!$A$18:$A$24,0), MATCH($D30, I_prop!$B$17:$H$17,0))</x:v>
      </x:c>
      <x:c r="D311" s="1407">
        <x:f>IFERROR(IF(_xlfn.ISFORMULA('Rights_Coverage_View'!G30),0,1),-1)</x:f>
        <x:v>0.0</x:v>
      </x:c>
    </x:row>
    <x:row r="312" ht="18" customHeight="1">
      <x:c r="A312" s="1407" t="str">
        <x:v>Rights_Coverage_View</x:v>
      </x:c>
      <x:c r="B312" s="1407" t="str">
        <x:v>H30</x:v>
      </x:c>
      <x:c r="C312" s="1407" t="str">
        <x:v>F:=IF(ISNUMBER($J30),$J30,IF($J30="INVALID_OVERRIDE","INVALID_OVERRIDE",IF($F30&lt;0,MAX(-1,'Subgroup_Overrides'!$B$7*$F30),$F30)))</x:v>
      </x:c>
      <x:c r="D312" s="1407">
        <x:f>IFERROR(IF(_xlfn.ISFORMULA('Rights_Coverage_View'!H30),0,1),-1)</x:f>
        <x:v>0.0</x:v>
      </x:c>
    </x:row>
    <x:row r="313" ht="18" customHeight="1">
      <x:c r="A313" s="1407" t="str">
        <x:v>Rights_Coverage_View</x:v>
      </x:c>
      <x:c r="B313" s="1407" t="str">
        <x:v>I30</x:v>
      </x:c>
      <x:c r="C313" s="1407" t="str">
        <x:v>F:=IF(ISNUMBER($K30),$K30,IF($K30="INVALID_OVERRIDE","INVALID_OVERRIDE",IF($G30&lt;0,MAX(-1,'Subgroup_Overrides'!$B$7*$G30),$G30)))</x:v>
      </x:c>
      <x:c r="D313" s="1407">
        <x:f>IFERROR(IF(_xlfn.ISFORMULA('Rights_Coverage_View'!I30),0,1),-1)</x:f>
        <x:v>0.0</x:v>
      </x:c>
    </x:row>
    <x:row r="314" ht="18" customHeight="1">
      <x:c r="A314" s="1407" t="str">
        <x:v>Rights_Coverage_View</x:v>
      </x:c>
      <x:c r="B314" s="1407" t="str">
        <x:v>J30</x:v>
      </x:c>
      <x:c r="C314" s="1407" t="str">
        <x:v>F:=IFERROR(IF(COUNTIF('Subgroup_Overrides'!$H$11:$H$100,"A|"&amp;$C30&amp;"|"&amp;$D30)=0,"",IF(AND(COUNTIF('Subgroup_Overrides'!$H$11:$H$100,"A|"&amp;$C30&amp;"|"&amp;$D30)=1,ISNUMBER(INDEX('Subgroup_Overrides'!$F$11:$F$100,MATCH("A|"&amp;$C30&amp;"|"&amp;$D30,'Subgroup_Overrides'!$H$11:$H$100,0))),NOT(ISBLANK(INDEX('Subgroup_Overrides'!$F$11:$F$100,MATCH("A|"&amp;$C30&amp;"|"&amp;$D30,'Subgroup_Overrides'!$H$11:$H$100,0)))),INDEX('Subgroup_Overrides'!$F$11:$F$100,MATCH("A|"&amp;$C30&amp;"|"&amp;$D30,'Subgroup_Overrides'!$H$11:$H$100,0))&gt;=-1,INDEX('Subgroup_Overrides'!$F$11:$F$100,MATCH("A|"&amp;$C30&amp;"|"&amp;$D30,'Subgroup_Overrides'!$H$11:$H$100,0))&lt;=1,LEN(TRIM(INDEX('Subgroup_Overrides'!$G$11:$G$100,MATCH("A|"&amp;$C30&amp;"|"&amp;$D30,'Subgroup_Overrides'!$H$11:$H$100,0))))&gt;0),INDEX('Subgroup_Overrides'!$F$11:$F$100,MATCH("A|"&amp;$C30&amp;"|"&amp;$D30,'Subgroup_Overrides'!$H$11:$H$100,0)),"INVALID_OVERRIDE")),"INVALID_OVERRIDE")</x:v>
      </x:c>
      <x:c r="D314" s="1407">
        <x:f>IFERROR(IF(_xlfn.ISFORMULA('Rights_Coverage_View'!J30),0,1),-1)</x:f>
        <x:v>0.0</x:v>
      </x:c>
    </x:row>
    <x:row r="315" ht="18" customHeight="1">
      <x:c r="A315" s="1407" t="str">
        <x:v>Rights_Coverage_View</x:v>
      </x:c>
      <x:c r="B315" s="1407" t="str">
        <x:v>K30</x:v>
      </x:c>
      <x:c r="C315" s="1407" t="str">
        <x:v>F:=IFERROR(IF(COUNTIF('Subgroup_Overrides'!$H$11:$H$100,"B|"&amp;$C30&amp;"|"&amp;$D30)=0,"",IF(AND(COUNTIF('Subgroup_Overrides'!$H$11:$H$100,"B|"&amp;$C30&amp;"|"&amp;$D30)=1,ISNUMBER(INDEX('Subgroup_Overrides'!$F$11:$F$100,MATCH("B|"&amp;$C30&amp;"|"&amp;$D30,'Subgroup_Overrides'!$H$11:$H$100,0))),NOT(ISBLANK(INDEX('Subgroup_Overrides'!$F$11:$F$100,MATCH("B|"&amp;$C30&amp;"|"&amp;$D30,'Subgroup_Overrides'!$H$11:$H$100,0)))),INDEX('Subgroup_Overrides'!$F$11:$F$100,MATCH("B|"&amp;$C30&amp;"|"&amp;$D30,'Subgroup_Overrides'!$H$11:$H$100,0))&gt;=-1,INDEX('Subgroup_Overrides'!$F$11:$F$100,MATCH("B|"&amp;$C30&amp;"|"&amp;$D30,'Subgroup_Overrides'!$H$11:$H$100,0))&lt;=1,LEN(TRIM(INDEX('Subgroup_Overrides'!$G$11:$G$100,MATCH("B|"&amp;$C30&amp;"|"&amp;$D30,'Subgroup_Overrides'!$H$11:$H$100,0))))&gt;0),INDEX('Subgroup_Overrides'!$F$11:$F$100,MATCH("B|"&amp;$C30&amp;"|"&amp;$D30,'Subgroup_Overrides'!$H$11:$H$100,0)),"INVALID_OVERRIDE")),"INVALID_OVERRIDE")</x:v>
      </x:c>
      <x:c r="D315" s="1407">
        <x:f>IFERROR(IF(_xlfn.ISFORMULA('Rights_Coverage_View'!K30),0,1),-1)</x:f>
        <x:v>0.0</x:v>
      </x:c>
    </x:row>
    <x:row r="316" ht="18" customHeight="1">
      <x:c r="A316" s="1407" t="str">
        <x:v>Rights_Coverage_View</x:v>
      </x:c>
      <x:c r="B316" s="1407" t="str">
        <x:v>L30</x:v>
      </x:c>
      <x:c r="C316" s="1407" t="str">
        <x:v>F:=TRIM(B30)</x:v>
      </x:c>
      <x:c r="D316" s="1407">
        <x:f>IFERROR(IF(_xlfn.ISFORMULA('Rights_Coverage_View'!L30),0,1),-1)</x:f>
        <x:v>0.0</x:v>
      </x:c>
    </x:row>
    <x:row r="317" ht="18" customHeight="1">
      <x:c r="A317" s="1407" t="str">
        <x:v>Rights_Coverage_View</x:v>
      </x:c>
      <x:c r="B317" s="1407" t="str">
        <x:v>M30</x:v>
      </x:c>
      <x:c r="C317" s="1407" t="str">
        <x:v>F:=IF(ISNUMBER($H30),$H30,"")</x:v>
      </x:c>
      <x:c r="D317" s="1407">
        <x:f>IFERROR(IF(_xlfn.ISFORMULA('Rights_Coverage_View'!M30),0,1),-1)</x:f>
        <x:v>0.0</x:v>
      </x:c>
    </x:row>
    <x:row r="318" ht="18" customHeight="1">
      <x:c r="A318" s="1407" t="str">
        <x:v>Rights_Coverage_View</x:v>
      </x:c>
      <x:c r="B318" s="1407" t="str">
        <x:v>N30</x:v>
      </x:c>
      <x:c r="C318" s="1407" t="str">
        <x:v>F:=IF(ISNUMBER($I30),$I30,"")</x:v>
      </x:c>
      <x:c r="D318" s="1407">
        <x:f>IFERROR(IF(_xlfn.ISFORMULA('Rights_Coverage_View'!N30),0,1),-1)</x:f>
        <x:v>0.0</x:v>
      </x:c>
    </x:row>
    <x:row r="319" ht="18" customHeight="1">
      <x:c r="A319" s="1407" t="str">
        <x:v>Rights_Coverage_View</x:v>
      </x:c>
      <x:c r="B319" s="1407" t="str">
        <x:v>O30</x:v>
      </x:c>
      <x:c r="C319" s="1407" t="str">
        <x:v>F:=IF(ISNUMBER($M30),$B30&amp;"|"&amp;ROUND($M30*1000000000000,0),"")</x:v>
      </x:c>
      <x:c r="D319" s="1407">
        <x:f>IFERROR(IF(_xlfn.ISFORMULA('Rights_Coverage_View'!O30),0,1),-1)</x:f>
        <x:v>0.0</x:v>
      </x:c>
    </x:row>
    <x:row r="320" ht="18" customHeight="1">
      <x:c r="A320" s="1407" t="str">
        <x:v>Rights_Coverage_View</x:v>
      </x:c>
      <x:c r="B320" s="1407" t="str">
        <x:v>P30</x:v>
      </x:c>
      <x:c r="C320" s="1407" t="str">
        <x:v>F:=IF(ISNUMBER($N30),$B30&amp;"|"&amp;ROUND($N30*1000000000000,0),"")</x:v>
      </x:c>
      <x:c r="D320" s="1407">
        <x:f>IFERROR(IF(_xlfn.ISFORMULA('Rights_Coverage_View'!P30),0,1),-1)</x:f>
        <x:v>0.0</x:v>
      </x:c>
    </x:row>
    <x:row r="321" ht="18" customHeight="1">
      <x:c r="A321" s="1407" t="str">
        <x:v>Rights_Coverage_View</x:v>
      </x:c>
      <x:c r="B321" s="1407" t="str">
        <x:v>F31</x:v>
      </x:c>
      <x:c r="C321" s="1407" t="str">
        <x:v>F:=INDEX(I_prop!$B$7:$H$13, MATCH($C31, I_prop!$A$7:$A$13,0), MATCH($D31, I_prop!$B$6:$H$6,0))</x:v>
      </x:c>
      <x:c r="D321" s="1407">
        <x:f>IFERROR(IF(_xlfn.ISFORMULA('Rights_Coverage_View'!F31),0,1),-1)</x:f>
        <x:v>0.0</x:v>
      </x:c>
    </x:row>
    <x:row r="322" ht="18" customHeight="1">
      <x:c r="A322" s="1407" t="str">
        <x:v>Rights_Coverage_View</x:v>
      </x:c>
      <x:c r="B322" s="1407" t="str">
        <x:v>G31</x:v>
      </x:c>
      <x:c r="C322" s="1407" t="str">
        <x:v>F:=INDEX(I_prop!$B$18:$H$24, MATCH($C31, I_prop!$A$18:$A$24,0), MATCH($D31, I_prop!$B$17:$H$17,0))</x:v>
      </x:c>
      <x:c r="D322" s="1407">
        <x:f>IFERROR(IF(_xlfn.ISFORMULA('Rights_Coverage_View'!G31),0,1),-1)</x:f>
        <x:v>0.0</x:v>
      </x:c>
    </x:row>
    <x:row r="323" ht="18" customHeight="1">
      <x:c r="A323" s="1407" t="str">
        <x:v>Rights_Coverage_View</x:v>
      </x:c>
      <x:c r="B323" s="1407" t="str">
        <x:v>H31</x:v>
      </x:c>
      <x:c r="C323" s="1407" t="str">
        <x:v>F:=IF(ISNUMBER($J31),$J31,IF($J31="INVALID_OVERRIDE","INVALID_OVERRIDE",IF($F31&lt;0,MAX(-1,'Subgroup_Overrides'!$B$7*$F31),$F31)))</x:v>
      </x:c>
      <x:c r="D323" s="1407">
        <x:f>IFERROR(IF(_xlfn.ISFORMULA('Rights_Coverage_View'!H31),0,1),-1)</x:f>
        <x:v>0.0</x:v>
      </x:c>
    </x:row>
    <x:row r="324" ht="18" customHeight="1">
      <x:c r="A324" s="1407" t="str">
        <x:v>Rights_Coverage_View</x:v>
      </x:c>
      <x:c r="B324" s="1407" t="str">
        <x:v>I31</x:v>
      </x:c>
      <x:c r="C324" s="1407" t="str">
        <x:v>F:=IF(ISNUMBER($K31),$K31,IF($K31="INVALID_OVERRIDE","INVALID_OVERRIDE",IF($G31&lt;0,MAX(-1,'Subgroup_Overrides'!$B$7*$G31),$G31)))</x:v>
      </x:c>
      <x:c r="D324" s="1407">
        <x:f>IFERROR(IF(_xlfn.ISFORMULA('Rights_Coverage_View'!I31),0,1),-1)</x:f>
        <x:v>0.0</x:v>
      </x:c>
    </x:row>
    <x:row r="325" ht="18" customHeight="1">
      <x:c r="A325" s="1407" t="str">
        <x:v>Rights_Coverage_View</x:v>
      </x:c>
      <x:c r="B325" s="1407" t="str">
        <x:v>J31</x:v>
      </x:c>
      <x:c r="C325" s="1407" t="str">
        <x:v>F:=IFERROR(IF(COUNTIF('Subgroup_Overrides'!$H$11:$H$100,"A|"&amp;$C31&amp;"|"&amp;$D31)=0,"",IF(AND(COUNTIF('Subgroup_Overrides'!$H$11:$H$100,"A|"&amp;$C31&amp;"|"&amp;$D31)=1,ISNUMBER(INDEX('Subgroup_Overrides'!$F$11:$F$100,MATCH("A|"&amp;$C31&amp;"|"&amp;$D31,'Subgroup_Overrides'!$H$11:$H$100,0))),NOT(ISBLANK(INDEX('Subgroup_Overrides'!$F$11:$F$100,MATCH("A|"&amp;$C31&amp;"|"&amp;$D31,'Subgroup_Overrides'!$H$11:$H$100,0)))),INDEX('Subgroup_Overrides'!$F$11:$F$100,MATCH("A|"&amp;$C31&amp;"|"&amp;$D31,'Subgroup_Overrides'!$H$11:$H$100,0))&gt;=-1,INDEX('Subgroup_Overrides'!$F$11:$F$100,MATCH("A|"&amp;$C31&amp;"|"&amp;$D31,'Subgroup_Overrides'!$H$11:$H$100,0))&lt;=1,LEN(TRIM(INDEX('Subgroup_Overrides'!$G$11:$G$100,MATCH("A|"&amp;$C31&amp;"|"&amp;$D31,'Subgroup_Overrides'!$H$11:$H$100,0))))&gt;0),INDEX('Subgroup_Overrides'!$F$11:$F$100,MATCH("A|"&amp;$C31&amp;"|"&amp;$D31,'Subgroup_Overrides'!$H$11:$H$100,0)),"INVALID_OVERRIDE")),"INVALID_OVERRIDE")</x:v>
      </x:c>
      <x:c r="D325" s="1407">
        <x:f>IFERROR(IF(_xlfn.ISFORMULA('Rights_Coverage_View'!J31),0,1),-1)</x:f>
        <x:v>0.0</x:v>
      </x:c>
    </x:row>
    <x:row r="326" ht="18" customHeight="1">
      <x:c r="A326" s="1407" t="str">
        <x:v>Rights_Coverage_View</x:v>
      </x:c>
      <x:c r="B326" s="1407" t="str">
        <x:v>K31</x:v>
      </x:c>
      <x:c r="C326" s="1407" t="str">
        <x:v>F:=IFERROR(IF(COUNTIF('Subgroup_Overrides'!$H$11:$H$100,"B|"&amp;$C31&amp;"|"&amp;$D31)=0,"",IF(AND(COUNTIF('Subgroup_Overrides'!$H$11:$H$100,"B|"&amp;$C31&amp;"|"&amp;$D31)=1,ISNUMBER(INDEX('Subgroup_Overrides'!$F$11:$F$100,MATCH("B|"&amp;$C31&amp;"|"&amp;$D31,'Subgroup_Overrides'!$H$11:$H$100,0))),NOT(ISBLANK(INDEX('Subgroup_Overrides'!$F$11:$F$100,MATCH("B|"&amp;$C31&amp;"|"&amp;$D31,'Subgroup_Overrides'!$H$11:$H$100,0)))),INDEX('Subgroup_Overrides'!$F$11:$F$100,MATCH("B|"&amp;$C31&amp;"|"&amp;$D31,'Subgroup_Overrides'!$H$11:$H$100,0))&gt;=-1,INDEX('Subgroup_Overrides'!$F$11:$F$100,MATCH("B|"&amp;$C31&amp;"|"&amp;$D31,'Subgroup_Overrides'!$H$11:$H$100,0))&lt;=1,LEN(TRIM(INDEX('Subgroup_Overrides'!$G$11:$G$100,MATCH("B|"&amp;$C31&amp;"|"&amp;$D31,'Subgroup_Overrides'!$H$11:$H$100,0))))&gt;0),INDEX('Subgroup_Overrides'!$F$11:$F$100,MATCH("B|"&amp;$C31&amp;"|"&amp;$D31,'Subgroup_Overrides'!$H$11:$H$100,0)),"INVALID_OVERRIDE")),"INVALID_OVERRIDE")</x:v>
      </x:c>
      <x:c r="D326" s="1407">
        <x:f>IFERROR(IF(_xlfn.ISFORMULA('Rights_Coverage_View'!K31),0,1),-1)</x:f>
        <x:v>0.0</x:v>
      </x:c>
    </x:row>
    <x:row r="327" ht="18" customHeight="1">
      <x:c r="A327" s="1407" t="str">
        <x:v>Rights_Coverage_View</x:v>
      </x:c>
      <x:c r="B327" s="1407" t="str">
        <x:v>L31</x:v>
      </x:c>
      <x:c r="C327" s="1407" t="str">
        <x:v>F:=TRIM(B31)</x:v>
      </x:c>
      <x:c r="D327" s="1407">
        <x:f>IFERROR(IF(_xlfn.ISFORMULA('Rights_Coverage_View'!L31),0,1),-1)</x:f>
        <x:v>0.0</x:v>
      </x:c>
    </x:row>
    <x:row r="328" ht="18" customHeight="1">
      <x:c r="A328" s="1407" t="str">
        <x:v>Rights_Coverage_View</x:v>
      </x:c>
      <x:c r="B328" s="1407" t="str">
        <x:v>M31</x:v>
      </x:c>
      <x:c r="C328" s="1407" t="str">
        <x:v>F:=IF(ISNUMBER($H31),$H31,"")</x:v>
      </x:c>
      <x:c r="D328" s="1407">
        <x:f>IFERROR(IF(_xlfn.ISFORMULA('Rights_Coverage_View'!M31),0,1),-1)</x:f>
        <x:v>0.0</x:v>
      </x:c>
    </x:row>
    <x:row r="329" ht="18" customHeight="1">
      <x:c r="A329" s="1407" t="str">
        <x:v>Rights_Coverage_View</x:v>
      </x:c>
      <x:c r="B329" s="1407" t="str">
        <x:v>N31</x:v>
      </x:c>
      <x:c r="C329" s="1407" t="str">
        <x:v>F:=IF(ISNUMBER($I31),$I31,"")</x:v>
      </x:c>
      <x:c r="D329" s="1407">
        <x:f>IFERROR(IF(_xlfn.ISFORMULA('Rights_Coverage_View'!N31),0,1),-1)</x:f>
        <x:v>0.0</x:v>
      </x:c>
    </x:row>
    <x:row r="330" ht="18" customHeight="1">
      <x:c r="A330" s="1407" t="str">
        <x:v>Rights_Coverage_View</x:v>
      </x:c>
      <x:c r="B330" s="1407" t="str">
        <x:v>O31</x:v>
      </x:c>
      <x:c r="C330" s="1407" t="str">
        <x:v>F:=IF(ISNUMBER($M31),$B31&amp;"|"&amp;ROUND($M31*1000000000000,0),"")</x:v>
      </x:c>
      <x:c r="D330" s="1407">
        <x:f>IFERROR(IF(_xlfn.ISFORMULA('Rights_Coverage_View'!O31),0,1),-1)</x:f>
        <x:v>0.0</x:v>
      </x:c>
    </x:row>
    <x:row r="331" ht="18" customHeight="1">
      <x:c r="A331" s="1407" t="str">
        <x:v>Rights_Coverage_View</x:v>
      </x:c>
      <x:c r="B331" s="1407" t="str">
        <x:v>P31</x:v>
      </x:c>
      <x:c r="C331" s="1407" t="str">
        <x:v>F:=IF(ISNUMBER($N31),$B31&amp;"|"&amp;ROUND($N31*1000000000000,0),"")</x:v>
      </x:c>
      <x:c r="D331" s="1407">
        <x:f>IFERROR(IF(_xlfn.ISFORMULA('Rights_Coverage_View'!P31),0,1),-1)</x:f>
        <x:v>0.0</x:v>
      </x:c>
    </x:row>
    <x:row r="332" ht="18" customHeight="1">
      <x:c r="A332" s="1407" t="str">
        <x:v>Rights_Coverage_View</x:v>
      </x:c>
      <x:c r="B332" s="1407" t="str">
        <x:v>F32</x:v>
      </x:c>
      <x:c r="C332" s="1407" t="str">
        <x:v>F:=INDEX(I_prop!$B$7:$H$13, MATCH($C32, I_prop!$A$7:$A$13,0), MATCH($D32, I_prop!$B$6:$H$6,0))</x:v>
      </x:c>
      <x:c r="D332" s="1407">
        <x:f>IFERROR(IF(_xlfn.ISFORMULA('Rights_Coverage_View'!F32),0,1),-1)</x:f>
        <x:v>0.0</x:v>
      </x:c>
    </x:row>
    <x:row r="333" ht="18" customHeight="1">
      <x:c r="A333" s="1407" t="str">
        <x:v>Rights_Coverage_View</x:v>
      </x:c>
      <x:c r="B333" s="1407" t="str">
        <x:v>G32</x:v>
      </x:c>
      <x:c r="C333" s="1407" t="str">
        <x:v>F:=INDEX(I_prop!$B$18:$H$24, MATCH($C32, I_prop!$A$18:$A$24,0), MATCH($D32, I_prop!$B$17:$H$17,0))</x:v>
      </x:c>
      <x:c r="D333" s="1407">
        <x:f>IFERROR(IF(_xlfn.ISFORMULA('Rights_Coverage_View'!G32),0,1),-1)</x:f>
        <x:v>0.0</x:v>
      </x:c>
    </x:row>
    <x:row r="334" ht="18" customHeight="1">
      <x:c r="A334" s="1407" t="str">
        <x:v>Rights_Coverage_View</x:v>
      </x:c>
      <x:c r="B334" s="1407" t="str">
        <x:v>H32</x:v>
      </x:c>
      <x:c r="C334" s="1407" t="str">
        <x:v>F:=IF(ISNUMBER($J32),$J32,IF($J32="INVALID_OVERRIDE","INVALID_OVERRIDE",IF($F32&lt;0,MAX(-1,'Subgroup_Overrides'!$B$7*$F32),$F32)))</x:v>
      </x:c>
      <x:c r="D334" s="1407">
        <x:f>IFERROR(IF(_xlfn.ISFORMULA('Rights_Coverage_View'!H32),0,1),-1)</x:f>
        <x:v>0.0</x:v>
      </x:c>
    </x:row>
    <x:row r="335" ht="18" customHeight="1">
      <x:c r="A335" s="1407" t="str">
        <x:v>Rights_Coverage_View</x:v>
      </x:c>
      <x:c r="B335" s="1407" t="str">
        <x:v>I32</x:v>
      </x:c>
      <x:c r="C335" s="1407" t="str">
        <x:v>F:=IF(ISNUMBER($K32),$K32,IF($K32="INVALID_OVERRIDE","INVALID_OVERRIDE",IF($G32&lt;0,MAX(-1,'Subgroup_Overrides'!$B$7*$G32),$G32)))</x:v>
      </x:c>
      <x:c r="D335" s="1407">
        <x:f>IFERROR(IF(_xlfn.ISFORMULA('Rights_Coverage_View'!I32),0,1),-1)</x:f>
        <x:v>0.0</x:v>
      </x:c>
    </x:row>
    <x:row r="336" ht="18" customHeight="1">
      <x:c r="A336" s="1407" t="str">
        <x:v>Rights_Coverage_View</x:v>
      </x:c>
      <x:c r="B336" s="1407" t="str">
        <x:v>J32</x:v>
      </x:c>
      <x:c r="C336" s="1407" t="str">
        <x:v>F:=IFERROR(IF(COUNTIF('Subgroup_Overrides'!$H$11:$H$100,"A|"&amp;$C32&amp;"|"&amp;$D32)=0,"",IF(AND(COUNTIF('Subgroup_Overrides'!$H$11:$H$100,"A|"&amp;$C32&amp;"|"&amp;$D32)=1,ISNUMBER(INDEX('Subgroup_Overrides'!$F$11:$F$100,MATCH("A|"&amp;$C32&amp;"|"&amp;$D32,'Subgroup_Overrides'!$H$11:$H$100,0))),NOT(ISBLANK(INDEX('Subgroup_Overrides'!$F$11:$F$100,MATCH("A|"&amp;$C32&amp;"|"&amp;$D32,'Subgroup_Overrides'!$H$11:$H$100,0)))),INDEX('Subgroup_Overrides'!$F$11:$F$100,MATCH("A|"&amp;$C32&amp;"|"&amp;$D32,'Subgroup_Overrides'!$H$11:$H$100,0))&gt;=-1,INDEX('Subgroup_Overrides'!$F$11:$F$100,MATCH("A|"&amp;$C32&amp;"|"&amp;$D32,'Subgroup_Overrides'!$H$11:$H$100,0))&lt;=1,LEN(TRIM(INDEX('Subgroup_Overrides'!$G$11:$G$100,MATCH("A|"&amp;$C32&amp;"|"&amp;$D32,'Subgroup_Overrides'!$H$11:$H$100,0))))&gt;0),INDEX('Subgroup_Overrides'!$F$11:$F$100,MATCH("A|"&amp;$C32&amp;"|"&amp;$D32,'Subgroup_Overrides'!$H$11:$H$100,0)),"INVALID_OVERRIDE")),"INVALID_OVERRIDE")</x:v>
      </x:c>
      <x:c r="D336" s="1407">
        <x:f>IFERROR(IF(_xlfn.ISFORMULA('Rights_Coverage_View'!J32),0,1),-1)</x:f>
        <x:v>0.0</x:v>
      </x:c>
    </x:row>
    <x:row r="337" ht="18" customHeight="1">
      <x:c r="A337" s="1407" t="str">
        <x:v>Rights_Coverage_View</x:v>
      </x:c>
      <x:c r="B337" s="1407" t="str">
        <x:v>K32</x:v>
      </x:c>
      <x:c r="C337" s="1407" t="str">
        <x:v>F:=IFERROR(IF(COUNTIF('Subgroup_Overrides'!$H$11:$H$100,"B|"&amp;$C32&amp;"|"&amp;$D32)=0,"",IF(AND(COUNTIF('Subgroup_Overrides'!$H$11:$H$100,"B|"&amp;$C32&amp;"|"&amp;$D32)=1,ISNUMBER(INDEX('Subgroup_Overrides'!$F$11:$F$100,MATCH("B|"&amp;$C32&amp;"|"&amp;$D32,'Subgroup_Overrides'!$H$11:$H$100,0))),NOT(ISBLANK(INDEX('Subgroup_Overrides'!$F$11:$F$100,MATCH("B|"&amp;$C32&amp;"|"&amp;$D32,'Subgroup_Overrides'!$H$11:$H$100,0)))),INDEX('Subgroup_Overrides'!$F$11:$F$100,MATCH("B|"&amp;$C32&amp;"|"&amp;$D32,'Subgroup_Overrides'!$H$11:$H$100,0))&gt;=-1,INDEX('Subgroup_Overrides'!$F$11:$F$100,MATCH("B|"&amp;$C32&amp;"|"&amp;$D32,'Subgroup_Overrides'!$H$11:$H$100,0))&lt;=1,LEN(TRIM(INDEX('Subgroup_Overrides'!$G$11:$G$100,MATCH("B|"&amp;$C32&amp;"|"&amp;$D32,'Subgroup_Overrides'!$H$11:$H$100,0))))&gt;0),INDEX('Subgroup_Overrides'!$F$11:$F$100,MATCH("B|"&amp;$C32&amp;"|"&amp;$D32,'Subgroup_Overrides'!$H$11:$H$100,0)),"INVALID_OVERRIDE")),"INVALID_OVERRIDE")</x:v>
      </x:c>
      <x:c r="D337" s="1407">
        <x:f>IFERROR(IF(_xlfn.ISFORMULA('Rights_Coverage_View'!K32),0,1),-1)</x:f>
        <x:v>0.0</x:v>
      </x:c>
    </x:row>
    <x:row r="338" ht="18" customHeight="1">
      <x:c r="A338" s="1407" t="str">
        <x:v>Rights_Coverage_View</x:v>
      </x:c>
      <x:c r="B338" s="1407" t="str">
        <x:v>L32</x:v>
      </x:c>
      <x:c r="C338" s="1407" t="str">
        <x:v>F:=TRIM(B32)</x:v>
      </x:c>
      <x:c r="D338" s="1407">
        <x:f>IFERROR(IF(_xlfn.ISFORMULA('Rights_Coverage_View'!L32),0,1),-1)</x:f>
        <x:v>0.0</x:v>
      </x:c>
    </x:row>
    <x:row r="339" ht="18" customHeight="1">
      <x:c r="A339" s="1407" t="str">
        <x:v>Rights_Coverage_View</x:v>
      </x:c>
      <x:c r="B339" s="1407" t="str">
        <x:v>M32</x:v>
      </x:c>
      <x:c r="C339" s="1407" t="str">
        <x:v>F:=IF(ISNUMBER($H32),$H32,"")</x:v>
      </x:c>
      <x:c r="D339" s="1407">
        <x:f>IFERROR(IF(_xlfn.ISFORMULA('Rights_Coverage_View'!M32),0,1),-1)</x:f>
        <x:v>0.0</x:v>
      </x:c>
    </x:row>
    <x:row r="340" ht="18" customHeight="1">
      <x:c r="A340" s="1407" t="str">
        <x:v>Rights_Coverage_View</x:v>
      </x:c>
      <x:c r="B340" s="1407" t="str">
        <x:v>N32</x:v>
      </x:c>
      <x:c r="C340" s="1407" t="str">
        <x:v>F:=IF(ISNUMBER($I32),$I32,"")</x:v>
      </x:c>
      <x:c r="D340" s="1407">
        <x:f>IFERROR(IF(_xlfn.ISFORMULA('Rights_Coverage_View'!N32),0,1),-1)</x:f>
        <x:v>0.0</x:v>
      </x:c>
    </x:row>
    <x:row r="341" ht="18" customHeight="1">
      <x:c r="A341" s="1407" t="str">
        <x:v>Rights_Coverage_View</x:v>
      </x:c>
      <x:c r="B341" s="1407" t="str">
        <x:v>O32</x:v>
      </x:c>
      <x:c r="C341" s="1407" t="str">
        <x:v>F:=IF(ISNUMBER($M32),$B32&amp;"|"&amp;ROUND($M32*1000000000000,0),"")</x:v>
      </x:c>
      <x:c r="D341" s="1407">
        <x:f>IFERROR(IF(_xlfn.ISFORMULA('Rights_Coverage_View'!O32),0,1),-1)</x:f>
        <x:v>0.0</x:v>
      </x:c>
    </x:row>
    <x:row r="342" ht="18" customHeight="1">
      <x:c r="A342" s="1407" t="str">
        <x:v>Rights_Coverage_View</x:v>
      </x:c>
      <x:c r="B342" s="1407" t="str">
        <x:v>P32</x:v>
      </x:c>
      <x:c r="C342" s="1407" t="str">
        <x:v>F:=IF(ISNUMBER($N32),$B32&amp;"|"&amp;ROUND($N32*1000000000000,0),"")</x:v>
      </x:c>
      <x:c r="D342" s="1407">
        <x:f>IFERROR(IF(_xlfn.ISFORMULA('Rights_Coverage_View'!P32),0,1),-1)</x:f>
        <x:v>0.0</x:v>
      </x:c>
    </x:row>
    <x:row r="343" ht="18" customHeight="1">
      <x:c r="A343" s="1407" t="str">
        <x:v>Rights_Coverage_View</x:v>
      </x:c>
      <x:c r="B343" s="1407" t="str">
        <x:v>F33</x:v>
      </x:c>
      <x:c r="C343" s="1407" t="str">
        <x:v>F:=INDEX(I_prop!$B$7:$H$13, MATCH($C33, I_prop!$A$7:$A$13,0), MATCH($D33, I_prop!$B$6:$H$6,0))</x:v>
      </x:c>
      <x:c r="D343" s="1407">
        <x:f>IFERROR(IF(_xlfn.ISFORMULA('Rights_Coverage_View'!F33),0,1),-1)</x:f>
        <x:v>0.0</x:v>
      </x:c>
    </x:row>
    <x:row r="344" ht="18" customHeight="1">
      <x:c r="A344" s="1407" t="str">
        <x:v>Rights_Coverage_View</x:v>
      </x:c>
      <x:c r="B344" s="1407" t="str">
        <x:v>G33</x:v>
      </x:c>
      <x:c r="C344" s="1407" t="str">
        <x:v>F:=INDEX(I_prop!$B$18:$H$24, MATCH($C33, I_prop!$A$18:$A$24,0), MATCH($D33, I_prop!$B$17:$H$17,0))</x:v>
      </x:c>
      <x:c r="D344" s="1407">
        <x:f>IFERROR(IF(_xlfn.ISFORMULA('Rights_Coverage_View'!G33),0,1),-1)</x:f>
        <x:v>0.0</x:v>
      </x:c>
    </x:row>
    <x:row r="345" ht="18" customHeight="1">
      <x:c r="A345" s="1407" t="str">
        <x:v>Rights_Coverage_View</x:v>
      </x:c>
      <x:c r="B345" s="1407" t="str">
        <x:v>H33</x:v>
      </x:c>
      <x:c r="C345" s="1407" t="str">
        <x:v>F:=IF(ISNUMBER($J33),$J33,IF($J33="INVALID_OVERRIDE","INVALID_OVERRIDE",IF($F33&lt;0,MAX(-1,'Subgroup_Overrides'!$B$7*$F33),$F33)))</x:v>
      </x:c>
      <x:c r="D345" s="1407">
        <x:f>IFERROR(IF(_xlfn.ISFORMULA('Rights_Coverage_View'!H33),0,1),-1)</x:f>
        <x:v>0.0</x:v>
      </x:c>
    </x:row>
    <x:row r="346" ht="18" customHeight="1">
      <x:c r="A346" s="1407" t="str">
        <x:v>Rights_Coverage_View</x:v>
      </x:c>
      <x:c r="B346" s="1407" t="str">
        <x:v>I33</x:v>
      </x:c>
      <x:c r="C346" s="1407" t="str">
        <x:v>F:=IF(ISNUMBER($K33),$K33,IF($K33="INVALID_OVERRIDE","INVALID_OVERRIDE",IF($G33&lt;0,MAX(-1,'Subgroup_Overrides'!$B$7*$G33),$G33)))</x:v>
      </x:c>
      <x:c r="D346" s="1407">
        <x:f>IFERROR(IF(_xlfn.ISFORMULA('Rights_Coverage_View'!I33),0,1),-1)</x:f>
        <x:v>0.0</x:v>
      </x:c>
    </x:row>
    <x:row r="347" ht="18" customHeight="1">
      <x:c r="A347" s="1407" t="str">
        <x:v>Rights_Coverage_View</x:v>
      </x:c>
      <x:c r="B347" s="1407" t="str">
        <x:v>J33</x:v>
      </x:c>
      <x:c r="C347" s="1407" t="str">
        <x:v>F:=IFERROR(IF(COUNTIF('Subgroup_Overrides'!$H$11:$H$100,"A|"&amp;$C33&amp;"|"&amp;$D33)=0,"",IF(AND(COUNTIF('Subgroup_Overrides'!$H$11:$H$100,"A|"&amp;$C33&amp;"|"&amp;$D33)=1,ISNUMBER(INDEX('Subgroup_Overrides'!$F$11:$F$100,MATCH("A|"&amp;$C33&amp;"|"&amp;$D33,'Subgroup_Overrides'!$H$11:$H$100,0))),NOT(ISBLANK(INDEX('Subgroup_Overrides'!$F$11:$F$100,MATCH("A|"&amp;$C33&amp;"|"&amp;$D33,'Subgroup_Overrides'!$H$11:$H$100,0)))),INDEX('Subgroup_Overrides'!$F$11:$F$100,MATCH("A|"&amp;$C33&amp;"|"&amp;$D33,'Subgroup_Overrides'!$H$11:$H$100,0))&gt;=-1,INDEX('Subgroup_Overrides'!$F$11:$F$100,MATCH("A|"&amp;$C33&amp;"|"&amp;$D33,'Subgroup_Overrides'!$H$11:$H$100,0))&lt;=1,LEN(TRIM(INDEX('Subgroup_Overrides'!$G$11:$G$100,MATCH("A|"&amp;$C33&amp;"|"&amp;$D33,'Subgroup_Overrides'!$H$11:$H$100,0))))&gt;0),INDEX('Subgroup_Overrides'!$F$11:$F$100,MATCH("A|"&amp;$C33&amp;"|"&amp;$D33,'Subgroup_Overrides'!$H$11:$H$100,0)),"INVALID_OVERRIDE")),"INVALID_OVERRIDE")</x:v>
      </x:c>
      <x:c r="D347" s="1407">
        <x:f>IFERROR(IF(_xlfn.ISFORMULA('Rights_Coverage_View'!J33),0,1),-1)</x:f>
        <x:v>0.0</x:v>
      </x:c>
    </x:row>
    <x:row r="348" ht="18" customHeight="1">
      <x:c r="A348" s="1407" t="str">
        <x:v>Rights_Coverage_View</x:v>
      </x:c>
      <x:c r="B348" s="1407" t="str">
        <x:v>K33</x:v>
      </x:c>
      <x:c r="C348" s="1407" t="str">
        <x:v>F:=IFERROR(IF(COUNTIF('Subgroup_Overrides'!$H$11:$H$100,"B|"&amp;$C33&amp;"|"&amp;$D33)=0,"",IF(AND(COUNTIF('Subgroup_Overrides'!$H$11:$H$100,"B|"&amp;$C33&amp;"|"&amp;$D33)=1,ISNUMBER(INDEX('Subgroup_Overrides'!$F$11:$F$100,MATCH("B|"&amp;$C33&amp;"|"&amp;$D33,'Subgroup_Overrides'!$H$11:$H$100,0))),NOT(ISBLANK(INDEX('Subgroup_Overrides'!$F$11:$F$100,MATCH("B|"&amp;$C33&amp;"|"&amp;$D33,'Subgroup_Overrides'!$H$11:$H$100,0)))),INDEX('Subgroup_Overrides'!$F$11:$F$100,MATCH("B|"&amp;$C33&amp;"|"&amp;$D33,'Subgroup_Overrides'!$H$11:$H$100,0))&gt;=-1,INDEX('Subgroup_Overrides'!$F$11:$F$100,MATCH("B|"&amp;$C33&amp;"|"&amp;$D33,'Subgroup_Overrides'!$H$11:$H$100,0))&lt;=1,LEN(TRIM(INDEX('Subgroup_Overrides'!$G$11:$G$100,MATCH("B|"&amp;$C33&amp;"|"&amp;$D33,'Subgroup_Overrides'!$H$11:$H$100,0))))&gt;0),INDEX('Subgroup_Overrides'!$F$11:$F$100,MATCH("B|"&amp;$C33&amp;"|"&amp;$D33,'Subgroup_Overrides'!$H$11:$H$100,0)),"INVALID_OVERRIDE")),"INVALID_OVERRIDE")</x:v>
      </x:c>
      <x:c r="D348" s="1407">
        <x:f>IFERROR(IF(_xlfn.ISFORMULA('Rights_Coverage_View'!K33),0,1),-1)</x:f>
        <x:v>0.0</x:v>
      </x:c>
    </x:row>
    <x:row r="349" ht="18" customHeight="1">
      <x:c r="A349" s="1407" t="str">
        <x:v>Rights_Coverage_View</x:v>
      </x:c>
      <x:c r="B349" s="1407" t="str">
        <x:v>L33</x:v>
      </x:c>
      <x:c r="C349" s="1407" t="str">
        <x:v>F:=TRIM(B33)</x:v>
      </x:c>
      <x:c r="D349" s="1407">
        <x:f>IFERROR(IF(_xlfn.ISFORMULA('Rights_Coverage_View'!L33),0,1),-1)</x:f>
        <x:v>0.0</x:v>
      </x:c>
    </x:row>
    <x:row r="350" ht="18" customHeight="1">
      <x:c r="A350" s="1407" t="str">
        <x:v>Rights_Coverage_View</x:v>
      </x:c>
      <x:c r="B350" s="1407" t="str">
        <x:v>M33</x:v>
      </x:c>
      <x:c r="C350" s="1407" t="str">
        <x:v>F:=IF(ISNUMBER($H33),$H33,"")</x:v>
      </x:c>
      <x:c r="D350" s="1407">
        <x:f>IFERROR(IF(_xlfn.ISFORMULA('Rights_Coverage_View'!M33),0,1),-1)</x:f>
        <x:v>0.0</x:v>
      </x:c>
    </x:row>
    <x:row r="351" ht="18" customHeight="1">
      <x:c r="A351" s="1407" t="str">
        <x:v>Rights_Coverage_View</x:v>
      </x:c>
      <x:c r="B351" s="1407" t="str">
        <x:v>N33</x:v>
      </x:c>
      <x:c r="C351" s="1407" t="str">
        <x:v>F:=IF(ISNUMBER($I33),$I33,"")</x:v>
      </x:c>
      <x:c r="D351" s="1407">
        <x:f>IFERROR(IF(_xlfn.ISFORMULA('Rights_Coverage_View'!N33),0,1),-1)</x:f>
        <x:v>0.0</x:v>
      </x:c>
    </x:row>
    <x:row r="352" ht="18" customHeight="1">
      <x:c r="A352" s="1407" t="str">
        <x:v>Rights_Coverage_View</x:v>
      </x:c>
      <x:c r="B352" s="1407" t="str">
        <x:v>O33</x:v>
      </x:c>
      <x:c r="C352" s="1407" t="str">
        <x:v>F:=IF(ISNUMBER($M33),$B33&amp;"|"&amp;ROUND($M33*1000000000000,0),"")</x:v>
      </x:c>
      <x:c r="D352" s="1407">
        <x:f>IFERROR(IF(_xlfn.ISFORMULA('Rights_Coverage_View'!O33),0,1),-1)</x:f>
        <x:v>0.0</x:v>
      </x:c>
    </x:row>
    <x:row r="353" ht="18" customHeight="1">
      <x:c r="A353" s="1407" t="str">
        <x:v>Rights_Coverage_View</x:v>
      </x:c>
      <x:c r="B353" s="1407" t="str">
        <x:v>P33</x:v>
      </x:c>
      <x:c r="C353" s="1407" t="str">
        <x:v>F:=IF(ISNUMBER($N33),$B33&amp;"|"&amp;ROUND($N33*1000000000000,0),"")</x:v>
      </x:c>
      <x:c r="D353" s="1407">
        <x:f>IFERROR(IF(_xlfn.ISFORMULA('Rights_Coverage_View'!P33),0,1),-1)</x:f>
        <x:v>0.0</x:v>
      </x:c>
    </x:row>
    <x:row r="354" ht="18" customHeight="1">
      <x:c r="A354" s="1407" t="str">
        <x:v>Rights_Coverage_View</x:v>
      </x:c>
      <x:c r="B354" s="1407" t="str">
        <x:v>F34</x:v>
      </x:c>
      <x:c r="C354" s="1407" t="str">
        <x:v>F:=INDEX(I_prop!$B$7:$H$13, MATCH($C34, I_prop!$A$7:$A$13,0), MATCH($D34, I_prop!$B$6:$H$6,0))</x:v>
      </x:c>
      <x:c r="D354" s="1407">
        <x:f>IFERROR(IF(_xlfn.ISFORMULA('Rights_Coverage_View'!F34),0,1),-1)</x:f>
        <x:v>0.0</x:v>
      </x:c>
    </x:row>
    <x:row r="355" ht="18" customHeight="1">
      <x:c r="A355" s="1407" t="str">
        <x:v>Rights_Coverage_View</x:v>
      </x:c>
      <x:c r="B355" s="1407" t="str">
        <x:v>G34</x:v>
      </x:c>
      <x:c r="C355" s="1407" t="str">
        <x:v>F:=INDEX(I_prop!$B$18:$H$24, MATCH($C34, I_prop!$A$18:$A$24,0), MATCH($D34, I_prop!$B$17:$H$17,0))</x:v>
      </x:c>
      <x:c r="D355" s="1407">
        <x:f>IFERROR(IF(_xlfn.ISFORMULA('Rights_Coverage_View'!G34),0,1),-1)</x:f>
        <x:v>0.0</x:v>
      </x:c>
    </x:row>
    <x:row r="356" ht="18" customHeight="1">
      <x:c r="A356" s="1407" t="str">
        <x:v>Rights_Coverage_View</x:v>
      </x:c>
      <x:c r="B356" s="1407" t="str">
        <x:v>H34</x:v>
      </x:c>
      <x:c r="C356" s="1407" t="str">
        <x:v>F:=IF(ISNUMBER($J34),$J34,IF($J34="INVALID_OVERRIDE","INVALID_OVERRIDE",IF($F34&lt;0,MAX(-1,'Subgroup_Overrides'!$B$7*$F34),$F34)))</x:v>
      </x:c>
      <x:c r="D356" s="1407">
        <x:f>IFERROR(IF(_xlfn.ISFORMULA('Rights_Coverage_View'!H34),0,1),-1)</x:f>
        <x:v>0.0</x:v>
      </x:c>
    </x:row>
    <x:row r="357" ht="18" customHeight="1">
      <x:c r="A357" s="1407" t="str">
        <x:v>Rights_Coverage_View</x:v>
      </x:c>
      <x:c r="B357" s="1407" t="str">
        <x:v>I34</x:v>
      </x:c>
      <x:c r="C357" s="1407" t="str">
        <x:v>F:=IF(ISNUMBER($K34),$K34,IF($K34="INVALID_OVERRIDE","INVALID_OVERRIDE",IF($G34&lt;0,MAX(-1,'Subgroup_Overrides'!$B$7*$G34),$G34)))</x:v>
      </x:c>
      <x:c r="D357" s="1407">
        <x:f>IFERROR(IF(_xlfn.ISFORMULA('Rights_Coverage_View'!I34),0,1),-1)</x:f>
        <x:v>0.0</x:v>
      </x:c>
    </x:row>
    <x:row r="358" ht="18" customHeight="1">
      <x:c r="A358" s="1407" t="str">
        <x:v>Rights_Coverage_View</x:v>
      </x:c>
      <x:c r="B358" s="1407" t="str">
        <x:v>J34</x:v>
      </x:c>
      <x:c r="C358" s="1407" t="str">
        <x:v>F:=IFERROR(IF(COUNTIF('Subgroup_Overrides'!$H$11:$H$100,"A|"&amp;$C34&amp;"|"&amp;$D34)=0,"",IF(AND(COUNTIF('Subgroup_Overrides'!$H$11:$H$100,"A|"&amp;$C34&amp;"|"&amp;$D34)=1,ISNUMBER(INDEX('Subgroup_Overrides'!$F$11:$F$100,MATCH("A|"&amp;$C34&amp;"|"&amp;$D34,'Subgroup_Overrides'!$H$11:$H$100,0))),NOT(ISBLANK(INDEX('Subgroup_Overrides'!$F$11:$F$100,MATCH("A|"&amp;$C34&amp;"|"&amp;$D34,'Subgroup_Overrides'!$H$11:$H$100,0)))),INDEX('Subgroup_Overrides'!$F$11:$F$100,MATCH("A|"&amp;$C34&amp;"|"&amp;$D34,'Subgroup_Overrides'!$H$11:$H$100,0))&gt;=-1,INDEX('Subgroup_Overrides'!$F$11:$F$100,MATCH("A|"&amp;$C34&amp;"|"&amp;$D34,'Subgroup_Overrides'!$H$11:$H$100,0))&lt;=1,LEN(TRIM(INDEX('Subgroup_Overrides'!$G$11:$G$100,MATCH("A|"&amp;$C34&amp;"|"&amp;$D34,'Subgroup_Overrides'!$H$11:$H$100,0))))&gt;0),INDEX('Subgroup_Overrides'!$F$11:$F$100,MATCH("A|"&amp;$C34&amp;"|"&amp;$D34,'Subgroup_Overrides'!$H$11:$H$100,0)),"INVALID_OVERRIDE")),"INVALID_OVERRIDE")</x:v>
      </x:c>
      <x:c r="D358" s="1407">
        <x:f>IFERROR(IF(_xlfn.ISFORMULA('Rights_Coverage_View'!J34),0,1),-1)</x:f>
        <x:v>0.0</x:v>
      </x:c>
    </x:row>
    <x:row r="359" ht="18" customHeight="1">
      <x:c r="A359" s="1407" t="str">
        <x:v>Rights_Coverage_View</x:v>
      </x:c>
      <x:c r="B359" s="1407" t="str">
        <x:v>K34</x:v>
      </x:c>
      <x:c r="C359" s="1407" t="str">
        <x:v>F:=IFERROR(IF(COUNTIF('Subgroup_Overrides'!$H$11:$H$100,"B|"&amp;$C34&amp;"|"&amp;$D34)=0,"",IF(AND(COUNTIF('Subgroup_Overrides'!$H$11:$H$100,"B|"&amp;$C34&amp;"|"&amp;$D34)=1,ISNUMBER(INDEX('Subgroup_Overrides'!$F$11:$F$100,MATCH("B|"&amp;$C34&amp;"|"&amp;$D34,'Subgroup_Overrides'!$H$11:$H$100,0))),NOT(ISBLANK(INDEX('Subgroup_Overrides'!$F$11:$F$100,MATCH("B|"&amp;$C34&amp;"|"&amp;$D34,'Subgroup_Overrides'!$H$11:$H$100,0)))),INDEX('Subgroup_Overrides'!$F$11:$F$100,MATCH("B|"&amp;$C34&amp;"|"&amp;$D34,'Subgroup_Overrides'!$H$11:$H$100,0))&gt;=-1,INDEX('Subgroup_Overrides'!$F$11:$F$100,MATCH("B|"&amp;$C34&amp;"|"&amp;$D34,'Subgroup_Overrides'!$H$11:$H$100,0))&lt;=1,LEN(TRIM(INDEX('Subgroup_Overrides'!$G$11:$G$100,MATCH("B|"&amp;$C34&amp;"|"&amp;$D34,'Subgroup_Overrides'!$H$11:$H$100,0))))&gt;0),INDEX('Subgroup_Overrides'!$F$11:$F$100,MATCH("B|"&amp;$C34&amp;"|"&amp;$D34,'Subgroup_Overrides'!$H$11:$H$100,0)),"INVALID_OVERRIDE")),"INVALID_OVERRIDE")</x:v>
      </x:c>
      <x:c r="D359" s="1407">
        <x:f>IFERROR(IF(_xlfn.ISFORMULA('Rights_Coverage_View'!K34),0,1),-1)</x:f>
        <x:v>0.0</x:v>
      </x:c>
    </x:row>
    <x:row r="360" ht="18" customHeight="1">
      <x:c r="A360" s="1407" t="str">
        <x:v>Rights_Coverage_View</x:v>
      </x:c>
      <x:c r="B360" s="1407" t="str">
        <x:v>L34</x:v>
      </x:c>
      <x:c r="C360" s="1407" t="str">
        <x:v>F:=TRIM(B34)</x:v>
      </x:c>
      <x:c r="D360" s="1407">
        <x:f>IFERROR(IF(_xlfn.ISFORMULA('Rights_Coverage_View'!L34),0,1),-1)</x:f>
        <x:v>0.0</x:v>
      </x:c>
    </x:row>
    <x:row r="361" ht="18" customHeight="1">
      <x:c r="A361" s="1407" t="str">
        <x:v>Rights_Coverage_View</x:v>
      </x:c>
      <x:c r="B361" s="1407" t="str">
        <x:v>M34</x:v>
      </x:c>
      <x:c r="C361" s="1407" t="str">
        <x:v>F:=IF(ISNUMBER($H34),$H34,"")</x:v>
      </x:c>
      <x:c r="D361" s="1407">
        <x:f>IFERROR(IF(_xlfn.ISFORMULA('Rights_Coverage_View'!M34),0,1),-1)</x:f>
        <x:v>0.0</x:v>
      </x:c>
    </x:row>
    <x:row r="362" ht="18" customHeight="1">
      <x:c r="A362" s="1407" t="str">
        <x:v>Rights_Coverage_View</x:v>
      </x:c>
      <x:c r="B362" s="1407" t="str">
        <x:v>N34</x:v>
      </x:c>
      <x:c r="C362" s="1407" t="str">
        <x:v>F:=IF(ISNUMBER($I34),$I34,"")</x:v>
      </x:c>
      <x:c r="D362" s="1407">
        <x:f>IFERROR(IF(_xlfn.ISFORMULA('Rights_Coverage_View'!N34),0,1),-1)</x:f>
        <x:v>0.0</x:v>
      </x:c>
    </x:row>
    <x:row r="363" ht="18" customHeight="1">
      <x:c r="A363" s="1407" t="str">
        <x:v>Rights_Coverage_View</x:v>
      </x:c>
      <x:c r="B363" s="1407" t="str">
        <x:v>O34</x:v>
      </x:c>
      <x:c r="C363" s="1407" t="str">
        <x:v>F:=IF(ISNUMBER($M34),$B34&amp;"|"&amp;ROUND($M34*1000000000000,0),"")</x:v>
      </x:c>
      <x:c r="D363" s="1407">
        <x:f>IFERROR(IF(_xlfn.ISFORMULA('Rights_Coverage_View'!O34),0,1),-1)</x:f>
        <x:v>0.0</x:v>
      </x:c>
    </x:row>
    <x:row r="364" ht="18" customHeight="1">
      <x:c r="A364" s="1407" t="str">
        <x:v>Rights_Coverage_View</x:v>
      </x:c>
      <x:c r="B364" s="1407" t="str">
        <x:v>P34</x:v>
      </x:c>
      <x:c r="C364" s="1407" t="str">
        <x:v>F:=IF(ISNUMBER($N34),$B34&amp;"|"&amp;ROUND($N34*1000000000000,0),"")</x:v>
      </x:c>
      <x:c r="D364" s="1407">
        <x:f>IFERROR(IF(_xlfn.ISFORMULA('Rights_Coverage_View'!P34),0,1),-1)</x:f>
        <x:v>0.0</x:v>
      </x:c>
    </x:row>
    <x:row r="365" ht="18" customHeight="1">
      <x:c r="A365" s="1407" t="str">
        <x:v>Rights_Coverage_View</x:v>
      </x:c>
      <x:c r="B365" s="1407" t="str">
        <x:v>F35</x:v>
      </x:c>
      <x:c r="C365" s="1407" t="str">
        <x:v>F:=INDEX(I_prop!$B$7:$H$13, MATCH($C35, I_prop!$A$7:$A$13,0), MATCH($D35, I_prop!$B$6:$H$6,0))</x:v>
      </x:c>
      <x:c r="D365" s="1407">
        <x:f>IFERROR(IF(_xlfn.ISFORMULA('Rights_Coverage_View'!F35),0,1),-1)</x:f>
        <x:v>0.0</x:v>
      </x:c>
    </x:row>
    <x:row r="366" ht="18" customHeight="1">
      <x:c r="A366" s="1407" t="str">
        <x:v>Rights_Coverage_View</x:v>
      </x:c>
      <x:c r="B366" s="1407" t="str">
        <x:v>G35</x:v>
      </x:c>
      <x:c r="C366" s="1407" t="str">
        <x:v>F:=INDEX(I_prop!$B$18:$H$24, MATCH($C35, I_prop!$A$18:$A$24,0), MATCH($D35, I_prop!$B$17:$H$17,0))</x:v>
      </x:c>
      <x:c r="D366" s="1407">
        <x:f>IFERROR(IF(_xlfn.ISFORMULA('Rights_Coverage_View'!G35),0,1),-1)</x:f>
        <x:v>0.0</x:v>
      </x:c>
    </x:row>
    <x:row r="367" ht="18" customHeight="1">
      <x:c r="A367" s="1407" t="str">
        <x:v>Rights_Coverage_View</x:v>
      </x:c>
      <x:c r="B367" s="1407" t="str">
        <x:v>H35</x:v>
      </x:c>
      <x:c r="C367" s="1407" t="str">
        <x:v>F:=IF(ISNUMBER($J35),$J35,IF($J35="INVALID_OVERRIDE","INVALID_OVERRIDE",IF($F35&lt;0,MAX(-1,'Subgroup_Overrides'!$B$7*$F35),$F35)))</x:v>
      </x:c>
      <x:c r="D367" s="1407">
        <x:f>IFERROR(IF(_xlfn.ISFORMULA('Rights_Coverage_View'!H35),0,1),-1)</x:f>
        <x:v>0.0</x:v>
      </x:c>
    </x:row>
    <x:row r="368" ht="18" customHeight="1">
      <x:c r="A368" s="1407" t="str">
        <x:v>Rights_Coverage_View</x:v>
      </x:c>
      <x:c r="B368" s="1407" t="str">
        <x:v>I35</x:v>
      </x:c>
      <x:c r="C368" s="1407" t="str">
        <x:v>F:=IF(ISNUMBER($K35),$K35,IF($K35="INVALID_OVERRIDE","INVALID_OVERRIDE",IF($G35&lt;0,MAX(-1,'Subgroup_Overrides'!$B$7*$G35),$G35)))</x:v>
      </x:c>
      <x:c r="D368" s="1407">
        <x:f>IFERROR(IF(_xlfn.ISFORMULA('Rights_Coverage_View'!I35),0,1),-1)</x:f>
        <x:v>0.0</x:v>
      </x:c>
    </x:row>
    <x:row r="369" ht="18" customHeight="1">
      <x:c r="A369" s="1407" t="str">
        <x:v>Rights_Coverage_View</x:v>
      </x:c>
      <x:c r="B369" s="1407" t="str">
        <x:v>J35</x:v>
      </x:c>
      <x:c r="C369" s="1407" t="str">
        <x:v>F:=IFERROR(IF(COUNTIF('Subgroup_Overrides'!$H$11:$H$100,"A|"&amp;$C35&amp;"|"&amp;$D35)=0,"",IF(AND(COUNTIF('Subgroup_Overrides'!$H$11:$H$100,"A|"&amp;$C35&amp;"|"&amp;$D35)=1,ISNUMBER(INDEX('Subgroup_Overrides'!$F$11:$F$100,MATCH("A|"&amp;$C35&amp;"|"&amp;$D35,'Subgroup_Overrides'!$H$11:$H$100,0))),NOT(ISBLANK(INDEX('Subgroup_Overrides'!$F$11:$F$100,MATCH("A|"&amp;$C35&amp;"|"&amp;$D35,'Subgroup_Overrides'!$H$11:$H$100,0)))),INDEX('Subgroup_Overrides'!$F$11:$F$100,MATCH("A|"&amp;$C35&amp;"|"&amp;$D35,'Subgroup_Overrides'!$H$11:$H$100,0))&gt;=-1,INDEX('Subgroup_Overrides'!$F$11:$F$100,MATCH("A|"&amp;$C35&amp;"|"&amp;$D35,'Subgroup_Overrides'!$H$11:$H$100,0))&lt;=1,LEN(TRIM(INDEX('Subgroup_Overrides'!$G$11:$G$100,MATCH("A|"&amp;$C35&amp;"|"&amp;$D35,'Subgroup_Overrides'!$H$11:$H$100,0))))&gt;0),INDEX('Subgroup_Overrides'!$F$11:$F$100,MATCH("A|"&amp;$C35&amp;"|"&amp;$D35,'Subgroup_Overrides'!$H$11:$H$100,0)),"INVALID_OVERRIDE")),"INVALID_OVERRIDE")</x:v>
      </x:c>
      <x:c r="D369" s="1407">
        <x:f>IFERROR(IF(_xlfn.ISFORMULA('Rights_Coverage_View'!J35),0,1),-1)</x:f>
        <x:v>0.0</x:v>
      </x:c>
    </x:row>
    <x:row r="370" ht="18" customHeight="1">
      <x:c r="A370" s="1407" t="str">
        <x:v>Rights_Coverage_View</x:v>
      </x:c>
      <x:c r="B370" s="1407" t="str">
        <x:v>K35</x:v>
      </x:c>
      <x:c r="C370" s="1407" t="str">
        <x:v>F:=IFERROR(IF(COUNTIF('Subgroup_Overrides'!$H$11:$H$100,"B|"&amp;$C35&amp;"|"&amp;$D35)=0,"",IF(AND(COUNTIF('Subgroup_Overrides'!$H$11:$H$100,"B|"&amp;$C35&amp;"|"&amp;$D35)=1,ISNUMBER(INDEX('Subgroup_Overrides'!$F$11:$F$100,MATCH("B|"&amp;$C35&amp;"|"&amp;$D35,'Subgroup_Overrides'!$H$11:$H$100,0))),NOT(ISBLANK(INDEX('Subgroup_Overrides'!$F$11:$F$100,MATCH("B|"&amp;$C35&amp;"|"&amp;$D35,'Subgroup_Overrides'!$H$11:$H$100,0)))),INDEX('Subgroup_Overrides'!$F$11:$F$100,MATCH("B|"&amp;$C35&amp;"|"&amp;$D35,'Subgroup_Overrides'!$H$11:$H$100,0))&gt;=-1,INDEX('Subgroup_Overrides'!$F$11:$F$100,MATCH("B|"&amp;$C35&amp;"|"&amp;$D35,'Subgroup_Overrides'!$H$11:$H$100,0))&lt;=1,LEN(TRIM(INDEX('Subgroup_Overrides'!$G$11:$G$100,MATCH("B|"&amp;$C35&amp;"|"&amp;$D35,'Subgroup_Overrides'!$H$11:$H$100,0))))&gt;0),INDEX('Subgroup_Overrides'!$F$11:$F$100,MATCH("B|"&amp;$C35&amp;"|"&amp;$D35,'Subgroup_Overrides'!$H$11:$H$100,0)),"INVALID_OVERRIDE")),"INVALID_OVERRIDE")</x:v>
      </x:c>
      <x:c r="D370" s="1407">
        <x:f>IFERROR(IF(_xlfn.ISFORMULA('Rights_Coverage_View'!K35),0,1),-1)</x:f>
        <x:v>0.0</x:v>
      </x:c>
    </x:row>
    <x:row r="371" ht="18" customHeight="1">
      <x:c r="A371" s="1407" t="str">
        <x:v>Rights_Coverage_View</x:v>
      </x:c>
      <x:c r="B371" s="1407" t="str">
        <x:v>L35</x:v>
      </x:c>
      <x:c r="C371" s="1407" t="str">
        <x:v>F:=TRIM(B35)</x:v>
      </x:c>
      <x:c r="D371" s="1407">
        <x:f>IFERROR(IF(_xlfn.ISFORMULA('Rights_Coverage_View'!L35),0,1),-1)</x:f>
        <x:v>0.0</x:v>
      </x:c>
    </x:row>
    <x:row r="372" ht="18" customHeight="1">
      <x:c r="A372" s="1407" t="str">
        <x:v>Rights_Coverage_View</x:v>
      </x:c>
      <x:c r="B372" s="1407" t="str">
        <x:v>M35</x:v>
      </x:c>
      <x:c r="C372" s="1407" t="str">
        <x:v>F:=IF(ISNUMBER($H35),$H35,"")</x:v>
      </x:c>
      <x:c r="D372" s="1407">
        <x:f>IFERROR(IF(_xlfn.ISFORMULA('Rights_Coverage_View'!M35),0,1),-1)</x:f>
        <x:v>0.0</x:v>
      </x:c>
    </x:row>
    <x:row r="373" ht="18" customHeight="1">
      <x:c r="A373" s="1407" t="str">
        <x:v>Rights_Coverage_View</x:v>
      </x:c>
      <x:c r="B373" s="1407" t="str">
        <x:v>N35</x:v>
      </x:c>
      <x:c r="C373" s="1407" t="str">
        <x:v>F:=IF(ISNUMBER($I35),$I35,"")</x:v>
      </x:c>
      <x:c r="D373" s="1407">
        <x:f>IFERROR(IF(_xlfn.ISFORMULA('Rights_Coverage_View'!N35),0,1),-1)</x:f>
        <x:v>0.0</x:v>
      </x:c>
    </x:row>
    <x:row r="374" ht="18" customHeight="1">
      <x:c r="A374" s="1407" t="str">
        <x:v>Rights_Coverage_View</x:v>
      </x:c>
      <x:c r="B374" s="1407" t="str">
        <x:v>O35</x:v>
      </x:c>
      <x:c r="C374" s="1407" t="str">
        <x:v>F:=IF(ISNUMBER($M35),$B35&amp;"|"&amp;ROUND($M35*1000000000000,0),"")</x:v>
      </x:c>
      <x:c r="D374" s="1407">
        <x:f>IFERROR(IF(_xlfn.ISFORMULA('Rights_Coverage_View'!O35),0,1),-1)</x:f>
        <x:v>0.0</x:v>
      </x:c>
    </x:row>
    <x:row r="375" ht="18" customHeight="1">
      <x:c r="A375" s="1407" t="str">
        <x:v>Rights_Coverage_View</x:v>
      </x:c>
      <x:c r="B375" s="1407" t="str">
        <x:v>P35</x:v>
      </x:c>
      <x:c r="C375" s="1407" t="str">
        <x:v>F:=IF(ISNUMBER($N35),$B35&amp;"|"&amp;ROUND($N35*1000000000000,0),"")</x:v>
      </x:c>
      <x:c r="D375" s="1407">
        <x:f>IFERROR(IF(_xlfn.ISFORMULA('Rights_Coverage_View'!P35),0,1),-1)</x:f>
        <x:v>0.0</x:v>
      </x:c>
    </x:row>
    <x:row r="376" ht="18" customHeight="1">
      <x:c r="A376" s="1407" t="str">
        <x:v>Rights_Coverage_View</x:v>
      </x:c>
      <x:c r="B376" s="1407" t="str">
        <x:v>F36</x:v>
      </x:c>
      <x:c r="C376" s="1407" t="str">
        <x:v>F:=INDEX(I_prop!$B$7:$H$13, MATCH($C36, I_prop!$A$7:$A$13,0), MATCH($D36, I_prop!$B$6:$H$6,0))</x:v>
      </x:c>
      <x:c r="D376" s="1407">
        <x:f>IFERROR(IF(_xlfn.ISFORMULA('Rights_Coverage_View'!F36),0,1),-1)</x:f>
        <x:v>0.0</x:v>
      </x:c>
    </x:row>
    <x:row r="377" ht="18" customHeight="1">
      <x:c r="A377" s="1407" t="str">
        <x:v>Rights_Coverage_View</x:v>
      </x:c>
      <x:c r="B377" s="1407" t="str">
        <x:v>G36</x:v>
      </x:c>
      <x:c r="C377" s="1407" t="str">
        <x:v>F:=INDEX(I_prop!$B$18:$H$24, MATCH($C36, I_prop!$A$18:$A$24,0), MATCH($D36, I_prop!$B$17:$H$17,0))</x:v>
      </x:c>
      <x:c r="D377" s="1407">
        <x:f>IFERROR(IF(_xlfn.ISFORMULA('Rights_Coverage_View'!G36),0,1),-1)</x:f>
        <x:v>0.0</x:v>
      </x:c>
    </x:row>
    <x:row r="378" ht="18" customHeight="1">
      <x:c r="A378" s="1407" t="str">
        <x:v>Rights_Coverage_View</x:v>
      </x:c>
      <x:c r="B378" s="1407" t="str">
        <x:v>H36</x:v>
      </x:c>
      <x:c r="C378" s="1407" t="str">
        <x:v>F:=IF(ISNUMBER($J36),$J36,IF($J36="INVALID_OVERRIDE","INVALID_OVERRIDE",IF($F36&lt;0,MAX(-1,'Subgroup_Overrides'!$B$7*$F36),$F36)))</x:v>
      </x:c>
      <x:c r="D378" s="1407">
        <x:f>IFERROR(IF(_xlfn.ISFORMULA('Rights_Coverage_View'!H36),0,1),-1)</x:f>
        <x:v>0.0</x:v>
      </x:c>
    </x:row>
    <x:row r="379" ht="18" customHeight="1">
      <x:c r="A379" s="1407" t="str">
        <x:v>Rights_Coverage_View</x:v>
      </x:c>
      <x:c r="B379" s="1407" t="str">
        <x:v>I36</x:v>
      </x:c>
      <x:c r="C379" s="1407" t="str">
        <x:v>F:=IF(ISNUMBER($K36),$K36,IF($K36="INVALID_OVERRIDE","INVALID_OVERRIDE",IF($G36&lt;0,MAX(-1,'Subgroup_Overrides'!$B$7*$G36),$G36)))</x:v>
      </x:c>
      <x:c r="D379" s="1407">
        <x:f>IFERROR(IF(_xlfn.ISFORMULA('Rights_Coverage_View'!I36),0,1),-1)</x:f>
        <x:v>0.0</x:v>
      </x:c>
    </x:row>
    <x:row r="380" ht="18" customHeight="1">
      <x:c r="A380" s="1407" t="str">
        <x:v>Rights_Coverage_View</x:v>
      </x:c>
      <x:c r="B380" s="1407" t="str">
        <x:v>J36</x:v>
      </x:c>
      <x:c r="C380" s="1407" t="str">
        <x:v>F:=IFERROR(IF(COUNTIF('Subgroup_Overrides'!$H$11:$H$100,"A|"&amp;$C36&amp;"|"&amp;$D36)=0,"",IF(AND(COUNTIF('Subgroup_Overrides'!$H$11:$H$100,"A|"&amp;$C36&amp;"|"&amp;$D36)=1,ISNUMBER(INDEX('Subgroup_Overrides'!$F$11:$F$100,MATCH("A|"&amp;$C36&amp;"|"&amp;$D36,'Subgroup_Overrides'!$H$11:$H$100,0))),NOT(ISBLANK(INDEX('Subgroup_Overrides'!$F$11:$F$100,MATCH("A|"&amp;$C36&amp;"|"&amp;$D36,'Subgroup_Overrides'!$H$11:$H$100,0)))),INDEX('Subgroup_Overrides'!$F$11:$F$100,MATCH("A|"&amp;$C36&amp;"|"&amp;$D36,'Subgroup_Overrides'!$H$11:$H$100,0))&gt;=-1,INDEX('Subgroup_Overrides'!$F$11:$F$100,MATCH("A|"&amp;$C36&amp;"|"&amp;$D36,'Subgroup_Overrides'!$H$11:$H$100,0))&lt;=1,LEN(TRIM(INDEX('Subgroup_Overrides'!$G$11:$G$100,MATCH("A|"&amp;$C36&amp;"|"&amp;$D36,'Subgroup_Overrides'!$H$11:$H$100,0))))&gt;0),INDEX('Subgroup_Overrides'!$F$11:$F$100,MATCH("A|"&amp;$C36&amp;"|"&amp;$D36,'Subgroup_Overrides'!$H$11:$H$100,0)),"INVALID_OVERRIDE")),"INVALID_OVERRIDE")</x:v>
      </x:c>
      <x:c r="D380" s="1407">
        <x:f>IFERROR(IF(_xlfn.ISFORMULA('Rights_Coverage_View'!J36),0,1),-1)</x:f>
        <x:v>0.0</x:v>
      </x:c>
    </x:row>
    <x:row r="381" ht="18" customHeight="1">
      <x:c r="A381" s="1407" t="str">
        <x:v>Rights_Coverage_View</x:v>
      </x:c>
      <x:c r="B381" s="1407" t="str">
        <x:v>K36</x:v>
      </x:c>
      <x:c r="C381" s="1407" t="str">
        <x:v>F:=IFERROR(IF(COUNTIF('Subgroup_Overrides'!$H$11:$H$100,"B|"&amp;$C36&amp;"|"&amp;$D36)=0,"",IF(AND(COUNTIF('Subgroup_Overrides'!$H$11:$H$100,"B|"&amp;$C36&amp;"|"&amp;$D36)=1,ISNUMBER(INDEX('Subgroup_Overrides'!$F$11:$F$100,MATCH("B|"&amp;$C36&amp;"|"&amp;$D36,'Subgroup_Overrides'!$H$11:$H$100,0))),NOT(ISBLANK(INDEX('Subgroup_Overrides'!$F$11:$F$100,MATCH("B|"&amp;$C36&amp;"|"&amp;$D36,'Subgroup_Overrides'!$H$11:$H$100,0)))),INDEX('Subgroup_Overrides'!$F$11:$F$100,MATCH("B|"&amp;$C36&amp;"|"&amp;$D36,'Subgroup_Overrides'!$H$11:$H$100,0))&gt;=-1,INDEX('Subgroup_Overrides'!$F$11:$F$100,MATCH("B|"&amp;$C36&amp;"|"&amp;$D36,'Subgroup_Overrides'!$H$11:$H$100,0))&lt;=1,LEN(TRIM(INDEX('Subgroup_Overrides'!$G$11:$G$100,MATCH("B|"&amp;$C36&amp;"|"&amp;$D36,'Subgroup_Overrides'!$H$11:$H$100,0))))&gt;0),INDEX('Subgroup_Overrides'!$F$11:$F$100,MATCH("B|"&amp;$C36&amp;"|"&amp;$D36,'Subgroup_Overrides'!$H$11:$H$100,0)),"INVALID_OVERRIDE")),"INVALID_OVERRIDE")</x:v>
      </x:c>
      <x:c r="D381" s="1407">
        <x:f>IFERROR(IF(_xlfn.ISFORMULA('Rights_Coverage_View'!K36),0,1),-1)</x:f>
        <x:v>0.0</x:v>
      </x:c>
    </x:row>
    <x:row r="382" ht="18" customHeight="1">
      <x:c r="A382" s="1407" t="str">
        <x:v>Rights_Coverage_View</x:v>
      </x:c>
      <x:c r="B382" s="1407" t="str">
        <x:v>L36</x:v>
      </x:c>
      <x:c r="C382" s="1407" t="str">
        <x:v>F:=TRIM(B36)</x:v>
      </x:c>
      <x:c r="D382" s="1407">
        <x:f>IFERROR(IF(_xlfn.ISFORMULA('Rights_Coverage_View'!L36),0,1),-1)</x:f>
        <x:v>0.0</x:v>
      </x:c>
    </x:row>
    <x:row r="383" ht="18" customHeight="1">
      <x:c r="A383" s="1407" t="str">
        <x:v>Rights_Coverage_View</x:v>
      </x:c>
      <x:c r="B383" s="1407" t="str">
        <x:v>M36</x:v>
      </x:c>
      <x:c r="C383" s="1407" t="str">
        <x:v>F:=IF(ISNUMBER($H36),$H36,"")</x:v>
      </x:c>
      <x:c r="D383" s="1407">
        <x:f>IFERROR(IF(_xlfn.ISFORMULA('Rights_Coverage_View'!M36),0,1),-1)</x:f>
        <x:v>0.0</x:v>
      </x:c>
    </x:row>
    <x:row r="384" ht="18" customHeight="1">
      <x:c r="A384" s="1407" t="str">
        <x:v>Rights_Coverage_View</x:v>
      </x:c>
      <x:c r="B384" s="1407" t="str">
        <x:v>N36</x:v>
      </x:c>
      <x:c r="C384" s="1407" t="str">
        <x:v>F:=IF(ISNUMBER($I36),$I36,"")</x:v>
      </x:c>
      <x:c r="D384" s="1407">
        <x:f>IFERROR(IF(_xlfn.ISFORMULA('Rights_Coverage_View'!N36),0,1),-1)</x:f>
        <x:v>0.0</x:v>
      </x:c>
    </x:row>
    <x:row r="385" ht="18" customHeight="1">
      <x:c r="A385" s="1407" t="str">
        <x:v>Rights_Coverage_View</x:v>
      </x:c>
      <x:c r="B385" s="1407" t="str">
        <x:v>O36</x:v>
      </x:c>
      <x:c r="C385" s="1407" t="str">
        <x:v>F:=IF(ISNUMBER($M36),$B36&amp;"|"&amp;ROUND($M36*1000000000000,0),"")</x:v>
      </x:c>
      <x:c r="D385" s="1407">
        <x:f>IFERROR(IF(_xlfn.ISFORMULA('Rights_Coverage_View'!O36),0,1),-1)</x:f>
        <x:v>0.0</x:v>
      </x:c>
    </x:row>
    <x:row r="386" ht="18" customHeight="1">
      <x:c r="A386" s="1407" t="str">
        <x:v>Rights_Coverage_View</x:v>
      </x:c>
      <x:c r="B386" s="1407" t="str">
        <x:v>P36</x:v>
      </x:c>
      <x:c r="C386" s="1407" t="str">
        <x:v>F:=IF(ISNUMBER($N36),$B36&amp;"|"&amp;ROUND($N36*1000000000000,0),"")</x:v>
      </x:c>
      <x:c r="D386" s="1407">
        <x:f>IFERROR(IF(_xlfn.ISFORMULA('Rights_Coverage_View'!P36),0,1),-1)</x:f>
        <x:v>0.0</x:v>
      </x:c>
    </x:row>
    <x:row r="387" ht="18" customHeight="1">
      <x:c r="A387" s="1407" t="str">
        <x:v>Rights_Coverage_View</x:v>
      </x:c>
      <x:c r="B387" s="1407" t="str">
        <x:v>F37</x:v>
      </x:c>
      <x:c r="C387" s="1407" t="str">
        <x:v>F:=INDEX(I_prop!$B$7:$H$13, MATCH($C37, I_prop!$A$7:$A$13,0), MATCH($D37, I_prop!$B$6:$H$6,0))</x:v>
      </x:c>
      <x:c r="D387" s="1407">
        <x:f>IFERROR(IF(_xlfn.ISFORMULA('Rights_Coverage_View'!F37),0,1),-1)</x:f>
        <x:v>0.0</x:v>
      </x:c>
    </x:row>
    <x:row r="388" ht="18" customHeight="1">
      <x:c r="A388" s="1407" t="str">
        <x:v>Rights_Coverage_View</x:v>
      </x:c>
      <x:c r="B388" s="1407" t="str">
        <x:v>G37</x:v>
      </x:c>
      <x:c r="C388" s="1407" t="str">
        <x:v>F:=INDEX(I_prop!$B$18:$H$24, MATCH($C37, I_prop!$A$18:$A$24,0), MATCH($D37, I_prop!$B$17:$H$17,0))</x:v>
      </x:c>
      <x:c r="D388" s="1407">
        <x:f>IFERROR(IF(_xlfn.ISFORMULA('Rights_Coverage_View'!G37),0,1),-1)</x:f>
        <x:v>0.0</x:v>
      </x:c>
    </x:row>
    <x:row r="389" ht="18" customHeight="1">
      <x:c r="A389" s="1407" t="str">
        <x:v>Rights_Coverage_View</x:v>
      </x:c>
      <x:c r="B389" s="1407" t="str">
        <x:v>H37</x:v>
      </x:c>
      <x:c r="C389" s="1407" t="str">
        <x:v>F:=IF(ISNUMBER($J37),$J37,IF($J37="INVALID_OVERRIDE","INVALID_OVERRIDE",IF($F37&lt;0,MAX(-1,'Subgroup_Overrides'!$B$7*$F37),$F37)))</x:v>
      </x:c>
      <x:c r="D389" s="1407">
        <x:f>IFERROR(IF(_xlfn.ISFORMULA('Rights_Coverage_View'!H37),0,1),-1)</x:f>
        <x:v>0.0</x:v>
      </x:c>
    </x:row>
    <x:row r="390" ht="18" customHeight="1">
      <x:c r="A390" s="1407" t="str">
        <x:v>Rights_Coverage_View</x:v>
      </x:c>
      <x:c r="B390" s="1407" t="str">
        <x:v>I37</x:v>
      </x:c>
      <x:c r="C390" s="1407" t="str">
        <x:v>F:=IF(ISNUMBER($K37),$K37,IF($K37="INVALID_OVERRIDE","INVALID_OVERRIDE",IF($G37&lt;0,MAX(-1,'Subgroup_Overrides'!$B$7*$G37),$G37)))</x:v>
      </x:c>
      <x:c r="D390" s="1407">
        <x:f>IFERROR(IF(_xlfn.ISFORMULA('Rights_Coverage_View'!I37),0,1),-1)</x:f>
        <x:v>0.0</x:v>
      </x:c>
    </x:row>
    <x:row r="391" ht="18" customHeight="1">
      <x:c r="A391" s="1407" t="str">
        <x:v>Rights_Coverage_View</x:v>
      </x:c>
      <x:c r="B391" s="1407" t="str">
        <x:v>J37</x:v>
      </x:c>
      <x:c r="C391" s="1407" t="str">
        <x:v>F:=IFERROR(IF(COUNTIF('Subgroup_Overrides'!$H$11:$H$100,"A|"&amp;$C37&amp;"|"&amp;$D37)=0,"",IF(AND(COUNTIF('Subgroup_Overrides'!$H$11:$H$100,"A|"&amp;$C37&amp;"|"&amp;$D37)=1,ISNUMBER(INDEX('Subgroup_Overrides'!$F$11:$F$100,MATCH("A|"&amp;$C37&amp;"|"&amp;$D37,'Subgroup_Overrides'!$H$11:$H$100,0))),NOT(ISBLANK(INDEX('Subgroup_Overrides'!$F$11:$F$100,MATCH("A|"&amp;$C37&amp;"|"&amp;$D37,'Subgroup_Overrides'!$H$11:$H$100,0)))),INDEX('Subgroup_Overrides'!$F$11:$F$100,MATCH("A|"&amp;$C37&amp;"|"&amp;$D37,'Subgroup_Overrides'!$H$11:$H$100,0))&gt;=-1,INDEX('Subgroup_Overrides'!$F$11:$F$100,MATCH("A|"&amp;$C37&amp;"|"&amp;$D37,'Subgroup_Overrides'!$H$11:$H$100,0))&lt;=1,LEN(TRIM(INDEX('Subgroup_Overrides'!$G$11:$G$100,MATCH("A|"&amp;$C37&amp;"|"&amp;$D37,'Subgroup_Overrides'!$H$11:$H$100,0))))&gt;0),INDEX('Subgroup_Overrides'!$F$11:$F$100,MATCH("A|"&amp;$C37&amp;"|"&amp;$D37,'Subgroup_Overrides'!$H$11:$H$100,0)),"INVALID_OVERRIDE")),"INVALID_OVERRIDE")</x:v>
      </x:c>
      <x:c r="D391" s="1407">
        <x:f>IFERROR(IF(_xlfn.ISFORMULA('Rights_Coverage_View'!J37),0,1),-1)</x:f>
        <x:v>0.0</x:v>
      </x:c>
    </x:row>
    <x:row r="392" ht="18" customHeight="1">
      <x:c r="A392" s="1407" t="str">
        <x:v>Rights_Coverage_View</x:v>
      </x:c>
      <x:c r="B392" s="1407" t="str">
        <x:v>K37</x:v>
      </x:c>
      <x:c r="C392" s="1407" t="str">
        <x:v>F:=IFERROR(IF(COUNTIF('Subgroup_Overrides'!$H$11:$H$100,"B|"&amp;$C37&amp;"|"&amp;$D37)=0,"",IF(AND(COUNTIF('Subgroup_Overrides'!$H$11:$H$100,"B|"&amp;$C37&amp;"|"&amp;$D37)=1,ISNUMBER(INDEX('Subgroup_Overrides'!$F$11:$F$100,MATCH("B|"&amp;$C37&amp;"|"&amp;$D37,'Subgroup_Overrides'!$H$11:$H$100,0))),NOT(ISBLANK(INDEX('Subgroup_Overrides'!$F$11:$F$100,MATCH("B|"&amp;$C37&amp;"|"&amp;$D37,'Subgroup_Overrides'!$H$11:$H$100,0)))),INDEX('Subgroup_Overrides'!$F$11:$F$100,MATCH("B|"&amp;$C37&amp;"|"&amp;$D37,'Subgroup_Overrides'!$H$11:$H$100,0))&gt;=-1,INDEX('Subgroup_Overrides'!$F$11:$F$100,MATCH("B|"&amp;$C37&amp;"|"&amp;$D37,'Subgroup_Overrides'!$H$11:$H$100,0))&lt;=1,LEN(TRIM(INDEX('Subgroup_Overrides'!$G$11:$G$100,MATCH("B|"&amp;$C37&amp;"|"&amp;$D37,'Subgroup_Overrides'!$H$11:$H$100,0))))&gt;0),INDEX('Subgroup_Overrides'!$F$11:$F$100,MATCH("B|"&amp;$C37&amp;"|"&amp;$D37,'Subgroup_Overrides'!$H$11:$H$100,0)),"INVALID_OVERRIDE")),"INVALID_OVERRIDE")</x:v>
      </x:c>
      <x:c r="D392" s="1407">
        <x:f>IFERROR(IF(_xlfn.ISFORMULA('Rights_Coverage_View'!K37),0,1),-1)</x:f>
        <x:v>0.0</x:v>
      </x:c>
    </x:row>
    <x:row r="393" ht="18" customHeight="1">
      <x:c r="A393" s="1407" t="str">
        <x:v>Rights_Coverage_View</x:v>
      </x:c>
      <x:c r="B393" s="1407" t="str">
        <x:v>L37</x:v>
      </x:c>
      <x:c r="C393" s="1407" t="str">
        <x:v>F:=TRIM(B37)</x:v>
      </x:c>
      <x:c r="D393" s="1407">
        <x:f>IFERROR(IF(_xlfn.ISFORMULA('Rights_Coverage_View'!L37),0,1),-1)</x:f>
        <x:v>0.0</x:v>
      </x:c>
    </x:row>
    <x:row r="394" ht="18" customHeight="1">
      <x:c r="A394" s="1407" t="str">
        <x:v>Rights_Coverage_View</x:v>
      </x:c>
      <x:c r="B394" s="1407" t="str">
        <x:v>M37</x:v>
      </x:c>
      <x:c r="C394" s="1407" t="str">
        <x:v>F:=IF(ISNUMBER($H37),$H37,"")</x:v>
      </x:c>
      <x:c r="D394" s="1407">
        <x:f>IFERROR(IF(_xlfn.ISFORMULA('Rights_Coverage_View'!M37),0,1),-1)</x:f>
        <x:v>0.0</x:v>
      </x:c>
    </x:row>
    <x:row r="395" ht="18" customHeight="1">
      <x:c r="A395" s="1407" t="str">
        <x:v>Rights_Coverage_View</x:v>
      </x:c>
      <x:c r="B395" s="1407" t="str">
        <x:v>N37</x:v>
      </x:c>
      <x:c r="C395" s="1407" t="str">
        <x:v>F:=IF(ISNUMBER($I37),$I37,"")</x:v>
      </x:c>
      <x:c r="D395" s="1407">
        <x:f>IFERROR(IF(_xlfn.ISFORMULA('Rights_Coverage_View'!N37),0,1),-1)</x:f>
        <x:v>0.0</x:v>
      </x:c>
    </x:row>
    <x:row r="396" ht="18" customHeight="1">
      <x:c r="A396" s="1407" t="str">
        <x:v>Rights_Coverage_View</x:v>
      </x:c>
      <x:c r="B396" s="1407" t="str">
        <x:v>O37</x:v>
      </x:c>
      <x:c r="C396" s="1407" t="str">
        <x:v>F:=IF(ISNUMBER($M37),$B37&amp;"|"&amp;ROUND($M37*1000000000000,0),"")</x:v>
      </x:c>
      <x:c r="D396" s="1407">
        <x:f>IFERROR(IF(_xlfn.ISFORMULA('Rights_Coverage_View'!O37),0,1),-1)</x:f>
        <x:v>0.0</x:v>
      </x:c>
    </x:row>
    <x:row r="397" ht="18" customHeight="1">
      <x:c r="A397" s="1407" t="str">
        <x:v>Rights_Coverage_View</x:v>
      </x:c>
      <x:c r="B397" s="1407" t="str">
        <x:v>P37</x:v>
      </x:c>
      <x:c r="C397" s="1407" t="str">
        <x:v>F:=IF(ISNUMBER($N37),$B37&amp;"|"&amp;ROUND($N37*1000000000000,0),"")</x:v>
      </x:c>
      <x:c r="D397" s="1407">
        <x:f>IFERROR(IF(_xlfn.ISFORMULA('Rights_Coverage_View'!P37),0,1),-1)</x:f>
        <x:v>0.0</x:v>
      </x:c>
    </x:row>
    <x:row r="398" ht="18" customHeight="1">
      <x:c r="A398" s="1407" t="str">
        <x:v>Rights_Coverage_View</x:v>
      </x:c>
      <x:c r="B398" s="1407" t="str">
        <x:v>F38</x:v>
      </x:c>
      <x:c r="C398" s="1407" t="str">
        <x:v>F:=INDEX(I_prop!$B$7:$H$13, MATCH($C38, I_prop!$A$7:$A$13,0), MATCH($D38, I_prop!$B$6:$H$6,0))</x:v>
      </x:c>
      <x:c r="D398" s="1407">
        <x:f>IFERROR(IF(_xlfn.ISFORMULA('Rights_Coverage_View'!F38),0,1),-1)</x:f>
        <x:v>0.0</x:v>
      </x:c>
    </x:row>
    <x:row r="399" ht="18" customHeight="1">
      <x:c r="A399" s="1407" t="str">
        <x:v>Rights_Coverage_View</x:v>
      </x:c>
      <x:c r="B399" s="1407" t="str">
        <x:v>G38</x:v>
      </x:c>
      <x:c r="C399" s="1407" t="str">
        <x:v>F:=INDEX(I_prop!$B$18:$H$24, MATCH($C38, I_prop!$A$18:$A$24,0), MATCH($D38, I_prop!$B$17:$H$17,0))</x:v>
      </x:c>
      <x:c r="D399" s="1407">
        <x:f>IFERROR(IF(_xlfn.ISFORMULA('Rights_Coverage_View'!G38),0,1),-1)</x:f>
        <x:v>0.0</x:v>
      </x:c>
    </x:row>
    <x:row r="400" ht="18" customHeight="1">
      <x:c r="A400" s="1407" t="str">
        <x:v>Rights_Coverage_View</x:v>
      </x:c>
      <x:c r="B400" s="1407" t="str">
        <x:v>H38</x:v>
      </x:c>
      <x:c r="C400" s="1407" t="str">
        <x:v>F:=IF(ISNUMBER($J38),$J38,IF($J38="INVALID_OVERRIDE","INVALID_OVERRIDE",IF($F38&lt;0,MAX(-1,'Subgroup_Overrides'!$B$7*$F38),$F38)))</x:v>
      </x:c>
      <x:c r="D400" s="1407">
        <x:f>IFERROR(IF(_xlfn.ISFORMULA('Rights_Coverage_View'!H38),0,1),-1)</x:f>
        <x:v>0.0</x:v>
      </x:c>
    </x:row>
    <x:row r="401" ht="18" customHeight="1">
      <x:c r="A401" s="1407" t="str">
        <x:v>Rights_Coverage_View</x:v>
      </x:c>
      <x:c r="B401" s="1407" t="str">
        <x:v>I38</x:v>
      </x:c>
      <x:c r="C401" s="1407" t="str">
        <x:v>F:=IF(ISNUMBER($K38),$K38,IF($K38="INVALID_OVERRIDE","INVALID_OVERRIDE",IF($G38&lt;0,MAX(-1,'Subgroup_Overrides'!$B$7*$G38),$G38)))</x:v>
      </x:c>
      <x:c r="D401" s="1407">
        <x:f>IFERROR(IF(_xlfn.ISFORMULA('Rights_Coverage_View'!I38),0,1),-1)</x:f>
        <x:v>0.0</x:v>
      </x:c>
    </x:row>
    <x:row r="402" ht="18" customHeight="1">
      <x:c r="A402" s="1407" t="str">
        <x:v>Rights_Coverage_View</x:v>
      </x:c>
      <x:c r="B402" s="1407" t="str">
        <x:v>J38</x:v>
      </x:c>
      <x:c r="C402" s="1407" t="str">
        <x:v>F:=IFERROR(IF(COUNTIF('Subgroup_Overrides'!$H$11:$H$100,"A|"&amp;$C38&amp;"|"&amp;$D38)=0,"",IF(AND(COUNTIF('Subgroup_Overrides'!$H$11:$H$100,"A|"&amp;$C38&amp;"|"&amp;$D38)=1,ISNUMBER(INDEX('Subgroup_Overrides'!$F$11:$F$100,MATCH("A|"&amp;$C38&amp;"|"&amp;$D38,'Subgroup_Overrides'!$H$11:$H$100,0))),NOT(ISBLANK(INDEX('Subgroup_Overrides'!$F$11:$F$100,MATCH("A|"&amp;$C38&amp;"|"&amp;$D38,'Subgroup_Overrides'!$H$11:$H$100,0)))),INDEX('Subgroup_Overrides'!$F$11:$F$100,MATCH("A|"&amp;$C38&amp;"|"&amp;$D38,'Subgroup_Overrides'!$H$11:$H$100,0))&gt;=-1,INDEX('Subgroup_Overrides'!$F$11:$F$100,MATCH("A|"&amp;$C38&amp;"|"&amp;$D38,'Subgroup_Overrides'!$H$11:$H$100,0))&lt;=1,LEN(TRIM(INDEX('Subgroup_Overrides'!$G$11:$G$100,MATCH("A|"&amp;$C38&amp;"|"&amp;$D38,'Subgroup_Overrides'!$H$11:$H$100,0))))&gt;0),INDEX('Subgroup_Overrides'!$F$11:$F$100,MATCH("A|"&amp;$C38&amp;"|"&amp;$D38,'Subgroup_Overrides'!$H$11:$H$100,0)),"INVALID_OVERRIDE")),"INVALID_OVERRIDE")</x:v>
      </x:c>
      <x:c r="D402" s="1407">
        <x:f>IFERROR(IF(_xlfn.ISFORMULA('Rights_Coverage_View'!J38),0,1),-1)</x:f>
        <x:v>0.0</x:v>
      </x:c>
    </x:row>
    <x:row r="403" ht="18" customHeight="1">
      <x:c r="A403" s="1407" t="str">
        <x:v>Rights_Coverage_View</x:v>
      </x:c>
      <x:c r="B403" s="1407" t="str">
        <x:v>K38</x:v>
      </x:c>
      <x:c r="C403" s="1407" t="str">
        <x:v>F:=IFERROR(IF(COUNTIF('Subgroup_Overrides'!$H$11:$H$100,"B|"&amp;$C38&amp;"|"&amp;$D38)=0,"",IF(AND(COUNTIF('Subgroup_Overrides'!$H$11:$H$100,"B|"&amp;$C38&amp;"|"&amp;$D38)=1,ISNUMBER(INDEX('Subgroup_Overrides'!$F$11:$F$100,MATCH("B|"&amp;$C38&amp;"|"&amp;$D38,'Subgroup_Overrides'!$H$11:$H$100,0))),NOT(ISBLANK(INDEX('Subgroup_Overrides'!$F$11:$F$100,MATCH("B|"&amp;$C38&amp;"|"&amp;$D38,'Subgroup_Overrides'!$H$11:$H$100,0)))),INDEX('Subgroup_Overrides'!$F$11:$F$100,MATCH("B|"&amp;$C38&amp;"|"&amp;$D38,'Subgroup_Overrides'!$H$11:$H$100,0))&gt;=-1,INDEX('Subgroup_Overrides'!$F$11:$F$100,MATCH("B|"&amp;$C38&amp;"|"&amp;$D38,'Subgroup_Overrides'!$H$11:$H$100,0))&lt;=1,LEN(TRIM(INDEX('Subgroup_Overrides'!$G$11:$G$100,MATCH("B|"&amp;$C38&amp;"|"&amp;$D38,'Subgroup_Overrides'!$H$11:$H$100,0))))&gt;0),INDEX('Subgroup_Overrides'!$F$11:$F$100,MATCH("B|"&amp;$C38&amp;"|"&amp;$D38,'Subgroup_Overrides'!$H$11:$H$100,0)),"INVALID_OVERRIDE")),"INVALID_OVERRIDE")</x:v>
      </x:c>
      <x:c r="D403" s="1407">
        <x:f>IFERROR(IF(_xlfn.ISFORMULA('Rights_Coverage_View'!K38),0,1),-1)</x:f>
        <x:v>0.0</x:v>
      </x:c>
    </x:row>
    <x:row r="404" ht="18" customHeight="1">
      <x:c r="A404" s="1407" t="str">
        <x:v>Rights_Coverage_View</x:v>
      </x:c>
      <x:c r="B404" s="1407" t="str">
        <x:v>L38</x:v>
      </x:c>
      <x:c r="C404" s="1407" t="str">
        <x:v>F:=TRIM(B38)</x:v>
      </x:c>
      <x:c r="D404" s="1407">
        <x:f>IFERROR(IF(_xlfn.ISFORMULA('Rights_Coverage_View'!L38),0,1),-1)</x:f>
        <x:v>0.0</x:v>
      </x:c>
    </x:row>
    <x:row r="405" ht="18" customHeight="1">
      <x:c r="A405" s="1407" t="str">
        <x:v>Rights_Coverage_View</x:v>
      </x:c>
      <x:c r="B405" s="1407" t="str">
        <x:v>M38</x:v>
      </x:c>
      <x:c r="C405" s="1407" t="str">
        <x:v>F:=IF(ISNUMBER($H38),$H38,"")</x:v>
      </x:c>
      <x:c r="D405" s="1407">
        <x:f>IFERROR(IF(_xlfn.ISFORMULA('Rights_Coverage_View'!M38),0,1),-1)</x:f>
        <x:v>0.0</x:v>
      </x:c>
    </x:row>
    <x:row r="406" ht="18" customHeight="1">
      <x:c r="A406" s="1407" t="str">
        <x:v>Rights_Coverage_View</x:v>
      </x:c>
      <x:c r="B406" s="1407" t="str">
        <x:v>N38</x:v>
      </x:c>
      <x:c r="C406" s="1407" t="str">
        <x:v>F:=IF(ISNUMBER($I38),$I38,"")</x:v>
      </x:c>
      <x:c r="D406" s="1407">
        <x:f>IFERROR(IF(_xlfn.ISFORMULA('Rights_Coverage_View'!N38),0,1),-1)</x:f>
        <x:v>0.0</x:v>
      </x:c>
    </x:row>
    <x:row r="407" ht="18" customHeight="1">
      <x:c r="A407" s="1407" t="str">
        <x:v>Rights_Coverage_View</x:v>
      </x:c>
      <x:c r="B407" s="1407" t="str">
        <x:v>O38</x:v>
      </x:c>
      <x:c r="C407" s="1407" t="str">
        <x:v>F:=IF(ISNUMBER($M38),$B38&amp;"|"&amp;ROUND($M38*1000000000000,0),"")</x:v>
      </x:c>
      <x:c r="D407" s="1407">
        <x:f>IFERROR(IF(_xlfn.ISFORMULA('Rights_Coverage_View'!O38),0,1),-1)</x:f>
        <x:v>0.0</x:v>
      </x:c>
    </x:row>
    <x:row r="408" ht="18" customHeight="1">
      <x:c r="A408" s="1407" t="str">
        <x:v>Rights_Coverage_View</x:v>
      </x:c>
      <x:c r="B408" s="1407" t="str">
        <x:v>P38</x:v>
      </x:c>
      <x:c r="C408" s="1407" t="str">
        <x:v>F:=IF(ISNUMBER($N38),$B38&amp;"|"&amp;ROUND($N38*1000000000000,0),"")</x:v>
      </x:c>
      <x:c r="D408" s="1407">
        <x:f>IFERROR(IF(_xlfn.ISFORMULA('Rights_Coverage_View'!P38),0,1),-1)</x:f>
        <x:v>0.0</x:v>
      </x:c>
    </x:row>
    <x:row r="409" ht="18" customHeight="1">
      <x:c r="A409" s="1407" t="str">
        <x:v>Rights_Coverage_View</x:v>
      </x:c>
      <x:c r="B409" s="1407" t="str">
        <x:v>F39</x:v>
      </x:c>
      <x:c r="C409" s="1407" t="str">
        <x:v>F:=INDEX(I_prop!$B$7:$H$13, MATCH($C39, I_prop!$A$7:$A$13,0), MATCH($D39, I_prop!$B$6:$H$6,0))</x:v>
      </x:c>
      <x:c r="D409" s="1407">
        <x:f>IFERROR(IF(_xlfn.ISFORMULA('Rights_Coverage_View'!F39),0,1),-1)</x:f>
        <x:v>0.0</x:v>
      </x:c>
    </x:row>
    <x:row r="410" ht="18" customHeight="1">
      <x:c r="A410" s="1407" t="str">
        <x:v>Rights_Coverage_View</x:v>
      </x:c>
      <x:c r="B410" s="1407" t="str">
        <x:v>G39</x:v>
      </x:c>
      <x:c r="C410" s="1407" t="str">
        <x:v>F:=INDEX(I_prop!$B$18:$H$24, MATCH($C39, I_prop!$A$18:$A$24,0), MATCH($D39, I_prop!$B$17:$H$17,0))</x:v>
      </x:c>
      <x:c r="D410" s="1407">
        <x:f>IFERROR(IF(_xlfn.ISFORMULA('Rights_Coverage_View'!G39),0,1),-1)</x:f>
        <x:v>0.0</x:v>
      </x:c>
    </x:row>
    <x:row r="411" ht="18" customHeight="1">
      <x:c r="A411" s="1407" t="str">
        <x:v>Rights_Coverage_View</x:v>
      </x:c>
      <x:c r="B411" s="1407" t="str">
        <x:v>H39</x:v>
      </x:c>
      <x:c r="C411" s="1407" t="str">
        <x:v>F:=IF(ISNUMBER($J39),$J39,IF($J39="INVALID_OVERRIDE","INVALID_OVERRIDE",IF($F39&lt;0,MAX(-1,'Subgroup_Overrides'!$B$7*$F39),$F39)))</x:v>
      </x:c>
      <x:c r="D411" s="1407">
        <x:f>IFERROR(IF(_xlfn.ISFORMULA('Rights_Coverage_View'!H39),0,1),-1)</x:f>
        <x:v>0.0</x:v>
      </x:c>
    </x:row>
    <x:row r="412" ht="18" customHeight="1">
      <x:c r="A412" s="1407" t="str">
        <x:v>Rights_Coverage_View</x:v>
      </x:c>
      <x:c r="B412" s="1407" t="str">
        <x:v>I39</x:v>
      </x:c>
      <x:c r="C412" s="1407" t="str">
        <x:v>F:=IF(ISNUMBER($K39),$K39,IF($K39="INVALID_OVERRIDE","INVALID_OVERRIDE",IF($G39&lt;0,MAX(-1,'Subgroup_Overrides'!$B$7*$G39),$G39)))</x:v>
      </x:c>
      <x:c r="D412" s="1407">
        <x:f>IFERROR(IF(_xlfn.ISFORMULA('Rights_Coverage_View'!I39),0,1),-1)</x:f>
        <x:v>0.0</x:v>
      </x:c>
    </x:row>
    <x:row r="413" ht="18" customHeight="1">
      <x:c r="A413" s="1407" t="str">
        <x:v>Rights_Coverage_View</x:v>
      </x:c>
      <x:c r="B413" s="1407" t="str">
        <x:v>J39</x:v>
      </x:c>
      <x:c r="C413" s="1407" t="str">
        <x:v>F:=IFERROR(IF(COUNTIF('Subgroup_Overrides'!$H$11:$H$100,"A|"&amp;$C39&amp;"|"&amp;$D39)=0,"",IF(AND(COUNTIF('Subgroup_Overrides'!$H$11:$H$100,"A|"&amp;$C39&amp;"|"&amp;$D39)=1,ISNUMBER(INDEX('Subgroup_Overrides'!$F$11:$F$100,MATCH("A|"&amp;$C39&amp;"|"&amp;$D39,'Subgroup_Overrides'!$H$11:$H$100,0))),NOT(ISBLANK(INDEX('Subgroup_Overrides'!$F$11:$F$100,MATCH("A|"&amp;$C39&amp;"|"&amp;$D39,'Subgroup_Overrides'!$H$11:$H$100,0)))),INDEX('Subgroup_Overrides'!$F$11:$F$100,MATCH("A|"&amp;$C39&amp;"|"&amp;$D39,'Subgroup_Overrides'!$H$11:$H$100,0))&gt;=-1,INDEX('Subgroup_Overrides'!$F$11:$F$100,MATCH("A|"&amp;$C39&amp;"|"&amp;$D39,'Subgroup_Overrides'!$H$11:$H$100,0))&lt;=1,LEN(TRIM(INDEX('Subgroup_Overrides'!$G$11:$G$100,MATCH("A|"&amp;$C39&amp;"|"&amp;$D39,'Subgroup_Overrides'!$H$11:$H$100,0))))&gt;0),INDEX('Subgroup_Overrides'!$F$11:$F$100,MATCH("A|"&amp;$C39&amp;"|"&amp;$D39,'Subgroup_Overrides'!$H$11:$H$100,0)),"INVALID_OVERRIDE")),"INVALID_OVERRIDE")</x:v>
      </x:c>
      <x:c r="D413" s="1407">
        <x:f>IFERROR(IF(_xlfn.ISFORMULA('Rights_Coverage_View'!J39),0,1),-1)</x:f>
        <x:v>0.0</x:v>
      </x:c>
    </x:row>
    <x:row r="414" ht="18" customHeight="1">
      <x:c r="A414" s="1407" t="str">
        <x:v>Rights_Coverage_View</x:v>
      </x:c>
      <x:c r="B414" s="1407" t="str">
        <x:v>K39</x:v>
      </x:c>
      <x:c r="C414" s="1407" t="str">
        <x:v>F:=IFERROR(IF(COUNTIF('Subgroup_Overrides'!$H$11:$H$100,"B|"&amp;$C39&amp;"|"&amp;$D39)=0,"",IF(AND(COUNTIF('Subgroup_Overrides'!$H$11:$H$100,"B|"&amp;$C39&amp;"|"&amp;$D39)=1,ISNUMBER(INDEX('Subgroup_Overrides'!$F$11:$F$100,MATCH("B|"&amp;$C39&amp;"|"&amp;$D39,'Subgroup_Overrides'!$H$11:$H$100,0))),NOT(ISBLANK(INDEX('Subgroup_Overrides'!$F$11:$F$100,MATCH("B|"&amp;$C39&amp;"|"&amp;$D39,'Subgroup_Overrides'!$H$11:$H$100,0)))),INDEX('Subgroup_Overrides'!$F$11:$F$100,MATCH("B|"&amp;$C39&amp;"|"&amp;$D39,'Subgroup_Overrides'!$H$11:$H$100,0))&gt;=-1,INDEX('Subgroup_Overrides'!$F$11:$F$100,MATCH("B|"&amp;$C39&amp;"|"&amp;$D39,'Subgroup_Overrides'!$H$11:$H$100,0))&lt;=1,LEN(TRIM(INDEX('Subgroup_Overrides'!$G$11:$G$100,MATCH("B|"&amp;$C39&amp;"|"&amp;$D39,'Subgroup_Overrides'!$H$11:$H$100,0))))&gt;0),INDEX('Subgroup_Overrides'!$F$11:$F$100,MATCH("B|"&amp;$C39&amp;"|"&amp;$D39,'Subgroup_Overrides'!$H$11:$H$100,0)),"INVALID_OVERRIDE")),"INVALID_OVERRIDE")</x:v>
      </x:c>
      <x:c r="D414" s="1407">
        <x:f>IFERROR(IF(_xlfn.ISFORMULA('Rights_Coverage_View'!K39),0,1),-1)</x:f>
        <x:v>0.0</x:v>
      </x:c>
    </x:row>
    <x:row r="415" ht="18" customHeight="1">
      <x:c r="A415" s="1407" t="str">
        <x:v>Rights_Coverage_View</x:v>
      </x:c>
      <x:c r="B415" s="1407" t="str">
        <x:v>L39</x:v>
      </x:c>
      <x:c r="C415" s="1407" t="str">
        <x:v>F:=TRIM(B39)</x:v>
      </x:c>
      <x:c r="D415" s="1407">
        <x:f>IFERROR(IF(_xlfn.ISFORMULA('Rights_Coverage_View'!L39),0,1),-1)</x:f>
        <x:v>0.0</x:v>
      </x:c>
    </x:row>
    <x:row r="416" ht="18" customHeight="1">
      <x:c r="A416" s="1407" t="str">
        <x:v>Rights_Coverage_View</x:v>
      </x:c>
      <x:c r="B416" s="1407" t="str">
        <x:v>M39</x:v>
      </x:c>
      <x:c r="C416" s="1407" t="str">
        <x:v>F:=IF(ISNUMBER($H39),$H39,"")</x:v>
      </x:c>
      <x:c r="D416" s="1407">
        <x:f>IFERROR(IF(_xlfn.ISFORMULA('Rights_Coverage_View'!M39),0,1),-1)</x:f>
        <x:v>0.0</x:v>
      </x:c>
    </x:row>
    <x:row r="417" ht="18" customHeight="1">
      <x:c r="A417" s="1407" t="str">
        <x:v>Rights_Coverage_View</x:v>
      </x:c>
      <x:c r="B417" s="1407" t="str">
        <x:v>N39</x:v>
      </x:c>
      <x:c r="C417" s="1407" t="str">
        <x:v>F:=IF(ISNUMBER($I39),$I39,"")</x:v>
      </x:c>
      <x:c r="D417" s="1407">
        <x:f>IFERROR(IF(_xlfn.ISFORMULA('Rights_Coverage_View'!N39),0,1),-1)</x:f>
        <x:v>0.0</x:v>
      </x:c>
    </x:row>
    <x:row r="418" ht="18" customHeight="1">
      <x:c r="A418" s="1407" t="str">
        <x:v>Rights_Coverage_View</x:v>
      </x:c>
      <x:c r="B418" s="1407" t="str">
        <x:v>O39</x:v>
      </x:c>
      <x:c r="C418" s="1407" t="str">
        <x:v>F:=IF(ISNUMBER($M39),$B39&amp;"|"&amp;ROUND($M39*1000000000000,0),"")</x:v>
      </x:c>
      <x:c r="D418" s="1407">
        <x:f>IFERROR(IF(_xlfn.ISFORMULA('Rights_Coverage_View'!O39),0,1),-1)</x:f>
        <x:v>0.0</x:v>
      </x:c>
    </x:row>
    <x:row r="419" ht="18" customHeight="1">
      <x:c r="A419" s="1407" t="str">
        <x:v>Rights_Coverage_View</x:v>
      </x:c>
      <x:c r="B419" s="1407" t="str">
        <x:v>P39</x:v>
      </x:c>
      <x:c r="C419" s="1407" t="str">
        <x:v>F:=IF(ISNUMBER($N39),$B39&amp;"|"&amp;ROUND($N39*1000000000000,0),"")</x:v>
      </x:c>
      <x:c r="D419" s="1407">
        <x:f>IFERROR(IF(_xlfn.ISFORMULA('Rights_Coverage_View'!P39),0,1),-1)</x:f>
        <x:v>0.0</x:v>
      </x:c>
    </x:row>
    <x:row r="420" ht="18" customHeight="1">
      <x:c r="A420" s="1407" t="str">
        <x:v>Rights_Coverage_View</x:v>
      </x:c>
      <x:c r="B420" s="1407" t="str">
        <x:v>F40</x:v>
      </x:c>
      <x:c r="C420" s="1407" t="str">
        <x:v>F:=INDEX(I_prop!$B$7:$H$13, MATCH($C40, I_prop!$A$7:$A$13,0), MATCH($D40, I_prop!$B$6:$H$6,0))</x:v>
      </x:c>
      <x:c r="D420" s="1407">
        <x:f>IFERROR(IF(_xlfn.ISFORMULA('Rights_Coverage_View'!F40),0,1),-1)</x:f>
        <x:v>0.0</x:v>
      </x:c>
    </x:row>
    <x:row r="421" ht="18" customHeight="1">
      <x:c r="A421" s="1407" t="str">
        <x:v>Rights_Coverage_View</x:v>
      </x:c>
      <x:c r="B421" s="1407" t="str">
        <x:v>G40</x:v>
      </x:c>
      <x:c r="C421" s="1407" t="str">
        <x:v>F:=INDEX(I_prop!$B$18:$H$24, MATCH($C40, I_prop!$A$18:$A$24,0), MATCH($D40, I_prop!$B$17:$H$17,0))</x:v>
      </x:c>
      <x:c r="D421" s="1407">
        <x:f>IFERROR(IF(_xlfn.ISFORMULA('Rights_Coverage_View'!G40),0,1),-1)</x:f>
        <x:v>0.0</x:v>
      </x:c>
    </x:row>
    <x:row r="422" ht="18" customHeight="1">
      <x:c r="A422" s="1407" t="str">
        <x:v>Rights_Coverage_View</x:v>
      </x:c>
      <x:c r="B422" s="1407" t="str">
        <x:v>H40</x:v>
      </x:c>
      <x:c r="C422" s="1407" t="str">
        <x:v>F:=IF(ISNUMBER($J40),$J40,IF($J40="INVALID_OVERRIDE","INVALID_OVERRIDE",IF($F40&lt;0,MAX(-1,'Subgroup_Overrides'!$B$7*$F40),$F40)))</x:v>
      </x:c>
      <x:c r="D422" s="1407">
        <x:f>IFERROR(IF(_xlfn.ISFORMULA('Rights_Coverage_View'!H40),0,1),-1)</x:f>
        <x:v>0.0</x:v>
      </x:c>
    </x:row>
    <x:row r="423" ht="18" customHeight="1">
      <x:c r="A423" s="1407" t="str">
        <x:v>Rights_Coverage_View</x:v>
      </x:c>
      <x:c r="B423" s="1407" t="str">
        <x:v>I40</x:v>
      </x:c>
      <x:c r="C423" s="1407" t="str">
        <x:v>F:=IF(ISNUMBER($K40),$K40,IF($K40="INVALID_OVERRIDE","INVALID_OVERRIDE",IF($G40&lt;0,MAX(-1,'Subgroup_Overrides'!$B$7*$G40),$G40)))</x:v>
      </x:c>
      <x:c r="D423" s="1407">
        <x:f>IFERROR(IF(_xlfn.ISFORMULA('Rights_Coverage_View'!I40),0,1),-1)</x:f>
        <x:v>0.0</x:v>
      </x:c>
    </x:row>
    <x:row r="424" ht="18" customHeight="1">
      <x:c r="A424" s="1407" t="str">
        <x:v>Rights_Coverage_View</x:v>
      </x:c>
      <x:c r="B424" s="1407" t="str">
        <x:v>J40</x:v>
      </x:c>
      <x:c r="C424" s="1407" t="str">
        <x:v>F:=IFERROR(IF(COUNTIF('Subgroup_Overrides'!$H$11:$H$100,"A|"&amp;$C40&amp;"|"&amp;$D40)=0,"",IF(AND(COUNTIF('Subgroup_Overrides'!$H$11:$H$100,"A|"&amp;$C40&amp;"|"&amp;$D40)=1,ISNUMBER(INDEX('Subgroup_Overrides'!$F$11:$F$100,MATCH("A|"&amp;$C40&amp;"|"&amp;$D40,'Subgroup_Overrides'!$H$11:$H$100,0))),NOT(ISBLANK(INDEX('Subgroup_Overrides'!$F$11:$F$100,MATCH("A|"&amp;$C40&amp;"|"&amp;$D40,'Subgroup_Overrides'!$H$11:$H$100,0)))),INDEX('Subgroup_Overrides'!$F$11:$F$100,MATCH("A|"&amp;$C40&amp;"|"&amp;$D40,'Subgroup_Overrides'!$H$11:$H$100,0))&gt;=-1,INDEX('Subgroup_Overrides'!$F$11:$F$100,MATCH("A|"&amp;$C40&amp;"|"&amp;$D40,'Subgroup_Overrides'!$H$11:$H$100,0))&lt;=1,LEN(TRIM(INDEX('Subgroup_Overrides'!$G$11:$G$100,MATCH("A|"&amp;$C40&amp;"|"&amp;$D40,'Subgroup_Overrides'!$H$11:$H$100,0))))&gt;0),INDEX('Subgroup_Overrides'!$F$11:$F$100,MATCH("A|"&amp;$C40&amp;"|"&amp;$D40,'Subgroup_Overrides'!$H$11:$H$100,0)),"INVALID_OVERRIDE")),"INVALID_OVERRIDE")</x:v>
      </x:c>
      <x:c r="D424" s="1407">
        <x:f>IFERROR(IF(_xlfn.ISFORMULA('Rights_Coverage_View'!J40),0,1),-1)</x:f>
        <x:v>0.0</x:v>
      </x:c>
    </x:row>
    <x:row r="425" ht="18" customHeight="1">
      <x:c r="A425" s="1407" t="str">
        <x:v>Rights_Coverage_View</x:v>
      </x:c>
      <x:c r="B425" s="1407" t="str">
        <x:v>K40</x:v>
      </x:c>
      <x:c r="C425" s="1407" t="str">
        <x:v>F:=IFERROR(IF(COUNTIF('Subgroup_Overrides'!$H$11:$H$100,"B|"&amp;$C40&amp;"|"&amp;$D40)=0,"",IF(AND(COUNTIF('Subgroup_Overrides'!$H$11:$H$100,"B|"&amp;$C40&amp;"|"&amp;$D40)=1,ISNUMBER(INDEX('Subgroup_Overrides'!$F$11:$F$100,MATCH("B|"&amp;$C40&amp;"|"&amp;$D40,'Subgroup_Overrides'!$H$11:$H$100,0))),NOT(ISBLANK(INDEX('Subgroup_Overrides'!$F$11:$F$100,MATCH("B|"&amp;$C40&amp;"|"&amp;$D40,'Subgroup_Overrides'!$H$11:$H$100,0)))),INDEX('Subgroup_Overrides'!$F$11:$F$100,MATCH("B|"&amp;$C40&amp;"|"&amp;$D40,'Subgroup_Overrides'!$H$11:$H$100,0))&gt;=-1,INDEX('Subgroup_Overrides'!$F$11:$F$100,MATCH("B|"&amp;$C40&amp;"|"&amp;$D40,'Subgroup_Overrides'!$H$11:$H$100,0))&lt;=1,LEN(TRIM(INDEX('Subgroup_Overrides'!$G$11:$G$100,MATCH("B|"&amp;$C40&amp;"|"&amp;$D40,'Subgroup_Overrides'!$H$11:$H$100,0))))&gt;0),INDEX('Subgroup_Overrides'!$F$11:$F$100,MATCH("B|"&amp;$C40&amp;"|"&amp;$D40,'Subgroup_Overrides'!$H$11:$H$100,0)),"INVALID_OVERRIDE")),"INVALID_OVERRIDE")</x:v>
      </x:c>
      <x:c r="D425" s="1407">
        <x:f>IFERROR(IF(_xlfn.ISFORMULA('Rights_Coverage_View'!K40),0,1),-1)</x:f>
        <x:v>0.0</x:v>
      </x:c>
    </x:row>
    <x:row r="426" ht="18" customHeight="1">
      <x:c r="A426" s="1407" t="str">
        <x:v>Rights_Coverage_View</x:v>
      </x:c>
      <x:c r="B426" s="1407" t="str">
        <x:v>L40</x:v>
      </x:c>
      <x:c r="C426" s="1407" t="str">
        <x:v>F:=TRIM(B40)</x:v>
      </x:c>
      <x:c r="D426" s="1407">
        <x:f>IFERROR(IF(_xlfn.ISFORMULA('Rights_Coverage_View'!L40),0,1),-1)</x:f>
        <x:v>0.0</x:v>
      </x:c>
    </x:row>
    <x:row r="427" ht="18" customHeight="1">
      <x:c r="A427" s="1407" t="str">
        <x:v>Rights_Coverage_View</x:v>
      </x:c>
      <x:c r="B427" s="1407" t="str">
        <x:v>M40</x:v>
      </x:c>
      <x:c r="C427" s="1407" t="str">
        <x:v>F:=IF(ISNUMBER($H40),$H40,"")</x:v>
      </x:c>
      <x:c r="D427" s="1407">
        <x:f>IFERROR(IF(_xlfn.ISFORMULA('Rights_Coverage_View'!M40),0,1),-1)</x:f>
        <x:v>0.0</x:v>
      </x:c>
    </x:row>
    <x:row r="428" ht="18" customHeight="1">
      <x:c r="A428" s="1407" t="str">
        <x:v>Rights_Coverage_View</x:v>
      </x:c>
      <x:c r="B428" s="1407" t="str">
        <x:v>N40</x:v>
      </x:c>
      <x:c r="C428" s="1407" t="str">
        <x:v>F:=IF(ISNUMBER($I40),$I40,"")</x:v>
      </x:c>
      <x:c r="D428" s="1407">
        <x:f>IFERROR(IF(_xlfn.ISFORMULA('Rights_Coverage_View'!N40),0,1),-1)</x:f>
        <x:v>0.0</x:v>
      </x:c>
    </x:row>
    <x:row r="429" ht="18" customHeight="1">
      <x:c r="A429" s="1407" t="str">
        <x:v>Rights_Coverage_View</x:v>
      </x:c>
      <x:c r="B429" s="1407" t="str">
        <x:v>O40</x:v>
      </x:c>
      <x:c r="C429" s="1407" t="str">
        <x:v>F:=IF(ISNUMBER($M40),$B40&amp;"|"&amp;ROUND($M40*1000000000000,0),"")</x:v>
      </x:c>
      <x:c r="D429" s="1407">
        <x:f>IFERROR(IF(_xlfn.ISFORMULA('Rights_Coverage_View'!O40),0,1),-1)</x:f>
        <x:v>0.0</x:v>
      </x:c>
    </x:row>
    <x:row r="430" ht="18" customHeight="1">
      <x:c r="A430" s="1407" t="str">
        <x:v>Rights_Coverage_View</x:v>
      </x:c>
      <x:c r="B430" s="1407" t="str">
        <x:v>P40</x:v>
      </x:c>
      <x:c r="C430" s="1407" t="str">
        <x:v>F:=IF(ISNUMBER($N40),$B40&amp;"|"&amp;ROUND($N40*1000000000000,0),"")</x:v>
      </x:c>
      <x:c r="D430" s="1407">
        <x:f>IFERROR(IF(_xlfn.ISFORMULA('Rights_Coverage_View'!P40),0,1),-1)</x:f>
        <x:v>0.0</x:v>
      </x:c>
    </x:row>
    <x:row r="431" ht="18" customHeight="1">
      <x:c r="A431" s="1407" t="str">
        <x:v>Rights_Coverage_View</x:v>
      </x:c>
      <x:c r="B431" s="1407" t="str">
        <x:v>F41</x:v>
      </x:c>
      <x:c r="C431" s="1407" t="str">
        <x:v>F:=INDEX(I_prop!$B$7:$H$13, MATCH($C41, I_prop!$A$7:$A$13,0), MATCH($D41, I_prop!$B$6:$H$6,0))</x:v>
      </x:c>
      <x:c r="D431" s="1407">
        <x:f>IFERROR(IF(_xlfn.ISFORMULA('Rights_Coverage_View'!F41),0,1),-1)</x:f>
        <x:v>0.0</x:v>
      </x:c>
    </x:row>
    <x:row r="432" ht="18" customHeight="1">
      <x:c r="A432" s="1407" t="str">
        <x:v>Rights_Coverage_View</x:v>
      </x:c>
      <x:c r="B432" s="1407" t="str">
        <x:v>G41</x:v>
      </x:c>
      <x:c r="C432" s="1407" t="str">
        <x:v>F:=INDEX(I_prop!$B$18:$H$24, MATCH($C41, I_prop!$A$18:$A$24,0), MATCH($D41, I_prop!$B$17:$H$17,0))</x:v>
      </x:c>
      <x:c r="D432" s="1407">
        <x:f>IFERROR(IF(_xlfn.ISFORMULA('Rights_Coverage_View'!G41),0,1),-1)</x:f>
        <x:v>0.0</x:v>
      </x:c>
    </x:row>
    <x:row r="433" ht="18" customHeight="1">
      <x:c r="A433" s="1407" t="str">
        <x:v>Rights_Coverage_View</x:v>
      </x:c>
      <x:c r="B433" s="1407" t="str">
        <x:v>H41</x:v>
      </x:c>
      <x:c r="C433" s="1407" t="str">
        <x:v>F:=IF(ISNUMBER($J41),$J41,IF($J41="INVALID_OVERRIDE","INVALID_OVERRIDE",IF($F41&lt;0,MAX(-1,'Subgroup_Overrides'!$B$7*$F41),$F41)))</x:v>
      </x:c>
      <x:c r="D433" s="1407">
        <x:f>IFERROR(IF(_xlfn.ISFORMULA('Rights_Coverage_View'!H41),0,1),-1)</x:f>
        <x:v>0.0</x:v>
      </x:c>
    </x:row>
    <x:row r="434" ht="18" customHeight="1">
      <x:c r="A434" s="1407" t="str">
        <x:v>Rights_Coverage_View</x:v>
      </x:c>
      <x:c r="B434" s="1407" t="str">
        <x:v>I41</x:v>
      </x:c>
      <x:c r="C434" s="1407" t="str">
        <x:v>F:=IF(ISNUMBER($K41),$K41,IF($K41="INVALID_OVERRIDE","INVALID_OVERRIDE",IF($G41&lt;0,MAX(-1,'Subgroup_Overrides'!$B$7*$G41),$G41)))</x:v>
      </x:c>
      <x:c r="D434" s="1407">
        <x:f>IFERROR(IF(_xlfn.ISFORMULA('Rights_Coverage_View'!I41),0,1),-1)</x:f>
        <x:v>0.0</x:v>
      </x:c>
    </x:row>
    <x:row r="435" ht="18" customHeight="1">
      <x:c r="A435" s="1407" t="str">
        <x:v>Rights_Coverage_View</x:v>
      </x:c>
      <x:c r="B435" s="1407" t="str">
        <x:v>J41</x:v>
      </x:c>
      <x:c r="C435" s="1407" t="str">
        <x:v>F:=IFERROR(IF(COUNTIF('Subgroup_Overrides'!$H$11:$H$100,"A|"&amp;$C41&amp;"|"&amp;$D41)=0,"",IF(AND(COUNTIF('Subgroup_Overrides'!$H$11:$H$100,"A|"&amp;$C41&amp;"|"&amp;$D41)=1,ISNUMBER(INDEX('Subgroup_Overrides'!$F$11:$F$100,MATCH("A|"&amp;$C41&amp;"|"&amp;$D41,'Subgroup_Overrides'!$H$11:$H$100,0))),NOT(ISBLANK(INDEX('Subgroup_Overrides'!$F$11:$F$100,MATCH("A|"&amp;$C41&amp;"|"&amp;$D41,'Subgroup_Overrides'!$H$11:$H$100,0)))),INDEX('Subgroup_Overrides'!$F$11:$F$100,MATCH("A|"&amp;$C41&amp;"|"&amp;$D41,'Subgroup_Overrides'!$H$11:$H$100,0))&gt;=-1,INDEX('Subgroup_Overrides'!$F$11:$F$100,MATCH("A|"&amp;$C41&amp;"|"&amp;$D41,'Subgroup_Overrides'!$H$11:$H$100,0))&lt;=1,LEN(TRIM(INDEX('Subgroup_Overrides'!$G$11:$G$100,MATCH("A|"&amp;$C41&amp;"|"&amp;$D41,'Subgroup_Overrides'!$H$11:$H$100,0))))&gt;0),INDEX('Subgroup_Overrides'!$F$11:$F$100,MATCH("A|"&amp;$C41&amp;"|"&amp;$D41,'Subgroup_Overrides'!$H$11:$H$100,0)),"INVALID_OVERRIDE")),"INVALID_OVERRIDE")</x:v>
      </x:c>
      <x:c r="D435" s="1407">
        <x:f>IFERROR(IF(_xlfn.ISFORMULA('Rights_Coverage_View'!J41),0,1),-1)</x:f>
        <x:v>0.0</x:v>
      </x:c>
    </x:row>
    <x:row r="436" ht="18" customHeight="1">
      <x:c r="A436" s="1407" t="str">
        <x:v>Rights_Coverage_View</x:v>
      </x:c>
      <x:c r="B436" s="1407" t="str">
        <x:v>K41</x:v>
      </x:c>
      <x:c r="C436" s="1407" t="str">
        <x:v>F:=IFERROR(IF(COUNTIF('Subgroup_Overrides'!$H$11:$H$100,"B|"&amp;$C41&amp;"|"&amp;$D41)=0,"",IF(AND(COUNTIF('Subgroup_Overrides'!$H$11:$H$100,"B|"&amp;$C41&amp;"|"&amp;$D41)=1,ISNUMBER(INDEX('Subgroup_Overrides'!$F$11:$F$100,MATCH("B|"&amp;$C41&amp;"|"&amp;$D41,'Subgroup_Overrides'!$H$11:$H$100,0))),NOT(ISBLANK(INDEX('Subgroup_Overrides'!$F$11:$F$100,MATCH("B|"&amp;$C41&amp;"|"&amp;$D41,'Subgroup_Overrides'!$H$11:$H$100,0)))),INDEX('Subgroup_Overrides'!$F$11:$F$100,MATCH("B|"&amp;$C41&amp;"|"&amp;$D41,'Subgroup_Overrides'!$H$11:$H$100,0))&gt;=-1,INDEX('Subgroup_Overrides'!$F$11:$F$100,MATCH("B|"&amp;$C41&amp;"|"&amp;$D41,'Subgroup_Overrides'!$H$11:$H$100,0))&lt;=1,LEN(TRIM(INDEX('Subgroup_Overrides'!$G$11:$G$100,MATCH("B|"&amp;$C41&amp;"|"&amp;$D41,'Subgroup_Overrides'!$H$11:$H$100,0))))&gt;0),INDEX('Subgroup_Overrides'!$F$11:$F$100,MATCH("B|"&amp;$C41&amp;"|"&amp;$D41,'Subgroup_Overrides'!$H$11:$H$100,0)),"INVALID_OVERRIDE")),"INVALID_OVERRIDE")</x:v>
      </x:c>
      <x:c r="D436" s="1407">
        <x:f>IFERROR(IF(_xlfn.ISFORMULA('Rights_Coverage_View'!K41),0,1),-1)</x:f>
        <x:v>0.0</x:v>
      </x:c>
    </x:row>
    <x:row r="437" ht="18" customHeight="1">
      <x:c r="A437" s="1407" t="str">
        <x:v>Rights_Coverage_View</x:v>
      </x:c>
      <x:c r="B437" s="1407" t="str">
        <x:v>L41</x:v>
      </x:c>
      <x:c r="C437" s="1407" t="str">
        <x:v>F:=TRIM(B41)</x:v>
      </x:c>
      <x:c r="D437" s="1407">
        <x:f>IFERROR(IF(_xlfn.ISFORMULA('Rights_Coverage_View'!L41),0,1),-1)</x:f>
        <x:v>0.0</x:v>
      </x:c>
    </x:row>
    <x:row r="438" ht="18" customHeight="1">
      <x:c r="A438" s="1407" t="str">
        <x:v>Rights_Coverage_View</x:v>
      </x:c>
      <x:c r="B438" s="1407" t="str">
        <x:v>M41</x:v>
      </x:c>
      <x:c r="C438" s="1407" t="str">
        <x:v>F:=IF(ISNUMBER($H41),$H41,"")</x:v>
      </x:c>
      <x:c r="D438" s="1407">
        <x:f>IFERROR(IF(_xlfn.ISFORMULA('Rights_Coverage_View'!M41),0,1),-1)</x:f>
        <x:v>0.0</x:v>
      </x:c>
    </x:row>
    <x:row r="439" ht="18" customHeight="1">
      <x:c r="A439" s="1407" t="str">
        <x:v>Rights_Coverage_View</x:v>
      </x:c>
      <x:c r="B439" s="1407" t="str">
        <x:v>N41</x:v>
      </x:c>
      <x:c r="C439" s="1407" t="str">
        <x:v>F:=IF(ISNUMBER($I41),$I41,"")</x:v>
      </x:c>
      <x:c r="D439" s="1407">
        <x:f>IFERROR(IF(_xlfn.ISFORMULA('Rights_Coverage_View'!N41),0,1),-1)</x:f>
        <x:v>0.0</x:v>
      </x:c>
    </x:row>
    <x:row r="440" ht="18" customHeight="1">
      <x:c r="A440" s="1407" t="str">
        <x:v>Rights_Coverage_View</x:v>
      </x:c>
      <x:c r="B440" s="1407" t="str">
        <x:v>O41</x:v>
      </x:c>
      <x:c r="C440" s="1407" t="str">
        <x:v>F:=IF(ISNUMBER($M41),$B41&amp;"|"&amp;ROUND($M41*1000000000000,0),"")</x:v>
      </x:c>
      <x:c r="D440" s="1407">
        <x:f>IFERROR(IF(_xlfn.ISFORMULA('Rights_Coverage_View'!O41),0,1),-1)</x:f>
        <x:v>0.0</x:v>
      </x:c>
    </x:row>
    <x:row r="441" ht="18" customHeight="1">
      <x:c r="A441" s="1407" t="str">
        <x:v>Rights_Coverage_View</x:v>
      </x:c>
      <x:c r="B441" s="1407" t="str">
        <x:v>P41</x:v>
      </x:c>
      <x:c r="C441" s="1407" t="str">
        <x:v>F:=IF(ISNUMBER($N41),$B41&amp;"|"&amp;ROUND($N41*1000000000000,0),"")</x:v>
      </x:c>
      <x:c r="D441" s="1407">
        <x:f>IFERROR(IF(_xlfn.ISFORMULA('Rights_Coverage_View'!P41),0,1),-1)</x:f>
        <x:v>0.0</x:v>
      </x:c>
    </x:row>
    <x:row r="442" ht="18" customHeight="1">
      <x:c r="A442" s="1407" t="str">
        <x:v>Rights_Coverage_View</x:v>
      </x:c>
      <x:c r="B442" s="1407" t="str">
        <x:v>F42</x:v>
      </x:c>
      <x:c r="C442" s="1407" t="str">
        <x:v>F:=INDEX(I_prop!$B$7:$H$13, MATCH($C42, I_prop!$A$7:$A$13,0), MATCH($D42, I_prop!$B$6:$H$6,0))</x:v>
      </x:c>
      <x:c r="D442" s="1407">
        <x:f>IFERROR(IF(_xlfn.ISFORMULA('Rights_Coverage_View'!F42),0,1),-1)</x:f>
        <x:v>0.0</x:v>
      </x:c>
    </x:row>
    <x:row r="443" ht="18" customHeight="1">
      <x:c r="A443" s="1407" t="str">
        <x:v>Rights_Coverage_View</x:v>
      </x:c>
      <x:c r="B443" s="1407" t="str">
        <x:v>G42</x:v>
      </x:c>
      <x:c r="C443" s="1407" t="str">
        <x:v>F:=INDEX(I_prop!$B$18:$H$24, MATCH($C42, I_prop!$A$18:$A$24,0), MATCH($D42, I_prop!$B$17:$H$17,0))</x:v>
      </x:c>
      <x:c r="D443" s="1407">
        <x:f>IFERROR(IF(_xlfn.ISFORMULA('Rights_Coverage_View'!G42),0,1),-1)</x:f>
        <x:v>0.0</x:v>
      </x:c>
    </x:row>
    <x:row r="444" ht="18" customHeight="1">
      <x:c r="A444" s="1407" t="str">
        <x:v>Rights_Coverage_View</x:v>
      </x:c>
      <x:c r="B444" s="1407" t="str">
        <x:v>H42</x:v>
      </x:c>
      <x:c r="C444" s="1407" t="str">
        <x:v>F:=IF(ISNUMBER($J42),$J42,IF($J42="INVALID_OVERRIDE","INVALID_OVERRIDE",IF($F42&lt;0,MAX(-1,'Subgroup_Overrides'!$B$7*$F42),$F42)))</x:v>
      </x:c>
      <x:c r="D444" s="1407">
        <x:f>IFERROR(IF(_xlfn.ISFORMULA('Rights_Coverage_View'!H42),0,1),-1)</x:f>
        <x:v>0.0</x:v>
      </x:c>
    </x:row>
    <x:row r="445" ht="18" customHeight="1">
      <x:c r="A445" s="1407" t="str">
        <x:v>Rights_Coverage_View</x:v>
      </x:c>
      <x:c r="B445" s="1407" t="str">
        <x:v>I42</x:v>
      </x:c>
      <x:c r="C445" s="1407" t="str">
        <x:v>F:=IF(ISNUMBER($K42),$K42,IF($K42="INVALID_OVERRIDE","INVALID_OVERRIDE",IF($G42&lt;0,MAX(-1,'Subgroup_Overrides'!$B$7*$G42),$G42)))</x:v>
      </x:c>
      <x:c r="D445" s="1407">
        <x:f>IFERROR(IF(_xlfn.ISFORMULA('Rights_Coverage_View'!I42),0,1),-1)</x:f>
        <x:v>0.0</x:v>
      </x:c>
    </x:row>
    <x:row r="446" ht="18" customHeight="1">
      <x:c r="A446" s="1407" t="str">
        <x:v>Rights_Coverage_View</x:v>
      </x:c>
      <x:c r="B446" s="1407" t="str">
        <x:v>J42</x:v>
      </x:c>
      <x:c r="C446" s="1407" t="str">
        <x:v>F:=IFERROR(IF(COUNTIF('Subgroup_Overrides'!$H$11:$H$100,"A|"&amp;$C42&amp;"|"&amp;$D42)=0,"",IF(AND(COUNTIF('Subgroup_Overrides'!$H$11:$H$100,"A|"&amp;$C42&amp;"|"&amp;$D42)=1,ISNUMBER(INDEX('Subgroup_Overrides'!$F$11:$F$100,MATCH("A|"&amp;$C42&amp;"|"&amp;$D42,'Subgroup_Overrides'!$H$11:$H$100,0))),NOT(ISBLANK(INDEX('Subgroup_Overrides'!$F$11:$F$100,MATCH("A|"&amp;$C42&amp;"|"&amp;$D42,'Subgroup_Overrides'!$H$11:$H$100,0)))),INDEX('Subgroup_Overrides'!$F$11:$F$100,MATCH("A|"&amp;$C42&amp;"|"&amp;$D42,'Subgroup_Overrides'!$H$11:$H$100,0))&gt;=-1,INDEX('Subgroup_Overrides'!$F$11:$F$100,MATCH("A|"&amp;$C42&amp;"|"&amp;$D42,'Subgroup_Overrides'!$H$11:$H$100,0))&lt;=1,LEN(TRIM(INDEX('Subgroup_Overrides'!$G$11:$G$100,MATCH("A|"&amp;$C42&amp;"|"&amp;$D42,'Subgroup_Overrides'!$H$11:$H$100,0))))&gt;0),INDEX('Subgroup_Overrides'!$F$11:$F$100,MATCH("A|"&amp;$C42&amp;"|"&amp;$D42,'Subgroup_Overrides'!$H$11:$H$100,0)),"INVALID_OVERRIDE")),"INVALID_OVERRIDE")</x:v>
      </x:c>
      <x:c r="D446" s="1407">
        <x:f>IFERROR(IF(_xlfn.ISFORMULA('Rights_Coverage_View'!J42),0,1),-1)</x:f>
        <x:v>0.0</x:v>
      </x:c>
    </x:row>
    <x:row r="447" ht="18" customHeight="1">
      <x:c r="A447" s="1407" t="str">
        <x:v>Rights_Coverage_View</x:v>
      </x:c>
      <x:c r="B447" s="1407" t="str">
        <x:v>K42</x:v>
      </x:c>
      <x:c r="C447" s="1407" t="str">
        <x:v>F:=IFERROR(IF(COUNTIF('Subgroup_Overrides'!$H$11:$H$100,"B|"&amp;$C42&amp;"|"&amp;$D42)=0,"",IF(AND(COUNTIF('Subgroup_Overrides'!$H$11:$H$100,"B|"&amp;$C42&amp;"|"&amp;$D42)=1,ISNUMBER(INDEX('Subgroup_Overrides'!$F$11:$F$100,MATCH("B|"&amp;$C42&amp;"|"&amp;$D42,'Subgroup_Overrides'!$H$11:$H$100,0))),NOT(ISBLANK(INDEX('Subgroup_Overrides'!$F$11:$F$100,MATCH("B|"&amp;$C42&amp;"|"&amp;$D42,'Subgroup_Overrides'!$H$11:$H$100,0)))),INDEX('Subgroup_Overrides'!$F$11:$F$100,MATCH("B|"&amp;$C42&amp;"|"&amp;$D42,'Subgroup_Overrides'!$H$11:$H$100,0))&gt;=-1,INDEX('Subgroup_Overrides'!$F$11:$F$100,MATCH("B|"&amp;$C42&amp;"|"&amp;$D42,'Subgroup_Overrides'!$H$11:$H$100,0))&lt;=1,LEN(TRIM(INDEX('Subgroup_Overrides'!$G$11:$G$100,MATCH("B|"&amp;$C42&amp;"|"&amp;$D42,'Subgroup_Overrides'!$H$11:$H$100,0))))&gt;0),INDEX('Subgroup_Overrides'!$F$11:$F$100,MATCH("B|"&amp;$C42&amp;"|"&amp;$D42,'Subgroup_Overrides'!$H$11:$H$100,0)),"INVALID_OVERRIDE")),"INVALID_OVERRIDE")</x:v>
      </x:c>
      <x:c r="D447" s="1407">
        <x:f>IFERROR(IF(_xlfn.ISFORMULA('Rights_Coverage_View'!K42),0,1),-1)</x:f>
        <x:v>0.0</x:v>
      </x:c>
    </x:row>
    <x:row r="448" ht="18" customHeight="1">
      <x:c r="A448" s="1407" t="str">
        <x:v>Rights_Coverage_View</x:v>
      </x:c>
      <x:c r="B448" s="1407" t="str">
        <x:v>L42</x:v>
      </x:c>
      <x:c r="C448" s="1407" t="str">
        <x:v>F:=TRIM(B42)</x:v>
      </x:c>
      <x:c r="D448" s="1407">
        <x:f>IFERROR(IF(_xlfn.ISFORMULA('Rights_Coverage_View'!L42),0,1),-1)</x:f>
        <x:v>0.0</x:v>
      </x:c>
    </x:row>
    <x:row r="449" ht="18" customHeight="1">
      <x:c r="A449" s="1407" t="str">
        <x:v>Rights_Coverage_View</x:v>
      </x:c>
      <x:c r="B449" s="1407" t="str">
        <x:v>M42</x:v>
      </x:c>
      <x:c r="C449" s="1407" t="str">
        <x:v>F:=IF(ISNUMBER($H42),$H42,"")</x:v>
      </x:c>
      <x:c r="D449" s="1407">
        <x:f>IFERROR(IF(_xlfn.ISFORMULA('Rights_Coverage_View'!M42),0,1),-1)</x:f>
        <x:v>0.0</x:v>
      </x:c>
    </x:row>
    <x:row r="450" ht="18" customHeight="1">
      <x:c r="A450" s="1407" t="str">
        <x:v>Rights_Coverage_View</x:v>
      </x:c>
      <x:c r="B450" s="1407" t="str">
        <x:v>N42</x:v>
      </x:c>
      <x:c r="C450" s="1407" t="str">
        <x:v>F:=IF(ISNUMBER($I42),$I42,"")</x:v>
      </x:c>
      <x:c r="D450" s="1407">
        <x:f>IFERROR(IF(_xlfn.ISFORMULA('Rights_Coverage_View'!N42),0,1),-1)</x:f>
        <x:v>0.0</x:v>
      </x:c>
    </x:row>
    <x:row r="451" ht="18" customHeight="1">
      <x:c r="A451" s="1407" t="str">
        <x:v>Rights_Coverage_View</x:v>
      </x:c>
      <x:c r="B451" s="1407" t="str">
        <x:v>O42</x:v>
      </x:c>
      <x:c r="C451" s="1407" t="str">
        <x:v>F:=IF(ISNUMBER($M42),$B42&amp;"|"&amp;ROUND($M42*1000000000000,0),"")</x:v>
      </x:c>
      <x:c r="D451" s="1407">
        <x:f>IFERROR(IF(_xlfn.ISFORMULA('Rights_Coverage_View'!O42),0,1),-1)</x:f>
        <x:v>0.0</x:v>
      </x:c>
    </x:row>
    <x:row r="452" ht="18" customHeight="1">
      <x:c r="A452" s="1407" t="str">
        <x:v>Rights_Coverage_View</x:v>
      </x:c>
      <x:c r="B452" s="1407" t="str">
        <x:v>P42</x:v>
      </x:c>
      <x:c r="C452" s="1407" t="str">
        <x:v>F:=IF(ISNUMBER($N42),$B42&amp;"|"&amp;ROUND($N42*1000000000000,0),"")</x:v>
      </x:c>
      <x:c r="D452" s="1407">
        <x:f>IFERROR(IF(_xlfn.ISFORMULA('Rights_Coverage_View'!P42),0,1),-1)</x:f>
        <x:v>0.0</x:v>
      </x:c>
    </x:row>
    <x:row r="453" ht="18" customHeight="1">
      <x:c r="A453" s="1407" t="str">
        <x:v>Rights_Coverage_View</x:v>
      </x:c>
      <x:c r="B453" s="1407" t="str">
        <x:v>F43</x:v>
      </x:c>
      <x:c r="C453" s="1407" t="str">
        <x:v>F:=INDEX(I_prop!$B$7:$H$13, MATCH($C43, I_prop!$A$7:$A$13,0), MATCH($D43, I_prop!$B$6:$H$6,0))</x:v>
      </x:c>
      <x:c r="D453" s="1407">
        <x:f>IFERROR(IF(_xlfn.ISFORMULA('Rights_Coverage_View'!F43),0,1),-1)</x:f>
        <x:v>0.0</x:v>
      </x:c>
    </x:row>
    <x:row r="454" ht="18" customHeight="1">
      <x:c r="A454" s="1407" t="str">
        <x:v>Rights_Coverage_View</x:v>
      </x:c>
      <x:c r="B454" s="1407" t="str">
        <x:v>G43</x:v>
      </x:c>
      <x:c r="C454" s="1407" t="str">
        <x:v>F:=INDEX(I_prop!$B$18:$H$24, MATCH($C43, I_prop!$A$18:$A$24,0), MATCH($D43, I_prop!$B$17:$H$17,0))</x:v>
      </x:c>
      <x:c r="D454" s="1407">
        <x:f>IFERROR(IF(_xlfn.ISFORMULA('Rights_Coverage_View'!G43),0,1),-1)</x:f>
        <x:v>0.0</x:v>
      </x:c>
    </x:row>
    <x:row r="455" ht="18" customHeight="1">
      <x:c r="A455" s="1407" t="str">
        <x:v>Rights_Coverage_View</x:v>
      </x:c>
      <x:c r="B455" s="1407" t="str">
        <x:v>H43</x:v>
      </x:c>
      <x:c r="C455" s="1407" t="str">
        <x:v>F:=IF(ISNUMBER($J43),$J43,IF($J43="INVALID_OVERRIDE","INVALID_OVERRIDE",IF($F43&lt;0,MAX(-1,'Subgroup_Overrides'!$B$7*$F43),$F43)))</x:v>
      </x:c>
      <x:c r="D455" s="1407">
        <x:f>IFERROR(IF(_xlfn.ISFORMULA('Rights_Coverage_View'!H43),0,1),-1)</x:f>
        <x:v>0.0</x:v>
      </x:c>
    </x:row>
    <x:row r="456" ht="18" customHeight="1">
      <x:c r="A456" s="1407" t="str">
        <x:v>Rights_Coverage_View</x:v>
      </x:c>
      <x:c r="B456" s="1407" t="str">
        <x:v>I43</x:v>
      </x:c>
      <x:c r="C456" s="1407" t="str">
        <x:v>F:=IF(ISNUMBER($K43),$K43,IF($K43="INVALID_OVERRIDE","INVALID_OVERRIDE",IF($G43&lt;0,MAX(-1,'Subgroup_Overrides'!$B$7*$G43),$G43)))</x:v>
      </x:c>
      <x:c r="D456" s="1407">
        <x:f>IFERROR(IF(_xlfn.ISFORMULA('Rights_Coverage_View'!I43),0,1),-1)</x:f>
        <x:v>0.0</x:v>
      </x:c>
    </x:row>
    <x:row r="457" ht="18" customHeight="1">
      <x:c r="A457" s="1407" t="str">
        <x:v>Rights_Coverage_View</x:v>
      </x:c>
      <x:c r="B457" s="1407" t="str">
        <x:v>J43</x:v>
      </x:c>
      <x:c r="C457" s="1407" t="str">
        <x:v>F:=IFERROR(IF(COUNTIF('Subgroup_Overrides'!$H$11:$H$100,"A|"&amp;$C43&amp;"|"&amp;$D43)=0,"",IF(AND(COUNTIF('Subgroup_Overrides'!$H$11:$H$100,"A|"&amp;$C43&amp;"|"&amp;$D43)=1,ISNUMBER(INDEX('Subgroup_Overrides'!$F$11:$F$100,MATCH("A|"&amp;$C43&amp;"|"&amp;$D43,'Subgroup_Overrides'!$H$11:$H$100,0))),NOT(ISBLANK(INDEX('Subgroup_Overrides'!$F$11:$F$100,MATCH("A|"&amp;$C43&amp;"|"&amp;$D43,'Subgroup_Overrides'!$H$11:$H$100,0)))),INDEX('Subgroup_Overrides'!$F$11:$F$100,MATCH("A|"&amp;$C43&amp;"|"&amp;$D43,'Subgroup_Overrides'!$H$11:$H$100,0))&gt;=-1,INDEX('Subgroup_Overrides'!$F$11:$F$100,MATCH("A|"&amp;$C43&amp;"|"&amp;$D43,'Subgroup_Overrides'!$H$11:$H$100,0))&lt;=1,LEN(TRIM(INDEX('Subgroup_Overrides'!$G$11:$G$100,MATCH("A|"&amp;$C43&amp;"|"&amp;$D43,'Subgroup_Overrides'!$H$11:$H$100,0))))&gt;0),INDEX('Subgroup_Overrides'!$F$11:$F$100,MATCH("A|"&amp;$C43&amp;"|"&amp;$D43,'Subgroup_Overrides'!$H$11:$H$100,0)),"INVALID_OVERRIDE")),"INVALID_OVERRIDE")</x:v>
      </x:c>
      <x:c r="D457" s="1407">
        <x:f>IFERROR(IF(_xlfn.ISFORMULA('Rights_Coverage_View'!J43),0,1),-1)</x:f>
        <x:v>0.0</x:v>
      </x:c>
    </x:row>
    <x:row r="458" ht="18" customHeight="1">
      <x:c r="A458" s="1407" t="str">
        <x:v>Rights_Coverage_View</x:v>
      </x:c>
      <x:c r="B458" s="1407" t="str">
        <x:v>K43</x:v>
      </x:c>
      <x:c r="C458" s="1407" t="str">
        <x:v>F:=IFERROR(IF(COUNTIF('Subgroup_Overrides'!$H$11:$H$100,"B|"&amp;$C43&amp;"|"&amp;$D43)=0,"",IF(AND(COUNTIF('Subgroup_Overrides'!$H$11:$H$100,"B|"&amp;$C43&amp;"|"&amp;$D43)=1,ISNUMBER(INDEX('Subgroup_Overrides'!$F$11:$F$100,MATCH("B|"&amp;$C43&amp;"|"&amp;$D43,'Subgroup_Overrides'!$H$11:$H$100,0))),NOT(ISBLANK(INDEX('Subgroup_Overrides'!$F$11:$F$100,MATCH("B|"&amp;$C43&amp;"|"&amp;$D43,'Subgroup_Overrides'!$H$11:$H$100,0)))),INDEX('Subgroup_Overrides'!$F$11:$F$100,MATCH("B|"&amp;$C43&amp;"|"&amp;$D43,'Subgroup_Overrides'!$H$11:$H$100,0))&gt;=-1,INDEX('Subgroup_Overrides'!$F$11:$F$100,MATCH("B|"&amp;$C43&amp;"|"&amp;$D43,'Subgroup_Overrides'!$H$11:$H$100,0))&lt;=1,LEN(TRIM(INDEX('Subgroup_Overrides'!$G$11:$G$100,MATCH("B|"&amp;$C43&amp;"|"&amp;$D43,'Subgroup_Overrides'!$H$11:$H$100,0))))&gt;0),INDEX('Subgroup_Overrides'!$F$11:$F$100,MATCH("B|"&amp;$C43&amp;"|"&amp;$D43,'Subgroup_Overrides'!$H$11:$H$100,0)),"INVALID_OVERRIDE")),"INVALID_OVERRIDE")</x:v>
      </x:c>
      <x:c r="D458" s="1407">
        <x:f>IFERROR(IF(_xlfn.ISFORMULA('Rights_Coverage_View'!K43),0,1),-1)</x:f>
        <x:v>0.0</x:v>
      </x:c>
    </x:row>
    <x:row r="459" ht="18" customHeight="1">
      <x:c r="A459" s="1407" t="str">
        <x:v>Rights_Coverage_View</x:v>
      </x:c>
      <x:c r="B459" s="1407" t="str">
        <x:v>L43</x:v>
      </x:c>
      <x:c r="C459" s="1407" t="str">
        <x:v>F:=TRIM(B43)</x:v>
      </x:c>
      <x:c r="D459" s="1407">
        <x:f>IFERROR(IF(_xlfn.ISFORMULA('Rights_Coverage_View'!L43),0,1),-1)</x:f>
        <x:v>0.0</x:v>
      </x:c>
    </x:row>
    <x:row r="460" ht="18" customHeight="1">
      <x:c r="A460" s="1407" t="str">
        <x:v>Rights_Coverage_View</x:v>
      </x:c>
      <x:c r="B460" s="1407" t="str">
        <x:v>M43</x:v>
      </x:c>
      <x:c r="C460" s="1407" t="str">
        <x:v>F:=IF(ISNUMBER($H43),$H43,"")</x:v>
      </x:c>
      <x:c r="D460" s="1407">
        <x:f>IFERROR(IF(_xlfn.ISFORMULA('Rights_Coverage_View'!M43),0,1),-1)</x:f>
        <x:v>0.0</x:v>
      </x:c>
    </x:row>
    <x:row r="461" ht="18" customHeight="1">
      <x:c r="A461" s="1407" t="str">
        <x:v>Rights_Coverage_View</x:v>
      </x:c>
      <x:c r="B461" s="1407" t="str">
        <x:v>N43</x:v>
      </x:c>
      <x:c r="C461" s="1407" t="str">
        <x:v>F:=IF(ISNUMBER($I43),$I43,"")</x:v>
      </x:c>
      <x:c r="D461" s="1407">
        <x:f>IFERROR(IF(_xlfn.ISFORMULA('Rights_Coverage_View'!N43),0,1),-1)</x:f>
        <x:v>0.0</x:v>
      </x:c>
    </x:row>
    <x:row r="462" ht="18" customHeight="1">
      <x:c r="A462" s="1407" t="str">
        <x:v>Rights_Coverage_View</x:v>
      </x:c>
      <x:c r="B462" s="1407" t="str">
        <x:v>O43</x:v>
      </x:c>
      <x:c r="C462" s="1407" t="str">
        <x:v>F:=IF(ISNUMBER($M43),$B43&amp;"|"&amp;ROUND($M43*1000000000000,0),"")</x:v>
      </x:c>
      <x:c r="D462" s="1407">
        <x:f>IFERROR(IF(_xlfn.ISFORMULA('Rights_Coverage_View'!O43),0,1),-1)</x:f>
        <x:v>0.0</x:v>
      </x:c>
    </x:row>
    <x:row r="463" ht="18" customHeight="1">
      <x:c r="A463" s="1407" t="str">
        <x:v>Rights_Coverage_View</x:v>
      </x:c>
      <x:c r="B463" s="1407" t="str">
        <x:v>P43</x:v>
      </x:c>
      <x:c r="C463" s="1407" t="str">
        <x:v>F:=IF(ISNUMBER($N43),$B43&amp;"|"&amp;ROUND($N43*1000000000000,0),"")</x:v>
      </x:c>
      <x:c r="D463" s="1407">
        <x:f>IFERROR(IF(_xlfn.ISFORMULA('Rights_Coverage_View'!P43),0,1),-1)</x:f>
        <x:v>0.0</x:v>
      </x:c>
    </x:row>
    <x:row r="464" ht="18" customHeight="1">
      <x:c r="A464" s="1407" t="str">
        <x:v>Rights_Coverage_View</x:v>
      </x:c>
      <x:c r="B464" s="1407" t="str">
        <x:v>F44</x:v>
      </x:c>
      <x:c r="C464" s="1407" t="str">
        <x:v>F:=INDEX(I_prop!$B$7:$H$13, MATCH($C44, I_prop!$A$7:$A$13,0), MATCH($D44, I_prop!$B$6:$H$6,0))</x:v>
      </x:c>
      <x:c r="D464" s="1407">
        <x:f>IFERROR(IF(_xlfn.ISFORMULA('Rights_Coverage_View'!F44),0,1),-1)</x:f>
        <x:v>0.0</x:v>
      </x:c>
    </x:row>
    <x:row r="465" ht="18" customHeight="1">
      <x:c r="A465" s="1407" t="str">
        <x:v>Rights_Coverage_View</x:v>
      </x:c>
      <x:c r="B465" s="1407" t="str">
        <x:v>G44</x:v>
      </x:c>
      <x:c r="C465" s="1407" t="str">
        <x:v>F:=INDEX(I_prop!$B$18:$H$24, MATCH($C44, I_prop!$A$18:$A$24,0), MATCH($D44, I_prop!$B$17:$H$17,0))</x:v>
      </x:c>
      <x:c r="D465" s="1407">
        <x:f>IFERROR(IF(_xlfn.ISFORMULA('Rights_Coverage_View'!G44),0,1),-1)</x:f>
        <x:v>0.0</x:v>
      </x:c>
    </x:row>
    <x:row r="466" ht="18" customHeight="1">
      <x:c r="A466" s="1407" t="str">
        <x:v>Rights_Coverage_View</x:v>
      </x:c>
      <x:c r="B466" s="1407" t="str">
        <x:v>H44</x:v>
      </x:c>
      <x:c r="C466" s="1407" t="str">
        <x:v>F:=IF(ISNUMBER($J44),$J44,IF($J44="INVALID_OVERRIDE","INVALID_OVERRIDE",IF($F44&lt;0,MAX(-1,'Subgroup_Overrides'!$B$7*$F44),$F44)))</x:v>
      </x:c>
      <x:c r="D466" s="1407">
        <x:f>IFERROR(IF(_xlfn.ISFORMULA('Rights_Coverage_View'!H44),0,1),-1)</x:f>
        <x:v>0.0</x:v>
      </x:c>
    </x:row>
    <x:row r="467" ht="18" customHeight="1">
      <x:c r="A467" s="1407" t="str">
        <x:v>Rights_Coverage_View</x:v>
      </x:c>
      <x:c r="B467" s="1407" t="str">
        <x:v>I44</x:v>
      </x:c>
      <x:c r="C467" s="1407" t="str">
        <x:v>F:=IF(ISNUMBER($K44),$K44,IF($K44="INVALID_OVERRIDE","INVALID_OVERRIDE",IF($G44&lt;0,MAX(-1,'Subgroup_Overrides'!$B$7*$G44),$G44)))</x:v>
      </x:c>
      <x:c r="D467" s="1407">
        <x:f>IFERROR(IF(_xlfn.ISFORMULA('Rights_Coverage_View'!I44),0,1),-1)</x:f>
        <x:v>0.0</x:v>
      </x:c>
    </x:row>
    <x:row r="468" ht="18" customHeight="1">
      <x:c r="A468" s="1407" t="str">
        <x:v>Rights_Coverage_View</x:v>
      </x:c>
      <x:c r="B468" s="1407" t="str">
        <x:v>J44</x:v>
      </x:c>
      <x:c r="C468" s="1407" t="str">
        <x:v>F:=IFERROR(IF(COUNTIF('Subgroup_Overrides'!$H$11:$H$100,"A|"&amp;$C44&amp;"|"&amp;$D44)=0,"",IF(AND(COUNTIF('Subgroup_Overrides'!$H$11:$H$100,"A|"&amp;$C44&amp;"|"&amp;$D44)=1,ISNUMBER(INDEX('Subgroup_Overrides'!$F$11:$F$100,MATCH("A|"&amp;$C44&amp;"|"&amp;$D44,'Subgroup_Overrides'!$H$11:$H$100,0))),NOT(ISBLANK(INDEX('Subgroup_Overrides'!$F$11:$F$100,MATCH("A|"&amp;$C44&amp;"|"&amp;$D44,'Subgroup_Overrides'!$H$11:$H$100,0)))),INDEX('Subgroup_Overrides'!$F$11:$F$100,MATCH("A|"&amp;$C44&amp;"|"&amp;$D44,'Subgroup_Overrides'!$H$11:$H$100,0))&gt;=-1,INDEX('Subgroup_Overrides'!$F$11:$F$100,MATCH("A|"&amp;$C44&amp;"|"&amp;$D44,'Subgroup_Overrides'!$H$11:$H$100,0))&lt;=1,LEN(TRIM(INDEX('Subgroup_Overrides'!$G$11:$G$100,MATCH("A|"&amp;$C44&amp;"|"&amp;$D44,'Subgroup_Overrides'!$H$11:$H$100,0))))&gt;0),INDEX('Subgroup_Overrides'!$F$11:$F$100,MATCH("A|"&amp;$C44&amp;"|"&amp;$D44,'Subgroup_Overrides'!$H$11:$H$100,0)),"INVALID_OVERRIDE")),"INVALID_OVERRIDE")</x:v>
      </x:c>
      <x:c r="D468" s="1407">
        <x:f>IFERROR(IF(_xlfn.ISFORMULA('Rights_Coverage_View'!J44),0,1),-1)</x:f>
        <x:v>0.0</x:v>
      </x:c>
    </x:row>
    <x:row r="469" ht="18" customHeight="1">
      <x:c r="A469" s="1407" t="str">
        <x:v>Rights_Coverage_View</x:v>
      </x:c>
      <x:c r="B469" s="1407" t="str">
        <x:v>K44</x:v>
      </x:c>
      <x:c r="C469" s="1407" t="str">
        <x:v>F:=IFERROR(IF(COUNTIF('Subgroup_Overrides'!$H$11:$H$100,"B|"&amp;$C44&amp;"|"&amp;$D44)=0,"",IF(AND(COUNTIF('Subgroup_Overrides'!$H$11:$H$100,"B|"&amp;$C44&amp;"|"&amp;$D44)=1,ISNUMBER(INDEX('Subgroup_Overrides'!$F$11:$F$100,MATCH("B|"&amp;$C44&amp;"|"&amp;$D44,'Subgroup_Overrides'!$H$11:$H$100,0))),NOT(ISBLANK(INDEX('Subgroup_Overrides'!$F$11:$F$100,MATCH("B|"&amp;$C44&amp;"|"&amp;$D44,'Subgroup_Overrides'!$H$11:$H$100,0)))),INDEX('Subgroup_Overrides'!$F$11:$F$100,MATCH("B|"&amp;$C44&amp;"|"&amp;$D44,'Subgroup_Overrides'!$H$11:$H$100,0))&gt;=-1,INDEX('Subgroup_Overrides'!$F$11:$F$100,MATCH("B|"&amp;$C44&amp;"|"&amp;$D44,'Subgroup_Overrides'!$H$11:$H$100,0))&lt;=1,LEN(TRIM(INDEX('Subgroup_Overrides'!$G$11:$G$100,MATCH("B|"&amp;$C44&amp;"|"&amp;$D44,'Subgroup_Overrides'!$H$11:$H$100,0))))&gt;0),INDEX('Subgroup_Overrides'!$F$11:$F$100,MATCH("B|"&amp;$C44&amp;"|"&amp;$D44,'Subgroup_Overrides'!$H$11:$H$100,0)),"INVALID_OVERRIDE")),"INVALID_OVERRIDE")</x:v>
      </x:c>
      <x:c r="D469" s="1407">
        <x:f>IFERROR(IF(_xlfn.ISFORMULA('Rights_Coverage_View'!K44),0,1),-1)</x:f>
        <x:v>0.0</x:v>
      </x:c>
    </x:row>
    <x:row r="470" ht="18" customHeight="1">
      <x:c r="A470" s="1407" t="str">
        <x:v>Rights_Coverage_View</x:v>
      </x:c>
      <x:c r="B470" s="1407" t="str">
        <x:v>L44</x:v>
      </x:c>
      <x:c r="C470" s="1407" t="str">
        <x:v>F:=TRIM(B44)</x:v>
      </x:c>
      <x:c r="D470" s="1407">
        <x:f>IFERROR(IF(_xlfn.ISFORMULA('Rights_Coverage_View'!L44),0,1),-1)</x:f>
        <x:v>0.0</x:v>
      </x:c>
    </x:row>
    <x:row r="471" ht="18" customHeight="1">
      <x:c r="A471" s="1407" t="str">
        <x:v>Rights_Coverage_View</x:v>
      </x:c>
      <x:c r="B471" s="1407" t="str">
        <x:v>M44</x:v>
      </x:c>
      <x:c r="C471" s="1407" t="str">
        <x:v>F:=IF(ISNUMBER($H44),$H44,"")</x:v>
      </x:c>
      <x:c r="D471" s="1407">
        <x:f>IFERROR(IF(_xlfn.ISFORMULA('Rights_Coverage_View'!M44),0,1),-1)</x:f>
        <x:v>0.0</x:v>
      </x:c>
    </x:row>
    <x:row r="472" ht="18" customHeight="1">
      <x:c r="A472" s="1407" t="str">
        <x:v>Rights_Coverage_View</x:v>
      </x:c>
      <x:c r="B472" s="1407" t="str">
        <x:v>N44</x:v>
      </x:c>
      <x:c r="C472" s="1407" t="str">
        <x:v>F:=IF(ISNUMBER($I44),$I44,"")</x:v>
      </x:c>
      <x:c r="D472" s="1407">
        <x:f>IFERROR(IF(_xlfn.ISFORMULA('Rights_Coverage_View'!N44),0,1),-1)</x:f>
        <x:v>0.0</x:v>
      </x:c>
    </x:row>
    <x:row r="473" ht="18" customHeight="1">
      <x:c r="A473" s="1407" t="str">
        <x:v>Rights_Coverage_View</x:v>
      </x:c>
      <x:c r="B473" s="1407" t="str">
        <x:v>O44</x:v>
      </x:c>
      <x:c r="C473" s="1407" t="str">
        <x:v>F:=IF(ISNUMBER($M44),$B44&amp;"|"&amp;ROUND($M44*1000000000000,0),"")</x:v>
      </x:c>
      <x:c r="D473" s="1407">
        <x:f>IFERROR(IF(_xlfn.ISFORMULA('Rights_Coverage_View'!O44),0,1),-1)</x:f>
        <x:v>0.0</x:v>
      </x:c>
    </x:row>
    <x:row r="474" ht="18" customHeight="1">
      <x:c r="A474" s="1407" t="str">
        <x:v>Rights_Coverage_View</x:v>
      </x:c>
      <x:c r="B474" s="1407" t="str">
        <x:v>P44</x:v>
      </x:c>
      <x:c r="C474" s="1407" t="str">
        <x:v>F:=IF(ISNUMBER($N44),$B44&amp;"|"&amp;ROUND($N44*1000000000000,0),"")</x:v>
      </x:c>
      <x:c r="D474" s="1407">
        <x:f>IFERROR(IF(_xlfn.ISFORMULA('Rights_Coverage_View'!P44),0,1),-1)</x:f>
        <x:v>0.0</x:v>
      </x:c>
    </x:row>
    <x:row r="475" ht="18" customHeight="1">
      <x:c r="A475" s="1407" t="str">
        <x:v>Rights_Coverage_View</x:v>
      </x:c>
      <x:c r="B475" s="1407" t="str">
        <x:v>F45</x:v>
      </x:c>
      <x:c r="C475" s="1407" t="str">
        <x:v>F:=INDEX(I_prop!$B$7:$H$13, MATCH($C45, I_prop!$A$7:$A$13,0), MATCH($D45, I_prop!$B$6:$H$6,0))</x:v>
      </x:c>
      <x:c r="D475" s="1407">
        <x:f>IFERROR(IF(_xlfn.ISFORMULA('Rights_Coverage_View'!F45),0,1),-1)</x:f>
        <x:v>0.0</x:v>
      </x:c>
    </x:row>
    <x:row r="476" ht="18" customHeight="1">
      <x:c r="A476" s="1407" t="str">
        <x:v>Rights_Coverage_View</x:v>
      </x:c>
      <x:c r="B476" s="1407" t="str">
        <x:v>G45</x:v>
      </x:c>
      <x:c r="C476" s="1407" t="str">
        <x:v>F:=INDEX(I_prop!$B$18:$H$24, MATCH($C45, I_prop!$A$18:$A$24,0), MATCH($D45, I_prop!$B$17:$H$17,0))</x:v>
      </x:c>
      <x:c r="D476" s="1407">
        <x:f>IFERROR(IF(_xlfn.ISFORMULA('Rights_Coverage_View'!G45),0,1),-1)</x:f>
        <x:v>0.0</x:v>
      </x:c>
    </x:row>
    <x:row r="477" ht="18" customHeight="1">
      <x:c r="A477" s="1407" t="str">
        <x:v>Rights_Coverage_View</x:v>
      </x:c>
      <x:c r="B477" s="1407" t="str">
        <x:v>H45</x:v>
      </x:c>
      <x:c r="C477" s="1407" t="str">
        <x:v>F:=IF(ISNUMBER($J45),$J45,IF($J45="INVALID_OVERRIDE","INVALID_OVERRIDE",IF($F45&lt;0,MAX(-1,'Subgroup_Overrides'!$B$7*$F45),$F45)))</x:v>
      </x:c>
      <x:c r="D477" s="1407">
        <x:f>IFERROR(IF(_xlfn.ISFORMULA('Rights_Coverage_View'!H45),0,1),-1)</x:f>
        <x:v>0.0</x:v>
      </x:c>
    </x:row>
    <x:row r="478" ht="18" customHeight="1">
      <x:c r="A478" s="1407" t="str">
        <x:v>Rights_Coverage_View</x:v>
      </x:c>
      <x:c r="B478" s="1407" t="str">
        <x:v>I45</x:v>
      </x:c>
      <x:c r="C478" s="1407" t="str">
        <x:v>F:=IF(ISNUMBER($K45),$K45,IF($K45="INVALID_OVERRIDE","INVALID_OVERRIDE",IF($G45&lt;0,MAX(-1,'Subgroup_Overrides'!$B$7*$G45),$G45)))</x:v>
      </x:c>
      <x:c r="D478" s="1407">
        <x:f>IFERROR(IF(_xlfn.ISFORMULA('Rights_Coverage_View'!I45),0,1),-1)</x:f>
        <x:v>0.0</x:v>
      </x:c>
    </x:row>
    <x:row r="479" ht="18" customHeight="1">
      <x:c r="A479" s="1407" t="str">
        <x:v>Rights_Coverage_View</x:v>
      </x:c>
      <x:c r="B479" s="1407" t="str">
        <x:v>J45</x:v>
      </x:c>
      <x:c r="C479" s="1407" t="str">
        <x:v>F:=IFERROR(IF(COUNTIF('Subgroup_Overrides'!$H$11:$H$100,"A|"&amp;$C45&amp;"|"&amp;$D45)=0,"",IF(AND(COUNTIF('Subgroup_Overrides'!$H$11:$H$100,"A|"&amp;$C45&amp;"|"&amp;$D45)=1,ISNUMBER(INDEX('Subgroup_Overrides'!$F$11:$F$100,MATCH("A|"&amp;$C45&amp;"|"&amp;$D45,'Subgroup_Overrides'!$H$11:$H$100,0))),NOT(ISBLANK(INDEX('Subgroup_Overrides'!$F$11:$F$100,MATCH("A|"&amp;$C45&amp;"|"&amp;$D45,'Subgroup_Overrides'!$H$11:$H$100,0)))),INDEX('Subgroup_Overrides'!$F$11:$F$100,MATCH("A|"&amp;$C45&amp;"|"&amp;$D45,'Subgroup_Overrides'!$H$11:$H$100,0))&gt;=-1,INDEX('Subgroup_Overrides'!$F$11:$F$100,MATCH("A|"&amp;$C45&amp;"|"&amp;$D45,'Subgroup_Overrides'!$H$11:$H$100,0))&lt;=1,LEN(TRIM(INDEX('Subgroup_Overrides'!$G$11:$G$100,MATCH("A|"&amp;$C45&amp;"|"&amp;$D45,'Subgroup_Overrides'!$H$11:$H$100,0))))&gt;0),INDEX('Subgroup_Overrides'!$F$11:$F$100,MATCH("A|"&amp;$C45&amp;"|"&amp;$D45,'Subgroup_Overrides'!$H$11:$H$100,0)),"INVALID_OVERRIDE")),"INVALID_OVERRIDE")</x:v>
      </x:c>
      <x:c r="D479" s="1407">
        <x:f>IFERROR(IF(_xlfn.ISFORMULA('Rights_Coverage_View'!J45),0,1),-1)</x:f>
        <x:v>0.0</x:v>
      </x:c>
    </x:row>
    <x:row r="480" ht="18" customHeight="1">
      <x:c r="A480" s="1407" t="str">
        <x:v>Rights_Coverage_View</x:v>
      </x:c>
      <x:c r="B480" s="1407" t="str">
        <x:v>K45</x:v>
      </x:c>
      <x:c r="C480" s="1407" t="str">
        <x:v>F:=IFERROR(IF(COUNTIF('Subgroup_Overrides'!$H$11:$H$100,"B|"&amp;$C45&amp;"|"&amp;$D45)=0,"",IF(AND(COUNTIF('Subgroup_Overrides'!$H$11:$H$100,"B|"&amp;$C45&amp;"|"&amp;$D45)=1,ISNUMBER(INDEX('Subgroup_Overrides'!$F$11:$F$100,MATCH("B|"&amp;$C45&amp;"|"&amp;$D45,'Subgroup_Overrides'!$H$11:$H$100,0))),NOT(ISBLANK(INDEX('Subgroup_Overrides'!$F$11:$F$100,MATCH("B|"&amp;$C45&amp;"|"&amp;$D45,'Subgroup_Overrides'!$H$11:$H$100,0)))),INDEX('Subgroup_Overrides'!$F$11:$F$100,MATCH("B|"&amp;$C45&amp;"|"&amp;$D45,'Subgroup_Overrides'!$H$11:$H$100,0))&gt;=-1,INDEX('Subgroup_Overrides'!$F$11:$F$100,MATCH("B|"&amp;$C45&amp;"|"&amp;$D45,'Subgroup_Overrides'!$H$11:$H$100,0))&lt;=1,LEN(TRIM(INDEX('Subgroup_Overrides'!$G$11:$G$100,MATCH("B|"&amp;$C45&amp;"|"&amp;$D45,'Subgroup_Overrides'!$H$11:$H$100,0))))&gt;0),INDEX('Subgroup_Overrides'!$F$11:$F$100,MATCH("B|"&amp;$C45&amp;"|"&amp;$D45,'Subgroup_Overrides'!$H$11:$H$100,0)),"INVALID_OVERRIDE")),"INVALID_OVERRIDE")</x:v>
      </x:c>
      <x:c r="D480" s="1407">
        <x:f>IFERROR(IF(_xlfn.ISFORMULA('Rights_Coverage_View'!K45),0,1),-1)</x:f>
        <x:v>0.0</x:v>
      </x:c>
    </x:row>
    <x:row r="481" ht="18" customHeight="1">
      <x:c r="A481" s="1407" t="str">
        <x:v>Rights_Coverage_View</x:v>
      </x:c>
      <x:c r="B481" s="1407" t="str">
        <x:v>L45</x:v>
      </x:c>
      <x:c r="C481" s="1407" t="str">
        <x:v>F:=TRIM(B45)</x:v>
      </x:c>
      <x:c r="D481" s="1407">
        <x:f>IFERROR(IF(_xlfn.ISFORMULA('Rights_Coverage_View'!L45),0,1),-1)</x:f>
        <x:v>0.0</x:v>
      </x:c>
    </x:row>
    <x:row r="482" ht="18" customHeight="1">
      <x:c r="A482" s="1407" t="str">
        <x:v>Rights_Coverage_View</x:v>
      </x:c>
      <x:c r="B482" s="1407" t="str">
        <x:v>M45</x:v>
      </x:c>
      <x:c r="C482" s="1407" t="str">
        <x:v>F:=IF(ISNUMBER($H45),$H45,"")</x:v>
      </x:c>
      <x:c r="D482" s="1407">
        <x:f>IFERROR(IF(_xlfn.ISFORMULA('Rights_Coverage_View'!M45),0,1),-1)</x:f>
        <x:v>0.0</x:v>
      </x:c>
    </x:row>
    <x:row r="483" ht="18" customHeight="1">
      <x:c r="A483" s="1407" t="str">
        <x:v>Rights_Coverage_View</x:v>
      </x:c>
      <x:c r="B483" s="1407" t="str">
        <x:v>N45</x:v>
      </x:c>
      <x:c r="C483" s="1407" t="str">
        <x:v>F:=IF(ISNUMBER($I45),$I45,"")</x:v>
      </x:c>
      <x:c r="D483" s="1407">
        <x:f>IFERROR(IF(_xlfn.ISFORMULA('Rights_Coverage_View'!N45),0,1),-1)</x:f>
        <x:v>0.0</x:v>
      </x:c>
    </x:row>
    <x:row r="484" ht="18" customHeight="1">
      <x:c r="A484" s="1407" t="str">
        <x:v>Rights_Coverage_View</x:v>
      </x:c>
      <x:c r="B484" s="1407" t="str">
        <x:v>O45</x:v>
      </x:c>
      <x:c r="C484" s="1407" t="str">
        <x:v>F:=IF(ISNUMBER($M45),$B45&amp;"|"&amp;ROUND($M45*1000000000000,0),"")</x:v>
      </x:c>
      <x:c r="D484" s="1407">
        <x:f>IFERROR(IF(_xlfn.ISFORMULA('Rights_Coverage_View'!O45),0,1),-1)</x:f>
        <x:v>0.0</x:v>
      </x:c>
    </x:row>
    <x:row r="485" ht="18" customHeight="1">
      <x:c r="A485" s="1407" t="str">
        <x:v>Rights_Coverage_View</x:v>
      </x:c>
      <x:c r="B485" s="1407" t="str">
        <x:v>P45</x:v>
      </x:c>
      <x:c r="C485" s="1407" t="str">
        <x:v>F:=IF(ISNUMBER($N45),$B45&amp;"|"&amp;ROUND($N45*1000000000000,0),"")</x:v>
      </x:c>
      <x:c r="D485" s="1407">
        <x:f>IFERROR(IF(_xlfn.ISFORMULA('Rights_Coverage_View'!P45),0,1),-1)</x:f>
        <x:v>0.0</x:v>
      </x:c>
    </x:row>
    <x:row r="486" ht="18" customHeight="1">
      <x:c r="A486" s="1407" t="str">
        <x:v>Rights_Coverage_View</x:v>
      </x:c>
      <x:c r="B486" s="1407" t="str">
        <x:v>F46</x:v>
      </x:c>
      <x:c r="C486" s="1407" t="str">
        <x:v>F:=INDEX(I_prop!$B$7:$H$13, MATCH($C46, I_prop!$A$7:$A$13,0), MATCH($D46, I_prop!$B$6:$H$6,0))</x:v>
      </x:c>
      <x:c r="D486" s="1407">
        <x:f>IFERROR(IF(_xlfn.ISFORMULA('Rights_Coverage_View'!F46),0,1),-1)</x:f>
        <x:v>0.0</x:v>
      </x:c>
    </x:row>
    <x:row r="487" ht="18" customHeight="1">
      <x:c r="A487" s="1407" t="str">
        <x:v>Rights_Coverage_View</x:v>
      </x:c>
      <x:c r="B487" s="1407" t="str">
        <x:v>G46</x:v>
      </x:c>
      <x:c r="C487" s="1407" t="str">
        <x:v>F:=INDEX(I_prop!$B$18:$H$24, MATCH($C46, I_prop!$A$18:$A$24,0), MATCH($D46, I_prop!$B$17:$H$17,0))</x:v>
      </x:c>
      <x:c r="D487" s="1407">
        <x:f>IFERROR(IF(_xlfn.ISFORMULA('Rights_Coverage_View'!G46),0,1),-1)</x:f>
        <x:v>0.0</x:v>
      </x:c>
    </x:row>
    <x:row r="488" ht="18" customHeight="1">
      <x:c r="A488" s="1407" t="str">
        <x:v>Rights_Coverage_View</x:v>
      </x:c>
      <x:c r="B488" s="1407" t="str">
        <x:v>H46</x:v>
      </x:c>
      <x:c r="C488" s="1407" t="str">
        <x:v>F:=IF(ISNUMBER($J46),$J46,IF($J46="INVALID_OVERRIDE","INVALID_OVERRIDE",IF($F46&lt;0,MAX(-1,'Subgroup_Overrides'!$B$7*$F46),$F46)))</x:v>
      </x:c>
      <x:c r="D488" s="1407">
        <x:f>IFERROR(IF(_xlfn.ISFORMULA('Rights_Coverage_View'!H46),0,1),-1)</x:f>
        <x:v>0.0</x:v>
      </x:c>
    </x:row>
    <x:row r="489" ht="18" customHeight="1">
      <x:c r="A489" s="1407" t="str">
        <x:v>Rights_Coverage_View</x:v>
      </x:c>
      <x:c r="B489" s="1407" t="str">
        <x:v>I46</x:v>
      </x:c>
      <x:c r="C489" s="1407" t="str">
        <x:v>F:=IF(ISNUMBER($K46),$K46,IF($K46="INVALID_OVERRIDE","INVALID_OVERRIDE",IF($G46&lt;0,MAX(-1,'Subgroup_Overrides'!$B$7*$G46),$G46)))</x:v>
      </x:c>
      <x:c r="D489" s="1407">
        <x:f>IFERROR(IF(_xlfn.ISFORMULA('Rights_Coverage_View'!I46),0,1),-1)</x:f>
        <x:v>0.0</x:v>
      </x:c>
    </x:row>
    <x:row r="490" ht="18" customHeight="1">
      <x:c r="A490" s="1407" t="str">
        <x:v>Rights_Coverage_View</x:v>
      </x:c>
      <x:c r="B490" s="1407" t="str">
        <x:v>J46</x:v>
      </x:c>
      <x:c r="C490" s="1407" t="str">
        <x:v>F:=IFERROR(IF(COUNTIF('Subgroup_Overrides'!$H$11:$H$100,"A|"&amp;$C46&amp;"|"&amp;$D46)=0,"",IF(AND(COUNTIF('Subgroup_Overrides'!$H$11:$H$100,"A|"&amp;$C46&amp;"|"&amp;$D46)=1,ISNUMBER(INDEX('Subgroup_Overrides'!$F$11:$F$100,MATCH("A|"&amp;$C46&amp;"|"&amp;$D46,'Subgroup_Overrides'!$H$11:$H$100,0))),NOT(ISBLANK(INDEX('Subgroup_Overrides'!$F$11:$F$100,MATCH("A|"&amp;$C46&amp;"|"&amp;$D46,'Subgroup_Overrides'!$H$11:$H$100,0)))),INDEX('Subgroup_Overrides'!$F$11:$F$100,MATCH("A|"&amp;$C46&amp;"|"&amp;$D46,'Subgroup_Overrides'!$H$11:$H$100,0))&gt;=-1,INDEX('Subgroup_Overrides'!$F$11:$F$100,MATCH("A|"&amp;$C46&amp;"|"&amp;$D46,'Subgroup_Overrides'!$H$11:$H$100,0))&lt;=1,LEN(TRIM(INDEX('Subgroup_Overrides'!$G$11:$G$100,MATCH("A|"&amp;$C46&amp;"|"&amp;$D46,'Subgroup_Overrides'!$H$11:$H$100,0))))&gt;0),INDEX('Subgroup_Overrides'!$F$11:$F$100,MATCH("A|"&amp;$C46&amp;"|"&amp;$D46,'Subgroup_Overrides'!$H$11:$H$100,0)),"INVALID_OVERRIDE")),"INVALID_OVERRIDE")</x:v>
      </x:c>
      <x:c r="D490" s="1407">
        <x:f>IFERROR(IF(_xlfn.ISFORMULA('Rights_Coverage_View'!J46),0,1),-1)</x:f>
        <x:v>0.0</x:v>
      </x:c>
    </x:row>
    <x:row r="491" ht="18" customHeight="1">
      <x:c r="A491" s="1407" t="str">
        <x:v>Rights_Coverage_View</x:v>
      </x:c>
      <x:c r="B491" s="1407" t="str">
        <x:v>K46</x:v>
      </x:c>
      <x:c r="C491" s="1407" t="str">
        <x:v>F:=IFERROR(IF(COUNTIF('Subgroup_Overrides'!$H$11:$H$100,"B|"&amp;$C46&amp;"|"&amp;$D46)=0,"",IF(AND(COUNTIF('Subgroup_Overrides'!$H$11:$H$100,"B|"&amp;$C46&amp;"|"&amp;$D46)=1,ISNUMBER(INDEX('Subgroup_Overrides'!$F$11:$F$100,MATCH("B|"&amp;$C46&amp;"|"&amp;$D46,'Subgroup_Overrides'!$H$11:$H$100,0))),NOT(ISBLANK(INDEX('Subgroup_Overrides'!$F$11:$F$100,MATCH("B|"&amp;$C46&amp;"|"&amp;$D46,'Subgroup_Overrides'!$H$11:$H$100,0)))),INDEX('Subgroup_Overrides'!$F$11:$F$100,MATCH("B|"&amp;$C46&amp;"|"&amp;$D46,'Subgroup_Overrides'!$H$11:$H$100,0))&gt;=-1,INDEX('Subgroup_Overrides'!$F$11:$F$100,MATCH("B|"&amp;$C46&amp;"|"&amp;$D46,'Subgroup_Overrides'!$H$11:$H$100,0))&lt;=1,LEN(TRIM(INDEX('Subgroup_Overrides'!$G$11:$G$100,MATCH("B|"&amp;$C46&amp;"|"&amp;$D46,'Subgroup_Overrides'!$H$11:$H$100,0))))&gt;0),INDEX('Subgroup_Overrides'!$F$11:$F$100,MATCH("B|"&amp;$C46&amp;"|"&amp;$D46,'Subgroup_Overrides'!$H$11:$H$100,0)),"INVALID_OVERRIDE")),"INVALID_OVERRIDE")</x:v>
      </x:c>
      <x:c r="D491" s="1407">
        <x:f>IFERROR(IF(_xlfn.ISFORMULA('Rights_Coverage_View'!K46),0,1),-1)</x:f>
        <x:v>0.0</x:v>
      </x:c>
    </x:row>
    <x:row r="492" ht="18" customHeight="1">
      <x:c r="A492" s="1407" t="str">
        <x:v>Rights_Coverage_View</x:v>
      </x:c>
      <x:c r="B492" s="1407" t="str">
        <x:v>L46</x:v>
      </x:c>
      <x:c r="C492" s="1407" t="str">
        <x:v>F:=TRIM(B46)</x:v>
      </x:c>
      <x:c r="D492" s="1407">
        <x:f>IFERROR(IF(_xlfn.ISFORMULA('Rights_Coverage_View'!L46),0,1),-1)</x:f>
        <x:v>0.0</x:v>
      </x:c>
    </x:row>
    <x:row r="493" ht="18" customHeight="1">
      <x:c r="A493" s="1407" t="str">
        <x:v>Rights_Coverage_View</x:v>
      </x:c>
      <x:c r="B493" s="1407" t="str">
        <x:v>M46</x:v>
      </x:c>
      <x:c r="C493" s="1407" t="str">
        <x:v>F:=IF(ISNUMBER($H46),$H46,"")</x:v>
      </x:c>
      <x:c r="D493" s="1407">
        <x:f>IFERROR(IF(_xlfn.ISFORMULA('Rights_Coverage_View'!M46),0,1),-1)</x:f>
        <x:v>0.0</x:v>
      </x:c>
    </x:row>
    <x:row r="494" ht="18" customHeight="1">
      <x:c r="A494" s="1407" t="str">
        <x:v>Rights_Coverage_View</x:v>
      </x:c>
      <x:c r="B494" s="1407" t="str">
        <x:v>N46</x:v>
      </x:c>
      <x:c r="C494" s="1407" t="str">
        <x:v>F:=IF(ISNUMBER($I46),$I46,"")</x:v>
      </x:c>
      <x:c r="D494" s="1407">
        <x:f>IFERROR(IF(_xlfn.ISFORMULA('Rights_Coverage_View'!N46),0,1),-1)</x:f>
        <x:v>0.0</x:v>
      </x:c>
    </x:row>
    <x:row r="495" ht="18" customHeight="1">
      <x:c r="A495" s="1407" t="str">
        <x:v>Rights_Coverage_View</x:v>
      </x:c>
      <x:c r="B495" s="1407" t="str">
        <x:v>O46</x:v>
      </x:c>
      <x:c r="C495" s="1407" t="str">
        <x:v>F:=IF(ISNUMBER($M46),$B46&amp;"|"&amp;ROUND($M46*1000000000000,0),"")</x:v>
      </x:c>
      <x:c r="D495" s="1407">
        <x:f>IFERROR(IF(_xlfn.ISFORMULA('Rights_Coverage_View'!O46),0,1),-1)</x:f>
        <x:v>0.0</x:v>
      </x:c>
    </x:row>
    <x:row r="496" ht="18" customHeight="1">
      <x:c r="A496" s="1407" t="str">
        <x:v>Rights_Coverage_View</x:v>
      </x:c>
      <x:c r="B496" s="1407" t="str">
        <x:v>P46</x:v>
      </x:c>
      <x:c r="C496" s="1407" t="str">
        <x:v>F:=IF(ISNUMBER($N46),$B46&amp;"|"&amp;ROUND($N46*1000000000000,0),"")</x:v>
      </x:c>
      <x:c r="D496" s="1407">
        <x:f>IFERROR(IF(_xlfn.ISFORMULA('Rights_Coverage_View'!P46),0,1),-1)</x:f>
        <x:v>0.0</x:v>
      </x:c>
    </x:row>
    <x:row r="497" ht="18" customHeight="1">
      <x:c r="A497" s="1407" t="str">
        <x:v>Rights_Coverage_View</x:v>
      </x:c>
      <x:c r="B497" s="1407" t="str">
        <x:v>F47</x:v>
      </x:c>
      <x:c r="C497" s="1407" t="str">
        <x:v>F:=INDEX(I_prop!$B$7:$H$13, MATCH($C47, I_prop!$A$7:$A$13,0), MATCH($D47, I_prop!$B$6:$H$6,0))</x:v>
      </x:c>
      <x:c r="D497" s="1407">
        <x:f>IFERROR(IF(_xlfn.ISFORMULA('Rights_Coverage_View'!F47),0,1),-1)</x:f>
        <x:v>0.0</x:v>
      </x:c>
    </x:row>
    <x:row r="498" ht="18" customHeight="1">
      <x:c r="A498" s="1407" t="str">
        <x:v>Rights_Coverage_View</x:v>
      </x:c>
      <x:c r="B498" s="1407" t="str">
        <x:v>G47</x:v>
      </x:c>
      <x:c r="C498" s="1407" t="str">
        <x:v>F:=INDEX(I_prop!$B$18:$H$24, MATCH($C47, I_prop!$A$18:$A$24,0), MATCH($D47, I_prop!$B$17:$H$17,0))</x:v>
      </x:c>
      <x:c r="D498" s="1407">
        <x:f>IFERROR(IF(_xlfn.ISFORMULA('Rights_Coverage_View'!G47),0,1),-1)</x:f>
        <x:v>0.0</x:v>
      </x:c>
    </x:row>
    <x:row r="499" ht="18" customHeight="1">
      <x:c r="A499" s="1407" t="str">
        <x:v>Rights_Coverage_View</x:v>
      </x:c>
      <x:c r="B499" s="1407" t="str">
        <x:v>H47</x:v>
      </x:c>
      <x:c r="C499" s="1407" t="str">
        <x:v>F:=IF(ISNUMBER($J47),$J47,IF($J47="INVALID_OVERRIDE","INVALID_OVERRIDE",IF($F47&lt;0,MAX(-1,'Subgroup_Overrides'!$B$7*$F47),$F47)))</x:v>
      </x:c>
      <x:c r="D499" s="1407">
        <x:f>IFERROR(IF(_xlfn.ISFORMULA('Rights_Coverage_View'!H47),0,1),-1)</x:f>
        <x:v>0.0</x:v>
      </x:c>
    </x:row>
    <x:row r="500" ht="18" customHeight="1">
      <x:c r="A500" s="1407" t="str">
        <x:v>Rights_Coverage_View</x:v>
      </x:c>
      <x:c r="B500" s="1407" t="str">
        <x:v>I47</x:v>
      </x:c>
      <x:c r="C500" s="1407" t="str">
        <x:v>F:=IF(ISNUMBER($K47),$K47,IF($K47="INVALID_OVERRIDE","INVALID_OVERRIDE",IF($G47&lt;0,MAX(-1,'Subgroup_Overrides'!$B$7*$G47),$G47)))</x:v>
      </x:c>
      <x:c r="D500" s="1407">
        <x:f>IFERROR(IF(_xlfn.ISFORMULA('Rights_Coverage_View'!I47),0,1),-1)</x:f>
        <x:v>0.0</x:v>
      </x:c>
    </x:row>
    <x:row r="501" ht="18" customHeight="1">
      <x:c r="A501" s="1407" t="str">
        <x:v>Rights_Coverage_View</x:v>
      </x:c>
      <x:c r="B501" s="1407" t="str">
        <x:v>J47</x:v>
      </x:c>
      <x:c r="C501" s="1407" t="str">
        <x:v>F:=IFERROR(IF(COUNTIF('Subgroup_Overrides'!$H$11:$H$100,"A|"&amp;$C47&amp;"|"&amp;$D47)=0,"",IF(AND(COUNTIF('Subgroup_Overrides'!$H$11:$H$100,"A|"&amp;$C47&amp;"|"&amp;$D47)=1,ISNUMBER(INDEX('Subgroup_Overrides'!$F$11:$F$100,MATCH("A|"&amp;$C47&amp;"|"&amp;$D47,'Subgroup_Overrides'!$H$11:$H$100,0))),NOT(ISBLANK(INDEX('Subgroup_Overrides'!$F$11:$F$100,MATCH("A|"&amp;$C47&amp;"|"&amp;$D47,'Subgroup_Overrides'!$H$11:$H$100,0)))),INDEX('Subgroup_Overrides'!$F$11:$F$100,MATCH("A|"&amp;$C47&amp;"|"&amp;$D47,'Subgroup_Overrides'!$H$11:$H$100,0))&gt;=-1,INDEX('Subgroup_Overrides'!$F$11:$F$100,MATCH("A|"&amp;$C47&amp;"|"&amp;$D47,'Subgroup_Overrides'!$H$11:$H$100,0))&lt;=1,LEN(TRIM(INDEX('Subgroup_Overrides'!$G$11:$G$100,MATCH("A|"&amp;$C47&amp;"|"&amp;$D47,'Subgroup_Overrides'!$H$11:$H$100,0))))&gt;0),INDEX('Subgroup_Overrides'!$F$11:$F$100,MATCH("A|"&amp;$C47&amp;"|"&amp;$D47,'Subgroup_Overrides'!$H$11:$H$100,0)),"INVALID_OVERRIDE")),"INVALID_OVERRIDE")</x:v>
      </x:c>
      <x:c r="D501" s="1407">
        <x:f>IFERROR(IF(_xlfn.ISFORMULA('Rights_Coverage_View'!J47),0,1),-1)</x:f>
        <x:v>0.0</x:v>
      </x:c>
    </x:row>
    <x:row r="502" ht="18" customHeight="1">
      <x:c r="A502" s="1407" t="str">
        <x:v>Rights_Coverage_View</x:v>
      </x:c>
      <x:c r="B502" s="1407" t="str">
        <x:v>K47</x:v>
      </x:c>
      <x:c r="C502" s="1407" t="str">
        <x:v>F:=IFERROR(IF(COUNTIF('Subgroup_Overrides'!$H$11:$H$100,"B|"&amp;$C47&amp;"|"&amp;$D47)=0,"",IF(AND(COUNTIF('Subgroup_Overrides'!$H$11:$H$100,"B|"&amp;$C47&amp;"|"&amp;$D47)=1,ISNUMBER(INDEX('Subgroup_Overrides'!$F$11:$F$100,MATCH("B|"&amp;$C47&amp;"|"&amp;$D47,'Subgroup_Overrides'!$H$11:$H$100,0))),NOT(ISBLANK(INDEX('Subgroup_Overrides'!$F$11:$F$100,MATCH("B|"&amp;$C47&amp;"|"&amp;$D47,'Subgroup_Overrides'!$H$11:$H$100,0)))),INDEX('Subgroup_Overrides'!$F$11:$F$100,MATCH("B|"&amp;$C47&amp;"|"&amp;$D47,'Subgroup_Overrides'!$H$11:$H$100,0))&gt;=-1,INDEX('Subgroup_Overrides'!$F$11:$F$100,MATCH("B|"&amp;$C47&amp;"|"&amp;$D47,'Subgroup_Overrides'!$H$11:$H$100,0))&lt;=1,LEN(TRIM(INDEX('Subgroup_Overrides'!$G$11:$G$100,MATCH("B|"&amp;$C47&amp;"|"&amp;$D47,'Subgroup_Overrides'!$H$11:$H$100,0))))&gt;0),INDEX('Subgroup_Overrides'!$F$11:$F$100,MATCH("B|"&amp;$C47&amp;"|"&amp;$D47,'Subgroup_Overrides'!$H$11:$H$100,0)),"INVALID_OVERRIDE")),"INVALID_OVERRIDE")</x:v>
      </x:c>
      <x:c r="D502" s="1407">
        <x:f>IFERROR(IF(_xlfn.ISFORMULA('Rights_Coverage_View'!K47),0,1),-1)</x:f>
        <x:v>0.0</x:v>
      </x:c>
    </x:row>
    <x:row r="503" ht="18" customHeight="1">
      <x:c r="A503" s="1407" t="str">
        <x:v>Rights_Coverage_View</x:v>
      </x:c>
      <x:c r="B503" s="1407" t="str">
        <x:v>L47</x:v>
      </x:c>
      <x:c r="C503" s="1407" t="str">
        <x:v>F:=TRIM(B47)</x:v>
      </x:c>
      <x:c r="D503" s="1407">
        <x:f>IFERROR(IF(_xlfn.ISFORMULA('Rights_Coverage_View'!L47),0,1),-1)</x:f>
        <x:v>0.0</x:v>
      </x:c>
    </x:row>
    <x:row r="504" ht="18" customHeight="1">
      <x:c r="A504" s="1407" t="str">
        <x:v>Rights_Coverage_View</x:v>
      </x:c>
      <x:c r="B504" s="1407" t="str">
        <x:v>M47</x:v>
      </x:c>
      <x:c r="C504" s="1407" t="str">
        <x:v>F:=IF(ISNUMBER($H47),$H47,"")</x:v>
      </x:c>
      <x:c r="D504" s="1407">
        <x:f>IFERROR(IF(_xlfn.ISFORMULA('Rights_Coverage_View'!M47),0,1),-1)</x:f>
        <x:v>0.0</x:v>
      </x:c>
    </x:row>
    <x:row r="505" ht="18" customHeight="1">
      <x:c r="A505" s="1407" t="str">
        <x:v>Rights_Coverage_View</x:v>
      </x:c>
      <x:c r="B505" s="1407" t="str">
        <x:v>N47</x:v>
      </x:c>
      <x:c r="C505" s="1407" t="str">
        <x:v>F:=IF(ISNUMBER($I47),$I47,"")</x:v>
      </x:c>
      <x:c r="D505" s="1407">
        <x:f>IFERROR(IF(_xlfn.ISFORMULA('Rights_Coverage_View'!N47),0,1),-1)</x:f>
        <x:v>0.0</x:v>
      </x:c>
    </x:row>
    <x:row r="506" ht="18" customHeight="1">
      <x:c r="A506" s="1407" t="str">
        <x:v>Rights_Coverage_View</x:v>
      </x:c>
      <x:c r="B506" s="1407" t="str">
        <x:v>O47</x:v>
      </x:c>
      <x:c r="C506" s="1407" t="str">
        <x:v>F:=IF(ISNUMBER($M47),$B47&amp;"|"&amp;ROUND($M47*1000000000000,0),"")</x:v>
      </x:c>
      <x:c r="D506" s="1407">
        <x:f>IFERROR(IF(_xlfn.ISFORMULA('Rights_Coverage_View'!O47),0,1),-1)</x:f>
        <x:v>0.0</x:v>
      </x:c>
    </x:row>
    <x:row r="507" ht="18" customHeight="1">
      <x:c r="A507" s="1407" t="str">
        <x:v>Rights_Coverage_View</x:v>
      </x:c>
      <x:c r="B507" s="1407" t="str">
        <x:v>P47</x:v>
      </x:c>
      <x:c r="C507" s="1407" t="str">
        <x:v>F:=IF(ISNUMBER($N47),$B47&amp;"|"&amp;ROUND($N47*1000000000000,0),"")</x:v>
      </x:c>
      <x:c r="D507" s="1407">
        <x:f>IFERROR(IF(_xlfn.ISFORMULA('Rights_Coverage_View'!P47),0,1),-1)</x:f>
        <x:v>0.0</x:v>
      </x:c>
    </x:row>
    <x:row r="508" ht="18" customHeight="1">
      <x:c r="A508" s="1407" t="str">
        <x:v>Rights_Coverage_View</x:v>
      </x:c>
      <x:c r="B508" s="1407" t="str">
        <x:v>F48</x:v>
      </x:c>
      <x:c r="C508" s="1407" t="str">
        <x:v>F:=INDEX(I_prop!$B$7:$H$13, MATCH($C48, I_prop!$A$7:$A$13,0), MATCH($D48, I_prop!$B$6:$H$6,0))</x:v>
      </x:c>
      <x:c r="D508" s="1407">
        <x:f>IFERROR(IF(_xlfn.ISFORMULA('Rights_Coverage_View'!F48),0,1),-1)</x:f>
        <x:v>0.0</x:v>
      </x:c>
    </x:row>
    <x:row r="509" ht="18" customHeight="1">
      <x:c r="A509" s="1407" t="str">
        <x:v>Rights_Coverage_View</x:v>
      </x:c>
      <x:c r="B509" s="1407" t="str">
        <x:v>G48</x:v>
      </x:c>
      <x:c r="C509" s="1407" t="str">
        <x:v>F:=INDEX(I_prop!$B$18:$H$24, MATCH($C48, I_prop!$A$18:$A$24,0), MATCH($D48, I_prop!$B$17:$H$17,0))</x:v>
      </x:c>
      <x:c r="D509" s="1407">
        <x:f>IFERROR(IF(_xlfn.ISFORMULA('Rights_Coverage_View'!G48),0,1),-1)</x:f>
        <x:v>0.0</x:v>
      </x:c>
    </x:row>
    <x:row r="510" ht="18" customHeight="1">
      <x:c r="A510" s="1407" t="str">
        <x:v>Rights_Coverage_View</x:v>
      </x:c>
      <x:c r="B510" s="1407" t="str">
        <x:v>H48</x:v>
      </x:c>
      <x:c r="C510" s="1407" t="str">
        <x:v>F:=IF(ISNUMBER($J48),$J48,IF($J48="INVALID_OVERRIDE","INVALID_OVERRIDE",IF($F48&lt;0,MAX(-1,'Subgroup_Overrides'!$B$7*$F48),$F48)))</x:v>
      </x:c>
      <x:c r="D510" s="1407">
        <x:f>IFERROR(IF(_xlfn.ISFORMULA('Rights_Coverage_View'!H48),0,1),-1)</x:f>
        <x:v>0.0</x:v>
      </x:c>
    </x:row>
    <x:row r="511" ht="18" customHeight="1">
      <x:c r="A511" s="1407" t="str">
        <x:v>Rights_Coverage_View</x:v>
      </x:c>
      <x:c r="B511" s="1407" t="str">
        <x:v>I48</x:v>
      </x:c>
      <x:c r="C511" s="1407" t="str">
        <x:v>F:=IF(ISNUMBER($K48),$K48,IF($K48="INVALID_OVERRIDE","INVALID_OVERRIDE",IF($G48&lt;0,MAX(-1,'Subgroup_Overrides'!$B$7*$G48),$G48)))</x:v>
      </x:c>
      <x:c r="D511" s="1407">
        <x:f>IFERROR(IF(_xlfn.ISFORMULA('Rights_Coverage_View'!I48),0,1),-1)</x:f>
        <x:v>0.0</x:v>
      </x:c>
    </x:row>
    <x:row r="512" ht="18" customHeight="1">
      <x:c r="A512" s="1407" t="str">
        <x:v>Rights_Coverage_View</x:v>
      </x:c>
      <x:c r="B512" s="1407" t="str">
        <x:v>J48</x:v>
      </x:c>
      <x:c r="C512" s="1407" t="str">
        <x:v>F:=IFERROR(IF(COUNTIF('Subgroup_Overrides'!$H$11:$H$100,"A|"&amp;$C48&amp;"|"&amp;$D48)=0,"",IF(AND(COUNTIF('Subgroup_Overrides'!$H$11:$H$100,"A|"&amp;$C48&amp;"|"&amp;$D48)=1,ISNUMBER(INDEX('Subgroup_Overrides'!$F$11:$F$100,MATCH("A|"&amp;$C48&amp;"|"&amp;$D48,'Subgroup_Overrides'!$H$11:$H$100,0))),NOT(ISBLANK(INDEX('Subgroup_Overrides'!$F$11:$F$100,MATCH("A|"&amp;$C48&amp;"|"&amp;$D48,'Subgroup_Overrides'!$H$11:$H$100,0)))),INDEX('Subgroup_Overrides'!$F$11:$F$100,MATCH("A|"&amp;$C48&amp;"|"&amp;$D48,'Subgroup_Overrides'!$H$11:$H$100,0))&gt;=-1,INDEX('Subgroup_Overrides'!$F$11:$F$100,MATCH("A|"&amp;$C48&amp;"|"&amp;$D48,'Subgroup_Overrides'!$H$11:$H$100,0))&lt;=1,LEN(TRIM(INDEX('Subgroup_Overrides'!$G$11:$G$100,MATCH("A|"&amp;$C48&amp;"|"&amp;$D48,'Subgroup_Overrides'!$H$11:$H$100,0))))&gt;0),INDEX('Subgroup_Overrides'!$F$11:$F$100,MATCH("A|"&amp;$C48&amp;"|"&amp;$D48,'Subgroup_Overrides'!$H$11:$H$100,0)),"INVALID_OVERRIDE")),"INVALID_OVERRIDE")</x:v>
      </x:c>
      <x:c r="D512" s="1407">
        <x:f>IFERROR(IF(_xlfn.ISFORMULA('Rights_Coverage_View'!J48),0,1),-1)</x:f>
        <x:v>0.0</x:v>
      </x:c>
    </x:row>
    <x:row r="513" ht="18" customHeight="1">
      <x:c r="A513" s="1407" t="str">
        <x:v>Rights_Coverage_View</x:v>
      </x:c>
      <x:c r="B513" s="1407" t="str">
        <x:v>K48</x:v>
      </x:c>
      <x:c r="C513" s="1407" t="str">
        <x:v>F:=IFERROR(IF(COUNTIF('Subgroup_Overrides'!$H$11:$H$100,"B|"&amp;$C48&amp;"|"&amp;$D48)=0,"",IF(AND(COUNTIF('Subgroup_Overrides'!$H$11:$H$100,"B|"&amp;$C48&amp;"|"&amp;$D48)=1,ISNUMBER(INDEX('Subgroup_Overrides'!$F$11:$F$100,MATCH("B|"&amp;$C48&amp;"|"&amp;$D48,'Subgroup_Overrides'!$H$11:$H$100,0))),NOT(ISBLANK(INDEX('Subgroup_Overrides'!$F$11:$F$100,MATCH("B|"&amp;$C48&amp;"|"&amp;$D48,'Subgroup_Overrides'!$H$11:$H$100,0)))),INDEX('Subgroup_Overrides'!$F$11:$F$100,MATCH("B|"&amp;$C48&amp;"|"&amp;$D48,'Subgroup_Overrides'!$H$11:$H$100,0))&gt;=-1,INDEX('Subgroup_Overrides'!$F$11:$F$100,MATCH("B|"&amp;$C48&amp;"|"&amp;$D48,'Subgroup_Overrides'!$H$11:$H$100,0))&lt;=1,LEN(TRIM(INDEX('Subgroup_Overrides'!$G$11:$G$100,MATCH("B|"&amp;$C48&amp;"|"&amp;$D48,'Subgroup_Overrides'!$H$11:$H$100,0))))&gt;0),INDEX('Subgroup_Overrides'!$F$11:$F$100,MATCH("B|"&amp;$C48&amp;"|"&amp;$D48,'Subgroup_Overrides'!$H$11:$H$100,0)),"INVALID_OVERRIDE")),"INVALID_OVERRIDE")</x:v>
      </x:c>
      <x:c r="D513" s="1407">
        <x:f>IFERROR(IF(_xlfn.ISFORMULA('Rights_Coverage_View'!K48),0,1),-1)</x:f>
        <x:v>0.0</x:v>
      </x:c>
    </x:row>
    <x:row r="514" ht="18" customHeight="1">
      <x:c r="A514" s="1407" t="str">
        <x:v>Rights_Coverage_View</x:v>
      </x:c>
      <x:c r="B514" s="1407" t="str">
        <x:v>L48</x:v>
      </x:c>
      <x:c r="C514" s="1407" t="str">
        <x:v>F:=TRIM(B48)</x:v>
      </x:c>
      <x:c r="D514" s="1407">
        <x:f>IFERROR(IF(_xlfn.ISFORMULA('Rights_Coverage_View'!L48),0,1),-1)</x:f>
        <x:v>0.0</x:v>
      </x:c>
    </x:row>
    <x:row r="515" ht="18" customHeight="1">
      <x:c r="A515" s="1407" t="str">
        <x:v>Rights_Coverage_View</x:v>
      </x:c>
      <x:c r="B515" s="1407" t="str">
        <x:v>M48</x:v>
      </x:c>
      <x:c r="C515" s="1407" t="str">
        <x:v>F:=IF(ISNUMBER($H48),$H48,"")</x:v>
      </x:c>
      <x:c r="D515" s="1407">
        <x:f>IFERROR(IF(_xlfn.ISFORMULA('Rights_Coverage_View'!M48),0,1),-1)</x:f>
        <x:v>0.0</x:v>
      </x:c>
    </x:row>
    <x:row r="516" ht="18" customHeight="1">
      <x:c r="A516" s="1407" t="str">
        <x:v>Rights_Coverage_View</x:v>
      </x:c>
      <x:c r="B516" s="1407" t="str">
        <x:v>N48</x:v>
      </x:c>
      <x:c r="C516" s="1407" t="str">
        <x:v>F:=IF(ISNUMBER($I48),$I48,"")</x:v>
      </x:c>
      <x:c r="D516" s="1407">
        <x:f>IFERROR(IF(_xlfn.ISFORMULA('Rights_Coverage_View'!N48),0,1),-1)</x:f>
        <x:v>0.0</x:v>
      </x:c>
    </x:row>
    <x:row r="517" ht="18" customHeight="1">
      <x:c r="A517" s="1407" t="str">
        <x:v>Rights_Coverage_View</x:v>
      </x:c>
      <x:c r="B517" s="1407" t="str">
        <x:v>O48</x:v>
      </x:c>
      <x:c r="C517" s="1407" t="str">
        <x:v>F:=IF(ISNUMBER($M48),$B48&amp;"|"&amp;ROUND($M48*1000000000000,0),"")</x:v>
      </x:c>
      <x:c r="D517" s="1407">
        <x:f>IFERROR(IF(_xlfn.ISFORMULA('Rights_Coverage_View'!O48),0,1),-1)</x:f>
        <x:v>0.0</x:v>
      </x:c>
    </x:row>
    <x:row r="518" ht="18" customHeight="1">
      <x:c r="A518" s="1407" t="str">
        <x:v>Rights_Coverage_View</x:v>
      </x:c>
      <x:c r="B518" s="1407" t="str">
        <x:v>P48</x:v>
      </x:c>
      <x:c r="C518" s="1407" t="str">
        <x:v>F:=IF(ISNUMBER($N48),$B48&amp;"|"&amp;ROUND($N48*1000000000000,0),"")</x:v>
      </x:c>
      <x:c r="D518" s="1407">
        <x:f>IFERROR(IF(_xlfn.ISFORMULA('Rights_Coverage_View'!P48),0,1),-1)</x:f>
        <x:v>0.0</x:v>
      </x:c>
    </x:row>
    <x:row r="519" ht="18" customHeight="1">
      <x:c r="A519" s="1407" t="str">
        <x:v>Rights_Coverage_View</x:v>
      </x:c>
      <x:c r="B519" s="1407" t="str">
        <x:v>F49</x:v>
      </x:c>
      <x:c r="C519" s="1407" t="str">
        <x:v>F:=INDEX(I_prop!$B$7:$H$13, MATCH($C49, I_prop!$A$7:$A$13,0), MATCH($D49, I_prop!$B$6:$H$6,0))</x:v>
      </x:c>
      <x:c r="D519" s="1407">
        <x:f>IFERROR(IF(_xlfn.ISFORMULA('Rights_Coverage_View'!F49),0,1),-1)</x:f>
        <x:v>0.0</x:v>
      </x:c>
    </x:row>
    <x:row r="520" ht="18" customHeight="1">
      <x:c r="A520" s="1407" t="str">
        <x:v>Rights_Coverage_View</x:v>
      </x:c>
      <x:c r="B520" s="1407" t="str">
        <x:v>G49</x:v>
      </x:c>
      <x:c r="C520" s="1407" t="str">
        <x:v>F:=INDEX(I_prop!$B$18:$H$24, MATCH($C49, I_prop!$A$18:$A$24,0), MATCH($D49, I_prop!$B$17:$H$17,0))</x:v>
      </x:c>
      <x:c r="D520" s="1407">
        <x:f>IFERROR(IF(_xlfn.ISFORMULA('Rights_Coverage_View'!G49),0,1),-1)</x:f>
        <x:v>0.0</x:v>
      </x:c>
    </x:row>
    <x:row r="521" ht="18" customHeight="1">
      <x:c r="A521" s="1407" t="str">
        <x:v>Rights_Coverage_View</x:v>
      </x:c>
      <x:c r="B521" s="1407" t="str">
        <x:v>H49</x:v>
      </x:c>
      <x:c r="C521" s="1407" t="str">
        <x:v>F:=IF(ISNUMBER($J49),$J49,IF($J49="INVALID_OVERRIDE","INVALID_OVERRIDE",IF($F49&lt;0,MAX(-1,'Subgroup_Overrides'!$B$7*$F49),$F49)))</x:v>
      </x:c>
      <x:c r="D521" s="1407">
        <x:f>IFERROR(IF(_xlfn.ISFORMULA('Rights_Coverage_View'!H49),0,1),-1)</x:f>
        <x:v>0.0</x:v>
      </x:c>
    </x:row>
    <x:row r="522" ht="18" customHeight="1">
      <x:c r="A522" s="1407" t="str">
        <x:v>Rights_Coverage_View</x:v>
      </x:c>
      <x:c r="B522" s="1407" t="str">
        <x:v>I49</x:v>
      </x:c>
      <x:c r="C522" s="1407" t="str">
        <x:v>F:=IF(ISNUMBER($K49),$K49,IF($K49="INVALID_OVERRIDE","INVALID_OVERRIDE",IF($G49&lt;0,MAX(-1,'Subgroup_Overrides'!$B$7*$G49),$G49)))</x:v>
      </x:c>
      <x:c r="D522" s="1407">
        <x:f>IFERROR(IF(_xlfn.ISFORMULA('Rights_Coverage_View'!I49),0,1),-1)</x:f>
        <x:v>0.0</x:v>
      </x:c>
    </x:row>
    <x:row r="523" ht="18" customHeight="1">
      <x:c r="A523" s="1407" t="str">
        <x:v>Rights_Coverage_View</x:v>
      </x:c>
      <x:c r="B523" s="1407" t="str">
        <x:v>J49</x:v>
      </x:c>
      <x:c r="C523" s="1407" t="str">
        <x:v>F:=IFERROR(IF(COUNTIF('Subgroup_Overrides'!$H$11:$H$100,"A|"&amp;$C49&amp;"|"&amp;$D49)=0,"",IF(AND(COUNTIF('Subgroup_Overrides'!$H$11:$H$100,"A|"&amp;$C49&amp;"|"&amp;$D49)=1,ISNUMBER(INDEX('Subgroup_Overrides'!$F$11:$F$100,MATCH("A|"&amp;$C49&amp;"|"&amp;$D49,'Subgroup_Overrides'!$H$11:$H$100,0))),NOT(ISBLANK(INDEX('Subgroup_Overrides'!$F$11:$F$100,MATCH("A|"&amp;$C49&amp;"|"&amp;$D49,'Subgroup_Overrides'!$H$11:$H$100,0)))),INDEX('Subgroup_Overrides'!$F$11:$F$100,MATCH("A|"&amp;$C49&amp;"|"&amp;$D49,'Subgroup_Overrides'!$H$11:$H$100,0))&gt;=-1,INDEX('Subgroup_Overrides'!$F$11:$F$100,MATCH("A|"&amp;$C49&amp;"|"&amp;$D49,'Subgroup_Overrides'!$H$11:$H$100,0))&lt;=1,LEN(TRIM(INDEX('Subgroup_Overrides'!$G$11:$G$100,MATCH("A|"&amp;$C49&amp;"|"&amp;$D49,'Subgroup_Overrides'!$H$11:$H$100,0))))&gt;0),INDEX('Subgroup_Overrides'!$F$11:$F$100,MATCH("A|"&amp;$C49&amp;"|"&amp;$D49,'Subgroup_Overrides'!$H$11:$H$100,0)),"INVALID_OVERRIDE")),"INVALID_OVERRIDE")</x:v>
      </x:c>
      <x:c r="D523" s="1407">
        <x:f>IFERROR(IF(_xlfn.ISFORMULA('Rights_Coverage_View'!J49),0,1),-1)</x:f>
        <x:v>0.0</x:v>
      </x:c>
    </x:row>
    <x:row r="524" ht="18" customHeight="1">
      <x:c r="A524" s="1407" t="str">
        <x:v>Rights_Coverage_View</x:v>
      </x:c>
      <x:c r="B524" s="1407" t="str">
        <x:v>K49</x:v>
      </x:c>
      <x:c r="C524" s="1407" t="str">
        <x:v>F:=IFERROR(IF(COUNTIF('Subgroup_Overrides'!$H$11:$H$100,"B|"&amp;$C49&amp;"|"&amp;$D49)=0,"",IF(AND(COUNTIF('Subgroup_Overrides'!$H$11:$H$100,"B|"&amp;$C49&amp;"|"&amp;$D49)=1,ISNUMBER(INDEX('Subgroup_Overrides'!$F$11:$F$100,MATCH("B|"&amp;$C49&amp;"|"&amp;$D49,'Subgroup_Overrides'!$H$11:$H$100,0))),NOT(ISBLANK(INDEX('Subgroup_Overrides'!$F$11:$F$100,MATCH("B|"&amp;$C49&amp;"|"&amp;$D49,'Subgroup_Overrides'!$H$11:$H$100,0)))),INDEX('Subgroup_Overrides'!$F$11:$F$100,MATCH("B|"&amp;$C49&amp;"|"&amp;$D49,'Subgroup_Overrides'!$H$11:$H$100,0))&gt;=-1,INDEX('Subgroup_Overrides'!$F$11:$F$100,MATCH("B|"&amp;$C49&amp;"|"&amp;$D49,'Subgroup_Overrides'!$H$11:$H$100,0))&lt;=1,LEN(TRIM(INDEX('Subgroup_Overrides'!$G$11:$G$100,MATCH("B|"&amp;$C49&amp;"|"&amp;$D49,'Subgroup_Overrides'!$H$11:$H$100,0))))&gt;0),INDEX('Subgroup_Overrides'!$F$11:$F$100,MATCH("B|"&amp;$C49&amp;"|"&amp;$D49,'Subgroup_Overrides'!$H$11:$H$100,0)),"INVALID_OVERRIDE")),"INVALID_OVERRIDE")</x:v>
      </x:c>
      <x:c r="D524" s="1407">
        <x:f>IFERROR(IF(_xlfn.ISFORMULA('Rights_Coverage_View'!K49),0,1),-1)</x:f>
        <x:v>0.0</x:v>
      </x:c>
    </x:row>
    <x:row r="525" ht="18" customHeight="1">
      <x:c r="A525" s="1407" t="str">
        <x:v>Rights_Coverage_View</x:v>
      </x:c>
      <x:c r="B525" s="1407" t="str">
        <x:v>L49</x:v>
      </x:c>
      <x:c r="C525" s="1407" t="str">
        <x:v>F:=TRIM(B49)</x:v>
      </x:c>
      <x:c r="D525" s="1407">
        <x:f>IFERROR(IF(_xlfn.ISFORMULA('Rights_Coverage_View'!L49),0,1),-1)</x:f>
        <x:v>0.0</x:v>
      </x:c>
    </x:row>
    <x:row r="526" ht="18" customHeight="1">
      <x:c r="A526" s="1407" t="str">
        <x:v>Rights_Coverage_View</x:v>
      </x:c>
      <x:c r="B526" s="1407" t="str">
        <x:v>M49</x:v>
      </x:c>
      <x:c r="C526" s="1407" t="str">
        <x:v>F:=IF(ISNUMBER($H49),$H49,"")</x:v>
      </x:c>
      <x:c r="D526" s="1407">
        <x:f>IFERROR(IF(_xlfn.ISFORMULA('Rights_Coverage_View'!M49),0,1),-1)</x:f>
        <x:v>0.0</x:v>
      </x:c>
    </x:row>
    <x:row r="527" ht="18" customHeight="1">
      <x:c r="A527" s="1407" t="str">
        <x:v>Rights_Coverage_View</x:v>
      </x:c>
      <x:c r="B527" s="1407" t="str">
        <x:v>N49</x:v>
      </x:c>
      <x:c r="C527" s="1407" t="str">
        <x:v>F:=IF(ISNUMBER($I49),$I49,"")</x:v>
      </x:c>
      <x:c r="D527" s="1407">
        <x:f>IFERROR(IF(_xlfn.ISFORMULA('Rights_Coverage_View'!N49),0,1),-1)</x:f>
        <x:v>0.0</x:v>
      </x:c>
    </x:row>
    <x:row r="528" ht="18" customHeight="1">
      <x:c r="A528" s="1407" t="str">
        <x:v>Rights_Coverage_View</x:v>
      </x:c>
      <x:c r="B528" s="1407" t="str">
        <x:v>O49</x:v>
      </x:c>
      <x:c r="C528" s="1407" t="str">
        <x:v>F:=IF(ISNUMBER($M49),$B49&amp;"|"&amp;ROUND($M49*1000000000000,0),"")</x:v>
      </x:c>
      <x:c r="D528" s="1407">
        <x:f>IFERROR(IF(_xlfn.ISFORMULA('Rights_Coverage_View'!O49),0,1),-1)</x:f>
        <x:v>0.0</x:v>
      </x:c>
    </x:row>
    <x:row r="529" ht="18" customHeight="1">
      <x:c r="A529" s="1407" t="str">
        <x:v>Rights_Coverage_View</x:v>
      </x:c>
      <x:c r="B529" s="1407" t="str">
        <x:v>P49</x:v>
      </x:c>
      <x:c r="C529" s="1407" t="str">
        <x:v>F:=IF(ISNUMBER($N49),$B49&amp;"|"&amp;ROUND($N49*1000000000000,0),"")</x:v>
      </x:c>
      <x:c r="D529" s="1407">
        <x:f>IFERROR(IF(_xlfn.ISFORMULA('Rights_Coverage_View'!P49),0,1),-1)</x:f>
        <x:v>0.0</x:v>
      </x:c>
    </x:row>
    <x:row r="530" ht="18" customHeight="1">
      <x:c r="A530" s="1407" t="str">
        <x:v>Rights_Coverage_View</x:v>
      </x:c>
      <x:c r="B530" s="1407" t="str">
        <x:v>F50</x:v>
      </x:c>
      <x:c r="C530" s="1407" t="str">
        <x:v>F:=INDEX(I_prop!$B$7:$H$13, MATCH($C50, I_prop!$A$7:$A$13,0), MATCH($D50, I_prop!$B$6:$H$6,0))</x:v>
      </x:c>
      <x:c r="D530" s="1407">
        <x:f>IFERROR(IF(_xlfn.ISFORMULA('Rights_Coverage_View'!F50),0,1),-1)</x:f>
        <x:v>0.0</x:v>
      </x:c>
    </x:row>
    <x:row r="531" ht="18" customHeight="1">
      <x:c r="A531" s="1407" t="str">
        <x:v>Rights_Coverage_View</x:v>
      </x:c>
      <x:c r="B531" s="1407" t="str">
        <x:v>G50</x:v>
      </x:c>
      <x:c r="C531" s="1407" t="str">
        <x:v>F:=INDEX(I_prop!$B$18:$H$24, MATCH($C50, I_prop!$A$18:$A$24,0), MATCH($D50, I_prop!$B$17:$H$17,0))</x:v>
      </x:c>
      <x:c r="D531" s="1407">
        <x:f>IFERROR(IF(_xlfn.ISFORMULA('Rights_Coverage_View'!G50),0,1),-1)</x:f>
        <x:v>0.0</x:v>
      </x:c>
    </x:row>
    <x:row r="532" ht="18" customHeight="1">
      <x:c r="A532" s="1407" t="str">
        <x:v>Rights_Coverage_View</x:v>
      </x:c>
      <x:c r="B532" s="1407" t="str">
        <x:v>H50</x:v>
      </x:c>
      <x:c r="C532" s="1407" t="str">
        <x:v>F:=IF(ISNUMBER($J50),$J50,IF($J50="INVALID_OVERRIDE","INVALID_OVERRIDE",IF($F50&lt;0,MAX(-1,'Subgroup_Overrides'!$B$7*$F50),$F50)))</x:v>
      </x:c>
      <x:c r="D532" s="1407">
        <x:f>IFERROR(IF(_xlfn.ISFORMULA('Rights_Coverage_View'!H50),0,1),-1)</x:f>
        <x:v>0.0</x:v>
      </x:c>
    </x:row>
    <x:row r="533" ht="18" customHeight="1">
      <x:c r="A533" s="1407" t="str">
        <x:v>Rights_Coverage_View</x:v>
      </x:c>
      <x:c r="B533" s="1407" t="str">
        <x:v>I50</x:v>
      </x:c>
      <x:c r="C533" s="1407" t="str">
        <x:v>F:=IF(ISNUMBER($K50),$K50,IF($K50="INVALID_OVERRIDE","INVALID_OVERRIDE",IF($G50&lt;0,MAX(-1,'Subgroup_Overrides'!$B$7*$G50),$G50)))</x:v>
      </x:c>
      <x:c r="D533" s="1407">
        <x:f>IFERROR(IF(_xlfn.ISFORMULA('Rights_Coverage_View'!I50),0,1),-1)</x:f>
        <x:v>0.0</x:v>
      </x:c>
    </x:row>
    <x:row r="534" ht="18" customHeight="1">
      <x:c r="A534" s="1407" t="str">
        <x:v>Rights_Coverage_View</x:v>
      </x:c>
      <x:c r="B534" s="1407" t="str">
        <x:v>J50</x:v>
      </x:c>
      <x:c r="C534" s="1407" t="str">
        <x:v>F:=IFERROR(IF(COUNTIF('Subgroup_Overrides'!$H$11:$H$100,"A|"&amp;$C50&amp;"|"&amp;$D50)=0,"",IF(AND(COUNTIF('Subgroup_Overrides'!$H$11:$H$100,"A|"&amp;$C50&amp;"|"&amp;$D50)=1,ISNUMBER(INDEX('Subgroup_Overrides'!$F$11:$F$100,MATCH("A|"&amp;$C50&amp;"|"&amp;$D50,'Subgroup_Overrides'!$H$11:$H$100,0))),NOT(ISBLANK(INDEX('Subgroup_Overrides'!$F$11:$F$100,MATCH("A|"&amp;$C50&amp;"|"&amp;$D50,'Subgroup_Overrides'!$H$11:$H$100,0)))),INDEX('Subgroup_Overrides'!$F$11:$F$100,MATCH("A|"&amp;$C50&amp;"|"&amp;$D50,'Subgroup_Overrides'!$H$11:$H$100,0))&gt;=-1,INDEX('Subgroup_Overrides'!$F$11:$F$100,MATCH("A|"&amp;$C50&amp;"|"&amp;$D50,'Subgroup_Overrides'!$H$11:$H$100,0))&lt;=1,LEN(TRIM(INDEX('Subgroup_Overrides'!$G$11:$G$100,MATCH("A|"&amp;$C50&amp;"|"&amp;$D50,'Subgroup_Overrides'!$H$11:$H$100,0))))&gt;0),INDEX('Subgroup_Overrides'!$F$11:$F$100,MATCH("A|"&amp;$C50&amp;"|"&amp;$D50,'Subgroup_Overrides'!$H$11:$H$100,0)),"INVALID_OVERRIDE")),"INVALID_OVERRIDE")</x:v>
      </x:c>
      <x:c r="D534" s="1407">
        <x:f>IFERROR(IF(_xlfn.ISFORMULA('Rights_Coverage_View'!J50),0,1),-1)</x:f>
        <x:v>0.0</x:v>
      </x:c>
    </x:row>
    <x:row r="535" ht="18" customHeight="1">
      <x:c r="A535" s="1407" t="str">
        <x:v>Rights_Coverage_View</x:v>
      </x:c>
      <x:c r="B535" s="1407" t="str">
        <x:v>K50</x:v>
      </x:c>
      <x:c r="C535" s="1407" t="str">
        <x:v>F:=IFERROR(IF(COUNTIF('Subgroup_Overrides'!$H$11:$H$100,"B|"&amp;$C50&amp;"|"&amp;$D50)=0,"",IF(AND(COUNTIF('Subgroup_Overrides'!$H$11:$H$100,"B|"&amp;$C50&amp;"|"&amp;$D50)=1,ISNUMBER(INDEX('Subgroup_Overrides'!$F$11:$F$100,MATCH("B|"&amp;$C50&amp;"|"&amp;$D50,'Subgroup_Overrides'!$H$11:$H$100,0))),NOT(ISBLANK(INDEX('Subgroup_Overrides'!$F$11:$F$100,MATCH("B|"&amp;$C50&amp;"|"&amp;$D50,'Subgroup_Overrides'!$H$11:$H$100,0)))),INDEX('Subgroup_Overrides'!$F$11:$F$100,MATCH("B|"&amp;$C50&amp;"|"&amp;$D50,'Subgroup_Overrides'!$H$11:$H$100,0))&gt;=-1,INDEX('Subgroup_Overrides'!$F$11:$F$100,MATCH("B|"&amp;$C50&amp;"|"&amp;$D50,'Subgroup_Overrides'!$H$11:$H$100,0))&lt;=1,LEN(TRIM(INDEX('Subgroup_Overrides'!$G$11:$G$100,MATCH("B|"&amp;$C50&amp;"|"&amp;$D50,'Subgroup_Overrides'!$H$11:$H$100,0))))&gt;0),INDEX('Subgroup_Overrides'!$F$11:$F$100,MATCH("B|"&amp;$C50&amp;"|"&amp;$D50,'Subgroup_Overrides'!$H$11:$H$100,0)),"INVALID_OVERRIDE")),"INVALID_OVERRIDE")</x:v>
      </x:c>
      <x:c r="D535" s="1407">
        <x:f>IFERROR(IF(_xlfn.ISFORMULA('Rights_Coverage_View'!K50),0,1),-1)</x:f>
        <x:v>0.0</x:v>
      </x:c>
    </x:row>
    <x:row r="536" ht="18" customHeight="1">
      <x:c r="A536" s="1407" t="str">
        <x:v>Rights_Coverage_View</x:v>
      </x:c>
      <x:c r="B536" s="1407" t="str">
        <x:v>L50</x:v>
      </x:c>
      <x:c r="C536" s="1407" t="str">
        <x:v>F:=TRIM(B50)</x:v>
      </x:c>
      <x:c r="D536" s="1407">
        <x:f>IFERROR(IF(_xlfn.ISFORMULA('Rights_Coverage_View'!L50),0,1),-1)</x:f>
        <x:v>0.0</x:v>
      </x:c>
    </x:row>
    <x:row r="537" ht="18" customHeight="1">
      <x:c r="A537" s="1407" t="str">
        <x:v>Rights_Coverage_View</x:v>
      </x:c>
      <x:c r="B537" s="1407" t="str">
        <x:v>M50</x:v>
      </x:c>
      <x:c r="C537" s="1407" t="str">
        <x:v>F:=IF(ISNUMBER($H50),$H50,"")</x:v>
      </x:c>
      <x:c r="D537" s="1407">
        <x:f>IFERROR(IF(_xlfn.ISFORMULA('Rights_Coverage_View'!M50),0,1),-1)</x:f>
        <x:v>0.0</x:v>
      </x:c>
    </x:row>
    <x:row r="538" ht="18" customHeight="1">
      <x:c r="A538" s="1407" t="str">
        <x:v>Rights_Coverage_View</x:v>
      </x:c>
      <x:c r="B538" s="1407" t="str">
        <x:v>N50</x:v>
      </x:c>
      <x:c r="C538" s="1407" t="str">
        <x:v>F:=IF(ISNUMBER($I50),$I50,"")</x:v>
      </x:c>
      <x:c r="D538" s="1407">
        <x:f>IFERROR(IF(_xlfn.ISFORMULA('Rights_Coverage_View'!N50),0,1),-1)</x:f>
        <x:v>0.0</x:v>
      </x:c>
    </x:row>
    <x:row r="539" ht="18" customHeight="1">
      <x:c r="A539" s="1407" t="str">
        <x:v>Rights_Coverage_View</x:v>
      </x:c>
      <x:c r="B539" s="1407" t="str">
        <x:v>O50</x:v>
      </x:c>
      <x:c r="C539" s="1407" t="str">
        <x:v>F:=IF(ISNUMBER($M50),$B50&amp;"|"&amp;ROUND($M50*1000000000000,0),"")</x:v>
      </x:c>
      <x:c r="D539" s="1407">
        <x:f>IFERROR(IF(_xlfn.ISFORMULA('Rights_Coverage_View'!O50),0,1),-1)</x:f>
        <x:v>0.0</x:v>
      </x:c>
    </x:row>
    <x:row r="540" ht="18" customHeight="1">
      <x:c r="A540" s="1407" t="str">
        <x:v>Rights_Coverage_View</x:v>
      </x:c>
      <x:c r="B540" s="1407" t="str">
        <x:v>P50</x:v>
      </x:c>
      <x:c r="C540" s="1407" t="str">
        <x:v>F:=IF(ISNUMBER($N50),$B50&amp;"|"&amp;ROUND($N50*1000000000000,0),"")</x:v>
      </x:c>
      <x:c r="D540" s="1407">
        <x:f>IFERROR(IF(_xlfn.ISFORMULA('Rights_Coverage_View'!P50),0,1),-1)</x:f>
        <x:v>0.0</x:v>
      </x:c>
    </x:row>
    <x:row r="541" ht="18" customHeight="1">
      <x:c r="A541" s="1407" t="str">
        <x:v>Rights_Coverage_View</x:v>
      </x:c>
      <x:c r="B541" s="1407" t="str">
        <x:v>F51</x:v>
      </x:c>
      <x:c r="C541" s="1407" t="str">
        <x:v>F:=INDEX(I_prop!$B$7:$H$13, MATCH($C51, I_prop!$A$7:$A$13,0), MATCH($D51, I_prop!$B$6:$H$6,0))</x:v>
      </x:c>
      <x:c r="D541" s="1407">
        <x:f>IFERROR(IF(_xlfn.ISFORMULA('Rights_Coverage_View'!F51),0,1),-1)</x:f>
        <x:v>0.0</x:v>
      </x:c>
    </x:row>
    <x:row r="542" ht="18" customHeight="1">
      <x:c r="A542" s="1407" t="str">
        <x:v>Rights_Coverage_View</x:v>
      </x:c>
      <x:c r="B542" s="1407" t="str">
        <x:v>G51</x:v>
      </x:c>
      <x:c r="C542" s="1407" t="str">
        <x:v>F:=INDEX(I_prop!$B$18:$H$24, MATCH($C51, I_prop!$A$18:$A$24,0), MATCH($D51, I_prop!$B$17:$H$17,0))</x:v>
      </x:c>
      <x:c r="D542" s="1407">
        <x:f>IFERROR(IF(_xlfn.ISFORMULA('Rights_Coverage_View'!G51),0,1),-1)</x:f>
        <x:v>0.0</x:v>
      </x:c>
    </x:row>
    <x:row r="543" ht="18" customHeight="1">
      <x:c r="A543" s="1407" t="str">
        <x:v>Rights_Coverage_View</x:v>
      </x:c>
      <x:c r="B543" s="1407" t="str">
        <x:v>H51</x:v>
      </x:c>
      <x:c r="C543" s="1407" t="str">
        <x:v>F:=IF(ISNUMBER($J51),$J51,IF($J51="INVALID_OVERRIDE","INVALID_OVERRIDE",IF($F51&lt;0,MAX(-1,'Subgroup_Overrides'!$B$7*$F51),$F51)))</x:v>
      </x:c>
      <x:c r="D543" s="1407">
        <x:f>IFERROR(IF(_xlfn.ISFORMULA('Rights_Coverage_View'!H51),0,1),-1)</x:f>
        <x:v>0.0</x:v>
      </x:c>
    </x:row>
    <x:row r="544" ht="18" customHeight="1">
      <x:c r="A544" s="1407" t="str">
        <x:v>Rights_Coverage_View</x:v>
      </x:c>
      <x:c r="B544" s="1407" t="str">
        <x:v>I51</x:v>
      </x:c>
      <x:c r="C544" s="1407" t="str">
        <x:v>F:=IF(ISNUMBER($K51),$K51,IF($K51="INVALID_OVERRIDE","INVALID_OVERRIDE",IF($G51&lt;0,MAX(-1,'Subgroup_Overrides'!$B$7*$G51),$G51)))</x:v>
      </x:c>
      <x:c r="D544" s="1407">
        <x:f>IFERROR(IF(_xlfn.ISFORMULA('Rights_Coverage_View'!I51),0,1),-1)</x:f>
        <x:v>0.0</x:v>
      </x:c>
    </x:row>
    <x:row r="545" ht="18" customHeight="1">
      <x:c r="A545" s="1407" t="str">
        <x:v>Rights_Coverage_View</x:v>
      </x:c>
      <x:c r="B545" s="1407" t="str">
        <x:v>J51</x:v>
      </x:c>
      <x:c r="C545" s="1407" t="str">
        <x:v>F:=IFERROR(IF(COUNTIF('Subgroup_Overrides'!$H$11:$H$100,"A|"&amp;$C51&amp;"|"&amp;$D51)=0,"",IF(AND(COUNTIF('Subgroup_Overrides'!$H$11:$H$100,"A|"&amp;$C51&amp;"|"&amp;$D51)=1,ISNUMBER(INDEX('Subgroup_Overrides'!$F$11:$F$100,MATCH("A|"&amp;$C51&amp;"|"&amp;$D51,'Subgroup_Overrides'!$H$11:$H$100,0))),NOT(ISBLANK(INDEX('Subgroup_Overrides'!$F$11:$F$100,MATCH("A|"&amp;$C51&amp;"|"&amp;$D51,'Subgroup_Overrides'!$H$11:$H$100,0)))),INDEX('Subgroup_Overrides'!$F$11:$F$100,MATCH("A|"&amp;$C51&amp;"|"&amp;$D51,'Subgroup_Overrides'!$H$11:$H$100,0))&gt;=-1,INDEX('Subgroup_Overrides'!$F$11:$F$100,MATCH("A|"&amp;$C51&amp;"|"&amp;$D51,'Subgroup_Overrides'!$H$11:$H$100,0))&lt;=1,LEN(TRIM(INDEX('Subgroup_Overrides'!$G$11:$G$100,MATCH("A|"&amp;$C51&amp;"|"&amp;$D51,'Subgroup_Overrides'!$H$11:$H$100,0))))&gt;0),INDEX('Subgroup_Overrides'!$F$11:$F$100,MATCH("A|"&amp;$C51&amp;"|"&amp;$D51,'Subgroup_Overrides'!$H$11:$H$100,0)),"INVALID_OVERRIDE")),"INVALID_OVERRIDE")</x:v>
      </x:c>
      <x:c r="D545" s="1407">
        <x:f>IFERROR(IF(_xlfn.ISFORMULA('Rights_Coverage_View'!J51),0,1),-1)</x:f>
        <x:v>0.0</x:v>
      </x:c>
    </x:row>
    <x:row r="546" ht="18" customHeight="1">
      <x:c r="A546" s="1407" t="str">
        <x:v>Rights_Coverage_View</x:v>
      </x:c>
      <x:c r="B546" s="1407" t="str">
        <x:v>K51</x:v>
      </x:c>
      <x:c r="C546" s="1407" t="str">
        <x:v>F:=IFERROR(IF(COUNTIF('Subgroup_Overrides'!$H$11:$H$100,"B|"&amp;$C51&amp;"|"&amp;$D51)=0,"",IF(AND(COUNTIF('Subgroup_Overrides'!$H$11:$H$100,"B|"&amp;$C51&amp;"|"&amp;$D51)=1,ISNUMBER(INDEX('Subgroup_Overrides'!$F$11:$F$100,MATCH("B|"&amp;$C51&amp;"|"&amp;$D51,'Subgroup_Overrides'!$H$11:$H$100,0))),NOT(ISBLANK(INDEX('Subgroup_Overrides'!$F$11:$F$100,MATCH("B|"&amp;$C51&amp;"|"&amp;$D51,'Subgroup_Overrides'!$H$11:$H$100,0)))),INDEX('Subgroup_Overrides'!$F$11:$F$100,MATCH("B|"&amp;$C51&amp;"|"&amp;$D51,'Subgroup_Overrides'!$H$11:$H$100,0))&gt;=-1,INDEX('Subgroup_Overrides'!$F$11:$F$100,MATCH("B|"&amp;$C51&amp;"|"&amp;$D51,'Subgroup_Overrides'!$H$11:$H$100,0))&lt;=1,LEN(TRIM(INDEX('Subgroup_Overrides'!$G$11:$G$100,MATCH("B|"&amp;$C51&amp;"|"&amp;$D51,'Subgroup_Overrides'!$H$11:$H$100,0))))&gt;0),INDEX('Subgroup_Overrides'!$F$11:$F$100,MATCH("B|"&amp;$C51&amp;"|"&amp;$D51,'Subgroup_Overrides'!$H$11:$H$100,0)),"INVALID_OVERRIDE")),"INVALID_OVERRIDE")</x:v>
      </x:c>
      <x:c r="D546" s="1407">
        <x:f>IFERROR(IF(_xlfn.ISFORMULA('Rights_Coverage_View'!K51),0,1),-1)</x:f>
        <x:v>0.0</x:v>
      </x:c>
    </x:row>
    <x:row r="547" ht="18" customHeight="1">
      <x:c r="A547" s="1407" t="str">
        <x:v>Rights_Coverage_View</x:v>
      </x:c>
      <x:c r="B547" s="1407" t="str">
        <x:v>L51</x:v>
      </x:c>
      <x:c r="C547" s="1407" t="str">
        <x:v>F:=TRIM(B51)</x:v>
      </x:c>
      <x:c r="D547" s="1407">
        <x:f>IFERROR(IF(_xlfn.ISFORMULA('Rights_Coverage_View'!L51),0,1),-1)</x:f>
        <x:v>0.0</x:v>
      </x:c>
    </x:row>
    <x:row r="548" ht="18" customHeight="1">
      <x:c r="A548" s="1407" t="str">
        <x:v>Rights_Coverage_View</x:v>
      </x:c>
      <x:c r="B548" s="1407" t="str">
        <x:v>M51</x:v>
      </x:c>
      <x:c r="C548" s="1407" t="str">
        <x:v>F:=IF(ISNUMBER($H51),$H51,"")</x:v>
      </x:c>
      <x:c r="D548" s="1407">
        <x:f>IFERROR(IF(_xlfn.ISFORMULA('Rights_Coverage_View'!M51),0,1),-1)</x:f>
        <x:v>0.0</x:v>
      </x:c>
    </x:row>
    <x:row r="549" ht="18" customHeight="1">
      <x:c r="A549" s="1407" t="str">
        <x:v>Rights_Coverage_View</x:v>
      </x:c>
      <x:c r="B549" s="1407" t="str">
        <x:v>N51</x:v>
      </x:c>
      <x:c r="C549" s="1407" t="str">
        <x:v>F:=IF(ISNUMBER($I51),$I51,"")</x:v>
      </x:c>
      <x:c r="D549" s="1407">
        <x:f>IFERROR(IF(_xlfn.ISFORMULA('Rights_Coverage_View'!N51),0,1),-1)</x:f>
        <x:v>0.0</x:v>
      </x:c>
    </x:row>
    <x:row r="550" ht="18" customHeight="1">
      <x:c r="A550" s="1407" t="str">
        <x:v>Rights_Coverage_View</x:v>
      </x:c>
      <x:c r="B550" s="1407" t="str">
        <x:v>O51</x:v>
      </x:c>
      <x:c r="C550" s="1407" t="str">
        <x:v>F:=IF(ISNUMBER($M51),$B51&amp;"|"&amp;ROUND($M51*1000000000000,0),"")</x:v>
      </x:c>
      <x:c r="D550" s="1407">
        <x:f>IFERROR(IF(_xlfn.ISFORMULA('Rights_Coverage_View'!O51),0,1),-1)</x:f>
        <x:v>0.0</x:v>
      </x:c>
    </x:row>
    <x:row r="551" ht="18" customHeight="1">
      <x:c r="A551" s="1407" t="str">
        <x:v>Rights_Coverage_View</x:v>
      </x:c>
      <x:c r="B551" s="1407" t="str">
        <x:v>P51</x:v>
      </x:c>
      <x:c r="C551" s="1407" t="str">
        <x:v>F:=IF(ISNUMBER($N51),$B51&amp;"|"&amp;ROUND($N51*1000000000000,0),"")</x:v>
      </x:c>
      <x:c r="D551" s="1407">
        <x:f>IFERROR(IF(_xlfn.ISFORMULA('Rights_Coverage_View'!P51),0,1),-1)</x:f>
        <x:v>0.0</x:v>
      </x:c>
    </x:row>
    <x:row r="552" ht="18" customHeight="1">
      <x:c r="A552" s="1407" t="str">
        <x:v>Rights_Coverage_View</x:v>
      </x:c>
      <x:c r="B552" s="1407" t="str">
        <x:v>F52</x:v>
      </x:c>
      <x:c r="C552" s="1407" t="str">
        <x:v>F:=INDEX(I_prop!$B$7:$H$13, MATCH($C52, I_prop!$A$7:$A$13,0), MATCH($D52, I_prop!$B$6:$H$6,0))</x:v>
      </x:c>
      <x:c r="D552" s="1407">
        <x:f>IFERROR(IF(_xlfn.ISFORMULA('Rights_Coverage_View'!F52),0,1),-1)</x:f>
        <x:v>0.0</x:v>
      </x:c>
    </x:row>
    <x:row r="553" ht="18" customHeight="1">
      <x:c r="A553" s="1407" t="str">
        <x:v>Rights_Coverage_View</x:v>
      </x:c>
      <x:c r="B553" s="1407" t="str">
        <x:v>G52</x:v>
      </x:c>
      <x:c r="C553" s="1407" t="str">
        <x:v>F:=INDEX(I_prop!$B$18:$H$24, MATCH($C52, I_prop!$A$18:$A$24,0), MATCH($D52, I_prop!$B$17:$H$17,0))</x:v>
      </x:c>
      <x:c r="D553" s="1407">
        <x:f>IFERROR(IF(_xlfn.ISFORMULA('Rights_Coverage_View'!G52),0,1),-1)</x:f>
        <x:v>0.0</x:v>
      </x:c>
    </x:row>
    <x:row r="554" ht="18" customHeight="1">
      <x:c r="A554" s="1407" t="str">
        <x:v>Rights_Coverage_View</x:v>
      </x:c>
      <x:c r="B554" s="1407" t="str">
        <x:v>H52</x:v>
      </x:c>
      <x:c r="C554" s="1407" t="str">
        <x:v>F:=IF(ISNUMBER($J52),$J52,IF($J52="INVALID_OVERRIDE","INVALID_OVERRIDE",IF($F52&lt;0,MAX(-1,'Subgroup_Overrides'!$B$7*$F52),$F52)))</x:v>
      </x:c>
      <x:c r="D554" s="1407">
        <x:f>IFERROR(IF(_xlfn.ISFORMULA('Rights_Coverage_View'!H52),0,1),-1)</x:f>
        <x:v>0.0</x:v>
      </x:c>
    </x:row>
    <x:row r="555" ht="18" customHeight="1">
      <x:c r="A555" s="1407" t="str">
        <x:v>Rights_Coverage_View</x:v>
      </x:c>
      <x:c r="B555" s="1407" t="str">
        <x:v>I52</x:v>
      </x:c>
      <x:c r="C555" s="1407" t="str">
        <x:v>F:=IF(ISNUMBER($K52),$K52,IF($K52="INVALID_OVERRIDE","INVALID_OVERRIDE",IF($G52&lt;0,MAX(-1,'Subgroup_Overrides'!$B$7*$G52),$G52)))</x:v>
      </x:c>
      <x:c r="D555" s="1407">
        <x:f>IFERROR(IF(_xlfn.ISFORMULA('Rights_Coverage_View'!I52),0,1),-1)</x:f>
        <x:v>0.0</x:v>
      </x:c>
    </x:row>
    <x:row r="556" ht="18" customHeight="1">
      <x:c r="A556" s="1407" t="str">
        <x:v>Rights_Coverage_View</x:v>
      </x:c>
      <x:c r="B556" s="1407" t="str">
        <x:v>J52</x:v>
      </x:c>
      <x:c r="C556" s="1407" t="str">
        <x:v>F:=IFERROR(IF(COUNTIF('Subgroup_Overrides'!$H$11:$H$100,"A|"&amp;$C52&amp;"|"&amp;$D52)=0,"",IF(AND(COUNTIF('Subgroup_Overrides'!$H$11:$H$100,"A|"&amp;$C52&amp;"|"&amp;$D52)=1,ISNUMBER(INDEX('Subgroup_Overrides'!$F$11:$F$100,MATCH("A|"&amp;$C52&amp;"|"&amp;$D52,'Subgroup_Overrides'!$H$11:$H$100,0))),NOT(ISBLANK(INDEX('Subgroup_Overrides'!$F$11:$F$100,MATCH("A|"&amp;$C52&amp;"|"&amp;$D52,'Subgroup_Overrides'!$H$11:$H$100,0)))),INDEX('Subgroup_Overrides'!$F$11:$F$100,MATCH("A|"&amp;$C52&amp;"|"&amp;$D52,'Subgroup_Overrides'!$H$11:$H$100,0))&gt;=-1,INDEX('Subgroup_Overrides'!$F$11:$F$100,MATCH("A|"&amp;$C52&amp;"|"&amp;$D52,'Subgroup_Overrides'!$H$11:$H$100,0))&lt;=1,LEN(TRIM(INDEX('Subgroup_Overrides'!$G$11:$G$100,MATCH("A|"&amp;$C52&amp;"|"&amp;$D52,'Subgroup_Overrides'!$H$11:$H$100,0))))&gt;0),INDEX('Subgroup_Overrides'!$F$11:$F$100,MATCH("A|"&amp;$C52&amp;"|"&amp;$D52,'Subgroup_Overrides'!$H$11:$H$100,0)),"INVALID_OVERRIDE")),"INVALID_OVERRIDE")</x:v>
      </x:c>
      <x:c r="D556" s="1407">
        <x:f>IFERROR(IF(_xlfn.ISFORMULA('Rights_Coverage_View'!J52),0,1),-1)</x:f>
        <x:v>0.0</x:v>
      </x:c>
    </x:row>
    <x:row r="557" ht="18" customHeight="1">
      <x:c r="A557" s="1407" t="str">
        <x:v>Rights_Coverage_View</x:v>
      </x:c>
      <x:c r="B557" s="1407" t="str">
        <x:v>K52</x:v>
      </x:c>
      <x:c r="C557" s="1407" t="str">
        <x:v>F:=IFERROR(IF(COUNTIF('Subgroup_Overrides'!$H$11:$H$100,"B|"&amp;$C52&amp;"|"&amp;$D52)=0,"",IF(AND(COUNTIF('Subgroup_Overrides'!$H$11:$H$100,"B|"&amp;$C52&amp;"|"&amp;$D52)=1,ISNUMBER(INDEX('Subgroup_Overrides'!$F$11:$F$100,MATCH("B|"&amp;$C52&amp;"|"&amp;$D52,'Subgroup_Overrides'!$H$11:$H$100,0))),NOT(ISBLANK(INDEX('Subgroup_Overrides'!$F$11:$F$100,MATCH("B|"&amp;$C52&amp;"|"&amp;$D52,'Subgroup_Overrides'!$H$11:$H$100,0)))),INDEX('Subgroup_Overrides'!$F$11:$F$100,MATCH("B|"&amp;$C52&amp;"|"&amp;$D52,'Subgroup_Overrides'!$H$11:$H$100,0))&gt;=-1,INDEX('Subgroup_Overrides'!$F$11:$F$100,MATCH("B|"&amp;$C52&amp;"|"&amp;$D52,'Subgroup_Overrides'!$H$11:$H$100,0))&lt;=1,LEN(TRIM(INDEX('Subgroup_Overrides'!$G$11:$G$100,MATCH("B|"&amp;$C52&amp;"|"&amp;$D52,'Subgroup_Overrides'!$H$11:$H$100,0))))&gt;0),INDEX('Subgroup_Overrides'!$F$11:$F$100,MATCH("B|"&amp;$C52&amp;"|"&amp;$D52,'Subgroup_Overrides'!$H$11:$H$100,0)),"INVALID_OVERRIDE")),"INVALID_OVERRIDE")</x:v>
      </x:c>
      <x:c r="D557" s="1407">
        <x:f>IFERROR(IF(_xlfn.ISFORMULA('Rights_Coverage_View'!K52),0,1),-1)</x:f>
        <x:v>0.0</x:v>
      </x:c>
    </x:row>
    <x:row r="558" ht="18" customHeight="1">
      <x:c r="A558" s="1407" t="str">
        <x:v>Rights_Coverage_View</x:v>
      </x:c>
      <x:c r="B558" s="1407" t="str">
        <x:v>L52</x:v>
      </x:c>
      <x:c r="C558" s="1407" t="str">
        <x:v>F:=TRIM(B52)</x:v>
      </x:c>
      <x:c r="D558" s="1407">
        <x:f>IFERROR(IF(_xlfn.ISFORMULA('Rights_Coverage_View'!L52),0,1),-1)</x:f>
        <x:v>0.0</x:v>
      </x:c>
    </x:row>
    <x:row r="559" ht="18" customHeight="1">
      <x:c r="A559" s="1407" t="str">
        <x:v>Rights_Coverage_View</x:v>
      </x:c>
      <x:c r="B559" s="1407" t="str">
        <x:v>M52</x:v>
      </x:c>
      <x:c r="C559" s="1407" t="str">
        <x:v>F:=IF(ISNUMBER($H52),$H52,"")</x:v>
      </x:c>
      <x:c r="D559" s="1407">
        <x:f>IFERROR(IF(_xlfn.ISFORMULA('Rights_Coverage_View'!M52),0,1),-1)</x:f>
        <x:v>0.0</x:v>
      </x:c>
    </x:row>
    <x:row r="560" ht="18" customHeight="1">
      <x:c r="A560" s="1407" t="str">
        <x:v>Rights_Coverage_View</x:v>
      </x:c>
      <x:c r="B560" s="1407" t="str">
        <x:v>N52</x:v>
      </x:c>
      <x:c r="C560" s="1407" t="str">
        <x:v>F:=IF(ISNUMBER($I52),$I52,"")</x:v>
      </x:c>
      <x:c r="D560" s="1407">
        <x:f>IFERROR(IF(_xlfn.ISFORMULA('Rights_Coverage_View'!N52),0,1),-1)</x:f>
        <x:v>0.0</x:v>
      </x:c>
    </x:row>
    <x:row r="561" ht="18" customHeight="1">
      <x:c r="A561" s="1407" t="str">
        <x:v>Rights_Coverage_View</x:v>
      </x:c>
      <x:c r="B561" s="1407" t="str">
        <x:v>O52</x:v>
      </x:c>
      <x:c r="C561" s="1407" t="str">
        <x:v>F:=IF(ISNUMBER($M52),$B52&amp;"|"&amp;ROUND($M52*1000000000000,0),"")</x:v>
      </x:c>
      <x:c r="D561" s="1407">
        <x:f>IFERROR(IF(_xlfn.ISFORMULA('Rights_Coverage_View'!O52),0,1),-1)</x:f>
        <x:v>0.0</x:v>
      </x:c>
    </x:row>
    <x:row r="562" ht="18" customHeight="1">
      <x:c r="A562" s="1407" t="str">
        <x:v>Rights_Coverage_View</x:v>
      </x:c>
      <x:c r="B562" s="1407" t="str">
        <x:v>P52</x:v>
      </x:c>
      <x:c r="C562" s="1407" t="str">
        <x:v>F:=IF(ISNUMBER($N52),$B52&amp;"|"&amp;ROUND($N52*1000000000000,0),"")</x:v>
      </x:c>
      <x:c r="D562" s="1407">
        <x:f>IFERROR(IF(_xlfn.ISFORMULA('Rights_Coverage_View'!P52),0,1),-1)</x:f>
        <x:v>0.0</x:v>
      </x:c>
    </x:row>
    <x:row r="563" ht="18" customHeight="1">
      <x:c r="A563" s="1407" t="str">
        <x:v>Rights_Coverage_View</x:v>
      </x:c>
      <x:c r="B563" s="1407" t="str">
        <x:v>F53</x:v>
      </x:c>
      <x:c r="C563" s="1407" t="str">
        <x:v>F:=INDEX(I_prop!$B$7:$H$13, MATCH($C53, I_prop!$A$7:$A$13,0), MATCH($D53, I_prop!$B$6:$H$6,0))</x:v>
      </x:c>
      <x:c r="D563" s="1407">
        <x:f>IFERROR(IF(_xlfn.ISFORMULA('Rights_Coverage_View'!F53),0,1),-1)</x:f>
        <x:v>0.0</x:v>
      </x:c>
    </x:row>
    <x:row r="564" ht="18" customHeight="1">
      <x:c r="A564" s="1407" t="str">
        <x:v>Rights_Coverage_View</x:v>
      </x:c>
      <x:c r="B564" s="1407" t="str">
        <x:v>G53</x:v>
      </x:c>
      <x:c r="C564" s="1407" t="str">
        <x:v>F:=INDEX(I_prop!$B$18:$H$24, MATCH($C53, I_prop!$A$18:$A$24,0), MATCH($D53, I_prop!$B$17:$H$17,0))</x:v>
      </x:c>
      <x:c r="D564" s="1407">
        <x:f>IFERROR(IF(_xlfn.ISFORMULA('Rights_Coverage_View'!G53),0,1),-1)</x:f>
        <x:v>0.0</x:v>
      </x:c>
    </x:row>
    <x:row r="565" ht="18" customHeight="1">
      <x:c r="A565" s="1407" t="str">
        <x:v>Rights_Coverage_View</x:v>
      </x:c>
      <x:c r="B565" s="1407" t="str">
        <x:v>H53</x:v>
      </x:c>
      <x:c r="C565" s="1407" t="str">
        <x:v>F:=IF(ISNUMBER($J53),$J53,IF($J53="INVALID_OVERRIDE","INVALID_OVERRIDE",IF($F53&lt;0,MAX(-1,'Subgroup_Overrides'!$B$7*$F53),$F53)))</x:v>
      </x:c>
      <x:c r="D565" s="1407">
        <x:f>IFERROR(IF(_xlfn.ISFORMULA('Rights_Coverage_View'!H53),0,1),-1)</x:f>
        <x:v>0.0</x:v>
      </x:c>
    </x:row>
    <x:row r="566" ht="18" customHeight="1">
      <x:c r="A566" s="1407" t="str">
        <x:v>Rights_Coverage_View</x:v>
      </x:c>
      <x:c r="B566" s="1407" t="str">
        <x:v>I53</x:v>
      </x:c>
      <x:c r="C566" s="1407" t="str">
        <x:v>F:=IF(ISNUMBER($K53),$K53,IF($K53="INVALID_OVERRIDE","INVALID_OVERRIDE",IF($G53&lt;0,MAX(-1,'Subgroup_Overrides'!$B$7*$G53),$G53)))</x:v>
      </x:c>
      <x:c r="D566" s="1407">
        <x:f>IFERROR(IF(_xlfn.ISFORMULA('Rights_Coverage_View'!I53),0,1),-1)</x:f>
        <x:v>0.0</x:v>
      </x:c>
    </x:row>
    <x:row r="567" ht="18" customHeight="1">
      <x:c r="A567" s="1407" t="str">
        <x:v>Rights_Coverage_View</x:v>
      </x:c>
      <x:c r="B567" s="1407" t="str">
        <x:v>J53</x:v>
      </x:c>
      <x:c r="C567" s="1407" t="str">
        <x:v>F:=IFERROR(IF(COUNTIF('Subgroup_Overrides'!$H$11:$H$100,"A|"&amp;$C53&amp;"|"&amp;$D53)=0,"",IF(AND(COUNTIF('Subgroup_Overrides'!$H$11:$H$100,"A|"&amp;$C53&amp;"|"&amp;$D53)=1,ISNUMBER(INDEX('Subgroup_Overrides'!$F$11:$F$100,MATCH("A|"&amp;$C53&amp;"|"&amp;$D53,'Subgroup_Overrides'!$H$11:$H$100,0))),NOT(ISBLANK(INDEX('Subgroup_Overrides'!$F$11:$F$100,MATCH("A|"&amp;$C53&amp;"|"&amp;$D53,'Subgroup_Overrides'!$H$11:$H$100,0)))),INDEX('Subgroup_Overrides'!$F$11:$F$100,MATCH("A|"&amp;$C53&amp;"|"&amp;$D53,'Subgroup_Overrides'!$H$11:$H$100,0))&gt;=-1,INDEX('Subgroup_Overrides'!$F$11:$F$100,MATCH("A|"&amp;$C53&amp;"|"&amp;$D53,'Subgroup_Overrides'!$H$11:$H$100,0))&lt;=1,LEN(TRIM(INDEX('Subgroup_Overrides'!$G$11:$G$100,MATCH("A|"&amp;$C53&amp;"|"&amp;$D53,'Subgroup_Overrides'!$H$11:$H$100,0))))&gt;0),INDEX('Subgroup_Overrides'!$F$11:$F$100,MATCH("A|"&amp;$C53&amp;"|"&amp;$D53,'Subgroup_Overrides'!$H$11:$H$100,0)),"INVALID_OVERRIDE")),"INVALID_OVERRIDE")</x:v>
      </x:c>
      <x:c r="D567" s="1407">
        <x:f>IFERROR(IF(_xlfn.ISFORMULA('Rights_Coverage_View'!J53),0,1),-1)</x:f>
        <x:v>0.0</x:v>
      </x:c>
    </x:row>
    <x:row r="568" ht="18" customHeight="1">
      <x:c r="A568" s="1407" t="str">
        <x:v>Rights_Coverage_View</x:v>
      </x:c>
      <x:c r="B568" s="1407" t="str">
        <x:v>K53</x:v>
      </x:c>
      <x:c r="C568" s="1407" t="str">
        <x:v>F:=IFERROR(IF(COUNTIF('Subgroup_Overrides'!$H$11:$H$100,"B|"&amp;$C53&amp;"|"&amp;$D53)=0,"",IF(AND(COUNTIF('Subgroup_Overrides'!$H$11:$H$100,"B|"&amp;$C53&amp;"|"&amp;$D53)=1,ISNUMBER(INDEX('Subgroup_Overrides'!$F$11:$F$100,MATCH("B|"&amp;$C53&amp;"|"&amp;$D53,'Subgroup_Overrides'!$H$11:$H$100,0))),NOT(ISBLANK(INDEX('Subgroup_Overrides'!$F$11:$F$100,MATCH("B|"&amp;$C53&amp;"|"&amp;$D53,'Subgroup_Overrides'!$H$11:$H$100,0)))),INDEX('Subgroup_Overrides'!$F$11:$F$100,MATCH("B|"&amp;$C53&amp;"|"&amp;$D53,'Subgroup_Overrides'!$H$11:$H$100,0))&gt;=-1,INDEX('Subgroup_Overrides'!$F$11:$F$100,MATCH("B|"&amp;$C53&amp;"|"&amp;$D53,'Subgroup_Overrides'!$H$11:$H$100,0))&lt;=1,LEN(TRIM(INDEX('Subgroup_Overrides'!$G$11:$G$100,MATCH("B|"&amp;$C53&amp;"|"&amp;$D53,'Subgroup_Overrides'!$H$11:$H$100,0))))&gt;0),INDEX('Subgroup_Overrides'!$F$11:$F$100,MATCH("B|"&amp;$C53&amp;"|"&amp;$D53,'Subgroup_Overrides'!$H$11:$H$100,0)),"INVALID_OVERRIDE")),"INVALID_OVERRIDE")</x:v>
      </x:c>
      <x:c r="D568" s="1407">
        <x:f>IFERROR(IF(_xlfn.ISFORMULA('Rights_Coverage_View'!K53),0,1),-1)</x:f>
        <x:v>0.0</x:v>
      </x:c>
    </x:row>
    <x:row r="569" ht="18" customHeight="1">
      <x:c r="A569" s="1407" t="str">
        <x:v>Rights_Coverage_View</x:v>
      </x:c>
      <x:c r="B569" s="1407" t="str">
        <x:v>L53</x:v>
      </x:c>
      <x:c r="C569" s="1407" t="str">
        <x:v>F:=TRIM(B53)</x:v>
      </x:c>
      <x:c r="D569" s="1407">
        <x:f>IFERROR(IF(_xlfn.ISFORMULA('Rights_Coverage_View'!L53),0,1),-1)</x:f>
        <x:v>0.0</x:v>
      </x:c>
    </x:row>
    <x:row r="570" ht="18" customHeight="1">
      <x:c r="A570" s="1407" t="str">
        <x:v>Rights_Coverage_View</x:v>
      </x:c>
      <x:c r="B570" s="1407" t="str">
        <x:v>M53</x:v>
      </x:c>
      <x:c r="C570" s="1407" t="str">
        <x:v>F:=IF(ISNUMBER($H53),$H53,"")</x:v>
      </x:c>
      <x:c r="D570" s="1407">
        <x:f>IFERROR(IF(_xlfn.ISFORMULA('Rights_Coverage_View'!M53),0,1),-1)</x:f>
        <x:v>0.0</x:v>
      </x:c>
    </x:row>
    <x:row r="571" ht="18" customHeight="1">
      <x:c r="A571" s="1407" t="str">
        <x:v>Rights_Coverage_View</x:v>
      </x:c>
      <x:c r="B571" s="1407" t="str">
        <x:v>N53</x:v>
      </x:c>
      <x:c r="C571" s="1407" t="str">
        <x:v>F:=IF(ISNUMBER($I53),$I53,"")</x:v>
      </x:c>
      <x:c r="D571" s="1407">
        <x:f>IFERROR(IF(_xlfn.ISFORMULA('Rights_Coverage_View'!N53),0,1),-1)</x:f>
        <x:v>0.0</x:v>
      </x:c>
    </x:row>
    <x:row r="572" ht="18" customHeight="1">
      <x:c r="A572" s="1407" t="str">
        <x:v>Rights_Coverage_View</x:v>
      </x:c>
      <x:c r="B572" s="1407" t="str">
        <x:v>O53</x:v>
      </x:c>
      <x:c r="C572" s="1407" t="str">
        <x:v>F:=IF(ISNUMBER($M53),$B53&amp;"|"&amp;ROUND($M53*1000000000000,0),"")</x:v>
      </x:c>
      <x:c r="D572" s="1407">
        <x:f>IFERROR(IF(_xlfn.ISFORMULA('Rights_Coverage_View'!O53),0,1),-1)</x:f>
        <x:v>0.0</x:v>
      </x:c>
    </x:row>
    <x:row r="573" ht="18" customHeight="1">
      <x:c r="A573" s="1407" t="str">
        <x:v>Rights_Coverage_View</x:v>
      </x:c>
      <x:c r="B573" s="1407" t="str">
        <x:v>P53</x:v>
      </x:c>
      <x:c r="C573" s="1407" t="str">
        <x:v>F:=IF(ISNUMBER($N53),$B53&amp;"|"&amp;ROUND($N53*1000000000000,0),"")</x:v>
      </x:c>
      <x:c r="D573" s="1407">
        <x:f>IFERROR(IF(_xlfn.ISFORMULA('Rights_Coverage_View'!P53),0,1),-1)</x:f>
        <x:v>0.0</x:v>
      </x:c>
    </x:row>
    <x:row r="574" ht="18" customHeight="1">
      <x:c r="A574" s="1407" t="str">
        <x:v>Rights_Coverage_View</x:v>
      </x:c>
      <x:c r="B574" s="1407" t="str">
        <x:v>F54</x:v>
      </x:c>
      <x:c r="C574" s="1407" t="str">
        <x:v>F:=INDEX(I_prop!$B$7:$H$13, MATCH($C54, I_prop!$A$7:$A$13,0), MATCH($D54, I_prop!$B$6:$H$6,0))</x:v>
      </x:c>
      <x:c r="D574" s="1407">
        <x:f>IFERROR(IF(_xlfn.ISFORMULA('Rights_Coverage_View'!F54),0,1),-1)</x:f>
        <x:v>0.0</x:v>
      </x:c>
    </x:row>
    <x:row r="575" ht="18" customHeight="1">
      <x:c r="A575" s="1407" t="str">
        <x:v>Rights_Coverage_View</x:v>
      </x:c>
      <x:c r="B575" s="1407" t="str">
        <x:v>G54</x:v>
      </x:c>
      <x:c r="C575" s="1407" t="str">
        <x:v>F:=INDEX(I_prop!$B$18:$H$24, MATCH($C54, I_prop!$A$18:$A$24,0), MATCH($D54, I_prop!$B$17:$H$17,0))</x:v>
      </x:c>
      <x:c r="D575" s="1407">
        <x:f>IFERROR(IF(_xlfn.ISFORMULA('Rights_Coverage_View'!G54),0,1),-1)</x:f>
        <x:v>0.0</x:v>
      </x:c>
    </x:row>
    <x:row r="576" ht="18" customHeight="1">
      <x:c r="A576" s="1407" t="str">
        <x:v>Rights_Coverage_View</x:v>
      </x:c>
      <x:c r="B576" s="1407" t="str">
        <x:v>H54</x:v>
      </x:c>
      <x:c r="C576" s="1407" t="str">
        <x:v>F:=IF(ISNUMBER($J54),$J54,IF($J54="INVALID_OVERRIDE","INVALID_OVERRIDE",IF($F54&lt;0,MAX(-1,'Subgroup_Overrides'!$B$7*$F54),$F54)))</x:v>
      </x:c>
      <x:c r="D576" s="1407">
        <x:f>IFERROR(IF(_xlfn.ISFORMULA('Rights_Coverage_View'!H54),0,1),-1)</x:f>
        <x:v>0.0</x:v>
      </x:c>
    </x:row>
    <x:row r="577" ht="18" customHeight="1">
      <x:c r="A577" s="1407" t="str">
        <x:v>Rights_Coverage_View</x:v>
      </x:c>
      <x:c r="B577" s="1407" t="str">
        <x:v>I54</x:v>
      </x:c>
      <x:c r="C577" s="1407" t="str">
        <x:v>F:=IF(ISNUMBER($K54),$K54,IF($K54="INVALID_OVERRIDE","INVALID_OVERRIDE",IF($G54&lt;0,MAX(-1,'Subgroup_Overrides'!$B$7*$G54),$G54)))</x:v>
      </x:c>
      <x:c r="D577" s="1407">
        <x:f>IFERROR(IF(_xlfn.ISFORMULA('Rights_Coverage_View'!I54),0,1),-1)</x:f>
        <x:v>0.0</x:v>
      </x:c>
    </x:row>
    <x:row r="578" ht="18" customHeight="1">
      <x:c r="A578" s="1407" t="str">
        <x:v>Rights_Coverage_View</x:v>
      </x:c>
      <x:c r="B578" s="1407" t="str">
        <x:v>J54</x:v>
      </x:c>
      <x:c r="C578" s="1407" t="str">
        <x:v>F:=IFERROR(IF(COUNTIF('Subgroup_Overrides'!$H$11:$H$100,"A|"&amp;$C54&amp;"|"&amp;$D54)=0,"",IF(AND(COUNTIF('Subgroup_Overrides'!$H$11:$H$100,"A|"&amp;$C54&amp;"|"&amp;$D54)=1,ISNUMBER(INDEX('Subgroup_Overrides'!$F$11:$F$100,MATCH("A|"&amp;$C54&amp;"|"&amp;$D54,'Subgroup_Overrides'!$H$11:$H$100,0))),NOT(ISBLANK(INDEX('Subgroup_Overrides'!$F$11:$F$100,MATCH("A|"&amp;$C54&amp;"|"&amp;$D54,'Subgroup_Overrides'!$H$11:$H$100,0)))),INDEX('Subgroup_Overrides'!$F$11:$F$100,MATCH("A|"&amp;$C54&amp;"|"&amp;$D54,'Subgroup_Overrides'!$H$11:$H$100,0))&gt;=-1,INDEX('Subgroup_Overrides'!$F$11:$F$100,MATCH("A|"&amp;$C54&amp;"|"&amp;$D54,'Subgroup_Overrides'!$H$11:$H$100,0))&lt;=1,LEN(TRIM(INDEX('Subgroup_Overrides'!$G$11:$G$100,MATCH("A|"&amp;$C54&amp;"|"&amp;$D54,'Subgroup_Overrides'!$H$11:$H$100,0))))&gt;0),INDEX('Subgroup_Overrides'!$F$11:$F$100,MATCH("A|"&amp;$C54&amp;"|"&amp;$D54,'Subgroup_Overrides'!$H$11:$H$100,0)),"INVALID_OVERRIDE")),"INVALID_OVERRIDE")</x:v>
      </x:c>
      <x:c r="D578" s="1407">
        <x:f>IFERROR(IF(_xlfn.ISFORMULA('Rights_Coverage_View'!J54),0,1),-1)</x:f>
        <x:v>0.0</x:v>
      </x:c>
    </x:row>
    <x:row r="579" ht="18" customHeight="1">
      <x:c r="A579" s="1407" t="str">
        <x:v>Rights_Coverage_View</x:v>
      </x:c>
      <x:c r="B579" s="1407" t="str">
        <x:v>K54</x:v>
      </x:c>
      <x:c r="C579" s="1407" t="str">
        <x:v>F:=IFERROR(IF(COUNTIF('Subgroup_Overrides'!$H$11:$H$100,"B|"&amp;$C54&amp;"|"&amp;$D54)=0,"",IF(AND(COUNTIF('Subgroup_Overrides'!$H$11:$H$100,"B|"&amp;$C54&amp;"|"&amp;$D54)=1,ISNUMBER(INDEX('Subgroup_Overrides'!$F$11:$F$100,MATCH("B|"&amp;$C54&amp;"|"&amp;$D54,'Subgroup_Overrides'!$H$11:$H$100,0))),NOT(ISBLANK(INDEX('Subgroup_Overrides'!$F$11:$F$100,MATCH("B|"&amp;$C54&amp;"|"&amp;$D54,'Subgroup_Overrides'!$H$11:$H$100,0)))),INDEX('Subgroup_Overrides'!$F$11:$F$100,MATCH("B|"&amp;$C54&amp;"|"&amp;$D54,'Subgroup_Overrides'!$H$11:$H$100,0))&gt;=-1,INDEX('Subgroup_Overrides'!$F$11:$F$100,MATCH("B|"&amp;$C54&amp;"|"&amp;$D54,'Subgroup_Overrides'!$H$11:$H$100,0))&lt;=1,LEN(TRIM(INDEX('Subgroup_Overrides'!$G$11:$G$100,MATCH("B|"&amp;$C54&amp;"|"&amp;$D54,'Subgroup_Overrides'!$H$11:$H$100,0))))&gt;0),INDEX('Subgroup_Overrides'!$F$11:$F$100,MATCH("B|"&amp;$C54&amp;"|"&amp;$D54,'Subgroup_Overrides'!$H$11:$H$100,0)),"INVALID_OVERRIDE")),"INVALID_OVERRIDE")</x:v>
      </x:c>
      <x:c r="D579" s="1407">
        <x:f>IFERROR(IF(_xlfn.ISFORMULA('Rights_Coverage_View'!K54),0,1),-1)</x:f>
        <x:v>0.0</x:v>
      </x:c>
    </x:row>
    <x:row r="580" ht="18" customHeight="1">
      <x:c r="A580" s="1407" t="str">
        <x:v>Rights_Coverage_View</x:v>
      </x:c>
      <x:c r="B580" s="1407" t="str">
        <x:v>L54</x:v>
      </x:c>
      <x:c r="C580" s="1407" t="str">
        <x:v>F:=TRIM(B54)</x:v>
      </x:c>
      <x:c r="D580" s="1407">
        <x:f>IFERROR(IF(_xlfn.ISFORMULA('Rights_Coverage_View'!L54),0,1),-1)</x:f>
        <x:v>0.0</x:v>
      </x:c>
    </x:row>
    <x:row r="581" ht="18" customHeight="1">
      <x:c r="A581" s="1407" t="str">
        <x:v>Rights_Coverage_View</x:v>
      </x:c>
      <x:c r="B581" s="1407" t="str">
        <x:v>M54</x:v>
      </x:c>
      <x:c r="C581" s="1407" t="str">
        <x:v>F:=IF(ISNUMBER($H54),$H54,"")</x:v>
      </x:c>
      <x:c r="D581" s="1407">
        <x:f>IFERROR(IF(_xlfn.ISFORMULA('Rights_Coverage_View'!M54),0,1),-1)</x:f>
        <x:v>0.0</x:v>
      </x:c>
    </x:row>
    <x:row r="582" ht="18" customHeight="1">
      <x:c r="A582" s="1407" t="str">
        <x:v>Rights_Coverage_View</x:v>
      </x:c>
      <x:c r="B582" s="1407" t="str">
        <x:v>N54</x:v>
      </x:c>
      <x:c r="C582" s="1407" t="str">
        <x:v>F:=IF(ISNUMBER($I54),$I54,"")</x:v>
      </x:c>
      <x:c r="D582" s="1407">
        <x:f>IFERROR(IF(_xlfn.ISFORMULA('Rights_Coverage_View'!N54),0,1),-1)</x:f>
        <x:v>0.0</x:v>
      </x:c>
    </x:row>
    <x:row r="583" ht="18" customHeight="1">
      <x:c r="A583" s="1407" t="str">
        <x:v>Rights_Coverage_View</x:v>
      </x:c>
      <x:c r="B583" s="1407" t="str">
        <x:v>O54</x:v>
      </x:c>
      <x:c r="C583" s="1407" t="str">
        <x:v>F:=IF(ISNUMBER($M54),$B54&amp;"|"&amp;ROUND($M54*1000000000000,0),"")</x:v>
      </x:c>
      <x:c r="D583" s="1407">
        <x:f>IFERROR(IF(_xlfn.ISFORMULA('Rights_Coverage_View'!O54),0,1),-1)</x:f>
        <x:v>0.0</x:v>
      </x:c>
    </x:row>
    <x:row r="584" ht="18" customHeight="1">
      <x:c r="A584" s="1407" t="str">
        <x:v>Rights_Coverage_View</x:v>
      </x:c>
      <x:c r="B584" s="1407" t="str">
        <x:v>P54</x:v>
      </x:c>
      <x:c r="C584" s="1407" t="str">
        <x:v>F:=IF(ISNUMBER($N54),$B54&amp;"|"&amp;ROUND($N54*1000000000000,0),"")</x:v>
      </x:c>
      <x:c r="D584" s="1407">
        <x:f>IFERROR(IF(_xlfn.ISFORMULA('Rights_Coverage_View'!P54),0,1),-1)</x:f>
        <x:v>0.0</x:v>
      </x:c>
    </x:row>
    <x:row r="585" ht="18" customHeight="1">
      <x:c r="A585" s="1407" t="str">
        <x:v>Rights_Coverage_View</x:v>
      </x:c>
      <x:c r="B585" s="1407" t="str">
        <x:v>F55</x:v>
      </x:c>
      <x:c r="C585" s="1407" t="str">
        <x:v>F:=INDEX(I_prop!$B$7:$H$13, MATCH($C55, I_prop!$A$7:$A$13,0), MATCH($D55, I_prop!$B$6:$H$6,0))</x:v>
      </x:c>
      <x:c r="D585" s="1407">
        <x:f>IFERROR(IF(_xlfn.ISFORMULA('Rights_Coverage_View'!F55),0,1),-1)</x:f>
        <x:v>0.0</x:v>
      </x:c>
    </x:row>
    <x:row r="586" ht="18" customHeight="1">
      <x:c r="A586" s="1407" t="str">
        <x:v>Rights_Coverage_View</x:v>
      </x:c>
      <x:c r="B586" s="1407" t="str">
        <x:v>G55</x:v>
      </x:c>
      <x:c r="C586" s="1407" t="str">
        <x:v>F:=INDEX(I_prop!$B$18:$H$24, MATCH($C55, I_prop!$A$18:$A$24,0), MATCH($D55, I_prop!$B$17:$H$17,0))</x:v>
      </x:c>
      <x:c r="D586" s="1407">
        <x:f>IFERROR(IF(_xlfn.ISFORMULA('Rights_Coverage_View'!G55),0,1),-1)</x:f>
        <x:v>0.0</x:v>
      </x:c>
    </x:row>
    <x:row r="587" ht="18" customHeight="1">
      <x:c r="A587" s="1407" t="str">
        <x:v>Rights_Coverage_View</x:v>
      </x:c>
      <x:c r="B587" s="1407" t="str">
        <x:v>H55</x:v>
      </x:c>
      <x:c r="C587" s="1407" t="str">
        <x:v>F:=IF(ISNUMBER($J55),$J55,IF($J55="INVALID_OVERRIDE","INVALID_OVERRIDE",IF($F55&lt;0,MAX(-1,'Subgroup_Overrides'!$B$7*$F55),$F55)))</x:v>
      </x:c>
      <x:c r="D587" s="1407">
        <x:f>IFERROR(IF(_xlfn.ISFORMULA('Rights_Coverage_View'!H55),0,1),-1)</x:f>
        <x:v>0.0</x:v>
      </x:c>
    </x:row>
    <x:row r="588" ht="18" customHeight="1">
      <x:c r="A588" s="1407" t="str">
        <x:v>Rights_Coverage_View</x:v>
      </x:c>
      <x:c r="B588" s="1407" t="str">
        <x:v>I55</x:v>
      </x:c>
      <x:c r="C588" s="1407" t="str">
        <x:v>F:=IF(ISNUMBER($K55),$K55,IF($K55="INVALID_OVERRIDE","INVALID_OVERRIDE",IF($G55&lt;0,MAX(-1,'Subgroup_Overrides'!$B$7*$G55),$G55)))</x:v>
      </x:c>
      <x:c r="D588" s="1407">
        <x:f>IFERROR(IF(_xlfn.ISFORMULA('Rights_Coverage_View'!I55),0,1),-1)</x:f>
        <x:v>0.0</x:v>
      </x:c>
    </x:row>
    <x:row r="589" ht="18" customHeight="1">
      <x:c r="A589" s="1407" t="str">
        <x:v>Rights_Coverage_View</x:v>
      </x:c>
      <x:c r="B589" s="1407" t="str">
        <x:v>J55</x:v>
      </x:c>
      <x:c r="C589" s="1407" t="str">
        <x:v>F:=IFERROR(IF(COUNTIF('Subgroup_Overrides'!$H$11:$H$100,"A|"&amp;$C55&amp;"|"&amp;$D55)=0,"",IF(AND(COUNTIF('Subgroup_Overrides'!$H$11:$H$100,"A|"&amp;$C55&amp;"|"&amp;$D55)=1,ISNUMBER(INDEX('Subgroup_Overrides'!$F$11:$F$100,MATCH("A|"&amp;$C55&amp;"|"&amp;$D55,'Subgroup_Overrides'!$H$11:$H$100,0))),NOT(ISBLANK(INDEX('Subgroup_Overrides'!$F$11:$F$100,MATCH("A|"&amp;$C55&amp;"|"&amp;$D55,'Subgroup_Overrides'!$H$11:$H$100,0)))),INDEX('Subgroup_Overrides'!$F$11:$F$100,MATCH("A|"&amp;$C55&amp;"|"&amp;$D55,'Subgroup_Overrides'!$H$11:$H$100,0))&gt;=-1,INDEX('Subgroup_Overrides'!$F$11:$F$100,MATCH("A|"&amp;$C55&amp;"|"&amp;$D55,'Subgroup_Overrides'!$H$11:$H$100,0))&lt;=1,LEN(TRIM(INDEX('Subgroup_Overrides'!$G$11:$G$100,MATCH("A|"&amp;$C55&amp;"|"&amp;$D55,'Subgroup_Overrides'!$H$11:$H$100,0))))&gt;0),INDEX('Subgroup_Overrides'!$F$11:$F$100,MATCH("A|"&amp;$C55&amp;"|"&amp;$D55,'Subgroup_Overrides'!$H$11:$H$100,0)),"INVALID_OVERRIDE")),"INVALID_OVERRIDE")</x:v>
      </x:c>
      <x:c r="D589" s="1407">
        <x:f>IFERROR(IF(_xlfn.ISFORMULA('Rights_Coverage_View'!J55),0,1),-1)</x:f>
        <x:v>0.0</x:v>
      </x:c>
    </x:row>
    <x:row r="590" ht="18" customHeight="1">
      <x:c r="A590" s="1407" t="str">
        <x:v>Rights_Coverage_View</x:v>
      </x:c>
      <x:c r="B590" s="1407" t="str">
        <x:v>K55</x:v>
      </x:c>
      <x:c r="C590" s="1407" t="str">
        <x:v>F:=IFERROR(IF(COUNTIF('Subgroup_Overrides'!$H$11:$H$100,"B|"&amp;$C55&amp;"|"&amp;$D55)=0,"",IF(AND(COUNTIF('Subgroup_Overrides'!$H$11:$H$100,"B|"&amp;$C55&amp;"|"&amp;$D55)=1,ISNUMBER(INDEX('Subgroup_Overrides'!$F$11:$F$100,MATCH("B|"&amp;$C55&amp;"|"&amp;$D55,'Subgroup_Overrides'!$H$11:$H$100,0))),NOT(ISBLANK(INDEX('Subgroup_Overrides'!$F$11:$F$100,MATCH("B|"&amp;$C55&amp;"|"&amp;$D55,'Subgroup_Overrides'!$H$11:$H$100,0)))),INDEX('Subgroup_Overrides'!$F$11:$F$100,MATCH("B|"&amp;$C55&amp;"|"&amp;$D55,'Subgroup_Overrides'!$H$11:$H$100,0))&gt;=-1,INDEX('Subgroup_Overrides'!$F$11:$F$100,MATCH("B|"&amp;$C55&amp;"|"&amp;$D55,'Subgroup_Overrides'!$H$11:$H$100,0))&lt;=1,LEN(TRIM(INDEX('Subgroup_Overrides'!$G$11:$G$100,MATCH("B|"&amp;$C55&amp;"|"&amp;$D55,'Subgroup_Overrides'!$H$11:$H$100,0))))&gt;0),INDEX('Subgroup_Overrides'!$F$11:$F$100,MATCH("B|"&amp;$C55&amp;"|"&amp;$D55,'Subgroup_Overrides'!$H$11:$H$100,0)),"INVALID_OVERRIDE")),"INVALID_OVERRIDE")</x:v>
      </x:c>
      <x:c r="D590" s="1407">
        <x:f>IFERROR(IF(_xlfn.ISFORMULA('Rights_Coverage_View'!K55),0,1),-1)</x:f>
        <x:v>0.0</x:v>
      </x:c>
    </x:row>
    <x:row r="591" ht="18" customHeight="1">
      <x:c r="A591" s="1407" t="str">
        <x:v>Rights_Coverage_View</x:v>
      </x:c>
      <x:c r="B591" s="1407" t="str">
        <x:v>L55</x:v>
      </x:c>
      <x:c r="C591" s="1407" t="str">
        <x:v>F:=TRIM(B55)</x:v>
      </x:c>
      <x:c r="D591" s="1407">
        <x:f>IFERROR(IF(_xlfn.ISFORMULA('Rights_Coverage_View'!L55),0,1),-1)</x:f>
        <x:v>0.0</x:v>
      </x:c>
    </x:row>
    <x:row r="592" ht="18" customHeight="1">
      <x:c r="A592" s="1407" t="str">
        <x:v>Rights_Coverage_View</x:v>
      </x:c>
      <x:c r="B592" s="1407" t="str">
        <x:v>M55</x:v>
      </x:c>
      <x:c r="C592" s="1407" t="str">
        <x:v>F:=IF(ISNUMBER($H55),$H55,"")</x:v>
      </x:c>
      <x:c r="D592" s="1407">
        <x:f>IFERROR(IF(_xlfn.ISFORMULA('Rights_Coverage_View'!M55),0,1),-1)</x:f>
        <x:v>0.0</x:v>
      </x:c>
    </x:row>
    <x:row r="593" ht="18" customHeight="1">
      <x:c r="A593" s="1407" t="str">
        <x:v>Rights_Coverage_View</x:v>
      </x:c>
      <x:c r="B593" s="1407" t="str">
        <x:v>N55</x:v>
      </x:c>
      <x:c r="C593" s="1407" t="str">
        <x:v>F:=IF(ISNUMBER($I55),$I55,"")</x:v>
      </x:c>
      <x:c r="D593" s="1407">
        <x:f>IFERROR(IF(_xlfn.ISFORMULA('Rights_Coverage_View'!N55),0,1),-1)</x:f>
        <x:v>0.0</x:v>
      </x:c>
    </x:row>
    <x:row r="594" ht="18" customHeight="1">
      <x:c r="A594" s="1407" t="str">
        <x:v>Rights_Coverage_View</x:v>
      </x:c>
      <x:c r="B594" s="1407" t="str">
        <x:v>O55</x:v>
      </x:c>
      <x:c r="C594" s="1407" t="str">
        <x:v>F:=IF(ISNUMBER($M55),$B55&amp;"|"&amp;ROUND($M55*1000000000000,0),"")</x:v>
      </x:c>
      <x:c r="D594" s="1407">
        <x:f>IFERROR(IF(_xlfn.ISFORMULA('Rights_Coverage_View'!O55),0,1),-1)</x:f>
        <x:v>0.0</x:v>
      </x:c>
    </x:row>
    <x:row r="595" ht="18" customHeight="1">
      <x:c r="A595" s="1407" t="str">
        <x:v>Rights_Coverage_View</x:v>
      </x:c>
      <x:c r="B595" s="1407" t="str">
        <x:v>P55</x:v>
      </x:c>
      <x:c r="C595" s="1407" t="str">
        <x:v>F:=IF(ISNUMBER($N55),$B55&amp;"|"&amp;ROUND($N55*1000000000000,0),"")</x:v>
      </x:c>
      <x:c r="D595" s="1407">
        <x:f>IFERROR(IF(_xlfn.ISFORMULA('Rights_Coverage_View'!P55),0,1),-1)</x:f>
        <x:v>0.0</x:v>
      </x:c>
    </x:row>
    <x:row r="596" ht="18" customHeight="1">
      <x:c r="A596" s="1407" t="str">
        <x:v>Rights_Coverage_View</x:v>
      </x:c>
      <x:c r="B596" s="1407" t="str">
        <x:v>F56</x:v>
      </x:c>
      <x:c r="C596" s="1407" t="str">
        <x:v>F:=INDEX(I_prop!$B$7:$H$13, MATCH($C56, I_prop!$A$7:$A$13,0), MATCH($D56, I_prop!$B$6:$H$6,0))</x:v>
      </x:c>
      <x:c r="D596" s="1407">
        <x:f>IFERROR(IF(_xlfn.ISFORMULA('Rights_Coverage_View'!F56),0,1),-1)</x:f>
        <x:v>0.0</x:v>
      </x:c>
    </x:row>
    <x:row r="597" ht="18" customHeight="1">
      <x:c r="A597" s="1407" t="str">
        <x:v>Rights_Coverage_View</x:v>
      </x:c>
      <x:c r="B597" s="1407" t="str">
        <x:v>G56</x:v>
      </x:c>
      <x:c r="C597" s="1407" t="str">
        <x:v>F:=INDEX(I_prop!$B$18:$H$24, MATCH($C56, I_prop!$A$18:$A$24,0), MATCH($D56, I_prop!$B$17:$H$17,0))</x:v>
      </x:c>
      <x:c r="D597" s="1407">
        <x:f>IFERROR(IF(_xlfn.ISFORMULA('Rights_Coverage_View'!G56),0,1),-1)</x:f>
        <x:v>0.0</x:v>
      </x:c>
    </x:row>
    <x:row r="598" ht="18" customHeight="1">
      <x:c r="A598" s="1407" t="str">
        <x:v>Rights_Coverage_View</x:v>
      </x:c>
      <x:c r="B598" s="1407" t="str">
        <x:v>H56</x:v>
      </x:c>
      <x:c r="C598" s="1407" t="str">
        <x:v>F:=IF(ISNUMBER($J56),$J56,IF($J56="INVALID_OVERRIDE","INVALID_OVERRIDE",IF($F56&lt;0,MAX(-1,'Subgroup_Overrides'!$B$7*$F56),$F56)))</x:v>
      </x:c>
      <x:c r="D598" s="1407">
        <x:f>IFERROR(IF(_xlfn.ISFORMULA('Rights_Coverage_View'!H56),0,1),-1)</x:f>
        <x:v>0.0</x:v>
      </x:c>
    </x:row>
    <x:row r="599" ht="18" customHeight="1">
      <x:c r="A599" s="1407" t="str">
        <x:v>Rights_Coverage_View</x:v>
      </x:c>
      <x:c r="B599" s="1407" t="str">
        <x:v>I56</x:v>
      </x:c>
      <x:c r="C599" s="1407" t="str">
        <x:v>F:=IF(ISNUMBER($K56),$K56,IF($K56="INVALID_OVERRIDE","INVALID_OVERRIDE",IF($G56&lt;0,MAX(-1,'Subgroup_Overrides'!$B$7*$G56),$G56)))</x:v>
      </x:c>
      <x:c r="D599" s="1407">
        <x:f>IFERROR(IF(_xlfn.ISFORMULA('Rights_Coverage_View'!I56),0,1),-1)</x:f>
        <x:v>0.0</x:v>
      </x:c>
    </x:row>
    <x:row r="600" ht="18" customHeight="1">
      <x:c r="A600" s="1407" t="str">
        <x:v>Rights_Coverage_View</x:v>
      </x:c>
      <x:c r="B600" s="1407" t="str">
        <x:v>J56</x:v>
      </x:c>
      <x:c r="C600" s="1407" t="str">
        <x:v>F:=IFERROR(IF(COUNTIF('Subgroup_Overrides'!$H$11:$H$100,"A|"&amp;$C56&amp;"|"&amp;$D56)=0,"",IF(AND(COUNTIF('Subgroup_Overrides'!$H$11:$H$100,"A|"&amp;$C56&amp;"|"&amp;$D56)=1,ISNUMBER(INDEX('Subgroup_Overrides'!$F$11:$F$100,MATCH("A|"&amp;$C56&amp;"|"&amp;$D56,'Subgroup_Overrides'!$H$11:$H$100,0))),NOT(ISBLANK(INDEX('Subgroup_Overrides'!$F$11:$F$100,MATCH("A|"&amp;$C56&amp;"|"&amp;$D56,'Subgroup_Overrides'!$H$11:$H$100,0)))),INDEX('Subgroup_Overrides'!$F$11:$F$100,MATCH("A|"&amp;$C56&amp;"|"&amp;$D56,'Subgroup_Overrides'!$H$11:$H$100,0))&gt;=-1,INDEX('Subgroup_Overrides'!$F$11:$F$100,MATCH("A|"&amp;$C56&amp;"|"&amp;$D56,'Subgroup_Overrides'!$H$11:$H$100,0))&lt;=1,LEN(TRIM(INDEX('Subgroup_Overrides'!$G$11:$G$100,MATCH("A|"&amp;$C56&amp;"|"&amp;$D56,'Subgroup_Overrides'!$H$11:$H$100,0))))&gt;0),INDEX('Subgroup_Overrides'!$F$11:$F$100,MATCH("A|"&amp;$C56&amp;"|"&amp;$D56,'Subgroup_Overrides'!$H$11:$H$100,0)),"INVALID_OVERRIDE")),"INVALID_OVERRIDE")</x:v>
      </x:c>
      <x:c r="D600" s="1407">
        <x:f>IFERROR(IF(_xlfn.ISFORMULA('Rights_Coverage_View'!J56),0,1),-1)</x:f>
        <x:v>0.0</x:v>
      </x:c>
    </x:row>
    <x:row r="601" ht="18" customHeight="1">
      <x:c r="A601" s="1407" t="str">
        <x:v>Rights_Coverage_View</x:v>
      </x:c>
      <x:c r="B601" s="1407" t="str">
        <x:v>K56</x:v>
      </x:c>
      <x:c r="C601" s="1407" t="str">
        <x:v>F:=IFERROR(IF(COUNTIF('Subgroup_Overrides'!$H$11:$H$100,"B|"&amp;$C56&amp;"|"&amp;$D56)=0,"",IF(AND(COUNTIF('Subgroup_Overrides'!$H$11:$H$100,"B|"&amp;$C56&amp;"|"&amp;$D56)=1,ISNUMBER(INDEX('Subgroup_Overrides'!$F$11:$F$100,MATCH("B|"&amp;$C56&amp;"|"&amp;$D56,'Subgroup_Overrides'!$H$11:$H$100,0))),NOT(ISBLANK(INDEX('Subgroup_Overrides'!$F$11:$F$100,MATCH("B|"&amp;$C56&amp;"|"&amp;$D56,'Subgroup_Overrides'!$H$11:$H$100,0)))),INDEX('Subgroup_Overrides'!$F$11:$F$100,MATCH("B|"&amp;$C56&amp;"|"&amp;$D56,'Subgroup_Overrides'!$H$11:$H$100,0))&gt;=-1,INDEX('Subgroup_Overrides'!$F$11:$F$100,MATCH("B|"&amp;$C56&amp;"|"&amp;$D56,'Subgroup_Overrides'!$H$11:$H$100,0))&lt;=1,LEN(TRIM(INDEX('Subgroup_Overrides'!$G$11:$G$100,MATCH("B|"&amp;$C56&amp;"|"&amp;$D56,'Subgroup_Overrides'!$H$11:$H$100,0))))&gt;0),INDEX('Subgroup_Overrides'!$F$11:$F$100,MATCH("B|"&amp;$C56&amp;"|"&amp;$D56,'Subgroup_Overrides'!$H$11:$H$100,0)),"INVALID_OVERRIDE")),"INVALID_OVERRIDE")</x:v>
      </x:c>
      <x:c r="D601" s="1407">
        <x:f>IFERROR(IF(_xlfn.ISFORMULA('Rights_Coverage_View'!K56),0,1),-1)</x:f>
        <x:v>0.0</x:v>
      </x:c>
    </x:row>
    <x:row r="602" ht="18" customHeight="1">
      <x:c r="A602" s="1407" t="str">
        <x:v>Rights_Coverage_View</x:v>
      </x:c>
      <x:c r="B602" s="1407" t="str">
        <x:v>L56</x:v>
      </x:c>
      <x:c r="C602" s="1407" t="str">
        <x:v>F:=TRIM(B56)</x:v>
      </x:c>
      <x:c r="D602" s="1407">
        <x:f>IFERROR(IF(_xlfn.ISFORMULA('Rights_Coverage_View'!L56),0,1),-1)</x:f>
        <x:v>0.0</x:v>
      </x:c>
    </x:row>
    <x:row r="603" ht="18" customHeight="1">
      <x:c r="A603" s="1407" t="str">
        <x:v>Rights_Coverage_View</x:v>
      </x:c>
      <x:c r="B603" s="1407" t="str">
        <x:v>M56</x:v>
      </x:c>
      <x:c r="C603" s="1407" t="str">
        <x:v>F:=IF(ISNUMBER($H56),$H56,"")</x:v>
      </x:c>
      <x:c r="D603" s="1407">
        <x:f>IFERROR(IF(_xlfn.ISFORMULA('Rights_Coverage_View'!M56),0,1),-1)</x:f>
        <x:v>0.0</x:v>
      </x:c>
    </x:row>
    <x:row r="604" ht="18" customHeight="1">
      <x:c r="A604" s="1407" t="str">
        <x:v>Rights_Coverage_View</x:v>
      </x:c>
      <x:c r="B604" s="1407" t="str">
        <x:v>N56</x:v>
      </x:c>
      <x:c r="C604" s="1407" t="str">
        <x:v>F:=IF(ISNUMBER($I56),$I56,"")</x:v>
      </x:c>
      <x:c r="D604" s="1407">
        <x:f>IFERROR(IF(_xlfn.ISFORMULA('Rights_Coverage_View'!N56),0,1),-1)</x:f>
        <x:v>0.0</x:v>
      </x:c>
    </x:row>
    <x:row r="605" ht="18" customHeight="1">
      <x:c r="A605" s="1407" t="str">
        <x:v>Rights_Coverage_View</x:v>
      </x:c>
      <x:c r="B605" s="1407" t="str">
        <x:v>O56</x:v>
      </x:c>
      <x:c r="C605" s="1407" t="str">
        <x:v>F:=IF(ISNUMBER($M56),$B56&amp;"|"&amp;ROUND($M56*1000000000000,0),"")</x:v>
      </x:c>
      <x:c r="D605" s="1407">
        <x:f>IFERROR(IF(_xlfn.ISFORMULA('Rights_Coverage_View'!O56),0,1),-1)</x:f>
        <x:v>0.0</x:v>
      </x:c>
    </x:row>
    <x:row r="606" ht="18" customHeight="1">
      <x:c r="A606" s="1407" t="str">
        <x:v>Rights_Coverage_View</x:v>
      </x:c>
      <x:c r="B606" s="1407" t="str">
        <x:v>P56</x:v>
      </x:c>
      <x:c r="C606" s="1407" t="str">
        <x:v>F:=IF(ISNUMBER($N56),$B56&amp;"|"&amp;ROUND($N56*1000000000000,0),"")</x:v>
      </x:c>
      <x:c r="D606" s="1407">
        <x:f>IFERROR(IF(_xlfn.ISFORMULA('Rights_Coverage_View'!P56),0,1),-1)</x:f>
        <x:v>0.0</x:v>
      </x:c>
    </x:row>
    <x:row r="607" ht="18" customHeight="1">
      <x:c r="A607" s="1407" t="str">
        <x:v>Rights_Coverage_View</x:v>
      </x:c>
      <x:c r="B607" s="1407" t="str">
        <x:v>F57</x:v>
      </x:c>
      <x:c r="C607" s="1407" t="str">
        <x:v>F:=INDEX(I_prop!$B$7:$H$13, MATCH($C57, I_prop!$A$7:$A$13,0), MATCH($D57, I_prop!$B$6:$H$6,0))</x:v>
      </x:c>
      <x:c r="D607" s="1407">
        <x:f>IFERROR(IF(_xlfn.ISFORMULA('Rights_Coverage_View'!F57),0,1),-1)</x:f>
        <x:v>0.0</x:v>
      </x:c>
    </x:row>
    <x:row r="608" ht="18" customHeight="1">
      <x:c r="A608" s="1407" t="str">
        <x:v>Rights_Coverage_View</x:v>
      </x:c>
      <x:c r="B608" s="1407" t="str">
        <x:v>G57</x:v>
      </x:c>
      <x:c r="C608" s="1407" t="str">
        <x:v>F:=INDEX(I_prop!$B$18:$H$24, MATCH($C57, I_prop!$A$18:$A$24,0), MATCH($D57, I_prop!$B$17:$H$17,0))</x:v>
      </x:c>
      <x:c r="D608" s="1407">
        <x:f>IFERROR(IF(_xlfn.ISFORMULA('Rights_Coverage_View'!G57),0,1),-1)</x:f>
        <x:v>0.0</x:v>
      </x:c>
    </x:row>
    <x:row r="609" ht="18" customHeight="1">
      <x:c r="A609" s="1407" t="str">
        <x:v>Rights_Coverage_View</x:v>
      </x:c>
      <x:c r="B609" s="1407" t="str">
        <x:v>H57</x:v>
      </x:c>
      <x:c r="C609" s="1407" t="str">
        <x:v>F:=IF(ISNUMBER($J57),$J57,IF($J57="INVALID_OVERRIDE","INVALID_OVERRIDE",IF($F57&lt;0,MAX(-1,'Subgroup_Overrides'!$B$7*$F57),$F57)))</x:v>
      </x:c>
      <x:c r="D609" s="1407">
        <x:f>IFERROR(IF(_xlfn.ISFORMULA('Rights_Coverage_View'!H57),0,1),-1)</x:f>
        <x:v>0.0</x:v>
      </x:c>
    </x:row>
    <x:row r="610" ht="18" customHeight="1">
      <x:c r="A610" s="1407" t="str">
        <x:v>Rights_Coverage_View</x:v>
      </x:c>
      <x:c r="B610" s="1407" t="str">
        <x:v>I57</x:v>
      </x:c>
      <x:c r="C610" s="1407" t="str">
        <x:v>F:=IF(ISNUMBER($K57),$K57,IF($K57="INVALID_OVERRIDE","INVALID_OVERRIDE",IF($G57&lt;0,MAX(-1,'Subgroup_Overrides'!$B$7*$G57),$G57)))</x:v>
      </x:c>
      <x:c r="D610" s="1407">
        <x:f>IFERROR(IF(_xlfn.ISFORMULA('Rights_Coverage_View'!I57),0,1),-1)</x:f>
        <x:v>0.0</x:v>
      </x:c>
    </x:row>
    <x:row r="611" ht="18" customHeight="1">
      <x:c r="A611" s="1407" t="str">
        <x:v>Rights_Coverage_View</x:v>
      </x:c>
      <x:c r="B611" s="1407" t="str">
        <x:v>J57</x:v>
      </x:c>
      <x:c r="C611" s="1407" t="str">
        <x:v>F:=IFERROR(IF(COUNTIF('Subgroup_Overrides'!$H$11:$H$100,"A|"&amp;$C57&amp;"|"&amp;$D57)=0,"",IF(AND(COUNTIF('Subgroup_Overrides'!$H$11:$H$100,"A|"&amp;$C57&amp;"|"&amp;$D57)=1,ISNUMBER(INDEX('Subgroup_Overrides'!$F$11:$F$100,MATCH("A|"&amp;$C57&amp;"|"&amp;$D57,'Subgroup_Overrides'!$H$11:$H$100,0))),NOT(ISBLANK(INDEX('Subgroup_Overrides'!$F$11:$F$100,MATCH("A|"&amp;$C57&amp;"|"&amp;$D57,'Subgroup_Overrides'!$H$11:$H$100,0)))),INDEX('Subgroup_Overrides'!$F$11:$F$100,MATCH("A|"&amp;$C57&amp;"|"&amp;$D57,'Subgroup_Overrides'!$H$11:$H$100,0))&gt;=-1,INDEX('Subgroup_Overrides'!$F$11:$F$100,MATCH("A|"&amp;$C57&amp;"|"&amp;$D57,'Subgroup_Overrides'!$H$11:$H$100,0))&lt;=1,LEN(TRIM(INDEX('Subgroup_Overrides'!$G$11:$G$100,MATCH("A|"&amp;$C57&amp;"|"&amp;$D57,'Subgroup_Overrides'!$H$11:$H$100,0))))&gt;0),INDEX('Subgroup_Overrides'!$F$11:$F$100,MATCH("A|"&amp;$C57&amp;"|"&amp;$D57,'Subgroup_Overrides'!$H$11:$H$100,0)),"INVALID_OVERRIDE")),"INVALID_OVERRIDE")</x:v>
      </x:c>
      <x:c r="D611" s="1407">
        <x:f>IFERROR(IF(_xlfn.ISFORMULA('Rights_Coverage_View'!J57),0,1),-1)</x:f>
        <x:v>0.0</x:v>
      </x:c>
    </x:row>
    <x:row r="612" ht="18" customHeight="1">
      <x:c r="A612" s="1407" t="str">
        <x:v>Rights_Coverage_View</x:v>
      </x:c>
      <x:c r="B612" s="1407" t="str">
        <x:v>K57</x:v>
      </x:c>
      <x:c r="C612" s="1407" t="str">
        <x:v>F:=IFERROR(IF(COUNTIF('Subgroup_Overrides'!$H$11:$H$100,"B|"&amp;$C57&amp;"|"&amp;$D57)=0,"",IF(AND(COUNTIF('Subgroup_Overrides'!$H$11:$H$100,"B|"&amp;$C57&amp;"|"&amp;$D57)=1,ISNUMBER(INDEX('Subgroup_Overrides'!$F$11:$F$100,MATCH("B|"&amp;$C57&amp;"|"&amp;$D57,'Subgroup_Overrides'!$H$11:$H$100,0))),NOT(ISBLANK(INDEX('Subgroup_Overrides'!$F$11:$F$100,MATCH("B|"&amp;$C57&amp;"|"&amp;$D57,'Subgroup_Overrides'!$H$11:$H$100,0)))),INDEX('Subgroup_Overrides'!$F$11:$F$100,MATCH("B|"&amp;$C57&amp;"|"&amp;$D57,'Subgroup_Overrides'!$H$11:$H$100,0))&gt;=-1,INDEX('Subgroup_Overrides'!$F$11:$F$100,MATCH("B|"&amp;$C57&amp;"|"&amp;$D57,'Subgroup_Overrides'!$H$11:$H$100,0))&lt;=1,LEN(TRIM(INDEX('Subgroup_Overrides'!$G$11:$G$100,MATCH("B|"&amp;$C57&amp;"|"&amp;$D57,'Subgroup_Overrides'!$H$11:$H$100,0))))&gt;0),INDEX('Subgroup_Overrides'!$F$11:$F$100,MATCH("B|"&amp;$C57&amp;"|"&amp;$D57,'Subgroup_Overrides'!$H$11:$H$100,0)),"INVALID_OVERRIDE")),"INVALID_OVERRIDE")</x:v>
      </x:c>
      <x:c r="D612" s="1407">
        <x:f>IFERROR(IF(_xlfn.ISFORMULA('Rights_Coverage_View'!K57),0,1),-1)</x:f>
        <x:v>0.0</x:v>
      </x:c>
    </x:row>
    <x:row r="613" ht="18" customHeight="1">
      <x:c r="A613" s="1407" t="str">
        <x:v>Rights_Coverage_View</x:v>
      </x:c>
      <x:c r="B613" s="1407" t="str">
        <x:v>L57</x:v>
      </x:c>
      <x:c r="C613" s="1407" t="str">
        <x:v>F:=TRIM(B57)</x:v>
      </x:c>
      <x:c r="D613" s="1407">
        <x:f>IFERROR(IF(_xlfn.ISFORMULA('Rights_Coverage_View'!L57),0,1),-1)</x:f>
        <x:v>0.0</x:v>
      </x:c>
    </x:row>
    <x:row r="614" ht="18" customHeight="1">
      <x:c r="A614" s="1407" t="str">
        <x:v>Rights_Coverage_View</x:v>
      </x:c>
      <x:c r="B614" s="1407" t="str">
        <x:v>M57</x:v>
      </x:c>
      <x:c r="C614" s="1407" t="str">
        <x:v>F:=IF(ISNUMBER($H57),$H57,"")</x:v>
      </x:c>
      <x:c r="D614" s="1407">
        <x:f>IFERROR(IF(_xlfn.ISFORMULA('Rights_Coverage_View'!M57),0,1),-1)</x:f>
        <x:v>0.0</x:v>
      </x:c>
    </x:row>
    <x:row r="615" ht="18" customHeight="1">
      <x:c r="A615" s="1407" t="str">
        <x:v>Rights_Coverage_View</x:v>
      </x:c>
      <x:c r="B615" s="1407" t="str">
        <x:v>N57</x:v>
      </x:c>
      <x:c r="C615" s="1407" t="str">
        <x:v>F:=IF(ISNUMBER($I57),$I57,"")</x:v>
      </x:c>
      <x:c r="D615" s="1407">
        <x:f>IFERROR(IF(_xlfn.ISFORMULA('Rights_Coverage_View'!N57),0,1),-1)</x:f>
        <x:v>0.0</x:v>
      </x:c>
    </x:row>
    <x:row r="616" ht="18" customHeight="1">
      <x:c r="A616" s="1407" t="str">
        <x:v>Rights_Coverage_View</x:v>
      </x:c>
      <x:c r="B616" s="1407" t="str">
        <x:v>O57</x:v>
      </x:c>
      <x:c r="C616" s="1407" t="str">
        <x:v>F:=IF(ISNUMBER($M57),$B57&amp;"|"&amp;ROUND($M57*1000000000000,0),"")</x:v>
      </x:c>
      <x:c r="D616" s="1407">
        <x:f>IFERROR(IF(_xlfn.ISFORMULA('Rights_Coverage_View'!O57),0,1),-1)</x:f>
        <x:v>0.0</x:v>
      </x:c>
    </x:row>
    <x:row r="617" ht="18" customHeight="1">
      <x:c r="A617" s="1407" t="str">
        <x:v>Rights_Coverage_View</x:v>
      </x:c>
      <x:c r="B617" s="1407" t="str">
        <x:v>P57</x:v>
      </x:c>
      <x:c r="C617" s="1407" t="str">
        <x:v>F:=IF(ISNUMBER($N57),$B57&amp;"|"&amp;ROUND($N57*1000000000000,0),"")</x:v>
      </x:c>
      <x:c r="D617" s="1407">
        <x:f>IFERROR(IF(_xlfn.ISFORMULA('Rights_Coverage_View'!P57),0,1),-1)</x:f>
        <x:v>0.0</x:v>
      </x:c>
    </x:row>
    <x:row r="618" ht="18" customHeight="1">
      <x:c r="A618" s="1407" t="str">
        <x:v>Rights_Coverage_View</x:v>
      </x:c>
      <x:c r="B618" s="1407" t="str">
        <x:v>F58</x:v>
      </x:c>
      <x:c r="C618" s="1407" t="str">
        <x:v>F:=INDEX(I_prop!$B$7:$H$13, MATCH($C58, I_prop!$A$7:$A$13,0), MATCH($D58, I_prop!$B$6:$H$6,0))</x:v>
      </x:c>
      <x:c r="D618" s="1407">
        <x:f>IFERROR(IF(_xlfn.ISFORMULA('Rights_Coverage_View'!F58),0,1),-1)</x:f>
        <x:v>0.0</x:v>
      </x:c>
    </x:row>
    <x:row r="619" ht="18" customHeight="1">
      <x:c r="A619" s="1407" t="str">
        <x:v>Rights_Coverage_View</x:v>
      </x:c>
      <x:c r="B619" s="1407" t="str">
        <x:v>G58</x:v>
      </x:c>
      <x:c r="C619" s="1407" t="str">
        <x:v>F:=INDEX(I_prop!$B$18:$H$24, MATCH($C58, I_prop!$A$18:$A$24,0), MATCH($D58, I_prop!$B$17:$H$17,0))</x:v>
      </x:c>
      <x:c r="D619" s="1407">
        <x:f>IFERROR(IF(_xlfn.ISFORMULA('Rights_Coverage_View'!G58),0,1),-1)</x:f>
        <x:v>0.0</x:v>
      </x:c>
    </x:row>
    <x:row r="620" ht="18" customHeight="1">
      <x:c r="A620" s="1407" t="str">
        <x:v>Rights_Coverage_View</x:v>
      </x:c>
      <x:c r="B620" s="1407" t="str">
        <x:v>H58</x:v>
      </x:c>
      <x:c r="C620" s="1407" t="str">
        <x:v>F:=IF(ISNUMBER($J58),$J58,IF($J58="INVALID_OVERRIDE","INVALID_OVERRIDE",IF($F58&lt;0,MAX(-1,'Subgroup_Overrides'!$B$7*$F58),$F58)))</x:v>
      </x:c>
      <x:c r="D620" s="1407">
        <x:f>IFERROR(IF(_xlfn.ISFORMULA('Rights_Coverage_View'!H58),0,1),-1)</x:f>
        <x:v>0.0</x:v>
      </x:c>
    </x:row>
    <x:row r="621" ht="18" customHeight="1">
      <x:c r="A621" s="1407" t="str">
        <x:v>Rights_Coverage_View</x:v>
      </x:c>
      <x:c r="B621" s="1407" t="str">
        <x:v>I58</x:v>
      </x:c>
      <x:c r="C621" s="1407" t="str">
        <x:v>F:=IF(ISNUMBER($K58),$K58,IF($K58="INVALID_OVERRIDE","INVALID_OVERRIDE",IF($G58&lt;0,MAX(-1,'Subgroup_Overrides'!$B$7*$G58),$G58)))</x:v>
      </x:c>
      <x:c r="D621" s="1407">
        <x:f>IFERROR(IF(_xlfn.ISFORMULA('Rights_Coverage_View'!I58),0,1),-1)</x:f>
        <x:v>0.0</x:v>
      </x:c>
    </x:row>
    <x:row r="622" ht="18" customHeight="1">
      <x:c r="A622" s="1407" t="str">
        <x:v>Rights_Coverage_View</x:v>
      </x:c>
      <x:c r="B622" s="1407" t="str">
        <x:v>J58</x:v>
      </x:c>
      <x:c r="C622" s="1407" t="str">
        <x:v>F:=IFERROR(IF(COUNTIF('Subgroup_Overrides'!$H$11:$H$100,"A|"&amp;$C58&amp;"|"&amp;$D58)=0,"",IF(AND(COUNTIF('Subgroup_Overrides'!$H$11:$H$100,"A|"&amp;$C58&amp;"|"&amp;$D58)=1,ISNUMBER(INDEX('Subgroup_Overrides'!$F$11:$F$100,MATCH("A|"&amp;$C58&amp;"|"&amp;$D58,'Subgroup_Overrides'!$H$11:$H$100,0))),NOT(ISBLANK(INDEX('Subgroup_Overrides'!$F$11:$F$100,MATCH("A|"&amp;$C58&amp;"|"&amp;$D58,'Subgroup_Overrides'!$H$11:$H$100,0)))),INDEX('Subgroup_Overrides'!$F$11:$F$100,MATCH("A|"&amp;$C58&amp;"|"&amp;$D58,'Subgroup_Overrides'!$H$11:$H$100,0))&gt;=-1,INDEX('Subgroup_Overrides'!$F$11:$F$100,MATCH("A|"&amp;$C58&amp;"|"&amp;$D58,'Subgroup_Overrides'!$H$11:$H$100,0))&lt;=1,LEN(TRIM(INDEX('Subgroup_Overrides'!$G$11:$G$100,MATCH("A|"&amp;$C58&amp;"|"&amp;$D58,'Subgroup_Overrides'!$H$11:$H$100,0))))&gt;0),INDEX('Subgroup_Overrides'!$F$11:$F$100,MATCH("A|"&amp;$C58&amp;"|"&amp;$D58,'Subgroup_Overrides'!$H$11:$H$100,0)),"INVALID_OVERRIDE")),"INVALID_OVERRIDE")</x:v>
      </x:c>
      <x:c r="D622" s="1407">
        <x:f>IFERROR(IF(_xlfn.ISFORMULA('Rights_Coverage_View'!J58),0,1),-1)</x:f>
        <x:v>0.0</x:v>
      </x:c>
    </x:row>
    <x:row r="623" ht="18" customHeight="1">
      <x:c r="A623" s="1407" t="str">
        <x:v>Rights_Coverage_View</x:v>
      </x:c>
      <x:c r="B623" s="1407" t="str">
        <x:v>K58</x:v>
      </x:c>
      <x:c r="C623" s="1407" t="str">
        <x:v>F:=IFERROR(IF(COUNTIF('Subgroup_Overrides'!$H$11:$H$100,"B|"&amp;$C58&amp;"|"&amp;$D58)=0,"",IF(AND(COUNTIF('Subgroup_Overrides'!$H$11:$H$100,"B|"&amp;$C58&amp;"|"&amp;$D58)=1,ISNUMBER(INDEX('Subgroup_Overrides'!$F$11:$F$100,MATCH("B|"&amp;$C58&amp;"|"&amp;$D58,'Subgroup_Overrides'!$H$11:$H$100,0))),NOT(ISBLANK(INDEX('Subgroup_Overrides'!$F$11:$F$100,MATCH("B|"&amp;$C58&amp;"|"&amp;$D58,'Subgroup_Overrides'!$H$11:$H$100,0)))),INDEX('Subgroup_Overrides'!$F$11:$F$100,MATCH("B|"&amp;$C58&amp;"|"&amp;$D58,'Subgroup_Overrides'!$H$11:$H$100,0))&gt;=-1,INDEX('Subgroup_Overrides'!$F$11:$F$100,MATCH("B|"&amp;$C58&amp;"|"&amp;$D58,'Subgroup_Overrides'!$H$11:$H$100,0))&lt;=1,LEN(TRIM(INDEX('Subgroup_Overrides'!$G$11:$G$100,MATCH("B|"&amp;$C58&amp;"|"&amp;$D58,'Subgroup_Overrides'!$H$11:$H$100,0))))&gt;0),INDEX('Subgroup_Overrides'!$F$11:$F$100,MATCH("B|"&amp;$C58&amp;"|"&amp;$D58,'Subgroup_Overrides'!$H$11:$H$100,0)),"INVALID_OVERRIDE")),"INVALID_OVERRIDE")</x:v>
      </x:c>
      <x:c r="D623" s="1407">
        <x:f>IFERROR(IF(_xlfn.ISFORMULA('Rights_Coverage_View'!K58),0,1),-1)</x:f>
        <x:v>0.0</x:v>
      </x:c>
    </x:row>
    <x:row r="624" ht="18" customHeight="1">
      <x:c r="A624" s="1407" t="str">
        <x:v>Rights_Coverage_View</x:v>
      </x:c>
      <x:c r="B624" s="1407" t="str">
        <x:v>L58</x:v>
      </x:c>
      <x:c r="C624" s="1407" t="str">
        <x:v>F:=TRIM(B58)</x:v>
      </x:c>
      <x:c r="D624" s="1407">
        <x:f>IFERROR(IF(_xlfn.ISFORMULA('Rights_Coverage_View'!L58),0,1),-1)</x:f>
        <x:v>0.0</x:v>
      </x:c>
    </x:row>
    <x:row r="625" ht="18" customHeight="1">
      <x:c r="A625" s="1407" t="str">
        <x:v>Rights_Coverage_View</x:v>
      </x:c>
      <x:c r="B625" s="1407" t="str">
        <x:v>M58</x:v>
      </x:c>
      <x:c r="C625" s="1407" t="str">
        <x:v>F:=IF(ISNUMBER($H58),$H58,"")</x:v>
      </x:c>
      <x:c r="D625" s="1407">
        <x:f>IFERROR(IF(_xlfn.ISFORMULA('Rights_Coverage_View'!M58),0,1),-1)</x:f>
        <x:v>0.0</x:v>
      </x:c>
    </x:row>
    <x:row r="626" ht="18" customHeight="1">
      <x:c r="A626" s="1407" t="str">
        <x:v>Rights_Coverage_View</x:v>
      </x:c>
      <x:c r="B626" s="1407" t="str">
        <x:v>N58</x:v>
      </x:c>
      <x:c r="C626" s="1407" t="str">
        <x:v>F:=IF(ISNUMBER($I58),$I58,"")</x:v>
      </x:c>
      <x:c r="D626" s="1407">
        <x:f>IFERROR(IF(_xlfn.ISFORMULA('Rights_Coverage_View'!N58),0,1),-1)</x:f>
        <x:v>0.0</x:v>
      </x:c>
    </x:row>
    <x:row r="627" ht="18" customHeight="1">
      <x:c r="A627" s="1407" t="str">
        <x:v>Rights_Coverage_View</x:v>
      </x:c>
      <x:c r="B627" s="1407" t="str">
        <x:v>O58</x:v>
      </x:c>
      <x:c r="C627" s="1407" t="str">
        <x:v>F:=IF(ISNUMBER($M58),$B58&amp;"|"&amp;ROUND($M58*1000000000000,0),"")</x:v>
      </x:c>
      <x:c r="D627" s="1407">
        <x:f>IFERROR(IF(_xlfn.ISFORMULA('Rights_Coverage_View'!O58),0,1),-1)</x:f>
        <x:v>0.0</x:v>
      </x:c>
    </x:row>
    <x:row r="628" ht="18" customHeight="1">
      <x:c r="A628" s="1407" t="str">
        <x:v>Rights_Coverage_View</x:v>
      </x:c>
      <x:c r="B628" s="1407" t="str">
        <x:v>P58</x:v>
      </x:c>
      <x:c r="C628" s="1407" t="str">
        <x:v>F:=IF(ISNUMBER($N58),$B58&amp;"|"&amp;ROUND($N58*1000000000000,0),"")</x:v>
      </x:c>
      <x:c r="D628" s="1407">
        <x:f>IFERROR(IF(_xlfn.ISFORMULA('Rights_Coverage_View'!P58),0,1),-1)</x:f>
        <x:v>0.0</x:v>
      </x:c>
    </x:row>
    <x:row r="629" ht="18" customHeight="1">
      <x:c r="A629" s="1407" t="str">
        <x:v>Rights_Coverage_View</x:v>
      </x:c>
      <x:c r="B629" s="1407" t="str">
        <x:v>F59</x:v>
      </x:c>
      <x:c r="C629" s="1407" t="str">
        <x:v>F:=INDEX(I_prop!$B$7:$H$13, MATCH($C59, I_prop!$A$7:$A$13,0), MATCH($D59, I_prop!$B$6:$H$6,0))</x:v>
      </x:c>
      <x:c r="D629" s="1407">
        <x:f>IFERROR(IF(_xlfn.ISFORMULA('Rights_Coverage_View'!F59),0,1),-1)</x:f>
        <x:v>0.0</x:v>
      </x:c>
    </x:row>
    <x:row r="630" ht="18" customHeight="1">
      <x:c r="A630" s="1407" t="str">
        <x:v>Rights_Coverage_View</x:v>
      </x:c>
      <x:c r="B630" s="1407" t="str">
        <x:v>G59</x:v>
      </x:c>
      <x:c r="C630" s="1407" t="str">
        <x:v>F:=INDEX(I_prop!$B$18:$H$24, MATCH($C59, I_prop!$A$18:$A$24,0), MATCH($D59, I_prop!$B$17:$H$17,0))</x:v>
      </x:c>
      <x:c r="D630" s="1407">
        <x:f>IFERROR(IF(_xlfn.ISFORMULA('Rights_Coverage_View'!G59),0,1),-1)</x:f>
        <x:v>0.0</x:v>
      </x:c>
    </x:row>
    <x:row r="631" ht="18" customHeight="1">
      <x:c r="A631" s="1407" t="str">
        <x:v>Rights_Coverage_View</x:v>
      </x:c>
      <x:c r="B631" s="1407" t="str">
        <x:v>H59</x:v>
      </x:c>
      <x:c r="C631" s="1407" t="str">
        <x:v>F:=IF(ISNUMBER($J59),$J59,IF($J59="INVALID_OVERRIDE","INVALID_OVERRIDE",IF($F59&lt;0,MAX(-1,'Subgroup_Overrides'!$B$7*$F59),$F59)))</x:v>
      </x:c>
      <x:c r="D631" s="1407">
        <x:f>IFERROR(IF(_xlfn.ISFORMULA('Rights_Coverage_View'!H59),0,1),-1)</x:f>
        <x:v>0.0</x:v>
      </x:c>
    </x:row>
    <x:row r="632" ht="18" customHeight="1">
      <x:c r="A632" s="1407" t="str">
        <x:v>Rights_Coverage_View</x:v>
      </x:c>
      <x:c r="B632" s="1407" t="str">
        <x:v>I59</x:v>
      </x:c>
      <x:c r="C632" s="1407" t="str">
        <x:v>F:=IF(ISNUMBER($K59),$K59,IF($K59="INVALID_OVERRIDE","INVALID_OVERRIDE",IF($G59&lt;0,MAX(-1,'Subgroup_Overrides'!$B$7*$G59),$G59)))</x:v>
      </x:c>
      <x:c r="D632" s="1407">
        <x:f>IFERROR(IF(_xlfn.ISFORMULA('Rights_Coverage_View'!I59),0,1),-1)</x:f>
        <x:v>0.0</x:v>
      </x:c>
    </x:row>
    <x:row r="633" ht="18" customHeight="1">
      <x:c r="A633" s="1407" t="str">
        <x:v>Rights_Coverage_View</x:v>
      </x:c>
      <x:c r="B633" s="1407" t="str">
        <x:v>J59</x:v>
      </x:c>
      <x:c r="C633" s="1407" t="str">
        <x:v>F:=IFERROR(IF(COUNTIF('Subgroup_Overrides'!$H$11:$H$100,"A|"&amp;$C59&amp;"|"&amp;$D59)=0,"",IF(AND(COUNTIF('Subgroup_Overrides'!$H$11:$H$100,"A|"&amp;$C59&amp;"|"&amp;$D59)=1,ISNUMBER(INDEX('Subgroup_Overrides'!$F$11:$F$100,MATCH("A|"&amp;$C59&amp;"|"&amp;$D59,'Subgroup_Overrides'!$H$11:$H$100,0))),NOT(ISBLANK(INDEX('Subgroup_Overrides'!$F$11:$F$100,MATCH("A|"&amp;$C59&amp;"|"&amp;$D59,'Subgroup_Overrides'!$H$11:$H$100,0)))),INDEX('Subgroup_Overrides'!$F$11:$F$100,MATCH("A|"&amp;$C59&amp;"|"&amp;$D59,'Subgroup_Overrides'!$H$11:$H$100,0))&gt;=-1,INDEX('Subgroup_Overrides'!$F$11:$F$100,MATCH("A|"&amp;$C59&amp;"|"&amp;$D59,'Subgroup_Overrides'!$H$11:$H$100,0))&lt;=1,LEN(TRIM(INDEX('Subgroup_Overrides'!$G$11:$G$100,MATCH("A|"&amp;$C59&amp;"|"&amp;$D59,'Subgroup_Overrides'!$H$11:$H$100,0))))&gt;0),INDEX('Subgroup_Overrides'!$F$11:$F$100,MATCH("A|"&amp;$C59&amp;"|"&amp;$D59,'Subgroup_Overrides'!$H$11:$H$100,0)),"INVALID_OVERRIDE")),"INVALID_OVERRIDE")</x:v>
      </x:c>
      <x:c r="D633" s="1407">
        <x:f>IFERROR(IF(_xlfn.ISFORMULA('Rights_Coverage_View'!J59),0,1),-1)</x:f>
        <x:v>0.0</x:v>
      </x:c>
    </x:row>
    <x:row r="634" ht="18" customHeight="1">
      <x:c r="A634" s="1407" t="str">
        <x:v>Rights_Coverage_View</x:v>
      </x:c>
      <x:c r="B634" s="1407" t="str">
        <x:v>K59</x:v>
      </x:c>
      <x:c r="C634" s="1407" t="str">
        <x:v>F:=IFERROR(IF(COUNTIF('Subgroup_Overrides'!$H$11:$H$100,"B|"&amp;$C59&amp;"|"&amp;$D59)=0,"",IF(AND(COUNTIF('Subgroup_Overrides'!$H$11:$H$100,"B|"&amp;$C59&amp;"|"&amp;$D59)=1,ISNUMBER(INDEX('Subgroup_Overrides'!$F$11:$F$100,MATCH("B|"&amp;$C59&amp;"|"&amp;$D59,'Subgroup_Overrides'!$H$11:$H$100,0))),NOT(ISBLANK(INDEX('Subgroup_Overrides'!$F$11:$F$100,MATCH("B|"&amp;$C59&amp;"|"&amp;$D59,'Subgroup_Overrides'!$H$11:$H$100,0)))),INDEX('Subgroup_Overrides'!$F$11:$F$100,MATCH("B|"&amp;$C59&amp;"|"&amp;$D59,'Subgroup_Overrides'!$H$11:$H$100,0))&gt;=-1,INDEX('Subgroup_Overrides'!$F$11:$F$100,MATCH("B|"&amp;$C59&amp;"|"&amp;$D59,'Subgroup_Overrides'!$H$11:$H$100,0))&lt;=1,LEN(TRIM(INDEX('Subgroup_Overrides'!$G$11:$G$100,MATCH("B|"&amp;$C59&amp;"|"&amp;$D59,'Subgroup_Overrides'!$H$11:$H$100,0))))&gt;0),INDEX('Subgroup_Overrides'!$F$11:$F$100,MATCH("B|"&amp;$C59&amp;"|"&amp;$D59,'Subgroup_Overrides'!$H$11:$H$100,0)),"INVALID_OVERRIDE")),"INVALID_OVERRIDE")</x:v>
      </x:c>
      <x:c r="D634" s="1407">
        <x:f>IFERROR(IF(_xlfn.ISFORMULA('Rights_Coverage_View'!K59),0,1),-1)</x:f>
        <x:v>0.0</x:v>
      </x:c>
    </x:row>
    <x:row r="635" ht="18" customHeight="1">
      <x:c r="A635" s="1407" t="str">
        <x:v>Rights_Coverage_View</x:v>
      </x:c>
      <x:c r="B635" s="1407" t="str">
        <x:v>L59</x:v>
      </x:c>
      <x:c r="C635" s="1407" t="str">
        <x:v>F:=TRIM(B59)</x:v>
      </x:c>
      <x:c r="D635" s="1407">
        <x:f>IFERROR(IF(_xlfn.ISFORMULA('Rights_Coverage_View'!L59),0,1),-1)</x:f>
        <x:v>0.0</x:v>
      </x:c>
    </x:row>
    <x:row r="636" ht="18" customHeight="1">
      <x:c r="A636" s="1407" t="str">
        <x:v>Rights_Coverage_View</x:v>
      </x:c>
      <x:c r="B636" s="1407" t="str">
        <x:v>M59</x:v>
      </x:c>
      <x:c r="C636" s="1407" t="str">
        <x:v>F:=IF(ISNUMBER($H59),$H59,"")</x:v>
      </x:c>
      <x:c r="D636" s="1407">
        <x:f>IFERROR(IF(_xlfn.ISFORMULA('Rights_Coverage_View'!M59),0,1),-1)</x:f>
        <x:v>0.0</x:v>
      </x:c>
    </x:row>
    <x:row r="637" ht="18" customHeight="1">
      <x:c r="A637" s="1407" t="str">
        <x:v>Rights_Coverage_View</x:v>
      </x:c>
      <x:c r="B637" s="1407" t="str">
        <x:v>N59</x:v>
      </x:c>
      <x:c r="C637" s="1407" t="str">
        <x:v>F:=IF(ISNUMBER($I59),$I59,"")</x:v>
      </x:c>
      <x:c r="D637" s="1407">
        <x:f>IFERROR(IF(_xlfn.ISFORMULA('Rights_Coverage_View'!N59),0,1),-1)</x:f>
        <x:v>0.0</x:v>
      </x:c>
    </x:row>
    <x:row r="638" ht="18" customHeight="1">
      <x:c r="A638" s="1407" t="str">
        <x:v>Rights_Coverage_View</x:v>
      </x:c>
      <x:c r="B638" s="1407" t="str">
        <x:v>O59</x:v>
      </x:c>
      <x:c r="C638" s="1407" t="str">
        <x:v>F:=IF(ISNUMBER($M59),$B59&amp;"|"&amp;ROUND($M59*1000000000000,0),"")</x:v>
      </x:c>
      <x:c r="D638" s="1407">
        <x:f>IFERROR(IF(_xlfn.ISFORMULA('Rights_Coverage_View'!O59),0,1),-1)</x:f>
        <x:v>0.0</x:v>
      </x:c>
    </x:row>
    <x:row r="639" ht="18" customHeight="1">
      <x:c r="A639" s="1407" t="str">
        <x:v>Rights_Coverage_View</x:v>
      </x:c>
      <x:c r="B639" s="1407" t="str">
        <x:v>P59</x:v>
      </x:c>
      <x:c r="C639" s="1407" t="str">
        <x:v>F:=IF(ISNUMBER($N59),$B59&amp;"|"&amp;ROUND($N59*1000000000000,0),"")</x:v>
      </x:c>
      <x:c r="D639" s="1407">
        <x:f>IFERROR(IF(_xlfn.ISFORMULA('Rights_Coverage_View'!P59),0,1),-1)</x:f>
        <x:v>0.0</x:v>
      </x:c>
    </x:row>
    <x:row r="640" ht="18" customHeight="1">
      <x:c r="A640" s="1407" t="str">
        <x:v>Rights_Coverage_View</x:v>
      </x:c>
      <x:c r="B640" s="1407" t="str">
        <x:v>F60</x:v>
      </x:c>
      <x:c r="C640" s="1407" t="str">
        <x:v>F:=INDEX(I_prop!$B$7:$H$13, MATCH($C60, I_prop!$A$7:$A$13,0), MATCH($D60, I_prop!$B$6:$H$6,0))</x:v>
      </x:c>
      <x:c r="D640" s="1407">
        <x:f>IFERROR(IF(_xlfn.ISFORMULA('Rights_Coverage_View'!F60),0,1),-1)</x:f>
        <x:v>0.0</x:v>
      </x:c>
    </x:row>
    <x:row r="641" ht="18" customHeight="1">
      <x:c r="A641" s="1407" t="str">
        <x:v>Rights_Coverage_View</x:v>
      </x:c>
      <x:c r="B641" s="1407" t="str">
        <x:v>G60</x:v>
      </x:c>
      <x:c r="C641" s="1407" t="str">
        <x:v>F:=INDEX(I_prop!$B$18:$H$24, MATCH($C60, I_prop!$A$18:$A$24,0), MATCH($D60, I_prop!$B$17:$H$17,0))</x:v>
      </x:c>
      <x:c r="D641" s="1407">
        <x:f>IFERROR(IF(_xlfn.ISFORMULA('Rights_Coverage_View'!G60),0,1),-1)</x:f>
        <x:v>0.0</x:v>
      </x:c>
    </x:row>
    <x:row r="642" ht="18" customHeight="1">
      <x:c r="A642" s="1407" t="str">
        <x:v>Rights_Coverage_View</x:v>
      </x:c>
      <x:c r="B642" s="1407" t="str">
        <x:v>H60</x:v>
      </x:c>
      <x:c r="C642" s="1407" t="str">
        <x:v>F:=IF(ISNUMBER($J60),$J60,IF($J60="INVALID_OVERRIDE","INVALID_OVERRIDE",IF($F60&lt;0,MAX(-1,'Subgroup_Overrides'!$B$7*$F60),$F60)))</x:v>
      </x:c>
      <x:c r="D642" s="1407">
        <x:f>IFERROR(IF(_xlfn.ISFORMULA('Rights_Coverage_View'!H60),0,1),-1)</x:f>
        <x:v>0.0</x:v>
      </x:c>
    </x:row>
    <x:row r="643" ht="18" customHeight="1">
      <x:c r="A643" s="1407" t="str">
        <x:v>Rights_Coverage_View</x:v>
      </x:c>
      <x:c r="B643" s="1407" t="str">
        <x:v>I60</x:v>
      </x:c>
      <x:c r="C643" s="1407" t="str">
        <x:v>F:=IF(ISNUMBER($K60),$K60,IF($K60="INVALID_OVERRIDE","INVALID_OVERRIDE",IF($G60&lt;0,MAX(-1,'Subgroup_Overrides'!$B$7*$G60),$G60)))</x:v>
      </x:c>
      <x:c r="D643" s="1407">
        <x:f>IFERROR(IF(_xlfn.ISFORMULA('Rights_Coverage_View'!I60),0,1),-1)</x:f>
        <x:v>0.0</x:v>
      </x:c>
    </x:row>
    <x:row r="644" ht="18" customHeight="1">
      <x:c r="A644" s="1407" t="str">
        <x:v>Rights_Coverage_View</x:v>
      </x:c>
      <x:c r="B644" s="1407" t="str">
        <x:v>J60</x:v>
      </x:c>
      <x:c r="C644" s="1407" t="str">
        <x:v>F:=IFERROR(IF(COUNTIF('Subgroup_Overrides'!$H$11:$H$100,"A|"&amp;$C60&amp;"|"&amp;$D60)=0,"",IF(AND(COUNTIF('Subgroup_Overrides'!$H$11:$H$100,"A|"&amp;$C60&amp;"|"&amp;$D60)=1,ISNUMBER(INDEX('Subgroup_Overrides'!$F$11:$F$100,MATCH("A|"&amp;$C60&amp;"|"&amp;$D60,'Subgroup_Overrides'!$H$11:$H$100,0))),NOT(ISBLANK(INDEX('Subgroup_Overrides'!$F$11:$F$100,MATCH("A|"&amp;$C60&amp;"|"&amp;$D60,'Subgroup_Overrides'!$H$11:$H$100,0)))),INDEX('Subgroup_Overrides'!$F$11:$F$100,MATCH("A|"&amp;$C60&amp;"|"&amp;$D60,'Subgroup_Overrides'!$H$11:$H$100,0))&gt;=-1,INDEX('Subgroup_Overrides'!$F$11:$F$100,MATCH("A|"&amp;$C60&amp;"|"&amp;$D60,'Subgroup_Overrides'!$H$11:$H$100,0))&lt;=1,LEN(TRIM(INDEX('Subgroup_Overrides'!$G$11:$G$100,MATCH("A|"&amp;$C60&amp;"|"&amp;$D60,'Subgroup_Overrides'!$H$11:$H$100,0))))&gt;0),INDEX('Subgroup_Overrides'!$F$11:$F$100,MATCH("A|"&amp;$C60&amp;"|"&amp;$D60,'Subgroup_Overrides'!$H$11:$H$100,0)),"INVALID_OVERRIDE")),"INVALID_OVERRIDE")</x:v>
      </x:c>
      <x:c r="D644" s="1407">
        <x:f>IFERROR(IF(_xlfn.ISFORMULA('Rights_Coverage_View'!J60),0,1),-1)</x:f>
        <x:v>0.0</x:v>
      </x:c>
    </x:row>
    <x:row r="645" ht="18" customHeight="1">
      <x:c r="A645" s="1407" t="str">
        <x:v>Rights_Coverage_View</x:v>
      </x:c>
      <x:c r="B645" s="1407" t="str">
        <x:v>K60</x:v>
      </x:c>
      <x:c r="C645" s="1407" t="str">
        <x:v>F:=IFERROR(IF(COUNTIF('Subgroup_Overrides'!$H$11:$H$100,"B|"&amp;$C60&amp;"|"&amp;$D60)=0,"",IF(AND(COUNTIF('Subgroup_Overrides'!$H$11:$H$100,"B|"&amp;$C60&amp;"|"&amp;$D60)=1,ISNUMBER(INDEX('Subgroup_Overrides'!$F$11:$F$100,MATCH("B|"&amp;$C60&amp;"|"&amp;$D60,'Subgroup_Overrides'!$H$11:$H$100,0))),NOT(ISBLANK(INDEX('Subgroup_Overrides'!$F$11:$F$100,MATCH("B|"&amp;$C60&amp;"|"&amp;$D60,'Subgroup_Overrides'!$H$11:$H$100,0)))),INDEX('Subgroup_Overrides'!$F$11:$F$100,MATCH("B|"&amp;$C60&amp;"|"&amp;$D60,'Subgroup_Overrides'!$H$11:$H$100,0))&gt;=-1,INDEX('Subgroup_Overrides'!$F$11:$F$100,MATCH("B|"&amp;$C60&amp;"|"&amp;$D60,'Subgroup_Overrides'!$H$11:$H$100,0))&lt;=1,LEN(TRIM(INDEX('Subgroup_Overrides'!$G$11:$G$100,MATCH("B|"&amp;$C60&amp;"|"&amp;$D60,'Subgroup_Overrides'!$H$11:$H$100,0))))&gt;0),INDEX('Subgroup_Overrides'!$F$11:$F$100,MATCH("B|"&amp;$C60&amp;"|"&amp;$D60,'Subgroup_Overrides'!$H$11:$H$100,0)),"INVALID_OVERRIDE")),"INVALID_OVERRIDE")</x:v>
      </x:c>
      <x:c r="D645" s="1407">
        <x:f>IFERROR(IF(_xlfn.ISFORMULA('Rights_Coverage_View'!K60),0,1),-1)</x:f>
        <x:v>0.0</x:v>
      </x:c>
    </x:row>
    <x:row r="646" ht="18" customHeight="1">
      <x:c r="A646" s="1407" t="str">
        <x:v>Rights_Coverage_View</x:v>
      </x:c>
      <x:c r="B646" s="1407" t="str">
        <x:v>L60</x:v>
      </x:c>
      <x:c r="C646" s="1407" t="str">
        <x:v>F:=TRIM(B60)</x:v>
      </x:c>
      <x:c r="D646" s="1407">
        <x:f>IFERROR(IF(_xlfn.ISFORMULA('Rights_Coverage_View'!L60),0,1),-1)</x:f>
        <x:v>0.0</x:v>
      </x:c>
    </x:row>
    <x:row r="647" ht="18" customHeight="1">
      <x:c r="A647" s="1407" t="str">
        <x:v>Rights_Coverage_View</x:v>
      </x:c>
      <x:c r="B647" s="1407" t="str">
        <x:v>M60</x:v>
      </x:c>
      <x:c r="C647" s="1407" t="str">
        <x:v>F:=IF(ISNUMBER($H60),$H60,"")</x:v>
      </x:c>
      <x:c r="D647" s="1407">
        <x:f>IFERROR(IF(_xlfn.ISFORMULA('Rights_Coverage_View'!M60),0,1),-1)</x:f>
        <x:v>0.0</x:v>
      </x:c>
    </x:row>
    <x:row r="648" ht="18" customHeight="1">
      <x:c r="A648" s="1407" t="str">
        <x:v>Rights_Coverage_View</x:v>
      </x:c>
      <x:c r="B648" s="1407" t="str">
        <x:v>N60</x:v>
      </x:c>
      <x:c r="C648" s="1407" t="str">
        <x:v>F:=IF(ISNUMBER($I60),$I60,"")</x:v>
      </x:c>
      <x:c r="D648" s="1407">
        <x:f>IFERROR(IF(_xlfn.ISFORMULA('Rights_Coverage_View'!N60),0,1),-1)</x:f>
        <x:v>0.0</x:v>
      </x:c>
    </x:row>
    <x:row r="649" ht="18" customHeight="1">
      <x:c r="A649" s="1407" t="str">
        <x:v>Rights_Coverage_View</x:v>
      </x:c>
      <x:c r="B649" s="1407" t="str">
        <x:v>O60</x:v>
      </x:c>
      <x:c r="C649" s="1407" t="str">
        <x:v>F:=IF(ISNUMBER($M60),$B60&amp;"|"&amp;ROUND($M60*1000000000000,0),"")</x:v>
      </x:c>
      <x:c r="D649" s="1407">
        <x:f>IFERROR(IF(_xlfn.ISFORMULA('Rights_Coverage_View'!O60),0,1),-1)</x:f>
        <x:v>0.0</x:v>
      </x:c>
    </x:row>
    <x:row r="650" ht="18" customHeight="1">
      <x:c r="A650" s="1407" t="str">
        <x:v>Rights_Coverage_View</x:v>
      </x:c>
      <x:c r="B650" s="1407" t="str">
        <x:v>P60</x:v>
      </x:c>
      <x:c r="C650" s="1407" t="str">
        <x:v>F:=IF(ISNUMBER($N60),$B60&amp;"|"&amp;ROUND($N60*1000000000000,0),"")</x:v>
      </x:c>
      <x:c r="D650" s="1407">
        <x:f>IFERROR(IF(_xlfn.ISFORMULA('Rights_Coverage_View'!P60),0,1),-1)</x:f>
        <x:v>0.0</x:v>
      </x:c>
    </x:row>
    <x:row r="651" ht="18" customHeight="1">
      <x:c r="A651" s="1407" t="str">
        <x:v>Rights_Coverage_View</x:v>
      </x:c>
      <x:c r="B651" s="1407" t="str">
        <x:v>F61</x:v>
      </x:c>
      <x:c r="C651" s="1407" t="str">
        <x:v>F:=INDEX(I_prop!$B$7:$H$13, MATCH($C61, I_prop!$A$7:$A$13,0), MATCH($D61, I_prop!$B$6:$H$6,0))</x:v>
      </x:c>
      <x:c r="D651" s="1407">
        <x:f>IFERROR(IF(_xlfn.ISFORMULA('Rights_Coverage_View'!F61),0,1),-1)</x:f>
        <x:v>0.0</x:v>
      </x:c>
    </x:row>
    <x:row r="652" ht="18" customHeight="1">
      <x:c r="A652" s="1407" t="str">
        <x:v>Rights_Coverage_View</x:v>
      </x:c>
      <x:c r="B652" s="1407" t="str">
        <x:v>G61</x:v>
      </x:c>
      <x:c r="C652" s="1407" t="str">
        <x:v>F:=INDEX(I_prop!$B$18:$H$24, MATCH($C61, I_prop!$A$18:$A$24,0), MATCH($D61, I_prop!$B$17:$H$17,0))</x:v>
      </x:c>
      <x:c r="D652" s="1407">
        <x:f>IFERROR(IF(_xlfn.ISFORMULA('Rights_Coverage_View'!G61),0,1),-1)</x:f>
        <x:v>0.0</x:v>
      </x:c>
    </x:row>
    <x:row r="653" ht="18" customHeight="1">
      <x:c r="A653" s="1407" t="str">
        <x:v>Rights_Coverage_View</x:v>
      </x:c>
      <x:c r="B653" s="1407" t="str">
        <x:v>H61</x:v>
      </x:c>
      <x:c r="C653" s="1407" t="str">
        <x:v>F:=IF(ISNUMBER($J61),$J61,IF($J61="INVALID_OVERRIDE","INVALID_OVERRIDE",IF($F61&lt;0,MAX(-1,'Subgroup_Overrides'!$B$7*$F61),$F61)))</x:v>
      </x:c>
      <x:c r="D653" s="1407">
        <x:f>IFERROR(IF(_xlfn.ISFORMULA('Rights_Coverage_View'!H61),0,1),-1)</x:f>
        <x:v>0.0</x:v>
      </x:c>
    </x:row>
    <x:row r="654" ht="18" customHeight="1">
      <x:c r="A654" s="1407" t="str">
        <x:v>Rights_Coverage_View</x:v>
      </x:c>
      <x:c r="B654" s="1407" t="str">
        <x:v>I61</x:v>
      </x:c>
      <x:c r="C654" s="1407" t="str">
        <x:v>F:=IF(ISNUMBER($K61),$K61,IF($K61="INVALID_OVERRIDE","INVALID_OVERRIDE",IF($G61&lt;0,MAX(-1,'Subgroup_Overrides'!$B$7*$G61),$G61)))</x:v>
      </x:c>
      <x:c r="D654" s="1407">
        <x:f>IFERROR(IF(_xlfn.ISFORMULA('Rights_Coverage_View'!I61),0,1),-1)</x:f>
        <x:v>0.0</x:v>
      </x:c>
    </x:row>
    <x:row r="655" ht="18" customHeight="1">
      <x:c r="A655" s="1407" t="str">
        <x:v>Rights_Coverage_View</x:v>
      </x:c>
      <x:c r="B655" s="1407" t="str">
        <x:v>J61</x:v>
      </x:c>
      <x:c r="C655" s="1407" t="str">
        <x:v>F:=IFERROR(IF(COUNTIF('Subgroup_Overrides'!$H$11:$H$100,"A|"&amp;$C61&amp;"|"&amp;$D61)=0,"",IF(AND(COUNTIF('Subgroup_Overrides'!$H$11:$H$100,"A|"&amp;$C61&amp;"|"&amp;$D61)=1,ISNUMBER(INDEX('Subgroup_Overrides'!$F$11:$F$100,MATCH("A|"&amp;$C61&amp;"|"&amp;$D61,'Subgroup_Overrides'!$H$11:$H$100,0))),NOT(ISBLANK(INDEX('Subgroup_Overrides'!$F$11:$F$100,MATCH("A|"&amp;$C61&amp;"|"&amp;$D61,'Subgroup_Overrides'!$H$11:$H$100,0)))),INDEX('Subgroup_Overrides'!$F$11:$F$100,MATCH("A|"&amp;$C61&amp;"|"&amp;$D61,'Subgroup_Overrides'!$H$11:$H$100,0))&gt;=-1,INDEX('Subgroup_Overrides'!$F$11:$F$100,MATCH("A|"&amp;$C61&amp;"|"&amp;$D61,'Subgroup_Overrides'!$H$11:$H$100,0))&lt;=1,LEN(TRIM(INDEX('Subgroup_Overrides'!$G$11:$G$100,MATCH("A|"&amp;$C61&amp;"|"&amp;$D61,'Subgroup_Overrides'!$H$11:$H$100,0))))&gt;0),INDEX('Subgroup_Overrides'!$F$11:$F$100,MATCH("A|"&amp;$C61&amp;"|"&amp;$D61,'Subgroup_Overrides'!$H$11:$H$100,0)),"INVALID_OVERRIDE")),"INVALID_OVERRIDE")</x:v>
      </x:c>
      <x:c r="D655" s="1407">
        <x:f>IFERROR(IF(_xlfn.ISFORMULA('Rights_Coverage_View'!J61),0,1),-1)</x:f>
        <x:v>0.0</x:v>
      </x:c>
    </x:row>
    <x:row r="656" ht="18" customHeight="1">
      <x:c r="A656" s="1407" t="str">
        <x:v>Rights_Coverage_View</x:v>
      </x:c>
      <x:c r="B656" s="1407" t="str">
        <x:v>K61</x:v>
      </x:c>
      <x:c r="C656" s="1407" t="str">
        <x:v>F:=IFERROR(IF(COUNTIF('Subgroup_Overrides'!$H$11:$H$100,"B|"&amp;$C61&amp;"|"&amp;$D61)=0,"",IF(AND(COUNTIF('Subgroup_Overrides'!$H$11:$H$100,"B|"&amp;$C61&amp;"|"&amp;$D61)=1,ISNUMBER(INDEX('Subgroup_Overrides'!$F$11:$F$100,MATCH("B|"&amp;$C61&amp;"|"&amp;$D61,'Subgroup_Overrides'!$H$11:$H$100,0))),NOT(ISBLANK(INDEX('Subgroup_Overrides'!$F$11:$F$100,MATCH("B|"&amp;$C61&amp;"|"&amp;$D61,'Subgroup_Overrides'!$H$11:$H$100,0)))),INDEX('Subgroup_Overrides'!$F$11:$F$100,MATCH("B|"&amp;$C61&amp;"|"&amp;$D61,'Subgroup_Overrides'!$H$11:$H$100,0))&gt;=-1,INDEX('Subgroup_Overrides'!$F$11:$F$100,MATCH("B|"&amp;$C61&amp;"|"&amp;$D61,'Subgroup_Overrides'!$H$11:$H$100,0))&lt;=1,LEN(TRIM(INDEX('Subgroup_Overrides'!$G$11:$G$100,MATCH("B|"&amp;$C61&amp;"|"&amp;$D61,'Subgroup_Overrides'!$H$11:$H$100,0))))&gt;0),INDEX('Subgroup_Overrides'!$F$11:$F$100,MATCH("B|"&amp;$C61&amp;"|"&amp;$D61,'Subgroup_Overrides'!$H$11:$H$100,0)),"INVALID_OVERRIDE")),"INVALID_OVERRIDE")</x:v>
      </x:c>
      <x:c r="D656" s="1407">
        <x:f>IFERROR(IF(_xlfn.ISFORMULA('Rights_Coverage_View'!K61),0,1),-1)</x:f>
        <x:v>0.0</x:v>
      </x:c>
    </x:row>
    <x:row r="657" ht="18" customHeight="1">
      <x:c r="A657" s="1407" t="str">
        <x:v>Rights_Coverage_View</x:v>
      </x:c>
      <x:c r="B657" s="1407" t="str">
        <x:v>L61</x:v>
      </x:c>
      <x:c r="C657" s="1407" t="str">
        <x:v>F:=TRIM(B61)</x:v>
      </x:c>
      <x:c r="D657" s="1407">
        <x:f>IFERROR(IF(_xlfn.ISFORMULA('Rights_Coverage_View'!L61),0,1),-1)</x:f>
        <x:v>0.0</x:v>
      </x:c>
    </x:row>
    <x:row r="658" ht="18" customHeight="1">
      <x:c r="A658" s="1407" t="str">
        <x:v>Rights_Coverage_View</x:v>
      </x:c>
      <x:c r="B658" s="1407" t="str">
        <x:v>M61</x:v>
      </x:c>
      <x:c r="C658" s="1407" t="str">
        <x:v>F:=IF(ISNUMBER($H61),$H61,"")</x:v>
      </x:c>
      <x:c r="D658" s="1407">
        <x:f>IFERROR(IF(_xlfn.ISFORMULA('Rights_Coverage_View'!M61),0,1),-1)</x:f>
        <x:v>0.0</x:v>
      </x:c>
    </x:row>
    <x:row r="659" ht="18" customHeight="1">
      <x:c r="A659" s="1407" t="str">
        <x:v>Rights_Coverage_View</x:v>
      </x:c>
      <x:c r="B659" s="1407" t="str">
        <x:v>N61</x:v>
      </x:c>
      <x:c r="C659" s="1407" t="str">
        <x:v>F:=IF(ISNUMBER($I61),$I61,"")</x:v>
      </x:c>
      <x:c r="D659" s="1407">
        <x:f>IFERROR(IF(_xlfn.ISFORMULA('Rights_Coverage_View'!N61),0,1),-1)</x:f>
        <x:v>0.0</x:v>
      </x:c>
    </x:row>
    <x:row r="660" ht="18" customHeight="1">
      <x:c r="A660" s="1407" t="str">
        <x:v>Rights_Coverage_View</x:v>
      </x:c>
      <x:c r="B660" s="1407" t="str">
        <x:v>O61</x:v>
      </x:c>
      <x:c r="C660" s="1407" t="str">
        <x:v>F:=IF(ISNUMBER($M61),$B61&amp;"|"&amp;ROUND($M61*1000000000000,0),"")</x:v>
      </x:c>
      <x:c r="D660" s="1407">
        <x:f>IFERROR(IF(_xlfn.ISFORMULA('Rights_Coverage_View'!O61),0,1),-1)</x:f>
        <x:v>0.0</x:v>
      </x:c>
    </x:row>
    <x:row r="661" ht="18" customHeight="1">
      <x:c r="A661" s="1407" t="str">
        <x:v>Rights_Coverage_View</x:v>
      </x:c>
      <x:c r="B661" s="1407" t="str">
        <x:v>P61</x:v>
      </x:c>
      <x:c r="C661" s="1407" t="str">
        <x:v>F:=IF(ISNUMBER($N61),$B61&amp;"|"&amp;ROUND($N61*1000000000000,0),"")</x:v>
      </x:c>
      <x:c r="D661" s="1407">
        <x:f>IFERROR(IF(_xlfn.ISFORMULA('Rights_Coverage_View'!P61),0,1),-1)</x:f>
        <x:v>0.0</x:v>
      </x:c>
    </x:row>
    <x:row r="662" ht="18" customHeight="1">
      <x:c r="A662" s="1407" t="str">
        <x:v>Rights_Coverage_View</x:v>
      </x:c>
      <x:c r="B662" s="1407" t="str">
        <x:v>F62</x:v>
      </x:c>
      <x:c r="C662" s="1407" t="str">
        <x:v>F:=INDEX(I_prop!$B$7:$H$13, MATCH($C62, I_prop!$A$7:$A$13,0), MATCH($D62, I_prop!$B$6:$H$6,0))</x:v>
      </x:c>
      <x:c r="D662" s="1407">
        <x:f>IFERROR(IF(_xlfn.ISFORMULA('Rights_Coverage_View'!F62),0,1),-1)</x:f>
        <x:v>0.0</x:v>
      </x:c>
    </x:row>
    <x:row r="663" ht="18" customHeight="1">
      <x:c r="A663" s="1407" t="str">
        <x:v>Rights_Coverage_View</x:v>
      </x:c>
      <x:c r="B663" s="1407" t="str">
        <x:v>G62</x:v>
      </x:c>
      <x:c r="C663" s="1407" t="str">
        <x:v>F:=INDEX(I_prop!$B$18:$H$24, MATCH($C62, I_prop!$A$18:$A$24,0), MATCH($D62, I_prop!$B$17:$H$17,0))</x:v>
      </x:c>
      <x:c r="D663" s="1407">
        <x:f>IFERROR(IF(_xlfn.ISFORMULA('Rights_Coverage_View'!G62),0,1),-1)</x:f>
        <x:v>0.0</x:v>
      </x:c>
    </x:row>
    <x:row r="664" ht="18" customHeight="1">
      <x:c r="A664" s="1407" t="str">
        <x:v>Rights_Coverage_View</x:v>
      </x:c>
      <x:c r="B664" s="1407" t="str">
        <x:v>H62</x:v>
      </x:c>
      <x:c r="C664" s="1407" t="str">
        <x:v>F:=IF(ISNUMBER($J62),$J62,IF($J62="INVALID_OVERRIDE","INVALID_OVERRIDE",IF($F62&lt;0,MAX(-1,'Subgroup_Overrides'!$B$7*$F62),$F62)))</x:v>
      </x:c>
      <x:c r="D664" s="1407">
        <x:f>IFERROR(IF(_xlfn.ISFORMULA('Rights_Coverage_View'!H62),0,1),-1)</x:f>
        <x:v>0.0</x:v>
      </x:c>
    </x:row>
    <x:row r="665" ht="18" customHeight="1">
      <x:c r="A665" s="1407" t="str">
        <x:v>Rights_Coverage_View</x:v>
      </x:c>
      <x:c r="B665" s="1407" t="str">
        <x:v>I62</x:v>
      </x:c>
      <x:c r="C665" s="1407" t="str">
        <x:v>F:=IF(ISNUMBER($K62),$K62,IF($K62="INVALID_OVERRIDE","INVALID_OVERRIDE",IF($G62&lt;0,MAX(-1,'Subgroup_Overrides'!$B$7*$G62),$G62)))</x:v>
      </x:c>
      <x:c r="D665" s="1407">
        <x:f>IFERROR(IF(_xlfn.ISFORMULA('Rights_Coverage_View'!I62),0,1),-1)</x:f>
        <x:v>0.0</x:v>
      </x:c>
    </x:row>
    <x:row r="666" ht="18" customHeight="1">
      <x:c r="A666" s="1407" t="str">
        <x:v>Rights_Coverage_View</x:v>
      </x:c>
      <x:c r="B666" s="1407" t="str">
        <x:v>J62</x:v>
      </x:c>
      <x:c r="C666" s="1407" t="str">
        <x:v>F:=IFERROR(IF(COUNTIF('Subgroup_Overrides'!$H$11:$H$100,"A|"&amp;$C62&amp;"|"&amp;$D62)=0,"",IF(AND(COUNTIF('Subgroup_Overrides'!$H$11:$H$100,"A|"&amp;$C62&amp;"|"&amp;$D62)=1,ISNUMBER(INDEX('Subgroup_Overrides'!$F$11:$F$100,MATCH("A|"&amp;$C62&amp;"|"&amp;$D62,'Subgroup_Overrides'!$H$11:$H$100,0))),NOT(ISBLANK(INDEX('Subgroup_Overrides'!$F$11:$F$100,MATCH("A|"&amp;$C62&amp;"|"&amp;$D62,'Subgroup_Overrides'!$H$11:$H$100,0)))),INDEX('Subgroup_Overrides'!$F$11:$F$100,MATCH("A|"&amp;$C62&amp;"|"&amp;$D62,'Subgroup_Overrides'!$H$11:$H$100,0))&gt;=-1,INDEX('Subgroup_Overrides'!$F$11:$F$100,MATCH("A|"&amp;$C62&amp;"|"&amp;$D62,'Subgroup_Overrides'!$H$11:$H$100,0))&lt;=1,LEN(TRIM(INDEX('Subgroup_Overrides'!$G$11:$G$100,MATCH("A|"&amp;$C62&amp;"|"&amp;$D62,'Subgroup_Overrides'!$H$11:$H$100,0))))&gt;0),INDEX('Subgroup_Overrides'!$F$11:$F$100,MATCH("A|"&amp;$C62&amp;"|"&amp;$D62,'Subgroup_Overrides'!$H$11:$H$100,0)),"INVALID_OVERRIDE")),"INVALID_OVERRIDE")</x:v>
      </x:c>
      <x:c r="D666" s="1407">
        <x:f>IFERROR(IF(_xlfn.ISFORMULA('Rights_Coverage_View'!J62),0,1),-1)</x:f>
        <x:v>0.0</x:v>
      </x:c>
    </x:row>
    <x:row r="667" ht="18" customHeight="1">
      <x:c r="A667" s="1407" t="str">
        <x:v>Rights_Coverage_View</x:v>
      </x:c>
      <x:c r="B667" s="1407" t="str">
        <x:v>K62</x:v>
      </x:c>
      <x:c r="C667" s="1407" t="str">
        <x:v>F:=IFERROR(IF(COUNTIF('Subgroup_Overrides'!$H$11:$H$100,"B|"&amp;$C62&amp;"|"&amp;$D62)=0,"",IF(AND(COUNTIF('Subgroup_Overrides'!$H$11:$H$100,"B|"&amp;$C62&amp;"|"&amp;$D62)=1,ISNUMBER(INDEX('Subgroup_Overrides'!$F$11:$F$100,MATCH("B|"&amp;$C62&amp;"|"&amp;$D62,'Subgroup_Overrides'!$H$11:$H$100,0))),NOT(ISBLANK(INDEX('Subgroup_Overrides'!$F$11:$F$100,MATCH("B|"&amp;$C62&amp;"|"&amp;$D62,'Subgroup_Overrides'!$H$11:$H$100,0)))),INDEX('Subgroup_Overrides'!$F$11:$F$100,MATCH("B|"&amp;$C62&amp;"|"&amp;$D62,'Subgroup_Overrides'!$H$11:$H$100,0))&gt;=-1,INDEX('Subgroup_Overrides'!$F$11:$F$100,MATCH("B|"&amp;$C62&amp;"|"&amp;$D62,'Subgroup_Overrides'!$H$11:$H$100,0))&lt;=1,LEN(TRIM(INDEX('Subgroup_Overrides'!$G$11:$G$100,MATCH("B|"&amp;$C62&amp;"|"&amp;$D62,'Subgroup_Overrides'!$H$11:$H$100,0))))&gt;0),INDEX('Subgroup_Overrides'!$F$11:$F$100,MATCH("B|"&amp;$C62&amp;"|"&amp;$D62,'Subgroup_Overrides'!$H$11:$H$100,0)),"INVALID_OVERRIDE")),"INVALID_OVERRIDE")</x:v>
      </x:c>
      <x:c r="D667" s="1407">
        <x:f>IFERROR(IF(_xlfn.ISFORMULA('Rights_Coverage_View'!K62),0,1),-1)</x:f>
        <x:v>0.0</x:v>
      </x:c>
    </x:row>
    <x:row r="668" ht="18" customHeight="1">
      <x:c r="A668" s="1407" t="str">
        <x:v>Rights_Coverage_View</x:v>
      </x:c>
      <x:c r="B668" s="1407" t="str">
        <x:v>L62</x:v>
      </x:c>
      <x:c r="C668" s="1407" t="str">
        <x:v>F:=TRIM(B62)</x:v>
      </x:c>
      <x:c r="D668" s="1407">
        <x:f>IFERROR(IF(_xlfn.ISFORMULA('Rights_Coverage_View'!L62),0,1),-1)</x:f>
        <x:v>0.0</x:v>
      </x:c>
    </x:row>
    <x:row r="669" ht="18" customHeight="1">
      <x:c r="A669" s="1407" t="str">
        <x:v>Rights_Coverage_View</x:v>
      </x:c>
      <x:c r="B669" s="1407" t="str">
        <x:v>M62</x:v>
      </x:c>
      <x:c r="C669" s="1407" t="str">
        <x:v>F:=IF(ISNUMBER($H62),$H62,"")</x:v>
      </x:c>
      <x:c r="D669" s="1407">
        <x:f>IFERROR(IF(_xlfn.ISFORMULA('Rights_Coverage_View'!M62),0,1),-1)</x:f>
        <x:v>0.0</x:v>
      </x:c>
    </x:row>
    <x:row r="670" ht="18" customHeight="1">
      <x:c r="A670" s="1407" t="str">
        <x:v>Rights_Coverage_View</x:v>
      </x:c>
      <x:c r="B670" s="1407" t="str">
        <x:v>N62</x:v>
      </x:c>
      <x:c r="C670" s="1407" t="str">
        <x:v>F:=IF(ISNUMBER($I62),$I62,"")</x:v>
      </x:c>
      <x:c r="D670" s="1407">
        <x:f>IFERROR(IF(_xlfn.ISFORMULA('Rights_Coverage_View'!N62),0,1),-1)</x:f>
        <x:v>0.0</x:v>
      </x:c>
    </x:row>
    <x:row r="671" ht="18" customHeight="1">
      <x:c r="A671" s="1407" t="str">
        <x:v>Rights_Coverage_View</x:v>
      </x:c>
      <x:c r="B671" s="1407" t="str">
        <x:v>O62</x:v>
      </x:c>
      <x:c r="C671" s="1407" t="str">
        <x:v>F:=IF(ISNUMBER($M62),$B62&amp;"|"&amp;ROUND($M62*1000000000000,0),"")</x:v>
      </x:c>
      <x:c r="D671" s="1407">
        <x:f>IFERROR(IF(_xlfn.ISFORMULA('Rights_Coverage_View'!O62),0,1),-1)</x:f>
        <x:v>0.0</x:v>
      </x:c>
    </x:row>
    <x:row r="672" ht="18" customHeight="1">
      <x:c r="A672" s="1407" t="str">
        <x:v>Rights_Coverage_View</x:v>
      </x:c>
      <x:c r="B672" s="1407" t="str">
        <x:v>P62</x:v>
      </x:c>
      <x:c r="C672" s="1407" t="str">
        <x:v>F:=IF(ISNUMBER($N62),$B62&amp;"|"&amp;ROUND($N62*1000000000000,0),"")</x:v>
      </x:c>
      <x:c r="D672" s="1407">
        <x:f>IFERROR(IF(_xlfn.ISFORMULA('Rights_Coverage_View'!P62),0,1),-1)</x:f>
        <x:v>0.0</x:v>
      </x:c>
    </x:row>
    <x:row r="673" ht="18" customHeight="1">
      <x:c r="A673" s="1407" t="str">
        <x:v>Rights_Coverage_View</x:v>
      </x:c>
      <x:c r="B673" s="1407" t="str">
        <x:v>F63</x:v>
      </x:c>
      <x:c r="C673" s="1407" t="str">
        <x:v>F:=INDEX(I_prop!$B$7:$H$13, MATCH($C63, I_prop!$A$7:$A$13,0), MATCH($D63, I_prop!$B$6:$H$6,0))</x:v>
      </x:c>
      <x:c r="D673" s="1407">
        <x:f>IFERROR(IF(_xlfn.ISFORMULA('Rights_Coverage_View'!F63),0,1),-1)</x:f>
        <x:v>0.0</x:v>
      </x:c>
    </x:row>
    <x:row r="674" ht="18" customHeight="1">
      <x:c r="A674" s="1407" t="str">
        <x:v>Rights_Coverage_View</x:v>
      </x:c>
      <x:c r="B674" s="1407" t="str">
        <x:v>G63</x:v>
      </x:c>
      <x:c r="C674" s="1407" t="str">
        <x:v>F:=INDEX(I_prop!$B$18:$H$24, MATCH($C63, I_prop!$A$18:$A$24,0), MATCH($D63, I_prop!$B$17:$H$17,0))</x:v>
      </x:c>
      <x:c r="D674" s="1407">
        <x:f>IFERROR(IF(_xlfn.ISFORMULA('Rights_Coverage_View'!G63),0,1),-1)</x:f>
        <x:v>0.0</x:v>
      </x:c>
    </x:row>
    <x:row r="675" ht="18" customHeight="1">
      <x:c r="A675" s="1407" t="str">
        <x:v>Rights_Coverage_View</x:v>
      </x:c>
      <x:c r="B675" s="1407" t="str">
        <x:v>H63</x:v>
      </x:c>
      <x:c r="C675" s="1407" t="str">
        <x:v>F:=IF(ISNUMBER($J63),$J63,IF($J63="INVALID_OVERRIDE","INVALID_OVERRIDE",IF($F63&lt;0,MAX(-1,'Subgroup_Overrides'!$B$7*$F63),$F63)))</x:v>
      </x:c>
      <x:c r="D675" s="1407">
        <x:f>IFERROR(IF(_xlfn.ISFORMULA('Rights_Coverage_View'!H63),0,1),-1)</x:f>
        <x:v>0.0</x:v>
      </x:c>
    </x:row>
    <x:row r="676" ht="18" customHeight="1">
      <x:c r="A676" s="1407" t="str">
        <x:v>Rights_Coverage_View</x:v>
      </x:c>
      <x:c r="B676" s="1407" t="str">
        <x:v>I63</x:v>
      </x:c>
      <x:c r="C676" s="1407" t="str">
        <x:v>F:=IF(ISNUMBER($K63),$K63,IF($K63="INVALID_OVERRIDE","INVALID_OVERRIDE",IF($G63&lt;0,MAX(-1,'Subgroup_Overrides'!$B$7*$G63),$G63)))</x:v>
      </x:c>
      <x:c r="D676" s="1407">
        <x:f>IFERROR(IF(_xlfn.ISFORMULA('Rights_Coverage_View'!I63),0,1),-1)</x:f>
        <x:v>0.0</x:v>
      </x:c>
    </x:row>
    <x:row r="677" ht="18" customHeight="1">
      <x:c r="A677" s="1407" t="str">
        <x:v>Rights_Coverage_View</x:v>
      </x:c>
      <x:c r="B677" s="1407" t="str">
        <x:v>J63</x:v>
      </x:c>
      <x:c r="C677" s="1407" t="str">
        <x:v>F:=IFERROR(IF(COUNTIF('Subgroup_Overrides'!$H$11:$H$100,"A|"&amp;$C63&amp;"|"&amp;$D63)=0,"",IF(AND(COUNTIF('Subgroup_Overrides'!$H$11:$H$100,"A|"&amp;$C63&amp;"|"&amp;$D63)=1,ISNUMBER(INDEX('Subgroup_Overrides'!$F$11:$F$100,MATCH("A|"&amp;$C63&amp;"|"&amp;$D63,'Subgroup_Overrides'!$H$11:$H$100,0))),NOT(ISBLANK(INDEX('Subgroup_Overrides'!$F$11:$F$100,MATCH("A|"&amp;$C63&amp;"|"&amp;$D63,'Subgroup_Overrides'!$H$11:$H$100,0)))),INDEX('Subgroup_Overrides'!$F$11:$F$100,MATCH("A|"&amp;$C63&amp;"|"&amp;$D63,'Subgroup_Overrides'!$H$11:$H$100,0))&gt;=-1,INDEX('Subgroup_Overrides'!$F$11:$F$100,MATCH("A|"&amp;$C63&amp;"|"&amp;$D63,'Subgroup_Overrides'!$H$11:$H$100,0))&lt;=1,LEN(TRIM(INDEX('Subgroup_Overrides'!$G$11:$G$100,MATCH("A|"&amp;$C63&amp;"|"&amp;$D63,'Subgroup_Overrides'!$H$11:$H$100,0))))&gt;0),INDEX('Subgroup_Overrides'!$F$11:$F$100,MATCH("A|"&amp;$C63&amp;"|"&amp;$D63,'Subgroup_Overrides'!$H$11:$H$100,0)),"INVALID_OVERRIDE")),"INVALID_OVERRIDE")</x:v>
      </x:c>
      <x:c r="D677" s="1407">
        <x:f>IFERROR(IF(_xlfn.ISFORMULA('Rights_Coverage_View'!J63),0,1),-1)</x:f>
        <x:v>0.0</x:v>
      </x:c>
    </x:row>
    <x:row r="678" ht="18" customHeight="1">
      <x:c r="A678" s="1407" t="str">
        <x:v>Rights_Coverage_View</x:v>
      </x:c>
      <x:c r="B678" s="1407" t="str">
        <x:v>K63</x:v>
      </x:c>
      <x:c r="C678" s="1407" t="str">
        <x:v>F:=IFERROR(IF(COUNTIF('Subgroup_Overrides'!$H$11:$H$100,"B|"&amp;$C63&amp;"|"&amp;$D63)=0,"",IF(AND(COUNTIF('Subgroup_Overrides'!$H$11:$H$100,"B|"&amp;$C63&amp;"|"&amp;$D63)=1,ISNUMBER(INDEX('Subgroup_Overrides'!$F$11:$F$100,MATCH("B|"&amp;$C63&amp;"|"&amp;$D63,'Subgroup_Overrides'!$H$11:$H$100,0))),NOT(ISBLANK(INDEX('Subgroup_Overrides'!$F$11:$F$100,MATCH("B|"&amp;$C63&amp;"|"&amp;$D63,'Subgroup_Overrides'!$H$11:$H$100,0)))),INDEX('Subgroup_Overrides'!$F$11:$F$100,MATCH("B|"&amp;$C63&amp;"|"&amp;$D63,'Subgroup_Overrides'!$H$11:$H$100,0))&gt;=-1,INDEX('Subgroup_Overrides'!$F$11:$F$100,MATCH("B|"&amp;$C63&amp;"|"&amp;$D63,'Subgroup_Overrides'!$H$11:$H$100,0))&lt;=1,LEN(TRIM(INDEX('Subgroup_Overrides'!$G$11:$G$100,MATCH("B|"&amp;$C63&amp;"|"&amp;$D63,'Subgroup_Overrides'!$H$11:$H$100,0))))&gt;0),INDEX('Subgroup_Overrides'!$F$11:$F$100,MATCH("B|"&amp;$C63&amp;"|"&amp;$D63,'Subgroup_Overrides'!$H$11:$H$100,0)),"INVALID_OVERRIDE")),"INVALID_OVERRIDE")</x:v>
      </x:c>
      <x:c r="D678" s="1407">
        <x:f>IFERROR(IF(_xlfn.ISFORMULA('Rights_Coverage_View'!K63),0,1),-1)</x:f>
        <x:v>0.0</x:v>
      </x:c>
    </x:row>
    <x:row r="679" ht="18" customHeight="1">
      <x:c r="A679" s="1407" t="str">
        <x:v>Rights_Coverage_View</x:v>
      </x:c>
      <x:c r="B679" s="1407" t="str">
        <x:v>L63</x:v>
      </x:c>
      <x:c r="C679" s="1407" t="str">
        <x:v>F:=TRIM(B63)</x:v>
      </x:c>
      <x:c r="D679" s="1407">
        <x:f>IFERROR(IF(_xlfn.ISFORMULA('Rights_Coverage_View'!L63),0,1),-1)</x:f>
        <x:v>0.0</x:v>
      </x:c>
    </x:row>
    <x:row r="680" ht="18" customHeight="1">
      <x:c r="A680" s="1407" t="str">
        <x:v>Rights_Coverage_View</x:v>
      </x:c>
      <x:c r="B680" s="1407" t="str">
        <x:v>M63</x:v>
      </x:c>
      <x:c r="C680" s="1407" t="str">
        <x:v>F:=IF(ISNUMBER($H63),$H63,"")</x:v>
      </x:c>
      <x:c r="D680" s="1407">
        <x:f>IFERROR(IF(_xlfn.ISFORMULA('Rights_Coverage_View'!M63),0,1),-1)</x:f>
        <x:v>0.0</x:v>
      </x:c>
    </x:row>
    <x:row r="681" ht="18" customHeight="1">
      <x:c r="A681" s="1407" t="str">
        <x:v>Rights_Coverage_View</x:v>
      </x:c>
      <x:c r="B681" s="1407" t="str">
        <x:v>N63</x:v>
      </x:c>
      <x:c r="C681" s="1407" t="str">
        <x:v>F:=IF(ISNUMBER($I63),$I63,"")</x:v>
      </x:c>
      <x:c r="D681" s="1407">
        <x:f>IFERROR(IF(_xlfn.ISFORMULA('Rights_Coverage_View'!N63),0,1),-1)</x:f>
        <x:v>0.0</x:v>
      </x:c>
    </x:row>
    <x:row r="682" ht="18" customHeight="1">
      <x:c r="A682" s="1407" t="str">
        <x:v>Rights_Coverage_View</x:v>
      </x:c>
      <x:c r="B682" s="1407" t="str">
        <x:v>O63</x:v>
      </x:c>
      <x:c r="C682" s="1407" t="str">
        <x:v>F:=IF(ISNUMBER($M63),$B63&amp;"|"&amp;ROUND($M63*1000000000000,0),"")</x:v>
      </x:c>
      <x:c r="D682" s="1407">
        <x:f>IFERROR(IF(_xlfn.ISFORMULA('Rights_Coverage_View'!O63),0,1),-1)</x:f>
        <x:v>0.0</x:v>
      </x:c>
    </x:row>
    <x:row r="683" ht="18" customHeight="1">
      <x:c r="A683" s="1407" t="str">
        <x:v>Rights_Coverage_View</x:v>
      </x:c>
      <x:c r="B683" s="1407" t="str">
        <x:v>P63</x:v>
      </x:c>
      <x:c r="C683" s="1407" t="str">
        <x:v>F:=IF(ISNUMBER($N63),$B63&amp;"|"&amp;ROUND($N63*1000000000000,0),"")</x:v>
      </x:c>
      <x:c r="D683" s="1407">
        <x:f>IFERROR(IF(_xlfn.ISFORMULA('Rights_Coverage_View'!P63),0,1),-1)</x:f>
        <x:v>0.0</x:v>
      </x:c>
    </x:row>
    <x:row r="684" ht="18" customHeight="1">
      <x:c r="A684" s="1407" t="str">
        <x:v>Rights_Coverage_View</x:v>
      </x:c>
      <x:c r="B684" s="1407" t="str">
        <x:v>F64</x:v>
      </x:c>
      <x:c r="C684" s="1407" t="str">
        <x:v>F:=INDEX(I_prop!$B$7:$H$13, MATCH($C64, I_prop!$A$7:$A$13,0), MATCH($D64, I_prop!$B$6:$H$6,0))</x:v>
      </x:c>
      <x:c r="D684" s="1407">
        <x:f>IFERROR(IF(_xlfn.ISFORMULA('Rights_Coverage_View'!F64),0,1),-1)</x:f>
        <x:v>0.0</x:v>
      </x:c>
    </x:row>
    <x:row r="685" ht="18" customHeight="1">
      <x:c r="A685" s="1407" t="str">
        <x:v>Rights_Coverage_View</x:v>
      </x:c>
      <x:c r="B685" s="1407" t="str">
        <x:v>G64</x:v>
      </x:c>
      <x:c r="C685" s="1407" t="str">
        <x:v>F:=INDEX(I_prop!$B$18:$H$24, MATCH($C64, I_prop!$A$18:$A$24,0), MATCH($D64, I_prop!$B$17:$H$17,0))</x:v>
      </x:c>
      <x:c r="D685" s="1407">
        <x:f>IFERROR(IF(_xlfn.ISFORMULA('Rights_Coverage_View'!G64),0,1),-1)</x:f>
        <x:v>0.0</x:v>
      </x:c>
    </x:row>
    <x:row r="686" ht="18" customHeight="1">
      <x:c r="A686" s="1407" t="str">
        <x:v>Rights_Coverage_View</x:v>
      </x:c>
      <x:c r="B686" s="1407" t="str">
        <x:v>H64</x:v>
      </x:c>
      <x:c r="C686" s="1407" t="str">
        <x:v>F:=IF(ISNUMBER($J64),$J64,IF($J64="INVALID_OVERRIDE","INVALID_OVERRIDE",IF($F64&lt;0,MAX(-1,'Subgroup_Overrides'!$B$7*$F64),$F64)))</x:v>
      </x:c>
      <x:c r="D686" s="1407">
        <x:f>IFERROR(IF(_xlfn.ISFORMULA('Rights_Coverage_View'!H64),0,1),-1)</x:f>
        <x:v>0.0</x:v>
      </x:c>
    </x:row>
    <x:row r="687" ht="18" customHeight="1">
      <x:c r="A687" s="1407" t="str">
        <x:v>Rights_Coverage_View</x:v>
      </x:c>
      <x:c r="B687" s="1407" t="str">
        <x:v>I64</x:v>
      </x:c>
      <x:c r="C687" s="1407" t="str">
        <x:v>F:=IF(ISNUMBER($K64),$K64,IF($K64="INVALID_OVERRIDE","INVALID_OVERRIDE",IF($G64&lt;0,MAX(-1,'Subgroup_Overrides'!$B$7*$G64),$G64)))</x:v>
      </x:c>
      <x:c r="D687" s="1407">
        <x:f>IFERROR(IF(_xlfn.ISFORMULA('Rights_Coverage_View'!I64),0,1),-1)</x:f>
        <x:v>0.0</x:v>
      </x:c>
    </x:row>
    <x:row r="688" ht="18" customHeight="1">
      <x:c r="A688" s="1407" t="str">
        <x:v>Rights_Coverage_View</x:v>
      </x:c>
      <x:c r="B688" s="1407" t="str">
        <x:v>J64</x:v>
      </x:c>
      <x:c r="C688" s="1407" t="str">
        <x:v>F:=IFERROR(IF(COUNTIF('Subgroup_Overrides'!$H$11:$H$100,"A|"&amp;$C64&amp;"|"&amp;$D64)=0,"",IF(AND(COUNTIF('Subgroup_Overrides'!$H$11:$H$100,"A|"&amp;$C64&amp;"|"&amp;$D64)=1,ISNUMBER(INDEX('Subgroup_Overrides'!$F$11:$F$100,MATCH("A|"&amp;$C64&amp;"|"&amp;$D64,'Subgroup_Overrides'!$H$11:$H$100,0))),NOT(ISBLANK(INDEX('Subgroup_Overrides'!$F$11:$F$100,MATCH("A|"&amp;$C64&amp;"|"&amp;$D64,'Subgroup_Overrides'!$H$11:$H$100,0)))),INDEX('Subgroup_Overrides'!$F$11:$F$100,MATCH("A|"&amp;$C64&amp;"|"&amp;$D64,'Subgroup_Overrides'!$H$11:$H$100,0))&gt;=-1,INDEX('Subgroup_Overrides'!$F$11:$F$100,MATCH("A|"&amp;$C64&amp;"|"&amp;$D64,'Subgroup_Overrides'!$H$11:$H$100,0))&lt;=1,LEN(TRIM(INDEX('Subgroup_Overrides'!$G$11:$G$100,MATCH("A|"&amp;$C64&amp;"|"&amp;$D64,'Subgroup_Overrides'!$H$11:$H$100,0))))&gt;0),INDEX('Subgroup_Overrides'!$F$11:$F$100,MATCH("A|"&amp;$C64&amp;"|"&amp;$D64,'Subgroup_Overrides'!$H$11:$H$100,0)),"INVALID_OVERRIDE")),"INVALID_OVERRIDE")</x:v>
      </x:c>
      <x:c r="D688" s="1407">
        <x:f>IFERROR(IF(_xlfn.ISFORMULA('Rights_Coverage_View'!J64),0,1),-1)</x:f>
        <x:v>0.0</x:v>
      </x:c>
    </x:row>
    <x:row r="689" ht="18" customHeight="1">
      <x:c r="A689" s="1407" t="str">
        <x:v>Rights_Coverage_View</x:v>
      </x:c>
      <x:c r="B689" s="1407" t="str">
        <x:v>K64</x:v>
      </x:c>
      <x:c r="C689" s="1407" t="str">
        <x:v>F:=IFERROR(IF(COUNTIF('Subgroup_Overrides'!$H$11:$H$100,"B|"&amp;$C64&amp;"|"&amp;$D64)=0,"",IF(AND(COUNTIF('Subgroup_Overrides'!$H$11:$H$100,"B|"&amp;$C64&amp;"|"&amp;$D64)=1,ISNUMBER(INDEX('Subgroup_Overrides'!$F$11:$F$100,MATCH("B|"&amp;$C64&amp;"|"&amp;$D64,'Subgroup_Overrides'!$H$11:$H$100,0))),NOT(ISBLANK(INDEX('Subgroup_Overrides'!$F$11:$F$100,MATCH("B|"&amp;$C64&amp;"|"&amp;$D64,'Subgroup_Overrides'!$H$11:$H$100,0)))),INDEX('Subgroup_Overrides'!$F$11:$F$100,MATCH("B|"&amp;$C64&amp;"|"&amp;$D64,'Subgroup_Overrides'!$H$11:$H$100,0))&gt;=-1,INDEX('Subgroup_Overrides'!$F$11:$F$100,MATCH("B|"&amp;$C64&amp;"|"&amp;$D64,'Subgroup_Overrides'!$H$11:$H$100,0))&lt;=1,LEN(TRIM(INDEX('Subgroup_Overrides'!$G$11:$G$100,MATCH("B|"&amp;$C64&amp;"|"&amp;$D64,'Subgroup_Overrides'!$H$11:$H$100,0))))&gt;0),INDEX('Subgroup_Overrides'!$F$11:$F$100,MATCH("B|"&amp;$C64&amp;"|"&amp;$D64,'Subgroup_Overrides'!$H$11:$H$100,0)),"INVALID_OVERRIDE")),"INVALID_OVERRIDE")</x:v>
      </x:c>
      <x:c r="D689" s="1407">
        <x:f>IFERROR(IF(_xlfn.ISFORMULA('Rights_Coverage_View'!K64),0,1),-1)</x:f>
        <x:v>0.0</x:v>
      </x:c>
    </x:row>
    <x:row r="690" ht="18" customHeight="1">
      <x:c r="A690" s="1407" t="str">
        <x:v>Rights_Coverage_View</x:v>
      </x:c>
      <x:c r="B690" s="1407" t="str">
        <x:v>L64</x:v>
      </x:c>
      <x:c r="C690" s="1407" t="str">
        <x:v>F:=TRIM(B64)</x:v>
      </x:c>
      <x:c r="D690" s="1407">
        <x:f>IFERROR(IF(_xlfn.ISFORMULA('Rights_Coverage_View'!L64),0,1),-1)</x:f>
        <x:v>0.0</x:v>
      </x:c>
    </x:row>
    <x:row r="691" ht="18" customHeight="1">
      <x:c r="A691" s="1407" t="str">
        <x:v>Rights_Coverage_View</x:v>
      </x:c>
      <x:c r="B691" s="1407" t="str">
        <x:v>M64</x:v>
      </x:c>
      <x:c r="C691" s="1407" t="str">
        <x:v>F:=IF(ISNUMBER($H64),$H64,"")</x:v>
      </x:c>
      <x:c r="D691" s="1407">
        <x:f>IFERROR(IF(_xlfn.ISFORMULA('Rights_Coverage_View'!M64),0,1),-1)</x:f>
        <x:v>0.0</x:v>
      </x:c>
    </x:row>
    <x:row r="692" ht="18" customHeight="1">
      <x:c r="A692" s="1407" t="str">
        <x:v>Rights_Coverage_View</x:v>
      </x:c>
      <x:c r="B692" s="1407" t="str">
        <x:v>N64</x:v>
      </x:c>
      <x:c r="C692" s="1407" t="str">
        <x:v>F:=IF(ISNUMBER($I64),$I64,"")</x:v>
      </x:c>
      <x:c r="D692" s="1407">
        <x:f>IFERROR(IF(_xlfn.ISFORMULA('Rights_Coverage_View'!N64),0,1),-1)</x:f>
        <x:v>0.0</x:v>
      </x:c>
    </x:row>
    <x:row r="693" ht="18" customHeight="1">
      <x:c r="A693" s="1407" t="str">
        <x:v>Rights_Coverage_View</x:v>
      </x:c>
      <x:c r="B693" s="1407" t="str">
        <x:v>O64</x:v>
      </x:c>
      <x:c r="C693" s="1407" t="str">
        <x:v>F:=IF(ISNUMBER($M64),$B64&amp;"|"&amp;ROUND($M64*1000000000000,0),"")</x:v>
      </x:c>
      <x:c r="D693" s="1407">
        <x:f>IFERROR(IF(_xlfn.ISFORMULA('Rights_Coverage_View'!O64),0,1),-1)</x:f>
        <x:v>0.0</x:v>
      </x:c>
    </x:row>
    <x:row r="694" ht="18" customHeight="1">
      <x:c r="A694" s="1407" t="str">
        <x:v>Rights_Coverage_View</x:v>
      </x:c>
      <x:c r="B694" s="1407" t="str">
        <x:v>P64</x:v>
      </x:c>
      <x:c r="C694" s="1407" t="str">
        <x:v>F:=IF(ISNUMBER($N64),$B64&amp;"|"&amp;ROUND($N64*1000000000000,0),"")</x:v>
      </x:c>
      <x:c r="D694" s="1407">
        <x:f>IFERROR(IF(_xlfn.ISFORMULA('Rights_Coverage_View'!P64),0,1),-1)</x:f>
        <x:v>0.0</x:v>
      </x:c>
    </x:row>
    <x:row r="695" ht="18" customHeight="1">
      <x:c r="A695" s="1407" t="str">
        <x:v>Rights_Coverage_View</x:v>
      </x:c>
      <x:c r="B695" s="1407" t="str">
        <x:v>F65</x:v>
      </x:c>
      <x:c r="C695" s="1407" t="str">
        <x:v>F:=INDEX(I_prop!$B$7:$H$13, MATCH($C65, I_prop!$A$7:$A$13,0), MATCH($D65, I_prop!$B$6:$H$6,0))</x:v>
      </x:c>
      <x:c r="D695" s="1407">
        <x:f>IFERROR(IF(_xlfn.ISFORMULA('Rights_Coverage_View'!F65),0,1),-1)</x:f>
        <x:v>0.0</x:v>
      </x:c>
    </x:row>
    <x:row r="696" ht="18" customHeight="1">
      <x:c r="A696" s="1407" t="str">
        <x:v>Rights_Coverage_View</x:v>
      </x:c>
      <x:c r="B696" s="1407" t="str">
        <x:v>G65</x:v>
      </x:c>
      <x:c r="C696" s="1407" t="str">
        <x:v>F:=INDEX(I_prop!$B$18:$H$24, MATCH($C65, I_prop!$A$18:$A$24,0), MATCH($D65, I_prop!$B$17:$H$17,0))</x:v>
      </x:c>
      <x:c r="D696" s="1407">
        <x:f>IFERROR(IF(_xlfn.ISFORMULA('Rights_Coverage_View'!G65),0,1),-1)</x:f>
        <x:v>0.0</x:v>
      </x:c>
    </x:row>
    <x:row r="697" ht="18" customHeight="1">
      <x:c r="A697" s="1407" t="str">
        <x:v>Rights_Coverage_View</x:v>
      </x:c>
      <x:c r="B697" s="1407" t="str">
        <x:v>H65</x:v>
      </x:c>
      <x:c r="C697" s="1407" t="str">
        <x:v>F:=IF(ISNUMBER($J65),$J65,IF($J65="INVALID_OVERRIDE","INVALID_OVERRIDE",IF($F65&lt;0,MAX(-1,'Subgroup_Overrides'!$B$7*$F65),$F65)))</x:v>
      </x:c>
      <x:c r="D697" s="1407">
        <x:f>IFERROR(IF(_xlfn.ISFORMULA('Rights_Coverage_View'!H65),0,1),-1)</x:f>
        <x:v>0.0</x:v>
      </x:c>
    </x:row>
    <x:row r="698" ht="18" customHeight="1">
      <x:c r="A698" s="1407" t="str">
        <x:v>Rights_Coverage_View</x:v>
      </x:c>
      <x:c r="B698" s="1407" t="str">
        <x:v>I65</x:v>
      </x:c>
      <x:c r="C698" s="1407" t="str">
        <x:v>F:=IF(ISNUMBER($K65),$K65,IF($K65="INVALID_OVERRIDE","INVALID_OVERRIDE",IF($G65&lt;0,MAX(-1,'Subgroup_Overrides'!$B$7*$G65),$G65)))</x:v>
      </x:c>
      <x:c r="D698" s="1407">
        <x:f>IFERROR(IF(_xlfn.ISFORMULA('Rights_Coverage_View'!I65),0,1),-1)</x:f>
        <x:v>0.0</x:v>
      </x:c>
    </x:row>
    <x:row r="699" ht="18" customHeight="1">
      <x:c r="A699" s="1407" t="str">
        <x:v>Rights_Coverage_View</x:v>
      </x:c>
      <x:c r="B699" s="1407" t="str">
        <x:v>J65</x:v>
      </x:c>
      <x:c r="C699" s="1407" t="str">
        <x:v>F:=IFERROR(IF(COUNTIF('Subgroup_Overrides'!$H$11:$H$100,"A|"&amp;$C65&amp;"|"&amp;$D65)=0,"",IF(AND(COUNTIF('Subgroup_Overrides'!$H$11:$H$100,"A|"&amp;$C65&amp;"|"&amp;$D65)=1,ISNUMBER(INDEX('Subgroup_Overrides'!$F$11:$F$100,MATCH("A|"&amp;$C65&amp;"|"&amp;$D65,'Subgroup_Overrides'!$H$11:$H$100,0))),NOT(ISBLANK(INDEX('Subgroup_Overrides'!$F$11:$F$100,MATCH("A|"&amp;$C65&amp;"|"&amp;$D65,'Subgroup_Overrides'!$H$11:$H$100,0)))),INDEX('Subgroup_Overrides'!$F$11:$F$100,MATCH("A|"&amp;$C65&amp;"|"&amp;$D65,'Subgroup_Overrides'!$H$11:$H$100,0))&gt;=-1,INDEX('Subgroup_Overrides'!$F$11:$F$100,MATCH("A|"&amp;$C65&amp;"|"&amp;$D65,'Subgroup_Overrides'!$H$11:$H$100,0))&lt;=1,LEN(TRIM(INDEX('Subgroup_Overrides'!$G$11:$G$100,MATCH("A|"&amp;$C65&amp;"|"&amp;$D65,'Subgroup_Overrides'!$H$11:$H$100,0))))&gt;0),INDEX('Subgroup_Overrides'!$F$11:$F$100,MATCH("A|"&amp;$C65&amp;"|"&amp;$D65,'Subgroup_Overrides'!$H$11:$H$100,0)),"INVALID_OVERRIDE")),"INVALID_OVERRIDE")</x:v>
      </x:c>
      <x:c r="D699" s="1407">
        <x:f>IFERROR(IF(_xlfn.ISFORMULA('Rights_Coverage_View'!J65),0,1),-1)</x:f>
        <x:v>0.0</x:v>
      </x:c>
    </x:row>
    <x:row r="700" ht="18" customHeight="1">
      <x:c r="A700" s="1407" t="str">
        <x:v>Rights_Coverage_View</x:v>
      </x:c>
      <x:c r="B700" s="1407" t="str">
        <x:v>K65</x:v>
      </x:c>
      <x:c r="C700" s="1407" t="str">
        <x:v>F:=IFERROR(IF(COUNTIF('Subgroup_Overrides'!$H$11:$H$100,"B|"&amp;$C65&amp;"|"&amp;$D65)=0,"",IF(AND(COUNTIF('Subgroup_Overrides'!$H$11:$H$100,"B|"&amp;$C65&amp;"|"&amp;$D65)=1,ISNUMBER(INDEX('Subgroup_Overrides'!$F$11:$F$100,MATCH("B|"&amp;$C65&amp;"|"&amp;$D65,'Subgroup_Overrides'!$H$11:$H$100,0))),NOT(ISBLANK(INDEX('Subgroup_Overrides'!$F$11:$F$100,MATCH("B|"&amp;$C65&amp;"|"&amp;$D65,'Subgroup_Overrides'!$H$11:$H$100,0)))),INDEX('Subgroup_Overrides'!$F$11:$F$100,MATCH("B|"&amp;$C65&amp;"|"&amp;$D65,'Subgroup_Overrides'!$H$11:$H$100,0))&gt;=-1,INDEX('Subgroup_Overrides'!$F$11:$F$100,MATCH("B|"&amp;$C65&amp;"|"&amp;$D65,'Subgroup_Overrides'!$H$11:$H$100,0))&lt;=1,LEN(TRIM(INDEX('Subgroup_Overrides'!$G$11:$G$100,MATCH("B|"&amp;$C65&amp;"|"&amp;$D65,'Subgroup_Overrides'!$H$11:$H$100,0))))&gt;0),INDEX('Subgroup_Overrides'!$F$11:$F$100,MATCH("B|"&amp;$C65&amp;"|"&amp;$D65,'Subgroup_Overrides'!$H$11:$H$100,0)),"INVALID_OVERRIDE")),"INVALID_OVERRIDE")</x:v>
      </x:c>
      <x:c r="D700" s="1407">
        <x:f>IFERROR(IF(_xlfn.ISFORMULA('Rights_Coverage_View'!K65),0,1),-1)</x:f>
        <x:v>0.0</x:v>
      </x:c>
    </x:row>
    <x:row r="701" ht="18" customHeight="1">
      <x:c r="A701" s="1407" t="str">
        <x:v>Rights_Coverage_View</x:v>
      </x:c>
      <x:c r="B701" s="1407" t="str">
        <x:v>L65</x:v>
      </x:c>
      <x:c r="C701" s="1407" t="str">
        <x:v>F:=TRIM(B65)</x:v>
      </x:c>
      <x:c r="D701" s="1407">
        <x:f>IFERROR(IF(_xlfn.ISFORMULA('Rights_Coverage_View'!L65),0,1),-1)</x:f>
        <x:v>0.0</x:v>
      </x:c>
    </x:row>
    <x:row r="702" ht="18" customHeight="1">
      <x:c r="A702" s="1407" t="str">
        <x:v>Rights_Coverage_View</x:v>
      </x:c>
      <x:c r="B702" s="1407" t="str">
        <x:v>M65</x:v>
      </x:c>
      <x:c r="C702" s="1407" t="str">
        <x:v>F:=IF(ISNUMBER($H65),$H65,"")</x:v>
      </x:c>
      <x:c r="D702" s="1407">
        <x:f>IFERROR(IF(_xlfn.ISFORMULA('Rights_Coverage_View'!M65),0,1),-1)</x:f>
        <x:v>0.0</x:v>
      </x:c>
    </x:row>
    <x:row r="703" ht="18" customHeight="1">
      <x:c r="A703" s="1407" t="str">
        <x:v>Rights_Coverage_View</x:v>
      </x:c>
      <x:c r="B703" s="1407" t="str">
        <x:v>N65</x:v>
      </x:c>
      <x:c r="C703" s="1407" t="str">
        <x:v>F:=IF(ISNUMBER($I65),$I65,"")</x:v>
      </x:c>
      <x:c r="D703" s="1407">
        <x:f>IFERROR(IF(_xlfn.ISFORMULA('Rights_Coverage_View'!N65),0,1),-1)</x:f>
        <x:v>0.0</x:v>
      </x:c>
    </x:row>
    <x:row r="704" ht="18" customHeight="1">
      <x:c r="A704" s="1407" t="str">
        <x:v>Rights_Coverage_View</x:v>
      </x:c>
      <x:c r="B704" s="1407" t="str">
        <x:v>O65</x:v>
      </x:c>
      <x:c r="C704" s="1407" t="str">
        <x:v>F:=IF(ISNUMBER($M65),$B65&amp;"|"&amp;ROUND($M65*1000000000000,0),"")</x:v>
      </x:c>
      <x:c r="D704" s="1407">
        <x:f>IFERROR(IF(_xlfn.ISFORMULA('Rights_Coverage_View'!O65),0,1),-1)</x:f>
        <x:v>0.0</x:v>
      </x:c>
    </x:row>
    <x:row r="705" ht="18" customHeight="1">
      <x:c r="A705" s="1407" t="str">
        <x:v>Rights_Coverage_View</x:v>
      </x:c>
      <x:c r="B705" s="1407" t="str">
        <x:v>P65</x:v>
      </x:c>
      <x:c r="C705" s="1407" t="str">
        <x:v>F:=IF(ISNUMBER($N65),$B65&amp;"|"&amp;ROUND($N65*1000000000000,0),"")</x:v>
      </x:c>
      <x:c r="D705" s="1407">
        <x:f>IFERROR(IF(_xlfn.ISFORMULA('Rights_Coverage_View'!P65),0,1),-1)</x:f>
        <x:v>0.0</x:v>
      </x:c>
    </x:row>
    <x:row r="706" ht="18" customHeight="1">
      <x:c r="A706" s="1407" t="str">
        <x:v>Rights_Coverage_View</x:v>
      </x:c>
      <x:c r="B706" s="1407" t="str">
        <x:v>F66</x:v>
      </x:c>
      <x:c r="C706" s="1407" t="str">
        <x:v>F:=INDEX(I_prop!$B$7:$H$13, MATCH($C66, I_prop!$A$7:$A$13,0), MATCH($D66, I_prop!$B$6:$H$6,0))</x:v>
      </x:c>
      <x:c r="D706" s="1407">
        <x:f>IFERROR(IF(_xlfn.ISFORMULA('Rights_Coverage_View'!F66),0,1),-1)</x:f>
        <x:v>0.0</x:v>
      </x:c>
    </x:row>
    <x:row r="707" ht="18" customHeight="1">
      <x:c r="A707" s="1407" t="str">
        <x:v>Rights_Coverage_View</x:v>
      </x:c>
      <x:c r="B707" s="1407" t="str">
        <x:v>G66</x:v>
      </x:c>
      <x:c r="C707" s="1407" t="str">
        <x:v>F:=INDEX(I_prop!$B$18:$H$24, MATCH($C66, I_prop!$A$18:$A$24,0), MATCH($D66, I_prop!$B$17:$H$17,0))</x:v>
      </x:c>
      <x:c r="D707" s="1407">
        <x:f>IFERROR(IF(_xlfn.ISFORMULA('Rights_Coverage_View'!G66),0,1),-1)</x:f>
        <x:v>0.0</x:v>
      </x:c>
    </x:row>
    <x:row r="708" ht="18" customHeight="1">
      <x:c r="A708" s="1407" t="str">
        <x:v>Rights_Coverage_View</x:v>
      </x:c>
      <x:c r="B708" s="1407" t="str">
        <x:v>H66</x:v>
      </x:c>
      <x:c r="C708" s="1407" t="str">
        <x:v>F:=IF(ISNUMBER($J66),$J66,IF($J66="INVALID_OVERRIDE","INVALID_OVERRIDE",IF($F66&lt;0,MAX(-1,'Subgroup_Overrides'!$B$7*$F66),$F66)))</x:v>
      </x:c>
      <x:c r="D708" s="1407">
        <x:f>IFERROR(IF(_xlfn.ISFORMULA('Rights_Coverage_View'!H66),0,1),-1)</x:f>
        <x:v>0.0</x:v>
      </x:c>
    </x:row>
    <x:row r="709" ht="18" customHeight="1">
      <x:c r="A709" s="1407" t="str">
        <x:v>Rights_Coverage_View</x:v>
      </x:c>
      <x:c r="B709" s="1407" t="str">
        <x:v>I66</x:v>
      </x:c>
      <x:c r="C709" s="1407" t="str">
        <x:v>F:=IF(ISNUMBER($K66),$K66,IF($K66="INVALID_OVERRIDE","INVALID_OVERRIDE",IF($G66&lt;0,MAX(-1,'Subgroup_Overrides'!$B$7*$G66),$G66)))</x:v>
      </x:c>
      <x:c r="D709" s="1407">
        <x:f>IFERROR(IF(_xlfn.ISFORMULA('Rights_Coverage_View'!I66),0,1),-1)</x:f>
        <x:v>0.0</x:v>
      </x:c>
    </x:row>
    <x:row r="710" ht="18" customHeight="1">
      <x:c r="A710" s="1407" t="str">
        <x:v>Rights_Coverage_View</x:v>
      </x:c>
      <x:c r="B710" s="1407" t="str">
        <x:v>J66</x:v>
      </x:c>
      <x:c r="C710" s="1407" t="str">
        <x:v>F:=IFERROR(IF(COUNTIF('Subgroup_Overrides'!$H$11:$H$100,"A|"&amp;$C66&amp;"|"&amp;$D66)=0,"",IF(AND(COUNTIF('Subgroup_Overrides'!$H$11:$H$100,"A|"&amp;$C66&amp;"|"&amp;$D66)=1,ISNUMBER(INDEX('Subgroup_Overrides'!$F$11:$F$100,MATCH("A|"&amp;$C66&amp;"|"&amp;$D66,'Subgroup_Overrides'!$H$11:$H$100,0))),NOT(ISBLANK(INDEX('Subgroup_Overrides'!$F$11:$F$100,MATCH("A|"&amp;$C66&amp;"|"&amp;$D66,'Subgroup_Overrides'!$H$11:$H$100,0)))),INDEX('Subgroup_Overrides'!$F$11:$F$100,MATCH("A|"&amp;$C66&amp;"|"&amp;$D66,'Subgroup_Overrides'!$H$11:$H$100,0))&gt;=-1,INDEX('Subgroup_Overrides'!$F$11:$F$100,MATCH("A|"&amp;$C66&amp;"|"&amp;$D66,'Subgroup_Overrides'!$H$11:$H$100,0))&lt;=1,LEN(TRIM(INDEX('Subgroup_Overrides'!$G$11:$G$100,MATCH("A|"&amp;$C66&amp;"|"&amp;$D66,'Subgroup_Overrides'!$H$11:$H$100,0))))&gt;0),INDEX('Subgroup_Overrides'!$F$11:$F$100,MATCH("A|"&amp;$C66&amp;"|"&amp;$D66,'Subgroup_Overrides'!$H$11:$H$100,0)),"INVALID_OVERRIDE")),"INVALID_OVERRIDE")</x:v>
      </x:c>
      <x:c r="D710" s="1407">
        <x:f>IFERROR(IF(_xlfn.ISFORMULA('Rights_Coverage_View'!J66),0,1),-1)</x:f>
        <x:v>0.0</x:v>
      </x:c>
    </x:row>
    <x:row r="711" ht="18" customHeight="1">
      <x:c r="A711" s="1407" t="str">
        <x:v>Rights_Coverage_View</x:v>
      </x:c>
      <x:c r="B711" s="1407" t="str">
        <x:v>K66</x:v>
      </x:c>
      <x:c r="C711" s="1407" t="str">
        <x:v>F:=IFERROR(IF(COUNTIF('Subgroup_Overrides'!$H$11:$H$100,"B|"&amp;$C66&amp;"|"&amp;$D66)=0,"",IF(AND(COUNTIF('Subgroup_Overrides'!$H$11:$H$100,"B|"&amp;$C66&amp;"|"&amp;$D66)=1,ISNUMBER(INDEX('Subgroup_Overrides'!$F$11:$F$100,MATCH("B|"&amp;$C66&amp;"|"&amp;$D66,'Subgroup_Overrides'!$H$11:$H$100,0))),NOT(ISBLANK(INDEX('Subgroup_Overrides'!$F$11:$F$100,MATCH("B|"&amp;$C66&amp;"|"&amp;$D66,'Subgroup_Overrides'!$H$11:$H$100,0)))),INDEX('Subgroup_Overrides'!$F$11:$F$100,MATCH("B|"&amp;$C66&amp;"|"&amp;$D66,'Subgroup_Overrides'!$H$11:$H$100,0))&gt;=-1,INDEX('Subgroup_Overrides'!$F$11:$F$100,MATCH("B|"&amp;$C66&amp;"|"&amp;$D66,'Subgroup_Overrides'!$H$11:$H$100,0))&lt;=1,LEN(TRIM(INDEX('Subgroup_Overrides'!$G$11:$G$100,MATCH("B|"&amp;$C66&amp;"|"&amp;$D66,'Subgroup_Overrides'!$H$11:$H$100,0))))&gt;0),INDEX('Subgroup_Overrides'!$F$11:$F$100,MATCH("B|"&amp;$C66&amp;"|"&amp;$D66,'Subgroup_Overrides'!$H$11:$H$100,0)),"INVALID_OVERRIDE")),"INVALID_OVERRIDE")</x:v>
      </x:c>
      <x:c r="D711" s="1407">
        <x:f>IFERROR(IF(_xlfn.ISFORMULA('Rights_Coverage_View'!K66),0,1),-1)</x:f>
        <x:v>0.0</x:v>
      </x:c>
    </x:row>
    <x:row r="712" ht="18" customHeight="1">
      <x:c r="A712" s="1407" t="str">
        <x:v>Rights_Coverage_View</x:v>
      </x:c>
      <x:c r="B712" s="1407" t="str">
        <x:v>L66</x:v>
      </x:c>
      <x:c r="C712" s="1407" t="str">
        <x:v>F:=TRIM(B66)</x:v>
      </x:c>
      <x:c r="D712" s="1407">
        <x:f>IFERROR(IF(_xlfn.ISFORMULA('Rights_Coverage_View'!L66),0,1),-1)</x:f>
        <x:v>0.0</x:v>
      </x:c>
    </x:row>
    <x:row r="713" ht="18" customHeight="1">
      <x:c r="A713" s="1407" t="str">
        <x:v>Rights_Coverage_View</x:v>
      </x:c>
      <x:c r="B713" s="1407" t="str">
        <x:v>M66</x:v>
      </x:c>
      <x:c r="C713" s="1407" t="str">
        <x:v>F:=IF(ISNUMBER($H66),$H66,"")</x:v>
      </x:c>
      <x:c r="D713" s="1407">
        <x:f>IFERROR(IF(_xlfn.ISFORMULA('Rights_Coverage_View'!M66),0,1),-1)</x:f>
        <x:v>0.0</x:v>
      </x:c>
    </x:row>
    <x:row r="714" ht="18" customHeight="1">
      <x:c r="A714" s="1407" t="str">
        <x:v>Rights_Coverage_View</x:v>
      </x:c>
      <x:c r="B714" s="1407" t="str">
        <x:v>N66</x:v>
      </x:c>
      <x:c r="C714" s="1407" t="str">
        <x:v>F:=IF(ISNUMBER($I66),$I66,"")</x:v>
      </x:c>
      <x:c r="D714" s="1407">
        <x:f>IFERROR(IF(_xlfn.ISFORMULA('Rights_Coverage_View'!N66),0,1),-1)</x:f>
        <x:v>0.0</x:v>
      </x:c>
    </x:row>
    <x:row r="715" ht="18" customHeight="1">
      <x:c r="A715" s="1407" t="str">
        <x:v>Rights_Coverage_View</x:v>
      </x:c>
      <x:c r="B715" s="1407" t="str">
        <x:v>O66</x:v>
      </x:c>
      <x:c r="C715" s="1407" t="str">
        <x:v>F:=IF(ISNUMBER($M66),$B66&amp;"|"&amp;ROUND($M66*1000000000000,0),"")</x:v>
      </x:c>
      <x:c r="D715" s="1407">
        <x:f>IFERROR(IF(_xlfn.ISFORMULA('Rights_Coverage_View'!O66),0,1),-1)</x:f>
        <x:v>0.0</x:v>
      </x:c>
    </x:row>
    <x:row r="716" ht="18" customHeight="1">
      <x:c r="A716" s="1407" t="str">
        <x:v>Rights_Coverage_View</x:v>
      </x:c>
      <x:c r="B716" s="1407" t="str">
        <x:v>P66</x:v>
      </x:c>
      <x:c r="C716" s="1407" t="str">
        <x:v>F:=IF(ISNUMBER($N66),$B66&amp;"|"&amp;ROUND($N66*1000000000000,0),"")</x:v>
      </x:c>
      <x:c r="D716" s="1407">
        <x:f>IFERROR(IF(_xlfn.ISFORMULA('Rights_Coverage_View'!P66),0,1),-1)</x:f>
        <x:v>0.0</x:v>
      </x:c>
    </x:row>
    <x:row r="717" ht="18" customHeight="1">
      <x:c r="A717" s="1407" t="str">
        <x:v>Rights_Coverage_View</x:v>
      </x:c>
      <x:c r="B717" s="1407" t="str">
        <x:v>F67</x:v>
      </x:c>
      <x:c r="C717" s="1407" t="str">
        <x:v>F:=INDEX(I_prop!$B$7:$H$13, MATCH($C67, I_prop!$A$7:$A$13,0), MATCH($D67, I_prop!$B$6:$H$6,0))</x:v>
      </x:c>
      <x:c r="D717" s="1407">
        <x:f>IFERROR(IF(_xlfn.ISFORMULA('Rights_Coverage_View'!F67),0,1),-1)</x:f>
        <x:v>0.0</x:v>
      </x:c>
    </x:row>
    <x:row r="718" ht="18" customHeight="1">
      <x:c r="A718" s="1407" t="str">
        <x:v>Rights_Coverage_View</x:v>
      </x:c>
      <x:c r="B718" s="1407" t="str">
        <x:v>G67</x:v>
      </x:c>
      <x:c r="C718" s="1407" t="str">
        <x:v>F:=INDEX(I_prop!$B$18:$H$24, MATCH($C67, I_prop!$A$18:$A$24,0), MATCH($D67, I_prop!$B$17:$H$17,0))</x:v>
      </x:c>
      <x:c r="D718" s="1407">
        <x:f>IFERROR(IF(_xlfn.ISFORMULA('Rights_Coverage_View'!G67),0,1),-1)</x:f>
        <x:v>0.0</x:v>
      </x:c>
    </x:row>
    <x:row r="719" ht="18" customHeight="1">
      <x:c r="A719" s="1407" t="str">
        <x:v>Rights_Coverage_View</x:v>
      </x:c>
      <x:c r="B719" s="1407" t="str">
        <x:v>H67</x:v>
      </x:c>
      <x:c r="C719" s="1407" t="str">
        <x:v>F:=IF(ISNUMBER($J67),$J67,IF($J67="INVALID_OVERRIDE","INVALID_OVERRIDE",IF($F67&lt;0,MAX(-1,'Subgroup_Overrides'!$B$7*$F67),$F67)))</x:v>
      </x:c>
      <x:c r="D719" s="1407">
        <x:f>IFERROR(IF(_xlfn.ISFORMULA('Rights_Coverage_View'!H67),0,1),-1)</x:f>
        <x:v>0.0</x:v>
      </x:c>
    </x:row>
    <x:row r="720" ht="18" customHeight="1">
      <x:c r="A720" s="1407" t="str">
        <x:v>Rights_Coverage_View</x:v>
      </x:c>
      <x:c r="B720" s="1407" t="str">
        <x:v>I67</x:v>
      </x:c>
      <x:c r="C720" s="1407" t="str">
        <x:v>F:=IF(ISNUMBER($K67),$K67,IF($K67="INVALID_OVERRIDE","INVALID_OVERRIDE",IF($G67&lt;0,MAX(-1,'Subgroup_Overrides'!$B$7*$G67),$G67)))</x:v>
      </x:c>
      <x:c r="D720" s="1407">
        <x:f>IFERROR(IF(_xlfn.ISFORMULA('Rights_Coverage_View'!I67),0,1),-1)</x:f>
        <x:v>0.0</x:v>
      </x:c>
    </x:row>
    <x:row r="721" ht="18" customHeight="1">
      <x:c r="A721" s="1407" t="str">
        <x:v>Rights_Coverage_View</x:v>
      </x:c>
      <x:c r="B721" s="1407" t="str">
        <x:v>J67</x:v>
      </x:c>
      <x:c r="C721" s="1407" t="str">
        <x:v>F:=IFERROR(IF(COUNTIF('Subgroup_Overrides'!$H$11:$H$100,"A|"&amp;$C67&amp;"|"&amp;$D67)=0,"",IF(AND(COUNTIF('Subgroup_Overrides'!$H$11:$H$100,"A|"&amp;$C67&amp;"|"&amp;$D67)=1,ISNUMBER(INDEX('Subgroup_Overrides'!$F$11:$F$100,MATCH("A|"&amp;$C67&amp;"|"&amp;$D67,'Subgroup_Overrides'!$H$11:$H$100,0))),NOT(ISBLANK(INDEX('Subgroup_Overrides'!$F$11:$F$100,MATCH("A|"&amp;$C67&amp;"|"&amp;$D67,'Subgroup_Overrides'!$H$11:$H$100,0)))),INDEX('Subgroup_Overrides'!$F$11:$F$100,MATCH("A|"&amp;$C67&amp;"|"&amp;$D67,'Subgroup_Overrides'!$H$11:$H$100,0))&gt;=-1,INDEX('Subgroup_Overrides'!$F$11:$F$100,MATCH("A|"&amp;$C67&amp;"|"&amp;$D67,'Subgroup_Overrides'!$H$11:$H$100,0))&lt;=1,LEN(TRIM(INDEX('Subgroup_Overrides'!$G$11:$G$100,MATCH("A|"&amp;$C67&amp;"|"&amp;$D67,'Subgroup_Overrides'!$H$11:$H$100,0))))&gt;0),INDEX('Subgroup_Overrides'!$F$11:$F$100,MATCH("A|"&amp;$C67&amp;"|"&amp;$D67,'Subgroup_Overrides'!$H$11:$H$100,0)),"INVALID_OVERRIDE")),"INVALID_OVERRIDE")</x:v>
      </x:c>
      <x:c r="D721" s="1407">
        <x:f>IFERROR(IF(_xlfn.ISFORMULA('Rights_Coverage_View'!J67),0,1),-1)</x:f>
        <x:v>0.0</x:v>
      </x:c>
    </x:row>
    <x:row r="722" ht="18" customHeight="1">
      <x:c r="A722" s="1407" t="str">
        <x:v>Rights_Coverage_View</x:v>
      </x:c>
      <x:c r="B722" s="1407" t="str">
        <x:v>K67</x:v>
      </x:c>
      <x:c r="C722" s="1407" t="str">
        <x:v>F:=IFERROR(IF(COUNTIF('Subgroup_Overrides'!$H$11:$H$100,"B|"&amp;$C67&amp;"|"&amp;$D67)=0,"",IF(AND(COUNTIF('Subgroup_Overrides'!$H$11:$H$100,"B|"&amp;$C67&amp;"|"&amp;$D67)=1,ISNUMBER(INDEX('Subgroup_Overrides'!$F$11:$F$100,MATCH("B|"&amp;$C67&amp;"|"&amp;$D67,'Subgroup_Overrides'!$H$11:$H$100,0))),NOT(ISBLANK(INDEX('Subgroup_Overrides'!$F$11:$F$100,MATCH("B|"&amp;$C67&amp;"|"&amp;$D67,'Subgroup_Overrides'!$H$11:$H$100,0)))),INDEX('Subgroup_Overrides'!$F$11:$F$100,MATCH("B|"&amp;$C67&amp;"|"&amp;$D67,'Subgroup_Overrides'!$H$11:$H$100,0))&gt;=-1,INDEX('Subgroup_Overrides'!$F$11:$F$100,MATCH("B|"&amp;$C67&amp;"|"&amp;$D67,'Subgroup_Overrides'!$H$11:$H$100,0))&lt;=1,LEN(TRIM(INDEX('Subgroup_Overrides'!$G$11:$G$100,MATCH("B|"&amp;$C67&amp;"|"&amp;$D67,'Subgroup_Overrides'!$H$11:$H$100,0))))&gt;0),INDEX('Subgroup_Overrides'!$F$11:$F$100,MATCH("B|"&amp;$C67&amp;"|"&amp;$D67,'Subgroup_Overrides'!$H$11:$H$100,0)),"INVALID_OVERRIDE")),"INVALID_OVERRIDE")</x:v>
      </x:c>
      <x:c r="D722" s="1407">
        <x:f>IFERROR(IF(_xlfn.ISFORMULA('Rights_Coverage_View'!K67),0,1),-1)</x:f>
        <x:v>0.0</x:v>
      </x:c>
    </x:row>
    <x:row r="723" ht="18" customHeight="1">
      <x:c r="A723" s="1407" t="str">
        <x:v>Rights_Coverage_View</x:v>
      </x:c>
      <x:c r="B723" s="1407" t="str">
        <x:v>L67</x:v>
      </x:c>
      <x:c r="C723" s="1407" t="str">
        <x:v>F:=TRIM(B67)</x:v>
      </x:c>
      <x:c r="D723" s="1407">
        <x:f>IFERROR(IF(_xlfn.ISFORMULA('Rights_Coverage_View'!L67),0,1),-1)</x:f>
        <x:v>0.0</x:v>
      </x:c>
    </x:row>
    <x:row r="724" ht="18" customHeight="1">
      <x:c r="A724" s="1407" t="str">
        <x:v>Rights_Coverage_View</x:v>
      </x:c>
      <x:c r="B724" s="1407" t="str">
        <x:v>M67</x:v>
      </x:c>
      <x:c r="C724" s="1407" t="str">
        <x:v>F:=IF(ISNUMBER($H67),$H67,"")</x:v>
      </x:c>
      <x:c r="D724" s="1407">
        <x:f>IFERROR(IF(_xlfn.ISFORMULA('Rights_Coverage_View'!M67),0,1),-1)</x:f>
        <x:v>0.0</x:v>
      </x:c>
    </x:row>
    <x:row r="725" ht="18" customHeight="1">
      <x:c r="A725" s="1407" t="str">
        <x:v>Rights_Coverage_View</x:v>
      </x:c>
      <x:c r="B725" s="1407" t="str">
        <x:v>N67</x:v>
      </x:c>
      <x:c r="C725" s="1407" t="str">
        <x:v>F:=IF(ISNUMBER($I67),$I67,"")</x:v>
      </x:c>
      <x:c r="D725" s="1407">
        <x:f>IFERROR(IF(_xlfn.ISFORMULA('Rights_Coverage_View'!N67),0,1),-1)</x:f>
        <x:v>0.0</x:v>
      </x:c>
    </x:row>
    <x:row r="726" ht="18" customHeight="1">
      <x:c r="A726" s="1407" t="str">
        <x:v>Rights_Coverage_View</x:v>
      </x:c>
      <x:c r="B726" s="1407" t="str">
        <x:v>O67</x:v>
      </x:c>
      <x:c r="C726" s="1407" t="str">
        <x:v>F:=IF(ISNUMBER($M67),$B67&amp;"|"&amp;ROUND($M67*1000000000000,0),"")</x:v>
      </x:c>
      <x:c r="D726" s="1407">
        <x:f>IFERROR(IF(_xlfn.ISFORMULA('Rights_Coverage_View'!O67),0,1),-1)</x:f>
        <x:v>0.0</x:v>
      </x:c>
    </x:row>
    <x:row r="727" ht="18" customHeight="1">
      <x:c r="A727" s="1407" t="str">
        <x:v>Rights_Coverage_View</x:v>
      </x:c>
      <x:c r="B727" s="1407" t="str">
        <x:v>P67</x:v>
      </x:c>
      <x:c r="C727" s="1407" t="str">
        <x:v>F:=IF(ISNUMBER($N67),$B67&amp;"|"&amp;ROUND($N67*1000000000000,0),"")</x:v>
      </x:c>
      <x:c r="D727" s="1407">
        <x:f>IFERROR(IF(_xlfn.ISFORMULA('Rights_Coverage_View'!P67),0,1),-1)</x:f>
        <x:v>0.0</x:v>
      </x:c>
    </x:row>
    <x:row r="728" ht="18" customHeight="1">
      <x:c r="A728" s="1407" t="str">
        <x:v>Rights_Coverage_View</x:v>
      </x:c>
      <x:c r="B728" s="1407" t="str">
        <x:v>F68</x:v>
      </x:c>
      <x:c r="C728" s="1407" t="str">
        <x:v>F:=INDEX(I_prop!$B$7:$H$13, MATCH($C68, I_prop!$A$7:$A$13,0), MATCH($D68, I_prop!$B$6:$H$6,0))</x:v>
      </x:c>
      <x:c r="D728" s="1407">
        <x:f>IFERROR(IF(_xlfn.ISFORMULA('Rights_Coverage_View'!F68),0,1),-1)</x:f>
        <x:v>0.0</x:v>
      </x:c>
    </x:row>
    <x:row r="729" ht="18" customHeight="1">
      <x:c r="A729" s="1407" t="str">
        <x:v>Rights_Coverage_View</x:v>
      </x:c>
      <x:c r="B729" s="1407" t="str">
        <x:v>G68</x:v>
      </x:c>
      <x:c r="C729" s="1407" t="str">
        <x:v>F:=INDEX(I_prop!$B$18:$H$24, MATCH($C68, I_prop!$A$18:$A$24,0), MATCH($D68, I_prop!$B$17:$H$17,0))</x:v>
      </x:c>
      <x:c r="D729" s="1407">
        <x:f>IFERROR(IF(_xlfn.ISFORMULA('Rights_Coverage_View'!G68),0,1),-1)</x:f>
        <x:v>0.0</x:v>
      </x:c>
    </x:row>
    <x:row r="730" ht="18" customHeight="1">
      <x:c r="A730" s="1407" t="str">
        <x:v>Rights_Coverage_View</x:v>
      </x:c>
      <x:c r="B730" s="1407" t="str">
        <x:v>H68</x:v>
      </x:c>
      <x:c r="C730" s="1407" t="str">
        <x:v>F:=IF(ISNUMBER($J68),$J68,IF($J68="INVALID_OVERRIDE","INVALID_OVERRIDE",IF($F68&lt;0,MAX(-1,'Subgroup_Overrides'!$B$7*$F68),$F68)))</x:v>
      </x:c>
      <x:c r="D730" s="1407">
        <x:f>IFERROR(IF(_xlfn.ISFORMULA('Rights_Coverage_View'!H68),0,1),-1)</x:f>
        <x:v>0.0</x:v>
      </x:c>
    </x:row>
    <x:row r="731" ht="18" customHeight="1">
      <x:c r="A731" s="1407" t="str">
        <x:v>Rights_Coverage_View</x:v>
      </x:c>
      <x:c r="B731" s="1407" t="str">
        <x:v>I68</x:v>
      </x:c>
      <x:c r="C731" s="1407" t="str">
        <x:v>F:=IF(ISNUMBER($K68),$K68,IF($K68="INVALID_OVERRIDE","INVALID_OVERRIDE",IF($G68&lt;0,MAX(-1,'Subgroup_Overrides'!$B$7*$G68),$G68)))</x:v>
      </x:c>
      <x:c r="D731" s="1407">
        <x:f>IFERROR(IF(_xlfn.ISFORMULA('Rights_Coverage_View'!I68),0,1),-1)</x:f>
        <x:v>0.0</x:v>
      </x:c>
    </x:row>
    <x:row r="732" ht="18" customHeight="1">
      <x:c r="A732" s="1407" t="str">
        <x:v>Rights_Coverage_View</x:v>
      </x:c>
      <x:c r="B732" s="1407" t="str">
        <x:v>J68</x:v>
      </x:c>
      <x:c r="C732" s="1407" t="str">
        <x:v>F:=IFERROR(IF(COUNTIF('Subgroup_Overrides'!$H$11:$H$100,"A|"&amp;$C68&amp;"|"&amp;$D68)=0,"",IF(AND(COUNTIF('Subgroup_Overrides'!$H$11:$H$100,"A|"&amp;$C68&amp;"|"&amp;$D68)=1,ISNUMBER(INDEX('Subgroup_Overrides'!$F$11:$F$100,MATCH("A|"&amp;$C68&amp;"|"&amp;$D68,'Subgroup_Overrides'!$H$11:$H$100,0))),NOT(ISBLANK(INDEX('Subgroup_Overrides'!$F$11:$F$100,MATCH("A|"&amp;$C68&amp;"|"&amp;$D68,'Subgroup_Overrides'!$H$11:$H$100,0)))),INDEX('Subgroup_Overrides'!$F$11:$F$100,MATCH("A|"&amp;$C68&amp;"|"&amp;$D68,'Subgroup_Overrides'!$H$11:$H$100,0))&gt;=-1,INDEX('Subgroup_Overrides'!$F$11:$F$100,MATCH("A|"&amp;$C68&amp;"|"&amp;$D68,'Subgroup_Overrides'!$H$11:$H$100,0))&lt;=1,LEN(TRIM(INDEX('Subgroup_Overrides'!$G$11:$G$100,MATCH("A|"&amp;$C68&amp;"|"&amp;$D68,'Subgroup_Overrides'!$H$11:$H$100,0))))&gt;0),INDEX('Subgroup_Overrides'!$F$11:$F$100,MATCH("A|"&amp;$C68&amp;"|"&amp;$D68,'Subgroup_Overrides'!$H$11:$H$100,0)),"INVALID_OVERRIDE")),"INVALID_OVERRIDE")</x:v>
      </x:c>
      <x:c r="D732" s="1407">
        <x:f>IFERROR(IF(_xlfn.ISFORMULA('Rights_Coverage_View'!J68),0,1),-1)</x:f>
        <x:v>0.0</x:v>
      </x:c>
    </x:row>
    <x:row r="733" ht="18" customHeight="1">
      <x:c r="A733" s="1407" t="str">
        <x:v>Rights_Coverage_View</x:v>
      </x:c>
      <x:c r="B733" s="1407" t="str">
        <x:v>K68</x:v>
      </x:c>
      <x:c r="C733" s="1407" t="str">
        <x:v>F:=IFERROR(IF(COUNTIF('Subgroup_Overrides'!$H$11:$H$100,"B|"&amp;$C68&amp;"|"&amp;$D68)=0,"",IF(AND(COUNTIF('Subgroup_Overrides'!$H$11:$H$100,"B|"&amp;$C68&amp;"|"&amp;$D68)=1,ISNUMBER(INDEX('Subgroup_Overrides'!$F$11:$F$100,MATCH("B|"&amp;$C68&amp;"|"&amp;$D68,'Subgroup_Overrides'!$H$11:$H$100,0))),NOT(ISBLANK(INDEX('Subgroup_Overrides'!$F$11:$F$100,MATCH("B|"&amp;$C68&amp;"|"&amp;$D68,'Subgroup_Overrides'!$H$11:$H$100,0)))),INDEX('Subgroup_Overrides'!$F$11:$F$100,MATCH("B|"&amp;$C68&amp;"|"&amp;$D68,'Subgroup_Overrides'!$H$11:$H$100,0))&gt;=-1,INDEX('Subgroup_Overrides'!$F$11:$F$100,MATCH("B|"&amp;$C68&amp;"|"&amp;$D68,'Subgroup_Overrides'!$H$11:$H$100,0))&lt;=1,LEN(TRIM(INDEX('Subgroup_Overrides'!$G$11:$G$100,MATCH("B|"&amp;$C68&amp;"|"&amp;$D68,'Subgroup_Overrides'!$H$11:$H$100,0))))&gt;0),INDEX('Subgroup_Overrides'!$F$11:$F$100,MATCH("B|"&amp;$C68&amp;"|"&amp;$D68,'Subgroup_Overrides'!$H$11:$H$100,0)),"INVALID_OVERRIDE")),"INVALID_OVERRIDE")</x:v>
      </x:c>
      <x:c r="D733" s="1407">
        <x:f>IFERROR(IF(_xlfn.ISFORMULA('Rights_Coverage_View'!K68),0,1),-1)</x:f>
        <x:v>0.0</x:v>
      </x:c>
    </x:row>
    <x:row r="734" ht="18" customHeight="1">
      <x:c r="A734" s="1407" t="str">
        <x:v>Rights_Coverage_View</x:v>
      </x:c>
      <x:c r="B734" s="1407" t="str">
        <x:v>L68</x:v>
      </x:c>
      <x:c r="C734" s="1407" t="str">
        <x:v>F:=TRIM(B68)</x:v>
      </x:c>
      <x:c r="D734" s="1407">
        <x:f>IFERROR(IF(_xlfn.ISFORMULA('Rights_Coverage_View'!L68),0,1),-1)</x:f>
        <x:v>0.0</x:v>
      </x:c>
    </x:row>
    <x:row r="735" ht="18" customHeight="1">
      <x:c r="A735" s="1407" t="str">
        <x:v>Rights_Coverage_View</x:v>
      </x:c>
      <x:c r="B735" s="1407" t="str">
        <x:v>M68</x:v>
      </x:c>
      <x:c r="C735" s="1407" t="str">
        <x:v>F:=IF(ISNUMBER($H68),$H68,"")</x:v>
      </x:c>
      <x:c r="D735" s="1407">
        <x:f>IFERROR(IF(_xlfn.ISFORMULA('Rights_Coverage_View'!M68),0,1),-1)</x:f>
        <x:v>0.0</x:v>
      </x:c>
    </x:row>
    <x:row r="736" ht="18" customHeight="1">
      <x:c r="A736" s="1407" t="str">
        <x:v>Rights_Coverage_View</x:v>
      </x:c>
      <x:c r="B736" s="1407" t="str">
        <x:v>N68</x:v>
      </x:c>
      <x:c r="C736" s="1407" t="str">
        <x:v>F:=IF(ISNUMBER($I68),$I68,"")</x:v>
      </x:c>
      <x:c r="D736" s="1407">
        <x:f>IFERROR(IF(_xlfn.ISFORMULA('Rights_Coverage_View'!N68),0,1),-1)</x:f>
        <x:v>0.0</x:v>
      </x:c>
    </x:row>
    <x:row r="737" ht="18" customHeight="1">
      <x:c r="A737" s="1407" t="str">
        <x:v>Rights_Coverage_View</x:v>
      </x:c>
      <x:c r="B737" s="1407" t="str">
        <x:v>O68</x:v>
      </x:c>
      <x:c r="C737" s="1407" t="str">
        <x:v>F:=IF(ISNUMBER($M68),$B68&amp;"|"&amp;ROUND($M68*1000000000000,0),"")</x:v>
      </x:c>
      <x:c r="D737" s="1407">
        <x:f>IFERROR(IF(_xlfn.ISFORMULA('Rights_Coverage_View'!O68),0,1),-1)</x:f>
        <x:v>0.0</x:v>
      </x:c>
    </x:row>
    <x:row r="738" ht="18" customHeight="1">
      <x:c r="A738" s="1407" t="str">
        <x:v>Rights_Coverage_View</x:v>
      </x:c>
      <x:c r="B738" s="1407" t="str">
        <x:v>P68</x:v>
      </x:c>
      <x:c r="C738" s="1407" t="str">
        <x:v>F:=IF(ISNUMBER($N68),$B68&amp;"|"&amp;ROUND($N68*1000000000000,0),"")</x:v>
      </x:c>
      <x:c r="D738" s="1407">
        <x:f>IFERROR(IF(_xlfn.ISFORMULA('Rights_Coverage_View'!P68),0,1),-1)</x:f>
        <x:v>0.0</x:v>
      </x:c>
    </x:row>
    <x:row r="739" ht="18" customHeight="1">
      <x:c r="A739" s="1407" t="str">
        <x:v>Rights_Coverage_View</x:v>
      </x:c>
      <x:c r="B739" s="1407" t="str">
        <x:v>F69</x:v>
      </x:c>
      <x:c r="C739" s="1407" t="str">
        <x:v>F:=INDEX(I_prop!$B$7:$H$13, MATCH($C69, I_prop!$A$7:$A$13,0), MATCH($D69, I_prop!$B$6:$H$6,0))</x:v>
      </x:c>
      <x:c r="D739" s="1407">
        <x:f>IFERROR(IF(_xlfn.ISFORMULA('Rights_Coverage_View'!F69),0,1),-1)</x:f>
        <x:v>0.0</x:v>
      </x:c>
    </x:row>
    <x:row r="740" ht="18" customHeight="1">
      <x:c r="A740" s="1407" t="str">
        <x:v>Rights_Coverage_View</x:v>
      </x:c>
      <x:c r="B740" s="1407" t="str">
        <x:v>G69</x:v>
      </x:c>
      <x:c r="C740" s="1407" t="str">
        <x:v>F:=INDEX(I_prop!$B$18:$H$24, MATCH($C69, I_prop!$A$18:$A$24,0), MATCH($D69, I_prop!$B$17:$H$17,0))</x:v>
      </x:c>
      <x:c r="D740" s="1407">
        <x:f>IFERROR(IF(_xlfn.ISFORMULA('Rights_Coverage_View'!G69),0,1),-1)</x:f>
        <x:v>0.0</x:v>
      </x:c>
    </x:row>
    <x:row r="741" ht="18" customHeight="1">
      <x:c r="A741" s="1407" t="str">
        <x:v>Rights_Coverage_View</x:v>
      </x:c>
      <x:c r="B741" s="1407" t="str">
        <x:v>H69</x:v>
      </x:c>
      <x:c r="C741" s="1407" t="str">
        <x:v>F:=IF(ISNUMBER($J69),$J69,IF($J69="INVALID_OVERRIDE","INVALID_OVERRIDE",IF($F69&lt;0,MAX(-1,'Subgroup_Overrides'!$B$7*$F69),$F69)))</x:v>
      </x:c>
      <x:c r="D741" s="1407">
        <x:f>IFERROR(IF(_xlfn.ISFORMULA('Rights_Coverage_View'!H69),0,1),-1)</x:f>
        <x:v>0.0</x:v>
      </x:c>
    </x:row>
    <x:row r="742" ht="18" customHeight="1">
      <x:c r="A742" s="1407" t="str">
        <x:v>Rights_Coverage_View</x:v>
      </x:c>
      <x:c r="B742" s="1407" t="str">
        <x:v>I69</x:v>
      </x:c>
      <x:c r="C742" s="1407" t="str">
        <x:v>F:=IF(ISNUMBER($K69),$K69,IF($K69="INVALID_OVERRIDE","INVALID_OVERRIDE",IF($G69&lt;0,MAX(-1,'Subgroup_Overrides'!$B$7*$G69),$G69)))</x:v>
      </x:c>
      <x:c r="D742" s="1407">
        <x:f>IFERROR(IF(_xlfn.ISFORMULA('Rights_Coverage_View'!I69),0,1),-1)</x:f>
        <x:v>0.0</x:v>
      </x:c>
    </x:row>
    <x:row r="743" ht="18" customHeight="1">
      <x:c r="A743" s="1407" t="str">
        <x:v>Rights_Coverage_View</x:v>
      </x:c>
      <x:c r="B743" s="1407" t="str">
        <x:v>J69</x:v>
      </x:c>
      <x:c r="C743" s="1407" t="str">
        <x:v>F:=IFERROR(IF(COUNTIF('Subgroup_Overrides'!$H$11:$H$100,"A|"&amp;$C69&amp;"|"&amp;$D69)=0,"",IF(AND(COUNTIF('Subgroup_Overrides'!$H$11:$H$100,"A|"&amp;$C69&amp;"|"&amp;$D69)=1,ISNUMBER(INDEX('Subgroup_Overrides'!$F$11:$F$100,MATCH("A|"&amp;$C69&amp;"|"&amp;$D69,'Subgroup_Overrides'!$H$11:$H$100,0))),NOT(ISBLANK(INDEX('Subgroup_Overrides'!$F$11:$F$100,MATCH("A|"&amp;$C69&amp;"|"&amp;$D69,'Subgroup_Overrides'!$H$11:$H$100,0)))),INDEX('Subgroup_Overrides'!$F$11:$F$100,MATCH("A|"&amp;$C69&amp;"|"&amp;$D69,'Subgroup_Overrides'!$H$11:$H$100,0))&gt;=-1,INDEX('Subgroup_Overrides'!$F$11:$F$100,MATCH("A|"&amp;$C69&amp;"|"&amp;$D69,'Subgroup_Overrides'!$H$11:$H$100,0))&lt;=1,LEN(TRIM(INDEX('Subgroup_Overrides'!$G$11:$G$100,MATCH("A|"&amp;$C69&amp;"|"&amp;$D69,'Subgroup_Overrides'!$H$11:$H$100,0))))&gt;0),INDEX('Subgroup_Overrides'!$F$11:$F$100,MATCH("A|"&amp;$C69&amp;"|"&amp;$D69,'Subgroup_Overrides'!$H$11:$H$100,0)),"INVALID_OVERRIDE")),"INVALID_OVERRIDE")</x:v>
      </x:c>
      <x:c r="D743" s="1407">
        <x:f>IFERROR(IF(_xlfn.ISFORMULA('Rights_Coverage_View'!J69),0,1),-1)</x:f>
        <x:v>0.0</x:v>
      </x:c>
    </x:row>
    <x:row r="744" ht="18" customHeight="1">
      <x:c r="A744" s="1407" t="str">
        <x:v>Rights_Coverage_View</x:v>
      </x:c>
      <x:c r="B744" s="1407" t="str">
        <x:v>K69</x:v>
      </x:c>
      <x:c r="C744" s="1407" t="str">
        <x:v>F:=IFERROR(IF(COUNTIF('Subgroup_Overrides'!$H$11:$H$100,"B|"&amp;$C69&amp;"|"&amp;$D69)=0,"",IF(AND(COUNTIF('Subgroup_Overrides'!$H$11:$H$100,"B|"&amp;$C69&amp;"|"&amp;$D69)=1,ISNUMBER(INDEX('Subgroup_Overrides'!$F$11:$F$100,MATCH("B|"&amp;$C69&amp;"|"&amp;$D69,'Subgroup_Overrides'!$H$11:$H$100,0))),NOT(ISBLANK(INDEX('Subgroup_Overrides'!$F$11:$F$100,MATCH("B|"&amp;$C69&amp;"|"&amp;$D69,'Subgroup_Overrides'!$H$11:$H$100,0)))),INDEX('Subgroup_Overrides'!$F$11:$F$100,MATCH("B|"&amp;$C69&amp;"|"&amp;$D69,'Subgroup_Overrides'!$H$11:$H$100,0))&gt;=-1,INDEX('Subgroup_Overrides'!$F$11:$F$100,MATCH("B|"&amp;$C69&amp;"|"&amp;$D69,'Subgroup_Overrides'!$H$11:$H$100,0))&lt;=1,LEN(TRIM(INDEX('Subgroup_Overrides'!$G$11:$G$100,MATCH("B|"&amp;$C69&amp;"|"&amp;$D69,'Subgroup_Overrides'!$H$11:$H$100,0))))&gt;0),INDEX('Subgroup_Overrides'!$F$11:$F$100,MATCH("B|"&amp;$C69&amp;"|"&amp;$D69,'Subgroup_Overrides'!$H$11:$H$100,0)),"INVALID_OVERRIDE")),"INVALID_OVERRIDE")</x:v>
      </x:c>
      <x:c r="D744" s="1407">
        <x:f>IFERROR(IF(_xlfn.ISFORMULA('Rights_Coverage_View'!K69),0,1),-1)</x:f>
        <x:v>0.0</x:v>
      </x:c>
    </x:row>
    <x:row r="745" ht="18" customHeight="1">
      <x:c r="A745" s="1407" t="str">
        <x:v>Rights_Coverage_View</x:v>
      </x:c>
      <x:c r="B745" s="1407" t="str">
        <x:v>L69</x:v>
      </x:c>
      <x:c r="C745" s="1407" t="str">
        <x:v>F:=TRIM(B69)</x:v>
      </x:c>
      <x:c r="D745" s="1407">
        <x:f>IFERROR(IF(_xlfn.ISFORMULA('Rights_Coverage_View'!L69),0,1),-1)</x:f>
        <x:v>0.0</x:v>
      </x:c>
    </x:row>
    <x:row r="746" ht="18" customHeight="1">
      <x:c r="A746" s="1407" t="str">
        <x:v>Rights_Coverage_View</x:v>
      </x:c>
      <x:c r="B746" s="1407" t="str">
        <x:v>M69</x:v>
      </x:c>
      <x:c r="C746" s="1407" t="str">
        <x:v>F:=IF(ISNUMBER($H69),$H69,"")</x:v>
      </x:c>
      <x:c r="D746" s="1407">
        <x:f>IFERROR(IF(_xlfn.ISFORMULA('Rights_Coverage_View'!M69),0,1),-1)</x:f>
        <x:v>0.0</x:v>
      </x:c>
    </x:row>
    <x:row r="747" ht="18" customHeight="1">
      <x:c r="A747" s="1407" t="str">
        <x:v>Rights_Coverage_View</x:v>
      </x:c>
      <x:c r="B747" s="1407" t="str">
        <x:v>N69</x:v>
      </x:c>
      <x:c r="C747" s="1407" t="str">
        <x:v>F:=IF(ISNUMBER($I69),$I69,"")</x:v>
      </x:c>
      <x:c r="D747" s="1407">
        <x:f>IFERROR(IF(_xlfn.ISFORMULA('Rights_Coverage_View'!N69),0,1),-1)</x:f>
        <x:v>0.0</x:v>
      </x:c>
    </x:row>
    <x:row r="748" ht="18" customHeight="1">
      <x:c r="A748" s="1407" t="str">
        <x:v>Rights_Coverage_View</x:v>
      </x:c>
      <x:c r="B748" s="1407" t="str">
        <x:v>O69</x:v>
      </x:c>
      <x:c r="C748" s="1407" t="str">
        <x:v>F:=IF(ISNUMBER($M69),$B69&amp;"|"&amp;ROUND($M69*1000000000000,0),"")</x:v>
      </x:c>
      <x:c r="D748" s="1407">
        <x:f>IFERROR(IF(_xlfn.ISFORMULA('Rights_Coverage_View'!O69),0,1),-1)</x:f>
        <x:v>0.0</x:v>
      </x:c>
    </x:row>
    <x:row r="749" ht="18" customHeight="1">
      <x:c r="A749" s="1407" t="str">
        <x:v>Rights_Coverage_View</x:v>
      </x:c>
      <x:c r="B749" s="1407" t="str">
        <x:v>P69</x:v>
      </x:c>
      <x:c r="C749" s="1407" t="str">
        <x:v>F:=IF(ISNUMBER($N69),$B69&amp;"|"&amp;ROUND($N69*1000000000000,0),"")</x:v>
      </x:c>
      <x:c r="D749" s="1407">
        <x:f>IFERROR(IF(_xlfn.ISFORMULA('Rights_Coverage_View'!P69),0,1),-1)</x:f>
        <x:v>0.0</x:v>
      </x:c>
    </x:row>
    <x:row r="750" ht="18" customHeight="1">
      <x:c r="A750" s="1407" t="str">
        <x:v>Rights_Coverage_View</x:v>
      </x:c>
      <x:c r="B750" s="1407" t="str">
        <x:v>F70</x:v>
      </x:c>
      <x:c r="C750" s="1407" t="str">
        <x:v>F:=INDEX(I_prop!$B$7:$H$13, MATCH($C70, I_prop!$A$7:$A$13,0), MATCH($D70, I_prop!$B$6:$H$6,0))</x:v>
      </x:c>
      <x:c r="D750" s="1407">
        <x:f>IFERROR(IF(_xlfn.ISFORMULA('Rights_Coverage_View'!F70),0,1),-1)</x:f>
        <x:v>0.0</x:v>
      </x:c>
    </x:row>
    <x:row r="751" ht="18" customHeight="1">
      <x:c r="A751" s="1407" t="str">
        <x:v>Rights_Coverage_View</x:v>
      </x:c>
      <x:c r="B751" s="1407" t="str">
        <x:v>G70</x:v>
      </x:c>
      <x:c r="C751" s="1407" t="str">
        <x:v>F:=INDEX(I_prop!$B$18:$H$24, MATCH($C70, I_prop!$A$18:$A$24,0), MATCH($D70, I_prop!$B$17:$H$17,0))</x:v>
      </x:c>
      <x:c r="D751" s="1407">
        <x:f>IFERROR(IF(_xlfn.ISFORMULA('Rights_Coverage_View'!G70),0,1),-1)</x:f>
        <x:v>0.0</x:v>
      </x:c>
    </x:row>
    <x:row r="752" ht="18" customHeight="1">
      <x:c r="A752" s="1407" t="str">
        <x:v>Rights_Coverage_View</x:v>
      </x:c>
      <x:c r="B752" s="1407" t="str">
        <x:v>H70</x:v>
      </x:c>
      <x:c r="C752" s="1407" t="str">
        <x:v>F:=IF(ISNUMBER($J70),$J70,IF($J70="INVALID_OVERRIDE","INVALID_OVERRIDE",IF($F70&lt;0,MAX(-1,'Subgroup_Overrides'!$B$7*$F70),$F70)))</x:v>
      </x:c>
      <x:c r="D752" s="1407">
        <x:f>IFERROR(IF(_xlfn.ISFORMULA('Rights_Coverage_View'!H70),0,1),-1)</x:f>
        <x:v>0.0</x:v>
      </x:c>
    </x:row>
    <x:row r="753" ht="18" customHeight="1">
      <x:c r="A753" s="1407" t="str">
        <x:v>Rights_Coverage_View</x:v>
      </x:c>
      <x:c r="B753" s="1407" t="str">
        <x:v>I70</x:v>
      </x:c>
      <x:c r="C753" s="1407" t="str">
        <x:v>F:=IF(ISNUMBER($K70),$K70,IF($K70="INVALID_OVERRIDE","INVALID_OVERRIDE",IF($G70&lt;0,MAX(-1,'Subgroup_Overrides'!$B$7*$G70),$G70)))</x:v>
      </x:c>
      <x:c r="D753" s="1407">
        <x:f>IFERROR(IF(_xlfn.ISFORMULA('Rights_Coverage_View'!I70),0,1),-1)</x:f>
        <x:v>0.0</x:v>
      </x:c>
    </x:row>
    <x:row r="754" ht="18" customHeight="1">
      <x:c r="A754" s="1407" t="str">
        <x:v>Rights_Coverage_View</x:v>
      </x:c>
      <x:c r="B754" s="1407" t="str">
        <x:v>J70</x:v>
      </x:c>
      <x:c r="C754" s="1407" t="str">
        <x:v>F:=IFERROR(IF(COUNTIF('Subgroup_Overrides'!$H$11:$H$100,"A|"&amp;$C70&amp;"|"&amp;$D70)=0,"",IF(AND(COUNTIF('Subgroup_Overrides'!$H$11:$H$100,"A|"&amp;$C70&amp;"|"&amp;$D70)=1,ISNUMBER(INDEX('Subgroup_Overrides'!$F$11:$F$100,MATCH("A|"&amp;$C70&amp;"|"&amp;$D70,'Subgroup_Overrides'!$H$11:$H$100,0))),NOT(ISBLANK(INDEX('Subgroup_Overrides'!$F$11:$F$100,MATCH("A|"&amp;$C70&amp;"|"&amp;$D70,'Subgroup_Overrides'!$H$11:$H$100,0)))),INDEX('Subgroup_Overrides'!$F$11:$F$100,MATCH("A|"&amp;$C70&amp;"|"&amp;$D70,'Subgroup_Overrides'!$H$11:$H$100,0))&gt;=-1,INDEX('Subgroup_Overrides'!$F$11:$F$100,MATCH("A|"&amp;$C70&amp;"|"&amp;$D70,'Subgroup_Overrides'!$H$11:$H$100,0))&lt;=1,LEN(TRIM(INDEX('Subgroup_Overrides'!$G$11:$G$100,MATCH("A|"&amp;$C70&amp;"|"&amp;$D70,'Subgroup_Overrides'!$H$11:$H$100,0))))&gt;0),INDEX('Subgroup_Overrides'!$F$11:$F$100,MATCH("A|"&amp;$C70&amp;"|"&amp;$D70,'Subgroup_Overrides'!$H$11:$H$100,0)),"INVALID_OVERRIDE")),"INVALID_OVERRIDE")</x:v>
      </x:c>
      <x:c r="D754" s="1407">
        <x:f>IFERROR(IF(_xlfn.ISFORMULA('Rights_Coverage_View'!J70),0,1),-1)</x:f>
        <x:v>0.0</x:v>
      </x:c>
    </x:row>
    <x:row r="755" ht="18" customHeight="1">
      <x:c r="A755" s="1407" t="str">
        <x:v>Rights_Coverage_View</x:v>
      </x:c>
      <x:c r="B755" s="1407" t="str">
        <x:v>K70</x:v>
      </x:c>
      <x:c r="C755" s="1407" t="str">
        <x:v>F:=IFERROR(IF(COUNTIF('Subgroup_Overrides'!$H$11:$H$100,"B|"&amp;$C70&amp;"|"&amp;$D70)=0,"",IF(AND(COUNTIF('Subgroup_Overrides'!$H$11:$H$100,"B|"&amp;$C70&amp;"|"&amp;$D70)=1,ISNUMBER(INDEX('Subgroup_Overrides'!$F$11:$F$100,MATCH("B|"&amp;$C70&amp;"|"&amp;$D70,'Subgroup_Overrides'!$H$11:$H$100,0))),NOT(ISBLANK(INDEX('Subgroup_Overrides'!$F$11:$F$100,MATCH("B|"&amp;$C70&amp;"|"&amp;$D70,'Subgroup_Overrides'!$H$11:$H$100,0)))),INDEX('Subgroup_Overrides'!$F$11:$F$100,MATCH("B|"&amp;$C70&amp;"|"&amp;$D70,'Subgroup_Overrides'!$H$11:$H$100,0))&gt;=-1,INDEX('Subgroup_Overrides'!$F$11:$F$100,MATCH("B|"&amp;$C70&amp;"|"&amp;$D70,'Subgroup_Overrides'!$H$11:$H$100,0))&lt;=1,LEN(TRIM(INDEX('Subgroup_Overrides'!$G$11:$G$100,MATCH("B|"&amp;$C70&amp;"|"&amp;$D70,'Subgroup_Overrides'!$H$11:$H$100,0))))&gt;0),INDEX('Subgroup_Overrides'!$F$11:$F$100,MATCH("B|"&amp;$C70&amp;"|"&amp;$D70,'Subgroup_Overrides'!$H$11:$H$100,0)),"INVALID_OVERRIDE")),"INVALID_OVERRIDE")</x:v>
      </x:c>
      <x:c r="D755" s="1407">
        <x:f>IFERROR(IF(_xlfn.ISFORMULA('Rights_Coverage_View'!K70),0,1),-1)</x:f>
        <x:v>0.0</x:v>
      </x:c>
    </x:row>
    <x:row r="756" ht="18" customHeight="1">
      <x:c r="A756" s="1407" t="str">
        <x:v>Rights_Coverage_View</x:v>
      </x:c>
      <x:c r="B756" s="1407" t="str">
        <x:v>L70</x:v>
      </x:c>
      <x:c r="C756" s="1407" t="str">
        <x:v>F:=TRIM(B70)</x:v>
      </x:c>
      <x:c r="D756" s="1407">
        <x:f>IFERROR(IF(_xlfn.ISFORMULA('Rights_Coverage_View'!L70),0,1),-1)</x:f>
        <x:v>0.0</x:v>
      </x:c>
    </x:row>
    <x:row r="757" ht="18" customHeight="1">
      <x:c r="A757" s="1407" t="str">
        <x:v>Rights_Coverage_View</x:v>
      </x:c>
      <x:c r="B757" s="1407" t="str">
        <x:v>M70</x:v>
      </x:c>
      <x:c r="C757" s="1407" t="str">
        <x:v>F:=IF(ISNUMBER($H70),$H70,"")</x:v>
      </x:c>
      <x:c r="D757" s="1407">
        <x:f>IFERROR(IF(_xlfn.ISFORMULA('Rights_Coverage_View'!M70),0,1),-1)</x:f>
        <x:v>0.0</x:v>
      </x:c>
    </x:row>
    <x:row r="758" ht="18" customHeight="1">
      <x:c r="A758" s="1407" t="str">
        <x:v>Rights_Coverage_View</x:v>
      </x:c>
      <x:c r="B758" s="1407" t="str">
        <x:v>N70</x:v>
      </x:c>
      <x:c r="C758" s="1407" t="str">
        <x:v>F:=IF(ISNUMBER($I70),$I70,"")</x:v>
      </x:c>
      <x:c r="D758" s="1407">
        <x:f>IFERROR(IF(_xlfn.ISFORMULA('Rights_Coverage_View'!N70),0,1),-1)</x:f>
        <x:v>0.0</x:v>
      </x:c>
    </x:row>
    <x:row r="759" ht="18" customHeight="1">
      <x:c r="A759" s="1407" t="str">
        <x:v>Rights_Coverage_View</x:v>
      </x:c>
      <x:c r="B759" s="1407" t="str">
        <x:v>O70</x:v>
      </x:c>
      <x:c r="C759" s="1407" t="str">
        <x:v>F:=IF(ISNUMBER($M70),$B70&amp;"|"&amp;ROUND($M70*1000000000000,0),"")</x:v>
      </x:c>
      <x:c r="D759" s="1407">
        <x:f>IFERROR(IF(_xlfn.ISFORMULA('Rights_Coverage_View'!O70),0,1),-1)</x:f>
        <x:v>0.0</x:v>
      </x:c>
    </x:row>
    <x:row r="760" ht="18" customHeight="1">
      <x:c r="A760" s="1407" t="str">
        <x:v>Rights_Coverage_View</x:v>
      </x:c>
      <x:c r="B760" s="1407" t="str">
        <x:v>P70</x:v>
      </x:c>
      <x:c r="C760" s="1407" t="str">
        <x:v>F:=IF(ISNUMBER($N70),$B70&amp;"|"&amp;ROUND($N70*1000000000000,0),"")</x:v>
      </x:c>
      <x:c r="D760" s="1407">
        <x:f>IFERROR(IF(_xlfn.ISFORMULA('Rights_Coverage_View'!P70),0,1),-1)</x:f>
        <x:v>0.0</x:v>
      </x:c>
    </x:row>
    <x:row r="761" ht="18" customHeight="1">
      <x:c r="A761" s="1407" t="str">
        <x:v>Rights_Coverage_View</x:v>
      </x:c>
      <x:c r="B761" s="1407" t="str">
        <x:v>F71</x:v>
      </x:c>
      <x:c r="C761" s="1407" t="str">
        <x:v>F:=INDEX(I_prop!$B$7:$H$13, MATCH($C71, I_prop!$A$7:$A$13,0), MATCH($D71, I_prop!$B$6:$H$6,0))</x:v>
      </x:c>
      <x:c r="D761" s="1407">
        <x:f>IFERROR(IF(_xlfn.ISFORMULA('Rights_Coverage_View'!F71),0,1),-1)</x:f>
        <x:v>0.0</x:v>
      </x:c>
    </x:row>
    <x:row r="762" ht="18" customHeight="1">
      <x:c r="A762" s="1407" t="str">
        <x:v>Rights_Coverage_View</x:v>
      </x:c>
      <x:c r="B762" s="1407" t="str">
        <x:v>G71</x:v>
      </x:c>
      <x:c r="C762" s="1407" t="str">
        <x:v>F:=INDEX(I_prop!$B$18:$H$24, MATCH($C71, I_prop!$A$18:$A$24,0), MATCH($D71, I_prop!$B$17:$H$17,0))</x:v>
      </x:c>
      <x:c r="D762" s="1407">
        <x:f>IFERROR(IF(_xlfn.ISFORMULA('Rights_Coverage_View'!G71),0,1),-1)</x:f>
        <x:v>0.0</x:v>
      </x:c>
    </x:row>
    <x:row r="763" ht="18" customHeight="1">
      <x:c r="A763" s="1407" t="str">
        <x:v>Rights_Coverage_View</x:v>
      </x:c>
      <x:c r="B763" s="1407" t="str">
        <x:v>H71</x:v>
      </x:c>
      <x:c r="C763" s="1407" t="str">
        <x:v>F:=IF(ISNUMBER($J71),$J71,IF($J71="INVALID_OVERRIDE","INVALID_OVERRIDE",IF($F71&lt;0,MAX(-1,'Subgroup_Overrides'!$B$7*$F71),$F71)))</x:v>
      </x:c>
      <x:c r="D763" s="1407">
        <x:f>IFERROR(IF(_xlfn.ISFORMULA('Rights_Coverage_View'!H71),0,1),-1)</x:f>
        <x:v>0.0</x:v>
      </x:c>
    </x:row>
    <x:row r="764" ht="18" customHeight="1">
      <x:c r="A764" s="1407" t="str">
        <x:v>Rights_Coverage_View</x:v>
      </x:c>
      <x:c r="B764" s="1407" t="str">
        <x:v>I71</x:v>
      </x:c>
      <x:c r="C764" s="1407" t="str">
        <x:v>F:=IF(ISNUMBER($K71),$K71,IF($K71="INVALID_OVERRIDE","INVALID_OVERRIDE",IF($G71&lt;0,MAX(-1,'Subgroup_Overrides'!$B$7*$G71),$G71)))</x:v>
      </x:c>
      <x:c r="D764" s="1407">
        <x:f>IFERROR(IF(_xlfn.ISFORMULA('Rights_Coverage_View'!I71),0,1),-1)</x:f>
        <x:v>0.0</x:v>
      </x:c>
    </x:row>
    <x:row r="765" ht="18" customHeight="1">
      <x:c r="A765" s="1407" t="str">
        <x:v>Rights_Coverage_View</x:v>
      </x:c>
      <x:c r="B765" s="1407" t="str">
        <x:v>J71</x:v>
      </x:c>
      <x:c r="C765" s="1407" t="str">
        <x:v>F:=IFERROR(IF(COUNTIF('Subgroup_Overrides'!$H$11:$H$100,"A|"&amp;$C71&amp;"|"&amp;$D71)=0,"",IF(AND(COUNTIF('Subgroup_Overrides'!$H$11:$H$100,"A|"&amp;$C71&amp;"|"&amp;$D71)=1,ISNUMBER(INDEX('Subgroup_Overrides'!$F$11:$F$100,MATCH("A|"&amp;$C71&amp;"|"&amp;$D71,'Subgroup_Overrides'!$H$11:$H$100,0))),NOT(ISBLANK(INDEX('Subgroup_Overrides'!$F$11:$F$100,MATCH("A|"&amp;$C71&amp;"|"&amp;$D71,'Subgroup_Overrides'!$H$11:$H$100,0)))),INDEX('Subgroup_Overrides'!$F$11:$F$100,MATCH("A|"&amp;$C71&amp;"|"&amp;$D71,'Subgroup_Overrides'!$H$11:$H$100,0))&gt;=-1,INDEX('Subgroup_Overrides'!$F$11:$F$100,MATCH("A|"&amp;$C71&amp;"|"&amp;$D71,'Subgroup_Overrides'!$H$11:$H$100,0))&lt;=1,LEN(TRIM(INDEX('Subgroup_Overrides'!$G$11:$G$100,MATCH("A|"&amp;$C71&amp;"|"&amp;$D71,'Subgroup_Overrides'!$H$11:$H$100,0))))&gt;0),INDEX('Subgroup_Overrides'!$F$11:$F$100,MATCH("A|"&amp;$C71&amp;"|"&amp;$D71,'Subgroup_Overrides'!$H$11:$H$100,0)),"INVALID_OVERRIDE")),"INVALID_OVERRIDE")</x:v>
      </x:c>
      <x:c r="D765" s="1407">
        <x:f>IFERROR(IF(_xlfn.ISFORMULA('Rights_Coverage_View'!J71),0,1),-1)</x:f>
        <x:v>0.0</x:v>
      </x:c>
    </x:row>
    <x:row r="766" ht="18" customHeight="1">
      <x:c r="A766" s="1407" t="str">
        <x:v>Rights_Coverage_View</x:v>
      </x:c>
      <x:c r="B766" s="1407" t="str">
        <x:v>K71</x:v>
      </x:c>
      <x:c r="C766" s="1407" t="str">
        <x:v>F:=IFERROR(IF(COUNTIF('Subgroup_Overrides'!$H$11:$H$100,"B|"&amp;$C71&amp;"|"&amp;$D71)=0,"",IF(AND(COUNTIF('Subgroup_Overrides'!$H$11:$H$100,"B|"&amp;$C71&amp;"|"&amp;$D71)=1,ISNUMBER(INDEX('Subgroup_Overrides'!$F$11:$F$100,MATCH("B|"&amp;$C71&amp;"|"&amp;$D71,'Subgroup_Overrides'!$H$11:$H$100,0))),NOT(ISBLANK(INDEX('Subgroup_Overrides'!$F$11:$F$100,MATCH("B|"&amp;$C71&amp;"|"&amp;$D71,'Subgroup_Overrides'!$H$11:$H$100,0)))),INDEX('Subgroup_Overrides'!$F$11:$F$100,MATCH("B|"&amp;$C71&amp;"|"&amp;$D71,'Subgroup_Overrides'!$H$11:$H$100,0))&gt;=-1,INDEX('Subgroup_Overrides'!$F$11:$F$100,MATCH("B|"&amp;$C71&amp;"|"&amp;$D71,'Subgroup_Overrides'!$H$11:$H$100,0))&lt;=1,LEN(TRIM(INDEX('Subgroup_Overrides'!$G$11:$G$100,MATCH("B|"&amp;$C71&amp;"|"&amp;$D71,'Subgroup_Overrides'!$H$11:$H$100,0))))&gt;0),INDEX('Subgroup_Overrides'!$F$11:$F$100,MATCH("B|"&amp;$C71&amp;"|"&amp;$D71,'Subgroup_Overrides'!$H$11:$H$100,0)),"INVALID_OVERRIDE")),"INVALID_OVERRIDE")</x:v>
      </x:c>
      <x:c r="D766" s="1407">
        <x:f>IFERROR(IF(_xlfn.ISFORMULA('Rights_Coverage_View'!K71),0,1),-1)</x:f>
        <x:v>0.0</x:v>
      </x:c>
    </x:row>
    <x:row r="767" ht="18" customHeight="1">
      <x:c r="A767" s="1407" t="str">
        <x:v>Rights_Coverage_View</x:v>
      </x:c>
      <x:c r="B767" s="1407" t="str">
        <x:v>L71</x:v>
      </x:c>
      <x:c r="C767" s="1407" t="str">
        <x:v>F:=TRIM(B71)</x:v>
      </x:c>
      <x:c r="D767" s="1407">
        <x:f>IFERROR(IF(_xlfn.ISFORMULA('Rights_Coverage_View'!L71),0,1),-1)</x:f>
        <x:v>0.0</x:v>
      </x:c>
    </x:row>
    <x:row r="768" ht="18" customHeight="1">
      <x:c r="A768" s="1407" t="str">
        <x:v>Rights_Coverage_View</x:v>
      </x:c>
      <x:c r="B768" s="1407" t="str">
        <x:v>M71</x:v>
      </x:c>
      <x:c r="C768" s="1407" t="str">
        <x:v>F:=IF(ISNUMBER($H71),$H71,"")</x:v>
      </x:c>
      <x:c r="D768" s="1407">
        <x:f>IFERROR(IF(_xlfn.ISFORMULA('Rights_Coverage_View'!M71),0,1),-1)</x:f>
        <x:v>0.0</x:v>
      </x:c>
    </x:row>
    <x:row r="769" ht="18" customHeight="1">
      <x:c r="A769" s="1407" t="str">
        <x:v>Rights_Coverage_View</x:v>
      </x:c>
      <x:c r="B769" s="1407" t="str">
        <x:v>N71</x:v>
      </x:c>
      <x:c r="C769" s="1407" t="str">
        <x:v>F:=IF(ISNUMBER($I71),$I71,"")</x:v>
      </x:c>
      <x:c r="D769" s="1407">
        <x:f>IFERROR(IF(_xlfn.ISFORMULA('Rights_Coverage_View'!N71),0,1),-1)</x:f>
        <x:v>0.0</x:v>
      </x:c>
    </x:row>
    <x:row r="770" ht="18" customHeight="1">
      <x:c r="A770" s="1407" t="str">
        <x:v>Rights_Coverage_View</x:v>
      </x:c>
      <x:c r="B770" s="1407" t="str">
        <x:v>O71</x:v>
      </x:c>
      <x:c r="C770" s="1407" t="str">
        <x:v>F:=IF(ISNUMBER($M71),$B71&amp;"|"&amp;ROUND($M71*1000000000000,0),"")</x:v>
      </x:c>
      <x:c r="D770" s="1407">
        <x:f>IFERROR(IF(_xlfn.ISFORMULA('Rights_Coverage_View'!O71),0,1),-1)</x:f>
        <x:v>0.0</x:v>
      </x:c>
    </x:row>
    <x:row r="771" ht="18" customHeight="1">
      <x:c r="A771" s="1407" t="str">
        <x:v>Rights_Coverage_View</x:v>
      </x:c>
      <x:c r="B771" s="1407" t="str">
        <x:v>P71</x:v>
      </x:c>
      <x:c r="C771" s="1407" t="str">
        <x:v>F:=IF(ISNUMBER($N71),$B71&amp;"|"&amp;ROUND($N71*1000000000000,0),"")</x:v>
      </x:c>
      <x:c r="D771" s="1407">
        <x:f>IFERROR(IF(_xlfn.ISFORMULA('Rights_Coverage_View'!P71),0,1),-1)</x:f>
        <x:v>0.0</x:v>
      </x:c>
    </x:row>
    <x:row r="772" ht="18" customHeight="1">
      <x:c r="A772" s="1407" t="str">
        <x:v>Impact_Input</x:v>
      </x:c>
      <x:c r="B772" s="1407" t="str">
        <x:v>M7</x:v>
      </x:c>
      <x:c r="C772" s="1407" t="inlineStr">
        <x:is>
          <x:t xml:space="preserve">F:=IFERROR(IF(COUNTA(F7:L7)&gt;COUNT(F7:L7),"INVALID_INPUT",IFERROR(IF(COUNT(F7:L7)=7,IF(AND(F7&gt;=-1,F7&lt;=1,G7&gt;=0,G7&lt;=1,H7&gt;=0,H7&lt;=1,I7&gt;=0.1,I7&lt;=1,J7&gt;0,K7=1,OR(L7=0,L7=1),OR(B7="A",B7="B"),OR(C7="U1",C7="U2",C7="U3",C7="U4",C7="U5",C7="U6",C7="U7"),OR(D7="D1",D7="D2",D7="D3",D7="D4",D7="D5",D7="D6",D7="D7")),MIN(1,LN(1+MAX(J7,CANON!$B$27))/LN(1+CANON!$B$25)),"INVALID_INPUT"),"UNKNOWN_INPUT"),"INVALID_INPUT")),"INVALID_INPUT")</x:t>
        </x:is>
      </x:c>
      <x:c r="D772" s="1407">
        <x:f>IFERROR(IF(_xlfn.ISFORMULA('Impact_Input'!M7),0,1),-1)</x:f>
        <x:v>0.0</x:v>
      </x:c>
    </x:row>
    <x:row r="773" ht="18" customHeight="1">
      <x:c r="A773" s="1407" t="str">
        <x:v>Impact_Input</x:v>
      </x:c>
      <x:c r="B773" s="1407" t="str">
        <x:v>N7</x:v>
      </x:c>
      <x:c r="C773" s="1407" t="inlineStr">
        <x:is>
          <x:t xml:space="preserve">F:=IFERROR(IF(COUNTA(F7:L7)&gt;COUNT(F7:L7),"INVALID_INPUT",IFERROR(IF(COUNT(F7:L7)=7,IF(AND(F7&gt;=-1,F7&lt;=1,G7&gt;=0,G7&lt;=1,H7&gt;=0,H7&lt;=1,I7&gt;=0.1,I7&lt;=1,J7&gt;0,K7=1,OR(L7=0,L7=1),OR(B7="A",B7="B"),OR(C7="U1",C7="U2",C7="U3",C7="U4",C7="U5",C7="U6",C7="U7"),OR(D7="D1",D7="D2",D7="D3",D7="D4",D7="D5",D7="D6",D7="D7")),F7*G7*H7*I7*K7*L7*M7,"INVALID_INPUT"),"UNKNOWN_INPUT"),"INVALID_INPUT")),"INVALID_INPUT")</x:t>
        </x:is>
      </x:c>
      <x:c r="D773" s="1407">
        <x:f>IFERROR(IF(_xlfn.ISFORMULA('Impact_Input'!N7),0,1),-1)</x:f>
        <x:v>0.0</x:v>
      </x:c>
    </x:row>
    <x:row r="774" ht="18" customHeight="1">
      <x:c r="A774" s="1407" t="str">
        <x:v>Impact_Input</x:v>
      </x:c>
      <x:c r="B774" s="1407" t="str">
        <x:v>U7</x:v>
      </x:c>
      <x:c r="C774" s="1407" t="inlineStr">
        <x:is>
          <x:t xml:space="preserve">F:=IFERROR(IF(COUNTA(F7:L7)&gt;COUNT(F7:L7),"INVALID_INPUT",IFERROR(IF(COUNT(F7:L7)=7,IF(AND(F7&gt;=-1,F7&lt;=1,G7&gt;=0,G7&lt;=1,H7&gt;=0,H7&lt;=1,I7&gt;=0.1,I7&lt;=1,J7&gt;0,K7=1,OR(L7=0,L7=1),OR(B7="A",B7="B"),OR(C7="U1",C7="U2",C7="U3",C7="U4",C7="U5",C7="U6",C7="U7"),OR(D7="D1",D7="D2",D7="D3",D7="D4",D7="D5",D7="D6",D7="D7")),F7*G7*H7*I7*K7*M7,"INVALID_INPUT"),"UNKNOWN_INPUT"),"INVALID_INPUT")),"INVALID_INPUT")</x:t>
        </x:is>
      </x:c>
      <x:c r="D774" s="1407">
        <x:f>IFERROR(IF(_xlfn.ISFORMULA('Impact_Input'!U7),0,1),-1)</x:f>
        <x:v>0.0</x:v>
      </x:c>
    </x:row>
    <x:row r="775" ht="18" customHeight="1">
      <x:c r="A775" s="1407" t="str">
        <x:v>Impact_Input</x:v>
      </x:c>
      <x:c r="B775" s="1407" t="str">
        <x:v>V7</x:v>
      </x:c>
      <x:c r="C775" s="1407" t="inlineStr">
        <x:is>
          <x:t xml:space="preserve">F:=IFERROR(IF(COUNTA(F7:L7)&gt;COUNT(F7:L7),"INVALID_INPUT",IFERROR(IF(COUNT(F7:L7)=7,IF(AND(F7&gt;=-1,F7&lt;=1,G7&gt;=0,G7&lt;=1,H7&gt;=0,H7&lt;=1,I7&gt;=0.1,I7&lt;=1,J7&gt;0,K7=1,OR(L7=0,L7=1),OR(B7="A",B7="B"),OR(C7="U1",C7="U2",C7="U3",C7="U4",C7="U5",C7="U6",C7="U7"),OR(D7="D1",D7="D2",D7="D3",D7="D4",D7="D5",D7="D6",D7="D7")),F7*G7*H7*I7*K7*L7*M7,"INVALID_INPUT"),"UNKNOWN_INPUT"),"INVALID_INPUT")),"INVALID_INPUT")</x:t>
        </x:is>
      </x:c>
      <x:c r="D775" s="1407">
        <x:f>IFERROR(IF(_xlfn.ISFORMULA('Impact_Input'!V7),0,1),-1)</x:f>
        <x:v>0.0</x:v>
      </x:c>
    </x:row>
    <x:row r="776" ht="18" customHeight="1">
      <x:c r="A776" s="1407" t="str">
        <x:v>Impact_Input</x:v>
      </x:c>
      <x:c r="B776" s="1407" t="str">
        <x:v>M8</x:v>
      </x:c>
      <x:c r="C776" s="1407" t="inlineStr">
        <x:is>
          <x:t xml:space="preserve">F:=IFERROR(IF(COUNTA(F8:L8)&gt;COUNT(F8:L8),"INVALID_INPUT",IFERROR(IF(COUNT(F8:L8)=7,IF(AND(F8&gt;=-1,F8&lt;=1,G8&gt;=0,G8&lt;=1,H8&gt;=0,H8&lt;=1,I8&gt;=0.1,I8&lt;=1,J8&gt;0,K8=1,OR(L8=0,L8=1),OR(B8="A",B8="B"),OR(C8="U1",C8="U2",C8="U3",C8="U4",C8="U5",C8="U6",C8="U7"),OR(D8="D1",D8="D2",D8="D3",D8="D4",D8="D5",D8="D6",D8="D7")),MIN(1,LN(1+MAX(J8,CANON!$B$27))/LN(1+CANON!$B$25)),"INVALID_INPUT"),"UNKNOWN_INPUT"),"INVALID_INPUT")),"INVALID_INPUT")</x:t>
        </x:is>
      </x:c>
      <x:c r="D776" s="1407">
        <x:f>IFERROR(IF(_xlfn.ISFORMULA('Impact_Input'!M8),0,1),-1)</x:f>
        <x:v>0.0</x:v>
      </x:c>
    </x:row>
    <x:row r="777" ht="18" customHeight="1">
      <x:c r="A777" s="1407" t="str">
        <x:v>Impact_Input</x:v>
      </x:c>
      <x:c r="B777" s="1407" t="str">
        <x:v>N8</x:v>
      </x:c>
      <x:c r="C777" s="1407" t="inlineStr">
        <x:is>
          <x:t xml:space="preserve">F:=IFERROR(IF(COUNTA(F8:L8)&gt;COUNT(F8:L8),"INVALID_INPUT",IFERROR(IF(COUNT(F8:L8)=7,IF(AND(F8&gt;=-1,F8&lt;=1,G8&gt;=0,G8&lt;=1,H8&gt;=0,H8&lt;=1,I8&gt;=0.1,I8&lt;=1,J8&gt;0,K8=1,OR(L8=0,L8=1),OR(B8="A",B8="B"),OR(C8="U1",C8="U2",C8="U3",C8="U4",C8="U5",C8="U6",C8="U7"),OR(D8="D1",D8="D2",D8="D3",D8="D4",D8="D5",D8="D6",D8="D7")),F8*G8*H8*I8*K8*L8*M8,"INVALID_INPUT"),"UNKNOWN_INPUT"),"INVALID_INPUT")),"INVALID_INPUT")</x:t>
        </x:is>
      </x:c>
      <x:c r="D777" s="1407">
        <x:f>IFERROR(IF(_xlfn.ISFORMULA('Impact_Input'!N8),0,1),-1)</x:f>
        <x:v>0.0</x:v>
      </x:c>
    </x:row>
    <x:row r="778" ht="18" customHeight="1">
      <x:c r="A778" s="1407" t="str">
        <x:v>Impact_Input</x:v>
      </x:c>
      <x:c r="B778" s="1407" t="str">
        <x:v>U8</x:v>
      </x:c>
      <x:c r="C778" s="1407" t="inlineStr">
        <x:is>
          <x:t xml:space="preserve">F:=IFERROR(IF(COUNTA(F8:L8)&gt;COUNT(F8:L8),"INVALID_INPUT",IFERROR(IF(COUNT(F8:L8)=7,IF(AND(F8&gt;=-1,F8&lt;=1,G8&gt;=0,G8&lt;=1,H8&gt;=0,H8&lt;=1,I8&gt;=0.1,I8&lt;=1,J8&gt;0,K8=1,OR(L8=0,L8=1),OR(B8="A",B8="B"),OR(C8="U1",C8="U2",C8="U3",C8="U4",C8="U5",C8="U6",C8="U7"),OR(D8="D1",D8="D2",D8="D3",D8="D4",D8="D5",D8="D6",D8="D7")),F8*G8*H8*I8*K8*M8,"INVALID_INPUT"),"UNKNOWN_INPUT"),"INVALID_INPUT")),"INVALID_INPUT")</x:t>
        </x:is>
      </x:c>
      <x:c r="D778" s="1407">
        <x:f>IFERROR(IF(_xlfn.ISFORMULA('Impact_Input'!U8),0,1),-1)</x:f>
        <x:v>0.0</x:v>
      </x:c>
    </x:row>
    <x:row r="779" ht="18" customHeight="1">
      <x:c r="A779" s="1407" t="str">
        <x:v>Impact_Input</x:v>
      </x:c>
      <x:c r="B779" s="1407" t="str">
        <x:v>V8</x:v>
      </x:c>
      <x:c r="C779" s="1407" t="inlineStr">
        <x:is>
          <x:t xml:space="preserve">F:=IFERROR(IF(COUNTA(F8:L8)&gt;COUNT(F8:L8),"INVALID_INPUT",IFERROR(IF(COUNT(F8:L8)=7,IF(AND(F8&gt;=-1,F8&lt;=1,G8&gt;=0,G8&lt;=1,H8&gt;=0,H8&lt;=1,I8&gt;=0.1,I8&lt;=1,J8&gt;0,K8=1,OR(L8=0,L8=1),OR(B8="A",B8="B"),OR(C8="U1",C8="U2",C8="U3",C8="U4",C8="U5",C8="U6",C8="U7"),OR(D8="D1",D8="D2",D8="D3",D8="D4",D8="D5",D8="D6",D8="D7")),F8*G8*H8*I8*K8*L8*M8,"INVALID_INPUT"),"UNKNOWN_INPUT"),"INVALID_INPUT")),"INVALID_INPUT")</x:t>
        </x:is>
      </x:c>
      <x:c r="D779" s="1407">
        <x:f>IFERROR(IF(_xlfn.ISFORMULA('Impact_Input'!V8),0,1),-1)</x:f>
        <x:v>0.0</x:v>
      </x:c>
    </x:row>
    <x:row r="780" ht="18" customHeight="1">
      <x:c r="A780" s="1407" t="str">
        <x:v>Impact_Input</x:v>
      </x:c>
      <x:c r="B780" s="1407" t="str">
        <x:v>M9</x:v>
      </x:c>
      <x:c r="C780" s="1407" t="inlineStr">
        <x:is>
          <x:t xml:space="preserve">F:=IFERROR(IF(COUNTA(F9:L9)&gt;COUNT(F9:L9),"INVALID_INPUT",IFERROR(IF(COUNT(F9:L9)=7,IF(AND(F9&gt;=-1,F9&lt;=1,G9&gt;=0,G9&lt;=1,H9&gt;=0,H9&lt;=1,I9&gt;=0.1,I9&lt;=1,J9&gt;0,K9=1,OR(L9=0,L9=1),OR(B9="A",B9="B"),OR(C9="U1",C9="U2",C9="U3",C9="U4",C9="U5",C9="U6",C9="U7"),OR(D9="D1",D9="D2",D9="D3",D9="D4",D9="D5",D9="D6",D9="D7")),MIN(1,LN(1+MAX(J9,CANON!$B$27))/LN(1+CANON!$B$25)),"INVALID_INPUT"),"UNKNOWN_INPUT"),"INVALID_INPUT")),"INVALID_INPUT")</x:t>
        </x:is>
      </x:c>
      <x:c r="D780" s="1407">
        <x:f>IFERROR(IF(_xlfn.ISFORMULA('Impact_Input'!M9),0,1),-1)</x:f>
        <x:v>0.0</x:v>
      </x:c>
    </x:row>
    <x:row r="781" ht="18" customHeight="1">
      <x:c r="A781" s="1407" t="str">
        <x:v>Impact_Input</x:v>
      </x:c>
      <x:c r="B781" s="1407" t="str">
        <x:v>N9</x:v>
      </x:c>
      <x:c r="C781" s="1407" t="inlineStr">
        <x:is>
          <x:t xml:space="preserve">F:=IFERROR(IF(COUNTA(F9:L9)&gt;COUNT(F9:L9),"INVALID_INPUT",IFERROR(IF(COUNT(F9:L9)=7,IF(AND(F9&gt;=-1,F9&lt;=1,G9&gt;=0,G9&lt;=1,H9&gt;=0,H9&lt;=1,I9&gt;=0.1,I9&lt;=1,J9&gt;0,K9=1,OR(L9=0,L9=1),OR(B9="A",B9="B"),OR(C9="U1",C9="U2",C9="U3",C9="U4",C9="U5",C9="U6",C9="U7"),OR(D9="D1",D9="D2",D9="D3",D9="D4",D9="D5",D9="D6",D9="D7")),F9*G9*H9*I9*K9*L9*M9,"INVALID_INPUT"),"UNKNOWN_INPUT"),"INVALID_INPUT")),"INVALID_INPUT")</x:t>
        </x:is>
      </x:c>
      <x:c r="D781" s="1407">
        <x:f>IFERROR(IF(_xlfn.ISFORMULA('Impact_Input'!N9),0,1),-1)</x:f>
        <x:v>0.0</x:v>
      </x:c>
    </x:row>
    <x:row r="782" ht="18" customHeight="1">
      <x:c r="A782" s="1407" t="str">
        <x:v>Impact_Input</x:v>
      </x:c>
      <x:c r="B782" s="1407" t="str">
        <x:v>U9</x:v>
      </x:c>
      <x:c r="C782" s="1407" t="inlineStr">
        <x:is>
          <x:t xml:space="preserve">F:=IFERROR(IF(COUNTA(F9:L9)&gt;COUNT(F9:L9),"INVALID_INPUT",IFERROR(IF(COUNT(F9:L9)=7,IF(AND(F9&gt;=-1,F9&lt;=1,G9&gt;=0,G9&lt;=1,H9&gt;=0,H9&lt;=1,I9&gt;=0.1,I9&lt;=1,J9&gt;0,K9=1,OR(L9=0,L9=1),OR(B9="A",B9="B"),OR(C9="U1",C9="U2",C9="U3",C9="U4",C9="U5",C9="U6",C9="U7"),OR(D9="D1",D9="D2",D9="D3",D9="D4",D9="D5",D9="D6",D9="D7")),F9*G9*H9*I9*K9*M9,"INVALID_INPUT"),"UNKNOWN_INPUT"),"INVALID_INPUT")),"INVALID_INPUT")</x:t>
        </x:is>
      </x:c>
      <x:c r="D782" s="1407">
        <x:f>IFERROR(IF(_xlfn.ISFORMULA('Impact_Input'!U9),0,1),-1)</x:f>
        <x:v>0.0</x:v>
      </x:c>
    </x:row>
    <x:row r="783" ht="18" customHeight="1">
      <x:c r="A783" s="1407" t="str">
        <x:v>Impact_Input</x:v>
      </x:c>
      <x:c r="B783" s="1407" t="str">
        <x:v>V9</x:v>
      </x:c>
      <x:c r="C783" s="1407" t="inlineStr">
        <x:is>
          <x:t xml:space="preserve">F:=IFERROR(IF(COUNTA(F9:L9)&gt;COUNT(F9:L9),"INVALID_INPUT",IFERROR(IF(COUNT(F9:L9)=7,IF(AND(F9&gt;=-1,F9&lt;=1,G9&gt;=0,G9&lt;=1,H9&gt;=0,H9&lt;=1,I9&gt;=0.1,I9&lt;=1,J9&gt;0,K9=1,OR(L9=0,L9=1),OR(B9="A",B9="B"),OR(C9="U1",C9="U2",C9="U3",C9="U4",C9="U5",C9="U6",C9="U7"),OR(D9="D1",D9="D2",D9="D3",D9="D4",D9="D5",D9="D6",D9="D7")),F9*G9*H9*I9*K9*L9*M9,"INVALID_INPUT"),"UNKNOWN_INPUT"),"INVALID_INPUT")),"INVALID_INPUT")</x:t>
        </x:is>
      </x:c>
      <x:c r="D783" s="1407">
        <x:f>IFERROR(IF(_xlfn.ISFORMULA('Impact_Input'!V9),0,1),-1)</x:f>
        <x:v>0.0</x:v>
      </x:c>
    </x:row>
    <x:row r="784" ht="18" customHeight="1">
      <x:c r="A784" s="1407" t="str">
        <x:v>Impact_Input</x:v>
      </x:c>
      <x:c r="B784" s="1407" t="str">
        <x:v>M10</x:v>
      </x:c>
      <x:c r="C784" s="1407" t="inlineStr">
        <x:is>
          <x:t xml:space="preserve">F:=IFERROR(IF(COUNTA(F10:L10)&gt;COUNT(F10:L10),"INVALID_INPUT",IFERROR(IF(COUNT(F10:L10)=7,IF(AND(F10&gt;=-1,F10&lt;=1,G10&gt;=0,G10&lt;=1,H10&gt;=0,H10&lt;=1,I10&gt;=0.1,I10&lt;=1,J10&gt;0,K10=1,OR(L10=0,L10=1),OR(B10="A",B10="B"),OR(C10="U1",C10="U2",C10="U3",C10="U4",C10="U5",C10="U6",C10="U7"),OR(D10="D1",D10="D2",D10="D3",D10="D4",D10="D5",D10="D6",D10="D7")),MIN(1,LN(1+MAX(J10,CANON!$B$27))/LN(1+CANON!$B$25)),"INVALID_INPUT"),"UNKNOWN_INPUT"),"INVALID_INPUT")),"INVALID_INPUT")</x:t>
        </x:is>
      </x:c>
      <x:c r="D784" s="1407">
        <x:f>IFERROR(IF(_xlfn.ISFORMULA('Impact_Input'!M10),0,1),-1)</x:f>
        <x:v>0.0</x:v>
      </x:c>
    </x:row>
    <x:row r="785" ht="18" customHeight="1">
      <x:c r="A785" s="1407" t="str">
        <x:v>Impact_Input</x:v>
      </x:c>
      <x:c r="B785" s="1407" t="str">
        <x:v>N10</x:v>
      </x:c>
      <x:c r="C785" s="1407" t="inlineStr">
        <x:is>
          <x:t xml:space="preserve">F:=IFERROR(IF(COUNTA(F10:L10)&gt;COUNT(F10:L10),"INVALID_INPUT",IFERROR(IF(COUNT(F10:L10)=7,IF(AND(F10&gt;=-1,F10&lt;=1,G10&gt;=0,G10&lt;=1,H10&gt;=0,H10&lt;=1,I10&gt;=0.1,I10&lt;=1,J10&gt;0,K10=1,OR(L10=0,L10=1),OR(B10="A",B10="B"),OR(C10="U1",C10="U2",C10="U3",C10="U4",C10="U5",C10="U6",C10="U7"),OR(D10="D1",D10="D2",D10="D3",D10="D4",D10="D5",D10="D6",D10="D7")),F10*G10*H10*I10*K10*L10*M10,"INVALID_INPUT"),"UNKNOWN_INPUT"),"INVALID_INPUT")),"INVALID_INPUT")</x:t>
        </x:is>
      </x:c>
      <x:c r="D785" s="1407">
        <x:f>IFERROR(IF(_xlfn.ISFORMULA('Impact_Input'!N10),0,1),-1)</x:f>
        <x:v>0.0</x:v>
      </x:c>
    </x:row>
    <x:row r="786" ht="18" customHeight="1">
      <x:c r="A786" s="1407" t="str">
        <x:v>Impact_Input</x:v>
      </x:c>
      <x:c r="B786" s="1407" t="str">
        <x:v>U10</x:v>
      </x:c>
      <x:c r="C786" s="1407" t="inlineStr">
        <x:is>
          <x:t xml:space="preserve">F:=IFERROR(IF(COUNTA(F10:L10)&gt;COUNT(F10:L10),"INVALID_INPUT",IFERROR(IF(COUNT(F10:L10)=7,IF(AND(F10&gt;=-1,F10&lt;=1,G10&gt;=0,G10&lt;=1,H10&gt;=0,H10&lt;=1,I10&gt;=0.1,I10&lt;=1,J10&gt;0,K10=1,OR(L10=0,L10=1),OR(B10="A",B10="B"),OR(C10="U1",C10="U2",C10="U3",C10="U4",C10="U5",C10="U6",C10="U7"),OR(D10="D1",D10="D2",D10="D3",D10="D4",D10="D5",D10="D6",D10="D7")),F10*G10*H10*I10*K10*M10,"INVALID_INPUT"),"UNKNOWN_INPUT"),"INVALID_INPUT")),"INVALID_INPUT")</x:t>
        </x:is>
      </x:c>
      <x:c r="D786" s="1407">
        <x:f>IFERROR(IF(_xlfn.ISFORMULA('Impact_Input'!U10),0,1),-1)</x:f>
        <x:v>0.0</x:v>
      </x:c>
    </x:row>
    <x:row r="787" ht="18" customHeight="1">
      <x:c r="A787" s="1407" t="str">
        <x:v>Impact_Input</x:v>
      </x:c>
      <x:c r="B787" s="1407" t="str">
        <x:v>V10</x:v>
      </x:c>
      <x:c r="C787" s="1407" t="inlineStr">
        <x:is>
          <x:t xml:space="preserve">F:=IFERROR(IF(COUNTA(F10:L10)&gt;COUNT(F10:L10),"INVALID_INPUT",IFERROR(IF(COUNT(F10:L10)=7,IF(AND(F10&gt;=-1,F10&lt;=1,G10&gt;=0,G10&lt;=1,H10&gt;=0,H10&lt;=1,I10&gt;=0.1,I10&lt;=1,J10&gt;0,K10=1,OR(L10=0,L10=1),OR(B10="A",B10="B"),OR(C10="U1",C10="U2",C10="U3",C10="U4",C10="U5",C10="U6",C10="U7"),OR(D10="D1",D10="D2",D10="D3",D10="D4",D10="D5",D10="D6",D10="D7")),F10*G10*H10*I10*K10*L10*M10,"INVALID_INPUT"),"UNKNOWN_INPUT"),"INVALID_INPUT")),"INVALID_INPUT")</x:t>
        </x:is>
      </x:c>
      <x:c r="D787" s="1407">
        <x:f>IFERROR(IF(_xlfn.ISFORMULA('Impact_Input'!V10),0,1),-1)</x:f>
        <x:v>0.0</x:v>
      </x:c>
    </x:row>
    <x:row r="788" ht="18" customHeight="1">
      <x:c r="A788" s="1407" t="str">
        <x:v>Impact_Input</x:v>
      </x:c>
      <x:c r="B788" s="1407" t="str">
        <x:v>M11</x:v>
      </x:c>
      <x:c r="C788" s="1407" t="inlineStr">
        <x:is>
          <x:t xml:space="preserve">F:=IFERROR(IF(COUNTA(F11:L11)&gt;COUNT(F11:L11),"INVALID_INPUT",IFERROR(IF(COUNT(F11:L11)=7,IF(AND(F11&gt;=-1,F11&lt;=1,G11&gt;=0,G11&lt;=1,H11&gt;=0,H11&lt;=1,I11&gt;=0.1,I11&lt;=1,J11&gt;0,K11=1,OR(L11=0,L11=1),OR(B11="A",B11="B"),OR(C11="U1",C11="U2",C11="U3",C11="U4",C11="U5",C11="U6",C11="U7"),OR(D11="D1",D11="D2",D11="D3",D11="D4",D11="D5",D11="D6",D11="D7")),MIN(1,LN(1+MAX(J11,CANON!$B$27))/LN(1+CANON!$B$25)),"INVALID_INPUT"),"UNKNOWN_INPUT"),"INVALID_INPUT")),"INVALID_INPUT")</x:t>
        </x:is>
      </x:c>
      <x:c r="D788" s="1407">
        <x:f>IFERROR(IF(_xlfn.ISFORMULA('Impact_Input'!M11),0,1),-1)</x:f>
        <x:v>0.0</x:v>
      </x:c>
    </x:row>
    <x:row r="789" ht="18" customHeight="1">
      <x:c r="A789" s="1407" t="str">
        <x:v>Impact_Input</x:v>
      </x:c>
      <x:c r="B789" s="1407" t="str">
        <x:v>N11</x:v>
      </x:c>
      <x:c r="C789" s="1407" t="inlineStr">
        <x:is>
          <x:t xml:space="preserve">F:=IFERROR(IF(COUNTA(F11:L11)&gt;COUNT(F11:L11),"INVALID_INPUT",IFERROR(IF(COUNT(F11:L11)=7,IF(AND(F11&gt;=-1,F11&lt;=1,G11&gt;=0,G11&lt;=1,H11&gt;=0,H11&lt;=1,I11&gt;=0.1,I11&lt;=1,J11&gt;0,K11=1,OR(L11=0,L11=1),OR(B11="A",B11="B"),OR(C11="U1",C11="U2",C11="U3",C11="U4",C11="U5",C11="U6",C11="U7"),OR(D11="D1",D11="D2",D11="D3",D11="D4",D11="D5",D11="D6",D11="D7")),F11*G11*H11*I11*K11*L11*M11,"INVALID_INPUT"),"UNKNOWN_INPUT"),"INVALID_INPUT")),"INVALID_INPUT")</x:t>
        </x:is>
      </x:c>
      <x:c r="D789" s="1407">
        <x:f>IFERROR(IF(_xlfn.ISFORMULA('Impact_Input'!N11),0,1),-1)</x:f>
        <x:v>0.0</x:v>
      </x:c>
    </x:row>
    <x:row r="790" ht="18" customHeight="1">
      <x:c r="A790" s="1407" t="str">
        <x:v>Impact_Input</x:v>
      </x:c>
      <x:c r="B790" s="1407" t="str">
        <x:v>U11</x:v>
      </x:c>
      <x:c r="C790" s="1407" t="inlineStr">
        <x:is>
          <x:t xml:space="preserve">F:=IFERROR(IF(COUNTA(F11:L11)&gt;COUNT(F11:L11),"INVALID_INPUT",IFERROR(IF(COUNT(F11:L11)=7,IF(AND(F11&gt;=-1,F11&lt;=1,G11&gt;=0,G11&lt;=1,H11&gt;=0,H11&lt;=1,I11&gt;=0.1,I11&lt;=1,J11&gt;0,K11=1,OR(L11=0,L11=1),OR(B11="A",B11="B"),OR(C11="U1",C11="U2",C11="U3",C11="U4",C11="U5",C11="U6",C11="U7"),OR(D11="D1",D11="D2",D11="D3",D11="D4",D11="D5",D11="D6",D11="D7")),F11*G11*H11*I11*K11*M11,"INVALID_INPUT"),"UNKNOWN_INPUT"),"INVALID_INPUT")),"INVALID_INPUT")</x:t>
        </x:is>
      </x:c>
      <x:c r="D790" s="1407">
        <x:f>IFERROR(IF(_xlfn.ISFORMULA('Impact_Input'!U11),0,1),-1)</x:f>
        <x:v>0.0</x:v>
      </x:c>
    </x:row>
    <x:row r="791" ht="18" customHeight="1">
      <x:c r="A791" s="1407" t="str">
        <x:v>Impact_Input</x:v>
      </x:c>
      <x:c r="B791" s="1407" t="str">
        <x:v>V11</x:v>
      </x:c>
      <x:c r="C791" s="1407" t="inlineStr">
        <x:is>
          <x:t xml:space="preserve">F:=IFERROR(IF(COUNTA(F11:L11)&gt;COUNT(F11:L11),"INVALID_INPUT",IFERROR(IF(COUNT(F11:L11)=7,IF(AND(F11&gt;=-1,F11&lt;=1,G11&gt;=0,G11&lt;=1,H11&gt;=0,H11&lt;=1,I11&gt;=0.1,I11&lt;=1,J11&gt;0,K11=1,OR(L11=0,L11=1),OR(B11="A",B11="B"),OR(C11="U1",C11="U2",C11="U3",C11="U4",C11="U5",C11="U6",C11="U7"),OR(D11="D1",D11="D2",D11="D3",D11="D4",D11="D5",D11="D6",D11="D7")),F11*G11*H11*I11*K11*L11*M11,"INVALID_INPUT"),"UNKNOWN_INPUT"),"INVALID_INPUT")),"INVALID_INPUT")</x:t>
        </x:is>
      </x:c>
      <x:c r="D791" s="1407">
        <x:f>IFERROR(IF(_xlfn.ISFORMULA('Impact_Input'!V11),0,1),-1)</x:f>
        <x:v>0.0</x:v>
      </x:c>
    </x:row>
    <x:row r="792" ht="18" customHeight="1">
      <x:c r="A792" s="1407" t="str">
        <x:v>Impact_Input</x:v>
      </x:c>
      <x:c r="B792" s="1407" t="str">
        <x:v>M12</x:v>
      </x:c>
      <x:c r="C792" s="1407" t="inlineStr">
        <x:is>
          <x:t xml:space="preserve">F:=IFERROR(IF(COUNTA(F12:L12)&gt;COUNT(F12:L12),"INVALID_INPUT",IFERROR(IF(COUNT(F12:L12)=7,IF(AND(F12&gt;=-1,F12&lt;=1,G12&gt;=0,G12&lt;=1,H12&gt;=0,H12&lt;=1,I12&gt;=0.1,I12&lt;=1,J12&gt;0,K12=1,OR(L12=0,L12=1),OR(B12="A",B12="B"),OR(C12="U1",C12="U2",C12="U3",C12="U4",C12="U5",C12="U6",C12="U7"),OR(D12="D1",D12="D2",D12="D3",D12="D4",D12="D5",D12="D6",D12="D7")),MIN(1,LN(1+MAX(J12,CANON!$B$27))/LN(1+CANON!$B$25)),"INVALID_INPUT"),"UNKNOWN_INPUT"),"INVALID_INPUT")),"INVALID_INPUT")</x:t>
        </x:is>
      </x:c>
      <x:c r="D792" s="1407">
        <x:f>IFERROR(IF(_xlfn.ISFORMULA('Impact_Input'!M12),0,1),-1)</x:f>
        <x:v>0.0</x:v>
      </x:c>
    </x:row>
    <x:row r="793" ht="18" customHeight="1">
      <x:c r="A793" s="1407" t="str">
        <x:v>Impact_Input</x:v>
      </x:c>
      <x:c r="B793" s="1407" t="str">
        <x:v>N12</x:v>
      </x:c>
      <x:c r="C793" s="1407" t="inlineStr">
        <x:is>
          <x:t xml:space="preserve">F:=IFERROR(IF(COUNTA(F12:L12)&gt;COUNT(F12:L12),"INVALID_INPUT",IFERROR(IF(COUNT(F12:L12)=7,IF(AND(F12&gt;=-1,F12&lt;=1,G12&gt;=0,G12&lt;=1,H12&gt;=0,H12&lt;=1,I12&gt;=0.1,I12&lt;=1,J12&gt;0,K12=1,OR(L12=0,L12=1),OR(B12="A",B12="B"),OR(C12="U1",C12="U2",C12="U3",C12="U4",C12="U5",C12="U6",C12="U7"),OR(D12="D1",D12="D2",D12="D3",D12="D4",D12="D5",D12="D6",D12="D7")),F12*G12*H12*I12*K12*L12*M12,"INVALID_INPUT"),"UNKNOWN_INPUT"),"INVALID_INPUT")),"INVALID_INPUT")</x:t>
        </x:is>
      </x:c>
      <x:c r="D793" s="1407">
        <x:f>IFERROR(IF(_xlfn.ISFORMULA('Impact_Input'!N12),0,1),-1)</x:f>
        <x:v>0.0</x:v>
      </x:c>
    </x:row>
    <x:row r="794" ht="18" customHeight="1">
      <x:c r="A794" s="1407" t="str">
        <x:v>Impact_Input</x:v>
      </x:c>
      <x:c r="B794" s="1407" t="str">
        <x:v>U12</x:v>
      </x:c>
      <x:c r="C794" s="1407" t="inlineStr">
        <x:is>
          <x:t xml:space="preserve">F:=IFERROR(IF(COUNTA(F12:L12)&gt;COUNT(F12:L12),"INVALID_INPUT",IFERROR(IF(COUNT(F12:L12)=7,IF(AND(F12&gt;=-1,F12&lt;=1,G12&gt;=0,G12&lt;=1,H12&gt;=0,H12&lt;=1,I12&gt;=0.1,I12&lt;=1,J12&gt;0,K12=1,OR(L12=0,L12=1),OR(B12="A",B12="B"),OR(C12="U1",C12="U2",C12="U3",C12="U4",C12="U5",C12="U6",C12="U7"),OR(D12="D1",D12="D2",D12="D3",D12="D4",D12="D5",D12="D6",D12="D7")),F12*G12*H12*I12*K12*M12,"INVALID_INPUT"),"UNKNOWN_INPUT"),"INVALID_INPUT")),"INVALID_INPUT")</x:t>
        </x:is>
      </x:c>
      <x:c r="D794" s="1407">
        <x:f>IFERROR(IF(_xlfn.ISFORMULA('Impact_Input'!U12),0,1),-1)</x:f>
        <x:v>0.0</x:v>
      </x:c>
    </x:row>
    <x:row r="795" ht="18" customHeight="1">
      <x:c r="A795" s="1407" t="str">
        <x:v>Impact_Input</x:v>
      </x:c>
      <x:c r="B795" s="1407" t="str">
        <x:v>V12</x:v>
      </x:c>
      <x:c r="C795" s="1407" t="inlineStr">
        <x:is>
          <x:t xml:space="preserve">F:=IFERROR(IF(COUNTA(F12:L12)&gt;COUNT(F12:L12),"INVALID_INPUT",IFERROR(IF(COUNT(F12:L12)=7,IF(AND(F12&gt;=-1,F12&lt;=1,G12&gt;=0,G12&lt;=1,H12&gt;=0,H12&lt;=1,I12&gt;=0.1,I12&lt;=1,J12&gt;0,K12=1,OR(L12=0,L12=1),OR(B12="A",B12="B"),OR(C12="U1",C12="U2",C12="U3",C12="U4",C12="U5",C12="U6",C12="U7"),OR(D12="D1",D12="D2",D12="D3",D12="D4",D12="D5",D12="D6",D12="D7")),F12*G12*H12*I12*K12*L12*M12,"INVALID_INPUT"),"UNKNOWN_INPUT"),"INVALID_INPUT")),"INVALID_INPUT")</x:t>
        </x:is>
      </x:c>
      <x:c r="D795" s="1407">
        <x:f>IFERROR(IF(_xlfn.ISFORMULA('Impact_Input'!V12),0,1),-1)</x:f>
        <x:v>0.0</x:v>
      </x:c>
    </x:row>
    <x:row r="796" ht="18" customHeight="1">
      <x:c r="A796" s="1407" t="str">
        <x:v>Impact_Input</x:v>
      </x:c>
      <x:c r="B796" s="1407" t="str">
        <x:v>M13</x:v>
      </x:c>
      <x:c r="C796" s="1407" t="inlineStr">
        <x:is>
          <x:t xml:space="preserve">F:=IFERROR(IF(COUNTA(F13:L13)&gt;COUNT(F13:L13),"INVALID_INPUT",IFERROR(IF(COUNT(F13:L13)=7,IF(AND(F13&gt;=-1,F13&lt;=1,G13&gt;=0,G13&lt;=1,H13&gt;=0,H13&lt;=1,I13&gt;=0.1,I13&lt;=1,J13&gt;0,K13=1,OR(L13=0,L13=1),OR(B13="A",B13="B"),OR(C13="U1",C13="U2",C13="U3",C13="U4",C13="U5",C13="U6",C13="U7"),OR(D13="D1",D13="D2",D13="D3",D13="D4",D13="D5",D13="D6",D13="D7")),MIN(1,LN(1+MAX(J13,CANON!$B$27))/LN(1+CANON!$B$25)),"INVALID_INPUT"),"UNKNOWN_INPUT"),"INVALID_INPUT")),"INVALID_INPUT")</x:t>
        </x:is>
      </x:c>
      <x:c r="D796" s="1407">
        <x:f>IFERROR(IF(_xlfn.ISFORMULA('Impact_Input'!M13),0,1),-1)</x:f>
        <x:v>0.0</x:v>
      </x:c>
    </x:row>
    <x:row r="797" ht="18" customHeight="1">
      <x:c r="A797" s="1407" t="str">
        <x:v>Impact_Input</x:v>
      </x:c>
      <x:c r="B797" s="1407" t="str">
        <x:v>N13</x:v>
      </x:c>
      <x:c r="C797" s="1407" t="inlineStr">
        <x:is>
          <x:t xml:space="preserve">F:=IFERROR(IF(COUNTA(F13:L13)&gt;COUNT(F13:L13),"INVALID_INPUT",IFERROR(IF(COUNT(F13:L13)=7,IF(AND(F13&gt;=-1,F13&lt;=1,G13&gt;=0,G13&lt;=1,H13&gt;=0,H13&lt;=1,I13&gt;=0.1,I13&lt;=1,J13&gt;0,K13=1,OR(L13=0,L13=1),OR(B13="A",B13="B"),OR(C13="U1",C13="U2",C13="U3",C13="U4",C13="U5",C13="U6",C13="U7"),OR(D13="D1",D13="D2",D13="D3",D13="D4",D13="D5",D13="D6",D13="D7")),F13*G13*H13*I13*K13*L13*M13,"INVALID_INPUT"),"UNKNOWN_INPUT"),"INVALID_INPUT")),"INVALID_INPUT")</x:t>
        </x:is>
      </x:c>
      <x:c r="D797" s="1407">
        <x:f>IFERROR(IF(_xlfn.ISFORMULA('Impact_Input'!N13),0,1),-1)</x:f>
        <x:v>0.0</x:v>
      </x:c>
    </x:row>
    <x:row r="798" ht="18" customHeight="1">
      <x:c r="A798" s="1407" t="str">
        <x:v>Impact_Input</x:v>
      </x:c>
      <x:c r="B798" s="1407" t="str">
        <x:v>U13</x:v>
      </x:c>
      <x:c r="C798" s="1407" t="inlineStr">
        <x:is>
          <x:t xml:space="preserve">F:=IFERROR(IF(COUNTA(F13:L13)&gt;COUNT(F13:L13),"INVALID_INPUT",IFERROR(IF(COUNT(F13:L13)=7,IF(AND(F13&gt;=-1,F13&lt;=1,G13&gt;=0,G13&lt;=1,H13&gt;=0,H13&lt;=1,I13&gt;=0.1,I13&lt;=1,J13&gt;0,K13=1,OR(L13=0,L13=1),OR(B13="A",B13="B"),OR(C13="U1",C13="U2",C13="U3",C13="U4",C13="U5",C13="U6",C13="U7"),OR(D13="D1",D13="D2",D13="D3",D13="D4",D13="D5",D13="D6",D13="D7")),F13*G13*H13*I13*K13*M13,"INVALID_INPUT"),"UNKNOWN_INPUT"),"INVALID_INPUT")),"INVALID_INPUT")</x:t>
        </x:is>
      </x:c>
      <x:c r="D798" s="1407">
        <x:f>IFERROR(IF(_xlfn.ISFORMULA('Impact_Input'!U13),0,1),-1)</x:f>
        <x:v>0.0</x:v>
      </x:c>
    </x:row>
    <x:row r="799" ht="18" customHeight="1">
      <x:c r="A799" s="1407" t="str">
        <x:v>Impact_Input</x:v>
      </x:c>
      <x:c r="B799" s="1407" t="str">
        <x:v>V13</x:v>
      </x:c>
      <x:c r="C799" s="1407" t="inlineStr">
        <x:is>
          <x:t xml:space="preserve">F:=IFERROR(IF(COUNTA(F13:L13)&gt;COUNT(F13:L13),"INVALID_INPUT",IFERROR(IF(COUNT(F13:L13)=7,IF(AND(F13&gt;=-1,F13&lt;=1,G13&gt;=0,G13&lt;=1,H13&gt;=0,H13&lt;=1,I13&gt;=0.1,I13&lt;=1,J13&gt;0,K13=1,OR(L13=0,L13=1),OR(B13="A",B13="B"),OR(C13="U1",C13="U2",C13="U3",C13="U4",C13="U5",C13="U6",C13="U7"),OR(D13="D1",D13="D2",D13="D3",D13="D4",D13="D5",D13="D6",D13="D7")),F13*G13*H13*I13*K13*L13*M13,"INVALID_INPUT"),"UNKNOWN_INPUT"),"INVALID_INPUT")),"INVALID_INPUT")</x:t>
        </x:is>
      </x:c>
      <x:c r="D799" s="1407">
        <x:f>IFERROR(IF(_xlfn.ISFORMULA('Impact_Input'!V13),0,1),-1)</x:f>
        <x:v>0.0</x:v>
      </x:c>
    </x:row>
    <x:row r="800" ht="18" customHeight="1">
      <x:c r="A800" s="1407" t="str">
        <x:v>Impact_Input</x:v>
      </x:c>
      <x:c r="B800" s="1407" t="str">
        <x:v>M14</x:v>
      </x:c>
      <x:c r="C800" s="1407" t="inlineStr">
        <x:is>
          <x:t xml:space="preserve">F:=IFERROR(IF(COUNTA(F14:L14)&gt;COUNT(F14:L14),"INVALID_INPUT",IFERROR(IF(COUNT(F14:L14)=7,IF(AND(F14&gt;=-1,F14&lt;=1,G14&gt;=0,G14&lt;=1,H14&gt;=0,H14&lt;=1,I14&gt;=0.1,I14&lt;=1,J14&gt;0,K14=1,OR(L14=0,L14=1),OR(B14="A",B14="B"),OR(C14="U1",C14="U2",C14="U3",C14="U4",C14="U5",C14="U6",C14="U7"),OR(D14="D1",D14="D2",D14="D3",D14="D4",D14="D5",D14="D6",D14="D7")),MIN(1,LN(1+MAX(J14,CANON!$B$27))/LN(1+CANON!$B$25)),"INVALID_INPUT"),"UNKNOWN_INPUT"),"INVALID_INPUT")),"INVALID_INPUT")</x:t>
        </x:is>
      </x:c>
      <x:c r="D800" s="1407">
        <x:f>IFERROR(IF(_xlfn.ISFORMULA('Impact_Input'!M14),0,1),-1)</x:f>
        <x:v>0.0</x:v>
      </x:c>
    </x:row>
    <x:row r="801" ht="18" customHeight="1">
      <x:c r="A801" s="1407" t="str">
        <x:v>Impact_Input</x:v>
      </x:c>
      <x:c r="B801" s="1407" t="str">
        <x:v>N14</x:v>
      </x:c>
      <x:c r="C801" s="1407" t="inlineStr">
        <x:is>
          <x:t xml:space="preserve">F:=IFERROR(IF(COUNTA(F14:L14)&gt;COUNT(F14:L14),"INVALID_INPUT",IFERROR(IF(COUNT(F14:L14)=7,IF(AND(F14&gt;=-1,F14&lt;=1,G14&gt;=0,G14&lt;=1,H14&gt;=0,H14&lt;=1,I14&gt;=0.1,I14&lt;=1,J14&gt;0,K14=1,OR(L14=0,L14=1),OR(B14="A",B14="B"),OR(C14="U1",C14="U2",C14="U3",C14="U4",C14="U5",C14="U6",C14="U7"),OR(D14="D1",D14="D2",D14="D3",D14="D4",D14="D5",D14="D6",D14="D7")),F14*G14*H14*I14*K14*L14*M14,"INVALID_INPUT"),"UNKNOWN_INPUT"),"INVALID_INPUT")),"INVALID_INPUT")</x:t>
        </x:is>
      </x:c>
      <x:c r="D801" s="1407">
        <x:f>IFERROR(IF(_xlfn.ISFORMULA('Impact_Input'!N14),0,1),-1)</x:f>
        <x:v>0.0</x:v>
      </x:c>
    </x:row>
    <x:row r="802" ht="18" customHeight="1">
      <x:c r="A802" s="1407" t="str">
        <x:v>Impact_Input</x:v>
      </x:c>
      <x:c r="B802" s="1407" t="str">
        <x:v>U14</x:v>
      </x:c>
      <x:c r="C802" s="1407" t="inlineStr">
        <x:is>
          <x:t xml:space="preserve">F:=IFERROR(IF(COUNTA(F14:L14)&gt;COUNT(F14:L14),"INVALID_INPUT",IFERROR(IF(COUNT(F14:L14)=7,IF(AND(F14&gt;=-1,F14&lt;=1,G14&gt;=0,G14&lt;=1,H14&gt;=0,H14&lt;=1,I14&gt;=0.1,I14&lt;=1,J14&gt;0,K14=1,OR(L14=0,L14=1),OR(B14="A",B14="B"),OR(C14="U1",C14="U2",C14="U3",C14="U4",C14="U5",C14="U6",C14="U7"),OR(D14="D1",D14="D2",D14="D3",D14="D4",D14="D5",D14="D6",D14="D7")),F14*G14*H14*I14*K14*M14,"INVALID_INPUT"),"UNKNOWN_INPUT"),"INVALID_INPUT")),"INVALID_INPUT")</x:t>
        </x:is>
      </x:c>
      <x:c r="D802" s="1407">
        <x:f>IFERROR(IF(_xlfn.ISFORMULA('Impact_Input'!U14),0,1),-1)</x:f>
        <x:v>0.0</x:v>
      </x:c>
    </x:row>
    <x:row r="803" ht="18" customHeight="1">
      <x:c r="A803" s="1407" t="str">
        <x:v>Impact_Input</x:v>
      </x:c>
      <x:c r="B803" s="1407" t="str">
        <x:v>V14</x:v>
      </x:c>
      <x:c r="C803" s="1407" t="inlineStr">
        <x:is>
          <x:t xml:space="preserve">F:=IFERROR(IF(COUNTA(F14:L14)&gt;COUNT(F14:L14),"INVALID_INPUT",IFERROR(IF(COUNT(F14:L14)=7,IF(AND(F14&gt;=-1,F14&lt;=1,G14&gt;=0,G14&lt;=1,H14&gt;=0,H14&lt;=1,I14&gt;=0.1,I14&lt;=1,J14&gt;0,K14=1,OR(L14=0,L14=1),OR(B14="A",B14="B"),OR(C14="U1",C14="U2",C14="U3",C14="U4",C14="U5",C14="U6",C14="U7"),OR(D14="D1",D14="D2",D14="D3",D14="D4",D14="D5",D14="D6",D14="D7")),F14*G14*H14*I14*K14*L14*M14,"INVALID_INPUT"),"UNKNOWN_INPUT"),"INVALID_INPUT")),"INVALID_INPUT")</x:t>
        </x:is>
      </x:c>
      <x:c r="D803" s="1407">
        <x:f>IFERROR(IF(_xlfn.ISFORMULA('Impact_Input'!V14),0,1),-1)</x:f>
        <x:v>0.0</x:v>
      </x:c>
    </x:row>
    <x:row r="804" ht="18" customHeight="1">
      <x:c r="A804" s="1407" t="str">
        <x:v>Impact_Input</x:v>
      </x:c>
      <x:c r="B804" s="1407" t="str">
        <x:v>M15</x:v>
      </x:c>
      <x:c r="C804" s="1407" t="inlineStr">
        <x:is>
          <x:t xml:space="preserve">F:=IFERROR(IF(COUNTA(F15:L15)&gt;COUNT(F15:L15),"INVALID_INPUT",IFERROR(IF(COUNT(F15:L15)=7,IF(AND(F15&gt;=-1,F15&lt;=1,G15&gt;=0,G15&lt;=1,H15&gt;=0,H15&lt;=1,I15&gt;=0.1,I15&lt;=1,J15&gt;0,K15=1,OR(L15=0,L15=1),OR(B15="A",B15="B"),OR(C15="U1",C15="U2",C15="U3",C15="U4",C15="U5",C15="U6",C15="U7"),OR(D15="D1",D15="D2",D15="D3",D15="D4",D15="D5",D15="D6",D15="D7")),MIN(1,LN(1+MAX(J15,CANON!$B$27))/LN(1+CANON!$B$25)),"INVALID_INPUT"),"UNKNOWN_INPUT"),"INVALID_INPUT")),"INVALID_INPUT")</x:t>
        </x:is>
      </x:c>
      <x:c r="D804" s="1407">
        <x:f>IFERROR(IF(_xlfn.ISFORMULA('Impact_Input'!M15),0,1),-1)</x:f>
        <x:v>0.0</x:v>
      </x:c>
    </x:row>
    <x:row r="805" ht="18" customHeight="1">
      <x:c r="A805" s="1407" t="str">
        <x:v>Impact_Input</x:v>
      </x:c>
      <x:c r="B805" s="1407" t="str">
        <x:v>N15</x:v>
      </x:c>
      <x:c r="C805" s="1407" t="inlineStr">
        <x:is>
          <x:t xml:space="preserve">F:=IFERROR(IF(COUNTA(F15:L15)&gt;COUNT(F15:L15),"INVALID_INPUT",IFERROR(IF(COUNT(F15:L15)=7,IF(AND(F15&gt;=-1,F15&lt;=1,G15&gt;=0,G15&lt;=1,H15&gt;=0,H15&lt;=1,I15&gt;=0.1,I15&lt;=1,J15&gt;0,K15=1,OR(L15=0,L15=1),OR(B15="A",B15="B"),OR(C15="U1",C15="U2",C15="U3",C15="U4",C15="U5",C15="U6",C15="U7"),OR(D15="D1",D15="D2",D15="D3",D15="D4",D15="D5",D15="D6",D15="D7")),F15*G15*H15*I15*K15*L15*M15,"INVALID_INPUT"),"UNKNOWN_INPUT"),"INVALID_INPUT")),"INVALID_INPUT")</x:t>
        </x:is>
      </x:c>
      <x:c r="D805" s="1407">
        <x:f>IFERROR(IF(_xlfn.ISFORMULA('Impact_Input'!N15),0,1),-1)</x:f>
        <x:v>0.0</x:v>
      </x:c>
    </x:row>
    <x:row r="806" ht="18" customHeight="1">
      <x:c r="A806" s="1407" t="str">
        <x:v>Impact_Input</x:v>
      </x:c>
      <x:c r="B806" s="1407" t="str">
        <x:v>U15</x:v>
      </x:c>
      <x:c r="C806" s="1407" t="inlineStr">
        <x:is>
          <x:t xml:space="preserve">F:=IFERROR(IF(COUNTA(F15:L15)&gt;COUNT(F15:L15),"INVALID_INPUT",IFERROR(IF(COUNT(F15:L15)=7,IF(AND(F15&gt;=-1,F15&lt;=1,G15&gt;=0,G15&lt;=1,H15&gt;=0,H15&lt;=1,I15&gt;=0.1,I15&lt;=1,J15&gt;0,K15=1,OR(L15=0,L15=1),OR(B15="A",B15="B"),OR(C15="U1",C15="U2",C15="U3",C15="U4",C15="U5",C15="U6",C15="U7"),OR(D15="D1",D15="D2",D15="D3",D15="D4",D15="D5",D15="D6",D15="D7")),F15*G15*H15*I15*K15*M15,"INVALID_INPUT"),"UNKNOWN_INPUT"),"INVALID_INPUT")),"INVALID_INPUT")</x:t>
        </x:is>
      </x:c>
      <x:c r="D806" s="1407">
        <x:f>IFERROR(IF(_xlfn.ISFORMULA('Impact_Input'!U15),0,1),-1)</x:f>
        <x:v>0.0</x:v>
      </x:c>
    </x:row>
    <x:row r="807" ht="18" customHeight="1">
      <x:c r="A807" s="1407" t="str">
        <x:v>Impact_Input</x:v>
      </x:c>
      <x:c r="B807" s="1407" t="str">
        <x:v>V15</x:v>
      </x:c>
      <x:c r="C807" s="1407" t="inlineStr">
        <x:is>
          <x:t xml:space="preserve">F:=IFERROR(IF(COUNTA(F15:L15)&gt;COUNT(F15:L15),"INVALID_INPUT",IFERROR(IF(COUNT(F15:L15)=7,IF(AND(F15&gt;=-1,F15&lt;=1,G15&gt;=0,G15&lt;=1,H15&gt;=0,H15&lt;=1,I15&gt;=0.1,I15&lt;=1,J15&gt;0,K15=1,OR(L15=0,L15=1),OR(B15="A",B15="B"),OR(C15="U1",C15="U2",C15="U3",C15="U4",C15="U5",C15="U6",C15="U7"),OR(D15="D1",D15="D2",D15="D3",D15="D4",D15="D5",D15="D6",D15="D7")),F15*G15*H15*I15*K15*L15*M15,"INVALID_INPUT"),"UNKNOWN_INPUT"),"INVALID_INPUT")),"INVALID_INPUT")</x:t>
        </x:is>
      </x:c>
      <x:c r="D807" s="1407">
        <x:f>IFERROR(IF(_xlfn.ISFORMULA('Impact_Input'!V15),0,1),-1)</x:f>
        <x:v>0.0</x:v>
      </x:c>
    </x:row>
    <x:row r="808" ht="18" customHeight="1">
      <x:c r="A808" s="1407" t="str">
        <x:v>Impact_Input</x:v>
      </x:c>
      <x:c r="B808" s="1407" t="str">
        <x:v>M16</x:v>
      </x:c>
      <x:c r="C808" s="1407" t="inlineStr">
        <x:is>
          <x:t xml:space="preserve">F:=IFERROR(IF(COUNTA(F16:L16)&gt;COUNT(F16:L16),"INVALID_INPUT",IFERROR(IF(COUNT(F16:L16)=7,IF(AND(F16&gt;=-1,F16&lt;=1,G16&gt;=0,G16&lt;=1,H16&gt;=0,H16&lt;=1,I16&gt;=0.1,I16&lt;=1,J16&gt;0,K16=1,OR(L16=0,L16=1),OR(B16="A",B16="B"),OR(C16="U1",C16="U2",C16="U3",C16="U4",C16="U5",C16="U6",C16="U7"),OR(D16="D1",D16="D2",D16="D3",D16="D4",D16="D5",D16="D6",D16="D7")),MIN(1,LN(1+MAX(J16,CANON!$B$27))/LN(1+CANON!$B$25)),"INVALID_INPUT"),"UNKNOWN_INPUT"),"INVALID_INPUT")),"INVALID_INPUT")</x:t>
        </x:is>
      </x:c>
      <x:c r="D808" s="1407">
        <x:f>IFERROR(IF(_xlfn.ISFORMULA('Impact_Input'!M16),0,1),-1)</x:f>
        <x:v>0.0</x:v>
      </x:c>
    </x:row>
    <x:row r="809" ht="18" customHeight="1">
      <x:c r="A809" s="1407" t="str">
        <x:v>Impact_Input</x:v>
      </x:c>
      <x:c r="B809" s="1407" t="str">
        <x:v>N16</x:v>
      </x:c>
      <x:c r="C809" s="1407" t="inlineStr">
        <x:is>
          <x:t xml:space="preserve">F:=IFERROR(IF(COUNTA(F16:L16)&gt;COUNT(F16:L16),"INVALID_INPUT",IFERROR(IF(COUNT(F16:L16)=7,IF(AND(F16&gt;=-1,F16&lt;=1,G16&gt;=0,G16&lt;=1,H16&gt;=0,H16&lt;=1,I16&gt;=0.1,I16&lt;=1,J16&gt;0,K16=1,OR(L16=0,L16=1),OR(B16="A",B16="B"),OR(C16="U1",C16="U2",C16="U3",C16="U4",C16="U5",C16="U6",C16="U7"),OR(D16="D1",D16="D2",D16="D3",D16="D4",D16="D5",D16="D6",D16="D7")),F16*G16*H16*I16*K16*L16*M16,"INVALID_INPUT"),"UNKNOWN_INPUT"),"INVALID_INPUT")),"INVALID_INPUT")</x:t>
        </x:is>
      </x:c>
      <x:c r="D809" s="1407">
        <x:f>IFERROR(IF(_xlfn.ISFORMULA('Impact_Input'!N16),0,1),-1)</x:f>
        <x:v>0.0</x:v>
      </x:c>
    </x:row>
    <x:row r="810" ht="18" customHeight="1">
      <x:c r="A810" s="1407" t="str">
        <x:v>Impact_Input</x:v>
      </x:c>
      <x:c r="B810" s="1407" t="str">
        <x:v>U16</x:v>
      </x:c>
      <x:c r="C810" s="1407" t="inlineStr">
        <x:is>
          <x:t xml:space="preserve">F:=IFERROR(IF(COUNTA(F16:L16)&gt;COUNT(F16:L16),"INVALID_INPUT",IFERROR(IF(COUNT(F16:L16)=7,IF(AND(F16&gt;=-1,F16&lt;=1,G16&gt;=0,G16&lt;=1,H16&gt;=0,H16&lt;=1,I16&gt;=0.1,I16&lt;=1,J16&gt;0,K16=1,OR(L16=0,L16=1),OR(B16="A",B16="B"),OR(C16="U1",C16="U2",C16="U3",C16="U4",C16="U5",C16="U6",C16="U7"),OR(D16="D1",D16="D2",D16="D3",D16="D4",D16="D5",D16="D6",D16="D7")),F16*G16*H16*I16*K16*M16,"INVALID_INPUT"),"UNKNOWN_INPUT"),"INVALID_INPUT")),"INVALID_INPUT")</x:t>
        </x:is>
      </x:c>
      <x:c r="D810" s="1407">
        <x:f>IFERROR(IF(_xlfn.ISFORMULA('Impact_Input'!U16),0,1),-1)</x:f>
        <x:v>0.0</x:v>
      </x:c>
    </x:row>
    <x:row r="811" ht="18" customHeight="1">
      <x:c r="A811" s="1407" t="str">
        <x:v>Impact_Input</x:v>
      </x:c>
      <x:c r="B811" s="1407" t="str">
        <x:v>V16</x:v>
      </x:c>
      <x:c r="C811" s="1407" t="inlineStr">
        <x:is>
          <x:t xml:space="preserve">F:=IFERROR(IF(COUNTA(F16:L16)&gt;COUNT(F16:L16),"INVALID_INPUT",IFERROR(IF(COUNT(F16:L16)=7,IF(AND(F16&gt;=-1,F16&lt;=1,G16&gt;=0,G16&lt;=1,H16&gt;=0,H16&lt;=1,I16&gt;=0.1,I16&lt;=1,J16&gt;0,K16=1,OR(L16=0,L16=1),OR(B16="A",B16="B"),OR(C16="U1",C16="U2",C16="U3",C16="U4",C16="U5",C16="U6",C16="U7"),OR(D16="D1",D16="D2",D16="D3",D16="D4",D16="D5",D16="D6",D16="D7")),F16*G16*H16*I16*K16*L16*M16,"INVALID_INPUT"),"UNKNOWN_INPUT"),"INVALID_INPUT")),"INVALID_INPUT")</x:t>
        </x:is>
      </x:c>
      <x:c r="D811" s="1407">
        <x:f>IFERROR(IF(_xlfn.ISFORMULA('Impact_Input'!V16),0,1),-1)</x:f>
        <x:v>0.0</x:v>
      </x:c>
    </x:row>
    <x:row r="812" ht="18" customHeight="1">
      <x:c r="A812" s="1407" t="str">
        <x:v>Impact_Input</x:v>
      </x:c>
      <x:c r="B812" s="1407" t="str">
        <x:v>M17</x:v>
      </x:c>
      <x:c r="C812" s="1407" t="inlineStr">
        <x:is>
          <x:t xml:space="preserve">F:=IFERROR(IF(COUNTA(F17:L17)&gt;COUNT(F17:L17),"INVALID_INPUT",IFERROR(IF(COUNT(F17:L17)=7,IF(AND(F17&gt;=-1,F17&lt;=1,G17&gt;=0,G17&lt;=1,H17&gt;=0,H17&lt;=1,I17&gt;=0.1,I17&lt;=1,J17&gt;0,K17=1,OR(L17=0,L17=1),OR(B17="A",B17="B"),OR(C17="U1",C17="U2",C17="U3",C17="U4",C17="U5",C17="U6",C17="U7"),OR(D17="D1",D17="D2",D17="D3",D17="D4",D17="D5",D17="D6",D17="D7")),MIN(1,LN(1+MAX(J17,CANON!$B$27))/LN(1+CANON!$B$25)),"INVALID_INPUT"),"UNKNOWN_INPUT"),"INVALID_INPUT")),"INVALID_INPUT")</x:t>
        </x:is>
      </x:c>
      <x:c r="D812" s="1407">
        <x:f>IFERROR(IF(_xlfn.ISFORMULA('Impact_Input'!M17),0,1),-1)</x:f>
        <x:v>0.0</x:v>
      </x:c>
    </x:row>
    <x:row r="813" ht="18" customHeight="1">
      <x:c r="A813" s="1407" t="str">
        <x:v>Impact_Input</x:v>
      </x:c>
      <x:c r="B813" s="1407" t="str">
        <x:v>N17</x:v>
      </x:c>
      <x:c r="C813" s="1407" t="inlineStr">
        <x:is>
          <x:t xml:space="preserve">F:=IFERROR(IF(COUNTA(F17:L17)&gt;COUNT(F17:L17),"INVALID_INPUT",IFERROR(IF(COUNT(F17:L17)=7,IF(AND(F17&gt;=-1,F17&lt;=1,G17&gt;=0,G17&lt;=1,H17&gt;=0,H17&lt;=1,I17&gt;=0.1,I17&lt;=1,J17&gt;0,K17=1,OR(L17=0,L17=1),OR(B17="A",B17="B"),OR(C17="U1",C17="U2",C17="U3",C17="U4",C17="U5",C17="U6",C17="U7"),OR(D17="D1",D17="D2",D17="D3",D17="D4",D17="D5",D17="D6",D17="D7")),F17*G17*H17*I17*K17*L17*M17,"INVALID_INPUT"),"UNKNOWN_INPUT"),"INVALID_INPUT")),"INVALID_INPUT")</x:t>
        </x:is>
      </x:c>
      <x:c r="D813" s="1407">
        <x:f>IFERROR(IF(_xlfn.ISFORMULA('Impact_Input'!N17),0,1),-1)</x:f>
        <x:v>0.0</x:v>
      </x:c>
    </x:row>
    <x:row r="814" ht="18" customHeight="1">
      <x:c r="A814" s="1407" t="str">
        <x:v>Impact_Input</x:v>
      </x:c>
      <x:c r="B814" s="1407" t="str">
        <x:v>U17</x:v>
      </x:c>
      <x:c r="C814" s="1407" t="inlineStr">
        <x:is>
          <x:t xml:space="preserve">F:=IFERROR(IF(COUNTA(F17:L17)&gt;COUNT(F17:L17),"INVALID_INPUT",IFERROR(IF(COUNT(F17:L17)=7,IF(AND(F17&gt;=-1,F17&lt;=1,G17&gt;=0,G17&lt;=1,H17&gt;=0,H17&lt;=1,I17&gt;=0.1,I17&lt;=1,J17&gt;0,K17=1,OR(L17=0,L17=1),OR(B17="A",B17="B"),OR(C17="U1",C17="U2",C17="U3",C17="U4",C17="U5",C17="U6",C17="U7"),OR(D17="D1",D17="D2",D17="D3",D17="D4",D17="D5",D17="D6",D17="D7")),F17*G17*H17*I17*K17*M17,"INVALID_INPUT"),"UNKNOWN_INPUT"),"INVALID_INPUT")),"INVALID_INPUT")</x:t>
        </x:is>
      </x:c>
      <x:c r="D814" s="1407">
        <x:f>IFERROR(IF(_xlfn.ISFORMULA('Impact_Input'!U17),0,1),-1)</x:f>
        <x:v>0.0</x:v>
      </x:c>
    </x:row>
    <x:row r="815" ht="18" customHeight="1">
      <x:c r="A815" s="1407" t="str">
        <x:v>Impact_Input</x:v>
      </x:c>
      <x:c r="B815" s="1407" t="str">
        <x:v>V17</x:v>
      </x:c>
      <x:c r="C815" s="1407" t="inlineStr">
        <x:is>
          <x:t xml:space="preserve">F:=IFERROR(IF(COUNTA(F17:L17)&gt;COUNT(F17:L17),"INVALID_INPUT",IFERROR(IF(COUNT(F17:L17)=7,IF(AND(F17&gt;=-1,F17&lt;=1,G17&gt;=0,G17&lt;=1,H17&gt;=0,H17&lt;=1,I17&gt;=0.1,I17&lt;=1,J17&gt;0,K17=1,OR(L17=0,L17=1),OR(B17="A",B17="B"),OR(C17="U1",C17="U2",C17="U3",C17="U4",C17="U5",C17="U6",C17="U7"),OR(D17="D1",D17="D2",D17="D3",D17="D4",D17="D5",D17="D6",D17="D7")),F17*G17*H17*I17*K17*L17*M17,"INVALID_INPUT"),"UNKNOWN_INPUT"),"INVALID_INPUT")),"INVALID_INPUT")</x:t>
        </x:is>
      </x:c>
      <x:c r="D815" s="1407">
        <x:f>IFERROR(IF(_xlfn.ISFORMULA('Impact_Input'!V17),0,1),-1)</x:f>
        <x:v>0.0</x:v>
      </x:c>
    </x:row>
    <x:row r="816" ht="18" customHeight="1">
      <x:c r="A816" s="1407" t="str">
        <x:v>Impact_Input</x:v>
      </x:c>
      <x:c r="B816" s="1407" t="str">
        <x:v>M18</x:v>
      </x:c>
      <x:c r="C816" s="1407" t="inlineStr">
        <x:is>
          <x:t xml:space="preserve">F:=IFERROR(IF(COUNTA(F18:L18)&gt;COUNT(F18:L18),"INVALID_INPUT",IFERROR(IF(COUNT(F18:L18)=7,IF(AND(F18&gt;=-1,F18&lt;=1,G18&gt;=0,G18&lt;=1,H18&gt;=0,H18&lt;=1,I18&gt;=0.1,I18&lt;=1,J18&gt;0,K18=1,OR(L18=0,L18=1),OR(B18="A",B18="B"),OR(C18="U1",C18="U2",C18="U3",C18="U4",C18="U5",C18="U6",C18="U7"),OR(D18="D1",D18="D2",D18="D3",D18="D4",D18="D5",D18="D6",D18="D7")),MIN(1,LN(1+MAX(J18,CANON!$B$27))/LN(1+CANON!$B$25)),"INVALID_INPUT"),"UNKNOWN_INPUT"),"INVALID_INPUT")),"INVALID_INPUT")</x:t>
        </x:is>
      </x:c>
      <x:c r="D816" s="1407">
        <x:f>IFERROR(IF(_xlfn.ISFORMULA('Impact_Input'!M18),0,1),-1)</x:f>
        <x:v>0.0</x:v>
      </x:c>
    </x:row>
    <x:row r="817" ht="18" customHeight="1">
      <x:c r="A817" s="1407" t="str">
        <x:v>Impact_Input</x:v>
      </x:c>
      <x:c r="B817" s="1407" t="str">
        <x:v>N18</x:v>
      </x:c>
      <x:c r="C817" s="1407" t="inlineStr">
        <x:is>
          <x:t xml:space="preserve">F:=IFERROR(IF(COUNTA(F18:L18)&gt;COUNT(F18:L18),"INVALID_INPUT",IFERROR(IF(COUNT(F18:L18)=7,IF(AND(F18&gt;=-1,F18&lt;=1,G18&gt;=0,G18&lt;=1,H18&gt;=0,H18&lt;=1,I18&gt;=0.1,I18&lt;=1,J18&gt;0,K18=1,OR(L18=0,L18=1),OR(B18="A",B18="B"),OR(C18="U1",C18="U2",C18="U3",C18="U4",C18="U5",C18="U6",C18="U7"),OR(D18="D1",D18="D2",D18="D3",D18="D4",D18="D5",D18="D6",D18="D7")),F18*G18*H18*I18*K18*L18*M18,"INVALID_INPUT"),"UNKNOWN_INPUT"),"INVALID_INPUT")),"INVALID_INPUT")</x:t>
        </x:is>
      </x:c>
      <x:c r="D817" s="1407">
        <x:f>IFERROR(IF(_xlfn.ISFORMULA('Impact_Input'!N18),0,1),-1)</x:f>
        <x:v>0.0</x:v>
      </x:c>
    </x:row>
    <x:row r="818" ht="18" customHeight="1">
      <x:c r="A818" s="1407" t="str">
        <x:v>Impact_Input</x:v>
      </x:c>
      <x:c r="B818" s="1407" t="str">
        <x:v>U18</x:v>
      </x:c>
      <x:c r="C818" s="1407" t="inlineStr">
        <x:is>
          <x:t xml:space="preserve">F:=IFERROR(IF(COUNTA(F18:L18)&gt;COUNT(F18:L18),"INVALID_INPUT",IFERROR(IF(COUNT(F18:L18)=7,IF(AND(F18&gt;=-1,F18&lt;=1,G18&gt;=0,G18&lt;=1,H18&gt;=0,H18&lt;=1,I18&gt;=0.1,I18&lt;=1,J18&gt;0,K18=1,OR(L18=0,L18=1),OR(B18="A",B18="B"),OR(C18="U1",C18="U2",C18="U3",C18="U4",C18="U5",C18="U6",C18="U7"),OR(D18="D1",D18="D2",D18="D3",D18="D4",D18="D5",D18="D6",D18="D7")),F18*G18*H18*I18*K18*M18,"INVALID_INPUT"),"UNKNOWN_INPUT"),"INVALID_INPUT")),"INVALID_INPUT")</x:t>
        </x:is>
      </x:c>
      <x:c r="D818" s="1407">
        <x:f>IFERROR(IF(_xlfn.ISFORMULA('Impact_Input'!U18),0,1),-1)</x:f>
        <x:v>0.0</x:v>
      </x:c>
    </x:row>
    <x:row r="819" ht="18" customHeight="1">
      <x:c r="A819" s="1407" t="str">
        <x:v>Impact_Input</x:v>
      </x:c>
      <x:c r="B819" s="1407" t="str">
        <x:v>V18</x:v>
      </x:c>
      <x:c r="C819" s="1407" t="inlineStr">
        <x:is>
          <x:t xml:space="preserve">F:=IFERROR(IF(COUNTA(F18:L18)&gt;COUNT(F18:L18),"INVALID_INPUT",IFERROR(IF(COUNT(F18:L18)=7,IF(AND(F18&gt;=-1,F18&lt;=1,G18&gt;=0,G18&lt;=1,H18&gt;=0,H18&lt;=1,I18&gt;=0.1,I18&lt;=1,J18&gt;0,K18=1,OR(L18=0,L18=1),OR(B18="A",B18="B"),OR(C18="U1",C18="U2",C18="U3",C18="U4",C18="U5",C18="U6",C18="U7"),OR(D18="D1",D18="D2",D18="D3",D18="D4",D18="D5",D18="D6",D18="D7")),F18*G18*H18*I18*K18*L18*M18,"INVALID_INPUT"),"UNKNOWN_INPUT"),"INVALID_INPUT")),"INVALID_INPUT")</x:t>
        </x:is>
      </x:c>
      <x:c r="D819" s="1407">
        <x:f>IFERROR(IF(_xlfn.ISFORMULA('Impact_Input'!V18),0,1),-1)</x:f>
        <x:v>0.0</x:v>
      </x:c>
    </x:row>
    <x:row r="820" ht="18" customHeight="1">
      <x:c r="A820" s="1407" t="str">
        <x:v>Impact_Input</x:v>
      </x:c>
      <x:c r="B820" s="1407" t="str">
        <x:v>M19</x:v>
      </x:c>
      <x:c r="C820" s="1407" t="inlineStr">
        <x:is>
          <x:t xml:space="preserve">F:=IFERROR(IF(COUNTA(F19:L19)&gt;COUNT(F19:L19),"INVALID_INPUT",IFERROR(IF(COUNT(F19:L19)=7,IF(AND(F19&gt;=-1,F19&lt;=1,G19&gt;=0,G19&lt;=1,H19&gt;=0,H19&lt;=1,I19&gt;=0.1,I19&lt;=1,J19&gt;0,K19=1,OR(L19=0,L19=1),OR(B19="A",B19="B"),OR(C19="U1",C19="U2",C19="U3",C19="U4",C19="U5",C19="U6",C19="U7"),OR(D19="D1",D19="D2",D19="D3",D19="D4",D19="D5",D19="D6",D19="D7")),MIN(1,LN(1+MAX(J19,CANON!$B$27))/LN(1+CANON!$B$25)),"INVALID_INPUT"),"UNKNOWN_INPUT"),"INVALID_INPUT")),"INVALID_INPUT")</x:t>
        </x:is>
      </x:c>
      <x:c r="D820" s="1407">
        <x:f>IFERROR(IF(_xlfn.ISFORMULA('Impact_Input'!M19),0,1),-1)</x:f>
        <x:v>0.0</x:v>
      </x:c>
    </x:row>
    <x:row r="821" ht="18" customHeight="1">
      <x:c r="A821" s="1407" t="str">
        <x:v>Impact_Input</x:v>
      </x:c>
      <x:c r="B821" s="1407" t="str">
        <x:v>N19</x:v>
      </x:c>
      <x:c r="C821" s="1407" t="inlineStr">
        <x:is>
          <x:t xml:space="preserve">F:=IFERROR(IF(COUNTA(F19:L19)&gt;COUNT(F19:L19),"INVALID_INPUT",IFERROR(IF(COUNT(F19:L19)=7,IF(AND(F19&gt;=-1,F19&lt;=1,G19&gt;=0,G19&lt;=1,H19&gt;=0,H19&lt;=1,I19&gt;=0.1,I19&lt;=1,J19&gt;0,K19=1,OR(L19=0,L19=1),OR(B19="A",B19="B"),OR(C19="U1",C19="U2",C19="U3",C19="U4",C19="U5",C19="U6",C19="U7"),OR(D19="D1",D19="D2",D19="D3",D19="D4",D19="D5",D19="D6",D19="D7")),F19*G19*H19*I19*K19*L19*M19,"INVALID_INPUT"),"UNKNOWN_INPUT"),"INVALID_INPUT")),"INVALID_INPUT")</x:t>
        </x:is>
      </x:c>
      <x:c r="D821" s="1407">
        <x:f>IFERROR(IF(_xlfn.ISFORMULA('Impact_Input'!N19),0,1),-1)</x:f>
        <x:v>0.0</x:v>
      </x:c>
    </x:row>
    <x:row r="822" ht="18" customHeight="1">
      <x:c r="A822" s="1407" t="str">
        <x:v>Impact_Input</x:v>
      </x:c>
      <x:c r="B822" s="1407" t="str">
        <x:v>U19</x:v>
      </x:c>
      <x:c r="C822" s="1407" t="inlineStr">
        <x:is>
          <x:t xml:space="preserve">F:=IFERROR(IF(COUNTA(F19:L19)&gt;COUNT(F19:L19),"INVALID_INPUT",IFERROR(IF(COUNT(F19:L19)=7,IF(AND(F19&gt;=-1,F19&lt;=1,G19&gt;=0,G19&lt;=1,H19&gt;=0,H19&lt;=1,I19&gt;=0.1,I19&lt;=1,J19&gt;0,K19=1,OR(L19=0,L19=1),OR(B19="A",B19="B"),OR(C19="U1",C19="U2",C19="U3",C19="U4",C19="U5",C19="U6",C19="U7"),OR(D19="D1",D19="D2",D19="D3",D19="D4",D19="D5",D19="D6",D19="D7")),F19*G19*H19*I19*K19*M19,"INVALID_INPUT"),"UNKNOWN_INPUT"),"INVALID_INPUT")),"INVALID_INPUT")</x:t>
        </x:is>
      </x:c>
      <x:c r="D822" s="1407">
        <x:f>IFERROR(IF(_xlfn.ISFORMULA('Impact_Input'!U19),0,1),-1)</x:f>
        <x:v>0.0</x:v>
      </x:c>
    </x:row>
    <x:row r="823" ht="18" customHeight="1">
      <x:c r="A823" s="1407" t="str">
        <x:v>Impact_Input</x:v>
      </x:c>
      <x:c r="B823" s="1407" t="str">
        <x:v>V19</x:v>
      </x:c>
      <x:c r="C823" s="1407" t="inlineStr">
        <x:is>
          <x:t xml:space="preserve">F:=IFERROR(IF(COUNTA(F19:L19)&gt;COUNT(F19:L19),"INVALID_INPUT",IFERROR(IF(COUNT(F19:L19)=7,IF(AND(F19&gt;=-1,F19&lt;=1,G19&gt;=0,G19&lt;=1,H19&gt;=0,H19&lt;=1,I19&gt;=0.1,I19&lt;=1,J19&gt;0,K19=1,OR(L19=0,L19=1),OR(B19="A",B19="B"),OR(C19="U1",C19="U2",C19="U3",C19="U4",C19="U5",C19="U6",C19="U7"),OR(D19="D1",D19="D2",D19="D3",D19="D4",D19="D5",D19="D6",D19="D7")),F19*G19*H19*I19*K19*L19*M19,"INVALID_INPUT"),"UNKNOWN_INPUT"),"INVALID_INPUT")),"INVALID_INPUT")</x:t>
        </x:is>
      </x:c>
      <x:c r="D823" s="1407">
        <x:f>IFERROR(IF(_xlfn.ISFORMULA('Impact_Input'!V19),0,1),-1)</x:f>
        <x:v>0.0</x:v>
      </x:c>
    </x:row>
    <x:row r="824" ht="18" customHeight="1">
      <x:c r="A824" s="1407" t="str">
        <x:v>Impact_Input</x:v>
      </x:c>
      <x:c r="B824" s="1407" t="str">
        <x:v>M20</x:v>
      </x:c>
      <x:c r="C824" s="1407" t="inlineStr">
        <x:is>
          <x:t xml:space="preserve">F:=IFERROR(IF(COUNTA(F20:L20)&gt;COUNT(F20:L20),"INVALID_INPUT",IFERROR(IF(COUNT(F20:L20)=7,IF(AND(F20&gt;=-1,F20&lt;=1,G20&gt;=0,G20&lt;=1,H20&gt;=0,H20&lt;=1,I20&gt;=0.1,I20&lt;=1,J20&gt;0,K20=1,OR(L20=0,L20=1),OR(B20="A",B20="B"),OR(C20="U1",C20="U2",C20="U3",C20="U4",C20="U5",C20="U6",C20="U7"),OR(D20="D1",D20="D2",D20="D3",D20="D4",D20="D5",D20="D6",D20="D7")),MIN(1,LN(1+MAX(J20,CANON!$B$27))/LN(1+CANON!$B$25)),"INVALID_INPUT"),"UNKNOWN_INPUT"),"INVALID_INPUT")),"INVALID_INPUT")</x:t>
        </x:is>
      </x:c>
      <x:c r="D824" s="1407">
        <x:f>IFERROR(IF(_xlfn.ISFORMULA('Impact_Input'!M20),0,1),-1)</x:f>
        <x:v>0.0</x:v>
      </x:c>
    </x:row>
    <x:row r="825" ht="18" customHeight="1">
      <x:c r="A825" s="1407" t="str">
        <x:v>Impact_Input</x:v>
      </x:c>
      <x:c r="B825" s="1407" t="str">
        <x:v>N20</x:v>
      </x:c>
      <x:c r="C825" s="1407" t="inlineStr">
        <x:is>
          <x:t xml:space="preserve">F:=IFERROR(IF(COUNTA(F20:L20)&gt;COUNT(F20:L20),"INVALID_INPUT",IFERROR(IF(COUNT(F20:L20)=7,IF(AND(F20&gt;=-1,F20&lt;=1,G20&gt;=0,G20&lt;=1,H20&gt;=0,H20&lt;=1,I20&gt;=0.1,I20&lt;=1,J20&gt;0,K20=1,OR(L20=0,L20=1),OR(B20="A",B20="B"),OR(C20="U1",C20="U2",C20="U3",C20="U4",C20="U5",C20="U6",C20="U7"),OR(D20="D1",D20="D2",D20="D3",D20="D4",D20="D5",D20="D6",D20="D7")),F20*G20*H20*I20*K20*L20*M20,"INVALID_INPUT"),"UNKNOWN_INPUT"),"INVALID_INPUT")),"INVALID_INPUT")</x:t>
        </x:is>
      </x:c>
      <x:c r="D825" s="1407">
        <x:f>IFERROR(IF(_xlfn.ISFORMULA('Impact_Input'!N20),0,1),-1)</x:f>
        <x:v>0.0</x:v>
      </x:c>
    </x:row>
    <x:row r="826" ht="18" customHeight="1">
      <x:c r="A826" s="1407" t="str">
        <x:v>Impact_Input</x:v>
      </x:c>
      <x:c r="B826" s="1407" t="str">
        <x:v>U20</x:v>
      </x:c>
      <x:c r="C826" s="1407" t="inlineStr">
        <x:is>
          <x:t xml:space="preserve">F:=IFERROR(IF(COUNTA(F20:L20)&gt;COUNT(F20:L20),"INVALID_INPUT",IFERROR(IF(COUNT(F20:L20)=7,IF(AND(F20&gt;=-1,F20&lt;=1,G20&gt;=0,G20&lt;=1,H20&gt;=0,H20&lt;=1,I20&gt;=0.1,I20&lt;=1,J20&gt;0,K20=1,OR(L20=0,L20=1),OR(B20="A",B20="B"),OR(C20="U1",C20="U2",C20="U3",C20="U4",C20="U5",C20="U6",C20="U7"),OR(D20="D1",D20="D2",D20="D3",D20="D4",D20="D5",D20="D6",D20="D7")),F20*G20*H20*I20*K20*M20,"INVALID_INPUT"),"UNKNOWN_INPUT"),"INVALID_INPUT")),"INVALID_INPUT")</x:t>
        </x:is>
      </x:c>
      <x:c r="D826" s="1407">
        <x:f>IFERROR(IF(_xlfn.ISFORMULA('Impact_Input'!U20),0,1),-1)</x:f>
        <x:v>0.0</x:v>
      </x:c>
    </x:row>
    <x:row r="827" ht="18" customHeight="1">
      <x:c r="A827" s="1407" t="str">
        <x:v>Impact_Input</x:v>
      </x:c>
      <x:c r="B827" s="1407" t="str">
        <x:v>V20</x:v>
      </x:c>
      <x:c r="C827" s="1407" t="inlineStr">
        <x:is>
          <x:t xml:space="preserve">F:=IFERROR(IF(COUNTA(F20:L20)&gt;COUNT(F20:L20),"INVALID_INPUT",IFERROR(IF(COUNT(F20:L20)=7,IF(AND(F20&gt;=-1,F20&lt;=1,G20&gt;=0,G20&lt;=1,H20&gt;=0,H20&lt;=1,I20&gt;=0.1,I20&lt;=1,J20&gt;0,K20=1,OR(L20=0,L20=1),OR(B20="A",B20="B"),OR(C20="U1",C20="U2",C20="U3",C20="U4",C20="U5",C20="U6",C20="U7"),OR(D20="D1",D20="D2",D20="D3",D20="D4",D20="D5",D20="D6",D20="D7")),F20*G20*H20*I20*K20*L20*M20,"INVALID_INPUT"),"UNKNOWN_INPUT"),"INVALID_INPUT")),"INVALID_INPUT")</x:t>
        </x:is>
      </x:c>
      <x:c r="D827" s="1407">
        <x:f>IFERROR(IF(_xlfn.ISFORMULA('Impact_Input'!V20),0,1),-1)</x:f>
        <x:v>0.0</x:v>
      </x:c>
    </x:row>
    <x:row r="828" ht="18" customHeight="1">
      <x:c r="A828" s="1407" t="str">
        <x:v>I_prop</x:v>
      </x:c>
      <x:c r="B828" s="1407" t="str">
        <x:v>B7</x:v>
      </x:c>
      <x:c r="C828" s="1407" t="inlineStr">
        <x:is>
          <x:t>F:=IF(COUNTIFS(Impact_Input!$B$7:$B$20,"A",Impact_Input!$C$7:$C$20,$A7,Impact_Input!$D$7:$D$20,B$6,Impact_Input!$N$7:$N$20,"INVALID_INPUT")&gt;0,"INVALID_INPUT",IF(COUNTIFS(Impact_Input!$B$7:$B$20,"A",Impact_Input!$C$7:$C$20,$A7,Impact_Input!$D$7:$D$20,B$6,Impact_Input!$N$7:$N$20,"UNKNOWN_INPUT")&gt;0,"UNKNOWN_IMPACT",TANH(Parameters!$B$24*SUMIFS(Impact_Input!$N:$N,Impact_Input!$B:$B,"A",Impact_Input!$C:$C,$A7,Impact_Input!$D:$D,B$6))))</x:t>
        </x:is>
      </x:c>
      <x:c r="D828" s="1407">
        <x:f>IFERROR(IF(_xlfn.ISFORMULA('I_prop'!B7),0,1),-1)</x:f>
        <x:v>0.0</x:v>
      </x:c>
    </x:row>
    <x:row r="829" ht="18" customHeight="1">
      <x:c r="A829" s="1407" t="str">
        <x:v>I_prop</x:v>
      </x:c>
      <x:c r="B829" s="1407" t="str">
        <x:v>C7</x:v>
      </x:c>
      <x:c r="C829" s="1407" t="inlineStr">
        <x:is>
          <x:t>F:=IF(COUNTIFS(Impact_Input!$B$7:$B$20,"A",Impact_Input!$C$7:$C$20,$A7,Impact_Input!$D$7:$D$20,C$6,Impact_Input!$N$7:$N$20,"INVALID_INPUT")&gt;0,"INVALID_INPUT",IF(COUNTIFS(Impact_Input!$B$7:$B$20,"A",Impact_Input!$C$7:$C$20,$A7,Impact_Input!$D$7:$D$20,C$6,Impact_Input!$N$7:$N$20,"UNKNOWN_INPUT")&gt;0,"UNKNOWN_IMPACT",TANH(Parameters!$B$24*SUMIFS(Impact_Input!$N:$N,Impact_Input!$B:$B,"A",Impact_Input!$C:$C,$A7,Impact_Input!$D:$D,C$6))))</x:t>
        </x:is>
      </x:c>
      <x:c r="D829" s="1407">
        <x:f>IFERROR(IF(_xlfn.ISFORMULA('I_prop'!C7),0,1),-1)</x:f>
        <x:v>0.0</x:v>
      </x:c>
    </x:row>
    <x:row r="830" ht="18" customHeight="1">
      <x:c r="A830" s="1407" t="str">
        <x:v>I_prop</x:v>
      </x:c>
      <x:c r="B830" s="1407" t="str">
        <x:v>D7</x:v>
      </x:c>
      <x:c r="C830" s="1407" t="inlineStr">
        <x:is>
          <x:t>F:=IF(COUNTIFS(Impact_Input!$B$7:$B$20,"A",Impact_Input!$C$7:$C$20,$A7,Impact_Input!$D$7:$D$20,D$6,Impact_Input!$N$7:$N$20,"INVALID_INPUT")&gt;0,"INVALID_INPUT",IF(COUNTIFS(Impact_Input!$B$7:$B$20,"A",Impact_Input!$C$7:$C$20,$A7,Impact_Input!$D$7:$D$20,D$6,Impact_Input!$N$7:$N$20,"UNKNOWN_INPUT")&gt;0,"UNKNOWN_IMPACT",TANH(Parameters!$B$24*SUMIFS(Impact_Input!$N:$N,Impact_Input!$B:$B,"A",Impact_Input!$C:$C,$A7,Impact_Input!$D:$D,D$6))))</x:t>
        </x:is>
      </x:c>
      <x:c r="D830" s="1407">
        <x:f>IFERROR(IF(_xlfn.ISFORMULA('I_prop'!D7),0,1),-1)</x:f>
        <x:v>0.0</x:v>
      </x:c>
    </x:row>
    <x:row r="831" ht="18" customHeight="1">
      <x:c r="A831" s="1407" t="str">
        <x:v>I_prop</x:v>
      </x:c>
      <x:c r="B831" s="1407" t="str">
        <x:v>E7</x:v>
      </x:c>
      <x:c r="C831" s="1407" t="inlineStr">
        <x:is>
          <x:t>F:=IF(COUNTIFS(Impact_Input!$B$7:$B$20,"A",Impact_Input!$C$7:$C$20,$A7,Impact_Input!$D$7:$D$20,E$6,Impact_Input!$N$7:$N$20,"INVALID_INPUT")&gt;0,"INVALID_INPUT",IF(COUNTIFS(Impact_Input!$B$7:$B$20,"A",Impact_Input!$C$7:$C$20,$A7,Impact_Input!$D$7:$D$20,E$6,Impact_Input!$N$7:$N$20,"UNKNOWN_INPUT")&gt;0,"UNKNOWN_IMPACT",TANH(Parameters!$B$24*SUMIFS(Impact_Input!$N:$N,Impact_Input!$B:$B,"A",Impact_Input!$C:$C,$A7,Impact_Input!$D:$D,E$6))))</x:t>
        </x:is>
      </x:c>
      <x:c r="D831" s="1407">
        <x:f>IFERROR(IF(_xlfn.ISFORMULA('I_prop'!E7),0,1),-1)</x:f>
        <x:v>0.0</x:v>
      </x:c>
    </x:row>
    <x:row r="832" ht="18" customHeight="1">
      <x:c r="A832" s="1407" t="str">
        <x:v>I_prop</x:v>
      </x:c>
      <x:c r="B832" s="1407" t="str">
        <x:v>F7</x:v>
      </x:c>
      <x:c r="C832" s="1407" t="inlineStr">
        <x:is>
          <x:t>F:=IF(COUNTIFS(Impact_Input!$B$7:$B$20,"A",Impact_Input!$C$7:$C$20,$A7,Impact_Input!$D$7:$D$20,F$6,Impact_Input!$N$7:$N$20,"INVALID_INPUT")&gt;0,"INVALID_INPUT",IF(COUNTIFS(Impact_Input!$B$7:$B$20,"A",Impact_Input!$C$7:$C$20,$A7,Impact_Input!$D$7:$D$20,F$6,Impact_Input!$N$7:$N$20,"UNKNOWN_INPUT")&gt;0,"UNKNOWN_IMPACT",TANH(Parameters!$B$24*SUMIFS(Impact_Input!$N:$N,Impact_Input!$B:$B,"A",Impact_Input!$C:$C,$A7,Impact_Input!$D:$D,F$6))))</x:t>
        </x:is>
      </x:c>
      <x:c r="D832" s="1407">
        <x:f>IFERROR(IF(_xlfn.ISFORMULA('I_prop'!F7),0,1),-1)</x:f>
        <x:v>0.0</x:v>
      </x:c>
    </x:row>
    <x:row r="833" ht="18" customHeight="1">
      <x:c r="A833" s="1407" t="str">
        <x:v>I_prop</x:v>
      </x:c>
      <x:c r="B833" s="1407" t="str">
        <x:v>G7</x:v>
      </x:c>
      <x:c r="C833" s="1407" t="inlineStr">
        <x:is>
          <x:t>F:=IF(COUNTIFS(Impact_Input!$B$7:$B$20,"A",Impact_Input!$C$7:$C$20,$A7,Impact_Input!$D$7:$D$20,G$6,Impact_Input!$N$7:$N$20,"INVALID_INPUT")&gt;0,"INVALID_INPUT",IF(COUNTIFS(Impact_Input!$B$7:$B$20,"A",Impact_Input!$C$7:$C$20,$A7,Impact_Input!$D$7:$D$20,G$6,Impact_Input!$N$7:$N$20,"UNKNOWN_INPUT")&gt;0,"UNKNOWN_IMPACT",TANH(Parameters!$B$24*SUMIFS(Impact_Input!$N:$N,Impact_Input!$B:$B,"A",Impact_Input!$C:$C,$A7,Impact_Input!$D:$D,G$6))))</x:t>
        </x:is>
      </x:c>
      <x:c r="D833" s="1407">
        <x:f>IFERROR(IF(_xlfn.ISFORMULA('I_prop'!G7),0,1),-1)</x:f>
        <x:v>0.0</x:v>
      </x:c>
    </x:row>
    <x:row r="834" ht="18" customHeight="1">
      <x:c r="A834" s="1407" t="str">
        <x:v>I_prop</x:v>
      </x:c>
      <x:c r="B834" s="1407" t="str">
        <x:v>H7</x:v>
      </x:c>
      <x:c r="C834" s="1407" t="inlineStr">
        <x:is>
          <x:t>F:=IF(COUNTIFS(Impact_Input!$B$7:$B$20,"A",Impact_Input!$C$7:$C$20,$A7,Impact_Input!$D$7:$D$20,H$6,Impact_Input!$N$7:$N$20,"INVALID_INPUT")&gt;0,"INVALID_INPUT",IF(COUNTIFS(Impact_Input!$B$7:$B$20,"A",Impact_Input!$C$7:$C$20,$A7,Impact_Input!$D$7:$D$20,H$6,Impact_Input!$N$7:$N$20,"UNKNOWN_INPUT")&gt;0,"UNKNOWN_IMPACT",TANH(Parameters!$B$24*SUMIFS(Impact_Input!$N:$N,Impact_Input!$B:$B,"A",Impact_Input!$C:$C,$A7,Impact_Input!$D:$D,H$6))))</x:t>
        </x:is>
      </x:c>
      <x:c r="D834" s="1407">
        <x:f>IFERROR(IF(_xlfn.ISFORMULA('I_prop'!H7),0,1),-1)</x:f>
        <x:v>0.0</x:v>
      </x:c>
    </x:row>
    <x:row r="835" ht="18" customHeight="1">
      <x:c r="A835" s="1407" t="str">
        <x:v>I_prop</x:v>
      </x:c>
      <x:c r="B835" s="1407" t="str">
        <x:v>B8</x:v>
      </x:c>
      <x:c r="C835" s="1407" t="inlineStr">
        <x:is>
          <x:t>F:=IF(COUNTIFS(Impact_Input!$B$7:$B$20,"A",Impact_Input!$C$7:$C$20,$A8,Impact_Input!$D$7:$D$20,B$6,Impact_Input!$N$7:$N$20,"INVALID_INPUT")&gt;0,"INVALID_INPUT",IF(COUNTIFS(Impact_Input!$B$7:$B$20,"A",Impact_Input!$C$7:$C$20,$A8,Impact_Input!$D$7:$D$20,B$6,Impact_Input!$N$7:$N$20,"UNKNOWN_INPUT")&gt;0,"UNKNOWN_IMPACT",TANH(Parameters!$B$24*SUMIFS(Impact_Input!$N:$N,Impact_Input!$B:$B,"A",Impact_Input!$C:$C,$A8,Impact_Input!$D:$D,B$6))))</x:t>
        </x:is>
      </x:c>
      <x:c r="D835" s="1407">
        <x:f>IFERROR(IF(_xlfn.ISFORMULA('I_prop'!B8),0,1),-1)</x:f>
        <x:v>0.0</x:v>
      </x:c>
    </x:row>
    <x:row r="836" ht="18" customHeight="1">
      <x:c r="A836" s="1407" t="str">
        <x:v>I_prop</x:v>
      </x:c>
      <x:c r="B836" s="1407" t="str">
        <x:v>C8</x:v>
      </x:c>
      <x:c r="C836" s="1407" t="inlineStr">
        <x:is>
          <x:t>F:=IF(COUNTIFS(Impact_Input!$B$7:$B$20,"A",Impact_Input!$C$7:$C$20,$A8,Impact_Input!$D$7:$D$20,C$6,Impact_Input!$N$7:$N$20,"INVALID_INPUT")&gt;0,"INVALID_INPUT",IF(COUNTIFS(Impact_Input!$B$7:$B$20,"A",Impact_Input!$C$7:$C$20,$A8,Impact_Input!$D$7:$D$20,C$6,Impact_Input!$N$7:$N$20,"UNKNOWN_INPUT")&gt;0,"UNKNOWN_IMPACT",TANH(Parameters!$B$24*SUMIFS(Impact_Input!$N:$N,Impact_Input!$B:$B,"A",Impact_Input!$C:$C,$A8,Impact_Input!$D:$D,C$6))))</x:t>
        </x:is>
      </x:c>
      <x:c r="D836" s="1407">
        <x:f>IFERROR(IF(_xlfn.ISFORMULA('I_prop'!C8),0,1),-1)</x:f>
        <x:v>0.0</x:v>
      </x:c>
    </x:row>
    <x:row r="837" ht="18" customHeight="1">
      <x:c r="A837" s="1407" t="str">
        <x:v>I_prop</x:v>
      </x:c>
      <x:c r="B837" s="1407" t="str">
        <x:v>D8</x:v>
      </x:c>
      <x:c r="C837" s="1407" t="inlineStr">
        <x:is>
          <x:t>F:=IF(COUNTIFS(Impact_Input!$B$7:$B$20,"A",Impact_Input!$C$7:$C$20,$A8,Impact_Input!$D$7:$D$20,D$6,Impact_Input!$N$7:$N$20,"INVALID_INPUT")&gt;0,"INVALID_INPUT",IF(COUNTIFS(Impact_Input!$B$7:$B$20,"A",Impact_Input!$C$7:$C$20,$A8,Impact_Input!$D$7:$D$20,D$6,Impact_Input!$N$7:$N$20,"UNKNOWN_INPUT")&gt;0,"UNKNOWN_IMPACT",TANH(Parameters!$B$24*SUMIFS(Impact_Input!$N:$N,Impact_Input!$B:$B,"A",Impact_Input!$C:$C,$A8,Impact_Input!$D:$D,D$6))))</x:t>
        </x:is>
      </x:c>
      <x:c r="D837" s="1407">
        <x:f>IFERROR(IF(_xlfn.ISFORMULA('I_prop'!D8),0,1),-1)</x:f>
        <x:v>0.0</x:v>
      </x:c>
    </x:row>
    <x:row r="838" ht="18" customHeight="1">
      <x:c r="A838" s="1407" t="str">
        <x:v>I_prop</x:v>
      </x:c>
      <x:c r="B838" s="1407" t="str">
        <x:v>E8</x:v>
      </x:c>
      <x:c r="C838" s="1407" t="inlineStr">
        <x:is>
          <x:t>F:=IF(COUNTIFS(Impact_Input!$B$7:$B$20,"A",Impact_Input!$C$7:$C$20,$A8,Impact_Input!$D$7:$D$20,E$6,Impact_Input!$N$7:$N$20,"INVALID_INPUT")&gt;0,"INVALID_INPUT",IF(COUNTIFS(Impact_Input!$B$7:$B$20,"A",Impact_Input!$C$7:$C$20,$A8,Impact_Input!$D$7:$D$20,E$6,Impact_Input!$N$7:$N$20,"UNKNOWN_INPUT")&gt;0,"UNKNOWN_IMPACT",TANH(Parameters!$B$24*SUMIFS(Impact_Input!$N:$N,Impact_Input!$B:$B,"A",Impact_Input!$C:$C,$A8,Impact_Input!$D:$D,E$6))))</x:t>
        </x:is>
      </x:c>
      <x:c r="D838" s="1407">
        <x:f>IFERROR(IF(_xlfn.ISFORMULA('I_prop'!E8),0,1),-1)</x:f>
        <x:v>0.0</x:v>
      </x:c>
    </x:row>
    <x:row r="839" ht="18" customHeight="1">
      <x:c r="A839" s="1407" t="str">
        <x:v>I_prop</x:v>
      </x:c>
      <x:c r="B839" s="1407" t="str">
        <x:v>F8</x:v>
      </x:c>
      <x:c r="C839" s="1407" t="inlineStr">
        <x:is>
          <x:t>F:=IF(COUNTIFS(Impact_Input!$B$7:$B$20,"A",Impact_Input!$C$7:$C$20,$A8,Impact_Input!$D$7:$D$20,F$6,Impact_Input!$N$7:$N$20,"INVALID_INPUT")&gt;0,"INVALID_INPUT",IF(COUNTIFS(Impact_Input!$B$7:$B$20,"A",Impact_Input!$C$7:$C$20,$A8,Impact_Input!$D$7:$D$20,F$6,Impact_Input!$N$7:$N$20,"UNKNOWN_INPUT")&gt;0,"UNKNOWN_IMPACT",TANH(Parameters!$B$24*SUMIFS(Impact_Input!$N:$N,Impact_Input!$B:$B,"A",Impact_Input!$C:$C,$A8,Impact_Input!$D:$D,F$6))))</x:t>
        </x:is>
      </x:c>
      <x:c r="D839" s="1407">
        <x:f>IFERROR(IF(_xlfn.ISFORMULA('I_prop'!F8),0,1),-1)</x:f>
        <x:v>0.0</x:v>
      </x:c>
    </x:row>
    <x:row r="840" ht="18" customHeight="1">
      <x:c r="A840" s="1407" t="str">
        <x:v>I_prop</x:v>
      </x:c>
      <x:c r="B840" s="1407" t="str">
        <x:v>G8</x:v>
      </x:c>
      <x:c r="C840" s="1407" t="inlineStr">
        <x:is>
          <x:t>F:=IF(COUNTIFS(Impact_Input!$B$7:$B$20,"A",Impact_Input!$C$7:$C$20,$A8,Impact_Input!$D$7:$D$20,G$6,Impact_Input!$N$7:$N$20,"INVALID_INPUT")&gt;0,"INVALID_INPUT",IF(COUNTIFS(Impact_Input!$B$7:$B$20,"A",Impact_Input!$C$7:$C$20,$A8,Impact_Input!$D$7:$D$20,G$6,Impact_Input!$N$7:$N$20,"UNKNOWN_INPUT")&gt;0,"UNKNOWN_IMPACT",TANH(Parameters!$B$24*SUMIFS(Impact_Input!$N:$N,Impact_Input!$B:$B,"A",Impact_Input!$C:$C,$A8,Impact_Input!$D:$D,G$6))))</x:t>
        </x:is>
      </x:c>
      <x:c r="D840" s="1407">
        <x:f>IFERROR(IF(_xlfn.ISFORMULA('I_prop'!G8),0,1),-1)</x:f>
        <x:v>0.0</x:v>
      </x:c>
    </x:row>
    <x:row r="841" ht="18" customHeight="1">
      <x:c r="A841" s="1407" t="str">
        <x:v>I_prop</x:v>
      </x:c>
      <x:c r="B841" s="1407" t="str">
        <x:v>H8</x:v>
      </x:c>
      <x:c r="C841" s="1407" t="inlineStr">
        <x:is>
          <x:t>F:=IF(COUNTIFS(Impact_Input!$B$7:$B$20,"A",Impact_Input!$C$7:$C$20,$A8,Impact_Input!$D$7:$D$20,H$6,Impact_Input!$N$7:$N$20,"INVALID_INPUT")&gt;0,"INVALID_INPUT",IF(COUNTIFS(Impact_Input!$B$7:$B$20,"A",Impact_Input!$C$7:$C$20,$A8,Impact_Input!$D$7:$D$20,H$6,Impact_Input!$N$7:$N$20,"UNKNOWN_INPUT")&gt;0,"UNKNOWN_IMPACT",TANH(Parameters!$B$24*SUMIFS(Impact_Input!$N:$N,Impact_Input!$B:$B,"A",Impact_Input!$C:$C,$A8,Impact_Input!$D:$D,H$6))))</x:t>
        </x:is>
      </x:c>
      <x:c r="D841" s="1407">
        <x:f>IFERROR(IF(_xlfn.ISFORMULA('I_prop'!H8),0,1),-1)</x:f>
        <x:v>0.0</x:v>
      </x:c>
    </x:row>
    <x:row r="842" ht="18" customHeight="1">
      <x:c r="A842" s="1407" t="str">
        <x:v>I_prop</x:v>
      </x:c>
      <x:c r="B842" s="1407" t="str">
        <x:v>B9</x:v>
      </x:c>
      <x:c r="C842" s="1407" t="inlineStr">
        <x:is>
          <x:t>F:=IF(COUNTIFS(Impact_Input!$B$7:$B$20,"A",Impact_Input!$C$7:$C$20,$A9,Impact_Input!$D$7:$D$20,B$6,Impact_Input!$N$7:$N$20,"INVALID_INPUT")&gt;0,"INVALID_INPUT",IF(COUNTIFS(Impact_Input!$B$7:$B$20,"A",Impact_Input!$C$7:$C$20,$A9,Impact_Input!$D$7:$D$20,B$6,Impact_Input!$N$7:$N$20,"UNKNOWN_INPUT")&gt;0,"UNKNOWN_IMPACT",TANH(Parameters!$B$24*SUMIFS(Impact_Input!$N:$N,Impact_Input!$B:$B,"A",Impact_Input!$C:$C,$A9,Impact_Input!$D:$D,B$6))))</x:t>
        </x:is>
      </x:c>
      <x:c r="D842" s="1407">
        <x:f>IFERROR(IF(_xlfn.ISFORMULA('I_prop'!B9),0,1),-1)</x:f>
        <x:v>0.0</x:v>
      </x:c>
    </x:row>
    <x:row r="843" ht="18" customHeight="1">
      <x:c r="A843" s="1407" t="str">
        <x:v>I_prop</x:v>
      </x:c>
      <x:c r="B843" s="1407" t="str">
        <x:v>C9</x:v>
      </x:c>
      <x:c r="C843" s="1407" t="inlineStr">
        <x:is>
          <x:t>F:=IF(COUNTIFS(Impact_Input!$B$7:$B$20,"A",Impact_Input!$C$7:$C$20,$A9,Impact_Input!$D$7:$D$20,C$6,Impact_Input!$N$7:$N$20,"INVALID_INPUT")&gt;0,"INVALID_INPUT",IF(COUNTIFS(Impact_Input!$B$7:$B$20,"A",Impact_Input!$C$7:$C$20,$A9,Impact_Input!$D$7:$D$20,C$6,Impact_Input!$N$7:$N$20,"UNKNOWN_INPUT")&gt;0,"UNKNOWN_IMPACT",TANH(Parameters!$B$24*SUMIFS(Impact_Input!$N:$N,Impact_Input!$B:$B,"A",Impact_Input!$C:$C,$A9,Impact_Input!$D:$D,C$6))))</x:t>
        </x:is>
      </x:c>
      <x:c r="D843" s="1407">
        <x:f>IFERROR(IF(_xlfn.ISFORMULA('I_prop'!C9),0,1),-1)</x:f>
        <x:v>0.0</x:v>
      </x:c>
    </x:row>
    <x:row r="844" ht="18" customHeight="1">
      <x:c r="A844" s="1407" t="str">
        <x:v>I_prop</x:v>
      </x:c>
      <x:c r="B844" s="1407" t="str">
        <x:v>D9</x:v>
      </x:c>
      <x:c r="C844" s="1407" t="inlineStr">
        <x:is>
          <x:t>F:=IF(COUNTIFS(Impact_Input!$B$7:$B$20,"A",Impact_Input!$C$7:$C$20,$A9,Impact_Input!$D$7:$D$20,D$6,Impact_Input!$N$7:$N$20,"INVALID_INPUT")&gt;0,"INVALID_INPUT",IF(COUNTIFS(Impact_Input!$B$7:$B$20,"A",Impact_Input!$C$7:$C$20,$A9,Impact_Input!$D$7:$D$20,D$6,Impact_Input!$N$7:$N$20,"UNKNOWN_INPUT")&gt;0,"UNKNOWN_IMPACT",TANH(Parameters!$B$24*SUMIFS(Impact_Input!$N:$N,Impact_Input!$B:$B,"A",Impact_Input!$C:$C,$A9,Impact_Input!$D:$D,D$6))))</x:t>
        </x:is>
      </x:c>
      <x:c r="D844" s="1407">
        <x:f>IFERROR(IF(_xlfn.ISFORMULA('I_prop'!D9),0,1),-1)</x:f>
        <x:v>0.0</x:v>
      </x:c>
    </x:row>
    <x:row r="845" ht="18" customHeight="1">
      <x:c r="A845" s="1407" t="str">
        <x:v>I_prop</x:v>
      </x:c>
      <x:c r="B845" s="1407" t="str">
        <x:v>E9</x:v>
      </x:c>
      <x:c r="C845" s="1407" t="inlineStr">
        <x:is>
          <x:t>F:=IF(COUNTIFS(Impact_Input!$B$7:$B$20,"A",Impact_Input!$C$7:$C$20,$A9,Impact_Input!$D$7:$D$20,E$6,Impact_Input!$N$7:$N$20,"INVALID_INPUT")&gt;0,"INVALID_INPUT",IF(COUNTIFS(Impact_Input!$B$7:$B$20,"A",Impact_Input!$C$7:$C$20,$A9,Impact_Input!$D$7:$D$20,E$6,Impact_Input!$N$7:$N$20,"UNKNOWN_INPUT")&gt;0,"UNKNOWN_IMPACT",TANH(Parameters!$B$24*SUMIFS(Impact_Input!$N:$N,Impact_Input!$B:$B,"A",Impact_Input!$C:$C,$A9,Impact_Input!$D:$D,E$6))))</x:t>
        </x:is>
      </x:c>
      <x:c r="D845" s="1407">
        <x:f>IFERROR(IF(_xlfn.ISFORMULA('I_prop'!E9),0,1),-1)</x:f>
        <x:v>0.0</x:v>
      </x:c>
    </x:row>
    <x:row r="846" ht="18" customHeight="1">
      <x:c r="A846" s="1407" t="str">
        <x:v>I_prop</x:v>
      </x:c>
      <x:c r="B846" s="1407" t="str">
        <x:v>F9</x:v>
      </x:c>
      <x:c r="C846" s="1407" t="inlineStr">
        <x:is>
          <x:t>F:=IF(COUNTIFS(Impact_Input!$B$7:$B$20,"A",Impact_Input!$C$7:$C$20,$A9,Impact_Input!$D$7:$D$20,F$6,Impact_Input!$N$7:$N$20,"INVALID_INPUT")&gt;0,"INVALID_INPUT",IF(COUNTIFS(Impact_Input!$B$7:$B$20,"A",Impact_Input!$C$7:$C$20,$A9,Impact_Input!$D$7:$D$20,F$6,Impact_Input!$N$7:$N$20,"UNKNOWN_INPUT")&gt;0,"UNKNOWN_IMPACT",TANH(Parameters!$B$24*SUMIFS(Impact_Input!$N:$N,Impact_Input!$B:$B,"A",Impact_Input!$C:$C,$A9,Impact_Input!$D:$D,F$6))))</x:t>
        </x:is>
      </x:c>
      <x:c r="D846" s="1407">
        <x:f>IFERROR(IF(_xlfn.ISFORMULA('I_prop'!F9),0,1),-1)</x:f>
        <x:v>0.0</x:v>
      </x:c>
    </x:row>
    <x:row r="847" ht="18" customHeight="1">
      <x:c r="A847" s="1407" t="str">
        <x:v>I_prop</x:v>
      </x:c>
      <x:c r="B847" s="1407" t="str">
        <x:v>G9</x:v>
      </x:c>
      <x:c r="C847" s="1407" t="inlineStr">
        <x:is>
          <x:t>F:=IF(COUNTIFS(Impact_Input!$B$7:$B$20,"A",Impact_Input!$C$7:$C$20,$A9,Impact_Input!$D$7:$D$20,G$6,Impact_Input!$N$7:$N$20,"INVALID_INPUT")&gt;0,"INVALID_INPUT",IF(COUNTIFS(Impact_Input!$B$7:$B$20,"A",Impact_Input!$C$7:$C$20,$A9,Impact_Input!$D$7:$D$20,G$6,Impact_Input!$N$7:$N$20,"UNKNOWN_INPUT")&gt;0,"UNKNOWN_IMPACT",TANH(Parameters!$B$24*SUMIFS(Impact_Input!$N:$N,Impact_Input!$B:$B,"A",Impact_Input!$C:$C,$A9,Impact_Input!$D:$D,G$6))))</x:t>
        </x:is>
      </x:c>
      <x:c r="D847" s="1407">
        <x:f>IFERROR(IF(_xlfn.ISFORMULA('I_prop'!G9),0,1),-1)</x:f>
        <x:v>0.0</x:v>
      </x:c>
    </x:row>
    <x:row r="848" ht="18" customHeight="1">
      <x:c r="A848" s="1407" t="str">
        <x:v>I_prop</x:v>
      </x:c>
      <x:c r="B848" s="1407" t="str">
        <x:v>H9</x:v>
      </x:c>
      <x:c r="C848" s="1407" t="inlineStr">
        <x:is>
          <x:t>F:=IF(COUNTIFS(Impact_Input!$B$7:$B$20,"A",Impact_Input!$C$7:$C$20,$A9,Impact_Input!$D$7:$D$20,H$6,Impact_Input!$N$7:$N$20,"INVALID_INPUT")&gt;0,"INVALID_INPUT",IF(COUNTIFS(Impact_Input!$B$7:$B$20,"A",Impact_Input!$C$7:$C$20,$A9,Impact_Input!$D$7:$D$20,H$6,Impact_Input!$N$7:$N$20,"UNKNOWN_INPUT")&gt;0,"UNKNOWN_IMPACT",TANH(Parameters!$B$24*SUMIFS(Impact_Input!$N:$N,Impact_Input!$B:$B,"A",Impact_Input!$C:$C,$A9,Impact_Input!$D:$D,H$6))))</x:t>
        </x:is>
      </x:c>
      <x:c r="D848" s="1407">
        <x:f>IFERROR(IF(_xlfn.ISFORMULA('I_prop'!H9),0,1),-1)</x:f>
        <x:v>0.0</x:v>
      </x:c>
    </x:row>
    <x:row r="849" ht="18" customHeight="1">
      <x:c r="A849" s="1407" t="str">
        <x:v>I_prop</x:v>
      </x:c>
      <x:c r="B849" s="1407" t="str">
        <x:v>B10</x:v>
      </x:c>
      <x:c r="C849" s="1407" t="inlineStr">
        <x:is>
          <x:t>F:=IF(COUNTIFS(Impact_Input!$B$7:$B$20,"A",Impact_Input!$C$7:$C$20,$A10,Impact_Input!$D$7:$D$20,B$6,Impact_Input!$N$7:$N$20,"INVALID_INPUT")&gt;0,"INVALID_INPUT",IF(COUNTIFS(Impact_Input!$B$7:$B$20,"A",Impact_Input!$C$7:$C$20,$A10,Impact_Input!$D$7:$D$20,B$6,Impact_Input!$N$7:$N$20,"UNKNOWN_INPUT")&gt;0,"UNKNOWN_IMPACT",TANH(Parameters!$B$24*SUMIFS(Impact_Input!$N:$N,Impact_Input!$B:$B,"A",Impact_Input!$C:$C,$A10,Impact_Input!$D:$D,B$6))))</x:t>
        </x:is>
      </x:c>
      <x:c r="D849" s="1407">
        <x:f>IFERROR(IF(_xlfn.ISFORMULA('I_prop'!B10),0,1),-1)</x:f>
        <x:v>0.0</x:v>
      </x:c>
    </x:row>
    <x:row r="850" ht="18" customHeight="1">
      <x:c r="A850" s="1407" t="str">
        <x:v>I_prop</x:v>
      </x:c>
      <x:c r="B850" s="1407" t="str">
        <x:v>C10</x:v>
      </x:c>
      <x:c r="C850" s="1407" t="inlineStr">
        <x:is>
          <x:t>F:=IF(COUNTIFS(Impact_Input!$B$7:$B$20,"A",Impact_Input!$C$7:$C$20,$A10,Impact_Input!$D$7:$D$20,C$6,Impact_Input!$N$7:$N$20,"INVALID_INPUT")&gt;0,"INVALID_INPUT",IF(COUNTIFS(Impact_Input!$B$7:$B$20,"A",Impact_Input!$C$7:$C$20,$A10,Impact_Input!$D$7:$D$20,C$6,Impact_Input!$N$7:$N$20,"UNKNOWN_INPUT")&gt;0,"UNKNOWN_IMPACT",TANH(Parameters!$B$24*SUMIFS(Impact_Input!$N:$N,Impact_Input!$B:$B,"A",Impact_Input!$C:$C,$A10,Impact_Input!$D:$D,C$6))))</x:t>
        </x:is>
      </x:c>
      <x:c r="D850" s="1407">
        <x:f>IFERROR(IF(_xlfn.ISFORMULA('I_prop'!C10),0,1),-1)</x:f>
        <x:v>0.0</x:v>
      </x:c>
    </x:row>
    <x:row r="851" ht="18" customHeight="1">
      <x:c r="A851" s="1407" t="str">
        <x:v>I_prop</x:v>
      </x:c>
      <x:c r="B851" s="1407" t="str">
        <x:v>D10</x:v>
      </x:c>
      <x:c r="C851" s="1407" t="inlineStr">
        <x:is>
          <x:t>F:=IF(COUNTIFS(Impact_Input!$B$7:$B$20,"A",Impact_Input!$C$7:$C$20,$A10,Impact_Input!$D$7:$D$20,D$6,Impact_Input!$N$7:$N$20,"INVALID_INPUT")&gt;0,"INVALID_INPUT",IF(COUNTIFS(Impact_Input!$B$7:$B$20,"A",Impact_Input!$C$7:$C$20,$A10,Impact_Input!$D$7:$D$20,D$6,Impact_Input!$N$7:$N$20,"UNKNOWN_INPUT")&gt;0,"UNKNOWN_IMPACT",TANH(Parameters!$B$24*SUMIFS(Impact_Input!$N:$N,Impact_Input!$B:$B,"A",Impact_Input!$C:$C,$A10,Impact_Input!$D:$D,D$6))))</x:t>
        </x:is>
      </x:c>
      <x:c r="D851" s="1407">
        <x:f>IFERROR(IF(_xlfn.ISFORMULA('I_prop'!D10),0,1),-1)</x:f>
        <x:v>0.0</x:v>
      </x:c>
    </x:row>
    <x:row r="852" ht="18" customHeight="1">
      <x:c r="A852" s="1407" t="str">
        <x:v>I_prop</x:v>
      </x:c>
      <x:c r="B852" s="1407" t="str">
        <x:v>E10</x:v>
      </x:c>
      <x:c r="C852" s="1407" t="inlineStr">
        <x:is>
          <x:t>F:=IF(COUNTIFS(Impact_Input!$B$7:$B$20,"A",Impact_Input!$C$7:$C$20,$A10,Impact_Input!$D$7:$D$20,E$6,Impact_Input!$N$7:$N$20,"INVALID_INPUT")&gt;0,"INVALID_INPUT",IF(COUNTIFS(Impact_Input!$B$7:$B$20,"A",Impact_Input!$C$7:$C$20,$A10,Impact_Input!$D$7:$D$20,E$6,Impact_Input!$N$7:$N$20,"UNKNOWN_INPUT")&gt;0,"UNKNOWN_IMPACT",TANH(Parameters!$B$24*SUMIFS(Impact_Input!$N:$N,Impact_Input!$B:$B,"A",Impact_Input!$C:$C,$A10,Impact_Input!$D:$D,E$6))))</x:t>
        </x:is>
      </x:c>
      <x:c r="D852" s="1407">
        <x:f>IFERROR(IF(_xlfn.ISFORMULA('I_prop'!E10),0,1),-1)</x:f>
        <x:v>0.0</x:v>
      </x:c>
    </x:row>
    <x:row r="853" ht="18" customHeight="1">
      <x:c r="A853" s="1407" t="str">
        <x:v>I_prop</x:v>
      </x:c>
      <x:c r="B853" s="1407" t="str">
        <x:v>F10</x:v>
      </x:c>
      <x:c r="C853" s="1407" t="inlineStr">
        <x:is>
          <x:t>F:=IF(COUNTIFS(Impact_Input!$B$7:$B$20,"A",Impact_Input!$C$7:$C$20,$A10,Impact_Input!$D$7:$D$20,F$6,Impact_Input!$N$7:$N$20,"INVALID_INPUT")&gt;0,"INVALID_INPUT",IF(COUNTIFS(Impact_Input!$B$7:$B$20,"A",Impact_Input!$C$7:$C$20,$A10,Impact_Input!$D$7:$D$20,F$6,Impact_Input!$N$7:$N$20,"UNKNOWN_INPUT")&gt;0,"UNKNOWN_IMPACT",TANH(Parameters!$B$24*SUMIFS(Impact_Input!$N:$N,Impact_Input!$B:$B,"A",Impact_Input!$C:$C,$A10,Impact_Input!$D:$D,F$6))))</x:t>
        </x:is>
      </x:c>
      <x:c r="D853" s="1407">
        <x:f>IFERROR(IF(_xlfn.ISFORMULA('I_prop'!F10),0,1),-1)</x:f>
        <x:v>0.0</x:v>
      </x:c>
    </x:row>
    <x:row r="854" ht="18" customHeight="1">
      <x:c r="A854" s="1407" t="str">
        <x:v>I_prop</x:v>
      </x:c>
      <x:c r="B854" s="1407" t="str">
        <x:v>G10</x:v>
      </x:c>
      <x:c r="C854" s="1407" t="inlineStr">
        <x:is>
          <x:t>F:=IF(COUNTIFS(Impact_Input!$B$7:$B$20,"A",Impact_Input!$C$7:$C$20,$A10,Impact_Input!$D$7:$D$20,G$6,Impact_Input!$N$7:$N$20,"INVALID_INPUT")&gt;0,"INVALID_INPUT",IF(COUNTIFS(Impact_Input!$B$7:$B$20,"A",Impact_Input!$C$7:$C$20,$A10,Impact_Input!$D$7:$D$20,G$6,Impact_Input!$N$7:$N$20,"UNKNOWN_INPUT")&gt;0,"UNKNOWN_IMPACT",TANH(Parameters!$B$24*SUMIFS(Impact_Input!$N:$N,Impact_Input!$B:$B,"A",Impact_Input!$C:$C,$A10,Impact_Input!$D:$D,G$6))))</x:t>
        </x:is>
      </x:c>
      <x:c r="D854" s="1407">
        <x:f>IFERROR(IF(_xlfn.ISFORMULA('I_prop'!G10),0,1),-1)</x:f>
        <x:v>0.0</x:v>
      </x:c>
    </x:row>
    <x:row r="855" ht="18" customHeight="1">
      <x:c r="A855" s="1407" t="str">
        <x:v>I_prop</x:v>
      </x:c>
      <x:c r="B855" s="1407" t="str">
        <x:v>H10</x:v>
      </x:c>
      <x:c r="C855" s="1407" t="inlineStr">
        <x:is>
          <x:t>F:=IF(COUNTIFS(Impact_Input!$B$7:$B$20,"A",Impact_Input!$C$7:$C$20,$A10,Impact_Input!$D$7:$D$20,H$6,Impact_Input!$N$7:$N$20,"INVALID_INPUT")&gt;0,"INVALID_INPUT",IF(COUNTIFS(Impact_Input!$B$7:$B$20,"A",Impact_Input!$C$7:$C$20,$A10,Impact_Input!$D$7:$D$20,H$6,Impact_Input!$N$7:$N$20,"UNKNOWN_INPUT")&gt;0,"UNKNOWN_IMPACT",TANH(Parameters!$B$24*SUMIFS(Impact_Input!$N:$N,Impact_Input!$B:$B,"A",Impact_Input!$C:$C,$A10,Impact_Input!$D:$D,H$6))))</x:t>
        </x:is>
      </x:c>
      <x:c r="D855" s="1407">
        <x:f>IFERROR(IF(_xlfn.ISFORMULA('I_prop'!H10),0,1),-1)</x:f>
        <x:v>0.0</x:v>
      </x:c>
    </x:row>
    <x:row r="856" ht="18" customHeight="1">
      <x:c r="A856" s="1407" t="str">
        <x:v>I_prop</x:v>
      </x:c>
      <x:c r="B856" s="1407" t="str">
        <x:v>B11</x:v>
      </x:c>
      <x:c r="C856" s="1407" t="inlineStr">
        <x:is>
          <x:t>F:=IF(COUNTIFS(Impact_Input!$B$7:$B$20,"A",Impact_Input!$C$7:$C$20,$A11,Impact_Input!$D$7:$D$20,B$6,Impact_Input!$N$7:$N$20,"INVALID_INPUT")&gt;0,"INVALID_INPUT",IF(COUNTIFS(Impact_Input!$B$7:$B$20,"A",Impact_Input!$C$7:$C$20,$A11,Impact_Input!$D$7:$D$20,B$6,Impact_Input!$N$7:$N$20,"UNKNOWN_INPUT")&gt;0,"UNKNOWN_IMPACT",TANH(Parameters!$B$24*SUMIFS(Impact_Input!$N:$N,Impact_Input!$B:$B,"A",Impact_Input!$C:$C,$A11,Impact_Input!$D:$D,B$6))))</x:t>
        </x:is>
      </x:c>
      <x:c r="D856" s="1407">
        <x:f>IFERROR(IF(_xlfn.ISFORMULA('I_prop'!B11),0,1),-1)</x:f>
        <x:v>0.0</x:v>
      </x:c>
    </x:row>
    <x:row r="857" ht="18" customHeight="1">
      <x:c r="A857" s="1407" t="str">
        <x:v>I_prop</x:v>
      </x:c>
      <x:c r="B857" s="1407" t="str">
        <x:v>C11</x:v>
      </x:c>
      <x:c r="C857" s="1407" t="inlineStr">
        <x:is>
          <x:t>F:=IF(COUNTIFS(Impact_Input!$B$7:$B$20,"A",Impact_Input!$C$7:$C$20,$A11,Impact_Input!$D$7:$D$20,C$6,Impact_Input!$N$7:$N$20,"INVALID_INPUT")&gt;0,"INVALID_INPUT",IF(COUNTIFS(Impact_Input!$B$7:$B$20,"A",Impact_Input!$C$7:$C$20,$A11,Impact_Input!$D$7:$D$20,C$6,Impact_Input!$N$7:$N$20,"UNKNOWN_INPUT")&gt;0,"UNKNOWN_IMPACT",TANH(Parameters!$B$24*SUMIFS(Impact_Input!$N:$N,Impact_Input!$B:$B,"A",Impact_Input!$C:$C,$A11,Impact_Input!$D:$D,C$6))))</x:t>
        </x:is>
      </x:c>
      <x:c r="D857" s="1407">
        <x:f>IFERROR(IF(_xlfn.ISFORMULA('I_prop'!C11),0,1),-1)</x:f>
        <x:v>0.0</x:v>
      </x:c>
    </x:row>
    <x:row r="858" ht="18" customHeight="1">
      <x:c r="A858" s="1407" t="str">
        <x:v>I_prop</x:v>
      </x:c>
      <x:c r="B858" s="1407" t="str">
        <x:v>D11</x:v>
      </x:c>
      <x:c r="C858" s="1407" t="inlineStr">
        <x:is>
          <x:t>F:=IF(COUNTIFS(Impact_Input!$B$7:$B$20,"A",Impact_Input!$C$7:$C$20,$A11,Impact_Input!$D$7:$D$20,D$6,Impact_Input!$N$7:$N$20,"INVALID_INPUT")&gt;0,"INVALID_INPUT",IF(COUNTIFS(Impact_Input!$B$7:$B$20,"A",Impact_Input!$C$7:$C$20,$A11,Impact_Input!$D$7:$D$20,D$6,Impact_Input!$N$7:$N$20,"UNKNOWN_INPUT")&gt;0,"UNKNOWN_IMPACT",TANH(Parameters!$B$24*SUMIFS(Impact_Input!$N:$N,Impact_Input!$B:$B,"A",Impact_Input!$C:$C,$A11,Impact_Input!$D:$D,D$6))))</x:t>
        </x:is>
      </x:c>
      <x:c r="D858" s="1407">
        <x:f>IFERROR(IF(_xlfn.ISFORMULA('I_prop'!D11),0,1),-1)</x:f>
        <x:v>0.0</x:v>
      </x:c>
    </x:row>
    <x:row r="859" ht="18" customHeight="1">
      <x:c r="A859" s="1407" t="str">
        <x:v>I_prop</x:v>
      </x:c>
      <x:c r="B859" s="1407" t="str">
        <x:v>E11</x:v>
      </x:c>
      <x:c r="C859" s="1407" t="inlineStr">
        <x:is>
          <x:t>F:=IF(COUNTIFS(Impact_Input!$B$7:$B$20,"A",Impact_Input!$C$7:$C$20,$A11,Impact_Input!$D$7:$D$20,E$6,Impact_Input!$N$7:$N$20,"INVALID_INPUT")&gt;0,"INVALID_INPUT",IF(COUNTIFS(Impact_Input!$B$7:$B$20,"A",Impact_Input!$C$7:$C$20,$A11,Impact_Input!$D$7:$D$20,E$6,Impact_Input!$N$7:$N$20,"UNKNOWN_INPUT")&gt;0,"UNKNOWN_IMPACT",TANH(Parameters!$B$24*SUMIFS(Impact_Input!$N:$N,Impact_Input!$B:$B,"A",Impact_Input!$C:$C,$A11,Impact_Input!$D:$D,E$6))))</x:t>
        </x:is>
      </x:c>
      <x:c r="D859" s="1407">
        <x:f>IFERROR(IF(_xlfn.ISFORMULA('I_prop'!E11),0,1),-1)</x:f>
        <x:v>0.0</x:v>
      </x:c>
    </x:row>
    <x:row r="860" ht="18" customHeight="1">
      <x:c r="A860" s="1407" t="str">
        <x:v>I_prop</x:v>
      </x:c>
      <x:c r="B860" s="1407" t="str">
        <x:v>F11</x:v>
      </x:c>
      <x:c r="C860" s="1407" t="inlineStr">
        <x:is>
          <x:t>F:=IF(COUNTIFS(Impact_Input!$B$7:$B$20,"A",Impact_Input!$C$7:$C$20,$A11,Impact_Input!$D$7:$D$20,F$6,Impact_Input!$N$7:$N$20,"INVALID_INPUT")&gt;0,"INVALID_INPUT",IF(COUNTIFS(Impact_Input!$B$7:$B$20,"A",Impact_Input!$C$7:$C$20,$A11,Impact_Input!$D$7:$D$20,F$6,Impact_Input!$N$7:$N$20,"UNKNOWN_INPUT")&gt;0,"UNKNOWN_IMPACT",TANH(Parameters!$B$24*SUMIFS(Impact_Input!$N:$N,Impact_Input!$B:$B,"A",Impact_Input!$C:$C,$A11,Impact_Input!$D:$D,F$6))))</x:t>
        </x:is>
      </x:c>
      <x:c r="D860" s="1407">
        <x:f>IFERROR(IF(_xlfn.ISFORMULA('I_prop'!F11),0,1),-1)</x:f>
        <x:v>0.0</x:v>
      </x:c>
    </x:row>
    <x:row r="861" ht="18" customHeight="1">
      <x:c r="A861" s="1407" t="str">
        <x:v>I_prop</x:v>
      </x:c>
      <x:c r="B861" s="1407" t="str">
        <x:v>G11</x:v>
      </x:c>
      <x:c r="C861" s="1407" t="inlineStr">
        <x:is>
          <x:t>F:=IF(COUNTIFS(Impact_Input!$B$7:$B$20,"A",Impact_Input!$C$7:$C$20,$A11,Impact_Input!$D$7:$D$20,G$6,Impact_Input!$N$7:$N$20,"INVALID_INPUT")&gt;0,"INVALID_INPUT",IF(COUNTIFS(Impact_Input!$B$7:$B$20,"A",Impact_Input!$C$7:$C$20,$A11,Impact_Input!$D$7:$D$20,G$6,Impact_Input!$N$7:$N$20,"UNKNOWN_INPUT")&gt;0,"UNKNOWN_IMPACT",TANH(Parameters!$B$24*SUMIFS(Impact_Input!$N:$N,Impact_Input!$B:$B,"A",Impact_Input!$C:$C,$A11,Impact_Input!$D:$D,G$6))))</x:t>
        </x:is>
      </x:c>
      <x:c r="D861" s="1407">
        <x:f>IFERROR(IF(_xlfn.ISFORMULA('I_prop'!G11),0,1),-1)</x:f>
        <x:v>0.0</x:v>
      </x:c>
    </x:row>
    <x:row r="862" ht="18" customHeight="1">
      <x:c r="A862" s="1407" t="str">
        <x:v>I_prop</x:v>
      </x:c>
      <x:c r="B862" s="1407" t="str">
        <x:v>H11</x:v>
      </x:c>
      <x:c r="C862" s="1407" t="inlineStr">
        <x:is>
          <x:t>F:=IF(COUNTIFS(Impact_Input!$B$7:$B$20,"A",Impact_Input!$C$7:$C$20,$A11,Impact_Input!$D$7:$D$20,H$6,Impact_Input!$N$7:$N$20,"INVALID_INPUT")&gt;0,"INVALID_INPUT",IF(COUNTIFS(Impact_Input!$B$7:$B$20,"A",Impact_Input!$C$7:$C$20,$A11,Impact_Input!$D$7:$D$20,H$6,Impact_Input!$N$7:$N$20,"UNKNOWN_INPUT")&gt;0,"UNKNOWN_IMPACT",TANH(Parameters!$B$24*SUMIFS(Impact_Input!$N:$N,Impact_Input!$B:$B,"A",Impact_Input!$C:$C,$A11,Impact_Input!$D:$D,H$6))))</x:t>
        </x:is>
      </x:c>
      <x:c r="D862" s="1407">
        <x:f>IFERROR(IF(_xlfn.ISFORMULA('I_prop'!H11),0,1),-1)</x:f>
        <x:v>0.0</x:v>
      </x:c>
    </x:row>
    <x:row r="863" ht="18" customHeight="1">
      <x:c r="A863" s="1407" t="str">
        <x:v>I_prop</x:v>
      </x:c>
      <x:c r="B863" s="1407" t="str">
        <x:v>B12</x:v>
      </x:c>
      <x:c r="C863" s="1407" t="inlineStr">
        <x:is>
          <x:t>F:=IF(COUNTIFS(Impact_Input!$B$7:$B$20,"A",Impact_Input!$C$7:$C$20,$A12,Impact_Input!$D$7:$D$20,B$6,Impact_Input!$N$7:$N$20,"INVALID_INPUT")&gt;0,"INVALID_INPUT",IF(COUNTIFS(Impact_Input!$B$7:$B$20,"A",Impact_Input!$C$7:$C$20,$A12,Impact_Input!$D$7:$D$20,B$6,Impact_Input!$N$7:$N$20,"UNKNOWN_INPUT")&gt;0,"UNKNOWN_IMPACT",TANH(Parameters!$B$24*SUMIFS(Impact_Input!$N:$N,Impact_Input!$B:$B,"A",Impact_Input!$C:$C,$A12,Impact_Input!$D:$D,B$6))))</x:t>
        </x:is>
      </x:c>
      <x:c r="D863" s="1407">
        <x:f>IFERROR(IF(_xlfn.ISFORMULA('I_prop'!B12),0,1),-1)</x:f>
        <x:v>0.0</x:v>
      </x:c>
    </x:row>
    <x:row r="864" ht="18" customHeight="1">
      <x:c r="A864" s="1407" t="str">
        <x:v>I_prop</x:v>
      </x:c>
      <x:c r="B864" s="1407" t="str">
        <x:v>C12</x:v>
      </x:c>
      <x:c r="C864" s="1407" t="inlineStr">
        <x:is>
          <x:t>F:=IF(COUNTIFS(Impact_Input!$B$7:$B$20,"A",Impact_Input!$C$7:$C$20,$A12,Impact_Input!$D$7:$D$20,C$6,Impact_Input!$N$7:$N$20,"INVALID_INPUT")&gt;0,"INVALID_INPUT",IF(COUNTIFS(Impact_Input!$B$7:$B$20,"A",Impact_Input!$C$7:$C$20,$A12,Impact_Input!$D$7:$D$20,C$6,Impact_Input!$N$7:$N$20,"UNKNOWN_INPUT")&gt;0,"UNKNOWN_IMPACT",TANH(Parameters!$B$24*SUMIFS(Impact_Input!$N:$N,Impact_Input!$B:$B,"A",Impact_Input!$C:$C,$A12,Impact_Input!$D:$D,C$6))))</x:t>
        </x:is>
      </x:c>
      <x:c r="D864" s="1407">
        <x:f>IFERROR(IF(_xlfn.ISFORMULA('I_prop'!C12),0,1),-1)</x:f>
        <x:v>0.0</x:v>
      </x:c>
    </x:row>
    <x:row r="865" ht="18" customHeight="1">
      <x:c r="A865" s="1407" t="str">
        <x:v>I_prop</x:v>
      </x:c>
      <x:c r="B865" s="1407" t="str">
        <x:v>D12</x:v>
      </x:c>
      <x:c r="C865" s="1407" t="inlineStr">
        <x:is>
          <x:t>F:=IF(COUNTIFS(Impact_Input!$B$7:$B$20,"A",Impact_Input!$C$7:$C$20,$A12,Impact_Input!$D$7:$D$20,D$6,Impact_Input!$N$7:$N$20,"INVALID_INPUT")&gt;0,"INVALID_INPUT",IF(COUNTIFS(Impact_Input!$B$7:$B$20,"A",Impact_Input!$C$7:$C$20,$A12,Impact_Input!$D$7:$D$20,D$6,Impact_Input!$N$7:$N$20,"UNKNOWN_INPUT")&gt;0,"UNKNOWN_IMPACT",TANH(Parameters!$B$24*SUMIFS(Impact_Input!$N:$N,Impact_Input!$B:$B,"A",Impact_Input!$C:$C,$A12,Impact_Input!$D:$D,D$6))))</x:t>
        </x:is>
      </x:c>
      <x:c r="D865" s="1407">
        <x:f>IFERROR(IF(_xlfn.ISFORMULA('I_prop'!D12),0,1),-1)</x:f>
        <x:v>0.0</x:v>
      </x:c>
    </x:row>
    <x:row r="866" ht="18" customHeight="1">
      <x:c r="A866" s="1407" t="str">
        <x:v>I_prop</x:v>
      </x:c>
      <x:c r="B866" s="1407" t="str">
        <x:v>E12</x:v>
      </x:c>
      <x:c r="C866" s="1407" t="inlineStr">
        <x:is>
          <x:t>F:=IF(COUNTIFS(Impact_Input!$B$7:$B$20,"A",Impact_Input!$C$7:$C$20,$A12,Impact_Input!$D$7:$D$20,E$6,Impact_Input!$N$7:$N$20,"INVALID_INPUT")&gt;0,"INVALID_INPUT",IF(COUNTIFS(Impact_Input!$B$7:$B$20,"A",Impact_Input!$C$7:$C$20,$A12,Impact_Input!$D$7:$D$20,E$6,Impact_Input!$N$7:$N$20,"UNKNOWN_INPUT")&gt;0,"UNKNOWN_IMPACT",TANH(Parameters!$B$24*SUMIFS(Impact_Input!$N:$N,Impact_Input!$B:$B,"A",Impact_Input!$C:$C,$A12,Impact_Input!$D:$D,E$6))))</x:t>
        </x:is>
      </x:c>
      <x:c r="D866" s="1407">
        <x:f>IFERROR(IF(_xlfn.ISFORMULA('I_prop'!E12),0,1),-1)</x:f>
        <x:v>0.0</x:v>
      </x:c>
    </x:row>
    <x:row r="867" ht="18" customHeight="1">
      <x:c r="A867" s="1407" t="str">
        <x:v>I_prop</x:v>
      </x:c>
      <x:c r="B867" s="1407" t="str">
        <x:v>F12</x:v>
      </x:c>
      <x:c r="C867" s="1407" t="inlineStr">
        <x:is>
          <x:t>F:=IF(COUNTIFS(Impact_Input!$B$7:$B$20,"A",Impact_Input!$C$7:$C$20,$A12,Impact_Input!$D$7:$D$20,F$6,Impact_Input!$N$7:$N$20,"INVALID_INPUT")&gt;0,"INVALID_INPUT",IF(COUNTIFS(Impact_Input!$B$7:$B$20,"A",Impact_Input!$C$7:$C$20,$A12,Impact_Input!$D$7:$D$20,F$6,Impact_Input!$N$7:$N$20,"UNKNOWN_INPUT")&gt;0,"UNKNOWN_IMPACT",TANH(Parameters!$B$24*SUMIFS(Impact_Input!$N:$N,Impact_Input!$B:$B,"A",Impact_Input!$C:$C,$A12,Impact_Input!$D:$D,F$6))))</x:t>
        </x:is>
      </x:c>
      <x:c r="D867" s="1407">
        <x:f>IFERROR(IF(_xlfn.ISFORMULA('I_prop'!F12),0,1),-1)</x:f>
        <x:v>0.0</x:v>
      </x:c>
    </x:row>
    <x:row r="868" ht="18" customHeight="1">
      <x:c r="A868" s="1407" t="str">
        <x:v>I_prop</x:v>
      </x:c>
      <x:c r="B868" s="1407" t="str">
        <x:v>G12</x:v>
      </x:c>
      <x:c r="C868" s="1407" t="inlineStr">
        <x:is>
          <x:t>F:=IF(COUNTIFS(Impact_Input!$B$7:$B$20,"A",Impact_Input!$C$7:$C$20,$A12,Impact_Input!$D$7:$D$20,G$6,Impact_Input!$N$7:$N$20,"INVALID_INPUT")&gt;0,"INVALID_INPUT",IF(COUNTIFS(Impact_Input!$B$7:$B$20,"A",Impact_Input!$C$7:$C$20,$A12,Impact_Input!$D$7:$D$20,G$6,Impact_Input!$N$7:$N$20,"UNKNOWN_INPUT")&gt;0,"UNKNOWN_IMPACT",TANH(Parameters!$B$24*SUMIFS(Impact_Input!$N:$N,Impact_Input!$B:$B,"A",Impact_Input!$C:$C,$A12,Impact_Input!$D:$D,G$6))))</x:t>
        </x:is>
      </x:c>
      <x:c r="D868" s="1407">
        <x:f>IFERROR(IF(_xlfn.ISFORMULA('I_prop'!G12),0,1),-1)</x:f>
        <x:v>0.0</x:v>
      </x:c>
    </x:row>
    <x:row r="869" ht="18" customHeight="1">
      <x:c r="A869" s="1407" t="str">
        <x:v>I_prop</x:v>
      </x:c>
      <x:c r="B869" s="1407" t="str">
        <x:v>H12</x:v>
      </x:c>
      <x:c r="C869" s="1407" t="inlineStr">
        <x:is>
          <x:t>F:=IF(COUNTIFS(Impact_Input!$B$7:$B$20,"A",Impact_Input!$C$7:$C$20,$A12,Impact_Input!$D$7:$D$20,H$6,Impact_Input!$N$7:$N$20,"INVALID_INPUT")&gt;0,"INVALID_INPUT",IF(COUNTIFS(Impact_Input!$B$7:$B$20,"A",Impact_Input!$C$7:$C$20,$A12,Impact_Input!$D$7:$D$20,H$6,Impact_Input!$N$7:$N$20,"UNKNOWN_INPUT")&gt;0,"UNKNOWN_IMPACT",TANH(Parameters!$B$24*SUMIFS(Impact_Input!$N:$N,Impact_Input!$B:$B,"A",Impact_Input!$C:$C,$A12,Impact_Input!$D:$D,H$6))))</x:t>
        </x:is>
      </x:c>
      <x:c r="D869" s="1407">
        <x:f>IFERROR(IF(_xlfn.ISFORMULA('I_prop'!H12),0,1),-1)</x:f>
        <x:v>0.0</x:v>
      </x:c>
    </x:row>
    <x:row r="870" ht="18" customHeight="1">
      <x:c r="A870" s="1407" t="str">
        <x:v>I_prop</x:v>
      </x:c>
      <x:c r="B870" s="1407" t="str">
        <x:v>B13</x:v>
      </x:c>
      <x:c r="C870" s="1407" t="inlineStr">
        <x:is>
          <x:t>F:=IF(COUNTIFS(Impact_Input!$B$7:$B$20,"A",Impact_Input!$C$7:$C$20,$A13,Impact_Input!$D$7:$D$20,B$6,Impact_Input!$N$7:$N$20,"INVALID_INPUT")&gt;0,"INVALID_INPUT",IF(COUNTIFS(Impact_Input!$B$7:$B$20,"A",Impact_Input!$C$7:$C$20,$A13,Impact_Input!$D$7:$D$20,B$6,Impact_Input!$N$7:$N$20,"UNKNOWN_INPUT")&gt;0,"UNKNOWN_IMPACT",TANH(Parameters!$B$24*SUMIFS(Impact_Input!$N:$N,Impact_Input!$B:$B,"A",Impact_Input!$C:$C,$A13,Impact_Input!$D:$D,B$6))))</x:t>
        </x:is>
      </x:c>
      <x:c r="D870" s="1407">
        <x:f>IFERROR(IF(_xlfn.ISFORMULA('I_prop'!B13),0,1),-1)</x:f>
        <x:v>0.0</x:v>
      </x:c>
    </x:row>
    <x:row r="871" ht="18" customHeight="1">
      <x:c r="A871" s="1407" t="str">
        <x:v>I_prop</x:v>
      </x:c>
      <x:c r="B871" s="1407" t="str">
        <x:v>C13</x:v>
      </x:c>
      <x:c r="C871" s="1407" t="inlineStr">
        <x:is>
          <x:t>F:=IF(COUNTIFS(Impact_Input!$B$7:$B$20,"A",Impact_Input!$C$7:$C$20,$A13,Impact_Input!$D$7:$D$20,C$6,Impact_Input!$N$7:$N$20,"INVALID_INPUT")&gt;0,"INVALID_INPUT",IF(COUNTIFS(Impact_Input!$B$7:$B$20,"A",Impact_Input!$C$7:$C$20,$A13,Impact_Input!$D$7:$D$20,C$6,Impact_Input!$N$7:$N$20,"UNKNOWN_INPUT")&gt;0,"UNKNOWN_IMPACT",TANH(Parameters!$B$24*SUMIFS(Impact_Input!$N:$N,Impact_Input!$B:$B,"A",Impact_Input!$C:$C,$A13,Impact_Input!$D:$D,C$6))))</x:t>
        </x:is>
      </x:c>
      <x:c r="D871" s="1407">
        <x:f>IFERROR(IF(_xlfn.ISFORMULA('I_prop'!C13),0,1),-1)</x:f>
        <x:v>0.0</x:v>
      </x:c>
    </x:row>
    <x:row r="872" ht="18" customHeight="1">
      <x:c r="A872" s="1407" t="str">
        <x:v>I_prop</x:v>
      </x:c>
      <x:c r="B872" s="1407" t="str">
        <x:v>D13</x:v>
      </x:c>
      <x:c r="C872" s="1407" t="inlineStr">
        <x:is>
          <x:t>F:=IF(COUNTIFS(Impact_Input!$B$7:$B$20,"A",Impact_Input!$C$7:$C$20,$A13,Impact_Input!$D$7:$D$20,D$6,Impact_Input!$N$7:$N$20,"INVALID_INPUT")&gt;0,"INVALID_INPUT",IF(COUNTIFS(Impact_Input!$B$7:$B$20,"A",Impact_Input!$C$7:$C$20,$A13,Impact_Input!$D$7:$D$20,D$6,Impact_Input!$N$7:$N$20,"UNKNOWN_INPUT")&gt;0,"UNKNOWN_IMPACT",TANH(Parameters!$B$24*SUMIFS(Impact_Input!$N:$N,Impact_Input!$B:$B,"A",Impact_Input!$C:$C,$A13,Impact_Input!$D:$D,D$6))))</x:t>
        </x:is>
      </x:c>
      <x:c r="D872" s="1407">
        <x:f>IFERROR(IF(_xlfn.ISFORMULA('I_prop'!D13),0,1),-1)</x:f>
        <x:v>0.0</x:v>
      </x:c>
    </x:row>
    <x:row r="873" ht="18" customHeight="1">
      <x:c r="A873" s="1407" t="str">
        <x:v>I_prop</x:v>
      </x:c>
      <x:c r="B873" s="1407" t="str">
        <x:v>E13</x:v>
      </x:c>
      <x:c r="C873" s="1407" t="inlineStr">
        <x:is>
          <x:t>F:=IF(COUNTIFS(Impact_Input!$B$7:$B$20,"A",Impact_Input!$C$7:$C$20,$A13,Impact_Input!$D$7:$D$20,E$6,Impact_Input!$N$7:$N$20,"INVALID_INPUT")&gt;0,"INVALID_INPUT",IF(COUNTIFS(Impact_Input!$B$7:$B$20,"A",Impact_Input!$C$7:$C$20,$A13,Impact_Input!$D$7:$D$20,E$6,Impact_Input!$N$7:$N$20,"UNKNOWN_INPUT")&gt;0,"UNKNOWN_IMPACT",TANH(Parameters!$B$24*SUMIFS(Impact_Input!$N:$N,Impact_Input!$B:$B,"A",Impact_Input!$C:$C,$A13,Impact_Input!$D:$D,E$6))))</x:t>
        </x:is>
      </x:c>
      <x:c r="D873" s="1407">
        <x:f>IFERROR(IF(_xlfn.ISFORMULA('I_prop'!E13),0,1),-1)</x:f>
        <x:v>0.0</x:v>
      </x:c>
    </x:row>
    <x:row r="874" ht="18" customHeight="1">
      <x:c r="A874" s="1407" t="str">
        <x:v>I_prop</x:v>
      </x:c>
      <x:c r="B874" s="1407" t="str">
        <x:v>F13</x:v>
      </x:c>
      <x:c r="C874" s="1407" t="inlineStr">
        <x:is>
          <x:t>F:=IF(COUNTIFS(Impact_Input!$B$7:$B$20,"A",Impact_Input!$C$7:$C$20,$A13,Impact_Input!$D$7:$D$20,F$6,Impact_Input!$N$7:$N$20,"INVALID_INPUT")&gt;0,"INVALID_INPUT",IF(COUNTIFS(Impact_Input!$B$7:$B$20,"A",Impact_Input!$C$7:$C$20,$A13,Impact_Input!$D$7:$D$20,F$6,Impact_Input!$N$7:$N$20,"UNKNOWN_INPUT")&gt;0,"UNKNOWN_IMPACT",TANH(Parameters!$B$24*SUMIFS(Impact_Input!$N:$N,Impact_Input!$B:$B,"A",Impact_Input!$C:$C,$A13,Impact_Input!$D:$D,F$6))))</x:t>
        </x:is>
      </x:c>
      <x:c r="D874" s="1407">
        <x:f>IFERROR(IF(_xlfn.ISFORMULA('I_prop'!F13),0,1),-1)</x:f>
        <x:v>0.0</x:v>
      </x:c>
    </x:row>
    <x:row r="875" ht="18" customHeight="1">
      <x:c r="A875" s="1407" t="str">
        <x:v>I_prop</x:v>
      </x:c>
      <x:c r="B875" s="1407" t="str">
        <x:v>G13</x:v>
      </x:c>
      <x:c r="C875" s="1407" t="inlineStr">
        <x:is>
          <x:t>F:=IF(COUNTIFS(Impact_Input!$B$7:$B$20,"A",Impact_Input!$C$7:$C$20,$A13,Impact_Input!$D$7:$D$20,G$6,Impact_Input!$N$7:$N$20,"INVALID_INPUT")&gt;0,"INVALID_INPUT",IF(COUNTIFS(Impact_Input!$B$7:$B$20,"A",Impact_Input!$C$7:$C$20,$A13,Impact_Input!$D$7:$D$20,G$6,Impact_Input!$N$7:$N$20,"UNKNOWN_INPUT")&gt;0,"UNKNOWN_IMPACT",TANH(Parameters!$B$24*SUMIFS(Impact_Input!$N:$N,Impact_Input!$B:$B,"A",Impact_Input!$C:$C,$A13,Impact_Input!$D:$D,G$6))))</x:t>
        </x:is>
      </x:c>
      <x:c r="D875" s="1407">
        <x:f>IFERROR(IF(_xlfn.ISFORMULA('I_prop'!G13),0,1),-1)</x:f>
        <x:v>0.0</x:v>
      </x:c>
    </x:row>
    <x:row r="876" ht="18" customHeight="1">
      <x:c r="A876" s="1407" t="str">
        <x:v>I_prop</x:v>
      </x:c>
      <x:c r="B876" s="1407" t="str">
        <x:v>H13</x:v>
      </x:c>
      <x:c r="C876" s="1407" t="inlineStr">
        <x:is>
          <x:t>F:=IF(COUNTIFS(Impact_Input!$B$7:$B$20,"A",Impact_Input!$C$7:$C$20,$A13,Impact_Input!$D$7:$D$20,H$6,Impact_Input!$N$7:$N$20,"INVALID_INPUT")&gt;0,"INVALID_INPUT",IF(COUNTIFS(Impact_Input!$B$7:$B$20,"A",Impact_Input!$C$7:$C$20,$A13,Impact_Input!$D$7:$D$20,H$6,Impact_Input!$N$7:$N$20,"UNKNOWN_INPUT")&gt;0,"UNKNOWN_IMPACT",TANH(Parameters!$B$24*SUMIFS(Impact_Input!$N:$N,Impact_Input!$B:$B,"A",Impact_Input!$C:$C,$A13,Impact_Input!$D:$D,H$6))))</x:t>
        </x:is>
      </x:c>
      <x:c r="D876" s="1407">
        <x:f>IFERROR(IF(_xlfn.ISFORMULA('I_prop'!H13),0,1),-1)</x:f>
        <x:v>0.0</x:v>
      </x:c>
    </x:row>
    <x:row r="877" ht="18" customHeight="1">
      <x:c r="A877" s="1407" t="str">
        <x:v>I_prop</x:v>
      </x:c>
      <x:c r="B877" s="1407" t="str">
        <x:v>B18</x:v>
      </x:c>
      <x:c r="C877" s="1407" t="inlineStr">
        <x:is>
          <x:t>F:=IF(COUNTIFS(Impact_Input!$B$7:$B$20,"B",Impact_Input!$C$7:$C$20,$A18,Impact_Input!$D$7:$D$20,B$17,Impact_Input!$N$7:$N$20,"INVALID_INPUT")&gt;0,"INVALID_INPUT",IF(COUNTIFS(Impact_Input!$B$7:$B$20,"B",Impact_Input!$C$7:$C$20,$A18,Impact_Input!$D$7:$D$20,B$17,Impact_Input!$N$7:$N$20,"UNKNOWN_INPUT")&gt;0,"UNKNOWN_IMPACT",TANH(Parameters!$B$24*SUMIFS(Impact_Input!$N:$N,Impact_Input!$B:$B,"B",Impact_Input!$C:$C,$A18,Impact_Input!$D:$D,B$17))))</x:t>
        </x:is>
      </x:c>
      <x:c r="D877" s="1407">
        <x:f>IFERROR(IF(_xlfn.ISFORMULA('I_prop'!B18),0,1),-1)</x:f>
        <x:v>0.0</x:v>
      </x:c>
    </x:row>
    <x:row r="878" ht="18" customHeight="1">
      <x:c r="A878" s="1407" t="str">
        <x:v>I_prop</x:v>
      </x:c>
      <x:c r="B878" s="1407" t="str">
        <x:v>C18</x:v>
      </x:c>
      <x:c r="C878" s="1407" t="inlineStr">
        <x:is>
          <x:t>F:=IF(COUNTIFS(Impact_Input!$B$7:$B$20,"B",Impact_Input!$C$7:$C$20,$A18,Impact_Input!$D$7:$D$20,C$17,Impact_Input!$N$7:$N$20,"INVALID_INPUT")&gt;0,"INVALID_INPUT",IF(COUNTIFS(Impact_Input!$B$7:$B$20,"B",Impact_Input!$C$7:$C$20,$A18,Impact_Input!$D$7:$D$20,C$17,Impact_Input!$N$7:$N$20,"UNKNOWN_INPUT")&gt;0,"UNKNOWN_IMPACT",TANH(Parameters!$B$24*SUMIFS(Impact_Input!$N:$N,Impact_Input!$B:$B,"B",Impact_Input!$C:$C,$A18,Impact_Input!$D:$D,C$17))))</x:t>
        </x:is>
      </x:c>
      <x:c r="D878" s="1407">
        <x:f>IFERROR(IF(_xlfn.ISFORMULA('I_prop'!C18),0,1),-1)</x:f>
        <x:v>0.0</x:v>
      </x:c>
    </x:row>
    <x:row r="879" ht="18" customHeight="1">
      <x:c r="A879" s="1407" t="str">
        <x:v>I_prop</x:v>
      </x:c>
      <x:c r="B879" s="1407" t="str">
        <x:v>D18</x:v>
      </x:c>
      <x:c r="C879" s="1407" t="inlineStr">
        <x:is>
          <x:t>F:=IF(COUNTIFS(Impact_Input!$B$7:$B$20,"B",Impact_Input!$C$7:$C$20,$A18,Impact_Input!$D$7:$D$20,D$17,Impact_Input!$N$7:$N$20,"INVALID_INPUT")&gt;0,"INVALID_INPUT",IF(COUNTIFS(Impact_Input!$B$7:$B$20,"B",Impact_Input!$C$7:$C$20,$A18,Impact_Input!$D$7:$D$20,D$17,Impact_Input!$N$7:$N$20,"UNKNOWN_INPUT")&gt;0,"UNKNOWN_IMPACT",TANH(Parameters!$B$24*SUMIFS(Impact_Input!$N:$N,Impact_Input!$B:$B,"B",Impact_Input!$C:$C,$A18,Impact_Input!$D:$D,D$17))))</x:t>
        </x:is>
      </x:c>
      <x:c r="D879" s="1407">
        <x:f>IFERROR(IF(_xlfn.ISFORMULA('I_prop'!D18),0,1),-1)</x:f>
        <x:v>0.0</x:v>
      </x:c>
    </x:row>
    <x:row r="880" ht="18" customHeight="1">
      <x:c r="A880" s="1407" t="str">
        <x:v>I_prop</x:v>
      </x:c>
      <x:c r="B880" s="1407" t="str">
        <x:v>E18</x:v>
      </x:c>
      <x:c r="C880" s="1407" t="inlineStr">
        <x:is>
          <x:t>F:=IF(COUNTIFS(Impact_Input!$B$7:$B$20,"B",Impact_Input!$C$7:$C$20,$A18,Impact_Input!$D$7:$D$20,E$17,Impact_Input!$N$7:$N$20,"INVALID_INPUT")&gt;0,"INVALID_INPUT",IF(COUNTIFS(Impact_Input!$B$7:$B$20,"B",Impact_Input!$C$7:$C$20,$A18,Impact_Input!$D$7:$D$20,E$17,Impact_Input!$N$7:$N$20,"UNKNOWN_INPUT")&gt;0,"UNKNOWN_IMPACT",TANH(Parameters!$B$24*SUMIFS(Impact_Input!$N:$N,Impact_Input!$B:$B,"B",Impact_Input!$C:$C,$A18,Impact_Input!$D:$D,E$17))))</x:t>
        </x:is>
      </x:c>
      <x:c r="D880" s="1407">
        <x:f>IFERROR(IF(_xlfn.ISFORMULA('I_prop'!E18),0,1),-1)</x:f>
        <x:v>0.0</x:v>
      </x:c>
    </x:row>
    <x:row r="881" ht="18" customHeight="1">
      <x:c r="A881" s="1407" t="str">
        <x:v>I_prop</x:v>
      </x:c>
      <x:c r="B881" s="1407" t="str">
        <x:v>F18</x:v>
      </x:c>
      <x:c r="C881" s="1407" t="inlineStr">
        <x:is>
          <x:t>F:=IF(COUNTIFS(Impact_Input!$B$7:$B$20,"B",Impact_Input!$C$7:$C$20,$A18,Impact_Input!$D$7:$D$20,F$17,Impact_Input!$N$7:$N$20,"INVALID_INPUT")&gt;0,"INVALID_INPUT",IF(COUNTIFS(Impact_Input!$B$7:$B$20,"B",Impact_Input!$C$7:$C$20,$A18,Impact_Input!$D$7:$D$20,F$17,Impact_Input!$N$7:$N$20,"UNKNOWN_INPUT")&gt;0,"UNKNOWN_IMPACT",TANH(Parameters!$B$24*SUMIFS(Impact_Input!$N:$N,Impact_Input!$B:$B,"B",Impact_Input!$C:$C,$A18,Impact_Input!$D:$D,F$17))))</x:t>
        </x:is>
      </x:c>
      <x:c r="D881" s="1407">
        <x:f>IFERROR(IF(_xlfn.ISFORMULA('I_prop'!F18),0,1),-1)</x:f>
        <x:v>0.0</x:v>
      </x:c>
    </x:row>
    <x:row r="882" ht="18" customHeight="1">
      <x:c r="A882" s="1407" t="str">
        <x:v>I_prop</x:v>
      </x:c>
      <x:c r="B882" s="1407" t="str">
        <x:v>G18</x:v>
      </x:c>
      <x:c r="C882" s="1407" t="inlineStr">
        <x:is>
          <x:t>F:=IF(COUNTIFS(Impact_Input!$B$7:$B$20,"B",Impact_Input!$C$7:$C$20,$A18,Impact_Input!$D$7:$D$20,G$17,Impact_Input!$N$7:$N$20,"INVALID_INPUT")&gt;0,"INVALID_INPUT",IF(COUNTIFS(Impact_Input!$B$7:$B$20,"B",Impact_Input!$C$7:$C$20,$A18,Impact_Input!$D$7:$D$20,G$17,Impact_Input!$N$7:$N$20,"UNKNOWN_INPUT")&gt;0,"UNKNOWN_IMPACT",TANH(Parameters!$B$24*SUMIFS(Impact_Input!$N:$N,Impact_Input!$B:$B,"B",Impact_Input!$C:$C,$A18,Impact_Input!$D:$D,G$17))))</x:t>
        </x:is>
      </x:c>
      <x:c r="D882" s="1407">
        <x:f>IFERROR(IF(_xlfn.ISFORMULA('I_prop'!G18),0,1),-1)</x:f>
        <x:v>0.0</x:v>
      </x:c>
    </x:row>
    <x:row r="883" ht="18" customHeight="1">
      <x:c r="A883" s="1407" t="str">
        <x:v>I_prop</x:v>
      </x:c>
      <x:c r="B883" s="1407" t="str">
        <x:v>H18</x:v>
      </x:c>
      <x:c r="C883" s="1407" t="inlineStr">
        <x:is>
          <x:t>F:=IF(COUNTIFS(Impact_Input!$B$7:$B$20,"B",Impact_Input!$C$7:$C$20,$A18,Impact_Input!$D$7:$D$20,H$17,Impact_Input!$N$7:$N$20,"INVALID_INPUT")&gt;0,"INVALID_INPUT",IF(COUNTIFS(Impact_Input!$B$7:$B$20,"B",Impact_Input!$C$7:$C$20,$A18,Impact_Input!$D$7:$D$20,H$17,Impact_Input!$N$7:$N$20,"UNKNOWN_INPUT")&gt;0,"UNKNOWN_IMPACT",TANH(Parameters!$B$24*SUMIFS(Impact_Input!$N:$N,Impact_Input!$B:$B,"B",Impact_Input!$C:$C,$A18,Impact_Input!$D:$D,H$17))))</x:t>
        </x:is>
      </x:c>
      <x:c r="D883" s="1407">
        <x:f>IFERROR(IF(_xlfn.ISFORMULA('I_prop'!H18),0,1),-1)</x:f>
        <x:v>0.0</x:v>
      </x:c>
    </x:row>
    <x:row r="884" ht="18" customHeight="1">
      <x:c r="A884" s="1407" t="str">
        <x:v>I_prop</x:v>
      </x:c>
      <x:c r="B884" s="1407" t="str">
        <x:v>B19</x:v>
      </x:c>
      <x:c r="C884" s="1407" t="inlineStr">
        <x:is>
          <x:t>F:=IF(COUNTIFS(Impact_Input!$B$7:$B$20,"B",Impact_Input!$C$7:$C$20,$A19,Impact_Input!$D$7:$D$20,B$17,Impact_Input!$N$7:$N$20,"INVALID_INPUT")&gt;0,"INVALID_INPUT",IF(COUNTIFS(Impact_Input!$B$7:$B$20,"B",Impact_Input!$C$7:$C$20,$A19,Impact_Input!$D$7:$D$20,B$17,Impact_Input!$N$7:$N$20,"UNKNOWN_INPUT")&gt;0,"UNKNOWN_IMPACT",TANH(Parameters!$B$24*SUMIFS(Impact_Input!$N:$N,Impact_Input!$B:$B,"B",Impact_Input!$C:$C,$A19,Impact_Input!$D:$D,B$17))))</x:t>
        </x:is>
      </x:c>
      <x:c r="D884" s="1407">
        <x:f>IFERROR(IF(_xlfn.ISFORMULA('I_prop'!B19),0,1),-1)</x:f>
        <x:v>0.0</x:v>
      </x:c>
    </x:row>
    <x:row r="885" ht="18" customHeight="1">
      <x:c r="A885" s="1407" t="str">
        <x:v>I_prop</x:v>
      </x:c>
      <x:c r="B885" s="1407" t="str">
        <x:v>C19</x:v>
      </x:c>
      <x:c r="C885" s="1407" t="inlineStr">
        <x:is>
          <x:t>F:=IF(COUNTIFS(Impact_Input!$B$7:$B$20,"B",Impact_Input!$C$7:$C$20,$A19,Impact_Input!$D$7:$D$20,C$17,Impact_Input!$N$7:$N$20,"INVALID_INPUT")&gt;0,"INVALID_INPUT",IF(COUNTIFS(Impact_Input!$B$7:$B$20,"B",Impact_Input!$C$7:$C$20,$A19,Impact_Input!$D$7:$D$20,C$17,Impact_Input!$N$7:$N$20,"UNKNOWN_INPUT")&gt;0,"UNKNOWN_IMPACT",TANH(Parameters!$B$24*SUMIFS(Impact_Input!$N:$N,Impact_Input!$B:$B,"B",Impact_Input!$C:$C,$A19,Impact_Input!$D:$D,C$17))))</x:t>
        </x:is>
      </x:c>
      <x:c r="D885" s="1407">
        <x:f>IFERROR(IF(_xlfn.ISFORMULA('I_prop'!C19),0,1),-1)</x:f>
        <x:v>0.0</x:v>
      </x:c>
    </x:row>
    <x:row r="886" ht="18" customHeight="1">
      <x:c r="A886" s="1407" t="str">
        <x:v>I_prop</x:v>
      </x:c>
      <x:c r="B886" s="1407" t="str">
        <x:v>D19</x:v>
      </x:c>
      <x:c r="C886" s="1407" t="inlineStr">
        <x:is>
          <x:t>F:=IF(COUNTIFS(Impact_Input!$B$7:$B$20,"B",Impact_Input!$C$7:$C$20,$A19,Impact_Input!$D$7:$D$20,D$17,Impact_Input!$N$7:$N$20,"INVALID_INPUT")&gt;0,"INVALID_INPUT",IF(COUNTIFS(Impact_Input!$B$7:$B$20,"B",Impact_Input!$C$7:$C$20,$A19,Impact_Input!$D$7:$D$20,D$17,Impact_Input!$N$7:$N$20,"UNKNOWN_INPUT")&gt;0,"UNKNOWN_IMPACT",TANH(Parameters!$B$24*SUMIFS(Impact_Input!$N:$N,Impact_Input!$B:$B,"B",Impact_Input!$C:$C,$A19,Impact_Input!$D:$D,D$17))))</x:t>
        </x:is>
      </x:c>
      <x:c r="D886" s="1407">
        <x:f>IFERROR(IF(_xlfn.ISFORMULA('I_prop'!D19),0,1),-1)</x:f>
        <x:v>0.0</x:v>
      </x:c>
    </x:row>
    <x:row r="887" ht="18" customHeight="1">
      <x:c r="A887" s="1407" t="str">
        <x:v>I_prop</x:v>
      </x:c>
      <x:c r="B887" s="1407" t="str">
        <x:v>E19</x:v>
      </x:c>
      <x:c r="C887" s="1407" t="inlineStr">
        <x:is>
          <x:t>F:=IF(COUNTIFS(Impact_Input!$B$7:$B$20,"B",Impact_Input!$C$7:$C$20,$A19,Impact_Input!$D$7:$D$20,E$17,Impact_Input!$N$7:$N$20,"INVALID_INPUT")&gt;0,"INVALID_INPUT",IF(COUNTIFS(Impact_Input!$B$7:$B$20,"B",Impact_Input!$C$7:$C$20,$A19,Impact_Input!$D$7:$D$20,E$17,Impact_Input!$N$7:$N$20,"UNKNOWN_INPUT")&gt;0,"UNKNOWN_IMPACT",TANH(Parameters!$B$24*SUMIFS(Impact_Input!$N:$N,Impact_Input!$B:$B,"B",Impact_Input!$C:$C,$A19,Impact_Input!$D:$D,E$17))))</x:t>
        </x:is>
      </x:c>
      <x:c r="D887" s="1407">
        <x:f>IFERROR(IF(_xlfn.ISFORMULA('I_prop'!E19),0,1),-1)</x:f>
        <x:v>0.0</x:v>
      </x:c>
    </x:row>
    <x:row r="888" ht="18" customHeight="1">
      <x:c r="A888" s="1407" t="str">
        <x:v>I_prop</x:v>
      </x:c>
      <x:c r="B888" s="1407" t="str">
        <x:v>F19</x:v>
      </x:c>
      <x:c r="C888" s="1407" t="inlineStr">
        <x:is>
          <x:t>F:=IF(COUNTIFS(Impact_Input!$B$7:$B$20,"B",Impact_Input!$C$7:$C$20,$A19,Impact_Input!$D$7:$D$20,F$17,Impact_Input!$N$7:$N$20,"INVALID_INPUT")&gt;0,"INVALID_INPUT",IF(COUNTIFS(Impact_Input!$B$7:$B$20,"B",Impact_Input!$C$7:$C$20,$A19,Impact_Input!$D$7:$D$20,F$17,Impact_Input!$N$7:$N$20,"UNKNOWN_INPUT")&gt;0,"UNKNOWN_IMPACT",TANH(Parameters!$B$24*SUMIFS(Impact_Input!$N:$N,Impact_Input!$B:$B,"B",Impact_Input!$C:$C,$A19,Impact_Input!$D:$D,F$17))))</x:t>
        </x:is>
      </x:c>
      <x:c r="D888" s="1407">
        <x:f>IFERROR(IF(_xlfn.ISFORMULA('I_prop'!F19),0,1),-1)</x:f>
        <x:v>0.0</x:v>
      </x:c>
    </x:row>
    <x:row r="889" ht="18" customHeight="1">
      <x:c r="A889" s="1407" t="str">
        <x:v>I_prop</x:v>
      </x:c>
      <x:c r="B889" s="1407" t="str">
        <x:v>G19</x:v>
      </x:c>
      <x:c r="C889" s="1407" t="inlineStr">
        <x:is>
          <x:t>F:=IF(COUNTIFS(Impact_Input!$B$7:$B$20,"B",Impact_Input!$C$7:$C$20,$A19,Impact_Input!$D$7:$D$20,G$17,Impact_Input!$N$7:$N$20,"INVALID_INPUT")&gt;0,"INVALID_INPUT",IF(COUNTIFS(Impact_Input!$B$7:$B$20,"B",Impact_Input!$C$7:$C$20,$A19,Impact_Input!$D$7:$D$20,G$17,Impact_Input!$N$7:$N$20,"UNKNOWN_INPUT")&gt;0,"UNKNOWN_IMPACT",TANH(Parameters!$B$24*SUMIFS(Impact_Input!$N:$N,Impact_Input!$B:$B,"B",Impact_Input!$C:$C,$A19,Impact_Input!$D:$D,G$17))))</x:t>
        </x:is>
      </x:c>
      <x:c r="D889" s="1407">
        <x:f>IFERROR(IF(_xlfn.ISFORMULA('I_prop'!G19),0,1),-1)</x:f>
        <x:v>0.0</x:v>
      </x:c>
    </x:row>
    <x:row r="890" ht="18" customHeight="1">
      <x:c r="A890" s="1407" t="str">
        <x:v>I_prop</x:v>
      </x:c>
      <x:c r="B890" s="1407" t="str">
        <x:v>H19</x:v>
      </x:c>
      <x:c r="C890" s="1407" t="inlineStr">
        <x:is>
          <x:t>F:=IF(COUNTIFS(Impact_Input!$B$7:$B$20,"B",Impact_Input!$C$7:$C$20,$A19,Impact_Input!$D$7:$D$20,H$17,Impact_Input!$N$7:$N$20,"INVALID_INPUT")&gt;0,"INVALID_INPUT",IF(COUNTIFS(Impact_Input!$B$7:$B$20,"B",Impact_Input!$C$7:$C$20,$A19,Impact_Input!$D$7:$D$20,H$17,Impact_Input!$N$7:$N$20,"UNKNOWN_INPUT")&gt;0,"UNKNOWN_IMPACT",TANH(Parameters!$B$24*SUMIFS(Impact_Input!$N:$N,Impact_Input!$B:$B,"B",Impact_Input!$C:$C,$A19,Impact_Input!$D:$D,H$17))))</x:t>
        </x:is>
      </x:c>
      <x:c r="D890" s="1407">
        <x:f>IFERROR(IF(_xlfn.ISFORMULA('I_prop'!H19),0,1),-1)</x:f>
        <x:v>0.0</x:v>
      </x:c>
    </x:row>
    <x:row r="891" ht="18" customHeight="1">
      <x:c r="A891" s="1407" t="str">
        <x:v>I_prop</x:v>
      </x:c>
      <x:c r="B891" s="1407" t="str">
        <x:v>B20</x:v>
      </x:c>
      <x:c r="C891" s="1407" t="inlineStr">
        <x:is>
          <x:t>F:=IF(COUNTIFS(Impact_Input!$B$7:$B$20,"B",Impact_Input!$C$7:$C$20,$A20,Impact_Input!$D$7:$D$20,B$17,Impact_Input!$N$7:$N$20,"INVALID_INPUT")&gt;0,"INVALID_INPUT",IF(COUNTIFS(Impact_Input!$B$7:$B$20,"B",Impact_Input!$C$7:$C$20,$A20,Impact_Input!$D$7:$D$20,B$17,Impact_Input!$N$7:$N$20,"UNKNOWN_INPUT")&gt;0,"UNKNOWN_IMPACT",TANH(Parameters!$B$24*SUMIFS(Impact_Input!$N:$N,Impact_Input!$B:$B,"B",Impact_Input!$C:$C,$A20,Impact_Input!$D:$D,B$17))))</x:t>
        </x:is>
      </x:c>
      <x:c r="D891" s="1407">
        <x:f>IFERROR(IF(_xlfn.ISFORMULA('I_prop'!B20),0,1),-1)</x:f>
        <x:v>0.0</x:v>
      </x:c>
    </x:row>
    <x:row r="892" ht="18" customHeight="1">
      <x:c r="A892" s="1407" t="str">
        <x:v>I_prop</x:v>
      </x:c>
      <x:c r="B892" s="1407" t="str">
        <x:v>C20</x:v>
      </x:c>
      <x:c r="C892" s="1407" t="inlineStr">
        <x:is>
          <x:t>F:=IF(COUNTIFS(Impact_Input!$B$7:$B$20,"B",Impact_Input!$C$7:$C$20,$A20,Impact_Input!$D$7:$D$20,C$17,Impact_Input!$N$7:$N$20,"INVALID_INPUT")&gt;0,"INVALID_INPUT",IF(COUNTIFS(Impact_Input!$B$7:$B$20,"B",Impact_Input!$C$7:$C$20,$A20,Impact_Input!$D$7:$D$20,C$17,Impact_Input!$N$7:$N$20,"UNKNOWN_INPUT")&gt;0,"UNKNOWN_IMPACT",TANH(Parameters!$B$24*SUMIFS(Impact_Input!$N:$N,Impact_Input!$B:$B,"B",Impact_Input!$C:$C,$A20,Impact_Input!$D:$D,C$17))))</x:t>
        </x:is>
      </x:c>
      <x:c r="D892" s="1407">
        <x:f>IFERROR(IF(_xlfn.ISFORMULA('I_prop'!C20),0,1),-1)</x:f>
        <x:v>0.0</x:v>
      </x:c>
    </x:row>
    <x:row r="893" ht="18" customHeight="1">
      <x:c r="A893" s="1407" t="str">
        <x:v>I_prop</x:v>
      </x:c>
      <x:c r="B893" s="1407" t="str">
        <x:v>D20</x:v>
      </x:c>
      <x:c r="C893" s="1407" t="inlineStr">
        <x:is>
          <x:t>F:=IF(COUNTIFS(Impact_Input!$B$7:$B$20,"B",Impact_Input!$C$7:$C$20,$A20,Impact_Input!$D$7:$D$20,D$17,Impact_Input!$N$7:$N$20,"INVALID_INPUT")&gt;0,"INVALID_INPUT",IF(COUNTIFS(Impact_Input!$B$7:$B$20,"B",Impact_Input!$C$7:$C$20,$A20,Impact_Input!$D$7:$D$20,D$17,Impact_Input!$N$7:$N$20,"UNKNOWN_INPUT")&gt;0,"UNKNOWN_IMPACT",TANH(Parameters!$B$24*SUMIFS(Impact_Input!$N:$N,Impact_Input!$B:$B,"B",Impact_Input!$C:$C,$A20,Impact_Input!$D:$D,D$17))))</x:t>
        </x:is>
      </x:c>
      <x:c r="D893" s="1407">
        <x:f>IFERROR(IF(_xlfn.ISFORMULA('I_prop'!D20),0,1),-1)</x:f>
        <x:v>0.0</x:v>
      </x:c>
    </x:row>
    <x:row r="894" ht="18" customHeight="1">
      <x:c r="A894" s="1407" t="str">
        <x:v>I_prop</x:v>
      </x:c>
      <x:c r="B894" s="1407" t="str">
        <x:v>E20</x:v>
      </x:c>
      <x:c r="C894" s="1407" t="inlineStr">
        <x:is>
          <x:t>F:=IF(COUNTIFS(Impact_Input!$B$7:$B$20,"B",Impact_Input!$C$7:$C$20,$A20,Impact_Input!$D$7:$D$20,E$17,Impact_Input!$N$7:$N$20,"INVALID_INPUT")&gt;0,"INVALID_INPUT",IF(COUNTIFS(Impact_Input!$B$7:$B$20,"B",Impact_Input!$C$7:$C$20,$A20,Impact_Input!$D$7:$D$20,E$17,Impact_Input!$N$7:$N$20,"UNKNOWN_INPUT")&gt;0,"UNKNOWN_IMPACT",TANH(Parameters!$B$24*SUMIFS(Impact_Input!$N:$N,Impact_Input!$B:$B,"B",Impact_Input!$C:$C,$A20,Impact_Input!$D:$D,E$17))))</x:t>
        </x:is>
      </x:c>
      <x:c r="D894" s="1407">
        <x:f>IFERROR(IF(_xlfn.ISFORMULA('I_prop'!E20),0,1),-1)</x:f>
        <x:v>0.0</x:v>
      </x:c>
    </x:row>
    <x:row r="895" ht="18" customHeight="1">
      <x:c r="A895" s="1407" t="str">
        <x:v>I_prop</x:v>
      </x:c>
      <x:c r="B895" s="1407" t="str">
        <x:v>F20</x:v>
      </x:c>
      <x:c r="C895" s="1407" t="inlineStr">
        <x:is>
          <x:t>F:=IF(COUNTIFS(Impact_Input!$B$7:$B$20,"B",Impact_Input!$C$7:$C$20,$A20,Impact_Input!$D$7:$D$20,F$17,Impact_Input!$N$7:$N$20,"INVALID_INPUT")&gt;0,"INVALID_INPUT",IF(COUNTIFS(Impact_Input!$B$7:$B$20,"B",Impact_Input!$C$7:$C$20,$A20,Impact_Input!$D$7:$D$20,F$17,Impact_Input!$N$7:$N$20,"UNKNOWN_INPUT")&gt;0,"UNKNOWN_IMPACT",TANH(Parameters!$B$24*SUMIFS(Impact_Input!$N:$N,Impact_Input!$B:$B,"B",Impact_Input!$C:$C,$A20,Impact_Input!$D:$D,F$17))))</x:t>
        </x:is>
      </x:c>
      <x:c r="D895" s="1407">
        <x:f>IFERROR(IF(_xlfn.ISFORMULA('I_prop'!F20),0,1),-1)</x:f>
        <x:v>0.0</x:v>
      </x:c>
    </x:row>
    <x:row r="896" ht="18" customHeight="1">
      <x:c r="A896" s="1407" t="str">
        <x:v>I_prop</x:v>
      </x:c>
      <x:c r="B896" s="1407" t="str">
        <x:v>G20</x:v>
      </x:c>
      <x:c r="C896" s="1407" t="inlineStr">
        <x:is>
          <x:t>F:=IF(COUNTIFS(Impact_Input!$B$7:$B$20,"B",Impact_Input!$C$7:$C$20,$A20,Impact_Input!$D$7:$D$20,G$17,Impact_Input!$N$7:$N$20,"INVALID_INPUT")&gt;0,"INVALID_INPUT",IF(COUNTIFS(Impact_Input!$B$7:$B$20,"B",Impact_Input!$C$7:$C$20,$A20,Impact_Input!$D$7:$D$20,G$17,Impact_Input!$N$7:$N$20,"UNKNOWN_INPUT")&gt;0,"UNKNOWN_IMPACT",TANH(Parameters!$B$24*SUMIFS(Impact_Input!$N:$N,Impact_Input!$B:$B,"B",Impact_Input!$C:$C,$A20,Impact_Input!$D:$D,G$17))))</x:t>
        </x:is>
      </x:c>
      <x:c r="D896" s="1407">
        <x:f>IFERROR(IF(_xlfn.ISFORMULA('I_prop'!G20),0,1),-1)</x:f>
        <x:v>0.0</x:v>
      </x:c>
    </x:row>
    <x:row r="897" ht="18" customHeight="1">
      <x:c r="A897" s="1407" t="str">
        <x:v>I_prop</x:v>
      </x:c>
      <x:c r="B897" s="1407" t="str">
        <x:v>H20</x:v>
      </x:c>
      <x:c r="C897" s="1407" t="inlineStr">
        <x:is>
          <x:t>F:=IF(COUNTIFS(Impact_Input!$B$7:$B$20,"B",Impact_Input!$C$7:$C$20,$A20,Impact_Input!$D$7:$D$20,H$17,Impact_Input!$N$7:$N$20,"INVALID_INPUT")&gt;0,"INVALID_INPUT",IF(COUNTIFS(Impact_Input!$B$7:$B$20,"B",Impact_Input!$C$7:$C$20,$A20,Impact_Input!$D$7:$D$20,H$17,Impact_Input!$N$7:$N$20,"UNKNOWN_INPUT")&gt;0,"UNKNOWN_IMPACT",TANH(Parameters!$B$24*SUMIFS(Impact_Input!$N:$N,Impact_Input!$B:$B,"B",Impact_Input!$C:$C,$A20,Impact_Input!$D:$D,H$17))))</x:t>
        </x:is>
      </x:c>
      <x:c r="D897" s="1407">
        <x:f>IFERROR(IF(_xlfn.ISFORMULA('I_prop'!H20),0,1),-1)</x:f>
        <x:v>0.0</x:v>
      </x:c>
    </x:row>
    <x:row r="898" ht="18" customHeight="1">
      <x:c r="A898" s="1407" t="str">
        <x:v>I_prop</x:v>
      </x:c>
      <x:c r="B898" s="1407" t="str">
        <x:v>B21</x:v>
      </x:c>
      <x:c r="C898" s="1407" t="inlineStr">
        <x:is>
          <x:t>F:=IF(COUNTIFS(Impact_Input!$B$7:$B$20,"B",Impact_Input!$C$7:$C$20,$A21,Impact_Input!$D$7:$D$20,B$17,Impact_Input!$N$7:$N$20,"INVALID_INPUT")&gt;0,"INVALID_INPUT",IF(COUNTIFS(Impact_Input!$B$7:$B$20,"B",Impact_Input!$C$7:$C$20,$A21,Impact_Input!$D$7:$D$20,B$17,Impact_Input!$N$7:$N$20,"UNKNOWN_INPUT")&gt;0,"UNKNOWN_IMPACT",TANH(Parameters!$B$24*SUMIFS(Impact_Input!$N:$N,Impact_Input!$B:$B,"B",Impact_Input!$C:$C,$A21,Impact_Input!$D:$D,B$17))))</x:t>
        </x:is>
      </x:c>
      <x:c r="D898" s="1407">
        <x:f>IFERROR(IF(_xlfn.ISFORMULA('I_prop'!B21),0,1),-1)</x:f>
        <x:v>0.0</x:v>
      </x:c>
    </x:row>
    <x:row r="899" ht="18" customHeight="1">
      <x:c r="A899" s="1407" t="str">
        <x:v>I_prop</x:v>
      </x:c>
      <x:c r="B899" s="1407" t="str">
        <x:v>C21</x:v>
      </x:c>
      <x:c r="C899" s="1407" t="inlineStr">
        <x:is>
          <x:t>F:=IF(COUNTIFS(Impact_Input!$B$7:$B$20,"B",Impact_Input!$C$7:$C$20,$A21,Impact_Input!$D$7:$D$20,C$17,Impact_Input!$N$7:$N$20,"INVALID_INPUT")&gt;0,"INVALID_INPUT",IF(COUNTIFS(Impact_Input!$B$7:$B$20,"B",Impact_Input!$C$7:$C$20,$A21,Impact_Input!$D$7:$D$20,C$17,Impact_Input!$N$7:$N$20,"UNKNOWN_INPUT")&gt;0,"UNKNOWN_IMPACT",TANH(Parameters!$B$24*SUMIFS(Impact_Input!$N:$N,Impact_Input!$B:$B,"B",Impact_Input!$C:$C,$A21,Impact_Input!$D:$D,C$17))))</x:t>
        </x:is>
      </x:c>
      <x:c r="D899" s="1407">
        <x:f>IFERROR(IF(_xlfn.ISFORMULA('I_prop'!C21),0,1),-1)</x:f>
        <x:v>0.0</x:v>
      </x:c>
    </x:row>
    <x:row r="900" ht="18" customHeight="1">
      <x:c r="A900" s="1407" t="str">
        <x:v>I_prop</x:v>
      </x:c>
      <x:c r="B900" s="1407" t="str">
        <x:v>D21</x:v>
      </x:c>
      <x:c r="C900" s="1407" t="inlineStr">
        <x:is>
          <x:t>F:=IF(COUNTIFS(Impact_Input!$B$7:$B$20,"B",Impact_Input!$C$7:$C$20,$A21,Impact_Input!$D$7:$D$20,D$17,Impact_Input!$N$7:$N$20,"INVALID_INPUT")&gt;0,"INVALID_INPUT",IF(COUNTIFS(Impact_Input!$B$7:$B$20,"B",Impact_Input!$C$7:$C$20,$A21,Impact_Input!$D$7:$D$20,D$17,Impact_Input!$N$7:$N$20,"UNKNOWN_INPUT")&gt;0,"UNKNOWN_IMPACT",TANH(Parameters!$B$24*SUMIFS(Impact_Input!$N:$N,Impact_Input!$B:$B,"B",Impact_Input!$C:$C,$A21,Impact_Input!$D:$D,D$17))))</x:t>
        </x:is>
      </x:c>
      <x:c r="D900" s="1407">
        <x:f>IFERROR(IF(_xlfn.ISFORMULA('I_prop'!D21),0,1),-1)</x:f>
        <x:v>0.0</x:v>
      </x:c>
    </x:row>
    <x:row r="901" ht="18" customHeight="1">
      <x:c r="A901" s="1407" t="str">
        <x:v>I_prop</x:v>
      </x:c>
      <x:c r="B901" s="1407" t="str">
        <x:v>E21</x:v>
      </x:c>
      <x:c r="C901" s="1407" t="inlineStr">
        <x:is>
          <x:t>F:=IF(COUNTIFS(Impact_Input!$B$7:$B$20,"B",Impact_Input!$C$7:$C$20,$A21,Impact_Input!$D$7:$D$20,E$17,Impact_Input!$N$7:$N$20,"INVALID_INPUT")&gt;0,"INVALID_INPUT",IF(COUNTIFS(Impact_Input!$B$7:$B$20,"B",Impact_Input!$C$7:$C$20,$A21,Impact_Input!$D$7:$D$20,E$17,Impact_Input!$N$7:$N$20,"UNKNOWN_INPUT")&gt;0,"UNKNOWN_IMPACT",TANH(Parameters!$B$24*SUMIFS(Impact_Input!$N:$N,Impact_Input!$B:$B,"B",Impact_Input!$C:$C,$A21,Impact_Input!$D:$D,E$17))))</x:t>
        </x:is>
      </x:c>
      <x:c r="D901" s="1407">
        <x:f>IFERROR(IF(_xlfn.ISFORMULA('I_prop'!E21),0,1),-1)</x:f>
        <x:v>0.0</x:v>
      </x:c>
    </x:row>
    <x:row r="902" ht="18" customHeight="1">
      <x:c r="A902" s="1407" t="str">
        <x:v>I_prop</x:v>
      </x:c>
      <x:c r="B902" s="1407" t="str">
        <x:v>F21</x:v>
      </x:c>
      <x:c r="C902" s="1407" t="inlineStr">
        <x:is>
          <x:t>F:=IF(COUNTIFS(Impact_Input!$B$7:$B$20,"B",Impact_Input!$C$7:$C$20,$A21,Impact_Input!$D$7:$D$20,F$17,Impact_Input!$N$7:$N$20,"INVALID_INPUT")&gt;0,"INVALID_INPUT",IF(COUNTIFS(Impact_Input!$B$7:$B$20,"B",Impact_Input!$C$7:$C$20,$A21,Impact_Input!$D$7:$D$20,F$17,Impact_Input!$N$7:$N$20,"UNKNOWN_INPUT")&gt;0,"UNKNOWN_IMPACT",TANH(Parameters!$B$24*SUMIFS(Impact_Input!$N:$N,Impact_Input!$B:$B,"B",Impact_Input!$C:$C,$A21,Impact_Input!$D:$D,F$17))))</x:t>
        </x:is>
      </x:c>
      <x:c r="D902" s="1407">
        <x:f>IFERROR(IF(_xlfn.ISFORMULA('I_prop'!F21),0,1),-1)</x:f>
        <x:v>0.0</x:v>
      </x:c>
    </x:row>
    <x:row r="903" ht="18" customHeight="1">
      <x:c r="A903" s="1407" t="str">
        <x:v>I_prop</x:v>
      </x:c>
      <x:c r="B903" s="1407" t="str">
        <x:v>G21</x:v>
      </x:c>
      <x:c r="C903" s="1407" t="inlineStr">
        <x:is>
          <x:t>F:=IF(COUNTIFS(Impact_Input!$B$7:$B$20,"B",Impact_Input!$C$7:$C$20,$A21,Impact_Input!$D$7:$D$20,G$17,Impact_Input!$N$7:$N$20,"INVALID_INPUT")&gt;0,"INVALID_INPUT",IF(COUNTIFS(Impact_Input!$B$7:$B$20,"B",Impact_Input!$C$7:$C$20,$A21,Impact_Input!$D$7:$D$20,G$17,Impact_Input!$N$7:$N$20,"UNKNOWN_INPUT")&gt;0,"UNKNOWN_IMPACT",TANH(Parameters!$B$24*SUMIFS(Impact_Input!$N:$N,Impact_Input!$B:$B,"B",Impact_Input!$C:$C,$A21,Impact_Input!$D:$D,G$17))))</x:t>
        </x:is>
      </x:c>
      <x:c r="D903" s="1407">
        <x:f>IFERROR(IF(_xlfn.ISFORMULA('I_prop'!G21),0,1),-1)</x:f>
        <x:v>0.0</x:v>
      </x:c>
    </x:row>
    <x:row r="904" ht="18" customHeight="1">
      <x:c r="A904" s="1407" t="str">
        <x:v>I_prop</x:v>
      </x:c>
      <x:c r="B904" s="1407" t="str">
        <x:v>H21</x:v>
      </x:c>
      <x:c r="C904" s="1407" t="inlineStr">
        <x:is>
          <x:t>F:=IF(COUNTIFS(Impact_Input!$B$7:$B$20,"B",Impact_Input!$C$7:$C$20,$A21,Impact_Input!$D$7:$D$20,H$17,Impact_Input!$N$7:$N$20,"INVALID_INPUT")&gt;0,"INVALID_INPUT",IF(COUNTIFS(Impact_Input!$B$7:$B$20,"B",Impact_Input!$C$7:$C$20,$A21,Impact_Input!$D$7:$D$20,H$17,Impact_Input!$N$7:$N$20,"UNKNOWN_INPUT")&gt;0,"UNKNOWN_IMPACT",TANH(Parameters!$B$24*SUMIFS(Impact_Input!$N:$N,Impact_Input!$B:$B,"B",Impact_Input!$C:$C,$A21,Impact_Input!$D:$D,H$17))))</x:t>
        </x:is>
      </x:c>
      <x:c r="D904" s="1407">
        <x:f>IFERROR(IF(_xlfn.ISFORMULA('I_prop'!H21),0,1),-1)</x:f>
        <x:v>0.0</x:v>
      </x:c>
    </x:row>
    <x:row r="905" ht="18" customHeight="1">
      <x:c r="A905" s="1407" t="str">
        <x:v>I_prop</x:v>
      </x:c>
      <x:c r="B905" s="1407" t="str">
        <x:v>B22</x:v>
      </x:c>
      <x:c r="C905" s="1407" t="inlineStr">
        <x:is>
          <x:t>F:=IF(COUNTIFS(Impact_Input!$B$7:$B$20,"B",Impact_Input!$C$7:$C$20,$A22,Impact_Input!$D$7:$D$20,B$17,Impact_Input!$N$7:$N$20,"INVALID_INPUT")&gt;0,"INVALID_INPUT",IF(COUNTIFS(Impact_Input!$B$7:$B$20,"B",Impact_Input!$C$7:$C$20,$A22,Impact_Input!$D$7:$D$20,B$17,Impact_Input!$N$7:$N$20,"UNKNOWN_INPUT")&gt;0,"UNKNOWN_IMPACT",TANH(Parameters!$B$24*SUMIFS(Impact_Input!$N:$N,Impact_Input!$B:$B,"B",Impact_Input!$C:$C,$A22,Impact_Input!$D:$D,B$17))))</x:t>
        </x:is>
      </x:c>
      <x:c r="D905" s="1407">
        <x:f>IFERROR(IF(_xlfn.ISFORMULA('I_prop'!B22),0,1),-1)</x:f>
        <x:v>0.0</x:v>
      </x:c>
    </x:row>
    <x:row r="906" ht="18" customHeight="1">
      <x:c r="A906" s="1407" t="str">
        <x:v>I_prop</x:v>
      </x:c>
      <x:c r="B906" s="1407" t="str">
        <x:v>C22</x:v>
      </x:c>
      <x:c r="C906" s="1407" t="inlineStr">
        <x:is>
          <x:t>F:=IF(COUNTIFS(Impact_Input!$B$7:$B$20,"B",Impact_Input!$C$7:$C$20,$A22,Impact_Input!$D$7:$D$20,C$17,Impact_Input!$N$7:$N$20,"INVALID_INPUT")&gt;0,"INVALID_INPUT",IF(COUNTIFS(Impact_Input!$B$7:$B$20,"B",Impact_Input!$C$7:$C$20,$A22,Impact_Input!$D$7:$D$20,C$17,Impact_Input!$N$7:$N$20,"UNKNOWN_INPUT")&gt;0,"UNKNOWN_IMPACT",TANH(Parameters!$B$24*SUMIFS(Impact_Input!$N:$N,Impact_Input!$B:$B,"B",Impact_Input!$C:$C,$A22,Impact_Input!$D:$D,C$17))))</x:t>
        </x:is>
      </x:c>
      <x:c r="D906" s="1407">
        <x:f>IFERROR(IF(_xlfn.ISFORMULA('I_prop'!C22),0,1),-1)</x:f>
        <x:v>0.0</x:v>
      </x:c>
    </x:row>
    <x:row r="907" ht="18" customHeight="1">
      <x:c r="A907" s="1407" t="str">
        <x:v>I_prop</x:v>
      </x:c>
      <x:c r="B907" s="1407" t="str">
        <x:v>D22</x:v>
      </x:c>
      <x:c r="C907" s="1407" t="inlineStr">
        <x:is>
          <x:t>F:=IF(COUNTIFS(Impact_Input!$B$7:$B$20,"B",Impact_Input!$C$7:$C$20,$A22,Impact_Input!$D$7:$D$20,D$17,Impact_Input!$N$7:$N$20,"INVALID_INPUT")&gt;0,"INVALID_INPUT",IF(COUNTIFS(Impact_Input!$B$7:$B$20,"B",Impact_Input!$C$7:$C$20,$A22,Impact_Input!$D$7:$D$20,D$17,Impact_Input!$N$7:$N$20,"UNKNOWN_INPUT")&gt;0,"UNKNOWN_IMPACT",TANH(Parameters!$B$24*SUMIFS(Impact_Input!$N:$N,Impact_Input!$B:$B,"B",Impact_Input!$C:$C,$A22,Impact_Input!$D:$D,D$17))))</x:t>
        </x:is>
      </x:c>
      <x:c r="D907" s="1407">
        <x:f>IFERROR(IF(_xlfn.ISFORMULA('I_prop'!D22),0,1),-1)</x:f>
        <x:v>0.0</x:v>
      </x:c>
    </x:row>
    <x:row r="908" ht="18" customHeight="1">
      <x:c r="A908" s="1407" t="str">
        <x:v>I_prop</x:v>
      </x:c>
      <x:c r="B908" s="1407" t="str">
        <x:v>E22</x:v>
      </x:c>
      <x:c r="C908" s="1407" t="inlineStr">
        <x:is>
          <x:t>F:=IF(COUNTIFS(Impact_Input!$B$7:$B$20,"B",Impact_Input!$C$7:$C$20,$A22,Impact_Input!$D$7:$D$20,E$17,Impact_Input!$N$7:$N$20,"INVALID_INPUT")&gt;0,"INVALID_INPUT",IF(COUNTIFS(Impact_Input!$B$7:$B$20,"B",Impact_Input!$C$7:$C$20,$A22,Impact_Input!$D$7:$D$20,E$17,Impact_Input!$N$7:$N$20,"UNKNOWN_INPUT")&gt;0,"UNKNOWN_IMPACT",TANH(Parameters!$B$24*SUMIFS(Impact_Input!$N:$N,Impact_Input!$B:$B,"B",Impact_Input!$C:$C,$A22,Impact_Input!$D:$D,E$17))))</x:t>
        </x:is>
      </x:c>
      <x:c r="D908" s="1407">
        <x:f>IFERROR(IF(_xlfn.ISFORMULA('I_prop'!E22),0,1),-1)</x:f>
        <x:v>0.0</x:v>
      </x:c>
    </x:row>
    <x:row r="909" ht="18" customHeight="1">
      <x:c r="A909" s="1407" t="str">
        <x:v>I_prop</x:v>
      </x:c>
      <x:c r="B909" s="1407" t="str">
        <x:v>F22</x:v>
      </x:c>
      <x:c r="C909" s="1407" t="inlineStr">
        <x:is>
          <x:t>F:=IF(COUNTIFS(Impact_Input!$B$7:$B$20,"B",Impact_Input!$C$7:$C$20,$A22,Impact_Input!$D$7:$D$20,F$17,Impact_Input!$N$7:$N$20,"INVALID_INPUT")&gt;0,"INVALID_INPUT",IF(COUNTIFS(Impact_Input!$B$7:$B$20,"B",Impact_Input!$C$7:$C$20,$A22,Impact_Input!$D$7:$D$20,F$17,Impact_Input!$N$7:$N$20,"UNKNOWN_INPUT")&gt;0,"UNKNOWN_IMPACT",TANH(Parameters!$B$24*SUMIFS(Impact_Input!$N:$N,Impact_Input!$B:$B,"B",Impact_Input!$C:$C,$A22,Impact_Input!$D:$D,F$17))))</x:t>
        </x:is>
      </x:c>
      <x:c r="D909" s="1407">
        <x:f>IFERROR(IF(_xlfn.ISFORMULA('I_prop'!F22),0,1),-1)</x:f>
        <x:v>0.0</x:v>
      </x:c>
    </x:row>
    <x:row r="910" ht="18" customHeight="1">
      <x:c r="A910" s="1407" t="str">
        <x:v>I_prop</x:v>
      </x:c>
      <x:c r="B910" s="1407" t="str">
        <x:v>G22</x:v>
      </x:c>
      <x:c r="C910" s="1407" t="inlineStr">
        <x:is>
          <x:t>F:=IF(COUNTIFS(Impact_Input!$B$7:$B$20,"B",Impact_Input!$C$7:$C$20,$A22,Impact_Input!$D$7:$D$20,G$17,Impact_Input!$N$7:$N$20,"INVALID_INPUT")&gt;0,"INVALID_INPUT",IF(COUNTIFS(Impact_Input!$B$7:$B$20,"B",Impact_Input!$C$7:$C$20,$A22,Impact_Input!$D$7:$D$20,G$17,Impact_Input!$N$7:$N$20,"UNKNOWN_INPUT")&gt;0,"UNKNOWN_IMPACT",TANH(Parameters!$B$24*SUMIFS(Impact_Input!$N:$N,Impact_Input!$B:$B,"B",Impact_Input!$C:$C,$A22,Impact_Input!$D:$D,G$17))))</x:t>
        </x:is>
      </x:c>
      <x:c r="D910" s="1407">
        <x:f>IFERROR(IF(_xlfn.ISFORMULA('I_prop'!G22),0,1),-1)</x:f>
        <x:v>0.0</x:v>
      </x:c>
    </x:row>
    <x:row r="911" ht="18" customHeight="1">
      <x:c r="A911" s="1407" t="str">
        <x:v>I_prop</x:v>
      </x:c>
      <x:c r="B911" s="1407" t="str">
        <x:v>H22</x:v>
      </x:c>
      <x:c r="C911" s="1407" t="inlineStr">
        <x:is>
          <x:t>F:=IF(COUNTIFS(Impact_Input!$B$7:$B$20,"B",Impact_Input!$C$7:$C$20,$A22,Impact_Input!$D$7:$D$20,H$17,Impact_Input!$N$7:$N$20,"INVALID_INPUT")&gt;0,"INVALID_INPUT",IF(COUNTIFS(Impact_Input!$B$7:$B$20,"B",Impact_Input!$C$7:$C$20,$A22,Impact_Input!$D$7:$D$20,H$17,Impact_Input!$N$7:$N$20,"UNKNOWN_INPUT")&gt;0,"UNKNOWN_IMPACT",TANH(Parameters!$B$24*SUMIFS(Impact_Input!$N:$N,Impact_Input!$B:$B,"B",Impact_Input!$C:$C,$A22,Impact_Input!$D:$D,H$17))))</x:t>
        </x:is>
      </x:c>
      <x:c r="D911" s="1407">
        <x:f>IFERROR(IF(_xlfn.ISFORMULA('I_prop'!H22),0,1),-1)</x:f>
        <x:v>0.0</x:v>
      </x:c>
    </x:row>
    <x:row r="912" ht="18" customHeight="1">
      <x:c r="A912" s="1407" t="str">
        <x:v>I_prop</x:v>
      </x:c>
      <x:c r="B912" s="1407" t="str">
        <x:v>B23</x:v>
      </x:c>
      <x:c r="C912" s="1407" t="inlineStr">
        <x:is>
          <x:t>F:=IF(COUNTIFS(Impact_Input!$B$7:$B$20,"B",Impact_Input!$C$7:$C$20,$A23,Impact_Input!$D$7:$D$20,B$17,Impact_Input!$N$7:$N$20,"INVALID_INPUT")&gt;0,"INVALID_INPUT",IF(COUNTIFS(Impact_Input!$B$7:$B$20,"B",Impact_Input!$C$7:$C$20,$A23,Impact_Input!$D$7:$D$20,B$17,Impact_Input!$N$7:$N$20,"UNKNOWN_INPUT")&gt;0,"UNKNOWN_IMPACT",TANH(Parameters!$B$24*SUMIFS(Impact_Input!$N:$N,Impact_Input!$B:$B,"B",Impact_Input!$C:$C,$A23,Impact_Input!$D:$D,B$17))))</x:t>
        </x:is>
      </x:c>
      <x:c r="D912" s="1407">
        <x:f>IFERROR(IF(_xlfn.ISFORMULA('I_prop'!B23),0,1),-1)</x:f>
        <x:v>0.0</x:v>
      </x:c>
    </x:row>
    <x:row r="913" ht="18" customHeight="1">
      <x:c r="A913" s="1407" t="str">
        <x:v>I_prop</x:v>
      </x:c>
      <x:c r="B913" s="1407" t="str">
        <x:v>C23</x:v>
      </x:c>
      <x:c r="C913" s="1407" t="inlineStr">
        <x:is>
          <x:t>F:=IF(COUNTIFS(Impact_Input!$B$7:$B$20,"B",Impact_Input!$C$7:$C$20,$A23,Impact_Input!$D$7:$D$20,C$17,Impact_Input!$N$7:$N$20,"INVALID_INPUT")&gt;0,"INVALID_INPUT",IF(COUNTIFS(Impact_Input!$B$7:$B$20,"B",Impact_Input!$C$7:$C$20,$A23,Impact_Input!$D$7:$D$20,C$17,Impact_Input!$N$7:$N$20,"UNKNOWN_INPUT")&gt;0,"UNKNOWN_IMPACT",TANH(Parameters!$B$24*SUMIFS(Impact_Input!$N:$N,Impact_Input!$B:$B,"B",Impact_Input!$C:$C,$A23,Impact_Input!$D:$D,C$17))))</x:t>
        </x:is>
      </x:c>
      <x:c r="D913" s="1407">
        <x:f>IFERROR(IF(_xlfn.ISFORMULA('I_prop'!C23),0,1),-1)</x:f>
        <x:v>0.0</x:v>
      </x:c>
    </x:row>
    <x:row r="914" ht="18" customHeight="1">
      <x:c r="A914" s="1407" t="str">
        <x:v>I_prop</x:v>
      </x:c>
      <x:c r="B914" s="1407" t="str">
        <x:v>D23</x:v>
      </x:c>
      <x:c r="C914" s="1407" t="inlineStr">
        <x:is>
          <x:t>F:=IF(COUNTIFS(Impact_Input!$B$7:$B$20,"B",Impact_Input!$C$7:$C$20,$A23,Impact_Input!$D$7:$D$20,D$17,Impact_Input!$N$7:$N$20,"INVALID_INPUT")&gt;0,"INVALID_INPUT",IF(COUNTIFS(Impact_Input!$B$7:$B$20,"B",Impact_Input!$C$7:$C$20,$A23,Impact_Input!$D$7:$D$20,D$17,Impact_Input!$N$7:$N$20,"UNKNOWN_INPUT")&gt;0,"UNKNOWN_IMPACT",TANH(Parameters!$B$24*SUMIFS(Impact_Input!$N:$N,Impact_Input!$B:$B,"B",Impact_Input!$C:$C,$A23,Impact_Input!$D:$D,D$17))))</x:t>
        </x:is>
      </x:c>
      <x:c r="D914" s="1407">
        <x:f>IFERROR(IF(_xlfn.ISFORMULA('I_prop'!D23),0,1),-1)</x:f>
        <x:v>0.0</x:v>
      </x:c>
    </x:row>
    <x:row r="915" ht="18" customHeight="1">
      <x:c r="A915" s="1407" t="str">
        <x:v>I_prop</x:v>
      </x:c>
      <x:c r="B915" s="1407" t="str">
        <x:v>E23</x:v>
      </x:c>
      <x:c r="C915" s="1407" t="inlineStr">
        <x:is>
          <x:t>F:=IF(COUNTIFS(Impact_Input!$B$7:$B$20,"B",Impact_Input!$C$7:$C$20,$A23,Impact_Input!$D$7:$D$20,E$17,Impact_Input!$N$7:$N$20,"INVALID_INPUT")&gt;0,"INVALID_INPUT",IF(COUNTIFS(Impact_Input!$B$7:$B$20,"B",Impact_Input!$C$7:$C$20,$A23,Impact_Input!$D$7:$D$20,E$17,Impact_Input!$N$7:$N$20,"UNKNOWN_INPUT")&gt;0,"UNKNOWN_IMPACT",TANH(Parameters!$B$24*SUMIFS(Impact_Input!$N:$N,Impact_Input!$B:$B,"B",Impact_Input!$C:$C,$A23,Impact_Input!$D:$D,E$17))))</x:t>
        </x:is>
      </x:c>
      <x:c r="D915" s="1407">
        <x:f>IFERROR(IF(_xlfn.ISFORMULA('I_prop'!E23),0,1),-1)</x:f>
        <x:v>0.0</x:v>
      </x:c>
    </x:row>
    <x:row r="916" ht="18" customHeight="1">
      <x:c r="A916" s="1407" t="str">
        <x:v>I_prop</x:v>
      </x:c>
      <x:c r="B916" s="1407" t="str">
        <x:v>F23</x:v>
      </x:c>
      <x:c r="C916" s="1407" t="inlineStr">
        <x:is>
          <x:t>F:=IF(COUNTIFS(Impact_Input!$B$7:$B$20,"B",Impact_Input!$C$7:$C$20,$A23,Impact_Input!$D$7:$D$20,F$17,Impact_Input!$N$7:$N$20,"INVALID_INPUT")&gt;0,"INVALID_INPUT",IF(COUNTIFS(Impact_Input!$B$7:$B$20,"B",Impact_Input!$C$7:$C$20,$A23,Impact_Input!$D$7:$D$20,F$17,Impact_Input!$N$7:$N$20,"UNKNOWN_INPUT")&gt;0,"UNKNOWN_IMPACT",TANH(Parameters!$B$24*SUMIFS(Impact_Input!$N:$N,Impact_Input!$B:$B,"B",Impact_Input!$C:$C,$A23,Impact_Input!$D:$D,F$17))))</x:t>
        </x:is>
      </x:c>
      <x:c r="D916" s="1407">
        <x:f>IFERROR(IF(_xlfn.ISFORMULA('I_prop'!F23),0,1),-1)</x:f>
        <x:v>0.0</x:v>
      </x:c>
    </x:row>
    <x:row r="917" ht="18" customHeight="1">
      <x:c r="A917" s="1407" t="str">
        <x:v>I_prop</x:v>
      </x:c>
      <x:c r="B917" s="1407" t="str">
        <x:v>G23</x:v>
      </x:c>
      <x:c r="C917" s="1407" t="inlineStr">
        <x:is>
          <x:t>F:=IF(COUNTIFS(Impact_Input!$B$7:$B$20,"B",Impact_Input!$C$7:$C$20,$A23,Impact_Input!$D$7:$D$20,G$17,Impact_Input!$N$7:$N$20,"INVALID_INPUT")&gt;0,"INVALID_INPUT",IF(COUNTIFS(Impact_Input!$B$7:$B$20,"B",Impact_Input!$C$7:$C$20,$A23,Impact_Input!$D$7:$D$20,G$17,Impact_Input!$N$7:$N$20,"UNKNOWN_INPUT")&gt;0,"UNKNOWN_IMPACT",TANH(Parameters!$B$24*SUMIFS(Impact_Input!$N:$N,Impact_Input!$B:$B,"B",Impact_Input!$C:$C,$A23,Impact_Input!$D:$D,G$17))))</x:t>
        </x:is>
      </x:c>
      <x:c r="D917" s="1407">
        <x:f>IFERROR(IF(_xlfn.ISFORMULA('I_prop'!G23),0,1),-1)</x:f>
        <x:v>0.0</x:v>
      </x:c>
    </x:row>
    <x:row r="918" ht="18" customHeight="1">
      <x:c r="A918" s="1407" t="str">
        <x:v>I_prop</x:v>
      </x:c>
      <x:c r="B918" s="1407" t="str">
        <x:v>H23</x:v>
      </x:c>
      <x:c r="C918" s="1407" t="inlineStr">
        <x:is>
          <x:t>F:=IF(COUNTIFS(Impact_Input!$B$7:$B$20,"B",Impact_Input!$C$7:$C$20,$A23,Impact_Input!$D$7:$D$20,H$17,Impact_Input!$N$7:$N$20,"INVALID_INPUT")&gt;0,"INVALID_INPUT",IF(COUNTIFS(Impact_Input!$B$7:$B$20,"B",Impact_Input!$C$7:$C$20,$A23,Impact_Input!$D$7:$D$20,H$17,Impact_Input!$N$7:$N$20,"UNKNOWN_INPUT")&gt;0,"UNKNOWN_IMPACT",TANH(Parameters!$B$24*SUMIFS(Impact_Input!$N:$N,Impact_Input!$B:$B,"B",Impact_Input!$C:$C,$A23,Impact_Input!$D:$D,H$17))))</x:t>
        </x:is>
      </x:c>
      <x:c r="D918" s="1407">
        <x:f>IFERROR(IF(_xlfn.ISFORMULA('I_prop'!H23),0,1),-1)</x:f>
        <x:v>0.0</x:v>
      </x:c>
    </x:row>
    <x:row r="919" ht="18" customHeight="1">
      <x:c r="A919" s="1407" t="str">
        <x:v>I_prop</x:v>
      </x:c>
      <x:c r="B919" s="1407" t="str">
        <x:v>B24</x:v>
      </x:c>
      <x:c r="C919" s="1407" t="inlineStr">
        <x:is>
          <x:t>F:=IF(COUNTIFS(Impact_Input!$B$7:$B$20,"B",Impact_Input!$C$7:$C$20,$A24,Impact_Input!$D$7:$D$20,B$17,Impact_Input!$N$7:$N$20,"INVALID_INPUT")&gt;0,"INVALID_INPUT",IF(COUNTIFS(Impact_Input!$B$7:$B$20,"B",Impact_Input!$C$7:$C$20,$A24,Impact_Input!$D$7:$D$20,B$17,Impact_Input!$N$7:$N$20,"UNKNOWN_INPUT")&gt;0,"UNKNOWN_IMPACT",TANH(Parameters!$B$24*SUMIFS(Impact_Input!$N:$N,Impact_Input!$B:$B,"B",Impact_Input!$C:$C,$A24,Impact_Input!$D:$D,B$17))))</x:t>
        </x:is>
      </x:c>
      <x:c r="D919" s="1407">
        <x:f>IFERROR(IF(_xlfn.ISFORMULA('I_prop'!B24),0,1),-1)</x:f>
        <x:v>0.0</x:v>
      </x:c>
    </x:row>
    <x:row r="920" ht="18" customHeight="1">
      <x:c r="A920" s="1407" t="str">
        <x:v>I_prop</x:v>
      </x:c>
      <x:c r="B920" s="1407" t="str">
        <x:v>C24</x:v>
      </x:c>
      <x:c r="C920" s="1407" t="inlineStr">
        <x:is>
          <x:t>F:=IF(COUNTIFS(Impact_Input!$B$7:$B$20,"B",Impact_Input!$C$7:$C$20,$A24,Impact_Input!$D$7:$D$20,C$17,Impact_Input!$N$7:$N$20,"INVALID_INPUT")&gt;0,"INVALID_INPUT",IF(COUNTIFS(Impact_Input!$B$7:$B$20,"B",Impact_Input!$C$7:$C$20,$A24,Impact_Input!$D$7:$D$20,C$17,Impact_Input!$N$7:$N$20,"UNKNOWN_INPUT")&gt;0,"UNKNOWN_IMPACT",TANH(Parameters!$B$24*SUMIFS(Impact_Input!$N:$N,Impact_Input!$B:$B,"B",Impact_Input!$C:$C,$A24,Impact_Input!$D:$D,C$17))))</x:t>
        </x:is>
      </x:c>
      <x:c r="D920" s="1407">
        <x:f>IFERROR(IF(_xlfn.ISFORMULA('I_prop'!C24),0,1),-1)</x:f>
        <x:v>0.0</x:v>
      </x:c>
    </x:row>
    <x:row r="921" ht="18" customHeight="1">
      <x:c r="A921" s="1407" t="str">
        <x:v>I_prop</x:v>
      </x:c>
      <x:c r="B921" s="1407" t="str">
        <x:v>D24</x:v>
      </x:c>
      <x:c r="C921" s="1407" t="inlineStr">
        <x:is>
          <x:t>F:=IF(COUNTIFS(Impact_Input!$B$7:$B$20,"B",Impact_Input!$C$7:$C$20,$A24,Impact_Input!$D$7:$D$20,D$17,Impact_Input!$N$7:$N$20,"INVALID_INPUT")&gt;0,"INVALID_INPUT",IF(COUNTIFS(Impact_Input!$B$7:$B$20,"B",Impact_Input!$C$7:$C$20,$A24,Impact_Input!$D$7:$D$20,D$17,Impact_Input!$N$7:$N$20,"UNKNOWN_INPUT")&gt;0,"UNKNOWN_IMPACT",TANH(Parameters!$B$24*SUMIFS(Impact_Input!$N:$N,Impact_Input!$B:$B,"B",Impact_Input!$C:$C,$A24,Impact_Input!$D:$D,D$17))))</x:t>
        </x:is>
      </x:c>
      <x:c r="D921" s="1407">
        <x:f>IFERROR(IF(_xlfn.ISFORMULA('I_prop'!D24),0,1),-1)</x:f>
        <x:v>0.0</x:v>
      </x:c>
    </x:row>
    <x:row r="922" ht="18" customHeight="1">
      <x:c r="A922" s="1407" t="str">
        <x:v>I_prop</x:v>
      </x:c>
      <x:c r="B922" s="1407" t="str">
        <x:v>E24</x:v>
      </x:c>
      <x:c r="C922" s="1407" t="inlineStr">
        <x:is>
          <x:t>F:=IF(COUNTIFS(Impact_Input!$B$7:$B$20,"B",Impact_Input!$C$7:$C$20,$A24,Impact_Input!$D$7:$D$20,E$17,Impact_Input!$N$7:$N$20,"INVALID_INPUT")&gt;0,"INVALID_INPUT",IF(COUNTIFS(Impact_Input!$B$7:$B$20,"B",Impact_Input!$C$7:$C$20,$A24,Impact_Input!$D$7:$D$20,E$17,Impact_Input!$N$7:$N$20,"UNKNOWN_INPUT")&gt;0,"UNKNOWN_IMPACT",TANH(Parameters!$B$24*SUMIFS(Impact_Input!$N:$N,Impact_Input!$B:$B,"B",Impact_Input!$C:$C,$A24,Impact_Input!$D:$D,E$17))))</x:t>
        </x:is>
      </x:c>
      <x:c r="D922" s="1407">
        <x:f>IFERROR(IF(_xlfn.ISFORMULA('I_prop'!E24),0,1),-1)</x:f>
        <x:v>0.0</x:v>
      </x:c>
    </x:row>
    <x:row r="923" ht="18" customHeight="1">
      <x:c r="A923" s="1407" t="str">
        <x:v>I_prop</x:v>
      </x:c>
      <x:c r="B923" s="1407" t="str">
        <x:v>F24</x:v>
      </x:c>
      <x:c r="C923" s="1407" t="inlineStr">
        <x:is>
          <x:t>F:=IF(COUNTIFS(Impact_Input!$B$7:$B$20,"B",Impact_Input!$C$7:$C$20,$A24,Impact_Input!$D$7:$D$20,F$17,Impact_Input!$N$7:$N$20,"INVALID_INPUT")&gt;0,"INVALID_INPUT",IF(COUNTIFS(Impact_Input!$B$7:$B$20,"B",Impact_Input!$C$7:$C$20,$A24,Impact_Input!$D$7:$D$20,F$17,Impact_Input!$N$7:$N$20,"UNKNOWN_INPUT")&gt;0,"UNKNOWN_IMPACT",TANH(Parameters!$B$24*SUMIFS(Impact_Input!$N:$N,Impact_Input!$B:$B,"B",Impact_Input!$C:$C,$A24,Impact_Input!$D:$D,F$17))))</x:t>
        </x:is>
      </x:c>
      <x:c r="D923" s="1407">
        <x:f>IFERROR(IF(_xlfn.ISFORMULA('I_prop'!F24),0,1),-1)</x:f>
        <x:v>0.0</x:v>
      </x:c>
    </x:row>
    <x:row r="924" ht="18" customHeight="1">
      <x:c r="A924" s="1407" t="str">
        <x:v>I_prop</x:v>
      </x:c>
      <x:c r="B924" s="1407" t="str">
        <x:v>G24</x:v>
      </x:c>
      <x:c r="C924" s="1407" t="inlineStr">
        <x:is>
          <x:t>F:=IF(COUNTIFS(Impact_Input!$B$7:$B$20,"B",Impact_Input!$C$7:$C$20,$A24,Impact_Input!$D$7:$D$20,G$17,Impact_Input!$N$7:$N$20,"INVALID_INPUT")&gt;0,"INVALID_INPUT",IF(COUNTIFS(Impact_Input!$B$7:$B$20,"B",Impact_Input!$C$7:$C$20,$A24,Impact_Input!$D$7:$D$20,G$17,Impact_Input!$N$7:$N$20,"UNKNOWN_INPUT")&gt;0,"UNKNOWN_IMPACT",TANH(Parameters!$B$24*SUMIFS(Impact_Input!$N:$N,Impact_Input!$B:$B,"B",Impact_Input!$C:$C,$A24,Impact_Input!$D:$D,G$17))))</x:t>
        </x:is>
      </x:c>
      <x:c r="D924" s="1407">
        <x:f>IFERROR(IF(_xlfn.ISFORMULA('I_prop'!G24),0,1),-1)</x:f>
        <x:v>0.0</x:v>
      </x:c>
    </x:row>
    <x:row r="925" ht="18" customHeight="1">
      <x:c r="A925" s="1407" t="str">
        <x:v>I_prop</x:v>
      </x:c>
      <x:c r="B925" s="1407" t="str">
        <x:v>H24</x:v>
      </x:c>
      <x:c r="C925" s="1407" t="inlineStr">
        <x:is>
          <x:t>F:=IF(COUNTIFS(Impact_Input!$B$7:$B$20,"B",Impact_Input!$C$7:$C$20,$A24,Impact_Input!$D$7:$D$20,H$17,Impact_Input!$N$7:$N$20,"INVALID_INPUT")&gt;0,"INVALID_INPUT",IF(COUNTIFS(Impact_Input!$B$7:$B$20,"B",Impact_Input!$C$7:$C$20,$A24,Impact_Input!$D$7:$D$20,H$17,Impact_Input!$N$7:$N$20,"UNKNOWN_INPUT")&gt;0,"UNKNOWN_IMPACT",TANH(Parameters!$B$24*SUMIFS(Impact_Input!$N:$N,Impact_Input!$B:$B,"B",Impact_Input!$C:$C,$A24,Impact_Input!$D:$D,H$17))))</x:t>
        </x:is>
      </x:c>
      <x:c r="D925" s="1407">
        <x:f>IFERROR(IF(_xlfn.ISFORMULA('I_prop'!H24),0,1),-1)</x:f>
        <x:v>0.0</x:v>
      </x:c>
    </x:row>
    <x:row r="926" ht="18" customHeight="1">
      <x:c r="A926" s="1407" t="str">
        <x:v>Structural_Viability</x:v>
      </x:c>
      <x:c r="B926" s="1407" t="str">
        <x:v>B11</x:v>
      </x:c>
      <x:c r="C926" s="1407" t="str">
        <x:v>F:=IF(COUNTIF(B6:B10,"FAIL")&gt;0,"FAIL",IF(COUNTIF(B6:B10,"PASS")=5,"PASS","UNKNOWN"))</x:v>
      </x:c>
      <x:c r="D926" s="1407">
        <x:f>IFERROR(IF(_xlfn.ISFORMULA('Structural_Viability'!B11),0,1),-1)</x:f>
        <x:v>0.0</x:v>
      </x:c>
    </x:row>
    <x:row r="927" ht="18" customHeight="1">
      <x:c r="A927" s="1407" t="str">
        <x:v>Structural_Viability</x:v>
      </x:c>
      <x:c r="B927" s="1407" t="str">
        <x:v>C11</x:v>
      </x:c>
      <x:c r="C927" s="1407" t="str">
        <x:v>F:=IF(COUNTIF(C6:C10,"FAIL")&gt;0,"FAIL",IF(COUNTIF(C6:C10,"PASS")=5,"PASS","UNKNOWN"))</x:v>
      </x:c>
      <x:c r="D927" s="1407">
        <x:f>IFERROR(IF(_xlfn.ISFORMULA('Structural_Viability'!C11),0,1),-1)</x:f>
        <x:v>0.0</x:v>
      </x:c>
    </x:row>
    <x:row r="928" ht="18" customHeight="1">
      <x:c r="A928" s="1407" t="str">
        <x:v>Sensitivity_Analysis</x:v>
      </x:c>
      <x:c r="B928" s="1407" t="str">
        <x:v>B5</x:v>
      </x:c>
      <x:c r="C928" s="1407" t="str">
        <x:v>F:="SENSITIVITY_NOT_RUN = "&amp;IF(B3="NOT PERFORMED","YES","NO")&amp;" (REVIEW severity)"</x:v>
      </x:c>
      <x:c r="D928" s="1407">
        <x:f>IFERROR(IF(_xlfn.ISFORMULA('Sensitivity_Analysis'!B5),0,1),-1)</x:f>
        <x:v>0.0</x:v>
      </x:c>
    </x:row>
    <x:row r="929" ht="18" customHeight="1">
      <x:c r="A929" s="1407" t="str">
        <x:v>Sensitivity_Analysis</x:v>
      </x:c>
      <x:c r="B929" s="1407" t="str">
        <x:v>D9</x:v>
      </x:c>
      <x:c r="C929" s="1407" t="str">
        <x:v>F:=D34</x:v>
      </x:c>
      <x:c r="D929" s="1407">
        <x:f>IFERROR(IF(_xlfn.ISFORMULA('Sensitivity_Analysis'!D9),0,1),-1)</x:f>
        <x:v>0.0</x:v>
      </x:c>
    </x:row>
    <x:row r="930" ht="18" customHeight="1">
      <x:c r="A930" s="1407" t="str">
        <x:v>Sensitivity_Analysis</x:v>
      </x:c>
      <x:c r="B930" s="1407" t="str">
        <x:v>E9</x:v>
      </x:c>
      <x:c r="C930" s="1407" t="str">
        <x:v>F:=IF(D9=$D$14,"YES","NO")</x:v>
      </x:c>
      <x:c r="D930" s="1407">
        <x:f>IFERROR(IF(_xlfn.ISFORMULA('Sensitivity_Analysis'!E9),0,1),-1)</x:f>
        <x:v>0.0</x:v>
      </x:c>
    </x:row>
    <x:row r="931" ht="18" customHeight="1">
      <x:c r="A931" s="1407" t="str">
        <x:v>Sensitivity_Analysis</x:v>
      </x:c>
      <x:c r="B931" s="1407" t="str">
        <x:v>D10</x:v>
      </x:c>
      <x:c r="C931" s="1407" t="str">
        <x:v>F:=D35</x:v>
      </x:c>
      <x:c r="D931" s="1407">
        <x:f>IFERROR(IF(_xlfn.ISFORMULA('Sensitivity_Analysis'!D10),0,1),-1)</x:f>
        <x:v>0.0</x:v>
      </x:c>
    </x:row>
    <x:row r="932" ht="18" customHeight="1">
      <x:c r="A932" s="1407" t="str">
        <x:v>Sensitivity_Analysis</x:v>
      </x:c>
      <x:c r="B932" s="1407" t="str">
        <x:v>E10</x:v>
      </x:c>
      <x:c r="C932" s="1407" t="str">
        <x:v>F:=IF(D10=$D$14,"YES","NO")</x:v>
      </x:c>
      <x:c r="D932" s="1407">
        <x:f>IFERROR(IF(_xlfn.ISFORMULA('Sensitivity_Analysis'!E10),0,1),-1)</x:f>
        <x:v>0.0</x:v>
      </x:c>
    </x:row>
    <x:row r="933" ht="18" customHeight="1">
      <x:c r="A933" s="1407" t="str">
        <x:v>Sensitivity_Analysis</x:v>
      </x:c>
      <x:c r="B933" s="1407" t="str">
        <x:v>D11</x:v>
      </x:c>
      <x:c r="C933" s="1407" t="str">
        <x:v>F:=D36</x:v>
      </x:c>
      <x:c r="D933" s="1407">
        <x:f>IFERROR(IF(_xlfn.ISFORMULA('Sensitivity_Analysis'!D11),0,1),-1)</x:f>
        <x:v>0.0</x:v>
      </x:c>
    </x:row>
    <x:row r="934" ht="18" customHeight="1">
      <x:c r="A934" s="1407" t="str">
        <x:v>Sensitivity_Analysis</x:v>
      </x:c>
      <x:c r="B934" s="1407" t="str">
        <x:v>E11</x:v>
      </x:c>
      <x:c r="C934" s="1407" t="str">
        <x:v>F:=IF(D11=$D$14,"YES","NO")</x:v>
      </x:c>
      <x:c r="D934" s="1407">
        <x:f>IFERROR(IF(_xlfn.ISFORMULA('Sensitivity_Analysis'!E11),0,1),-1)</x:f>
        <x:v>0.0</x:v>
      </x:c>
    </x:row>
    <x:row r="935" ht="18" customHeight="1">
      <x:c r="A935" s="1407" t="str">
        <x:v>Sensitivity_Analysis</x:v>
      </x:c>
      <x:c r="B935" s="1407" t="str">
        <x:v>D12</x:v>
      </x:c>
      <x:c r="C935" s="1407" t="str">
        <x:v>F:=N122&amp;", "&amp;N123</x:v>
      </x:c>
      <x:c r="D935" s="1407">
        <x:f>IFERROR(IF(_xlfn.ISFORMULA('Sensitivity_Analysis'!D12),0,1),-1)</x:f>
        <x:v>0.0</x:v>
      </x:c>
    </x:row>
    <x:row r="936" ht="18" customHeight="1">
      <x:c r="A936" s="1407" t="str">
        <x:v>Sensitivity_Analysis</x:v>
      </x:c>
      <x:c r="B936" s="1407" t="str">
        <x:v>E12</x:v>
      </x:c>
      <x:c r="C936" s="1407" t="str">
        <x:v>F:=IF(AND(N122="PASS",N123="PASS"),"YES","NO")</x:v>
      </x:c>
      <x:c r="D936" s="1407">
        <x:f>IFERROR(IF(_xlfn.ISFORMULA('Sensitivity_Analysis'!E12),0,1),-1)</x:f>
        <x:v>0.0</x:v>
      </x:c>
    </x:row>
    <x:row r="937" ht="18" customHeight="1">
      <x:c r="A937" s="1407" t="str">
        <x:v>Sensitivity_Analysis</x:v>
      </x:c>
      <x:c r="B937" s="1407" t="str">
        <x:v>B14</x:v>
      </x:c>
      <x:c r="C937" s="1407" t="str">
        <x:v>F:=RLS!B61</x:v>
      </x:c>
      <x:c r="D937" s="1407">
        <x:f>IFERROR(IF(_xlfn.ISFORMULA('Sensitivity_Analysis'!B14),0,1),-1)</x:f>
        <x:v>0.0</x:v>
      </x:c>
    </x:row>
    <x:row r="938" ht="18" customHeight="1">
      <x:c r="A938" s="1407" t="str">
        <x:v>Sensitivity_Analysis</x:v>
      </x:c>
      <x:c r="B938" s="1407" t="str">
        <x:v>C14</x:v>
      </x:c>
      <x:c r="C938" s="1407" t="str">
        <x:v>F:=RLS!B62</x:v>
      </x:c>
      <x:c r="D938" s="1407">
        <x:f>IFERROR(IF(_xlfn.ISFORMULA('Sensitivity_Analysis'!C14),0,1),-1)</x:f>
        <x:v>0.0</x:v>
      </x:c>
    </x:row>
    <x:row r="939" ht="18" customHeight="1">
      <x:c r="A939" s="1407" t="str">
        <x:v>Sensitivity_Analysis</x:v>
      </x:c>
      <x:c r="B939" s="1407" t="str">
        <x:v>D14</x:v>
      </x:c>
      <x:c r="C939" s="1407" t="str">
        <x:v>F:=IF(B14&gt;=C14,"A","B")</x:v>
      </x:c>
      <x:c r="D939" s="1407">
        <x:f>IFERROR(IF(_xlfn.ISFORMULA('Sensitivity_Analysis'!D14),0,1),-1)</x:f>
        <x:v>0.0</x:v>
      </x:c>
    </x:row>
    <x:row r="940" ht="18" customHeight="1">
      <x:c r="A940" s="1407" t="str">
        <x:v>Sensitivity_Analysis</x:v>
      </x:c>
      <x:c r="B940" s="1407" t="str">
        <x:v>E14</x:v>
      </x:c>
      <x:c r="C940" s="1407" t="str">
        <x:v>F:=B14-C14</x:v>
      </x:c>
      <x:c r="D940" s="1407">
        <x:f>IFERROR(IF(_xlfn.ISFORMULA('Sensitivity_Analysis'!E14),0,1),-1)</x:f>
        <x:v>0.0</x:v>
      </x:c>
    </x:row>
    <x:row r="941" ht="18" customHeight="1">
      <x:c r="A941" s="1407" t="str">
        <x:v>Sensitivity_Analysis</x:v>
      </x:c>
      <x:c r="B941" s="1407" t="str">
        <x:v>D18</x:v>
      </x:c>
      <x:c r="C941" s="1407" t="str">
        <x:v>F:="SENSITIVE"</x:v>
      </x:c>
      <x:c r="D941" s="1407">
        <x:f>IFERROR(IF(_xlfn.ISFORMULA('Sensitivity_Analysis'!D18),0,1),-1)</x:f>
        <x:v>0.0</x:v>
      </x:c>
    </x:row>
    <x:row r="942" ht="18" customHeight="1">
      <x:c r="A942" s="1407" t="str">
        <x:v>Sensitivity_Analysis</x:v>
      </x:c>
      <x:c r="B942" s="1407" t="str">
        <x:v>E18</x:v>
      </x:c>
      <x:c r="C942" s="1407" t="str">
        <x:v>F:="NO"</x:v>
      </x:c>
      <x:c r="D942" s="1407">
        <x:f>IFERROR(IF(_xlfn.ISFORMULA('Sensitivity_Analysis'!E18),0,1),-1)</x:f>
        <x:v>0.0</x:v>
      </x:c>
    </x:row>
    <x:row r="943" ht="18" customHeight="1">
      <x:c r="A943" s="1407" t="str">
        <x:v>Sensitivity_Analysis</x:v>
      </x:c>
      <x:c r="B943" s="1407" t="str">
        <x:v>D19</x:v>
      </x:c>
      <x:c r="C943" s="1407" t="str">
        <x:v>F:=RLS!B46</x:v>
      </x:c>
      <x:c r="D943" s="1407">
        <x:f>IFERROR(IF(_xlfn.ISFORMULA('Sensitivity_Analysis'!D19),0,1),-1)</x:f>
        <x:v>0.0</x:v>
      </x:c>
    </x:row>
    <x:row r="944" ht="18" customHeight="1">
      <x:c r="A944" s="1407" t="str">
        <x:v>Sensitivity_Analysis</x:v>
      </x:c>
      <x:c r="B944" s="1407" t="str">
        <x:v>D20</x:v>
      </x:c>
      <x:c r="C944" s="1407" t="str">
        <x:v>F:=RLS!B47</x:v>
      </x:c>
      <x:c r="D944" s="1407">
        <x:f>IFERROR(IF(_xlfn.ISFORMULA('Sensitivity_Analysis'!D20),0,1),-1)</x:f>
        <x:v>0.0</x:v>
      </x:c>
    </x:row>
    <x:row r="945" ht="18" customHeight="1">
      <x:c r="A945" s="1407" t="str">
        <x:v>Sensitivity_Analysis</x:v>
      </x:c>
      <x:c r="B945" s="1407" t="str">
        <x:v>K21</x:v>
      </x:c>
      <x:c r="C945" s="1407" t="str">
        <x:v>F:=Parameters!$B$48</x:v>
      </x:c>
      <x:c r="D945" s="1407">
        <x:f>IFERROR(IF(_xlfn.ISFORMULA('Sensitivity_Analysis'!K21),0,1),-1)</x:f>
        <x:v>0.0</x:v>
      </x:c>
    </x:row>
    <x:row r="946" ht="18" customHeight="1">
      <x:c r="A946" s="1407" t="str">
        <x:v>Sensitivity_Analysis</x:v>
      </x:c>
      <x:c r="B946" s="1407" t="str">
        <x:v>L21</x:v>
      </x:c>
      <x:c r="C946" s="1407" t="str">
        <x:v>F:=Parameters!$B$49</x:v>
      </x:c>
      <x:c r="D946" s="1407">
        <x:f>IFERROR(IF(_xlfn.ISFORMULA('Sensitivity_Analysis'!L21),0,1),-1)</x:f>
        <x:v>0.0</x:v>
      </x:c>
    </x:row>
    <x:row r="947" ht="18" customHeight="1">
      <x:c r="A947" s="1407" t="str">
        <x:v>Sensitivity_Analysis</x:v>
      </x:c>
      <x:c r="B947" s="1407" t="str">
        <x:v>M21</x:v>
      </x:c>
      <x:c r="C947" s="1407" t="str">
        <x:v>F:=Parameters!$B$50</x:v>
      </x:c>
      <x:c r="D947" s="1407">
        <x:f>IFERROR(IF(_xlfn.ISFORMULA('Sensitivity_Analysis'!M21),0,1),-1)</x:f>
        <x:v>0.0</x:v>
      </x:c>
    </x:row>
    <x:row r="948" ht="18" customHeight="1">
      <x:c r="A948" s="1407" t="str">
        <x:v>Sensitivity_Analysis</x:v>
      </x:c>
      <x:c r="B948" s="1407" t="str">
        <x:v>N21</x:v>
      </x:c>
      <x:c r="C948" s="1407" t="str">
        <x:v>F:=Parameters!$B$51</x:v>
      </x:c>
      <x:c r="D948" s="1407">
        <x:f>IFERROR(IF(_xlfn.ISFORMULA('Sensitivity_Analysis'!N21),0,1),-1)</x:f>
        <x:v>0.0</x:v>
      </x:c>
    </x:row>
    <x:row r="949" ht="18" customHeight="1">
      <x:c r="A949" s="1407" t="str">
        <x:v>Sensitivity_Analysis</x:v>
      </x:c>
      <x:c r="B949" s="1407" t="str">
        <x:v>O21</x:v>
      </x:c>
      <x:c r="C949" s="1407" t="str">
        <x:v>F:=Parameters!$B$52</x:v>
      </x:c>
      <x:c r="D949" s="1407">
        <x:f>IFERROR(IF(_xlfn.ISFORMULA('Sensitivity_Analysis'!O21),0,1),-1)</x:f>
        <x:v>0.0</x:v>
      </x:c>
    </x:row>
    <x:row r="950" ht="18" customHeight="1">
      <x:c r="A950" s="1407" t="str">
        <x:v>Sensitivity_Analysis</x:v>
      </x:c>
      <x:c r="B950" s="1407" t="str">
        <x:v>P21</x:v>
      </x:c>
      <x:c r="C950" s="1407" t="str">
        <x:v>F:=Parameters!$B$53</x:v>
      </x:c>
      <x:c r="D950" s="1407">
        <x:f>IFERROR(IF(_xlfn.ISFORMULA('Sensitivity_Analysis'!P21),0,1),-1)</x:f>
        <x:v>0.0</x:v>
      </x:c>
    </x:row>
    <x:row r="951" ht="18" customHeight="1">
      <x:c r="A951" s="1407" t="str">
        <x:v>Sensitivity_Analysis</x:v>
      </x:c>
      <x:c r="B951" s="1407" t="str">
        <x:v>Q21</x:v>
      </x:c>
      <x:c r="C951" s="1407" t="str">
        <x:v>F:=Parameters!$B$54</x:v>
      </x:c>
      <x:c r="D951" s="1407">
        <x:f>IFERROR(IF(_xlfn.ISFORMULA('Sensitivity_Analysis'!Q21),0,1),-1)</x:f>
        <x:v>0.0</x:v>
      </x:c>
    </x:row>
    <x:row r="952" ht="18" customHeight="1">
      <x:c r="A952" s="1407" t="str">
        <x:v>Sensitivity_Analysis</x:v>
      </x:c>
      <x:c r="B952" s="1407" t="str">
        <x:v>K23</x:v>
      </x:c>
      <x:c r="C952" s="1407" t="str">
        <x:v>F:=K$21*K$22/SUMPRODUCT($K$21:$Q$21,$K$22:$Q$22)</x:v>
      </x:c>
      <x:c r="D952" s="1407">
        <x:f>IFERROR(IF(_xlfn.ISFORMULA('Sensitivity_Analysis'!K23),0,1),-1)</x:f>
        <x:v>0.0</x:v>
      </x:c>
    </x:row>
    <x:row r="953" ht="18" customHeight="1">
      <x:c r="A953" s="1407" t="str">
        <x:v>Sensitivity_Analysis</x:v>
      </x:c>
      <x:c r="B953" s="1407" t="str">
        <x:v>L23</x:v>
      </x:c>
      <x:c r="C953" s="1407" t="str">
        <x:v>F:=L$21*L$22/SUMPRODUCT($K$21:$Q$21,$K$22:$Q$22)</x:v>
      </x:c>
      <x:c r="D953" s="1407">
        <x:f>IFERROR(IF(_xlfn.ISFORMULA('Sensitivity_Analysis'!L23),0,1),-1)</x:f>
        <x:v>0.0</x:v>
      </x:c>
    </x:row>
    <x:row r="954" ht="18" customHeight="1">
      <x:c r="A954" s="1407" t="str">
        <x:v>Sensitivity_Analysis</x:v>
      </x:c>
      <x:c r="B954" s="1407" t="str">
        <x:v>M23</x:v>
      </x:c>
      <x:c r="C954" s="1407" t="str">
        <x:v>F:=M$21*M$22/SUMPRODUCT($K$21:$Q$21,$K$22:$Q$22)</x:v>
      </x:c>
      <x:c r="D954" s="1407">
        <x:f>IFERROR(IF(_xlfn.ISFORMULA('Sensitivity_Analysis'!M23),0,1),-1)</x:f>
        <x:v>0.0</x:v>
      </x:c>
    </x:row>
    <x:row r="955" ht="18" customHeight="1">
      <x:c r="A955" s="1407" t="str">
        <x:v>Sensitivity_Analysis</x:v>
      </x:c>
      <x:c r="B955" s="1407" t="str">
        <x:v>N23</x:v>
      </x:c>
      <x:c r="C955" s="1407" t="str">
        <x:v>F:=N$21*N$22/SUMPRODUCT($K$21:$Q$21,$K$22:$Q$22)</x:v>
      </x:c>
      <x:c r="D955" s="1407">
        <x:f>IFERROR(IF(_xlfn.ISFORMULA('Sensitivity_Analysis'!N23),0,1),-1)</x:f>
        <x:v>0.0</x:v>
      </x:c>
    </x:row>
    <x:row r="956" ht="18" customHeight="1">
      <x:c r="A956" s="1407" t="str">
        <x:v>Sensitivity_Analysis</x:v>
      </x:c>
      <x:c r="B956" s="1407" t="str">
        <x:v>O23</x:v>
      </x:c>
      <x:c r="C956" s="1407" t="str">
        <x:v>F:=O$21*O$22/SUMPRODUCT($K$21:$Q$21,$K$22:$Q$22)</x:v>
      </x:c>
      <x:c r="D956" s="1407">
        <x:f>IFERROR(IF(_xlfn.ISFORMULA('Sensitivity_Analysis'!O23),0,1),-1)</x:f>
        <x:v>0.0</x:v>
      </x:c>
    </x:row>
    <x:row r="957" ht="18" customHeight="1">
      <x:c r="A957" s="1407" t="str">
        <x:v>Sensitivity_Analysis</x:v>
      </x:c>
      <x:c r="B957" s="1407" t="str">
        <x:v>P23</x:v>
      </x:c>
      <x:c r="C957" s="1407" t="str">
        <x:v>F:=P$21*P$22/SUMPRODUCT($K$21:$Q$21,$K$22:$Q$22)</x:v>
      </x:c>
      <x:c r="D957" s="1407">
        <x:f>IFERROR(IF(_xlfn.ISFORMULA('Sensitivity_Analysis'!P23),0,1),-1)</x:f>
        <x:v>0.0</x:v>
      </x:c>
    </x:row>
    <x:row r="958" ht="18" customHeight="1">
      <x:c r="A958" s="1407" t="str">
        <x:v>Sensitivity_Analysis</x:v>
      </x:c>
      <x:c r="B958" s="1407" t="str">
        <x:v>Q23</x:v>
      </x:c>
      <x:c r="C958" s="1407" t="str">
        <x:v>F:=Q$21*Q$22/SUMPRODUCT($K$21:$Q$21,$K$22:$Q$22)</x:v>
      </x:c>
      <x:c r="D958" s="1407">
        <x:f>IFERROR(IF(_xlfn.ISFORMULA('Sensitivity_Analysis'!Q23),0,1),-1)</x:f>
        <x:v>0.0</x:v>
      </x:c>
    </x:row>
    <x:row r="959" ht="18" customHeight="1">
      <x:c r="A959" s="1407" t="str">
        <x:v>Sensitivity_Analysis</x:v>
      </x:c>
      <x:c r="B959" s="1407" t="str">
        <x:v>K25</x:v>
      </x:c>
      <x:c r="C959" s="1407" t="str">
        <x:v>F:=K$21*K$24/SUMPRODUCT($K$21:$Q$21,$K$24:$Q$24)</x:v>
      </x:c>
      <x:c r="D959" s="1407">
        <x:f>IFERROR(IF(_xlfn.ISFORMULA('Sensitivity_Analysis'!K25),0,1),-1)</x:f>
        <x:v>0.0</x:v>
      </x:c>
    </x:row>
    <x:row r="960" ht="18" customHeight="1">
      <x:c r="A960" s="1407" t="str">
        <x:v>Sensitivity_Analysis</x:v>
      </x:c>
      <x:c r="B960" s="1407" t="str">
        <x:v>L25</x:v>
      </x:c>
      <x:c r="C960" s="1407" t="str">
        <x:v>F:=L$21*L$24/SUMPRODUCT($K$21:$Q$21,$K$24:$Q$24)</x:v>
      </x:c>
      <x:c r="D960" s="1407">
        <x:f>IFERROR(IF(_xlfn.ISFORMULA('Sensitivity_Analysis'!L25),0,1),-1)</x:f>
        <x:v>0.0</x:v>
      </x:c>
    </x:row>
    <x:row r="961" ht="18" customHeight="1">
      <x:c r="A961" s="1407" t="str">
        <x:v>Sensitivity_Analysis</x:v>
      </x:c>
      <x:c r="B961" s="1407" t="str">
        <x:v>M25</x:v>
      </x:c>
      <x:c r="C961" s="1407" t="str">
        <x:v>F:=M$21*M$24/SUMPRODUCT($K$21:$Q$21,$K$24:$Q$24)</x:v>
      </x:c>
      <x:c r="D961" s="1407">
        <x:f>IFERROR(IF(_xlfn.ISFORMULA('Sensitivity_Analysis'!M25),0,1),-1)</x:f>
        <x:v>0.0</x:v>
      </x:c>
    </x:row>
    <x:row r="962" ht="18" customHeight="1">
      <x:c r="A962" s="1407" t="str">
        <x:v>Sensitivity_Analysis</x:v>
      </x:c>
      <x:c r="B962" s="1407" t="str">
        <x:v>N25</x:v>
      </x:c>
      <x:c r="C962" s="1407" t="str">
        <x:v>F:=N$21*N$24/SUMPRODUCT($K$21:$Q$21,$K$24:$Q$24)</x:v>
      </x:c>
      <x:c r="D962" s="1407">
        <x:f>IFERROR(IF(_xlfn.ISFORMULA('Sensitivity_Analysis'!N25),0,1),-1)</x:f>
        <x:v>0.0</x:v>
      </x:c>
    </x:row>
    <x:row r="963" ht="18" customHeight="1">
      <x:c r="A963" s="1407" t="str">
        <x:v>Sensitivity_Analysis</x:v>
      </x:c>
      <x:c r="B963" s="1407" t="str">
        <x:v>O25</x:v>
      </x:c>
      <x:c r="C963" s="1407" t="str">
        <x:v>F:=O$21*O$24/SUMPRODUCT($K$21:$Q$21,$K$24:$Q$24)</x:v>
      </x:c>
      <x:c r="D963" s="1407">
        <x:f>IFERROR(IF(_xlfn.ISFORMULA('Sensitivity_Analysis'!O25),0,1),-1)</x:f>
        <x:v>0.0</x:v>
      </x:c>
    </x:row>
    <x:row r="964" ht="18" customHeight="1">
      <x:c r="A964" s="1407" t="str">
        <x:v>Sensitivity_Analysis</x:v>
      </x:c>
      <x:c r="B964" s="1407" t="str">
        <x:v>P25</x:v>
      </x:c>
      <x:c r="C964" s="1407" t="str">
        <x:v>F:=P$21*P$24/SUMPRODUCT($K$21:$Q$21,$K$24:$Q$24)</x:v>
      </x:c>
      <x:c r="D964" s="1407">
        <x:f>IFERROR(IF(_xlfn.ISFORMULA('Sensitivity_Analysis'!P25),0,1),-1)</x:f>
        <x:v>0.0</x:v>
      </x:c>
    </x:row>
    <x:row r="965" ht="18" customHeight="1">
      <x:c r="A965" s="1407" t="str">
        <x:v>Sensitivity_Analysis</x:v>
      </x:c>
      <x:c r="B965" s="1407" t="str">
        <x:v>Q25</x:v>
      </x:c>
      <x:c r="C965" s="1407" t="str">
        <x:v>F:=Q$21*Q$24/SUMPRODUCT($K$21:$Q$21,$K$24:$Q$24)</x:v>
      </x:c>
      <x:c r="D965" s="1407">
        <x:f>IFERROR(IF(_xlfn.ISFORMULA('Sensitivity_Analysis'!Q25),0,1),-1)</x:f>
        <x:v>0.0</x:v>
      </x:c>
    </x:row>
    <x:row r="966" ht="18" customHeight="1">
      <x:c r="A966" s="1407" t="str">
        <x:v>Sensitivity_Analysis</x:v>
      </x:c>
      <x:c r="B966" s="1407" t="str">
        <x:v>K27</x:v>
      </x:c>
      <x:c r="C966" s="1407" t="str">
        <x:v>F:=K$21*K$26/SUMPRODUCT($K$21:$Q$21,$K$26:$Q$26)</x:v>
      </x:c>
      <x:c r="D966" s="1407">
        <x:f>IFERROR(IF(_xlfn.ISFORMULA('Sensitivity_Analysis'!K27),0,1),-1)</x:f>
        <x:v>0.0</x:v>
      </x:c>
    </x:row>
    <x:row r="967" ht="18" customHeight="1">
      <x:c r="A967" s="1407" t="str">
        <x:v>Sensitivity_Analysis</x:v>
      </x:c>
      <x:c r="B967" s="1407" t="str">
        <x:v>L27</x:v>
      </x:c>
      <x:c r="C967" s="1407" t="str">
        <x:v>F:=L$21*L$26/SUMPRODUCT($K$21:$Q$21,$K$26:$Q$26)</x:v>
      </x:c>
      <x:c r="D967" s="1407">
        <x:f>IFERROR(IF(_xlfn.ISFORMULA('Sensitivity_Analysis'!L27),0,1),-1)</x:f>
        <x:v>0.0</x:v>
      </x:c>
    </x:row>
    <x:row r="968" ht="18" customHeight="1">
      <x:c r="A968" s="1407" t="str">
        <x:v>Sensitivity_Analysis</x:v>
      </x:c>
      <x:c r="B968" s="1407" t="str">
        <x:v>M27</x:v>
      </x:c>
      <x:c r="C968" s="1407" t="str">
        <x:v>F:=M$21*M$26/SUMPRODUCT($K$21:$Q$21,$K$26:$Q$26)</x:v>
      </x:c>
      <x:c r="D968" s="1407">
        <x:f>IFERROR(IF(_xlfn.ISFORMULA('Sensitivity_Analysis'!M27),0,1),-1)</x:f>
        <x:v>0.0</x:v>
      </x:c>
    </x:row>
    <x:row r="969" ht="18" customHeight="1">
      <x:c r="A969" s="1407" t="str">
        <x:v>Sensitivity_Analysis</x:v>
      </x:c>
      <x:c r="B969" s="1407" t="str">
        <x:v>N27</x:v>
      </x:c>
      <x:c r="C969" s="1407" t="str">
        <x:v>F:=N$21*N$26/SUMPRODUCT($K$21:$Q$21,$K$26:$Q$26)</x:v>
      </x:c>
      <x:c r="D969" s="1407">
        <x:f>IFERROR(IF(_xlfn.ISFORMULA('Sensitivity_Analysis'!N27),0,1),-1)</x:f>
        <x:v>0.0</x:v>
      </x:c>
    </x:row>
    <x:row r="970" ht="18" customHeight="1">
      <x:c r="A970" s="1407" t="str">
        <x:v>Sensitivity_Analysis</x:v>
      </x:c>
      <x:c r="B970" s="1407" t="str">
        <x:v>O27</x:v>
      </x:c>
      <x:c r="C970" s="1407" t="str">
        <x:v>F:=O$21*O$26/SUMPRODUCT($K$21:$Q$21,$K$26:$Q$26)</x:v>
      </x:c>
      <x:c r="D970" s="1407">
        <x:f>IFERROR(IF(_xlfn.ISFORMULA('Sensitivity_Analysis'!O27),0,1),-1)</x:f>
        <x:v>0.0</x:v>
      </x:c>
    </x:row>
    <x:row r="971" ht="18" customHeight="1">
      <x:c r="A971" s="1407" t="str">
        <x:v>Sensitivity_Analysis</x:v>
      </x:c>
      <x:c r="B971" s="1407" t="str">
        <x:v>P27</x:v>
      </x:c>
      <x:c r="C971" s="1407" t="str">
        <x:v>F:=P$21*P$26/SUMPRODUCT($K$21:$Q$21,$K$26:$Q$26)</x:v>
      </x:c>
      <x:c r="D971" s="1407">
        <x:f>IFERROR(IF(_xlfn.ISFORMULA('Sensitivity_Analysis'!P27),0,1),-1)</x:f>
        <x:v>0.0</x:v>
      </x:c>
    </x:row>
    <x:row r="972" ht="18" customHeight="1">
      <x:c r="A972" s="1407" t="str">
        <x:v>Sensitivity_Analysis</x:v>
      </x:c>
      <x:c r="B972" s="1407" t="str">
        <x:v>Q27</x:v>
      </x:c>
      <x:c r="C972" s="1407" t="str">
        <x:v>F:=Q$21*Q$26/SUMPRODUCT($K$21:$Q$21,$K$26:$Q$26)</x:v>
      </x:c>
      <x:c r="D972" s="1407">
        <x:f>IFERROR(IF(_xlfn.ISFORMULA('Sensitivity_Analysis'!Q27),0,1),-1)</x:f>
        <x:v>0.0</x:v>
      </x:c>
    </x:row>
    <x:row r="973" ht="18" customHeight="1">
      <x:c r="A973" s="1407" t="str">
        <x:v>Sensitivity_Analysis</x:v>
      </x:c>
      <x:c r="B973" s="1407" t="str">
        <x:v>J30</x:v>
      </x:c>
      <x:c r="C973" s="1407" t="str">
        <x:v>F:='PLSS_Local_Scope'!$E$12</x:v>
      </x:c>
      <x:c r="D973" s="1407">
        <x:f>IFERROR(IF(_xlfn.ISFORMULA('Sensitivity_Analysis'!J30),0,1),-1)</x:f>
        <x:v>0.0</x:v>
      </x:c>
    </x:row>
    <x:row r="974" ht="18" customHeight="1">
      <x:c r="A974" s="1407" t="str">
        <x:v>Sensitivity_Analysis</x:v>
      </x:c>
      <x:c r="B974" s="1407" t="str">
        <x:v>K30</x:v>
      </x:c>
      <x:c r="C974" s="1407" t="str">
        <x:v>F:=$J30*K$23</x:v>
      </x:c>
      <x:c r="D974" s="1407">
        <x:f>IFERROR(IF(_xlfn.ISFORMULA('Sensitivity_Analysis'!K30),0,1),-1)</x:f>
        <x:v>0.0</x:v>
      </x:c>
    </x:row>
    <x:row r="975" ht="18" customHeight="1">
      <x:c r="A975" s="1407" t="str">
        <x:v>Sensitivity_Analysis</x:v>
      </x:c>
      <x:c r="B975" s="1407" t="str">
        <x:v>L30</x:v>
      </x:c>
      <x:c r="C975" s="1407" t="str">
        <x:v>F:=$J30*L$23</x:v>
      </x:c>
      <x:c r="D975" s="1407">
        <x:f>IFERROR(IF(_xlfn.ISFORMULA('Sensitivity_Analysis'!L30),0,1),-1)</x:f>
        <x:v>0.0</x:v>
      </x:c>
    </x:row>
    <x:row r="976" ht="18" customHeight="1">
      <x:c r="A976" s="1407" t="str">
        <x:v>Sensitivity_Analysis</x:v>
      </x:c>
      <x:c r="B976" s="1407" t="str">
        <x:v>M30</x:v>
      </x:c>
      <x:c r="C976" s="1407" t="str">
        <x:v>F:=$J30*M$23</x:v>
      </x:c>
      <x:c r="D976" s="1407">
        <x:f>IFERROR(IF(_xlfn.ISFORMULA('Sensitivity_Analysis'!M30),0,1),-1)</x:f>
        <x:v>0.0</x:v>
      </x:c>
    </x:row>
    <x:row r="977" ht="18" customHeight="1">
      <x:c r="A977" s="1407" t="str">
        <x:v>Sensitivity_Analysis</x:v>
      </x:c>
      <x:c r="B977" s="1407" t="str">
        <x:v>N30</x:v>
      </x:c>
      <x:c r="C977" s="1407" t="str">
        <x:v>F:=$J30*N$23</x:v>
      </x:c>
      <x:c r="D977" s="1407">
        <x:f>IFERROR(IF(_xlfn.ISFORMULA('Sensitivity_Analysis'!N30),0,1),-1)</x:f>
        <x:v>0.0</x:v>
      </x:c>
    </x:row>
    <x:row r="978" ht="18" customHeight="1">
      <x:c r="A978" s="1407" t="str">
        <x:v>Sensitivity_Analysis</x:v>
      </x:c>
      <x:c r="B978" s="1407" t="str">
        <x:v>O30</x:v>
      </x:c>
      <x:c r="C978" s="1407" t="str">
        <x:v>F:=$J30*O$23</x:v>
      </x:c>
      <x:c r="D978" s="1407">
        <x:f>IFERROR(IF(_xlfn.ISFORMULA('Sensitivity_Analysis'!O30),0,1),-1)</x:f>
        <x:v>0.0</x:v>
      </x:c>
    </x:row>
    <x:row r="979" ht="18" customHeight="1">
      <x:c r="A979" s="1407" t="str">
        <x:v>Sensitivity_Analysis</x:v>
      </x:c>
      <x:c r="B979" s="1407" t="str">
        <x:v>P30</x:v>
      </x:c>
      <x:c r="C979" s="1407" t="str">
        <x:v>F:=$J30*P$23</x:v>
      </x:c>
      <x:c r="D979" s="1407">
        <x:f>IFERROR(IF(_xlfn.ISFORMULA('Sensitivity_Analysis'!P30),0,1),-1)</x:f>
        <x:v>0.0</x:v>
      </x:c>
    </x:row>
    <x:row r="980" ht="18" customHeight="1">
      <x:c r="A980" s="1407" t="str">
        <x:v>Sensitivity_Analysis</x:v>
      </x:c>
      <x:c r="B980" s="1407" t="str">
        <x:v>Q30</x:v>
      </x:c>
      <x:c r="C980" s="1407" t="str">
        <x:v>F:=$J30*Q$23</x:v>
      </x:c>
      <x:c r="D980" s="1407">
        <x:f>IFERROR(IF(_xlfn.ISFORMULA('Sensitivity_Analysis'!Q30),0,1),-1)</x:f>
        <x:v>0.0</x:v>
      </x:c>
    </x:row>
    <x:row r="981" ht="18" customHeight="1">
      <x:c r="A981" s="1407" t="str">
        <x:v>Sensitivity_Analysis</x:v>
      </x:c>
      <x:c r="B981" s="1407" t="str">
        <x:v>J31</x:v>
      </x:c>
      <x:c r="C981" s="1407" t="str">
        <x:v>F:='PLSS_Local_Scope'!$E$13</x:v>
      </x:c>
      <x:c r="D981" s="1407">
        <x:f>IFERROR(IF(_xlfn.ISFORMULA('Sensitivity_Analysis'!J31),0,1),-1)</x:f>
        <x:v>0.0</x:v>
      </x:c>
    </x:row>
    <x:row r="982" ht="18" customHeight="1">
      <x:c r="A982" s="1407" t="str">
        <x:v>Sensitivity_Analysis</x:v>
      </x:c>
      <x:c r="B982" s="1407" t="str">
        <x:v>K31</x:v>
      </x:c>
      <x:c r="C982" s="1407" t="str">
        <x:v>F:=$J31*K$23</x:v>
      </x:c>
      <x:c r="D982" s="1407">
        <x:f>IFERROR(IF(_xlfn.ISFORMULA('Sensitivity_Analysis'!K31),0,1),-1)</x:f>
        <x:v>0.0</x:v>
      </x:c>
    </x:row>
    <x:row r="983" ht="18" customHeight="1">
      <x:c r="A983" s="1407" t="str">
        <x:v>Sensitivity_Analysis</x:v>
      </x:c>
      <x:c r="B983" s="1407" t="str">
        <x:v>L31</x:v>
      </x:c>
      <x:c r="C983" s="1407" t="str">
        <x:v>F:=$J31*L$23</x:v>
      </x:c>
      <x:c r="D983" s="1407">
        <x:f>IFERROR(IF(_xlfn.ISFORMULA('Sensitivity_Analysis'!L31),0,1),-1)</x:f>
        <x:v>0.0</x:v>
      </x:c>
    </x:row>
    <x:row r="984" ht="18" customHeight="1">
      <x:c r="A984" s="1407" t="str">
        <x:v>Sensitivity_Analysis</x:v>
      </x:c>
      <x:c r="B984" s="1407" t="str">
        <x:v>M31</x:v>
      </x:c>
      <x:c r="C984" s="1407" t="str">
        <x:v>F:=$J31*M$23</x:v>
      </x:c>
      <x:c r="D984" s="1407">
        <x:f>IFERROR(IF(_xlfn.ISFORMULA('Sensitivity_Analysis'!M31),0,1),-1)</x:f>
        <x:v>0.0</x:v>
      </x:c>
    </x:row>
    <x:row r="985" ht="18" customHeight="1">
      <x:c r="A985" s="1407" t="str">
        <x:v>Sensitivity_Analysis</x:v>
      </x:c>
      <x:c r="B985" s="1407" t="str">
        <x:v>N31</x:v>
      </x:c>
      <x:c r="C985" s="1407" t="str">
        <x:v>F:=$J31*N$23</x:v>
      </x:c>
      <x:c r="D985" s="1407">
        <x:f>IFERROR(IF(_xlfn.ISFORMULA('Sensitivity_Analysis'!N31),0,1),-1)</x:f>
        <x:v>0.0</x:v>
      </x:c>
    </x:row>
    <x:row r="986" ht="18" customHeight="1">
      <x:c r="A986" s="1407" t="str">
        <x:v>Sensitivity_Analysis</x:v>
      </x:c>
      <x:c r="B986" s="1407" t="str">
        <x:v>O31</x:v>
      </x:c>
      <x:c r="C986" s="1407" t="str">
        <x:v>F:=$J31*O$23</x:v>
      </x:c>
      <x:c r="D986" s="1407">
        <x:f>IFERROR(IF(_xlfn.ISFORMULA('Sensitivity_Analysis'!O31),0,1),-1)</x:f>
        <x:v>0.0</x:v>
      </x:c>
    </x:row>
    <x:row r="987" ht="18" customHeight="1">
      <x:c r="A987" s="1407" t="str">
        <x:v>Sensitivity_Analysis</x:v>
      </x:c>
      <x:c r="B987" s="1407" t="str">
        <x:v>P31</x:v>
      </x:c>
      <x:c r="C987" s="1407" t="str">
        <x:v>F:=$J31*P$23</x:v>
      </x:c>
      <x:c r="D987" s="1407">
        <x:f>IFERROR(IF(_xlfn.ISFORMULA('Sensitivity_Analysis'!P31),0,1),-1)</x:f>
        <x:v>0.0</x:v>
      </x:c>
    </x:row>
    <x:row r="988" ht="18" customHeight="1">
      <x:c r="A988" s="1407" t="str">
        <x:v>Sensitivity_Analysis</x:v>
      </x:c>
      <x:c r="B988" s="1407" t="str">
        <x:v>Q31</x:v>
      </x:c>
      <x:c r="C988" s="1407" t="str">
        <x:v>F:=$J31*Q$23</x:v>
      </x:c>
      <x:c r="D988" s="1407">
        <x:f>IFERROR(IF(_xlfn.ISFORMULA('Sensitivity_Analysis'!Q31),0,1),-1)</x:f>
        <x:v>0.0</x:v>
      </x:c>
    </x:row>
    <x:row r="989" ht="18" customHeight="1">
      <x:c r="A989" s="1407" t="str">
        <x:v>Sensitivity_Analysis</x:v>
      </x:c>
      <x:c r="B989" s="1407" t="str">
        <x:v>J32</x:v>
      </x:c>
      <x:c r="C989" s="1407" t="str">
        <x:v>F:='PLSS_Local_Scope'!$E$14</x:v>
      </x:c>
      <x:c r="D989" s="1407">
        <x:f>IFERROR(IF(_xlfn.ISFORMULA('Sensitivity_Analysis'!J32),0,1),-1)</x:f>
        <x:v>0.0</x:v>
      </x:c>
    </x:row>
    <x:row r="990" ht="18" customHeight="1">
      <x:c r="A990" s="1407" t="str">
        <x:v>Sensitivity_Analysis</x:v>
      </x:c>
      <x:c r="B990" s="1407" t="str">
        <x:v>K32</x:v>
      </x:c>
      <x:c r="C990" s="1407" t="str">
        <x:v>F:=$J32*K$23</x:v>
      </x:c>
      <x:c r="D990" s="1407">
        <x:f>IFERROR(IF(_xlfn.ISFORMULA('Sensitivity_Analysis'!K32),0,1),-1)</x:f>
        <x:v>0.0</x:v>
      </x:c>
    </x:row>
    <x:row r="991" ht="18" customHeight="1">
      <x:c r="A991" s="1407" t="str">
        <x:v>Sensitivity_Analysis</x:v>
      </x:c>
      <x:c r="B991" s="1407" t="str">
        <x:v>L32</x:v>
      </x:c>
      <x:c r="C991" s="1407" t="str">
        <x:v>F:=$J32*L$23</x:v>
      </x:c>
      <x:c r="D991" s="1407">
        <x:f>IFERROR(IF(_xlfn.ISFORMULA('Sensitivity_Analysis'!L32),0,1),-1)</x:f>
        <x:v>0.0</x:v>
      </x:c>
    </x:row>
    <x:row r="992" ht="18" customHeight="1">
      <x:c r="A992" s="1407" t="str">
        <x:v>Sensitivity_Analysis</x:v>
      </x:c>
      <x:c r="B992" s="1407" t="str">
        <x:v>M32</x:v>
      </x:c>
      <x:c r="C992" s="1407" t="str">
        <x:v>F:=$J32*M$23</x:v>
      </x:c>
      <x:c r="D992" s="1407">
        <x:f>IFERROR(IF(_xlfn.ISFORMULA('Sensitivity_Analysis'!M32),0,1),-1)</x:f>
        <x:v>0.0</x:v>
      </x:c>
    </x:row>
    <x:row r="993" ht="18" customHeight="1">
      <x:c r="A993" s="1407" t="str">
        <x:v>Sensitivity_Analysis</x:v>
      </x:c>
      <x:c r="B993" s="1407" t="str">
        <x:v>N32</x:v>
      </x:c>
      <x:c r="C993" s="1407" t="str">
        <x:v>F:=$J32*N$23</x:v>
      </x:c>
      <x:c r="D993" s="1407">
        <x:f>IFERROR(IF(_xlfn.ISFORMULA('Sensitivity_Analysis'!N32),0,1),-1)</x:f>
        <x:v>0.0</x:v>
      </x:c>
    </x:row>
    <x:row r="994" ht="18" customHeight="1">
      <x:c r="A994" s="1407" t="str">
        <x:v>Sensitivity_Analysis</x:v>
      </x:c>
      <x:c r="B994" s="1407" t="str">
        <x:v>O32</x:v>
      </x:c>
      <x:c r="C994" s="1407" t="str">
        <x:v>F:=$J32*O$23</x:v>
      </x:c>
      <x:c r="D994" s="1407">
        <x:f>IFERROR(IF(_xlfn.ISFORMULA('Sensitivity_Analysis'!O32),0,1),-1)</x:f>
        <x:v>0.0</x:v>
      </x:c>
    </x:row>
    <x:row r="995" ht="18" customHeight="1">
      <x:c r="A995" s="1407" t="str">
        <x:v>Sensitivity_Analysis</x:v>
      </x:c>
      <x:c r="B995" s="1407" t="str">
        <x:v>P32</x:v>
      </x:c>
      <x:c r="C995" s="1407" t="str">
        <x:v>F:=$J32*P$23</x:v>
      </x:c>
      <x:c r="D995" s="1407">
        <x:f>IFERROR(IF(_xlfn.ISFORMULA('Sensitivity_Analysis'!P32),0,1),-1)</x:f>
        <x:v>0.0</x:v>
      </x:c>
    </x:row>
    <x:row r="996" ht="18" customHeight="1">
      <x:c r="A996" s="1407" t="str">
        <x:v>Sensitivity_Analysis</x:v>
      </x:c>
      <x:c r="B996" s="1407" t="str">
        <x:v>Q32</x:v>
      </x:c>
      <x:c r="C996" s="1407" t="str">
        <x:v>F:=$J32*Q$23</x:v>
      </x:c>
      <x:c r="D996" s="1407">
        <x:f>IFERROR(IF(_xlfn.ISFORMULA('Sensitivity_Analysis'!Q32),0,1),-1)</x:f>
        <x:v>0.0</x:v>
      </x:c>
    </x:row>
    <x:row r="997" ht="18" customHeight="1">
      <x:c r="A997" s="1407" t="str">
        <x:v>Sensitivity_Analysis</x:v>
      </x:c>
      <x:c r="B997" s="1407" t="str">
        <x:v>J33</x:v>
      </x:c>
      <x:c r="C997" s="1407" t="str">
        <x:v>F:='PLSS_Local_Scope'!$E$15</x:v>
      </x:c>
      <x:c r="D997" s="1407">
        <x:f>IFERROR(IF(_xlfn.ISFORMULA('Sensitivity_Analysis'!J33),0,1),-1)</x:f>
        <x:v>0.0</x:v>
      </x:c>
    </x:row>
    <x:row r="998" ht="18" customHeight="1">
      <x:c r="A998" s="1407" t="str">
        <x:v>Sensitivity_Analysis</x:v>
      </x:c>
      <x:c r="B998" s="1407" t="str">
        <x:v>K33</x:v>
      </x:c>
      <x:c r="C998" s="1407" t="str">
        <x:v>F:=$J33*K$23</x:v>
      </x:c>
      <x:c r="D998" s="1407">
        <x:f>IFERROR(IF(_xlfn.ISFORMULA('Sensitivity_Analysis'!K33),0,1),-1)</x:f>
        <x:v>0.0</x:v>
      </x:c>
    </x:row>
    <x:row r="999" ht="18" customHeight="1">
      <x:c r="A999" s="1407" t="str">
        <x:v>Sensitivity_Analysis</x:v>
      </x:c>
      <x:c r="B999" s="1407" t="str">
        <x:v>L33</x:v>
      </x:c>
      <x:c r="C999" s="1407" t="str">
        <x:v>F:=$J33*L$23</x:v>
      </x:c>
      <x:c r="D999" s="1407">
        <x:f>IFERROR(IF(_xlfn.ISFORMULA('Sensitivity_Analysis'!L33),0,1),-1)</x:f>
        <x:v>0.0</x:v>
      </x:c>
    </x:row>
    <x:row r="1000" ht="18" customHeight="1">
      <x:c r="A1000" s="1407" t="str">
        <x:v>Sensitivity_Analysis</x:v>
      </x:c>
      <x:c r="B1000" s="1407" t="str">
        <x:v>M33</x:v>
      </x:c>
      <x:c r="C1000" s="1407" t="str">
        <x:v>F:=$J33*M$23</x:v>
      </x:c>
      <x:c r="D1000" s="1407">
        <x:f>IFERROR(IF(_xlfn.ISFORMULA('Sensitivity_Analysis'!M33),0,1),-1)</x:f>
        <x:v>0.0</x:v>
      </x:c>
    </x:row>
    <x:row r="1001" ht="18" customHeight="1">
      <x:c r="A1001" s="1407" t="str">
        <x:v>Sensitivity_Analysis</x:v>
      </x:c>
      <x:c r="B1001" s="1407" t="str">
        <x:v>N33</x:v>
      </x:c>
      <x:c r="C1001" s="1407" t="str">
        <x:v>F:=$J33*N$23</x:v>
      </x:c>
      <x:c r="D1001" s="1407">
        <x:f>IFERROR(IF(_xlfn.ISFORMULA('Sensitivity_Analysis'!N33),0,1),-1)</x:f>
        <x:v>0.0</x:v>
      </x:c>
    </x:row>
    <x:row r="1002" ht="18" customHeight="1">
      <x:c r="A1002" s="1407" t="str">
        <x:v>Sensitivity_Analysis</x:v>
      </x:c>
      <x:c r="B1002" s="1407" t="str">
        <x:v>O33</x:v>
      </x:c>
      <x:c r="C1002" s="1407" t="str">
        <x:v>F:=$J33*O$23</x:v>
      </x:c>
      <x:c r="D1002" s="1407">
        <x:f>IFERROR(IF(_xlfn.ISFORMULA('Sensitivity_Analysis'!O33),0,1),-1)</x:f>
        <x:v>0.0</x:v>
      </x:c>
    </x:row>
    <x:row r="1003" ht="18" customHeight="1">
      <x:c r="A1003" s="1407" t="str">
        <x:v>Sensitivity_Analysis</x:v>
      </x:c>
      <x:c r="B1003" s="1407" t="str">
        <x:v>P33</x:v>
      </x:c>
      <x:c r="C1003" s="1407" t="str">
        <x:v>F:=$J33*P$23</x:v>
      </x:c>
      <x:c r="D1003" s="1407">
        <x:f>IFERROR(IF(_xlfn.ISFORMULA('Sensitivity_Analysis'!P33),0,1),-1)</x:f>
        <x:v>0.0</x:v>
      </x:c>
    </x:row>
    <x:row r="1004" ht="18" customHeight="1">
      <x:c r="A1004" s="1407" t="str">
        <x:v>Sensitivity_Analysis</x:v>
      </x:c>
      <x:c r="B1004" s="1407" t="str">
        <x:v>Q33</x:v>
      </x:c>
      <x:c r="C1004" s="1407" t="str">
        <x:v>F:=$J33*Q$23</x:v>
      </x:c>
      <x:c r="D1004" s="1407">
        <x:f>IFERROR(IF(_xlfn.ISFORMULA('Sensitivity_Analysis'!Q33),0,1),-1)</x:f>
        <x:v>0.0</x:v>
      </x:c>
    </x:row>
    <x:row r="1005" ht="18" customHeight="1">
      <x:c r="A1005" s="1407" t="str">
        <x:v>Sensitivity_Analysis</x:v>
      </x:c>
      <x:c r="B1005" s="1407" t="str">
        <x:v>B34</x:v>
      </x:c>
      <x:c r="C1005" s="1407" t="str">
        <x:v>F:=IF(SUM($K$30:$Q$36)&gt;0,SUMPRODUCT('I_prop'!$B$7:$H$13,$K$30:$Q$36)/SUM($K$30:$Q$36),"Q0_UNDEFINED")</x:v>
      </x:c>
      <x:c r="D1005" s="1407">
        <x:f>IFERROR(IF(_xlfn.ISFORMULA('Sensitivity_Analysis'!B34),0,1),-1)</x:f>
        <x:v>0.0</x:v>
      </x:c>
    </x:row>
    <x:row r="1006" ht="18" customHeight="1">
      <x:c r="A1006" s="1407" t="str">
        <x:v>Sensitivity_Analysis</x:v>
      </x:c>
      <x:c r="B1006" s="1407" t="str">
        <x:v>C34</x:v>
      </x:c>
      <x:c r="C1006" s="1407" t="str">
        <x:v>F:=IF(SUM($K$30:$Q$36)&gt;0,SUMPRODUCT('I_prop'!$B$18:$H$24,$K$30:$Q$36)/SUM($K$30:$Q$36),"Q0_UNDEFINED")</x:v>
      </x:c>
      <x:c r="D1006" s="1407">
        <x:f>IFERROR(IF(_xlfn.ISFORMULA('Sensitivity_Analysis'!C34),0,1),-1)</x:f>
        <x:v>0.0</x:v>
      </x:c>
    </x:row>
    <x:row r="1007" ht="18" customHeight="1">
      <x:c r="A1007" s="1407" t="str">
        <x:v>Sensitivity_Analysis</x:v>
      </x:c>
      <x:c r="B1007" s="1407" t="str">
        <x:v>D34</x:v>
      </x:c>
      <x:c r="C1007" s="1407" t="str">
        <x:v>F:=IF(B34&gt;=C34,"A","B")</x:v>
      </x:c>
      <x:c r="D1007" s="1407">
        <x:f>IFERROR(IF(_xlfn.ISFORMULA('Sensitivity_Analysis'!D34),0,1),-1)</x:f>
        <x:v>0.0</x:v>
      </x:c>
    </x:row>
    <x:row r="1008" ht="18" customHeight="1">
      <x:c r="A1008" s="1407" t="str">
        <x:v>Sensitivity_Analysis</x:v>
      </x:c>
      <x:c r="B1008" s="1407" t="str">
        <x:v>E34</x:v>
      </x:c>
      <x:c r="C1008" s="1407" t="str">
        <x:v>F:=B34-C34</x:v>
      </x:c>
      <x:c r="D1008" s="1407">
        <x:f>IFERROR(IF(_xlfn.ISFORMULA('Sensitivity_Analysis'!E34),0,1),-1)</x:f>
        <x:v>0.0</x:v>
      </x:c>
    </x:row>
    <x:row r="1009" ht="18" customHeight="1">
      <x:c r="A1009" s="1407" t="str">
        <x:v>Sensitivity_Analysis</x:v>
      </x:c>
      <x:c r="B1009" s="1407" t="str">
        <x:v>J34</x:v>
      </x:c>
      <x:c r="C1009" s="1407" t="str">
        <x:v>F:='PLSS_Local_Scope'!$E$16</x:v>
      </x:c>
      <x:c r="D1009" s="1407">
        <x:f>IFERROR(IF(_xlfn.ISFORMULA('Sensitivity_Analysis'!J34),0,1),-1)</x:f>
        <x:v>0.0</x:v>
      </x:c>
    </x:row>
    <x:row r="1010" ht="18" customHeight="1">
      <x:c r="A1010" s="1407" t="str">
        <x:v>Sensitivity_Analysis</x:v>
      </x:c>
      <x:c r="B1010" s="1407" t="str">
        <x:v>K34</x:v>
      </x:c>
      <x:c r="C1010" s="1407" t="str">
        <x:v>F:=$J34*K$23</x:v>
      </x:c>
      <x:c r="D1010" s="1407">
        <x:f>IFERROR(IF(_xlfn.ISFORMULA('Sensitivity_Analysis'!K34),0,1),-1)</x:f>
        <x:v>0.0</x:v>
      </x:c>
    </x:row>
    <x:row r="1011" ht="18" customHeight="1">
      <x:c r="A1011" s="1407" t="str">
        <x:v>Sensitivity_Analysis</x:v>
      </x:c>
      <x:c r="B1011" s="1407" t="str">
        <x:v>L34</x:v>
      </x:c>
      <x:c r="C1011" s="1407" t="str">
        <x:v>F:=$J34*L$23</x:v>
      </x:c>
      <x:c r="D1011" s="1407">
        <x:f>IFERROR(IF(_xlfn.ISFORMULA('Sensitivity_Analysis'!L34),0,1),-1)</x:f>
        <x:v>0.0</x:v>
      </x:c>
    </x:row>
    <x:row r="1012" ht="18" customHeight="1">
      <x:c r="A1012" s="1407" t="str">
        <x:v>Sensitivity_Analysis</x:v>
      </x:c>
      <x:c r="B1012" s="1407" t="str">
        <x:v>M34</x:v>
      </x:c>
      <x:c r="C1012" s="1407" t="str">
        <x:v>F:=$J34*M$23</x:v>
      </x:c>
      <x:c r="D1012" s="1407">
        <x:f>IFERROR(IF(_xlfn.ISFORMULA('Sensitivity_Analysis'!M34),0,1),-1)</x:f>
        <x:v>0.0</x:v>
      </x:c>
    </x:row>
    <x:row r="1013" ht="18" customHeight="1">
      <x:c r="A1013" s="1407" t="str">
        <x:v>Sensitivity_Analysis</x:v>
      </x:c>
      <x:c r="B1013" s="1407" t="str">
        <x:v>N34</x:v>
      </x:c>
      <x:c r="C1013" s="1407" t="str">
        <x:v>F:=$J34*N$23</x:v>
      </x:c>
      <x:c r="D1013" s="1407">
        <x:f>IFERROR(IF(_xlfn.ISFORMULA('Sensitivity_Analysis'!N34),0,1),-1)</x:f>
        <x:v>0.0</x:v>
      </x:c>
    </x:row>
    <x:row r="1014" ht="18" customHeight="1">
      <x:c r="A1014" s="1407" t="str">
        <x:v>Sensitivity_Analysis</x:v>
      </x:c>
      <x:c r="B1014" s="1407" t="str">
        <x:v>O34</x:v>
      </x:c>
      <x:c r="C1014" s="1407" t="str">
        <x:v>F:=$J34*O$23</x:v>
      </x:c>
      <x:c r="D1014" s="1407">
        <x:f>IFERROR(IF(_xlfn.ISFORMULA('Sensitivity_Analysis'!O34),0,1),-1)</x:f>
        <x:v>0.0</x:v>
      </x:c>
    </x:row>
    <x:row r="1015" ht="18" customHeight="1">
      <x:c r="A1015" s="1407" t="str">
        <x:v>Sensitivity_Analysis</x:v>
      </x:c>
      <x:c r="B1015" s="1407" t="str">
        <x:v>P34</x:v>
      </x:c>
      <x:c r="C1015" s="1407" t="str">
        <x:v>F:=$J34*P$23</x:v>
      </x:c>
      <x:c r="D1015" s="1407">
        <x:f>IFERROR(IF(_xlfn.ISFORMULA('Sensitivity_Analysis'!P34),0,1),-1)</x:f>
        <x:v>0.0</x:v>
      </x:c>
    </x:row>
    <x:row r="1016" ht="18" customHeight="1">
      <x:c r="A1016" s="1407" t="str">
        <x:v>Sensitivity_Analysis</x:v>
      </x:c>
      <x:c r="B1016" s="1407" t="str">
        <x:v>Q34</x:v>
      </x:c>
      <x:c r="C1016" s="1407" t="str">
        <x:v>F:=$J34*Q$23</x:v>
      </x:c>
      <x:c r="D1016" s="1407">
        <x:f>IFERROR(IF(_xlfn.ISFORMULA('Sensitivity_Analysis'!Q34),0,1),-1)</x:f>
        <x:v>0.0</x:v>
      </x:c>
    </x:row>
    <x:row r="1017" ht="18" customHeight="1">
      <x:c r="A1017" s="1407" t="str">
        <x:v>Sensitivity_Analysis</x:v>
      </x:c>
      <x:c r="B1017" s="1407" t="str">
        <x:v>B35</x:v>
      </x:c>
      <x:c r="C1017" s="1407" t="str">
        <x:v>F:=IF(SUM($K$40:$Q$46)&gt;0,SUMPRODUCT('I_prop'!$B$7:$H$13,$K$40:$Q$46)/SUM($K$40:$Q$46),"Q0_UNDEFINED")</x:v>
      </x:c>
      <x:c r="D1017" s="1407">
        <x:f>IFERROR(IF(_xlfn.ISFORMULA('Sensitivity_Analysis'!B35),0,1),-1)</x:f>
        <x:v>0.0</x:v>
      </x:c>
    </x:row>
    <x:row r="1018" ht="18" customHeight="1">
      <x:c r="A1018" s="1407" t="str">
        <x:v>Sensitivity_Analysis</x:v>
      </x:c>
      <x:c r="B1018" s="1407" t="str">
        <x:v>C35</x:v>
      </x:c>
      <x:c r="C1018" s="1407" t="str">
        <x:v>F:=IF(SUM($K$40:$Q$46)&gt;0,SUMPRODUCT('I_prop'!$B$18:$H$24,$K$40:$Q$46)/SUM($K$40:$Q$46),"Q0_UNDEFINED")</x:v>
      </x:c>
      <x:c r="D1018" s="1407">
        <x:f>IFERROR(IF(_xlfn.ISFORMULA('Sensitivity_Analysis'!C35),0,1),-1)</x:f>
        <x:v>0.0</x:v>
      </x:c>
    </x:row>
    <x:row r="1019" ht="18" customHeight="1">
      <x:c r="A1019" s="1407" t="str">
        <x:v>Sensitivity_Analysis</x:v>
      </x:c>
      <x:c r="B1019" s="1407" t="str">
        <x:v>D35</x:v>
      </x:c>
      <x:c r="C1019" s="1407" t="str">
        <x:v>F:=IF(B35&gt;=C35,"A","B")</x:v>
      </x:c>
      <x:c r="D1019" s="1407">
        <x:f>IFERROR(IF(_xlfn.ISFORMULA('Sensitivity_Analysis'!D35),0,1),-1)</x:f>
        <x:v>0.0</x:v>
      </x:c>
    </x:row>
    <x:row r="1020" ht="18" customHeight="1">
      <x:c r="A1020" s="1407" t="str">
        <x:v>Sensitivity_Analysis</x:v>
      </x:c>
      <x:c r="B1020" s="1407" t="str">
        <x:v>E35</x:v>
      </x:c>
      <x:c r="C1020" s="1407" t="str">
        <x:v>F:=B35-C35</x:v>
      </x:c>
      <x:c r="D1020" s="1407">
        <x:f>IFERROR(IF(_xlfn.ISFORMULA('Sensitivity_Analysis'!E35),0,1),-1)</x:f>
        <x:v>0.0</x:v>
      </x:c>
    </x:row>
    <x:row r="1021" ht="18" customHeight="1">
      <x:c r="A1021" s="1407" t="str">
        <x:v>Sensitivity_Analysis</x:v>
      </x:c>
      <x:c r="B1021" s="1407" t="str">
        <x:v>J35</x:v>
      </x:c>
      <x:c r="C1021" s="1407" t="str">
        <x:v>F:='PLSS_Local_Scope'!$E$17</x:v>
      </x:c>
      <x:c r="D1021" s="1407">
        <x:f>IFERROR(IF(_xlfn.ISFORMULA('Sensitivity_Analysis'!J35),0,1),-1)</x:f>
        <x:v>0.0</x:v>
      </x:c>
    </x:row>
    <x:row r="1022" ht="18" customHeight="1">
      <x:c r="A1022" s="1407" t="str">
        <x:v>Sensitivity_Analysis</x:v>
      </x:c>
      <x:c r="B1022" s="1407" t="str">
        <x:v>K35</x:v>
      </x:c>
      <x:c r="C1022" s="1407" t="str">
        <x:v>F:=$J35*K$23</x:v>
      </x:c>
      <x:c r="D1022" s="1407">
        <x:f>IFERROR(IF(_xlfn.ISFORMULA('Sensitivity_Analysis'!K35),0,1),-1)</x:f>
        <x:v>0.0</x:v>
      </x:c>
    </x:row>
    <x:row r="1023" ht="18" customHeight="1">
      <x:c r="A1023" s="1407" t="str">
        <x:v>Sensitivity_Analysis</x:v>
      </x:c>
      <x:c r="B1023" s="1407" t="str">
        <x:v>L35</x:v>
      </x:c>
      <x:c r="C1023" s="1407" t="str">
        <x:v>F:=$J35*L$23</x:v>
      </x:c>
      <x:c r="D1023" s="1407">
        <x:f>IFERROR(IF(_xlfn.ISFORMULA('Sensitivity_Analysis'!L35),0,1),-1)</x:f>
        <x:v>0.0</x:v>
      </x:c>
    </x:row>
    <x:row r="1024" ht="18" customHeight="1">
      <x:c r="A1024" s="1407" t="str">
        <x:v>Sensitivity_Analysis</x:v>
      </x:c>
      <x:c r="B1024" s="1407" t="str">
        <x:v>M35</x:v>
      </x:c>
      <x:c r="C1024" s="1407" t="str">
        <x:v>F:=$J35*M$23</x:v>
      </x:c>
      <x:c r="D1024" s="1407">
        <x:f>IFERROR(IF(_xlfn.ISFORMULA('Sensitivity_Analysis'!M35),0,1),-1)</x:f>
        <x:v>0.0</x:v>
      </x:c>
    </x:row>
    <x:row r="1025" ht="18" customHeight="1">
      <x:c r="A1025" s="1407" t="str">
        <x:v>Sensitivity_Analysis</x:v>
      </x:c>
      <x:c r="B1025" s="1407" t="str">
        <x:v>N35</x:v>
      </x:c>
      <x:c r="C1025" s="1407" t="str">
        <x:v>F:=$J35*N$23</x:v>
      </x:c>
      <x:c r="D1025" s="1407">
        <x:f>IFERROR(IF(_xlfn.ISFORMULA('Sensitivity_Analysis'!N35),0,1),-1)</x:f>
        <x:v>0.0</x:v>
      </x:c>
    </x:row>
    <x:row r="1026" ht="18" customHeight="1">
      <x:c r="A1026" s="1407" t="str">
        <x:v>Sensitivity_Analysis</x:v>
      </x:c>
      <x:c r="B1026" s="1407" t="str">
        <x:v>O35</x:v>
      </x:c>
      <x:c r="C1026" s="1407" t="str">
        <x:v>F:=$J35*O$23</x:v>
      </x:c>
      <x:c r="D1026" s="1407">
        <x:f>IFERROR(IF(_xlfn.ISFORMULA('Sensitivity_Analysis'!O35),0,1),-1)</x:f>
        <x:v>0.0</x:v>
      </x:c>
    </x:row>
    <x:row r="1027" ht="18" customHeight="1">
      <x:c r="A1027" s="1407" t="str">
        <x:v>Sensitivity_Analysis</x:v>
      </x:c>
      <x:c r="B1027" s="1407" t="str">
        <x:v>P35</x:v>
      </x:c>
      <x:c r="C1027" s="1407" t="str">
        <x:v>F:=$J35*P$23</x:v>
      </x:c>
      <x:c r="D1027" s="1407">
        <x:f>IFERROR(IF(_xlfn.ISFORMULA('Sensitivity_Analysis'!P35),0,1),-1)</x:f>
        <x:v>0.0</x:v>
      </x:c>
    </x:row>
    <x:row r="1028" ht="18" customHeight="1">
      <x:c r="A1028" s="1407" t="str">
        <x:v>Sensitivity_Analysis</x:v>
      </x:c>
      <x:c r="B1028" s="1407" t="str">
        <x:v>Q35</x:v>
      </x:c>
      <x:c r="C1028" s="1407" t="str">
        <x:v>F:=$J35*Q$23</x:v>
      </x:c>
      <x:c r="D1028" s="1407">
        <x:f>IFERROR(IF(_xlfn.ISFORMULA('Sensitivity_Analysis'!Q35),0,1),-1)</x:f>
        <x:v>0.0</x:v>
      </x:c>
    </x:row>
    <x:row r="1029" ht="18" customHeight="1">
      <x:c r="A1029" s="1407" t="str">
        <x:v>Sensitivity_Analysis</x:v>
      </x:c>
      <x:c r="B1029" s="1407" t="str">
        <x:v>B36</x:v>
      </x:c>
      <x:c r="C1029" s="1407" t="str">
        <x:v>F:=IF(SUM($K$50:$Q$56)&gt;0,SUMPRODUCT('I_prop'!$B$7:$H$13,$K$50:$Q$56)/SUM($K$50:$Q$56),"Q0_UNDEFINED")</x:v>
      </x:c>
      <x:c r="D1029" s="1407">
        <x:f>IFERROR(IF(_xlfn.ISFORMULA('Sensitivity_Analysis'!B36),0,1),-1)</x:f>
        <x:v>0.0</x:v>
      </x:c>
    </x:row>
    <x:row r="1030" ht="18" customHeight="1">
      <x:c r="A1030" s="1407" t="str">
        <x:v>Sensitivity_Analysis</x:v>
      </x:c>
      <x:c r="B1030" s="1407" t="str">
        <x:v>C36</x:v>
      </x:c>
      <x:c r="C1030" s="1407" t="str">
        <x:v>F:=IF(SUM($K$50:$Q$56)&gt;0,SUMPRODUCT('I_prop'!$B$18:$H$24,$K$50:$Q$56)/SUM($K$50:$Q$56),"Q0_UNDEFINED")</x:v>
      </x:c>
      <x:c r="D1030" s="1407">
        <x:f>IFERROR(IF(_xlfn.ISFORMULA('Sensitivity_Analysis'!C36),0,1),-1)</x:f>
        <x:v>0.0</x:v>
      </x:c>
    </x:row>
    <x:row r="1031" ht="18" customHeight="1">
      <x:c r="A1031" s="1407" t="str">
        <x:v>Sensitivity_Analysis</x:v>
      </x:c>
      <x:c r="B1031" s="1407" t="str">
        <x:v>D36</x:v>
      </x:c>
      <x:c r="C1031" s="1407" t="str">
        <x:v>F:=IF(B36&gt;=C36,"A","B")</x:v>
      </x:c>
      <x:c r="D1031" s="1407">
        <x:f>IFERROR(IF(_xlfn.ISFORMULA('Sensitivity_Analysis'!D36),0,1),-1)</x:f>
        <x:v>0.0</x:v>
      </x:c>
    </x:row>
    <x:row r="1032" ht="18" customHeight="1">
      <x:c r="A1032" s="1407" t="str">
        <x:v>Sensitivity_Analysis</x:v>
      </x:c>
      <x:c r="B1032" s="1407" t="str">
        <x:v>E36</x:v>
      </x:c>
      <x:c r="C1032" s="1407" t="str">
        <x:v>F:=B36-C36</x:v>
      </x:c>
      <x:c r="D1032" s="1407">
        <x:f>IFERROR(IF(_xlfn.ISFORMULA('Sensitivity_Analysis'!E36),0,1),-1)</x:f>
        <x:v>0.0</x:v>
      </x:c>
    </x:row>
    <x:row r="1033" ht="18" customHeight="1">
      <x:c r="A1033" s="1407" t="str">
        <x:v>Sensitivity_Analysis</x:v>
      </x:c>
      <x:c r="B1033" s="1407" t="str">
        <x:v>J36</x:v>
      </x:c>
      <x:c r="C1033" s="1407" t="str">
        <x:v>F:='PLSS_Local_Scope'!$E$18</x:v>
      </x:c>
      <x:c r="D1033" s="1407">
        <x:f>IFERROR(IF(_xlfn.ISFORMULA('Sensitivity_Analysis'!J36),0,1),-1)</x:f>
        <x:v>0.0</x:v>
      </x:c>
    </x:row>
    <x:row r="1034" ht="18" customHeight="1">
      <x:c r="A1034" s="1407" t="str">
        <x:v>Sensitivity_Analysis</x:v>
      </x:c>
      <x:c r="B1034" s="1407" t="str">
        <x:v>K36</x:v>
      </x:c>
      <x:c r="C1034" s="1407" t="str">
        <x:v>F:=$J36*K$23</x:v>
      </x:c>
      <x:c r="D1034" s="1407">
        <x:f>IFERROR(IF(_xlfn.ISFORMULA('Sensitivity_Analysis'!K36),0,1),-1)</x:f>
        <x:v>0.0</x:v>
      </x:c>
    </x:row>
    <x:row r="1035" ht="18" customHeight="1">
      <x:c r="A1035" s="1407" t="str">
        <x:v>Sensitivity_Analysis</x:v>
      </x:c>
      <x:c r="B1035" s="1407" t="str">
        <x:v>L36</x:v>
      </x:c>
      <x:c r="C1035" s="1407" t="str">
        <x:v>F:=$J36*L$23</x:v>
      </x:c>
      <x:c r="D1035" s="1407">
        <x:f>IFERROR(IF(_xlfn.ISFORMULA('Sensitivity_Analysis'!L36),0,1),-1)</x:f>
        <x:v>0.0</x:v>
      </x:c>
    </x:row>
    <x:row r="1036" ht="18" customHeight="1">
      <x:c r="A1036" s="1407" t="str">
        <x:v>Sensitivity_Analysis</x:v>
      </x:c>
      <x:c r="B1036" s="1407" t="str">
        <x:v>M36</x:v>
      </x:c>
      <x:c r="C1036" s="1407" t="str">
        <x:v>F:=$J36*M$23</x:v>
      </x:c>
      <x:c r="D1036" s="1407">
        <x:f>IFERROR(IF(_xlfn.ISFORMULA('Sensitivity_Analysis'!M36),0,1),-1)</x:f>
        <x:v>0.0</x:v>
      </x:c>
    </x:row>
    <x:row r="1037" ht="18" customHeight="1">
      <x:c r="A1037" s="1407" t="str">
        <x:v>Sensitivity_Analysis</x:v>
      </x:c>
      <x:c r="B1037" s="1407" t="str">
        <x:v>N36</x:v>
      </x:c>
      <x:c r="C1037" s="1407" t="str">
        <x:v>F:=$J36*N$23</x:v>
      </x:c>
      <x:c r="D1037" s="1407">
        <x:f>IFERROR(IF(_xlfn.ISFORMULA('Sensitivity_Analysis'!N36),0,1),-1)</x:f>
        <x:v>0.0</x:v>
      </x:c>
    </x:row>
    <x:row r="1038" ht="18" customHeight="1">
      <x:c r="A1038" s="1407" t="str">
        <x:v>Sensitivity_Analysis</x:v>
      </x:c>
      <x:c r="B1038" s="1407" t="str">
        <x:v>O36</x:v>
      </x:c>
      <x:c r="C1038" s="1407" t="str">
        <x:v>F:=$J36*O$23</x:v>
      </x:c>
      <x:c r="D1038" s="1407">
        <x:f>IFERROR(IF(_xlfn.ISFORMULA('Sensitivity_Analysis'!O36),0,1),-1)</x:f>
        <x:v>0.0</x:v>
      </x:c>
    </x:row>
    <x:row r="1039" ht="18" customHeight="1">
      <x:c r="A1039" s="1407" t="str">
        <x:v>Sensitivity_Analysis</x:v>
      </x:c>
      <x:c r="B1039" s="1407" t="str">
        <x:v>P36</x:v>
      </x:c>
      <x:c r="C1039" s="1407" t="str">
        <x:v>F:=$J36*P$23</x:v>
      </x:c>
      <x:c r="D1039" s="1407">
        <x:f>IFERROR(IF(_xlfn.ISFORMULA('Sensitivity_Analysis'!P36),0,1),-1)</x:f>
        <x:v>0.0</x:v>
      </x:c>
    </x:row>
    <x:row r="1040" ht="18" customHeight="1">
      <x:c r="A1040" s="1407" t="str">
        <x:v>Sensitivity_Analysis</x:v>
      </x:c>
      <x:c r="B1040" s="1407" t="str">
        <x:v>Q36</x:v>
      </x:c>
      <x:c r="C1040" s="1407" t="str">
        <x:v>F:=$J36*Q$23</x:v>
      </x:c>
      <x:c r="D1040" s="1407">
        <x:f>IFERROR(IF(_xlfn.ISFORMULA('Sensitivity_Analysis'!Q36),0,1),-1)</x:f>
        <x:v>0.0</x:v>
      </x:c>
    </x:row>
    <x:row r="1041" ht="18" customHeight="1">
      <x:c r="A1041" s="1407" t="str">
        <x:v>Sensitivity_Analysis</x:v>
      </x:c>
      <x:c r="B1041" s="1407" t="str">
        <x:v>J40</x:v>
      </x:c>
      <x:c r="C1041" s="1407" t="str">
        <x:v>F:='PLSS_Local_Scope'!$E$12</x:v>
      </x:c>
      <x:c r="D1041" s="1407">
        <x:f>IFERROR(IF(_xlfn.ISFORMULA('Sensitivity_Analysis'!J40),0,1),-1)</x:f>
        <x:v>0.0</x:v>
      </x:c>
    </x:row>
    <x:row r="1042" ht="18" customHeight="1">
      <x:c r="A1042" s="1407" t="str">
        <x:v>Sensitivity_Analysis</x:v>
      </x:c>
      <x:c r="B1042" s="1407" t="str">
        <x:v>K40</x:v>
      </x:c>
      <x:c r="C1042" s="1407" t="str">
        <x:v>F:=$J40*K$25</x:v>
      </x:c>
      <x:c r="D1042" s="1407">
        <x:f>IFERROR(IF(_xlfn.ISFORMULA('Sensitivity_Analysis'!K40),0,1),-1)</x:f>
        <x:v>0.0</x:v>
      </x:c>
    </x:row>
    <x:row r="1043" ht="18" customHeight="1">
      <x:c r="A1043" s="1407" t="str">
        <x:v>Sensitivity_Analysis</x:v>
      </x:c>
      <x:c r="B1043" s="1407" t="str">
        <x:v>L40</x:v>
      </x:c>
      <x:c r="C1043" s="1407" t="str">
        <x:v>F:=$J40*L$25</x:v>
      </x:c>
      <x:c r="D1043" s="1407">
        <x:f>IFERROR(IF(_xlfn.ISFORMULA('Sensitivity_Analysis'!L40),0,1),-1)</x:f>
        <x:v>0.0</x:v>
      </x:c>
    </x:row>
    <x:row r="1044" ht="18" customHeight="1">
      <x:c r="A1044" s="1407" t="str">
        <x:v>Sensitivity_Analysis</x:v>
      </x:c>
      <x:c r="B1044" s="1407" t="str">
        <x:v>M40</x:v>
      </x:c>
      <x:c r="C1044" s="1407" t="str">
        <x:v>F:=$J40*M$25</x:v>
      </x:c>
      <x:c r="D1044" s="1407">
        <x:f>IFERROR(IF(_xlfn.ISFORMULA('Sensitivity_Analysis'!M40),0,1),-1)</x:f>
        <x:v>0.0</x:v>
      </x:c>
    </x:row>
    <x:row r="1045" ht="18" customHeight="1">
      <x:c r="A1045" s="1407" t="str">
        <x:v>Sensitivity_Analysis</x:v>
      </x:c>
      <x:c r="B1045" s="1407" t="str">
        <x:v>N40</x:v>
      </x:c>
      <x:c r="C1045" s="1407" t="str">
        <x:v>F:=$J40*N$25</x:v>
      </x:c>
      <x:c r="D1045" s="1407">
        <x:f>IFERROR(IF(_xlfn.ISFORMULA('Sensitivity_Analysis'!N40),0,1),-1)</x:f>
        <x:v>0.0</x:v>
      </x:c>
    </x:row>
    <x:row r="1046" ht="18" customHeight="1">
      <x:c r="A1046" s="1407" t="str">
        <x:v>Sensitivity_Analysis</x:v>
      </x:c>
      <x:c r="B1046" s="1407" t="str">
        <x:v>O40</x:v>
      </x:c>
      <x:c r="C1046" s="1407" t="str">
        <x:v>F:=$J40*O$25</x:v>
      </x:c>
      <x:c r="D1046" s="1407">
        <x:f>IFERROR(IF(_xlfn.ISFORMULA('Sensitivity_Analysis'!O40),0,1),-1)</x:f>
        <x:v>0.0</x:v>
      </x:c>
    </x:row>
    <x:row r="1047" ht="18" customHeight="1">
      <x:c r="A1047" s="1407" t="str">
        <x:v>Sensitivity_Analysis</x:v>
      </x:c>
      <x:c r="B1047" s="1407" t="str">
        <x:v>P40</x:v>
      </x:c>
      <x:c r="C1047" s="1407" t="str">
        <x:v>F:=$J40*P$25</x:v>
      </x:c>
      <x:c r="D1047" s="1407">
        <x:f>IFERROR(IF(_xlfn.ISFORMULA('Sensitivity_Analysis'!P40),0,1),-1)</x:f>
        <x:v>0.0</x:v>
      </x:c>
    </x:row>
    <x:row r="1048" ht="18" customHeight="1">
      <x:c r="A1048" s="1407" t="str">
        <x:v>Sensitivity_Analysis</x:v>
      </x:c>
      <x:c r="B1048" s="1407" t="str">
        <x:v>Q40</x:v>
      </x:c>
      <x:c r="C1048" s="1407" t="str">
        <x:v>F:=$J40*Q$25</x:v>
      </x:c>
      <x:c r="D1048" s="1407">
        <x:f>IFERROR(IF(_xlfn.ISFORMULA('Sensitivity_Analysis'!Q40),0,1),-1)</x:f>
        <x:v>0.0</x:v>
      </x:c>
    </x:row>
    <x:row r="1049" ht="18" customHeight="1">
      <x:c r="A1049" s="1407" t="str">
        <x:v>Sensitivity_Analysis</x:v>
      </x:c>
      <x:c r="B1049" s="1407" t="str">
        <x:v>J41</x:v>
      </x:c>
      <x:c r="C1049" s="1407" t="str">
        <x:v>F:='PLSS_Local_Scope'!$E$13</x:v>
      </x:c>
      <x:c r="D1049" s="1407">
        <x:f>IFERROR(IF(_xlfn.ISFORMULA('Sensitivity_Analysis'!J41),0,1),-1)</x:f>
        <x:v>0.0</x:v>
      </x:c>
    </x:row>
    <x:row r="1050" ht="18" customHeight="1">
      <x:c r="A1050" s="1407" t="str">
        <x:v>Sensitivity_Analysis</x:v>
      </x:c>
      <x:c r="B1050" s="1407" t="str">
        <x:v>K41</x:v>
      </x:c>
      <x:c r="C1050" s="1407" t="str">
        <x:v>F:=$J41*K$25</x:v>
      </x:c>
      <x:c r="D1050" s="1407">
        <x:f>IFERROR(IF(_xlfn.ISFORMULA('Sensitivity_Analysis'!K41),0,1),-1)</x:f>
        <x:v>0.0</x:v>
      </x:c>
    </x:row>
    <x:row r="1051" ht="18" customHeight="1">
      <x:c r="A1051" s="1407" t="str">
        <x:v>Sensitivity_Analysis</x:v>
      </x:c>
      <x:c r="B1051" s="1407" t="str">
        <x:v>L41</x:v>
      </x:c>
      <x:c r="C1051" s="1407" t="str">
        <x:v>F:=$J41*L$25</x:v>
      </x:c>
      <x:c r="D1051" s="1407">
        <x:f>IFERROR(IF(_xlfn.ISFORMULA('Sensitivity_Analysis'!L41),0,1),-1)</x:f>
        <x:v>0.0</x:v>
      </x:c>
    </x:row>
    <x:row r="1052" ht="18" customHeight="1">
      <x:c r="A1052" s="1407" t="str">
        <x:v>Sensitivity_Analysis</x:v>
      </x:c>
      <x:c r="B1052" s="1407" t="str">
        <x:v>M41</x:v>
      </x:c>
      <x:c r="C1052" s="1407" t="str">
        <x:v>F:=$J41*M$25</x:v>
      </x:c>
      <x:c r="D1052" s="1407">
        <x:f>IFERROR(IF(_xlfn.ISFORMULA('Sensitivity_Analysis'!M41),0,1),-1)</x:f>
        <x:v>0.0</x:v>
      </x:c>
    </x:row>
    <x:row r="1053" ht="18" customHeight="1">
      <x:c r="A1053" s="1407" t="str">
        <x:v>Sensitivity_Analysis</x:v>
      </x:c>
      <x:c r="B1053" s="1407" t="str">
        <x:v>N41</x:v>
      </x:c>
      <x:c r="C1053" s="1407" t="str">
        <x:v>F:=$J41*N$25</x:v>
      </x:c>
      <x:c r="D1053" s="1407">
        <x:f>IFERROR(IF(_xlfn.ISFORMULA('Sensitivity_Analysis'!N41),0,1),-1)</x:f>
        <x:v>0.0</x:v>
      </x:c>
    </x:row>
    <x:row r="1054" ht="18" customHeight="1">
      <x:c r="A1054" s="1407" t="str">
        <x:v>Sensitivity_Analysis</x:v>
      </x:c>
      <x:c r="B1054" s="1407" t="str">
        <x:v>O41</x:v>
      </x:c>
      <x:c r="C1054" s="1407" t="str">
        <x:v>F:=$J41*O$25</x:v>
      </x:c>
      <x:c r="D1054" s="1407">
        <x:f>IFERROR(IF(_xlfn.ISFORMULA('Sensitivity_Analysis'!O41),0,1),-1)</x:f>
        <x:v>0.0</x:v>
      </x:c>
    </x:row>
    <x:row r="1055" ht="18" customHeight="1">
      <x:c r="A1055" s="1407" t="str">
        <x:v>Sensitivity_Analysis</x:v>
      </x:c>
      <x:c r="B1055" s="1407" t="str">
        <x:v>P41</x:v>
      </x:c>
      <x:c r="C1055" s="1407" t="str">
        <x:v>F:=$J41*P$25</x:v>
      </x:c>
      <x:c r="D1055" s="1407">
        <x:f>IFERROR(IF(_xlfn.ISFORMULA('Sensitivity_Analysis'!P41),0,1),-1)</x:f>
        <x:v>0.0</x:v>
      </x:c>
    </x:row>
    <x:row r="1056" ht="18" customHeight="1">
      <x:c r="A1056" s="1407" t="str">
        <x:v>Sensitivity_Analysis</x:v>
      </x:c>
      <x:c r="B1056" s="1407" t="str">
        <x:v>Q41</x:v>
      </x:c>
      <x:c r="C1056" s="1407" t="str">
        <x:v>F:=$J41*Q$25</x:v>
      </x:c>
      <x:c r="D1056" s="1407">
        <x:f>IFERROR(IF(_xlfn.ISFORMULA('Sensitivity_Analysis'!Q41),0,1),-1)</x:f>
        <x:v>0.0</x:v>
      </x:c>
    </x:row>
    <x:row r="1057" ht="18" customHeight="1">
      <x:c r="A1057" s="1407" t="str">
        <x:v>Sensitivity_Analysis</x:v>
      </x:c>
      <x:c r="B1057" s="1407" t="str">
        <x:v>J42</x:v>
      </x:c>
      <x:c r="C1057" s="1407" t="str">
        <x:v>F:='PLSS_Local_Scope'!$E$14</x:v>
      </x:c>
      <x:c r="D1057" s="1407">
        <x:f>IFERROR(IF(_xlfn.ISFORMULA('Sensitivity_Analysis'!J42),0,1),-1)</x:f>
        <x:v>0.0</x:v>
      </x:c>
    </x:row>
    <x:row r="1058" ht="18" customHeight="1">
      <x:c r="A1058" s="1407" t="str">
        <x:v>Sensitivity_Analysis</x:v>
      </x:c>
      <x:c r="B1058" s="1407" t="str">
        <x:v>K42</x:v>
      </x:c>
      <x:c r="C1058" s="1407" t="str">
        <x:v>F:=$J42*K$25</x:v>
      </x:c>
      <x:c r="D1058" s="1407">
        <x:f>IFERROR(IF(_xlfn.ISFORMULA('Sensitivity_Analysis'!K42),0,1),-1)</x:f>
        <x:v>0.0</x:v>
      </x:c>
    </x:row>
    <x:row r="1059" ht="18" customHeight="1">
      <x:c r="A1059" s="1407" t="str">
        <x:v>Sensitivity_Analysis</x:v>
      </x:c>
      <x:c r="B1059" s="1407" t="str">
        <x:v>L42</x:v>
      </x:c>
      <x:c r="C1059" s="1407" t="str">
        <x:v>F:=$J42*L$25</x:v>
      </x:c>
      <x:c r="D1059" s="1407">
        <x:f>IFERROR(IF(_xlfn.ISFORMULA('Sensitivity_Analysis'!L42),0,1),-1)</x:f>
        <x:v>0.0</x:v>
      </x:c>
    </x:row>
    <x:row r="1060" ht="18" customHeight="1">
      <x:c r="A1060" s="1407" t="str">
        <x:v>Sensitivity_Analysis</x:v>
      </x:c>
      <x:c r="B1060" s="1407" t="str">
        <x:v>M42</x:v>
      </x:c>
      <x:c r="C1060" s="1407" t="str">
        <x:v>F:=$J42*M$25</x:v>
      </x:c>
      <x:c r="D1060" s="1407">
        <x:f>IFERROR(IF(_xlfn.ISFORMULA('Sensitivity_Analysis'!M42),0,1),-1)</x:f>
        <x:v>0.0</x:v>
      </x:c>
    </x:row>
    <x:row r="1061" ht="18" customHeight="1">
      <x:c r="A1061" s="1407" t="str">
        <x:v>Sensitivity_Analysis</x:v>
      </x:c>
      <x:c r="B1061" s="1407" t="str">
        <x:v>N42</x:v>
      </x:c>
      <x:c r="C1061" s="1407" t="str">
        <x:v>F:=$J42*N$25</x:v>
      </x:c>
      <x:c r="D1061" s="1407">
        <x:f>IFERROR(IF(_xlfn.ISFORMULA('Sensitivity_Analysis'!N42),0,1),-1)</x:f>
        <x:v>0.0</x:v>
      </x:c>
    </x:row>
    <x:row r="1062" ht="18" customHeight="1">
      <x:c r="A1062" s="1407" t="str">
        <x:v>Sensitivity_Analysis</x:v>
      </x:c>
      <x:c r="B1062" s="1407" t="str">
        <x:v>O42</x:v>
      </x:c>
      <x:c r="C1062" s="1407" t="str">
        <x:v>F:=$J42*O$25</x:v>
      </x:c>
      <x:c r="D1062" s="1407">
        <x:f>IFERROR(IF(_xlfn.ISFORMULA('Sensitivity_Analysis'!O42),0,1),-1)</x:f>
        <x:v>0.0</x:v>
      </x:c>
    </x:row>
    <x:row r="1063" ht="18" customHeight="1">
      <x:c r="A1063" s="1407" t="str">
        <x:v>Sensitivity_Analysis</x:v>
      </x:c>
      <x:c r="B1063" s="1407" t="str">
        <x:v>P42</x:v>
      </x:c>
      <x:c r="C1063" s="1407" t="str">
        <x:v>F:=$J42*P$25</x:v>
      </x:c>
      <x:c r="D1063" s="1407">
        <x:f>IFERROR(IF(_xlfn.ISFORMULA('Sensitivity_Analysis'!P42),0,1),-1)</x:f>
        <x:v>0.0</x:v>
      </x:c>
    </x:row>
    <x:row r="1064" ht="18" customHeight="1">
      <x:c r="A1064" s="1407" t="str">
        <x:v>Sensitivity_Analysis</x:v>
      </x:c>
      <x:c r="B1064" s="1407" t="str">
        <x:v>Q42</x:v>
      </x:c>
      <x:c r="C1064" s="1407" t="str">
        <x:v>F:=$J42*Q$25</x:v>
      </x:c>
      <x:c r="D1064" s="1407">
        <x:f>IFERROR(IF(_xlfn.ISFORMULA('Sensitivity_Analysis'!Q42),0,1),-1)</x:f>
        <x:v>0.0</x:v>
      </x:c>
    </x:row>
    <x:row r="1065" ht="18" customHeight="1">
      <x:c r="A1065" s="1407" t="str">
        <x:v>Sensitivity_Analysis</x:v>
      </x:c>
      <x:c r="B1065" s="1407" t="str">
        <x:v>J43</x:v>
      </x:c>
      <x:c r="C1065" s="1407" t="str">
        <x:v>F:='PLSS_Local_Scope'!$E$15</x:v>
      </x:c>
      <x:c r="D1065" s="1407">
        <x:f>IFERROR(IF(_xlfn.ISFORMULA('Sensitivity_Analysis'!J43),0,1),-1)</x:f>
        <x:v>0.0</x:v>
      </x:c>
    </x:row>
    <x:row r="1066" ht="18" customHeight="1">
      <x:c r="A1066" s="1407" t="str">
        <x:v>Sensitivity_Analysis</x:v>
      </x:c>
      <x:c r="B1066" s="1407" t="str">
        <x:v>K43</x:v>
      </x:c>
      <x:c r="C1066" s="1407" t="str">
        <x:v>F:=$J43*K$25</x:v>
      </x:c>
      <x:c r="D1066" s="1407">
        <x:f>IFERROR(IF(_xlfn.ISFORMULA('Sensitivity_Analysis'!K43),0,1),-1)</x:f>
        <x:v>0.0</x:v>
      </x:c>
    </x:row>
    <x:row r="1067" ht="18" customHeight="1">
      <x:c r="A1067" s="1407" t="str">
        <x:v>Sensitivity_Analysis</x:v>
      </x:c>
      <x:c r="B1067" s="1407" t="str">
        <x:v>L43</x:v>
      </x:c>
      <x:c r="C1067" s="1407" t="str">
        <x:v>F:=$J43*L$25</x:v>
      </x:c>
      <x:c r="D1067" s="1407">
        <x:f>IFERROR(IF(_xlfn.ISFORMULA('Sensitivity_Analysis'!L43),0,1),-1)</x:f>
        <x:v>0.0</x:v>
      </x:c>
    </x:row>
    <x:row r="1068" ht="18" customHeight="1">
      <x:c r="A1068" s="1407" t="str">
        <x:v>Sensitivity_Analysis</x:v>
      </x:c>
      <x:c r="B1068" s="1407" t="str">
        <x:v>M43</x:v>
      </x:c>
      <x:c r="C1068" s="1407" t="str">
        <x:v>F:=$J43*M$25</x:v>
      </x:c>
      <x:c r="D1068" s="1407">
        <x:f>IFERROR(IF(_xlfn.ISFORMULA('Sensitivity_Analysis'!M43),0,1),-1)</x:f>
        <x:v>0.0</x:v>
      </x:c>
    </x:row>
    <x:row r="1069" ht="18" customHeight="1">
      <x:c r="A1069" s="1407" t="str">
        <x:v>Sensitivity_Analysis</x:v>
      </x:c>
      <x:c r="B1069" s="1407" t="str">
        <x:v>N43</x:v>
      </x:c>
      <x:c r="C1069" s="1407" t="str">
        <x:v>F:=$J43*N$25</x:v>
      </x:c>
      <x:c r="D1069" s="1407">
        <x:f>IFERROR(IF(_xlfn.ISFORMULA('Sensitivity_Analysis'!N43),0,1),-1)</x:f>
        <x:v>0.0</x:v>
      </x:c>
    </x:row>
    <x:row r="1070" ht="18" customHeight="1">
      <x:c r="A1070" s="1407" t="str">
        <x:v>Sensitivity_Analysis</x:v>
      </x:c>
      <x:c r="B1070" s="1407" t="str">
        <x:v>O43</x:v>
      </x:c>
      <x:c r="C1070" s="1407" t="str">
        <x:v>F:=$J43*O$25</x:v>
      </x:c>
      <x:c r="D1070" s="1407">
        <x:f>IFERROR(IF(_xlfn.ISFORMULA('Sensitivity_Analysis'!O43),0,1),-1)</x:f>
        <x:v>0.0</x:v>
      </x:c>
    </x:row>
    <x:row r="1071" ht="18" customHeight="1">
      <x:c r="A1071" s="1407" t="str">
        <x:v>Sensitivity_Analysis</x:v>
      </x:c>
      <x:c r="B1071" s="1407" t="str">
        <x:v>P43</x:v>
      </x:c>
      <x:c r="C1071" s="1407" t="str">
        <x:v>F:=$J43*P$25</x:v>
      </x:c>
      <x:c r="D1071" s="1407">
        <x:f>IFERROR(IF(_xlfn.ISFORMULA('Sensitivity_Analysis'!P43),0,1),-1)</x:f>
        <x:v>0.0</x:v>
      </x:c>
    </x:row>
    <x:row r="1072" ht="18" customHeight="1">
      <x:c r="A1072" s="1407" t="str">
        <x:v>Sensitivity_Analysis</x:v>
      </x:c>
      <x:c r="B1072" s="1407" t="str">
        <x:v>Q43</x:v>
      </x:c>
      <x:c r="C1072" s="1407" t="str">
        <x:v>F:=$J43*Q$25</x:v>
      </x:c>
      <x:c r="D1072" s="1407">
        <x:f>IFERROR(IF(_xlfn.ISFORMULA('Sensitivity_Analysis'!Q43),0,1),-1)</x:f>
        <x:v>0.0</x:v>
      </x:c>
    </x:row>
    <x:row r="1073" ht="18" customHeight="1">
      <x:c r="A1073" s="1407" t="str">
        <x:v>Sensitivity_Analysis</x:v>
      </x:c>
      <x:c r="B1073" s="1407" t="str">
        <x:v>J44</x:v>
      </x:c>
      <x:c r="C1073" s="1407" t="str">
        <x:v>F:='PLSS_Local_Scope'!$E$16</x:v>
      </x:c>
      <x:c r="D1073" s="1407">
        <x:f>IFERROR(IF(_xlfn.ISFORMULA('Sensitivity_Analysis'!J44),0,1),-1)</x:f>
        <x:v>0.0</x:v>
      </x:c>
    </x:row>
    <x:row r="1074" ht="18" customHeight="1">
      <x:c r="A1074" s="1407" t="str">
        <x:v>Sensitivity_Analysis</x:v>
      </x:c>
      <x:c r="B1074" s="1407" t="str">
        <x:v>K44</x:v>
      </x:c>
      <x:c r="C1074" s="1407" t="str">
        <x:v>F:=$J44*K$25</x:v>
      </x:c>
      <x:c r="D1074" s="1407">
        <x:f>IFERROR(IF(_xlfn.ISFORMULA('Sensitivity_Analysis'!K44),0,1),-1)</x:f>
        <x:v>0.0</x:v>
      </x:c>
    </x:row>
    <x:row r="1075" ht="18" customHeight="1">
      <x:c r="A1075" s="1407" t="str">
        <x:v>Sensitivity_Analysis</x:v>
      </x:c>
      <x:c r="B1075" s="1407" t="str">
        <x:v>L44</x:v>
      </x:c>
      <x:c r="C1075" s="1407" t="str">
        <x:v>F:=$J44*L$25</x:v>
      </x:c>
      <x:c r="D1075" s="1407">
        <x:f>IFERROR(IF(_xlfn.ISFORMULA('Sensitivity_Analysis'!L44),0,1),-1)</x:f>
        <x:v>0.0</x:v>
      </x:c>
    </x:row>
    <x:row r="1076" ht="18" customHeight="1">
      <x:c r="A1076" s="1407" t="str">
        <x:v>Sensitivity_Analysis</x:v>
      </x:c>
      <x:c r="B1076" s="1407" t="str">
        <x:v>M44</x:v>
      </x:c>
      <x:c r="C1076" s="1407" t="str">
        <x:v>F:=$J44*M$25</x:v>
      </x:c>
      <x:c r="D1076" s="1407">
        <x:f>IFERROR(IF(_xlfn.ISFORMULA('Sensitivity_Analysis'!M44),0,1),-1)</x:f>
        <x:v>0.0</x:v>
      </x:c>
    </x:row>
    <x:row r="1077" ht="18" customHeight="1">
      <x:c r="A1077" s="1407" t="str">
        <x:v>Sensitivity_Analysis</x:v>
      </x:c>
      <x:c r="B1077" s="1407" t="str">
        <x:v>N44</x:v>
      </x:c>
      <x:c r="C1077" s="1407" t="str">
        <x:v>F:=$J44*N$25</x:v>
      </x:c>
      <x:c r="D1077" s="1407">
        <x:f>IFERROR(IF(_xlfn.ISFORMULA('Sensitivity_Analysis'!N44),0,1),-1)</x:f>
        <x:v>0.0</x:v>
      </x:c>
    </x:row>
    <x:row r="1078" ht="18" customHeight="1">
      <x:c r="A1078" s="1407" t="str">
        <x:v>Sensitivity_Analysis</x:v>
      </x:c>
      <x:c r="B1078" s="1407" t="str">
        <x:v>O44</x:v>
      </x:c>
      <x:c r="C1078" s="1407" t="str">
        <x:v>F:=$J44*O$25</x:v>
      </x:c>
      <x:c r="D1078" s="1407">
        <x:f>IFERROR(IF(_xlfn.ISFORMULA('Sensitivity_Analysis'!O44),0,1),-1)</x:f>
        <x:v>0.0</x:v>
      </x:c>
    </x:row>
    <x:row r="1079" ht="18" customHeight="1">
      <x:c r="A1079" s="1407" t="str">
        <x:v>Sensitivity_Analysis</x:v>
      </x:c>
      <x:c r="B1079" s="1407" t="str">
        <x:v>P44</x:v>
      </x:c>
      <x:c r="C1079" s="1407" t="str">
        <x:v>F:=$J44*P$25</x:v>
      </x:c>
      <x:c r="D1079" s="1407">
        <x:f>IFERROR(IF(_xlfn.ISFORMULA('Sensitivity_Analysis'!P44),0,1),-1)</x:f>
        <x:v>0.0</x:v>
      </x:c>
    </x:row>
    <x:row r="1080" ht="18" customHeight="1">
      <x:c r="A1080" s="1407" t="str">
        <x:v>Sensitivity_Analysis</x:v>
      </x:c>
      <x:c r="B1080" s="1407" t="str">
        <x:v>Q44</x:v>
      </x:c>
      <x:c r="C1080" s="1407" t="str">
        <x:v>F:=$J44*Q$25</x:v>
      </x:c>
      <x:c r="D1080" s="1407">
        <x:f>IFERROR(IF(_xlfn.ISFORMULA('Sensitivity_Analysis'!Q44),0,1),-1)</x:f>
        <x:v>0.0</x:v>
      </x:c>
    </x:row>
    <x:row r="1081" ht="18" customHeight="1">
      <x:c r="A1081" s="1407" t="str">
        <x:v>Sensitivity_Analysis</x:v>
      </x:c>
      <x:c r="B1081" s="1407" t="str">
        <x:v>J45</x:v>
      </x:c>
      <x:c r="C1081" s="1407" t="str">
        <x:v>F:='PLSS_Local_Scope'!$E$17</x:v>
      </x:c>
      <x:c r="D1081" s="1407">
        <x:f>IFERROR(IF(_xlfn.ISFORMULA('Sensitivity_Analysis'!J45),0,1),-1)</x:f>
        <x:v>0.0</x:v>
      </x:c>
    </x:row>
    <x:row r="1082" ht="18" customHeight="1">
      <x:c r="A1082" s="1407" t="str">
        <x:v>Sensitivity_Analysis</x:v>
      </x:c>
      <x:c r="B1082" s="1407" t="str">
        <x:v>K45</x:v>
      </x:c>
      <x:c r="C1082" s="1407" t="str">
        <x:v>F:=$J45*K$25</x:v>
      </x:c>
      <x:c r="D1082" s="1407">
        <x:f>IFERROR(IF(_xlfn.ISFORMULA('Sensitivity_Analysis'!K45),0,1),-1)</x:f>
        <x:v>0.0</x:v>
      </x:c>
    </x:row>
    <x:row r="1083" ht="18" customHeight="1">
      <x:c r="A1083" s="1407" t="str">
        <x:v>Sensitivity_Analysis</x:v>
      </x:c>
      <x:c r="B1083" s="1407" t="str">
        <x:v>L45</x:v>
      </x:c>
      <x:c r="C1083" s="1407" t="str">
        <x:v>F:=$J45*L$25</x:v>
      </x:c>
      <x:c r="D1083" s="1407">
        <x:f>IFERROR(IF(_xlfn.ISFORMULA('Sensitivity_Analysis'!L45),0,1),-1)</x:f>
        <x:v>0.0</x:v>
      </x:c>
    </x:row>
    <x:row r="1084" ht="18" customHeight="1">
      <x:c r="A1084" s="1407" t="str">
        <x:v>Sensitivity_Analysis</x:v>
      </x:c>
      <x:c r="B1084" s="1407" t="str">
        <x:v>M45</x:v>
      </x:c>
      <x:c r="C1084" s="1407" t="str">
        <x:v>F:=$J45*M$25</x:v>
      </x:c>
      <x:c r="D1084" s="1407">
        <x:f>IFERROR(IF(_xlfn.ISFORMULA('Sensitivity_Analysis'!M45),0,1),-1)</x:f>
        <x:v>0.0</x:v>
      </x:c>
    </x:row>
    <x:row r="1085" ht="18" customHeight="1">
      <x:c r="A1085" s="1407" t="str">
        <x:v>Sensitivity_Analysis</x:v>
      </x:c>
      <x:c r="B1085" s="1407" t="str">
        <x:v>N45</x:v>
      </x:c>
      <x:c r="C1085" s="1407" t="str">
        <x:v>F:=$J45*N$25</x:v>
      </x:c>
      <x:c r="D1085" s="1407">
        <x:f>IFERROR(IF(_xlfn.ISFORMULA('Sensitivity_Analysis'!N45),0,1),-1)</x:f>
        <x:v>0.0</x:v>
      </x:c>
    </x:row>
    <x:row r="1086" ht="18" customHeight="1">
      <x:c r="A1086" s="1407" t="str">
        <x:v>Sensitivity_Analysis</x:v>
      </x:c>
      <x:c r="B1086" s="1407" t="str">
        <x:v>O45</x:v>
      </x:c>
      <x:c r="C1086" s="1407" t="str">
        <x:v>F:=$J45*O$25</x:v>
      </x:c>
      <x:c r="D1086" s="1407">
        <x:f>IFERROR(IF(_xlfn.ISFORMULA('Sensitivity_Analysis'!O45),0,1),-1)</x:f>
        <x:v>0.0</x:v>
      </x:c>
    </x:row>
    <x:row r="1087" ht="18" customHeight="1">
      <x:c r="A1087" s="1407" t="str">
        <x:v>Sensitivity_Analysis</x:v>
      </x:c>
      <x:c r="B1087" s="1407" t="str">
        <x:v>P45</x:v>
      </x:c>
      <x:c r="C1087" s="1407" t="str">
        <x:v>F:=$J45*P$25</x:v>
      </x:c>
      <x:c r="D1087" s="1407">
        <x:f>IFERROR(IF(_xlfn.ISFORMULA('Sensitivity_Analysis'!P45),0,1),-1)</x:f>
        <x:v>0.0</x:v>
      </x:c>
    </x:row>
    <x:row r="1088" ht="18" customHeight="1">
      <x:c r="A1088" s="1407" t="str">
        <x:v>Sensitivity_Analysis</x:v>
      </x:c>
      <x:c r="B1088" s="1407" t="str">
        <x:v>Q45</x:v>
      </x:c>
      <x:c r="C1088" s="1407" t="str">
        <x:v>F:=$J45*Q$25</x:v>
      </x:c>
      <x:c r="D1088" s="1407">
        <x:f>IFERROR(IF(_xlfn.ISFORMULA('Sensitivity_Analysis'!Q45),0,1),-1)</x:f>
        <x:v>0.0</x:v>
      </x:c>
    </x:row>
    <x:row r="1089" ht="18" customHeight="1">
      <x:c r="A1089" s="1407" t="str">
        <x:v>Sensitivity_Analysis</x:v>
      </x:c>
      <x:c r="B1089" s="1407" t="str">
        <x:v>J46</x:v>
      </x:c>
      <x:c r="C1089" s="1407" t="str">
        <x:v>F:='PLSS_Local_Scope'!$E$18</x:v>
      </x:c>
      <x:c r="D1089" s="1407">
        <x:f>IFERROR(IF(_xlfn.ISFORMULA('Sensitivity_Analysis'!J46),0,1),-1)</x:f>
        <x:v>0.0</x:v>
      </x:c>
    </x:row>
    <x:row r="1090" ht="18" customHeight="1">
      <x:c r="A1090" s="1407" t="str">
        <x:v>Sensitivity_Analysis</x:v>
      </x:c>
      <x:c r="B1090" s="1407" t="str">
        <x:v>K46</x:v>
      </x:c>
      <x:c r="C1090" s="1407" t="str">
        <x:v>F:=$J46*K$25</x:v>
      </x:c>
      <x:c r="D1090" s="1407">
        <x:f>IFERROR(IF(_xlfn.ISFORMULA('Sensitivity_Analysis'!K46),0,1),-1)</x:f>
        <x:v>0.0</x:v>
      </x:c>
    </x:row>
    <x:row r="1091" ht="18" customHeight="1">
      <x:c r="A1091" s="1407" t="str">
        <x:v>Sensitivity_Analysis</x:v>
      </x:c>
      <x:c r="B1091" s="1407" t="str">
        <x:v>L46</x:v>
      </x:c>
      <x:c r="C1091" s="1407" t="str">
        <x:v>F:=$J46*L$25</x:v>
      </x:c>
      <x:c r="D1091" s="1407">
        <x:f>IFERROR(IF(_xlfn.ISFORMULA('Sensitivity_Analysis'!L46),0,1),-1)</x:f>
        <x:v>0.0</x:v>
      </x:c>
    </x:row>
    <x:row r="1092" ht="18" customHeight="1">
      <x:c r="A1092" s="1407" t="str">
        <x:v>Sensitivity_Analysis</x:v>
      </x:c>
      <x:c r="B1092" s="1407" t="str">
        <x:v>M46</x:v>
      </x:c>
      <x:c r="C1092" s="1407" t="str">
        <x:v>F:=$J46*M$25</x:v>
      </x:c>
      <x:c r="D1092" s="1407">
        <x:f>IFERROR(IF(_xlfn.ISFORMULA('Sensitivity_Analysis'!M46),0,1),-1)</x:f>
        <x:v>0.0</x:v>
      </x:c>
    </x:row>
    <x:row r="1093" ht="18" customHeight="1">
      <x:c r="A1093" s="1407" t="str">
        <x:v>Sensitivity_Analysis</x:v>
      </x:c>
      <x:c r="B1093" s="1407" t="str">
        <x:v>N46</x:v>
      </x:c>
      <x:c r="C1093" s="1407" t="str">
        <x:v>F:=$J46*N$25</x:v>
      </x:c>
      <x:c r="D1093" s="1407">
        <x:f>IFERROR(IF(_xlfn.ISFORMULA('Sensitivity_Analysis'!N46),0,1),-1)</x:f>
        <x:v>0.0</x:v>
      </x:c>
    </x:row>
    <x:row r="1094" ht="18" customHeight="1">
      <x:c r="A1094" s="1407" t="str">
        <x:v>Sensitivity_Analysis</x:v>
      </x:c>
      <x:c r="B1094" s="1407" t="str">
        <x:v>O46</x:v>
      </x:c>
      <x:c r="C1094" s="1407" t="str">
        <x:v>F:=$J46*O$25</x:v>
      </x:c>
      <x:c r="D1094" s="1407">
        <x:f>IFERROR(IF(_xlfn.ISFORMULA('Sensitivity_Analysis'!O46),0,1),-1)</x:f>
        <x:v>0.0</x:v>
      </x:c>
    </x:row>
    <x:row r="1095" ht="18" customHeight="1">
      <x:c r="A1095" s="1407" t="str">
        <x:v>Sensitivity_Analysis</x:v>
      </x:c>
      <x:c r="B1095" s="1407" t="str">
        <x:v>P46</x:v>
      </x:c>
      <x:c r="C1095" s="1407" t="str">
        <x:v>F:=$J46*P$25</x:v>
      </x:c>
      <x:c r="D1095" s="1407">
        <x:f>IFERROR(IF(_xlfn.ISFORMULA('Sensitivity_Analysis'!P46),0,1),-1)</x:f>
        <x:v>0.0</x:v>
      </x:c>
    </x:row>
    <x:row r="1096" ht="18" customHeight="1">
      <x:c r="A1096" s="1407" t="str">
        <x:v>Sensitivity_Analysis</x:v>
      </x:c>
      <x:c r="B1096" s="1407" t="str">
        <x:v>Q46</x:v>
      </x:c>
      <x:c r="C1096" s="1407" t="str">
        <x:v>F:=$J46*Q$25</x:v>
      </x:c>
      <x:c r="D1096" s="1407">
        <x:f>IFERROR(IF(_xlfn.ISFORMULA('Sensitivity_Analysis'!Q46),0,1),-1)</x:f>
        <x:v>0.0</x:v>
      </x:c>
    </x:row>
    <x:row r="1097" ht="18" customHeight="1">
      <x:c r="A1097" s="1407" t="str">
        <x:v>Sensitivity_Analysis</x:v>
      </x:c>
      <x:c r="B1097" s="1407" t="str">
        <x:v>J50</x:v>
      </x:c>
      <x:c r="C1097" s="1407" t="str">
        <x:v>F:='PLSS_Local_Scope'!$E$12</x:v>
      </x:c>
      <x:c r="D1097" s="1407">
        <x:f>IFERROR(IF(_xlfn.ISFORMULA('Sensitivity_Analysis'!J50),0,1),-1)</x:f>
        <x:v>0.0</x:v>
      </x:c>
    </x:row>
    <x:row r="1098" ht="18" customHeight="1">
      <x:c r="A1098" s="1407" t="str">
        <x:v>Sensitivity_Analysis</x:v>
      </x:c>
      <x:c r="B1098" s="1407" t="str">
        <x:v>K50</x:v>
      </x:c>
      <x:c r="C1098" s="1407" t="str">
        <x:v>F:=$J50*K$27</x:v>
      </x:c>
      <x:c r="D1098" s="1407">
        <x:f>IFERROR(IF(_xlfn.ISFORMULA('Sensitivity_Analysis'!K50),0,1),-1)</x:f>
        <x:v>0.0</x:v>
      </x:c>
    </x:row>
    <x:row r="1099" ht="18" customHeight="1">
      <x:c r="A1099" s="1407" t="str">
        <x:v>Sensitivity_Analysis</x:v>
      </x:c>
      <x:c r="B1099" s="1407" t="str">
        <x:v>L50</x:v>
      </x:c>
      <x:c r="C1099" s="1407" t="str">
        <x:v>F:=$J50*L$27</x:v>
      </x:c>
      <x:c r="D1099" s="1407">
        <x:f>IFERROR(IF(_xlfn.ISFORMULA('Sensitivity_Analysis'!L50),0,1),-1)</x:f>
        <x:v>0.0</x:v>
      </x:c>
    </x:row>
    <x:row r="1100" ht="18" customHeight="1">
      <x:c r="A1100" s="1407" t="str">
        <x:v>Sensitivity_Analysis</x:v>
      </x:c>
      <x:c r="B1100" s="1407" t="str">
        <x:v>M50</x:v>
      </x:c>
      <x:c r="C1100" s="1407" t="str">
        <x:v>F:=$J50*M$27</x:v>
      </x:c>
      <x:c r="D1100" s="1407">
        <x:f>IFERROR(IF(_xlfn.ISFORMULA('Sensitivity_Analysis'!M50),0,1),-1)</x:f>
        <x:v>0.0</x:v>
      </x:c>
    </x:row>
    <x:row r="1101" ht="18" customHeight="1">
      <x:c r="A1101" s="1407" t="str">
        <x:v>Sensitivity_Analysis</x:v>
      </x:c>
      <x:c r="B1101" s="1407" t="str">
        <x:v>N50</x:v>
      </x:c>
      <x:c r="C1101" s="1407" t="str">
        <x:v>F:=$J50*N$27</x:v>
      </x:c>
      <x:c r="D1101" s="1407">
        <x:f>IFERROR(IF(_xlfn.ISFORMULA('Sensitivity_Analysis'!N50),0,1),-1)</x:f>
        <x:v>0.0</x:v>
      </x:c>
    </x:row>
    <x:row r="1102" ht="18" customHeight="1">
      <x:c r="A1102" s="1407" t="str">
        <x:v>Sensitivity_Analysis</x:v>
      </x:c>
      <x:c r="B1102" s="1407" t="str">
        <x:v>O50</x:v>
      </x:c>
      <x:c r="C1102" s="1407" t="str">
        <x:v>F:=$J50*O$27</x:v>
      </x:c>
      <x:c r="D1102" s="1407">
        <x:f>IFERROR(IF(_xlfn.ISFORMULA('Sensitivity_Analysis'!O50),0,1),-1)</x:f>
        <x:v>0.0</x:v>
      </x:c>
    </x:row>
    <x:row r="1103" ht="18" customHeight="1">
      <x:c r="A1103" s="1407" t="str">
        <x:v>Sensitivity_Analysis</x:v>
      </x:c>
      <x:c r="B1103" s="1407" t="str">
        <x:v>P50</x:v>
      </x:c>
      <x:c r="C1103" s="1407" t="str">
        <x:v>F:=$J50*P$27</x:v>
      </x:c>
      <x:c r="D1103" s="1407">
        <x:f>IFERROR(IF(_xlfn.ISFORMULA('Sensitivity_Analysis'!P50),0,1),-1)</x:f>
        <x:v>0.0</x:v>
      </x:c>
    </x:row>
    <x:row r="1104" ht="18" customHeight="1">
      <x:c r="A1104" s="1407" t="str">
        <x:v>Sensitivity_Analysis</x:v>
      </x:c>
      <x:c r="B1104" s="1407" t="str">
        <x:v>Q50</x:v>
      </x:c>
      <x:c r="C1104" s="1407" t="str">
        <x:v>F:=$J50*Q$27</x:v>
      </x:c>
      <x:c r="D1104" s="1407">
        <x:f>IFERROR(IF(_xlfn.ISFORMULA('Sensitivity_Analysis'!Q50),0,1),-1)</x:f>
        <x:v>0.0</x:v>
      </x:c>
    </x:row>
    <x:row r="1105" ht="18" customHeight="1">
      <x:c r="A1105" s="1407" t="str">
        <x:v>Sensitivity_Analysis</x:v>
      </x:c>
      <x:c r="B1105" s="1407" t="str">
        <x:v>J51</x:v>
      </x:c>
      <x:c r="C1105" s="1407" t="str">
        <x:v>F:='PLSS_Local_Scope'!$E$13</x:v>
      </x:c>
      <x:c r="D1105" s="1407">
        <x:f>IFERROR(IF(_xlfn.ISFORMULA('Sensitivity_Analysis'!J51),0,1),-1)</x:f>
        <x:v>0.0</x:v>
      </x:c>
    </x:row>
    <x:row r="1106" ht="18" customHeight="1">
      <x:c r="A1106" s="1407" t="str">
        <x:v>Sensitivity_Analysis</x:v>
      </x:c>
      <x:c r="B1106" s="1407" t="str">
        <x:v>K51</x:v>
      </x:c>
      <x:c r="C1106" s="1407" t="str">
        <x:v>F:=$J51*K$27</x:v>
      </x:c>
      <x:c r="D1106" s="1407">
        <x:f>IFERROR(IF(_xlfn.ISFORMULA('Sensitivity_Analysis'!K51),0,1),-1)</x:f>
        <x:v>0.0</x:v>
      </x:c>
    </x:row>
    <x:row r="1107" ht="18" customHeight="1">
      <x:c r="A1107" s="1407" t="str">
        <x:v>Sensitivity_Analysis</x:v>
      </x:c>
      <x:c r="B1107" s="1407" t="str">
        <x:v>L51</x:v>
      </x:c>
      <x:c r="C1107" s="1407" t="str">
        <x:v>F:=$J51*L$27</x:v>
      </x:c>
      <x:c r="D1107" s="1407">
        <x:f>IFERROR(IF(_xlfn.ISFORMULA('Sensitivity_Analysis'!L51),0,1),-1)</x:f>
        <x:v>0.0</x:v>
      </x:c>
    </x:row>
    <x:row r="1108" ht="18" customHeight="1">
      <x:c r="A1108" s="1407" t="str">
        <x:v>Sensitivity_Analysis</x:v>
      </x:c>
      <x:c r="B1108" s="1407" t="str">
        <x:v>M51</x:v>
      </x:c>
      <x:c r="C1108" s="1407" t="str">
        <x:v>F:=$J51*M$27</x:v>
      </x:c>
      <x:c r="D1108" s="1407">
        <x:f>IFERROR(IF(_xlfn.ISFORMULA('Sensitivity_Analysis'!M51),0,1),-1)</x:f>
        <x:v>0.0</x:v>
      </x:c>
    </x:row>
    <x:row r="1109" ht="18" customHeight="1">
      <x:c r="A1109" s="1407" t="str">
        <x:v>Sensitivity_Analysis</x:v>
      </x:c>
      <x:c r="B1109" s="1407" t="str">
        <x:v>N51</x:v>
      </x:c>
      <x:c r="C1109" s="1407" t="str">
        <x:v>F:=$J51*N$27</x:v>
      </x:c>
      <x:c r="D1109" s="1407">
        <x:f>IFERROR(IF(_xlfn.ISFORMULA('Sensitivity_Analysis'!N51),0,1),-1)</x:f>
        <x:v>0.0</x:v>
      </x:c>
    </x:row>
    <x:row r="1110" ht="18" customHeight="1">
      <x:c r="A1110" s="1407" t="str">
        <x:v>Sensitivity_Analysis</x:v>
      </x:c>
      <x:c r="B1110" s="1407" t="str">
        <x:v>O51</x:v>
      </x:c>
      <x:c r="C1110" s="1407" t="str">
        <x:v>F:=$J51*O$27</x:v>
      </x:c>
      <x:c r="D1110" s="1407">
        <x:f>IFERROR(IF(_xlfn.ISFORMULA('Sensitivity_Analysis'!O51),0,1),-1)</x:f>
        <x:v>0.0</x:v>
      </x:c>
    </x:row>
    <x:row r="1111" ht="18" customHeight="1">
      <x:c r="A1111" s="1407" t="str">
        <x:v>Sensitivity_Analysis</x:v>
      </x:c>
      <x:c r="B1111" s="1407" t="str">
        <x:v>P51</x:v>
      </x:c>
      <x:c r="C1111" s="1407" t="str">
        <x:v>F:=$J51*P$27</x:v>
      </x:c>
      <x:c r="D1111" s="1407">
        <x:f>IFERROR(IF(_xlfn.ISFORMULA('Sensitivity_Analysis'!P51),0,1),-1)</x:f>
        <x:v>0.0</x:v>
      </x:c>
    </x:row>
    <x:row r="1112" ht="18" customHeight="1">
      <x:c r="A1112" s="1407" t="str">
        <x:v>Sensitivity_Analysis</x:v>
      </x:c>
      <x:c r="B1112" s="1407" t="str">
        <x:v>Q51</x:v>
      </x:c>
      <x:c r="C1112" s="1407" t="str">
        <x:v>F:=$J51*Q$27</x:v>
      </x:c>
      <x:c r="D1112" s="1407">
        <x:f>IFERROR(IF(_xlfn.ISFORMULA('Sensitivity_Analysis'!Q51),0,1),-1)</x:f>
        <x:v>0.0</x:v>
      </x:c>
    </x:row>
    <x:row r="1113" ht="18" customHeight="1">
      <x:c r="A1113" s="1407" t="str">
        <x:v>Sensitivity_Analysis</x:v>
      </x:c>
      <x:c r="B1113" s="1407" t="str">
        <x:v>J52</x:v>
      </x:c>
      <x:c r="C1113" s="1407" t="str">
        <x:v>F:='PLSS_Local_Scope'!$E$14</x:v>
      </x:c>
      <x:c r="D1113" s="1407">
        <x:f>IFERROR(IF(_xlfn.ISFORMULA('Sensitivity_Analysis'!J52),0,1),-1)</x:f>
        <x:v>0.0</x:v>
      </x:c>
    </x:row>
    <x:row r="1114" ht="18" customHeight="1">
      <x:c r="A1114" s="1407" t="str">
        <x:v>Sensitivity_Analysis</x:v>
      </x:c>
      <x:c r="B1114" s="1407" t="str">
        <x:v>K52</x:v>
      </x:c>
      <x:c r="C1114" s="1407" t="str">
        <x:v>F:=$J52*K$27</x:v>
      </x:c>
      <x:c r="D1114" s="1407">
        <x:f>IFERROR(IF(_xlfn.ISFORMULA('Sensitivity_Analysis'!K52),0,1),-1)</x:f>
        <x:v>0.0</x:v>
      </x:c>
    </x:row>
    <x:row r="1115" ht="18" customHeight="1">
      <x:c r="A1115" s="1407" t="str">
        <x:v>Sensitivity_Analysis</x:v>
      </x:c>
      <x:c r="B1115" s="1407" t="str">
        <x:v>L52</x:v>
      </x:c>
      <x:c r="C1115" s="1407" t="str">
        <x:v>F:=$J52*L$27</x:v>
      </x:c>
      <x:c r="D1115" s="1407">
        <x:f>IFERROR(IF(_xlfn.ISFORMULA('Sensitivity_Analysis'!L52),0,1),-1)</x:f>
        <x:v>0.0</x:v>
      </x:c>
    </x:row>
    <x:row r="1116" ht="18" customHeight="1">
      <x:c r="A1116" s="1407" t="str">
        <x:v>Sensitivity_Analysis</x:v>
      </x:c>
      <x:c r="B1116" s="1407" t="str">
        <x:v>M52</x:v>
      </x:c>
      <x:c r="C1116" s="1407" t="str">
        <x:v>F:=$J52*M$27</x:v>
      </x:c>
      <x:c r="D1116" s="1407">
        <x:f>IFERROR(IF(_xlfn.ISFORMULA('Sensitivity_Analysis'!M52),0,1),-1)</x:f>
        <x:v>0.0</x:v>
      </x:c>
    </x:row>
    <x:row r="1117" ht="18" customHeight="1">
      <x:c r="A1117" s="1407" t="str">
        <x:v>Sensitivity_Analysis</x:v>
      </x:c>
      <x:c r="B1117" s="1407" t="str">
        <x:v>N52</x:v>
      </x:c>
      <x:c r="C1117" s="1407" t="str">
        <x:v>F:=$J52*N$27</x:v>
      </x:c>
      <x:c r="D1117" s="1407">
        <x:f>IFERROR(IF(_xlfn.ISFORMULA('Sensitivity_Analysis'!N52),0,1),-1)</x:f>
        <x:v>0.0</x:v>
      </x:c>
    </x:row>
    <x:row r="1118" ht="18" customHeight="1">
      <x:c r="A1118" s="1407" t="str">
        <x:v>Sensitivity_Analysis</x:v>
      </x:c>
      <x:c r="B1118" s="1407" t="str">
        <x:v>O52</x:v>
      </x:c>
      <x:c r="C1118" s="1407" t="str">
        <x:v>F:=$J52*O$27</x:v>
      </x:c>
      <x:c r="D1118" s="1407">
        <x:f>IFERROR(IF(_xlfn.ISFORMULA('Sensitivity_Analysis'!O52),0,1),-1)</x:f>
        <x:v>0.0</x:v>
      </x:c>
    </x:row>
    <x:row r="1119" ht="18" customHeight="1">
      <x:c r="A1119" s="1407" t="str">
        <x:v>Sensitivity_Analysis</x:v>
      </x:c>
      <x:c r="B1119" s="1407" t="str">
        <x:v>P52</x:v>
      </x:c>
      <x:c r="C1119" s="1407" t="str">
        <x:v>F:=$J52*P$27</x:v>
      </x:c>
      <x:c r="D1119" s="1407">
        <x:f>IFERROR(IF(_xlfn.ISFORMULA('Sensitivity_Analysis'!P52),0,1),-1)</x:f>
        <x:v>0.0</x:v>
      </x:c>
    </x:row>
    <x:row r="1120" ht="18" customHeight="1">
      <x:c r="A1120" s="1407" t="str">
        <x:v>Sensitivity_Analysis</x:v>
      </x:c>
      <x:c r="B1120" s="1407" t="str">
        <x:v>Q52</x:v>
      </x:c>
      <x:c r="C1120" s="1407" t="str">
        <x:v>F:=$J52*Q$27</x:v>
      </x:c>
      <x:c r="D1120" s="1407">
        <x:f>IFERROR(IF(_xlfn.ISFORMULA('Sensitivity_Analysis'!Q52),0,1),-1)</x:f>
        <x:v>0.0</x:v>
      </x:c>
    </x:row>
    <x:row r="1121" ht="18" customHeight="1">
      <x:c r="A1121" s="1407" t="str">
        <x:v>Sensitivity_Analysis</x:v>
      </x:c>
      <x:c r="B1121" s="1407" t="str">
        <x:v>J53</x:v>
      </x:c>
      <x:c r="C1121" s="1407" t="str">
        <x:v>F:='PLSS_Local_Scope'!$E$15</x:v>
      </x:c>
      <x:c r="D1121" s="1407">
        <x:f>IFERROR(IF(_xlfn.ISFORMULA('Sensitivity_Analysis'!J53),0,1),-1)</x:f>
        <x:v>0.0</x:v>
      </x:c>
    </x:row>
    <x:row r="1122" ht="18" customHeight="1">
      <x:c r="A1122" s="1407" t="str">
        <x:v>Sensitivity_Analysis</x:v>
      </x:c>
      <x:c r="B1122" s="1407" t="str">
        <x:v>K53</x:v>
      </x:c>
      <x:c r="C1122" s="1407" t="str">
        <x:v>F:=$J53*K$27</x:v>
      </x:c>
      <x:c r="D1122" s="1407">
        <x:f>IFERROR(IF(_xlfn.ISFORMULA('Sensitivity_Analysis'!K53),0,1),-1)</x:f>
        <x:v>0.0</x:v>
      </x:c>
    </x:row>
    <x:row r="1123" ht="18" customHeight="1">
      <x:c r="A1123" s="1407" t="str">
        <x:v>Sensitivity_Analysis</x:v>
      </x:c>
      <x:c r="B1123" s="1407" t="str">
        <x:v>L53</x:v>
      </x:c>
      <x:c r="C1123" s="1407" t="str">
        <x:v>F:=$J53*L$27</x:v>
      </x:c>
      <x:c r="D1123" s="1407">
        <x:f>IFERROR(IF(_xlfn.ISFORMULA('Sensitivity_Analysis'!L53),0,1),-1)</x:f>
        <x:v>0.0</x:v>
      </x:c>
    </x:row>
    <x:row r="1124" ht="18" customHeight="1">
      <x:c r="A1124" s="1407" t="str">
        <x:v>Sensitivity_Analysis</x:v>
      </x:c>
      <x:c r="B1124" s="1407" t="str">
        <x:v>M53</x:v>
      </x:c>
      <x:c r="C1124" s="1407" t="str">
        <x:v>F:=$J53*M$27</x:v>
      </x:c>
      <x:c r="D1124" s="1407">
        <x:f>IFERROR(IF(_xlfn.ISFORMULA('Sensitivity_Analysis'!M53),0,1),-1)</x:f>
        <x:v>0.0</x:v>
      </x:c>
    </x:row>
    <x:row r="1125" ht="18" customHeight="1">
      <x:c r="A1125" s="1407" t="str">
        <x:v>Sensitivity_Analysis</x:v>
      </x:c>
      <x:c r="B1125" s="1407" t="str">
        <x:v>N53</x:v>
      </x:c>
      <x:c r="C1125" s="1407" t="str">
        <x:v>F:=$J53*N$27</x:v>
      </x:c>
      <x:c r="D1125" s="1407">
        <x:f>IFERROR(IF(_xlfn.ISFORMULA('Sensitivity_Analysis'!N53),0,1),-1)</x:f>
        <x:v>0.0</x:v>
      </x:c>
    </x:row>
    <x:row r="1126" ht="18" customHeight="1">
      <x:c r="A1126" s="1407" t="str">
        <x:v>Sensitivity_Analysis</x:v>
      </x:c>
      <x:c r="B1126" s="1407" t="str">
        <x:v>O53</x:v>
      </x:c>
      <x:c r="C1126" s="1407" t="str">
        <x:v>F:=$J53*O$27</x:v>
      </x:c>
      <x:c r="D1126" s="1407">
        <x:f>IFERROR(IF(_xlfn.ISFORMULA('Sensitivity_Analysis'!O53),0,1),-1)</x:f>
        <x:v>0.0</x:v>
      </x:c>
    </x:row>
    <x:row r="1127" ht="18" customHeight="1">
      <x:c r="A1127" s="1407" t="str">
        <x:v>Sensitivity_Analysis</x:v>
      </x:c>
      <x:c r="B1127" s="1407" t="str">
        <x:v>P53</x:v>
      </x:c>
      <x:c r="C1127" s="1407" t="str">
        <x:v>F:=$J53*P$27</x:v>
      </x:c>
      <x:c r="D1127" s="1407">
        <x:f>IFERROR(IF(_xlfn.ISFORMULA('Sensitivity_Analysis'!P53),0,1),-1)</x:f>
        <x:v>0.0</x:v>
      </x:c>
    </x:row>
    <x:row r="1128" ht="18" customHeight="1">
      <x:c r="A1128" s="1407" t="str">
        <x:v>Sensitivity_Analysis</x:v>
      </x:c>
      <x:c r="B1128" s="1407" t="str">
        <x:v>Q53</x:v>
      </x:c>
      <x:c r="C1128" s="1407" t="str">
        <x:v>F:=$J53*Q$27</x:v>
      </x:c>
      <x:c r="D1128" s="1407">
        <x:f>IFERROR(IF(_xlfn.ISFORMULA('Sensitivity_Analysis'!Q53),0,1),-1)</x:f>
        <x:v>0.0</x:v>
      </x:c>
    </x:row>
    <x:row r="1129" ht="18" customHeight="1">
      <x:c r="A1129" s="1407" t="str">
        <x:v>Sensitivity_Analysis</x:v>
      </x:c>
      <x:c r="B1129" s="1407" t="str">
        <x:v>J54</x:v>
      </x:c>
      <x:c r="C1129" s="1407" t="str">
        <x:v>F:='PLSS_Local_Scope'!$E$16</x:v>
      </x:c>
      <x:c r="D1129" s="1407">
        <x:f>IFERROR(IF(_xlfn.ISFORMULA('Sensitivity_Analysis'!J54),0,1),-1)</x:f>
        <x:v>0.0</x:v>
      </x:c>
    </x:row>
    <x:row r="1130" ht="18" customHeight="1">
      <x:c r="A1130" s="1407" t="str">
        <x:v>Sensitivity_Analysis</x:v>
      </x:c>
      <x:c r="B1130" s="1407" t="str">
        <x:v>K54</x:v>
      </x:c>
      <x:c r="C1130" s="1407" t="str">
        <x:v>F:=$J54*K$27</x:v>
      </x:c>
      <x:c r="D1130" s="1407">
        <x:f>IFERROR(IF(_xlfn.ISFORMULA('Sensitivity_Analysis'!K54),0,1),-1)</x:f>
        <x:v>0.0</x:v>
      </x:c>
    </x:row>
    <x:row r="1131" ht="18" customHeight="1">
      <x:c r="A1131" s="1407" t="str">
        <x:v>Sensitivity_Analysis</x:v>
      </x:c>
      <x:c r="B1131" s="1407" t="str">
        <x:v>L54</x:v>
      </x:c>
      <x:c r="C1131" s="1407" t="str">
        <x:v>F:=$J54*L$27</x:v>
      </x:c>
      <x:c r="D1131" s="1407">
        <x:f>IFERROR(IF(_xlfn.ISFORMULA('Sensitivity_Analysis'!L54),0,1),-1)</x:f>
        <x:v>0.0</x:v>
      </x:c>
    </x:row>
    <x:row r="1132" ht="18" customHeight="1">
      <x:c r="A1132" s="1407" t="str">
        <x:v>Sensitivity_Analysis</x:v>
      </x:c>
      <x:c r="B1132" s="1407" t="str">
        <x:v>M54</x:v>
      </x:c>
      <x:c r="C1132" s="1407" t="str">
        <x:v>F:=$J54*M$27</x:v>
      </x:c>
      <x:c r="D1132" s="1407">
        <x:f>IFERROR(IF(_xlfn.ISFORMULA('Sensitivity_Analysis'!M54),0,1),-1)</x:f>
        <x:v>0.0</x:v>
      </x:c>
    </x:row>
    <x:row r="1133" ht="18" customHeight="1">
      <x:c r="A1133" s="1407" t="str">
        <x:v>Sensitivity_Analysis</x:v>
      </x:c>
      <x:c r="B1133" s="1407" t="str">
        <x:v>N54</x:v>
      </x:c>
      <x:c r="C1133" s="1407" t="str">
        <x:v>F:=$J54*N$27</x:v>
      </x:c>
      <x:c r="D1133" s="1407">
        <x:f>IFERROR(IF(_xlfn.ISFORMULA('Sensitivity_Analysis'!N54),0,1),-1)</x:f>
        <x:v>0.0</x:v>
      </x:c>
    </x:row>
    <x:row r="1134" ht="18" customHeight="1">
      <x:c r="A1134" s="1407" t="str">
        <x:v>Sensitivity_Analysis</x:v>
      </x:c>
      <x:c r="B1134" s="1407" t="str">
        <x:v>O54</x:v>
      </x:c>
      <x:c r="C1134" s="1407" t="str">
        <x:v>F:=$J54*O$27</x:v>
      </x:c>
      <x:c r="D1134" s="1407">
        <x:f>IFERROR(IF(_xlfn.ISFORMULA('Sensitivity_Analysis'!O54),0,1),-1)</x:f>
        <x:v>0.0</x:v>
      </x:c>
    </x:row>
    <x:row r="1135" ht="18" customHeight="1">
      <x:c r="A1135" s="1407" t="str">
        <x:v>Sensitivity_Analysis</x:v>
      </x:c>
      <x:c r="B1135" s="1407" t="str">
        <x:v>P54</x:v>
      </x:c>
      <x:c r="C1135" s="1407" t="str">
        <x:v>F:=$J54*P$27</x:v>
      </x:c>
      <x:c r="D1135" s="1407">
        <x:f>IFERROR(IF(_xlfn.ISFORMULA('Sensitivity_Analysis'!P54),0,1),-1)</x:f>
        <x:v>0.0</x:v>
      </x:c>
    </x:row>
    <x:row r="1136" ht="18" customHeight="1">
      <x:c r="A1136" s="1407" t="str">
        <x:v>Sensitivity_Analysis</x:v>
      </x:c>
      <x:c r="B1136" s="1407" t="str">
        <x:v>Q54</x:v>
      </x:c>
      <x:c r="C1136" s="1407" t="str">
        <x:v>F:=$J54*Q$27</x:v>
      </x:c>
      <x:c r="D1136" s="1407">
        <x:f>IFERROR(IF(_xlfn.ISFORMULA('Sensitivity_Analysis'!Q54),0,1),-1)</x:f>
        <x:v>0.0</x:v>
      </x:c>
    </x:row>
    <x:row r="1137" ht="18" customHeight="1">
      <x:c r="A1137" s="1407" t="str">
        <x:v>Sensitivity_Analysis</x:v>
      </x:c>
      <x:c r="B1137" s="1407" t="str">
        <x:v>J55</x:v>
      </x:c>
      <x:c r="C1137" s="1407" t="str">
        <x:v>F:='PLSS_Local_Scope'!$E$17</x:v>
      </x:c>
      <x:c r="D1137" s="1407">
        <x:f>IFERROR(IF(_xlfn.ISFORMULA('Sensitivity_Analysis'!J55),0,1),-1)</x:f>
        <x:v>0.0</x:v>
      </x:c>
    </x:row>
    <x:row r="1138" ht="18" customHeight="1">
      <x:c r="A1138" s="1407" t="str">
        <x:v>Sensitivity_Analysis</x:v>
      </x:c>
      <x:c r="B1138" s="1407" t="str">
        <x:v>K55</x:v>
      </x:c>
      <x:c r="C1138" s="1407" t="str">
        <x:v>F:=$J55*K$27</x:v>
      </x:c>
      <x:c r="D1138" s="1407">
        <x:f>IFERROR(IF(_xlfn.ISFORMULA('Sensitivity_Analysis'!K55),0,1),-1)</x:f>
        <x:v>0.0</x:v>
      </x:c>
    </x:row>
    <x:row r="1139" ht="18" customHeight="1">
      <x:c r="A1139" s="1407" t="str">
        <x:v>Sensitivity_Analysis</x:v>
      </x:c>
      <x:c r="B1139" s="1407" t="str">
        <x:v>L55</x:v>
      </x:c>
      <x:c r="C1139" s="1407" t="str">
        <x:v>F:=$J55*L$27</x:v>
      </x:c>
      <x:c r="D1139" s="1407">
        <x:f>IFERROR(IF(_xlfn.ISFORMULA('Sensitivity_Analysis'!L55),0,1),-1)</x:f>
        <x:v>0.0</x:v>
      </x:c>
    </x:row>
    <x:row r="1140" ht="18" customHeight="1">
      <x:c r="A1140" s="1407" t="str">
        <x:v>Sensitivity_Analysis</x:v>
      </x:c>
      <x:c r="B1140" s="1407" t="str">
        <x:v>M55</x:v>
      </x:c>
      <x:c r="C1140" s="1407" t="str">
        <x:v>F:=$J55*M$27</x:v>
      </x:c>
      <x:c r="D1140" s="1407">
        <x:f>IFERROR(IF(_xlfn.ISFORMULA('Sensitivity_Analysis'!M55),0,1),-1)</x:f>
        <x:v>0.0</x:v>
      </x:c>
    </x:row>
    <x:row r="1141" ht="18" customHeight="1">
      <x:c r="A1141" s="1407" t="str">
        <x:v>Sensitivity_Analysis</x:v>
      </x:c>
      <x:c r="B1141" s="1407" t="str">
        <x:v>N55</x:v>
      </x:c>
      <x:c r="C1141" s="1407" t="str">
        <x:v>F:=$J55*N$27</x:v>
      </x:c>
      <x:c r="D1141" s="1407">
        <x:f>IFERROR(IF(_xlfn.ISFORMULA('Sensitivity_Analysis'!N55),0,1),-1)</x:f>
        <x:v>0.0</x:v>
      </x:c>
    </x:row>
    <x:row r="1142" ht="18" customHeight="1">
      <x:c r="A1142" s="1407" t="str">
        <x:v>Sensitivity_Analysis</x:v>
      </x:c>
      <x:c r="B1142" s="1407" t="str">
        <x:v>O55</x:v>
      </x:c>
      <x:c r="C1142" s="1407" t="str">
        <x:v>F:=$J55*O$27</x:v>
      </x:c>
      <x:c r="D1142" s="1407">
        <x:f>IFERROR(IF(_xlfn.ISFORMULA('Sensitivity_Analysis'!O55),0,1),-1)</x:f>
        <x:v>0.0</x:v>
      </x:c>
    </x:row>
    <x:row r="1143" ht="18" customHeight="1">
      <x:c r="A1143" s="1407" t="str">
        <x:v>Sensitivity_Analysis</x:v>
      </x:c>
      <x:c r="B1143" s="1407" t="str">
        <x:v>P55</x:v>
      </x:c>
      <x:c r="C1143" s="1407" t="str">
        <x:v>F:=$J55*P$27</x:v>
      </x:c>
      <x:c r="D1143" s="1407">
        <x:f>IFERROR(IF(_xlfn.ISFORMULA('Sensitivity_Analysis'!P55),0,1),-1)</x:f>
        <x:v>0.0</x:v>
      </x:c>
    </x:row>
    <x:row r="1144" ht="18" customHeight="1">
      <x:c r="A1144" s="1407" t="str">
        <x:v>Sensitivity_Analysis</x:v>
      </x:c>
      <x:c r="B1144" s="1407" t="str">
        <x:v>Q55</x:v>
      </x:c>
      <x:c r="C1144" s="1407" t="str">
        <x:v>F:=$J55*Q$27</x:v>
      </x:c>
      <x:c r="D1144" s="1407">
        <x:f>IFERROR(IF(_xlfn.ISFORMULA('Sensitivity_Analysis'!Q55),0,1),-1)</x:f>
        <x:v>0.0</x:v>
      </x:c>
    </x:row>
    <x:row r="1145" ht="18" customHeight="1">
      <x:c r="A1145" s="1407" t="str">
        <x:v>Sensitivity_Analysis</x:v>
      </x:c>
      <x:c r="B1145" s="1407" t="str">
        <x:v>J56</x:v>
      </x:c>
      <x:c r="C1145" s="1407" t="str">
        <x:v>F:='PLSS_Local_Scope'!$E$18</x:v>
      </x:c>
      <x:c r="D1145" s="1407">
        <x:f>IFERROR(IF(_xlfn.ISFORMULA('Sensitivity_Analysis'!J56),0,1),-1)</x:f>
        <x:v>0.0</x:v>
      </x:c>
    </x:row>
    <x:row r="1146" ht="18" customHeight="1">
      <x:c r="A1146" s="1407" t="str">
        <x:v>Sensitivity_Analysis</x:v>
      </x:c>
      <x:c r="B1146" s="1407" t="str">
        <x:v>K56</x:v>
      </x:c>
      <x:c r="C1146" s="1407" t="str">
        <x:v>F:=$J56*K$27</x:v>
      </x:c>
      <x:c r="D1146" s="1407">
        <x:f>IFERROR(IF(_xlfn.ISFORMULA('Sensitivity_Analysis'!K56),0,1),-1)</x:f>
        <x:v>0.0</x:v>
      </x:c>
    </x:row>
    <x:row r="1147" ht="18" customHeight="1">
      <x:c r="A1147" s="1407" t="str">
        <x:v>Sensitivity_Analysis</x:v>
      </x:c>
      <x:c r="B1147" s="1407" t="str">
        <x:v>L56</x:v>
      </x:c>
      <x:c r="C1147" s="1407" t="str">
        <x:v>F:=$J56*L$27</x:v>
      </x:c>
      <x:c r="D1147" s="1407">
        <x:f>IFERROR(IF(_xlfn.ISFORMULA('Sensitivity_Analysis'!L56),0,1),-1)</x:f>
        <x:v>0.0</x:v>
      </x:c>
    </x:row>
    <x:row r="1148" ht="18" customHeight="1">
      <x:c r="A1148" s="1407" t="str">
        <x:v>Sensitivity_Analysis</x:v>
      </x:c>
      <x:c r="B1148" s="1407" t="str">
        <x:v>M56</x:v>
      </x:c>
      <x:c r="C1148" s="1407" t="str">
        <x:v>F:=$J56*M$27</x:v>
      </x:c>
      <x:c r="D1148" s="1407">
        <x:f>IFERROR(IF(_xlfn.ISFORMULA('Sensitivity_Analysis'!M56),0,1),-1)</x:f>
        <x:v>0.0</x:v>
      </x:c>
    </x:row>
    <x:row r="1149" ht="18" customHeight="1">
      <x:c r="A1149" s="1407" t="str">
        <x:v>Sensitivity_Analysis</x:v>
      </x:c>
      <x:c r="B1149" s="1407" t="str">
        <x:v>N56</x:v>
      </x:c>
      <x:c r="C1149" s="1407" t="str">
        <x:v>F:=$J56*N$27</x:v>
      </x:c>
      <x:c r="D1149" s="1407">
        <x:f>IFERROR(IF(_xlfn.ISFORMULA('Sensitivity_Analysis'!N56),0,1),-1)</x:f>
        <x:v>0.0</x:v>
      </x:c>
    </x:row>
    <x:row r="1150" ht="18" customHeight="1">
      <x:c r="A1150" s="1407" t="str">
        <x:v>Sensitivity_Analysis</x:v>
      </x:c>
      <x:c r="B1150" s="1407" t="str">
        <x:v>O56</x:v>
      </x:c>
      <x:c r="C1150" s="1407" t="str">
        <x:v>F:=$J56*O$27</x:v>
      </x:c>
      <x:c r="D1150" s="1407">
        <x:f>IFERROR(IF(_xlfn.ISFORMULA('Sensitivity_Analysis'!O56),0,1),-1)</x:f>
        <x:v>0.0</x:v>
      </x:c>
    </x:row>
    <x:row r="1151" ht="18" customHeight="1">
      <x:c r="A1151" s="1407" t="str">
        <x:v>Sensitivity_Analysis</x:v>
      </x:c>
      <x:c r="B1151" s="1407" t="str">
        <x:v>P56</x:v>
      </x:c>
      <x:c r="C1151" s="1407" t="str">
        <x:v>F:=$J56*P$27</x:v>
      </x:c>
      <x:c r="D1151" s="1407">
        <x:f>IFERROR(IF(_xlfn.ISFORMULA('Sensitivity_Analysis'!P56),0,1),-1)</x:f>
        <x:v>0.0</x:v>
      </x:c>
    </x:row>
    <x:row r="1152" ht="18" customHeight="1">
      <x:c r="A1152" s="1407" t="str">
        <x:v>Sensitivity_Analysis</x:v>
      </x:c>
      <x:c r="B1152" s="1407" t="str">
        <x:v>Q56</x:v>
      </x:c>
      <x:c r="C1152" s="1407" t="str">
        <x:v>F:=$J56*Q$27</x:v>
      </x:c>
      <x:c r="D1152" s="1407">
        <x:f>IFERROR(IF(_xlfn.ISFORMULA('Sensitivity_Analysis'!Q56),0,1),-1)</x:f>
        <x:v>0.0</x:v>
      </x:c>
    </x:row>
    <x:row r="1153" ht="18" customHeight="1">
      <x:c r="A1153" s="1407" t="str">
        <x:v>Sensitivity_Analysis</x:v>
      </x:c>
      <x:c r="B1153" s="1407" t="str">
        <x:v>J101</x:v>
      </x:c>
      <x:c r="C1153" s="1407" t="str">
        <x:v>F:=TRC!B15</x:v>
      </x:c>
      <x:c r="D1153" s="1407">
        <x:f>IFERROR(IF(_xlfn.ISFORMULA('Sensitivity_Analysis'!J101),0,1),-1)</x:f>
        <x:v>0.0</x:v>
      </x:c>
    </x:row>
    <x:row r="1154" ht="18" customHeight="1">
      <x:c r="A1154" s="1407" t="str">
        <x:v>Sensitivity_Analysis</x:v>
      </x:c>
      <x:c r="B1154" s="1407" t="str">
        <x:v>K101</x:v>
      </x:c>
      <x:c r="C1154" s="1407" t="str">
        <x:v>F:=TRC!D15</x:v>
      </x:c>
      <x:c r="D1154" s="1407">
        <x:f>IFERROR(IF(_xlfn.ISFORMULA('Sensitivity_Analysis'!K101),0,1),-1)</x:f>
        <x:v>0.0</x:v>
      </x:c>
    </x:row>
    <x:row r="1155" ht="18" customHeight="1">
      <x:c r="A1155" s="1407" t="str">
        <x:v>Sensitivity_Analysis</x:v>
      </x:c>
      <x:c r="B1155" s="1407" t="str">
        <x:v>L101</x:v>
      </x:c>
      <x:c r="C1155" s="1407" t="str">
        <x:v>F:=IF(OR(J101="S06",J101="S04",J101="S03"),1.2,1)</x:v>
      </x:c>
      <x:c r="D1155" s="1407">
        <x:f>IFERROR(IF(_xlfn.ISFORMULA('Sensitivity_Analysis'!L101),0,1),-1)</x:f>
        <x:v>0.0</x:v>
      </x:c>
    </x:row>
    <x:row r="1156" ht="18" customHeight="1">
      <x:c r="A1156" s="1407" t="str">
        <x:v>Sensitivity_Analysis</x:v>
      </x:c>
      <x:c r="B1156" s="1407" t="str">
        <x:v>M101</x:v>
      </x:c>
      <x:c r="C1156" s="1407" t="str">
        <x:v>F:=K101*L101/SUMPRODUCT($K$101:$K$107,$L$101:$L$107)</x:v>
      </x:c>
      <x:c r="D1156" s="1407">
        <x:f>IFERROR(IF(_xlfn.ISFORMULA('Sensitivity_Analysis'!M101),0,1),-1)</x:f>
        <x:v>0.0</x:v>
      </x:c>
    </x:row>
    <x:row r="1157" ht="18" customHeight="1">
      <x:c r="A1157" s="1407" t="str">
        <x:v>Sensitivity_Analysis</x:v>
      </x:c>
      <x:c r="B1157" s="1407" t="str">
        <x:v>N101</x:v>
      </x:c>
      <x:c r="C1157" s="1407" t="str">
        <x:v>F:=IF(OR(J101="S06",J101="S04",J101="S03"),0.8,1)</x:v>
      </x:c>
      <x:c r="D1157" s="1407">
        <x:f>IFERROR(IF(_xlfn.ISFORMULA('Sensitivity_Analysis'!N101),0,1),-1)</x:f>
        <x:v>0.0</x:v>
      </x:c>
    </x:row>
    <x:row r="1158" ht="18" customHeight="1">
      <x:c r="A1158" s="1407" t="str">
        <x:v>Sensitivity_Analysis</x:v>
      </x:c>
      <x:c r="B1158" s="1407" t="str">
        <x:v>O101</x:v>
      </x:c>
      <x:c r="C1158" s="1407" t="str">
        <x:v>F:=K101*N101/SUMPRODUCT($K$101:$K$107,$N$101:$N$107)</x:v>
      </x:c>
      <x:c r="D1158" s="1407">
        <x:f>IFERROR(IF(_xlfn.ISFORMULA('Sensitivity_Analysis'!O101),0,1),-1)</x:f>
        <x:v>0.0</x:v>
      </x:c>
    </x:row>
    <x:row r="1159" ht="18" customHeight="1">
      <x:c r="A1159" s="1407" t="str">
        <x:v>Sensitivity_Analysis</x:v>
      </x:c>
      <x:c r="B1159" s="1407" t="str">
        <x:v>J102</x:v>
      </x:c>
      <x:c r="C1159" s="1407" t="str">
        <x:v>F:=TRC!B16</x:v>
      </x:c>
      <x:c r="D1159" s="1407">
        <x:f>IFERROR(IF(_xlfn.ISFORMULA('Sensitivity_Analysis'!J102),0,1),-1)</x:f>
        <x:v>0.0</x:v>
      </x:c>
    </x:row>
    <x:row r="1160" ht="18" customHeight="1">
      <x:c r="A1160" s="1407" t="str">
        <x:v>Sensitivity_Analysis</x:v>
      </x:c>
      <x:c r="B1160" s="1407" t="str">
        <x:v>K102</x:v>
      </x:c>
      <x:c r="C1160" s="1407" t="str">
        <x:v>F:=TRC!D16</x:v>
      </x:c>
      <x:c r="D1160" s="1407">
        <x:f>IFERROR(IF(_xlfn.ISFORMULA('Sensitivity_Analysis'!K102),0,1),-1)</x:f>
        <x:v>0.0</x:v>
      </x:c>
    </x:row>
    <x:row r="1161" ht="18" customHeight="1">
      <x:c r="A1161" s="1407" t="str">
        <x:v>Sensitivity_Analysis</x:v>
      </x:c>
      <x:c r="B1161" s="1407" t="str">
        <x:v>L102</x:v>
      </x:c>
      <x:c r="C1161" s="1407" t="str">
        <x:v>F:=IF(OR(J102="S06",J102="S04",J102="S03"),1.2,1)</x:v>
      </x:c>
      <x:c r="D1161" s="1407">
        <x:f>IFERROR(IF(_xlfn.ISFORMULA('Sensitivity_Analysis'!L102),0,1),-1)</x:f>
        <x:v>0.0</x:v>
      </x:c>
    </x:row>
    <x:row r="1162" ht="18" customHeight="1">
      <x:c r="A1162" s="1407" t="str">
        <x:v>Sensitivity_Analysis</x:v>
      </x:c>
      <x:c r="B1162" s="1407" t="str">
        <x:v>M102</x:v>
      </x:c>
      <x:c r="C1162" s="1407" t="str">
        <x:v>F:=K102*L102/SUMPRODUCT($K$101:$K$107,$L$101:$L$107)</x:v>
      </x:c>
      <x:c r="D1162" s="1407">
        <x:f>IFERROR(IF(_xlfn.ISFORMULA('Sensitivity_Analysis'!M102),0,1),-1)</x:f>
        <x:v>0.0</x:v>
      </x:c>
    </x:row>
    <x:row r="1163" ht="18" customHeight="1">
      <x:c r="A1163" s="1407" t="str">
        <x:v>Sensitivity_Analysis</x:v>
      </x:c>
      <x:c r="B1163" s="1407" t="str">
        <x:v>N102</x:v>
      </x:c>
      <x:c r="C1163" s="1407" t="str">
        <x:v>F:=IF(OR(J102="S06",J102="S04",J102="S03"),0.8,1)</x:v>
      </x:c>
      <x:c r="D1163" s="1407">
        <x:f>IFERROR(IF(_xlfn.ISFORMULA('Sensitivity_Analysis'!N102),0,1),-1)</x:f>
        <x:v>0.0</x:v>
      </x:c>
    </x:row>
    <x:row r="1164" ht="18" customHeight="1">
      <x:c r="A1164" s="1407" t="str">
        <x:v>Sensitivity_Analysis</x:v>
      </x:c>
      <x:c r="B1164" s="1407" t="str">
        <x:v>O102</x:v>
      </x:c>
      <x:c r="C1164" s="1407" t="str">
        <x:v>F:=K102*N102/SUMPRODUCT($K$101:$K$107,$N$101:$N$107)</x:v>
      </x:c>
      <x:c r="D1164" s="1407">
        <x:f>IFERROR(IF(_xlfn.ISFORMULA('Sensitivity_Analysis'!O102),0,1),-1)</x:f>
        <x:v>0.0</x:v>
      </x:c>
    </x:row>
    <x:row r="1165" ht="18" customHeight="1">
      <x:c r="A1165" s="1407" t="str">
        <x:v>Sensitivity_Analysis</x:v>
      </x:c>
      <x:c r="B1165" s="1407" t="str">
        <x:v>J103</x:v>
      </x:c>
      <x:c r="C1165" s="1407" t="str">
        <x:v>F:=TRC!B17</x:v>
      </x:c>
      <x:c r="D1165" s="1407">
        <x:f>IFERROR(IF(_xlfn.ISFORMULA('Sensitivity_Analysis'!J103),0,1),-1)</x:f>
        <x:v>0.0</x:v>
      </x:c>
    </x:row>
    <x:row r="1166" ht="18" customHeight="1">
      <x:c r="A1166" s="1407" t="str">
        <x:v>Sensitivity_Analysis</x:v>
      </x:c>
      <x:c r="B1166" s="1407" t="str">
        <x:v>K103</x:v>
      </x:c>
      <x:c r="C1166" s="1407" t="str">
        <x:v>F:=TRC!D17</x:v>
      </x:c>
      <x:c r="D1166" s="1407">
        <x:f>IFERROR(IF(_xlfn.ISFORMULA('Sensitivity_Analysis'!K103),0,1),-1)</x:f>
        <x:v>0.0</x:v>
      </x:c>
    </x:row>
    <x:row r="1167" ht="18" customHeight="1">
      <x:c r="A1167" s="1407" t="str">
        <x:v>Sensitivity_Analysis</x:v>
      </x:c>
      <x:c r="B1167" s="1407" t="str">
        <x:v>L103</x:v>
      </x:c>
      <x:c r="C1167" s="1407" t="str">
        <x:v>F:=IF(OR(J103="S06",J103="S04",J103="S03"),1.2,1)</x:v>
      </x:c>
      <x:c r="D1167" s="1407">
        <x:f>IFERROR(IF(_xlfn.ISFORMULA('Sensitivity_Analysis'!L103),0,1),-1)</x:f>
        <x:v>0.0</x:v>
      </x:c>
    </x:row>
    <x:row r="1168" ht="18" customHeight="1">
      <x:c r="A1168" s="1407" t="str">
        <x:v>Sensitivity_Analysis</x:v>
      </x:c>
      <x:c r="B1168" s="1407" t="str">
        <x:v>M103</x:v>
      </x:c>
      <x:c r="C1168" s="1407" t="str">
        <x:v>F:=K103*L103/SUMPRODUCT($K$101:$K$107,$L$101:$L$107)</x:v>
      </x:c>
      <x:c r="D1168" s="1407">
        <x:f>IFERROR(IF(_xlfn.ISFORMULA('Sensitivity_Analysis'!M103),0,1),-1)</x:f>
        <x:v>0.0</x:v>
      </x:c>
    </x:row>
    <x:row r="1169" ht="18" customHeight="1">
      <x:c r="A1169" s="1407" t="str">
        <x:v>Sensitivity_Analysis</x:v>
      </x:c>
      <x:c r="B1169" s="1407" t="str">
        <x:v>N103</x:v>
      </x:c>
      <x:c r="C1169" s="1407" t="str">
        <x:v>F:=IF(OR(J103="S06",J103="S04",J103="S03"),0.8,1)</x:v>
      </x:c>
      <x:c r="D1169" s="1407">
        <x:f>IFERROR(IF(_xlfn.ISFORMULA('Sensitivity_Analysis'!N103),0,1),-1)</x:f>
        <x:v>0.0</x:v>
      </x:c>
    </x:row>
    <x:row r="1170" ht="18" customHeight="1">
      <x:c r="A1170" s="1407" t="str">
        <x:v>Sensitivity_Analysis</x:v>
      </x:c>
      <x:c r="B1170" s="1407" t="str">
        <x:v>O103</x:v>
      </x:c>
      <x:c r="C1170" s="1407" t="str">
        <x:v>F:=K103*N103/SUMPRODUCT($K$101:$K$107,$N$101:$N$107)</x:v>
      </x:c>
      <x:c r="D1170" s="1407">
        <x:f>IFERROR(IF(_xlfn.ISFORMULA('Sensitivity_Analysis'!O103),0,1),-1)</x:f>
        <x:v>0.0</x:v>
      </x:c>
    </x:row>
    <x:row r="1171" ht="18" customHeight="1">
      <x:c r="A1171" s="1407" t="str">
        <x:v>Sensitivity_Analysis</x:v>
      </x:c>
      <x:c r="B1171" s="1407" t="str">
        <x:v>J104</x:v>
      </x:c>
      <x:c r="C1171" s="1407" t="str">
        <x:v>F:=TRC!B18</x:v>
      </x:c>
      <x:c r="D1171" s="1407">
        <x:f>IFERROR(IF(_xlfn.ISFORMULA('Sensitivity_Analysis'!J104),0,1),-1)</x:f>
        <x:v>0.0</x:v>
      </x:c>
    </x:row>
    <x:row r="1172" ht="18" customHeight="1">
      <x:c r="A1172" s="1407" t="str">
        <x:v>Sensitivity_Analysis</x:v>
      </x:c>
      <x:c r="B1172" s="1407" t="str">
        <x:v>K104</x:v>
      </x:c>
      <x:c r="C1172" s="1407" t="str">
        <x:v>F:=TRC!D18</x:v>
      </x:c>
      <x:c r="D1172" s="1407">
        <x:f>IFERROR(IF(_xlfn.ISFORMULA('Sensitivity_Analysis'!K104),0,1),-1)</x:f>
        <x:v>0.0</x:v>
      </x:c>
    </x:row>
    <x:row r="1173" ht="18" customHeight="1">
      <x:c r="A1173" s="1407" t="str">
        <x:v>Sensitivity_Analysis</x:v>
      </x:c>
      <x:c r="B1173" s="1407" t="str">
        <x:v>L104</x:v>
      </x:c>
      <x:c r="C1173" s="1407" t="str">
        <x:v>F:=IF(OR(J104="S06",J104="S04",J104="S03"),1.2,1)</x:v>
      </x:c>
      <x:c r="D1173" s="1407">
        <x:f>IFERROR(IF(_xlfn.ISFORMULA('Sensitivity_Analysis'!L104),0,1),-1)</x:f>
        <x:v>0.0</x:v>
      </x:c>
    </x:row>
    <x:row r="1174" ht="18" customHeight="1">
      <x:c r="A1174" s="1407" t="str">
        <x:v>Sensitivity_Analysis</x:v>
      </x:c>
      <x:c r="B1174" s="1407" t="str">
        <x:v>M104</x:v>
      </x:c>
      <x:c r="C1174" s="1407" t="str">
        <x:v>F:=K104*L104/SUMPRODUCT($K$101:$K$107,$L$101:$L$107)</x:v>
      </x:c>
      <x:c r="D1174" s="1407">
        <x:f>IFERROR(IF(_xlfn.ISFORMULA('Sensitivity_Analysis'!M104),0,1),-1)</x:f>
        <x:v>0.0</x:v>
      </x:c>
    </x:row>
    <x:row r="1175" ht="18" customHeight="1">
      <x:c r="A1175" s="1407" t="str">
        <x:v>Sensitivity_Analysis</x:v>
      </x:c>
      <x:c r="B1175" s="1407" t="str">
        <x:v>N104</x:v>
      </x:c>
      <x:c r="C1175" s="1407" t="str">
        <x:v>F:=IF(OR(J104="S06",J104="S04",J104="S03"),0.8,1)</x:v>
      </x:c>
      <x:c r="D1175" s="1407">
        <x:f>IFERROR(IF(_xlfn.ISFORMULA('Sensitivity_Analysis'!N104),0,1),-1)</x:f>
        <x:v>0.0</x:v>
      </x:c>
    </x:row>
    <x:row r="1176" ht="18" customHeight="1">
      <x:c r="A1176" s="1407" t="str">
        <x:v>Sensitivity_Analysis</x:v>
      </x:c>
      <x:c r="B1176" s="1407" t="str">
        <x:v>O104</x:v>
      </x:c>
      <x:c r="C1176" s="1407" t="str">
        <x:v>F:=K104*N104/SUMPRODUCT($K$101:$K$107,$N$101:$N$107)</x:v>
      </x:c>
      <x:c r="D1176" s="1407">
        <x:f>IFERROR(IF(_xlfn.ISFORMULA('Sensitivity_Analysis'!O104),0,1),-1)</x:f>
        <x:v>0.0</x:v>
      </x:c>
    </x:row>
    <x:row r="1177" ht="18" customHeight="1">
      <x:c r="A1177" s="1407" t="str">
        <x:v>Sensitivity_Analysis</x:v>
      </x:c>
      <x:c r="B1177" s="1407" t="str">
        <x:v>J105</x:v>
      </x:c>
      <x:c r="C1177" s="1407" t="str">
        <x:v>F:=TRC!B19</x:v>
      </x:c>
      <x:c r="D1177" s="1407">
        <x:f>IFERROR(IF(_xlfn.ISFORMULA('Sensitivity_Analysis'!J105),0,1),-1)</x:f>
        <x:v>0.0</x:v>
      </x:c>
    </x:row>
    <x:row r="1178" ht="18" customHeight="1">
      <x:c r="A1178" s="1407" t="str">
        <x:v>Sensitivity_Analysis</x:v>
      </x:c>
      <x:c r="B1178" s="1407" t="str">
        <x:v>K105</x:v>
      </x:c>
      <x:c r="C1178" s="1407" t="str">
        <x:v>F:=TRC!D19</x:v>
      </x:c>
      <x:c r="D1178" s="1407">
        <x:f>IFERROR(IF(_xlfn.ISFORMULA('Sensitivity_Analysis'!K105),0,1),-1)</x:f>
        <x:v>0.0</x:v>
      </x:c>
    </x:row>
    <x:row r="1179" ht="18" customHeight="1">
      <x:c r="A1179" s="1407" t="str">
        <x:v>Sensitivity_Analysis</x:v>
      </x:c>
      <x:c r="B1179" s="1407" t="str">
        <x:v>L105</x:v>
      </x:c>
      <x:c r="C1179" s="1407" t="str">
        <x:v>F:=IF(OR(J105="S06",J105="S04",J105="S03"),1.2,1)</x:v>
      </x:c>
      <x:c r="D1179" s="1407">
        <x:f>IFERROR(IF(_xlfn.ISFORMULA('Sensitivity_Analysis'!L105),0,1),-1)</x:f>
        <x:v>0.0</x:v>
      </x:c>
    </x:row>
    <x:row r="1180" ht="18" customHeight="1">
      <x:c r="A1180" s="1407" t="str">
        <x:v>Sensitivity_Analysis</x:v>
      </x:c>
      <x:c r="B1180" s="1407" t="str">
        <x:v>M105</x:v>
      </x:c>
      <x:c r="C1180" s="1407" t="str">
        <x:v>F:=K105*L105/SUMPRODUCT($K$101:$K$107,$L$101:$L$107)</x:v>
      </x:c>
      <x:c r="D1180" s="1407">
        <x:f>IFERROR(IF(_xlfn.ISFORMULA('Sensitivity_Analysis'!M105),0,1),-1)</x:f>
        <x:v>0.0</x:v>
      </x:c>
    </x:row>
    <x:row r="1181" ht="18" customHeight="1">
      <x:c r="A1181" s="1407" t="str">
        <x:v>Sensitivity_Analysis</x:v>
      </x:c>
      <x:c r="B1181" s="1407" t="str">
        <x:v>N105</x:v>
      </x:c>
      <x:c r="C1181" s="1407" t="str">
        <x:v>F:=IF(OR(J105="S06",J105="S04",J105="S03"),0.8,1)</x:v>
      </x:c>
      <x:c r="D1181" s="1407">
        <x:f>IFERROR(IF(_xlfn.ISFORMULA('Sensitivity_Analysis'!N105),0,1),-1)</x:f>
        <x:v>0.0</x:v>
      </x:c>
    </x:row>
    <x:row r="1182" ht="18" customHeight="1">
      <x:c r="A1182" s="1407" t="str">
        <x:v>Sensitivity_Analysis</x:v>
      </x:c>
      <x:c r="B1182" s="1407" t="str">
        <x:v>O105</x:v>
      </x:c>
      <x:c r="C1182" s="1407" t="str">
        <x:v>F:=K105*N105/SUMPRODUCT($K$101:$K$107,$N$101:$N$107)</x:v>
      </x:c>
      <x:c r="D1182" s="1407">
        <x:f>IFERROR(IF(_xlfn.ISFORMULA('Sensitivity_Analysis'!O105),0,1),-1)</x:f>
        <x:v>0.0</x:v>
      </x:c>
    </x:row>
    <x:row r="1183" ht="18" customHeight="1">
      <x:c r="A1183" s="1407" t="str">
        <x:v>Sensitivity_Analysis</x:v>
      </x:c>
      <x:c r="B1183" s="1407" t="str">
        <x:v>J106</x:v>
      </x:c>
      <x:c r="C1183" s="1407" t="str">
        <x:v>F:=TRC!B20</x:v>
      </x:c>
      <x:c r="D1183" s="1407">
        <x:f>IFERROR(IF(_xlfn.ISFORMULA('Sensitivity_Analysis'!J106),0,1),-1)</x:f>
        <x:v>0.0</x:v>
      </x:c>
    </x:row>
    <x:row r="1184" ht="18" customHeight="1">
      <x:c r="A1184" s="1407" t="str">
        <x:v>Sensitivity_Analysis</x:v>
      </x:c>
      <x:c r="B1184" s="1407" t="str">
        <x:v>K106</x:v>
      </x:c>
      <x:c r="C1184" s="1407" t="str">
        <x:v>F:=TRC!D20</x:v>
      </x:c>
      <x:c r="D1184" s="1407">
        <x:f>IFERROR(IF(_xlfn.ISFORMULA('Sensitivity_Analysis'!K106),0,1),-1)</x:f>
        <x:v>0.0</x:v>
      </x:c>
    </x:row>
    <x:row r="1185" ht="18" customHeight="1">
      <x:c r="A1185" s="1407" t="str">
        <x:v>Sensitivity_Analysis</x:v>
      </x:c>
      <x:c r="B1185" s="1407" t="str">
        <x:v>L106</x:v>
      </x:c>
      <x:c r="C1185" s="1407" t="str">
        <x:v>F:=IF(OR(J106="S06",J106="S04",J106="S03"),1.2,1)</x:v>
      </x:c>
      <x:c r="D1185" s="1407">
        <x:f>IFERROR(IF(_xlfn.ISFORMULA('Sensitivity_Analysis'!L106),0,1),-1)</x:f>
        <x:v>0.0</x:v>
      </x:c>
    </x:row>
    <x:row r="1186" ht="18" customHeight="1">
      <x:c r="A1186" s="1407" t="str">
        <x:v>Sensitivity_Analysis</x:v>
      </x:c>
      <x:c r="B1186" s="1407" t="str">
        <x:v>M106</x:v>
      </x:c>
      <x:c r="C1186" s="1407" t="str">
        <x:v>F:=K106*L106/SUMPRODUCT($K$101:$K$107,$L$101:$L$107)</x:v>
      </x:c>
      <x:c r="D1186" s="1407">
        <x:f>IFERROR(IF(_xlfn.ISFORMULA('Sensitivity_Analysis'!M106),0,1),-1)</x:f>
        <x:v>0.0</x:v>
      </x:c>
    </x:row>
    <x:row r="1187" ht="18" customHeight="1">
      <x:c r="A1187" s="1407" t="str">
        <x:v>Sensitivity_Analysis</x:v>
      </x:c>
      <x:c r="B1187" s="1407" t="str">
        <x:v>N106</x:v>
      </x:c>
      <x:c r="C1187" s="1407" t="str">
        <x:v>F:=IF(OR(J106="S06",J106="S04",J106="S03"),0.8,1)</x:v>
      </x:c>
      <x:c r="D1187" s="1407">
        <x:f>IFERROR(IF(_xlfn.ISFORMULA('Sensitivity_Analysis'!N106),0,1),-1)</x:f>
        <x:v>0.0</x:v>
      </x:c>
    </x:row>
    <x:row r="1188" ht="18" customHeight="1">
      <x:c r="A1188" s="1407" t="str">
        <x:v>Sensitivity_Analysis</x:v>
      </x:c>
      <x:c r="B1188" s="1407" t="str">
        <x:v>O106</x:v>
      </x:c>
      <x:c r="C1188" s="1407" t="str">
        <x:v>F:=K106*N106/SUMPRODUCT($K$101:$K$107,$N$101:$N$107)</x:v>
      </x:c>
      <x:c r="D1188" s="1407">
        <x:f>IFERROR(IF(_xlfn.ISFORMULA('Sensitivity_Analysis'!O106),0,1),-1)</x:f>
        <x:v>0.0</x:v>
      </x:c>
    </x:row>
    <x:row r="1189" ht="18" customHeight="1">
      <x:c r="A1189" s="1407" t="str">
        <x:v>Sensitivity_Analysis</x:v>
      </x:c>
      <x:c r="B1189" s="1407" t="str">
        <x:v>J107</x:v>
      </x:c>
      <x:c r="C1189" s="1407" t="str">
        <x:v>F:=TRC!B21</x:v>
      </x:c>
      <x:c r="D1189" s="1407">
        <x:f>IFERROR(IF(_xlfn.ISFORMULA('Sensitivity_Analysis'!J107),0,1),-1)</x:f>
        <x:v>0.0</x:v>
      </x:c>
    </x:row>
    <x:row r="1190" ht="18" customHeight="1">
      <x:c r="A1190" s="1407" t="str">
        <x:v>Sensitivity_Analysis</x:v>
      </x:c>
      <x:c r="B1190" s="1407" t="str">
        <x:v>K107</x:v>
      </x:c>
      <x:c r="C1190" s="1407" t="str">
        <x:v>F:=TRC!D21</x:v>
      </x:c>
      <x:c r="D1190" s="1407">
        <x:f>IFERROR(IF(_xlfn.ISFORMULA('Sensitivity_Analysis'!K107),0,1),-1)</x:f>
        <x:v>0.0</x:v>
      </x:c>
    </x:row>
    <x:row r="1191" ht="18" customHeight="1">
      <x:c r="A1191" s="1407" t="str">
        <x:v>Sensitivity_Analysis</x:v>
      </x:c>
      <x:c r="B1191" s="1407" t="str">
        <x:v>L107</x:v>
      </x:c>
      <x:c r="C1191" s="1407" t="str">
        <x:v>F:=IF(OR(J107="S06",J107="S04",J107="S03"),1.2,1)</x:v>
      </x:c>
      <x:c r="D1191" s="1407">
        <x:f>IFERROR(IF(_xlfn.ISFORMULA('Sensitivity_Analysis'!L107),0,1),-1)</x:f>
        <x:v>0.0</x:v>
      </x:c>
    </x:row>
    <x:row r="1192" ht="18" customHeight="1">
      <x:c r="A1192" s="1407" t="str">
        <x:v>Sensitivity_Analysis</x:v>
      </x:c>
      <x:c r="B1192" s="1407" t="str">
        <x:v>M107</x:v>
      </x:c>
      <x:c r="C1192" s="1407" t="str">
        <x:v>F:=K107*L107/SUMPRODUCT($K$101:$K$107,$L$101:$L$107)</x:v>
      </x:c>
      <x:c r="D1192" s="1407">
        <x:f>IFERROR(IF(_xlfn.ISFORMULA('Sensitivity_Analysis'!M107),0,1),-1)</x:f>
        <x:v>0.0</x:v>
      </x:c>
    </x:row>
    <x:row r="1193" ht="18" customHeight="1">
      <x:c r="A1193" s="1407" t="str">
        <x:v>Sensitivity_Analysis</x:v>
      </x:c>
      <x:c r="B1193" s="1407" t="str">
        <x:v>N107</x:v>
      </x:c>
      <x:c r="C1193" s="1407" t="str">
        <x:v>F:=IF(OR(J107="S06",J107="S04",J107="S03"),0.8,1)</x:v>
      </x:c>
      <x:c r="D1193" s="1407">
        <x:f>IFERROR(IF(_xlfn.ISFORMULA('Sensitivity_Analysis'!N107),0,1),-1)</x:f>
        <x:v>0.0</x:v>
      </x:c>
    </x:row>
    <x:row r="1194" ht="18" customHeight="1">
      <x:c r="A1194" s="1407" t="str">
        <x:v>Sensitivity_Analysis</x:v>
      </x:c>
      <x:c r="B1194" s="1407" t="str">
        <x:v>O107</x:v>
      </x:c>
      <x:c r="C1194" s="1407" t="str">
        <x:v>F:=K107*N107/SUMPRODUCT($K$101:$K$107,$N$101:$N$107)</x:v>
      </x:c>
      <x:c r="D1194" s="1407">
        <x:f>IFERROR(IF(_xlfn.ISFORMULA('Sensitivity_Analysis'!O107),0,1),-1)</x:f>
        <x:v>0.0</x:v>
      </x:c>
    </x:row>
    <x:row r="1195" ht="18" customHeight="1">
      <x:c r="A1195" s="1407" t="str">
        <x:v>Sensitivity_Analysis</x:v>
      </x:c>
      <x:c r="B1195" s="1407" t="str">
        <x:v>S110</x:v>
      </x:c>
      <x:c r="C1195" s="1407" t="str">
        <x:v>F:=TRC!B8</x:v>
      </x:c>
      <x:c r="D1195" s="1407">
        <x:f>IFERROR(IF(_xlfn.ISFORMULA('Sensitivity_Analysis'!S110),0,1),-1)</x:f>
        <x:v>0.0</x:v>
      </x:c>
    </x:row>
    <x:row r="1196" ht="18" customHeight="1">
      <x:c r="A1196" s="1407" t="str">
        <x:v>Sensitivity_Analysis</x:v>
      </x:c>
      <x:c r="B1196" s="1407" t="str">
        <x:v>K111</x:v>
      </x:c>
      <x:c r="C1196" s="1407" t="str">
        <x:v>F:=TRC!B15</x:v>
      </x:c>
      <x:c r="D1196" s="1407">
        <x:f>IFERROR(IF(_xlfn.ISFORMULA('Sensitivity_Analysis'!K111),0,1),-1)</x:f>
        <x:v>0.0</x:v>
      </x:c>
    </x:row>
    <x:row r="1197" ht="18" customHeight="1">
      <x:c r="A1197" s="1407" t="str">
        <x:v>Sensitivity_Analysis</x:v>
      </x:c>
      <x:c r="B1197" s="1407" t="str">
        <x:v>L111</x:v>
      </x:c>
      <x:c r="C1197" s="1407" t="str">
        <x:v>F:=TRC!C15</x:v>
      </x:c>
      <x:c r="D1197" s="1407">
        <x:f>IFERROR(IF(_xlfn.ISFORMULA('Sensitivity_Analysis'!L111),0,1),-1)</x:f>
        <x:v>0.0</x:v>
      </x:c>
    </x:row>
    <x:row r="1198" ht="18" customHeight="1">
      <x:c r="A1198" s="1407" t="str">
        <x:v>Sensitivity_Analysis</x:v>
      </x:c>
      <x:c r="B1198" s="1407" t="str">
        <x:v>M111</x:v>
      </x:c>
      <x:c r="C1198" s="1407" t="str">
        <x:v>F:=VLOOKUP(K111,$J$101:$M$107,4,FALSE())</x:v>
      </x:c>
      <x:c r="D1198" s="1407">
        <x:f>IFERROR(IF(_xlfn.ISFORMULA('Sensitivity_Analysis'!M111),0,1),-1)</x:f>
        <x:v>0.0</x:v>
      </x:c>
    </x:row>
    <x:row r="1199" ht="18" customHeight="1">
      <x:c r="A1199" s="1407" t="str">
        <x:v>Sensitivity_Analysis</x:v>
      </x:c>
      <x:c r="B1199" s="1407" t="str">
        <x:v>N111</x:v>
      </x:c>
      <x:c r="C1199" s="1407" t="str">
        <x:v>F:=M111</x:v>
      </x:c>
      <x:c r="D1199" s="1407">
        <x:f>IFERROR(IF(_xlfn.ISFORMULA('Sensitivity_Analysis'!N111),0,1),-1)</x:f>
        <x:v>0.0</x:v>
      </x:c>
    </x:row>
    <x:row r="1200" ht="18" customHeight="1">
      <x:c r="A1200" s="1407" t="str">
        <x:v>Sensitivity_Analysis</x:v>
      </x:c>
      <x:c r="B1200" s="1407" t="str">
        <x:v>O111</x:v>
      </x:c>
      <x:c r="C1200" s="1407" t="str">
        <x:v>F:=MIN(M111,$S$110)</x:v>
      </x:c>
      <x:c r="D1200" s="1407">
        <x:f>IFERROR(IF(_xlfn.ISFORMULA('Sensitivity_Analysis'!O111),0,1),-1)</x:f>
        <x:v>0.0</x:v>
      </x:c>
    </x:row>
    <x:row r="1201" ht="18" customHeight="1">
      <x:c r="A1201" s="1407" t="str">
        <x:v>Sensitivity_Analysis</x:v>
      </x:c>
      <x:c r="B1201" s="1407" t="str">
        <x:v>P111</x:v>
      </x:c>
      <x:c r="C1201" s="1407" t="str">
        <x:v>F:=O111*L111</x:v>
      </x:c>
      <x:c r="D1201" s="1407">
        <x:f>IFERROR(IF(_xlfn.ISFORMULA('Sensitivity_Analysis'!P111),0,1),-1)</x:f>
        <x:v>0.0</x:v>
      </x:c>
    </x:row>
    <x:row r="1202" ht="18" customHeight="1">
      <x:c r="A1202" s="1407" t="str">
        <x:v>Sensitivity_Analysis</x:v>
      </x:c>
      <x:c r="B1202" s="1407" t="str">
        <x:v>S111</x:v>
      </x:c>
      <x:c r="C1202" s="1407" t="str">
        <x:v>F:=TRC!B9</x:v>
      </x:c>
      <x:c r="D1202" s="1407">
        <x:f>IFERROR(IF(_xlfn.ISFORMULA('Sensitivity_Analysis'!S111),0,1),-1)</x:f>
        <x:v>0.0</x:v>
      </x:c>
    </x:row>
    <x:row r="1203" ht="18" customHeight="1">
      <x:c r="A1203" s="1407" t="str">
        <x:v>Sensitivity_Analysis</x:v>
      </x:c>
      <x:c r="B1203" s="1407" t="str">
        <x:v>K112</x:v>
      </x:c>
      <x:c r="C1203" s="1407" t="str">
        <x:v>F:=TRC!B16</x:v>
      </x:c>
      <x:c r="D1203" s="1407">
        <x:f>IFERROR(IF(_xlfn.ISFORMULA('Sensitivity_Analysis'!K112),0,1),-1)</x:f>
        <x:v>0.0</x:v>
      </x:c>
    </x:row>
    <x:row r="1204" ht="18" customHeight="1">
      <x:c r="A1204" s="1407" t="str">
        <x:v>Sensitivity_Analysis</x:v>
      </x:c>
      <x:c r="B1204" s="1407" t="str">
        <x:v>L112</x:v>
      </x:c>
      <x:c r="C1204" s="1407" t="str">
        <x:v>F:=TRC!C16</x:v>
      </x:c>
      <x:c r="D1204" s="1407">
        <x:f>IFERROR(IF(_xlfn.ISFORMULA('Sensitivity_Analysis'!L112),0,1),-1)</x:f>
        <x:v>0.0</x:v>
      </x:c>
    </x:row>
    <x:row r="1205" ht="18" customHeight="1">
      <x:c r="A1205" s="1407" t="str">
        <x:v>Sensitivity_Analysis</x:v>
      </x:c>
      <x:c r="B1205" s="1407" t="str">
        <x:v>M112</x:v>
      </x:c>
      <x:c r="C1205" s="1407" t="str">
        <x:v>F:=VLOOKUP(K112,$J$101:$M$107,4,FALSE())</x:v>
      </x:c>
      <x:c r="D1205" s="1407">
        <x:f>IFERROR(IF(_xlfn.ISFORMULA('Sensitivity_Analysis'!M112),0,1),-1)</x:f>
        <x:v>0.0</x:v>
      </x:c>
    </x:row>
    <x:row r="1206" ht="18" customHeight="1">
      <x:c r="A1206" s="1407" t="str">
        <x:v>Sensitivity_Analysis</x:v>
      </x:c>
      <x:c r="B1206" s="1407" t="str">
        <x:v>N112</x:v>
      </x:c>
      <x:c r="C1206" s="1407" t="str">
        <x:v>F:=N111+M112</x:v>
      </x:c>
      <x:c r="D1206" s="1407">
        <x:f>IFERROR(IF(_xlfn.ISFORMULA('Sensitivity_Analysis'!N112),0,1),-1)</x:f>
        <x:v>0.0</x:v>
      </x:c>
    </x:row>
    <x:row r="1207" ht="18" customHeight="1">
      <x:c r="A1207" s="1407" t="str">
        <x:v>Sensitivity_Analysis</x:v>
      </x:c>
      <x:c r="B1207" s="1407" t="str">
        <x:v>O112</x:v>
      </x:c>
      <x:c r="C1207" s="1407" t="str">
        <x:v>F:=MAX(0,MIN(M112,$S$110-N111))</x:v>
      </x:c>
      <x:c r="D1207" s="1407">
        <x:f>IFERROR(IF(_xlfn.ISFORMULA('Sensitivity_Analysis'!O112),0,1),-1)</x:f>
        <x:v>0.0</x:v>
      </x:c>
    </x:row>
    <x:row r="1208" ht="18" customHeight="1">
      <x:c r="A1208" s="1407" t="str">
        <x:v>Sensitivity_Analysis</x:v>
      </x:c>
      <x:c r="B1208" s="1407" t="str">
        <x:v>P112</x:v>
      </x:c>
      <x:c r="C1208" s="1407" t="str">
        <x:v>F:=O112*L112</x:v>
      </x:c>
      <x:c r="D1208" s="1407">
        <x:f>IFERROR(IF(_xlfn.ISFORMULA('Sensitivity_Analysis'!P112),0,1),-1)</x:f>
        <x:v>0.0</x:v>
      </x:c>
    </x:row>
    <x:row r="1209" ht="18" customHeight="1">
      <x:c r="A1209" s="1407" t="str">
        <x:v>Sensitivity_Analysis</x:v>
      </x:c>
      <x:c r="B1209" s="1407" t="str">
        <x:v>K113</x:v>
      </x:c>
      <x:c r="C1209" s="1407" t="str">
        <x:v>F:=TRC!B17</x:v>
      </x:c>
      <x:c r="D1209" s="1407">
        <x:f>IFERROR(IF(_xlfn.ISFORMULA('Sensitivity_Analysis'!K113),0,1),-1)</x:f>
        <x:v>0.0</x:v>
      </x:c>
    </x:row>
    <x:row r="1210" ht="18" customHeight="1">
      <x:c r="A1210" s="1407" t="str">
        <x:v>Sensitivity_Analysis</x:v>
      </x:c>
      <x:c r="B1210" s="1407" t="str">
        <x:v>L113</x:v>
      </x:c>
      <x:c r="C1210" s="1407" t="str">
        <x:v>F:=TRC!C17</x:v>
      </x:c>
      <x:c r="D1210" s="1407">
        <x:f>IFERROR(IF(_xlfn.ISFORMULA('Sensitivity_Analysis'!L113),0,1),-1)</x:f>
        <x:v>0.0</x:v>
      </x:c>
    </x:row>
    <x:row r="1211" ht="18" customHeight="1">
      <x:c r="A1211" s="1407" t="str">
        <x:v>Sensitivity_Analysis</x:v>
      </x:c>
      <x:c r="B1211" s="1407" t="str">
        <x:v>M113</x:v>
      </x:c>
      <x:c r="C1211" s="1407" t="str">
        <x:v>F:=VLOOKUP(K113,$J$101:$M$107,4,FALSE())</x:v>
      </x:c>
      <x:c r="D1211" s="1407">
        <x:f>IFERROR(IF(_xlfn.ISFORMULA('Sensitivity_Analysis'!M113),0,1),-1)</x:f>
        <x:v>0.0</x:v>
      </x:c>
    </x:row>
    <x:row r="1212" ht="18" customHeight="1">
      <x:c r="A1212" s="1407" t="str">
        <x:v>Sensitivity_Analysis</x:v>
      </x:c>
      <x:c r="B1212" s="1407" t="str">
        <x:v>N113</x:v>
      </x:c>
      <x:c r="C1212" s="1407" t="str">
        <x:v>F:=N112+M113</x:v>
      </x:c>
      <x:c r="D1212" s="1407">
        <x:f>IFERROR(IF(_xlfn.ISFORMULA('Sensitivity_Analysis'!N113),0,1),-1)</x:f>
        <x:v>0.0</x:v>
      </x:c>
    </x:row>
    <x:row r="1213" ht="18" customHeight="1">
      <x:c r="A1213" s="1407" t="str">
        <x:v>Sensitivity_Analysis</x:v>
      </x:c>
      <x:c r="B1213" s="1407" t="str">
        <x:v>O113</x:v>
      </x:c>
      <x:c r="C1213" s="1407" t="str">
        <x:v>F:=MAX(0,MIN(M113,$S$110-N112))</x:v>
      </x:c>
      <x:c r="D1213" s="1407">
        <x:f>IFERROR(IF(_xlfn.ISFORMULA('Sensitivity_Analysis'!O113),0,1),-1)</x:f>
        <x:v>0.0</x:v>
      </x:c>
    </x:row>
    <x:row r="1214" ht="18" customHeight="1">
      <x:c r="A1214" s="1407" t="str">
        <x:v>Sensitivity_Analysis</x:v>
      </x:c>
      <x:c r="B1214" s="1407" t="str">
        <x:v>P113</x:v>
      </x:c>
      <x:c r="C1214" s="1407" t="str">
        <x:v>F:=O113*L113</x:v>
      </x:c>
      <x:c r="D1214" s="1407">
        <x:f>IFERROR(IF(_xlfn.ISFORMULA('Sensitivity_Analysis'!P113),0,1),-1)</x:f>
        <x:v>0.0</x:v>
      </x:c>
    </x:row>
    <x:row r="1215" ht="18" customHeight="1">
      <x:c r="A1215" s="1407" t="str">
        <x:v>Sensitivity_Analysis</x:v>
      </x:c>
      <x:c r="B1215" s="1407" t="str">
        <x:v>K114</x:v>
      </x:c>
      <x:c r="C1215" s="1407" t="str">
        <x:v>F:=TRC!B18</x:v>
      </x:c>
      <x:c r="D1215" s="1407">
        <x:f>IFERROR(IF(_xlfn.ISFORMULA('Sensitivity_Analysis'!K114),0,1),-1)</x:f>
        <x:v>0.0</x:v>
      </x:c>
    </x:row>
    <x:row r="1216" ht="18" customHeight="1">
      <x:c r="A1216" s="1407" t="str">
        <x:v>Sensitivity_Analysis</x:v>
      </x:c>
      <x:c r="B1216" s="1407" t="str">
        <x:v>L114</x:v>
      </x:c>
      <x:c r="C1216" s="1407" t="str">
        <x:v>F:=TRC!C18</x:v>
      </x:c>
      <x:c r="D1216" s="1407">
        <x:f>IFERROR(IF(_xlfn.ISFORMULA('Sensitivity_Analysis'!L114),0,1),-1)</x:f>
        <x:v>0.0</x:v>
      </x:c>
    </x:row>
    <x:row r="1217" ht="18" customHeight="1">
      <x:c r="A1217" s="1407" t="str">
        <x:v>Sensitivity_Analysis</x:v>
      </x:c>
      <x:c r="B1217" s="1407" t="str">
        <x:v>M114</x:v>
      </x:c>
      <x:c r="C1217" s="1407" t="str">
        <x:v>F:=VLOOKUP(K114,$J$101:$M$107,4,FALSE())</x:v>
      </x:c>
      <x:c r="D1217" s="1407">
        <x:f>IFERROR(IF(_xlfn.ISFORMULA('Sensitivity_Analysis'!M114),0,1),-1)</x:f>
        <x:v>0.0</x:v>
      </x:c>
    </x:row>
    <x:row r="1218" ht="18" customHeight="1">
      <x:c r="A1218" s="1407" t="str">
        <x:v>Sensitivity_Analysis</x:v>
      </x:c>
      <x:c r="B1218" s="1407" t="str">
        <x:v>N114</x:v>
      </x:c>
      <x:c r="C1218" s="1407" t="str">
        <x:v>F:=N113+M114</x:v>
      </x:c>
      <x:c r="D1218" s="1407">
        <x:f>IFERROR(IF(_xlfn.ISFORMULA('Sensitivity_Analysis'!N114),0,1),-1)</x:f>
        <x:v>0.0</x:v>
      </x:c>
    </x:row>
    <x:row r="1219" ht="18" customHeight="1">
      <x:c r="A1219" s="1407" t="str">
        <x:v>Sensitivity_Analysis</x:v>
      </x:c>
      <x:c r="B1219" s="1407" t="str">
        <x:v>O114</x:v>
      </x:c>
      <x:c r="C1219" s="1407" t="str">
        <x:v>F:=MAX(0,MIN(M114,$S$110-N113))</x:v>
      </x:c>
      <x:c r="D1219" s="1407">
        <x:f>IFERROR(IF(_xlfn.ISFORMULA('Sensitivity_Analysis'!O114),0,1),-1)</x:f>
        <x:v>0.0</x:v>
      </x:c>
    </x:row>
    <x:row r="1220" ht="18" customHeight="1">
      <x:c r="A1220" s="1407" t="str">
        <x:v>Sensitivity_Analysis</x:v>
      </x:c>
      <x:c r="B1220" s="1407" t="str">
        <x:v>P114</x:v>
      </x:c>
      <x:c r="C1220" s="1407" t="str">
        <x:v>F:=O114*L114</x:v>
      </x:c>
      <x:c r="D1220" s="1407">
        <x:f>IFERROR(IF(_xlfn.ISFORMULA('Sensitivity_Analysis'!P114),0,1),-1)</x:f>
        <x:v>0.0</x:v>
      </x:c>
    </x:row>
    <x:row r="1221" ht="18" customHeight="1">
      <x:c r="A1221" s="1407" t="str">
        <x:v>Sensitivity_Analysis</x:v>
      </x:c>
      <x:c r="B1221" s="1407" t="str">
        <x:v>K115</x:v>
      </x:c>
      <x:c r="C1221" s="1407" t="str">
        <x:v>F:=TRC!B19</x:v>
      </x:c>
      <x:c r="D1221" s="1407">
        <x:f>IFERROR(IF(_xlfn.ISFORMULA('Sensitivity_Analysis'!K115),0,1),-1)</x:f>
        <x:v>0.0</x:v>
      </x:c>
    </x:row>
    <x:row r="1222" ht="18" customHeight="1">
      <x:c r="A1222" s="1407" t="str">
        <x:v>Sensitivity_Analysis</x:v>
      </x:c>
      <x:c r="B1222" s="1407" t="str">
        <x:v>L115</x:v>
      </x:c>
      <x:c r="C1222" s="1407" t="str">
        <x:v>F:=TRC!C19</x:v>
      </x:c>
      <x:c r="D1222" s="1407">
        <x:f>IFERROR(IF(_xlfn.ISFORMULA('Sensitivity_Analysis'!L115),0,1),-1)</x:f>
        <x:v>0.0</x:v>
      </x:c>
    </x:row>
    <x:row r="1223" ht="18" customHeight="1">
      <x:c r="A1223" s="1407" t="str">
        <x:v>Sensitivity_Analysis</x:v>
      </x:c>
      <x:c r="B1223" s="1407" t="str">
        <x:v>M115</x:v>
      </x:c>
      <x:c r="C1223" s="1407" t="str">
        <x:v>F:=VLOOKUP(K115,$J$101:$M$107,4,FALSE())</x:v>
      </x:c>
      <x:c r="D1223" s="1407">
        <x:f>IFERROR(IF(_xlfn.ISFORMULA('Sensitivity_Analysis'!M115),0,1),-1)</x:f>
        <x:v>0.0</x:v>
      </x:c>
    </x:row>
    <x:row r="1224" ht="18" customHeight="1">
      <x:c r="A1224" s="1407" t="str">
        <x:v>Sensitivity_Analysis</x:v>
      </x:c>
      <x:c r="B1224" s="1407" t="str">
        <x:v>N115</x:v>
      </x:c>
      <x:c r="C1224" s="1407" t="str">
        <x:v>F:=N114+M115</x:v>
      </x:c>
      <x:c r="D1224" s="1407">
        <x:f>IFERROR(IF(_xlfn.ISFORMULA('Sensitivity_Analysis'!N115),0,1),-1)</x:f>
        <x:v>0.0</x:v>
      </x:c>
    </x:row>
    <x:row r="1225" ht="18" customHeight="1">
      <x:c r="A1225" s="1407" t="str">
        <x:v>Sensitivity_Analysis</x:v>
      </x:c>
      <x:c r="B1225" s="1407" t="str">
        <x:v>O115</x:v>
      </x:c>
      <x:c r="C1225" s="1407" t="str">
        <x:v>F:=MAX(0,MIN(M115,$S$110-N114))</x:v>
      </x:c>
      <x:c r="D1225" s="1407">
        <x:f>IFERROR(IF(_xlfn.ISFORMULA('Sensitivity_Analysis'!O115),0,1),-1)</x:f>
        <x:v>0.0</x:v>
      </x:c>
    </x:row>
    <x:row r="1226" ht="18" customHeight="1">
      <x:c r="A1226" s="1407" t="str">
        <x:v>Sensitivity_Analysis</x:v>
      </x:c>
      <x:c r="B1226" s="1407" t="str">
        <x:v>P115</x:v>
      </x:c>
      <x:c r="C1226" s="1407" t="str">
        <x:v>F:=O115*L115</x:v>
      </x:c>
      <x:c r="D1226" s="1407">
        <x:f>IFERROR(IF(_xlfn.ISFORMULA('Sensitivity_Analysis'!P115),0,1),-1)</x:f>
        <x:v>0.0</x:v>
      </x:c>
    </x:row>
    <x:row r="1227" ht="18" customHeight="1">
      <x:c r="A1227" s="1407" t="str">
        <x:v>Sensitivity_Analysis</x:v>
      </x:c>
      <x:c r="B1227" s="1407" t="str">
        <x:v>K116</x:v>
      </x:c>
      <x:c r="C1227" s="1407" t="str">
        <x:v>F:=TRC!B20</x:v>
      </x:c>
      <x:c r="D1227" s="1407">
        <x:f>IFERROR(IF(_xlfn.ISFORMULA('Sensitivity_Analysis'!K116),0,1),-1)</x:f>
        <x:v>0.0</x:v>
      </x:c>
    </x:row>
    <x:row r="1228" ht="18" customHeight="1">
      <x:c r="A1228" s="1407" t="str">
        <x:v>Sensitivity_Analysis</x:v>
      </x:c>
      <x:c r="B1228" s="1407" t="str">
        <x:v>L116</x:v>
      </x:c>
      <x:c r="C1228" s="1407" t="str">
        <x:v>F:=TRC!C20</x:v>
      </x:c>
      <x:c r="D1228" s="1407">
        <x:f>IFERROR(IF(_xlfn.ISFORMULA('Sensitivity_Analysis'!L116),0,1),-1)</x:f>
        <x:v>0.0</x:v>
      </x:c>
    </x:row>
    <x:row r="1229" ht="18" customHeight="1">
      <x:c r="A1229" s="1407" t="str">
        <x:v>Sensitivity_Analysis</x:v>
      </x:c>
      <x:c r="B1229" s="1407" t="str">
        <x:v>M116</x:v>
      </x:c>
      <x:c r="C1229" s="1407" t="str">
        <x:v>F:=VLOOKUP(K116,$J$101:$M$107,4,FALSE())</x:v>
      </x:c>
      <x:c r="D1229" s="1407">
        <x:f>IFERROR(IF(_xlfn.ISFORMULA('Sensitivity_Analysis'!M116),0,1),-1)</x:f>
        <x:v>0.0</x:v>
      </x:c>
    </x:row>
    <x:row r="1230" ht="18" customHeight="1">
      <x:c r="A1230" s="1407" t="str">
        <x:v>Sensitivity_Analysis</x:v>
      </x:c>
      <x:c r="B1230" s="1407" t="str">
        <x:v>N116</x:v>
      </x:c>
      <x:c r="C1230" s="1407" t="str">
        <x:v>F:=N115+M116</x:v>
      </x:c>
      <x:c r="D1230" s="1407">
        <x:f>IFERROR(IF(_xlfn.ISFORMULA('Sensitivity_Analysis'!N116),0,1),-1)</x:f>
        <x:v>0.0</x:v>
      </x:c>
    </x:row>
    <x:row r="1231" ht="18" customHeight="1">
      <x:c r="A1231" s="1407" t="str">
        <x:v>Sensitivity_Analysis</x:v>
      </x:c>
      <x:c r="B1231" s="1407" t="str">
        <x:v>O116</x:v>
      </x:c>
      <x:c r="C1231" s="1407" t="str">
        <x:v>F:=MAX(0,MIN(M116,$S$110-N115))</x:v>
      </x:c>
      <x:c r="D1231" s="1407">
        <x:f>IFERROR(IF(_xlfn.ISFORMULA('Sensitivity_Analysis'!O116),0,1),-1)</x:f>
        <x:v>0.0</x:v>
      </x:c>
    </x:row>
    <x:row r="1232" ht="18" customHeight="1">
      <x:c r="A1232" s="1407" t="str">
        <x:v>Sensitivity_Analysis</x:v>
      </x:c>
      <x:c r="B1232" s="1407" t="str">
        <x:v>P116</x:v>
      </x:c>
      <x:c r="C1232" s="1407" t="str">
        <x:v>F:=O116*L116</x:v>
      </x:c>
      <x:c r="D1232" s="1407">
        <x:f>IFERROR(IF(_xlfn.ISFORMULA('Sensitivity_Analysis'!P116),0,1),-1)</x:f>
        <x:v>0.0</x:v>
      </x:c>
    </x:row>
    <x:row r="1233" ht="18" customHeight="1">
      <x:c r="A1233" s="1407" t="str">
        <x:v>Sensitivity_Analysis</x:v>
      </x:c>
      <x:c r="B1233" s="1407" t="str">
        <x:v>K117</x:v>
      </x:c>
      <x:c r="C1233" s="1407" t="str">
        <x:v>F:=TRC!B21</x:v>
      </x:c>
      <x:c r="D1233" s="1407">
        <x:f>IFERROR(IF(_xlfn.ISFORMULA('Sensitivity_Analysis'!K117),0,1),-1)</x:f>
        <x:v>0.0</x:v>
      </x:c>
    </x:row>
    <x:row r="1234" ht="18" customHeight="1">
      <x:c r="A1234" s="1407" t="str">
        <x:v>Sensitivity_Analysis</x:v>
      </x:c>
      <x:c r="B1234" s="1407" t="str">
        <x:v>L117</x:v>
      </x:c>
      <x:c r="C1234" s="1407" t="str">
        <x:v>F:=TRC!C21</x:v>
      </x:c>
      <x:c r="D1234" s="1407">
        <x:f>IFERROR(IF(_xlfn.ISFORMULA('Sensitivity_Analysis'!L117),0,1),-1)</x:f>
        <x:v>0.0</x:v>
      </x:c>
    </x:row>
    <x:row r="1235" ht="18" customHeight="1">
      <x:c r="A1235" s="1407" t="str">
        <x:v>Sensitivity_Analysis</x:v>
      </x:c>
      <x:c r="B1235" s="1407" t="str">
        <x:v>M117</x:v>
      </x:c>
      <x:c r="C1235" s="1407" t="str">
        <x:v>F:=VLOOKUP(K117,$J$101:$M$107,4,FALSE())</x:v>
      </x:c>
      <x:c r="D1235" s="1407">
        <x:f>IFERROR(IF(_xlfn.ISFORMULA('Sensitivity_Analysis'!M117),0,1),-1)</x:f>
        <x:v>0.0</x:v>
      </x:c>
    </x:row>
    <x:row r="1236" ht="18" customHeight="1">
      <x:c r="A1236" s="1407" t="str">
        <x:v>Sensitivity_Analysis</x:v>
      </x:c>
      <x:c r="B1236" s="1407" t="str">
        <x:v>N117</x:v>
      </x:c>
      <x:c r="C1236" s="1407" t="str">
        <x:v>F:=N116+M117</x:v>
      </x:c>
      <x:c r="D1236" s="1407">
        <x:f>IFERROR(IF(_xlfn.ISFORMULA('Sensitivity_Analysis'!N117),0,1),-1)</x:f>
        <x:v>0.0</x:v>
      </x:c>
    </x:row>
    <x:row r="1237" ht="18" customHeight="1">
      <x:c r="A1237" s="1407" t="str">
        <x:v>Sensitivity_Analysis</x:v>
      </x:c>
      <x:c r="B1237" s="1407" t="str">
        <x:v>O117</x:v>
      </x:c>
      <x:c r="C1237" s="1407" t="str">
        <x:v>F:=MAX(0,MIN(M117,$S$110-N116))</x:v>
      </x:c>
      <x:c r="D1237" s="1407">
        <x:f>IFERROR(IF(_xlfn.ISFORMULA('Sensitivity_Analysis'!O117),0,1),-1)</x:f>
        <x:v>0.0</x:v>
      </x:c>
    </x:row>
    <x:row r="1238" ht="18" customHeight="1">
      <x:c r="A1238" s="1407" t="str">
        <x:v>Sensitivity_Analysis</x:v>
      </x:c>
      <x:c r="B1238" s="1407" t="str">
        <x:v>P117</x:v>
      </x:c>
      <x:c r="C1238" s="1407" t="str">
        <x:v>F:=O117*L117</x:v>
      </x:c>
      <x:c r="D1238" s="1407">
        <x:f>IFERROR(IF(_xlfn.ISFORMULA('Sensitivity_Analysis'!P117),0,1),-1)</x:f>
        <x:v>0.0</x:v>
      </x:c>
    </x:row>
    <x:row r="1239" ht="18" customHeight="1">
      <x:c r="A1239" s="1407" t="str">
        <x:v>Sensitivity_Analysis</x:v>
      </x:c>
      <x:c r="B1239" s="1407" t="str">
        <x:v>S119</x:v>
      </x:c>
      <x:c r="C1239" s="1407" t="str">
        <x:v>F:=SUM(P111:P117)/$S$110</x:v>
      </x:c>
      <x:c r="D1239" s="1407">
        <x:f>IFERROR(IF(_xlfn.ISFORMULA('Sensitivity_Analysis'!S119),0,1),-1)</x:f>
        <x:v>0.0</x:v>
      </x:c>
    </x:row>
    <x:row r="1240" ht="18" customHeight="1">
      <x:c r="A1240" s="1407" t="str">
        <x:v>Sensitivity_Analysis</x:v>
      </x:c>
      <x:c r="B1240" s="1407" t="str">
        <x:v>S120</x:v>
      </x:c>
      <x:c r="C1240" s="1407" t="str">
        <x:v>F:=IF(S119&lt;=$S$111,"PASS","FAIL")</x:v>
      </x:c>
      <x:c r="D1240" s="1407">
        <x:f>IFERROR(IF(_xlfn.ISFORMULA('Sensitivity_Analysis'!S120),0,1),-1)</x:f>
        <x:v>0.0</x:v>
      </x:c>
    </x:row>
    <x:row r="1241" ht="18" customHeight="1">
      <x:c r="A1241" s="1407" t="str">
        <x:v>Sensitivity_Analysis</x:v>
      </x:c>
      <x:c r="B1241" s="1407" t="str">
        <x:v>N122</x:v>
      </x:c>
      <x:c r="C1241" s="1407" t="str">
        <x:v>F:=S120</x:v>
      </x:c>
      <x:c r="D1241" s="1407">
        <x:f>IFERROR(IF(_xlfn.ISFORMULA('Sensitivity_Analysis'!N122),0,1),-1)</x:f>
        <x:v>0.0</x:v>
      </x:c>
    </x:row>
    <x:row r="1242" ht="18" customHeight="1">
      <x:c r="A1242" s="1407" t="str">
        <x:v>Sensitivity_Analysis</x:v>
      </x:c>
      <x:c r="B1242" s="1407" t="str">
        <x:v>O122</x:v>
      </x:c>
      <x:c r="C1242" s="1407" t="str">
        <x:v>F:=S142</x:v>
      </x:c>
      <x:c r="D1242" s="1407">
        <x:f>IFERROR(IF(_xlfn.ISFORMULA('Sensitivity_Analysis'!O122),0,1),-1)</x:f>
        <x:v>0.0</x:v>
      </x:c>
    </x:row>
    <x:row r="1243" ht="18" customHeight="1">
      <x:c r="A1243" s="1407" t="str">
        <x:v>Sensitivity_Analysis</x:v>
      </x:c>
      <x:c r="B1243" s="1407" t="str">
        <x:v>N123</x:v>
      </x:c>
      <x:c r="C1243" s="1407" t="str">
        <x:v>F:=S162</x:v>
      </x:c>
      <x:c r="D1243" s="1407">
        <x:f>IFERROR(IF(_xlfn.ISFORMULA('Sensitivity_Analysis'!N123),0,1),-1)</x:f>
        <x:v>0.0</x:v>
      </x:c>
    </x:row>
    <x:row r="1244" ht="18" customHeight="1">
      <x:c r="A1244" s="1407" t="str">
        <x:v>Sensitivity_Analysis</x:v>
      </x:c>
      <x:c r="B1244" s="1407" t="str">
        <x:v>O123</x:v>
      </x:c>
      <x:c r="C1244" s="1407" t="str">
        <x:v>F:=S175</x:v>
      </x:c>
      <x:c r="D1244" s="1407">
        <x:f>IFERROR(IF(_xlfn.ISFORMULA('Sensitivity_Analysis'!O123),0,1),-1)</x:f>
        <x:v>0.0</x:v>
      </x:c>
    </x:row>
    <x:row r="1245" ht="18" customHeight="1">
      <x:c r="A1245" s="1407" t="str">
        <x:v>Sensitivity_Analysis</x:v>
      </x:c>
      <x:c r="B1245" s="1407" t="str">
        <x:v>K133</x:v>
      </x:c>
      <x:c r="C1245" s="1407" t="str">
        <x:v>F:=TRC!B31</x:v>
      </x:c>
      <x:c r="D1245" s="1407">
        <x:f>IFERROR(IF(_xlfn.ISFORMULA('Sensitivity_Analysis'!K133),0,1),-1)</x:f>
        <x:v>0.0</x:v>
      </x:c>
    </x:row>
    <x:row r="1246" ht="18" customHeight="1">
      <x:c r="A1246" s="1407" t="str">
        <x:v>Sensitivity_Analysis</x:v>
      </x:c>
      <x:c r="B1246" s="1407" t="str">
        <x:v>L133</x:v>
      </x:c>
      <x:c r="C1246" s="1407" t="str">
        <x:v>F:=TRC!C31</x:v>
      </x:c>
      <x:c r="D1246" s="1407">
        <x:f>IFERROR(IF(_xlfn.ISFORMULA('Sensitivity_Analysis'!L133),0,1),-1)</x:f>
        <x:v>0.0</x:v>
      </x:c>
    </x:row>
    <x:row r="1247" ht="18" customHeight="1">
      <x:c r="A1247" s="1407" t="str">
        <x:v>Sensitivity_Analysis</x:v>
      </x:c>
      <x:c r="B1247" s="1407" t="str">
        <x:v>M133</x:v>
      </x:c>
      <x:c r="C1247" s="1407" t="str">
        <x:v>F:=VLOOKUP(K133,$J$101:$M$107,4,FALSE())</x:v>
      </x:c>
      <x:c r="D1247" s="1407">
        <x:f>IFERROR(IF(_xlfn.ISFORMULA('Sensitivity_Analysis'!M133),0,1),-1)</x:f>
        <x:v>0.0</x:v>
      </x:c>
    </x:row>
    <x:row r="1248" ht="18" customHeight="1">
      <x:c r="A1248" s="1407" t="str">
        <x:v>Sensitivity_Analysis</x:v>
      </x:c>
      <x:c r="B1248" s="1407" t="str">
        <x:v>N133</x:v>
      </x:c>
      <x:c r="C1248" s="1407" t="str">
        <x:v>F:=M133</x:v>
      </x:c>
      <x:c r="D1248" s="1407">
        <x:f>IFERROR(IF(_xlfn.ISFORMULA('Sensitivity_Analysis'!N133),0,1),-1)</x:f>
        <x:v>0.0</x:v>
      </x:c>
    </x:row>
    <x:row r="1249" ht="18" customHeight="1">
      <x:c r="A1249" s="1407" t="str">
        <x:v>Sensitivity_Analysis</x:v>
      </x:c>
      <x:c r="B1249" s="1407" t="str">
        <x:v>O133</x:v>
      </x:c>
      <x:c r="C1249" s="1407" t="str">
        <x:v>F:=MIN(M133,$S$110)</x:v>
      </x:c>
      <x:c r="D1249" s="1407">
        <x:f>IFERROR(IF(_xlfn.ISFORMULA('Sensitivity_Analysis'!O133),0,1),-1)</x:f>
        <x:v>0.0</x:v>
      </x:c>
    </x:row>
    <x:row r="1250" ht="18" customHeight="1">
      <x:c r="A1250" s="1407" t="str">
        <x:v>Sensitivity_Analysis</x:v>
      </x:c>
      <x:c r="B1250" s="1407" t="str">
        <x:v>P133</x:v>
      </x:c>
      <x:c r="C1250" s="1407" t="str">
        <x:v>F:=O133*L133</x:v>
      </x:c>
      <x:c r="D1250" s="1407">
        <x:f>IFERROR(IF(_xlfn.ISFORMULA('Sensitivity_Analysis'!P133),0,1),-1)</x:f>
        <x:v>0.0</x:v>
      </x:c>
    </x:row>
    <x:row r="1251" ht="18" customHeight="1">
      <x:c r="A1251" s="1407" t="str">
        <x:v>Sensitivity_Analysis</x:v>
      </x:c>
      <x:c r="B1251" s="1407" t="str">
        <x:v>K134</x:v>
      </x:c>
      <x:c r="C1251" s="1407" t="str">
        <x:v>F:=TRC!B32</x:v>
      </x:c>
      <x:c r="D1251" s="1407">
        <x:f>IFERROR(IF(_xlfn.ISFORMULA('Sensitivity_Analysis'!K134),0,1),-1)</x:f>
        <x:v>0.0</x:v>
      </x:c>
    </x:row>
    <x:row r="1252" ht="18" customHeight="1">
      <x:c r="A1252" s="1407" t="str">
        <x:v>Sensitivity_Analysis</x:v>
      </x:c>
      <x:c r="B1252" s="1407" t="str">
        <x:v>L134</x:v>
      </x:c>
      <x:c r="C1252" s="1407" t="str">
        <x:v>F:=TRC!C32</x:v>
      </x:c>
      <x:c r="D1252" s="1407">
        <x:f>IFERROR(IF(_xlfn.ISFORMULA('Sensitivity_Analysis'!L134),0,1),-1)</x:f>
        <x:v>0.0</x:v>
      </x:c>
    </x:row>
    <x:row r="1253" ht="18" customHeight="1">
      <x:c r="A1253" s="1407" t="str">
        <x:v>Sensitivity_Analysis</x:v>
      </x:c>
      <x:c r="B1253" s="1407" t="str">
        <x:v>M134</x:v>
      </x:c>
      <x:c r="C1253" s="1407" t="str">
        <x:v>F:=VLOOKUP(K134,$J$101:$M$107,4,FALSE())</x:v>
      </x:c>
      <x:c r="D1253" s="1407">
        <x:f>IFERROR(IF(_xlfn.ISFORMULA('Sensitivity_Analysis'!M134),0,1),-1)</x:f>
        <x:v>0.0</x:v>
      </x:c>
    </x:row>
    <x:row r="1254" ht="18" customHeight="1">
      <x:c r="A1254" s="1407" t="str">
        <x:v>Sensitivity_Analysis</x:v>
      </x:c>
      <x:c r="B1254" s="1407" t="str">
        <x:v>N134</x:v>
      </x:c>
      <x:c r="C1254" s="1407" t="str">
        <x:v>F:=N133+M134</x:v>
      </x:c>
      <x:c r="D1254" s="1407">
        <x:f>IFERROR(IF(_xlfn.ISFORMULA('Sensitivity_Analysis'!N134),0,1),-1)</x:f>
        <x:v>0.0</x:v>
      </x:c>
    </x:row>
    <x:row r="1255" ht="18" customHeight="1">
      <x:c r="A1255" s="1407" t="str">
        <x:v>Sensitivity_Analysis</x:v>
      </x:c>
      <x:c r="B1255" s="1407" t="str">
        <x:v>O134</x:v>
      </x:c>
      <x:c r="C1255" s="1407" t="str">
        <x:v>F:=MAX(0,MIN(M134,$S$110-N133))</x:v>
      </x:c>
      <x:c r="D1255" s="1407">
        <x:f>IFERROR(IF(_xlfn.ISFORMULA('Sensitivity_Analysis'!O134),0,1),-1)</x:f>
        <x:v>0.0</x:v>
      </x:c>
    </x:row>
    <x:row r="1256" ht="18" customHeight="1">
      <x:c r="A1256" s="1407" t="str">
        <x:v>Sensitivity_Analysis</x:v>
      </x:c>
      <x:c r="B1256" s="1407" t="str">
        <x:v>P134</x:v>
      </x:c>
      <x:c r="C1256" s="1407" t="str">
        <x:v>F:=O134*L134</x:v>
      </x:c>
      <x:c r="D1256" s="1407">
        <x:f>IFERROR(IF(_xlfn.ISFORMULA('Sensitivity_Analysis'!P134),0,1),-1)</x:f>
        <x:v>0.0</x:v>
      </x:c>
    </x:row>
    <x:row r="1257" ht="18" customHeight="1">
      <x:c r="A1257" s="1407" t="str">
        <x:v>Sensitivity_Analysis</x:v>
      </x:c>
      <x:c r="B1257" s="1407" t="str">
        <x:v>K135</x:v>
      </x:c>
      <x:c r="C1257" s="1407" t="str">
        <x:v>F:=TRC!B33</x:v>
      </x:c>
      <x:c r="D1257" s="1407">
        <x:f>IFERROR(IF(_xlfn.ISFORMULA('Sensitivity_Analysis'!K135),0,1),-1)</x:f>
        <x:v>0.0</x:v>
      </x:c>
    </x:row>
    <x:row r="1258" ht="18" customHeight="1">
      <x:c r="A1258" s="1407" t="str">
        <x:v>Sensitivity_Analysis</x:v>
      </x:c>
      <x:c r="B1258" s="1407" t="str">
        <x:v>L135</x:v>
      </x:c>
      <x:c r="C1258" s="1407" t="str">
        <x:v>F:=TRC!C33</x:v>
      </x:c>
      <x:c r="D1258" s="1407">
        <x:f>IFERROR(IF(_xlfn.ISFORMULA('Sensitivity_Analysis'!L135),0,1),-1)</x:f>
        <x:v>0.0</x:v>
      </x:c>
    </x:row>
    <x:row r="1259" ht="18" customHeight="1">
      <x:c r="A1259" s="1407" t="str">
        <x:v>Sensitivity_Analysis</x:v>
      </x:c>
      <x:c r="B1259" s="1407" t="str">
        <x:v>M135</x:v>
      </x:c>
      <x:c r="C1259" s="1407" t="str">
        <x:v>F:=VLOOKUP(K135,$J$101:$M$107,4,FALSE())</x:v>
      </x:c>
      <x:c r="D1259" s="1407">
        <x:f>IFERROR(IF(_xlfn.ISFORMULA('Sensitivity_Analysis'!M135),0,1),-1)</x:f>
        <x:v>0.0</x:v>
      </x:c>
    </x:row>
    <x:row r="1260" ht="18" customHeight="1">
      <x:c r="A1260" s="1407" t="str">
        <x:v>Sensitivity_Analysis</x:v>
      </x:c>
      <x:c r="B1260" s="1407" t="str">
        <x:v>N135</x:v>
      </x:c>
      <x:c r="C1260" s="1407" t="str">
        <x:v>F:=N134+M135</x:v>
      </x:c>
      <x:c r="D1260" s="1407">
        <x:f>IFERROR(IF(_xlfn.ISFORMULA('Sensitivity_Analysis'!N135),0,1),-1)</x:f>
        <x:v>0.0</x:v>
      </x:c>
    </x:row>
    <x:row r="1261" ht="18" customHeight="1">
      <x:c r="A1261" s="1407" t="str">
        <x:v>Sensitivity_Analysis</x:v>
      </x:c>
      <x:c r="B1261" s="1407" t="str">
        <x:v>O135</x:v>
      </x:c>
      <x:c r="C1261" s="1407" t="str">
        <x:v>F:=MAX(0,MIN(M135,$S$110-N134))</x:v>
      </x:c>
      <x:c r="D1261" s="1407">
        <x:f>IFERROR(IF(_xlfn.ISFORMULA('Sensitivity_Analysis'!O135),0,1),-1)</x:f>
        <x:v>0.0</x:v>
      </x:c>
    </x:row>
    <x:row r="1262" ht="18" customHeight="1">
      <x:c r="A1262" s="1407" t="str">
        <x:v>Sensitivity_Analysis</x:v>
      </x:c>
      <x:c r="B1262" s="1407" t="str">
        <x:v>P135</x:v>
      </x:c>
      <x:c r="C1262" s="1407" t="str">
        <x:v>F:=O135*L135</x:v>
      </x:c>
      <x:c r="D1262" s="1407">
        <x:f>IFERROR(IF(_xlfn.ISFORMULA('Sensitivity_Analysis'!P135),0,1),-1)</x:f>
        <x:v>0.0</x:v>
      </x:c>
    </x:row>
    <x:row r="1263" ht="18" customHeight="1">
      <x:c r="A1263" s="1407" t="str">
        <x:v>Sensitivity_Analysis</x:v>
      </x:c>
      <x:c r="B1263" s="1407" t="str">
        <x:v>K136</x:v>
      </x:c>
      <x:c r="C1263" s="1407" t="str">
        <x:v>F:=TRC!B34</x:v>
      </x:c>
      <x:c r="D1263" s="1407">
        <x:f>IFERROR(IF(_xlfn.ISFORMULA('Sensitivity_Analysis'!K136),0,1),-1)</x:f>
        <x:v>0.0</x:v>
      </x:c>
    </x:row>
    <x:row r="1264" ht="18" customHeight="1">
      <x:c r="A1264" s="1407" t="str">
        <x:v>Sensitivity_Analysis</x:v>
      </x:c>
      <x:c r="B1264" s="1407" t="str">
        <x:v>L136</x:v>
      </x:c>
      <x:c r="C1264" s="1407" t="str">
        <x:v>F:=TRC!C34</x:v>
      </x:c>
      <x:c r="D1264" s="1407">
        <x:f>IFERROR(IF(_xlfn.ISFORMULA('Sensitivity_Analysis'!L136),0,1),-1)</x:f>
        <x:v>0.0</x:v>
      </x:c>
    </x:row>
    <x:row r="1265" ht="18" customHeight="1">
      <x:c r="A1265" s="1407" t="str">
        <x:v>Sensitivity_Analysis</x:v>
      </x:c>
      <x:c r="B1265" s="1407" t="str">
        <x:v>M136</x:v>
      </x:c>
      <x:c r="C1265" s="1407" t="str">
        <x:v>F:=VLOOKUP(K136,$J$101:$M$107,4,FALSE())</x:v>
      </x:c>
      <x:c r="D1265" s="1407">
        <x:f>IFERROR(IF(_xlfn.ISFORMULA('Sensitivity_Analysis'!M136),0,1),-1)</x:f>
        <x:v>0.0</x:v>
      </x:c>
    </x:row>
    <x:row r="1266" ht="18" customHeight="1">
      <x:c r="A1266" s="1407" t="str">
        <x:v>Sensitivity_Analysis</x:v>
      </x:c>
      <x:c r="B1266" s="1407" t="str">
        <x:v>N136</x:v>
      </x:c>
      <x:c r="C1266" s="1407" t="str">
        <x:v>F:=N135+M136</x:v>
      </x:c>
      <x:c r="D1266" s="1407">
        <x:f>IFERROR(IF(_xlfn.ISFORMULA('Sensitivity_Analysis'!N136),0,1),-1)</x:f>
        <x:v>0.0</x:v>
      </x:c>
    </x:row>
    <x:row r="1267" ht="18" customHeight="1">
      <x:c r="A1267" s="1407" t="str">
        <x:v>Sensitivity_Analysis</x:v>
      </x:c>
      <x:c r="B1267" s="1407" t="str">
        <x:v>O136</x:v>
      </x:c>
      <x:c r="C1267" s="1407" t="str">
        <x:v>F:=MAX(0,MIN(M136,$S$110-N135))</x:v>
      </x:c>
      <x:c r="D1267" s="1407">
        <x:f>IFERROR(IF(_xlfn.ISFORMULA('Sensitivity_Analysis'!O136),0,1),-1)</x:f>
        <x:v>0.0</x:v>
      </x:c>
    </x:row>
    <x:row r="1268" ht="18" customHeight="1">
      <x:c r="A1268" s="1407" t="str">
        <x:v>Sensitivity_Analysis</x:v>
      </x:c>
      <x:c r="B1268" s="1407" t="str">
        <x:v>P136</x:v>
      </x:c>
      <x:c r="C1268" s="1407" t="str">
        <x:v>F:=O136*L136</x:v>
      </x:c>
      <x:c r="D1268" s="1407">
        <x:f>IFERROR(IF(_xlfn.ISFORMULA('Sensitivity_Analysis'!P136),0,1),-1)</x:f>
        <x:v>0.0</x:v>
      </x:c>
    </x:row>
    <x:row r="1269" ht="18" customHeight="1">
      <x:c r="A1269" s="1407" t="str">
        <x:v>Sensitivity_Analysis</x:v>
      </x:c>
      <x:c r="B1269" s="1407" t="str">
        <x:v>K137</x:v>
      </x:c>
      <x:c r="C1269" s="1407" t="str">
        <x:v>F:=TRC!B35</x:v>
      </x:c>
      <x:c r="D1269" s="1407">
        <x:f>IFERROR(IF(_xlfn.ISFORMULA('Sensitivity_Analysis'!K137),0,1),-1)</x:f>
        <x:v>0.0</x:v>
      </x:c>
    </x:row>
    <x:row r="1270" ht="18" customHeight="1">
      <x:c r="A1270" s="1407" t="str">
        <x:v>Sensitivity_Analysis</x:v>
      </x:c>
      <x:c r="B1270" s="1407" t="str">
        <x:v>L137</x:v>
      </x:c>
      <x:c r="C1270" s="1407" t="str">
        <x:v>F:=TRC!C35</x:v>
      </x:c>
      <x:c r="D1270" s="1407">
        <x:f>IFERROR(IF(_xlfn.ISFORMULA('Sensitivity_Analysis'!L137),0,1),-1)</x:f>
        <x:v>0.0</x:v>
      </x:c>
    </x:row>
    <x:row r="1271" ht="18" customHeight="1">
      <x:c r="A1271" s="1407" t="str">
        <x:v>Sensitivity_Analysis</x:v>
      </x:c>
      <x:c r="B1271" s="1407" t="str">
        <x:v>M137</x:v>
      </x:c>
      <x:c r="C1271" s="1407" t="str">
        <x:v>F:=VLOOKUP(K137,$J$101:$M$107,4,FALSE())</x:v>
      </x:c>
      <x:c r="D1271" s="1407">
        <x:f>IFERROR(IF(_xlfn.ISFORMULA('Sensitivity_Analysis'!M137),0,1),-1)</x:f>
        <x:v>0.0</x:v>
      </x:c>
    </x:row>
    <x:row r="1272" ht="18" customHeight="1">
      <x:c r="A1272" s="1407" t="str">
        <x:v>Sensitivity_Analysis</x:v>
      </x:c>
      <x:c r="B1272" s="1407" t="str">
        <x:v>N137</x:v>
      </x:c>
      <x:c r="C1272" s="1407" t="str">
        <x:v>F:=N136+M137</x:v>
      </x:c>
      <x:c r="D1272" s="1407">
        <x:f>IFERROR(IF(_xlfn.ISFORMULA('Sensitivity_Analysis'!N137),0,1),-1)</x:f>
        <x:v>0.0</x:v>
      </x:c>
    </x:row>
    <x:row r="1273" ht="18" customHeight="1">
      <x:c r="A1273" s="1407" t="str">
        <x:v>Sensitivity_Analysis</x:v>
      </x:c>
      <x:c r="B1273" s="1407" t="str">
        <x:v>O137</x:v>
      </x:c>
      <x:c r="C1273" s="1407" t="str">
        <x:v>F:=MAX(0,MIN(M137,$S$110-N136))</x:v>
      </x:c>
      <x:c r="D1273" s="1407">
        <x:f>IFERROR(IF(_xlfn.ISFORMULA('Sensitivity_Analysis'!O137),0,1),-1)</x:f>
        <x:v>0.0</x:v>
      </x:c>
    </x:row>
    <x:row r="1274" ht="18" customHeight="1">
      <x:c r="A1274" s="1407" t="str">
        <x:v>Sensitivity_Analysis</x:v>
      </x:c>
      <x:c r="B1274" s="1407" t="str">
        <x:v>P137</x:v>
      </x:c>
      <x:c r="C1274" s="1407" t="str">
        <x:v>F:=O137*L137</x:v>
      </x:c>
      <x:c r="D1274" s="1407">
        <x:f>IFERROR(IF(_xlfn.ISFORMULA('Sensitivity_Analysis'!P137),0,1),-1)</x:f>
        <x:v>0.0</x:v>
      </x:c>
    </x:row>
    <x:row r="1275" ht="18" customHeight="1">
      <x:c r="A1275" s="1407" t="str">
        <x:v>Sensitivity_Analysis</x:v>
      </x:c>
      <x:c r="B1275" s="1407" t="str">
        <x:v>K138</x:v>
      </x:c>
      <x:c r="C1275" s="1407" t="str">
        <x:v>F:=TRC!B36</x:v>
      </x:c>
      <x:c r="D1275" s="1407">
        <x:f>IFERROR(IF(_xlfn.ISFORMULA('Sensitivity_Analysis'!K138),0,1),-1)</x:f>
        <x:v>0.0</x:v>
      </x:c>
    </x:row>
    <x:row r="1276" ht="18" customHeight="1">
      <x:c r="A1276" s="1407" t="str">
        <x:v>Sensitivity_Analysis</x:v>
      </x:c>
      <x:c r="B1276" s="1407" t="str">
        <x:v>L138</x:v>
      </x:c>
      <x:c r="C1276" s="1407" t="str">
        <x:v>F:=TRC!C36</x:v>
      </x:c>
      <x:c r="D1276" s="1407">
        <x:f>IFERROR(IF(_xlfn.ISFORMULA('Sensitivity_Analysis'!L138),0,1),-1)</x:f>
        <x:v>0.0</x:v>
      </x:c>
    </x:row>
    <x:row r="1277" ht="18" customHeight="1">
      <x:c r="A1277" s="1407" t="str">
        <x:v>Sensitivity_Analysis</x:v>
      </x:c>
      <x:c r="B1277" s="1407" t="str">
        <x:v>M138</x:v>
      </x:c>
      <x:c r="C1277" s="1407" t="str">
        <x:v>F:=VLOOKUP(K138,$J$101:$M$107,4,FALSE())</x:v>
      </x:c>
      <x:c r="D1277" s="1407">
        <x:f>IFERROR(IF(_xlfn.ISFORMULA('Sensitivity_Analysis'!M138),0,1),-1)</x:f>
        <x:v>0.0</x:v>
      </x:c>
    </x:row>
    <x:row r="1278" ht="18" customHeight="1">
      <x:c r="A1278" s="1407" t="str">
        <x:v>Sensitivity_Analysis</x:v>
      </x:c>
      <x:c r="B1278" s="1407" t="str">
        <x:v>N138</x:v>
      </x:c>
      <x:c r="C1278" s="1407" t="str">
        <x:v>F:=N137+M138</x:v>
      </x:c>
      <x:c r="D1278" s="1407">
        <x:f>IFERROR(IF(_xlfn.ISFORMULA('Sensitivity_Analysis'!N138),0,1),-1)</x:f>
        <x:v>0.0</x:v>
      </x:c>
    </x:row>
    <x:row r="1279" ht="18" customHeight="1">
      <x:c r="A1279" s="1407" t="str">
        <x:v>Sensitivity_Analysis</x:v>
      </x:c>
      <x:c r="B1279" s="1407" t="str">
        <x:v>O138</x:v>
      </x:c>
      <x:c r="C1279" s="1407" t="str">
        <x:v>F:=MAX(0,MIN(M138,$S$110-N137))</x:v>
      </x:c>
      <x:c r="D1279" s="1407">
        <x:f>IFERROR(IF(_xlfn.ISFORMULA('Sensitivity_Analysis'!O138),0,1),-1)</x:f>
        <x:v>0.0</x:v>
      </x:c>
    </x:row>
    <x:row r="1280" ht="18" customHeight="1">
      <x:c r="A1280" s="1407" t="str">
        <x:v>Sensitivity_Analysis</x:v>
      </x:c>
      <x:c r="B1280" s="1407" t="str">
        <x:v>P138</x:v>
      </x:c>
      <x:c r="C1280" s="1407" t="str">
        <x:v>F:=O138*L138</x:v>
      </x:c>
      <x:c r="D1280" s="1407">
        <x:f>IFERROR(IF(_xlfn.ISFORMULA('Sensitivity_Analysis'!P138),0,1),-1)</x:f>
        <x:v>0.0</x:v>
      </x:c>
    </x:row>
    <x:row r="1281" ht="18" customHeight="1">
      <x:c r="A1281" s="1407" t="str">
        <x:v>Sensitivity_Analysis</x:v>
      </x:c>
      <x:c r="B1281" s="1407" t="str">
        <x:v>K139</x:v>
      </x:c>
      <x:c r="C1281" s="1407" t="str">
        <x:v>F:=TRC!B37</x:v>
      </x:c>
      <x:c r="D1281" s="1407">
        <x:f>IFERROR(IF(_xlfn.ISFORMULA('Sensitivity_Analysis'!K139),0,1),-1)</x:f>
        <x:v>0.0</x:v>
      </x:c>
    </x:row>
    <x:row r="1282" ht="18" customHeight="1">
      <x:c r="A1282" s="1407" t="str">
        <x:v>Sensitivity_Analysis</x:v>
      </x:c>
      <x:c r="B1282" s="1407" t="str">
        <x:v>L139</x:v>
      </x:c>
      <x:c r="C1282" s="1407" t="str">
        <x:v>F:=TRC!C37</x:v>
      </x:c>
      <x:c r="D1282" s="1407">
        <x:f>IFERROR(IF(_xlfn.ISFORMULA('Sensitivity_Analysis'!L139),0,1),-1)</x:f>
        <x:v>0.0</x:v>
      </x:c>
    </x:row>
    <x:row r="1283" ht="18" customHeight="1">
      <x:c r="A1283" s="1407" t="str">
        <x:v>Sensitivity_Analysis</x:v>
      </x:c>
      <x:c r="B1283" s="1407" t="str">
        <x:v>M139</x:v>
      </x:c>
      <x:c r="C1283" s="1407" t="str">
        <x:v>F:=VLOOKUP(K139,$J$101:$M$107,4,FALSE())</x:v>
      </x:c>
      <x:c r="D1283" s="1407">
        <x:f>IFERROR(IF(_xlfn.ISFORMULA('Sensitivity_Analysis'!M139),0,1),-1)</x:f>
        <x:v>0.0</x:v>
      </x:c>
    </x:row>
    <x:row r="1284" ht="18" customHeight="1">
      <x:c r="A1284" s="1407" t="str">
        <x:v>Sensitivity_Analysis</x:v>
      </x:c>
      <x:c r="B1284" s="1407" t="str">
        <x:v>N139</x:v>
      </x:c>
      <x:c r="C1284" s="1407" t="str">
        <x:v>F:=N138+M139</x:v>
      </x:c>
      <x:c r="D1284" s="1407">
        <x:f>IFERROR(IF(_xlfn.ISFORMULA('Sensitivity_Analysis'!N139),0,1),-1)</x:f>
        <x:v>0.0</x:v>
      </x:c>
    </x:row>
    <x:row r="1285" ht="18" customHeight="1">
      <x:c r="A1285" s="1407" t="str">
        <x:v>Sensitivity_Analysis</x:v>
      </x:c>
      <x:c r="B1285" s="1407" t="str">
        <x:v>O139</x:v>
      </x:c>
      <x:c r="C1285" s="1407" t="str">
        <x:v>F:=MAX(0,MIN(M139,$S$110-N138))</x:v>
      </x:c>
      <x:c r="D1285" s="1407">
        <x:f>IFERROR(IF(_xlfn.ISFORMULA('Sensitivity_Analysis'!O139),0,1),-1)</x:f>
        <x:v>0.0</x:v>
      </x:c>
    </x:row>
    <x:row r="1286" ht="18" customHeight="1">
      <x:c r="A1286" s="1407" t="str">
        <x:v>Sensitivity_Analysis</x:v>
      </x:c>
      <x:c r="B1286" s="1407" t="str">
        <x:v>P139</x:v>
      </x:c>
      <x:c r="C1286" s="1407" t="str">
        <x:v>F:=O139*L139</x:v>
      </x:c>
      <x:c r="D1286" s="1407">
        <x:f>IFERROR(IF(_xlfn.ISFORMULA('Sensitivity_Analysis'!P139),0,1),-1)</x:f>
        <x:v>0.0</x:v>
      </x:c>
    </x:row>
    <x:row r="1287" ht="18" customHeight="1">
      <x:c r="A1287" s="1407" t="str">
        <x:v>Sensitivity_Analysis</x:v>
      </x:c>
      <x:c r="B1287" s="1407" t="str">
        <x:v>S141</x:v>
      </x:c>
      <x:c r="C1287" s="1407" t="str">
        <x:v>F:=SUM(P133:P139)/$S$110</x:v>
      </x:c>
      <x:c r="D1287" s="1407">
        <x:f>IFERROR(IF(_xlfn.ISFORMULA('Sensitivity_Analysis'!S141),0,1),-1)</x:f>
        <x:v>0.0</x:v>
      </x:c>
    </x:row>
    <x:row r="1288" ht="18" customHeight="1">
      <x:c r="A1288" s="1407" t="str">
        <x:v>Sensitivity_Analysis</x:v>
      </x:c>
      <x:c r="B1288" s="1407" t="str">
        <x:v>S142</x:v>
      </x:c>
      <x:c r="C1288" s="1407" t="str">
        <x:v>F:=IF(S141&lt;=$S$111,"PASS","FAIL")</x:v>
      </x:c>
      <x:c r="D1288" s="1407">
        <x:f>IFERROR(IF(_xlfn.ISFORMULA('Sensitivity_Analysis'!S142),0,1),-1)</x:f>
        <x:v>0.0</x:v>
      </x:c>
    </x:row>
    <x:row r="1289" ht="18" customHeight="1">
      <x:c r="A1289" s="1407" t="str">
        <x:v>Sensitivity_Analysis</x:v>
      </x:c>
      <x:c r="B1289" s="1407" t="str">
        <x:v>K153</x:v>
      </x:c>
      <x:c r="C1289" s="1407" t="str">
        <x:v>F:=TRC!B15</x:v>
      </x:c>
      <x:c r="D1289" s="1407">
        <x:f>IFERROR(IF(_xlfn.ISFORMULA('Sensitivity_Analysis'!K153),0,1),-1)</x:f>
        <x:v>0.0</x:v>
      </x:c>
    </x:row>
    <x:row r="1290" ht="18" customHeight="1">
      <x:c r="A1290" s="1407" t="str">
        <x:v>Sensitivity_Analysis</x:v>
      </x:c>
      <x:c r="B1290" s="1407" t="str">
        <x:v>L153</x:v>
      </x:c>
      <x:c r="C1290" s="1407" t="str">
        <x:v>F:=TRC!C15</x:v>
      </x:c>
      <x:c r="D1290" s="1407">
        <x:f>IFERROR(IF(_xlfn.ISFORMULA('Sensitivity_Analysis'!L153),0,1),-1)</x:f>
        <x:v>0.0</x:v>
      </x:c>
    </x:row>
    <x:row r="1291" ht="18" customHeight="1">
      <x:c r="A1291" s="1407" t="str">
        <x:v>Sensitivity_Analysis</x:v>
      </x:c>
      <x:c r="B1291" s="1407" t="str">
        <x:v>M153</x:v>
      </x:c>
      <x:c r="C1291" s="1407" t="str">
        <x:v>F:=VLOOKUP(K153,$J$101:$O$107,6,FALSE())</x:v>
      </x:c>
      <x:c r="D1291" s="1407">
        <x:f>IFERROR(IF(_xlfn.ISFORMULA('Sensitivity_Analysis'!M153),0,1),-1)</x:f>
        <x:v>0.0</x:v>
      </x:c>
    </x:row>
    <x:row r="1292" ht="18" customHeight="1">
      <x:c r="A1292" s="1407" t="str">
        <x:v>Sensitivity_Analysis</x:v>
      </x:c>
      <x:c r="B1292" s="1407" t="str">
        <x:v>N153</x:v>
      </x:c>
      <x:c r="C1292" s="1407" t="str">
        <x:v>F:=M153</x:v>
      </x:c>
      <x:c r="D1292" s="1407">
        <x:f>IFERROR(IF(_xlfn.ISFORMULA('Sensitivity_Analysis'!N153),0,1),-1)</x:f>
        <x:v>0.0</x:v>
      </x:c>
    </x:row>
    <x:row r="1293" ht="18" customHeight="1">
      <x:c r="A1293" s="1407" t="str">
        <x:v>Sensitivity_Analysis</x:v>
      </x:c>
      <x:c r="B1293" s="1407" t="str">
        <x:v>O153</x:v>
      </x:c>
      <x:c r="C1293" s="1407" t="str">
        <x:v>F:=MIN(M153,$S$110)</x:v>
      </x:c>
      <x:c r="D1293" s="1407">
        <x:f>IFERROR(IF(_xlfn.ISFORMULA('Sensitivity_Analysis'!O153),0,1),-1)</x:f>
        <x:v>0.0</x:v>
      </x:c>
    </x:row>
    <x:row r="1294" ht="18" customHeight="1">
      <x:c r="A1294" s="1407" t="str">
        <x:v>Sensitivity_Analysis</x:v>
      </x:c>
      <x:c r="B1294" s="1407" t="str">
        <x:v>P153</x:v>
      </x:c>
      <x:c r="C1294" s="1407" t="str">
        <x:v>F:=O153*L153</x:v>
      </x:c>
      <x:c r="D1294" s="1407">
        <x:f>IFERROR(IF(_xlfn.ISFORMULA('Sensitivity_Analysis'!P153),0,1),-1)</x:f>
        <x:v>0.0</x:v>
      </x:c>
    </x:row>
    <x:row r="1295" ht="18" customHeight="1">
      <x:c r="A1295" s="1407" t="str">
        <x:v>Sensitivity_Analysis</x:v>
      </x:c>
      <x:c r="B1295" s="1407" t="str">
        <x:v>K154</x:v>
      </x:c>
      <x:c r="C1295" s="1407" t="str">
        <x:v>F:=TRC!B16</x:v>
      </x:c>
      <x:c r="D1295" s="1407">
        <x:f>IFERROR(IF(_xlfn.ISFORMULA('Sensitivity_Analysis'!K154),0,1),-1)</x:f>
        <x:v>0.0</x:v>
      </x:c>
    </x:row>
    <x:row r="1296" ht="18" customHeight="1">
      <x:c r="A1296" s="1407" t="str">
        <x:v>Sensitivity_Analysis</x:v>
      </x:c>
      <x:c r="B1296" s="1407" t="str">
        <x:v>L154</x:v>
      </x:c>
      <x:c r="C1296" s="1407" t="str">
        <x:v>F:=TRC!C16</x:v>
      </x:c>
      <x:c r="D1296" s="1407">
        <x:f>IFERROR(IF(_xlfn.ISFORMULA('Sensitivity_Analysis'!L154),0,1),-1)</x:f>
        <x:v>0.0</x:v>
      </x:c>
    </x:row>
    <x:row r="1297" ht="18" customHeight="1">
      <x:c r="A1297" s="1407" t="str">
        <x:v>Sensitivity_Analysis</x:v>
      </x:c>
      <x:c r="B1297" s="1407" t="str">
        <x:v>M154</x:v>
      </x:c>
      <x:c r="C1297" s="1407" t="str">
        <x:v>F:=VLOOKUP(K154,$J$101:$O$107,6,FALSE())</x:v>
      </x:c>
      <x:c r="D1297" s="1407">
        <x:f>IFERROR(IF(_xlfn.ISFORMULA('Sensitivity_Analysis'!M154),0,1),-1)</x:f>
        <x:v>0.0</x:v>
      </x:c>
    </x:row>
    <x:row r="1298" ht="18" customHeight="1">
      <x:c r="A1298" s="1407" t="str">
        <x:v>Sensitivity_Analysis</x:v>
      </x:c>
      <x:c r="B1298" s="1407" t="str">
        <x:v>N154</x:v>
      </x:c>
      <x:c r="C1298" s="1407" t="str">
        <x:v>F:=N153+M154</x:v>
      </x:c>
      <x:c r="D1298" s="1407">
        <x:f>IFERROR(IF(_xlfn.ISFORMULA('Sensitivity_Analysis'!N154),0,1),-1)</x:f>
        <x:v>0.0</x:v>
      </x:c>
    </x:row>
    <x:row r="1299" ht="18" customHeight="1">
      <x:c r="A1299" s="1407" t="str">
        <x:v>Sensitivity_Analysis</x:v>
      </x:c>
      <x:c r="B1299" s="1407" t="str">
        <x:v>O154</x:v>
      </x:c>
      <x:c r="C1299" s="1407" t="str">
        <x:v>F:=MAX(0,MIN(M154,$S$110-N153))</x:v>
      </x:c>
      <x:c r="D1299" s="1407">
        <x:f>IFERROR(IF(_xlfn.ISFORMULA('Sensitivity_Analysis'!O154),0,1),-1)</x:f>
        <x:v>0.0</x:v>
      </x:c>
    </x:row>
    <x:row r="1300" ht="18" customHeight="1">
      <x:c r="A1300" s="1407" t="str">
        <x:v>Sensitivity_Analysis</x:v>
      </x:c>
      <x:c r="B1300" s="1407" t="str">
        <x:v>P154</x:v>
      </x:c>
      <x:c r="C1300" s="1407" t="str">
        <x:v>F:=O154*L154</x:v>
      </x:c>
      <x:c r="D1300" s="1407">
        <x:f>IFERROR(IF(_xlfn.ISFORMULA('Sensitivity_Analysis'!P154),0,1),-1)</x:f>
        <x:v>0.0</x:v>
      </x:c>
    </x:row>
    <x:row r="1301" ht="18" customHeight="1">
      <x:c r="A1301" s="1407" t="str">
        <x:v>Sensitivity_Analysis</x:v>
      </x:c>
      <x:c r="B1301" s="1407" t="str">
        <x:v>K155</x:v>
      </x:c>
      <x:c r="C1301" s="1407" t="str">
        <x:v>F:=TRC!B17</x:v>
      </x:c>
      <x:c r="D1301" s="1407">
        <x:f>IFERROR(IF(_xlfn.ISFORMULA('Sensitivity_Analysis'!K155),0,1),-1)</x:f>
        <x:v>0.0</x:v>
      </x:c>
    </x:row>
    <x:row r="1302" ht="18" customHeight="1">
      <x:c r="A1302" s="1407" t="str">
        <x:v>Sensitivity_Analysis</x:v>
      </x:c>
      <x:c r="B1302" s="1407" t="str">
        <x:v>L155</x:v>
      </x:c>
      <x:c r="C1302" s="1407" t="str">
        <x:v>F:=TRC!C17</x:v>
      </x:c>
      <x:c r="D1302" s="1407">
        <x:f>IFERROR(IF(_xlfn.ISFORMULA('Sensitivity_Analysis'!L155),0,1),-1)</x:f>
        <x:v>0.0</x:v>
      </x:c>
    </x:row>
    <x:row r="1303" ht="18" customHeight="1">
      <x:c r="A1303" s="1407" t="str">
        <x:v>Sensitivity_Analysis</x:v>
      </x:c>
      <x:c r="B1303" s="1407" t="str">
        <x:v>M155</x:v>
      </x:c>
      <x:c r="C1303" s="1407" t="str">
        <x:v>F:=VLOOKUP(K155,$J$101:$O$107,6,FALSE())</x:v>
      </x:c>
      <x:c r="D1303" s="1407">
        <x:f>IFERROR(IF(_xlfn.ISFORMULA('Sensitivity_Analysis'!M155),0,1),-1)</x:f>
        <x:v>0.0</x:v>
      </x:c>
    </x:row>
    <x:row r="1304" ht="18" customHeight="1">
      <x:c r="A1304" s="1407" t="str">
        <x:v>Sensitivity_Analysis</x:v>
      </x:c>
      <x:c r="B1304" s="1407" t="str">
        <x:v>N155</x:v>
      </x:c>
      <x:c r="C1304" s="1407" t="str">
        <x:v>F:=N154+M155</x:v>
      </x:c>
      <x:c r="D1304" s="1407">
        <x:f>IFERROR(IF(_xlfn.ISFORMULA('Sensitivity_Analysis'!N155),0,1),-1)</x:f>
        <x:v>0.0</x:v>
      </x:c>
    </x:row>
    <x:row r="1305" ht="18" customHeight="1">
      <x:c r="A1305" s="1407" t="str">
        <x:v>Sensitivity_Analysis</x:v>
      </x:c>
      <x:c r="B1305" s="1407" t="str">
        <x:v>O155</x:v>
      </x:c>
      <x:c r="C1305" s="1407" t="str">
        <x:v>F:=MAX(0,MIN(M155,$S$110-N154))</x:v>
      </x:c>
      <x:c r="D1305" s="1407">
        <x:f>IFERROR(IF(_xlfn.ISFORMULA('Sensitivity_Analysis'!O155),0,1),-1)</x:f>
        <x:v>0.0</x:v>
      </x:c>
    </x:row>
    <x:row r="1306" ht="18" customHeight="1">
      <x:c r="A1306" s="1407" t="str">
        <x:v>Sensitivity_Analysis</x:v>
      </x:c>
      <x:c r="B1306" s="1407" t="str">
        <x:v>P155</x:v>
      </x:c>
      <x:c r="C1306" s="1407" t="str">
        <x:v>F:=O155*L155</x:v>
      </x:c>
      <x:c r="D1306" s="1407">
        <x:f>IFERROR(IF(_xlfn.ISFORMULA('Sensitivity_Analysis'!P155),0,1),-1)</x:f>
        <x:v>0.0</x:v>
      </x:c>
    </x:row>
    <x:row r="1307" ht="18" customHeight="1">
      <x:c r="A1307" s="1407" t="str">
        <x:v>Sensitivity_Analysis</x:v>
      </x:c>
      <x:c r="B1307" s="1407" t="str">
        <x:v>K156</x:v>
      </x:c>
      <x:c r="C1307" s="1407" t="str">
        <x:v>F:=TRC!B18</x:v>
      </x:c>
      <x:c r="D1307" s="1407">
        <x:f>IFERROR(IF(_xlfn.ISFORMULA('Sensitivity_Analysis'!K156),0,1),-1)</x:f>
        <x:v>0.0</x:v>
      </x:c>
    </x:row>
    <x:row r="1308" ht="18" customHeight="1">
      <x:c r="A1308" s="1407" t="str">
        <x:v>Sensitivity_Analysis</x:v>
      </x:c>
      <x:c r="B1308" s="1407" t="str">
        <x:v>L156</x:v>
      </x:c>
      <x:c r="C1308" s="1407" t="str">
        <x:v>F:=TRC!C18</x:v>
      </x:c>
      <x:c r="D1308" s="1407">
        <x:f>IFERROR(IF(_xlfn.ISFORMULA('Sensitivity_Analysis'!L156),0,1),-1)</x:f>
        <x:v>0.0</x:v>
      </x:c>
    </x:row>
    <x:row r="1309" ht="18" customHeight="1">
      <x:c r="A1309" s="1407" t="str">
        <x:v>Sensitivity_Analysis</x:v>
      </x:c>
      <x:c r="B1309" s="1407" t="str">
        <x:v>M156</x:v>
      </x:c>
      <x:c r="C1309" s="1407" t="str">
        <x:v>F:=VLOOKUP(K156,$J$101:$O$107,6,FALSE())</x:v>
      </x:c>
      <x:c r="D1309" s="1407">
        <x:f>IFERROR(IF(_xlfn.ISFORMULA('Sensitivity_Analysis'!M156),0,1),-1)</x:f>
        <x:v>0.0</x:v>
      </x:c>
    </x:row>
    <x:row r="1310" ht="18" customHeight="1">
      <x:c r="A1310" s="1407" t="str">
        <x:v>Sensitivity_Analysis</x:v>
      </x:c>
      <x:c r="B1310" s="1407" t="str">
        <x:v>N156</x:v>
      </x:c>
      <x:c r="C1310" s="1407" t="str">
        <x:v>F:=N155+M156</x:v>
      </x:c>
      <x:c r="D1310" s="1407">
        <x:f>IFERROR(IF(_xlfn.ISFORMULA('Sensitivity_Analysis'!N156),0,1),-1)</x:f>
        <x:v>0.0</x:v>
      </x:c>
    </x:row>
    <x:row r="1311" ht="18" customHeight="1">
      <x:c r="A1311" s="1407" t="str">
        <x:v>Sensitivity_Analysis</x:v>
      </x:c>
      <x:c r="B1311" s="1407" t="str">
        <x:v>O156</x:v>
      </x:c>
      <x:c r="C1311" s="1407" t="str">
        <x:v>F:=MAX(0,MIN(M156,$S$110-N155))</x:v>
      </x:c>
      <x:c r="D1311" s="1407">
        <x:f>IFERROR(IF(_xlfn.ISFORMULA('Sensitivity_Analysis'!O156),0,1),-1)</x:f>
        <x:v>0.0</x:v>
      </x:c>
    </x:row>
    <x:row r="1312" ht="18" customHeight="1">
      <x:c r="A1312" s="1407" t="str">
        <x:v>Sensitivity_Analysis</x:v>
      </x:c>
      <x:c r="B1312" s="1407" t="str">
        <x:v>P156</x:v>
      </x:c>
      <x:c r="C1312" s="1407" t="str">
        <x:v>F:=O156*L156</x:v>
      </x:c>
      <x:c r="D1312" s="1407">
        <x:f>IFERROR(IF(_xlfn.ISFORMULA('Sensitivity_Analysis'!P156),0,1),-1)</x:f>
        <x:v>0.0</x:v>
      </x:c>
    </x:row>
    <x:row r="1313" ht="18" customHeight="1">
      <x:c r="A1313" s="1407" t="str">
        <x:v>Sensitivity_Analysis</x:v>
      </x:c>
      <x:c r="B1313" s="1407" t="str">
        <x:v>K157</x:v>
      </x:c>
      <x:c r="C1313" s="1407" t="str">
        <x:v>F:=TRC!B19</x:v>
      </x:c>
      <x:c r="D1313" s="1407">
        <x:f>IFERROR(IF(_xlfn.ISFORMULA('Sensitivity_Analysis'!K157),0,1),-1)</x:f>
        <x:v>0.0</x:v>
      </x:c>
    </x:row>
    <x:row r="1314" ht="18" customHeight="1">
      <x:c r="A1314" s="1407" t="str">
        <x:v>Sensitivity_Analysis</x:v>
      </x:c>
      <x:c r="B1314" s="1407" t="str">
        <x:v>L157</x:v>
      </x:c>
      <x:c r="C1314" s="1407" t="str">
        <x:v>F:=TRC!C19</x:v>
      </x:c>
      <x:c r="D1314" s="1407">
        <x:f>IFERROR(IF(_xlfn.ISFORMULA('Sensitivity_Analysis'!L157),0,1),-1)</x:f>
        <x:v>0.0</x:v>
      </x:c>
    </x:row>
    <x:row r="1315" ht="18" customHeight="1">
      <x:c r="A1315" s="1407" t="str">
        <x:v>Sensitivity_Analysis</x:v>
      </x:c>
      <x:c r="B1315" s="1407" t="str">
        <x:v>M157</x:v>
      </x:c>
      <x:c r="C1315" s="1407" t="str">
        <x:v>F:=VLOOKUP(K157,$J$101:$O$107,6,FALSE())</x:v>
      </x:c>
      <x:c r="D1315" s="1407">
        <x:f>IFERROR(IF(_xlfn.ISFORMULA('Sensitivity_Analysis'!M157),0,1),-1)</x:f>
        <x:v>0.0</x:v>
      </x:c>
    </x:row>
    <x:row r="1316" ht="18" customHeight="1">
      <x:c r="A1316" s="1407" t="str">
        <x:v>Sensitivity_Analysis</x:v>
      </x:c>
      <x:c r="B1316" s="1407" t="str">
        <x:v>N157</x:v>
      </x:c>
      <x:c r="C1316" s="1407" t="str">
        <x:v>F:=N156+M157</x:v>
      </x:c>
      <x:c r="D1316" s="1407">
        <x:f>IFERROR(IF(_xlfn.ISFORMULA('Sensitivity_Analysis'!N157),0,1),-1)</x:f>
        <x:v>0.0</x:v>
      </x:c>
    </x:row>
    <x:row r="1317" ht="18" customHeight="1">
      <x:c r="A1317" s="1407" t="str">
        <x:v>Sensitivity_Analysis</x:v>
      </x:c>
      <x:c r="B1317" s="1407" t="str">
        <x:v>O157</x:v>
      </x:c>
      <x:c r="C1317" s="1407" t="str">
        <x:v>F:=MAX(0,MIN(M157,$S$110-N156))</x:v>
      </x:c>
      <x:c r="D1317" s="1407">
        <x:f>IFERROR(IF(_xlfn.ISFORMULA('Sensitivity_Analysis'!O157),0,1),-1)</x:f>
        <x:v>0.0</x:v>
      </x:c>
    </x:row>
    <x:row r="1318" ht="18" customHeight="1">
      <x:c r="A1318" s="1407" t="str">
        <x:v>Sensitivity_Analysis</x:v>
      </x:c>
      <x:c r="B1318" s="1407" t="str">
        <x:v>P157</x:v>
      </x:c>
      <x:c r="C1318" s="1407" t="str">
        <x:v>F:=O157*L157</x:v>
      </x:c>
      <x:c r="D1318" s="1407">
        <x:f>IFERROR(IF(_xlfn.ISFORMULA('Sensitivity_Analysis'!P157),0,1),-1)</x:f>
        <x:v>0.0</x:v>
      </x:c>
    </x:row>
    <x:row r="1319" ht="18" customHeight="1">
      <x:c r="A1319" s="1407" t="str">
        <x:v>Sensitivity_Analysis</x:v>
      </x:c>
      <x:c r="B1319" s="1407" t="str">
        <x:v>K158</x:v>
      </x:c>
      <x:c r="C1319" s="1407" t="str">
        <x:v>F:=TRC!B20</x:v>
      </x:c>
      <x:c r="D1319" s="1407">
        <x:f>IFERROR(IF(_xlfn.ISFORMULA('Sensitivity_Analysis'!K158),0,1),-1)</x:f>
        <x:v>0.0</x:v>
      </x:c>
    </x:row>
    <x:row r="1320" ht="18" customHeight="1">
      <x:c r="A1320" s="1407" t="str">
        <x:v>Sensitivity_Analysis</x:v>
      </x:c>
      <x:c r="B1320" s="1407" t="str">
        <x:v>L158</x:v>
      </x:c>
      <x:c r="C1320" s="1407" t="str">
        <x:v>F:=TRC!C20</x:v>
      </x:c>
      <x:c r="D1320" s="1407">
        <x:f>IFERROR(IF(_xlfn.ISFORMULA('Sensitivity_Analysis'!L158),0,1),-1)</x:f>
        <x:v>0.0</x:v>
      </x:c>
    </x:row>
    <x:row r="1321" ht="18" customHeight="1">
      <x:c r="A1321" s="1407" t="str">
        <x:v>Sensitivity_Analysis</x:v>
      </x:c>
      <x:c r="B1321" s="1407" t="str">
        <x:v>M158</x:v>
      </x:c>
      <x:c r="C1321" s="1407" t="str">
        <x:v>F:=VLOOKUP(K158,$J$101:$O$107,6,FALSE())</x:v>
      </x:c>
      <x:c r="D1321" s="1407">
        <x:f>IFERROR(IF(_xlfn.ISFORMULA('Sensitivity_Analysis'!M158),0,1),-1)</x:f>
        <x:v>0.0</x:v>
      </x:c>
    </x:row>
    <x:row r="1322" ht="18" customHeight="1">
      <x:c r="A1322" s="1407" t="str">
        <x:v>Sensitivity_Analysis</x:v>
      </x:c>
      <x:c r="B1322" s="1407" t="str">
        <x:v>N158</x:v>
      </x:c>
      <x:c r="C1322" s="1407" t="str">
        <x:v>F:=N157+M158</x:v>
      </x:c>
      <x:c r="D1322" s="1407">
        <x:f>IFERROR(IF(_xlfn.ISFORMULA('Sensitivity_Analysis'!N158),0,1),-1)</x:f>
        <x:v>0.0</x:v>
      </x:c>
    </x:row>
    <x:row r="1323" ht="18" customHeight="1">
      <x:c r="A1323" s="1407" t="str">
        <x:v>Sensitivity_Analysis</x:v>
      </x:c>
      <x:c r="B1323" s="1407" t="str">
        <x:v>O158</x:v>
      </x:c>
      <x:c r="C1323" s="1407" t="str">
        <x:v>F:=MAX(0,MIN(M158,$S$110-N157))</x:v>
      </x:c>
      <x:c r="D1323" s="1407">
        <x:f>IFERROR(IF(_xlfn.ISFORMULA('Sensitivity_Analysis'!O158),0,1),-1)</x:f>
        <x:v>0.0</x:v>
      </x:c>
    </x:row>
    <x:row r="1324" ht="18" customHeight="1">
      <x:c r="A1324" s="1407" t="str">
        <x:v>Sensitivity_Analysis</x:v>
      </x:c>
      <x:c r="B1324" s="1407" t="str">
        <x:v>P158</x:v>
      </x:c>
      <x:c r="C1324" s="1407" t="str">
        <x:v>F:=O158*L158</x:v>
      </x:c>
      <x:c r="D1324" s="1407">
        <x:f>IFERROR(IF(_xlfn.ISFORMULA('Sensitivity_Analysis'!P158),0,1),-1)</x:f>
        <x:v>0.0</x:v>
      </x:c>
    </x:row>
    <x:row r="1325" ht="18" customHeight="1">
      <x:c r="A1325" s="1407" t="str">
        <x:v>Sensitivity_Analysis</x:v>
      </x:c>
      <x:c r="B1325" s="1407" t="str">
        <x:v>K159</x:v>
      </x:c>
      <x:c r="C1325" s="1407" t="str">
        <x:v>F:=TRC!B21</x:v>
      </x:c>
      <x:c r="D1325" s="1407">
        <x:f>IFERROR(IF(_xlfn.ISFORMULA('Sensitivity_Analysis'!K159),0,1),-1)</x:f>
        <x:v>0.0</x:v>
      </x:c>
    </x:row>
    <x:row r="1326" ht="18" customHeight="1">
      <x:c r="A1326" s="1407" t="str">
        <x:v>Sensitivity_Analysis</x:v>
      </x:c>
      <x:c r="B1326" s="1407" t="str">
        <x:v>L159</x:v>
      </x:c>
      <x:c r="C1326" s="1407" t="str">
        <x:v>F:=TRC!C21</x:v>
      </x:c>
      <x:c r="D1326" s="1407">
        <x:f>IFERROR(IF(_xlfn.ISFORMULA('Sensitivity_Analysis'!L159),0,1),-1)</x:f>
        <x:v>0.0</x:v>
      </x:c>
    </x:row>
    <x:row r="1327" ht="18" customHeight="1">
      <x:c r="A1327" s="1407" t="str">
        <x:v>Sensitivity_Analysis</x:v>
      </x:c>
      <x:c r="B1327" s="1407" t="str">
        <x:v>M159</x:v>
      </x:c>
      <x:c r="C1327" s="1407" t="str">
        <x:v>F:=VLOOKUP(K159,$J$101:$O$107,6,FALSE())</x:v>
      </x:c>
      <x:c r="D1327" s="1407">
        <x:f>IFERROR(IF(_xlfn.ISFORMULA('Sensitivity_Analysis'!M159),0,1),-1)</x:f>
        <x:v>0.0</x:v>
      </x:c>
    </x:row>
    <x:row r="1328" ht="18" customHeight="1">
      <x:c r="A1328" s="1407" t="str">
        <x:v>Sensitivity_Analysis</x:v>
      </x:c>
      <x:c r="B1328" s="1407" t="str">
        <x:v>N159</x:v>
      </x:c>
      <x:c r="C1328" s="1407" t="str">
        <x:v>F:=N158+M159</x:v>
      </x:c>
      <x:c r="D1328" s="1407">
        <x:f>IFERROR(IF(_xlfn.ISFORMULA('Sensitivity_Analysis'!N159),0,1),-1)</x:f>
        <x:v>0.0</x:v>
      </x:c>
    </x:row>
    <x:row r="1329" ht="18" customHeight="1">
      <x:c r="A1329" s="1407" t="str">
        <x:v>Sensitivity_Analysis</x:v>
      </x:c>
      <x:c r="B1329" s="1407" t="str">
        <x:v>O159</x:v>
      </x:c>
      <x:c r="C1329" s="1407" t="str">
        <x:v>F:=MAX(0,MIN(M159,$S$110-N158))</x:v>
      </x:c>
      <x:c r="D1329" s="1407">
        <x:f>IFERROR(IF(_xlfn.ISFORMULA('Sensitivity_Analysis'!O159),0,1),-1)</x:f>
        <x:v>0.0</x:v>
      </x:c>
    </x:row>
    <x:row r="1330" ht="18" customHeight="1">
      <x:c r="A1330" s="1407" t="str">
        <x:v>Sensitivity_Analysis</x:v>
      </x:c>
      <x:c r="B1330" s="1407" t="str">
        <x:v>P159</x:v>
      </x:c>
      <x:c r="C1330" s="1407" t="str">
        <x:v>F:=O159*L159</x:v>
      </x:c>
      <x:c r="D1330" s="1407">
        <x:f>IFERROR(IF(_xlfn.ISFORMULA('Sensitivity_Analysis'!P159),0,1),-1)</x:f>
        <x:v>0.0</x:v>
      </x:c>
    </x:row>
    <x:row r="1331" ht="18" customHeight="1">
      <x:c r="A1331" s="1407" t="str">
        <x:v>Sensitivity_Analysis</x:v>
      </x:c>
      <x:c r="B1331" s="1407" t="str">
        <x:v>S161</x:v>
      </x:c>
      <x:c r="C1331" s="1407" t="str">
        <x:v>F:=SUM(P153:P159)/$S$110</x:v>
      </x:c>
      <x:c r="D1331" s="1407">
        <x:f>IFERROR(IF(_xlfn.ISFORMULA('Sensitivity_Analysis'!S161),0,1),-1)</x:f>
        <x:v>0.0</x:v>
      </x:c>
    </x:row>
    <x:row r="1332" ht="18" customHeight="1">
      <x:c r="A1332" s="1407" t="str">
        <x:v>Sensitivity_Analysis</x:v>
      </x:c>
      <x:c r="B1332" s="1407" t="str">
        <x:v>S162</x:v>
      </x:c>
      <x:c r="C1332" s="1407" t="str">
        <x:v>F:=IF(S161&lt;=$S$111,"PASS","FAIL")</x:v>
      </x:c>
      <x:c r="D1332" s="1407">
        <x:f>IFERROR(IF(_xlfn.ISFORMULA('Sensitivity_Analysis'!S162),0,1),-1)</x:f>
        <x:v>0.0</x:v>
      </x:c>
    </x:row>
    <x:row r="1333" ht="18" customHeight="1">
      <x:c r="A1333" s="1407" t="str">
        <x:v>Sensitivity_Analysis</x:v>
      </x:c>
      <x:c r="B1333" s="1407" t="str">
        <x:v>K166</x:v>
      </x:c>
      <x:c r="C1333" s="1407" t="str">
        <x:v>F:=TRC!B31</x:v>
      </x:c>
      <x:c r="D1333" s="1407">
        <x:f>IFERROR(IF(_xlfn.ISFORMULA('Sensitivity_Analysis'!K166),0,1),-1)</x:f>
        <x:v>0.0</x:v>
      </x:c>
    </x:row>
    <x:row r="1334" ht="18" customHeight="1">
      <x:c r="A1334" s="1407" t="str">
        <x:v>Sensitivity_Analysis</x:v>
      </x:c>
      <x:c r="B1334" s="1407" t="str">
        <x:v>L166</x:v>
      </x:c>
      <x:c r="C1334" s="1407" t="str">
        <x:v>F:=TRC!C31</x:v>
      </x:c>
      <x:c r="D1334" s="1407">
        <x:f>IFERROR(IF(_xlfn.ISFORMULA('Sensitivity_Analysis'!L166),0,1),-1)</x:f>
        <x:v>0.0</x:v>
      </x:c>
    </x:row>
    <x:row r="1335" ht="18" customHeight="1">
      <x:c r="A1335" s="1407" t="str">
        <x:v>Sensitivity_Analysis</x:v>
      </x:c>
      <x:c r="B1335" s="1407" t="str">
        <x:v>M166</x:v>
      </x:c>
      <x:c r="C1335" s="1407" t="str">
        <x:v>F:=VLOOKUP(K166,$J$101:$O$107,6,FALSE())</x:v>
      </x:c>
      <x:c r="D1335" s="1407">
        <x:f>IFERROR(IF(_xlfn.ISFORMULA('Sensitivity_Analysis'!M166),0,1),-1)</x:f>
        <x:v>0.0</x:v>
      </x:c>
    </x:row>
    <x:row r="1336" ht="18" customHeight="1">
      <x:c r="A1336" s="1407" t="str">
        <x:v>Sensitivity_Analysis</x:v>
      </x:c>
      <x:c r="B1336" s="1407" t="str">
        <x:v>N166</x:v>
      </x:c>
      <x:c r="C1336" s="1407" t="str">
        <x:v>F:=M166</x:v>
      </x:c>
      <x:c r="D1336" s="1407">
        <x:f>IFERROR(IF(_xlfn.ISFORMULA('Sensitivity_Analysis'!N166),0,1),-1)</x:f>
        <x:v>0.0</x:v>
      </x:c>
    </x:row>
    <x:row r="1337" ht="18" customHeight="1">
      <x:c r="A1337" s="1407" t="str">
        <x:v>Sensitivity_Analysis</x:v>
      </x:c>
      <x:c r="B1337" s="1407" t="str">
        <x:v>O166</x:v>
      </x:c>
      <x:c r="C1337" s="1407" t="str">
        <x:v>F:=MIN(M166,$S$110)</x:v>
      </x:c>
      <x:c r="D1337" s="1407">
        <x:f>IFERROR(IF(_xlfn.ISFORMULA('Sensitivity_Analysis'!O166),0,1),-1)</x:f>
        <x:v>0.0</x:v>
      </x:c>
    </x:row>
    <x:row r="1338" ht="18" customHeight="1">
      <x:c r="A1338" s="1407" t="str">
        <x:v>Sensitivity_Analysis</x:v>
      </x:c>
      <x:c r="B1338" s="1407" t="str">
        <x:v>P166</x:v>
      </x:c>
      <x:c r="C1338" s="1407" t="str">
        <x:v>F:=O166*L166</x:v>
      </x:c>
      <x:c r="D1338" s="1407">
        <x:f>IFERROR(IF(_xlfn.ISFORMULA('Sensitivity_Analysis'!P166),0,1),-1)</x:f>
        <x:v>0.0</x:v>
      </x:c>
    </x:row>
    <x:row r="1339" ht="18" customHeight="1">
      <x:c r="A1339" s="1407" t="str">
        <x:v>Sensitivity_Analysis</x:v>
      </x:c>
      <x:c r="B1339" s="1407" t="str">
        <x:v>K167</x:v>
      </x:c>
      <x:c r="C1339" s="1407" t="str">
        <x:v>F:=TRC!B32</x:v>
      </x:c>
      <x:c r="D1339" s="1407">
        <x:f>IFERROR(IF(_xlfn.ISFORMULA('Sensitivity_Analysis'!K167),0,1),-1)</x:f>
        <x:v>0.0</x:v>
      </x:c>
    </x:row>
    <x:row r="1340" ht="18" customHeight="1">
      <x:c r="A1340" s="1407" t="str">
        <x:v>Sensitivity_Analysis</x:v>
      </x:c>
      <x:c r="B1340" s="1407" t="str">
        <x:v>L167</x:v>
      </x:c>
      <x:c r="C1340" s="1407" t="str">
        <x:v>F:=TRC!C32</x:v>
      </x:c>
      <x:c r="D1340" s="1407">
        <x:f>IFERROR(IF(_xlfn.ISFORMULA('Sensitivity_Analysis'!L167),0,1),-1)</x:f>
        <x:v>0.0</x:v>
      </x:c>
    </x:row>
    <x:row r="1341" ht="18" customHeight="1">
      <x:c r="A1341" s="1407" t="str">
        <x:v>Sensitivity_Analysis</x:v>
      </x:c>
      <x:c r="B1341" s="1407" t="str">
        <x:v>M167</x:v>
      </x:c>
      <x:c r="C1341" s="1407" t="str">
        <x:v>F:=VLOOKUP(K167,$J$101:$O$107,6,FALSE())</x:v>
      </x:c>
      <x:c r="D1341" s="1407">
        <x:f>IFERROR(IF(_xlfn.ISFORMULA('Sensitivity_Analysis'!M167),0,1),-1)</x:f>
        <x:v>0.0</x:v>
      </x:c>
    </x:row>
    <x:row r="1342" ht="18" customHeight="1">
      <x:c r="A1342" s="1407" t="str">
        <x:v>Sensitivity_Analysis</x:v>
      </x:c>
      <x:c r="B1342" s="1407" t="str">
        <x:v>N167</x:v>
      </x:c>
      <x:c r="C1342" s="1407" t="str">
        <x:v>F:=N166+M167</x:v>
      </x:c>
      <x:c r="D1342" s="1407">
        <x:f>IFERROR(IF(_xlfn.ISFORMULA('Sensitivity_Analysis'!N167),0,1),-1)</x:f>
        <x:v>0.0</x:v>
      </x:c>
    </x:row>
    <x:row r="1343" ht="18" customHeight="1">
      <x:c r="A1343" s="1407" t="str">
        <x:v>Sensitivity_Analysis</x:v>
      </x:c>
      <x:c r="B1343" s="1407" t="str">
        <x:v>O167</x:v>
      </x:c>
      <x:c r="C1343" s="1407" t="str">
        <x:v>F:=MAX(0,MIN(M167,$S$110-N166))</x:v>
      </x:c>
      <x:c r="D1343" s="1407">
        <x:f>IFERROR(IF(_xlfn.ISFORMULA('Sensitivity_Analysis'!O167),0,1),-1)</x:f>
        <x:v>0.0</x:v>
      </x:c>
    </x:row>
    <x:row r="1344" ht="18" customHeight="1">
      <x:c r="A1344" s="1407" t="str">
        <x:v>Sensitivity_Analysis</x:v>
      </x:c>
      <x:c r="B1344" s="1407" t="str">
        <x:v>P167</x:v>
      </x:c>
      <x:c r="C1344" s="1407" t="str">
        <x:v>F:=O167*L167</x:v>
      </x:c>
      <x:c r="D1344" s="1407">
        <x:f>IFERROR(IF(_xlfn.ISFORMULA('Sensitivity_Analysis'!P167),0,1),-1)</x:f>
        <x:v>0.0</x:v>
      </x:c>
    </x:row>
    <x:row r="1345" ht="18" customHeight="1">
      <x:c r="A1345" s="1407" t="str">
        <x:v>Sensitivity_Analysis</x:v>
      </x:c>
      <x:c r="B1345" s="1407" t="str">
        <x:v>K168</x:v>
      </x:c>
      <x:c r="C1345" s="1407" t="str">
        <x:v>F:=TRC!B33</x:v>
      </x:c>
      <x:c r="D1345" s="1407">
        <x:f>IFERROR(IF(_xlfn.ISFORMULA('Sensitivity_Analysis'!K168),0,1),-1)</x:f>
        <x:v>0.0</x:v>
      </x:c>
    </x:row>
    <x:row r="1346" ht="18" customHeight="1">
      <x:c r="A1346" s="1407" t="str">
        <x:v>Sensitivity_Analysis</x:v>
      </x:c>
      <x:c r="B1346" s="1407" t="str">
        <x:v>L168</x:v>
      </x:c>
      <x:c r="C1346" s="1407" t="str">
        <x:v>F:=TRC!C33</x:v>
      </x:c>
      <x:c r="D1346" s="1407">
        <x:f>IFERROR(IF(_xlfn.ISFORMULA('Sensitivity_Analysis'!L168),0,1),-1)</x:f>
        <x:v>0.0</x:v>
      </x:c>
    </x:row>
    <x:row r="1347" ht="18" customHeight="1">
      <x:c r="A1347" s="1407" t="str">
        <x:v>Sensitivity_Analysis</x:v>
      </x:c>
      <x:c r="B1347" s="1407" t="str">
        <x:v>M168</x:v>
      </x:c>
      <x:c r="C1347" s="1407" t="str">
        <x:v>F:=VLOOKUP(K168,$J$101:$O$107,6,FALSE())</x:v>
      </x:c>
      <x:c r="D1347" s="1407">
        <x:f>IFERROR(IF(_xlfn.ISFORMULA('Sensitivity_Analysis'!M168),0,1),-1)</x:f>
        <x:v>0.0</x:v>
      </x:c>
    </x:row>
    <x:row r="1348" ht="18" customHeight="1">
      <x:c r="A1348" s="1407" t="str">
        <x:v>Sensitivity_Analysis</x:v>
      </x:c>
      <x:c r="B1348" s="1407" t="str">
        <x:v>N168</x:v>
      </x:c>
      <x:c r="C1348" s="1407" t="str">
        <x:v>F:=N167+M168</x:v>
      </x:c>
      <x:c r="D1348" s="1407">
        <x:f>IFERROR(IF(_xlfn.ISFORMULA('Sensitivity_Analysis'!N168),0,1),-1)</x:f>
        <x:v>0.0</x:v>
      </x:c>
    </x:row>
    <x:row r="1349" ht="18" customHeight="1">
      <x:c r="A1349" s="1407" t="str">
        <x:v>Sensitivity_Analysis</x:v>
      </x:c>
      <x:c r="B1349" s="1407" t="str">
        <x:v>O168</x:v>
      </x:c>
      <x:c r="C1349" s="1407" t="str">
        <x:v>F:=MAX(0,MIN(M168,$S$110-N167))</x:v>
      </x:c>
      <x:c r="D1349" s="1407">
        <x:f>IFERROR(IF(_xlfn.ISFORMULA('Sensitivity_Analysis'!O168),0,1),-1)</x:f>
        <x:v>0.0</x:v>
      </x:c>
    </x:row>
    <x:row r="1350" ht="18" customHeight="1">
      <x:c r="A1350" s="1407" t="str">
        <x:v>Sensitivity_Analysis</x:v>
      </x:c>
      <x:c r="B1350" s="1407" t="str">
        <x:v>P168</x:v>
      </x:c>
      <x:c r="C1350" s="1407" t="str">
        <x:v>F:=O168*L168</x:v>
      </x:c>
      <x:c r="D1350" s="1407">
        <x:f>IFERROR(IF(_xlfn.ISFORMULA('Sensitivity_Analysis'!P168),0,1),-1)</x:f>
        <x:v>0.0</x:v>
      </x:c>
    </x:row>
    <x:row r="1351" ht="18" customHeight="1">
      <x:c r="A1351" s="1407" t="str">
        <x:v>Sensitivity_Analysis</x:v>
      </x:c>
      <x:c r="B1351" s="1407" t="str">
        <x:v>K169</x:v>
      </x:c>
      <x:c r="C1351" s="1407" t="str">
        <x:v>F:=TRC!B34</x:v>
      </x:c>
      <x:c r="D1351" s="1407">
        <x:f>IFERROR(IF(_xlfn.ISFORMULA('Sensitivity_Analysis'!K169),0,1),-1)</x:f>
        <x:v>0.0</x:v>
      </x:c>
    </x:row>
    <x:row r="1352" ht="18" customHeight="1">
      <x:c r="A1352" s="1407" t="str">
        <x:v>Sensitivity_Analysis</x:v>
      </x:c>
      <x:c r="B1352" s="1407" t="str">
        <x:v>L169</x:v>
      </x:c>
      <x:c r="C1352" s="1407" t="str">
        <x:v>F:=TRC!C34</x:v>
      </x:c>
      <x:c r="D1352" s="1407">
        <x:f>IFERROR(IF(_xlfn.ISFORMULA('Sensitivity_Analysis'!L169),0,1),-1)</x:f>
        <x:v>0.0</x:v>
      </x:c>
    </x:row>
    <x:row r="1353" ht="18" customHeight="1">
      <x:c r="A1353" s="1407" t="str">
        <x:v>Sensitivity_Analysis</x:v>
      </x:c>
      <x:c r="B1353" s="1407" t="str">
        <x:v>M169</x:v>
      </x:c>
      <x:c r="C1353" s="1407" t="str">
        <x:v>F:=VLOOKUP(K169,$J$101:$O$107,6,FALSE())</x:v>
      </x:c>
      <x:c r="D1353" s="1407">
        <x:f>IFERROR(IF(_xlfn.ISFORMULA('Sensitivity_Analysis'!M169),0,1),-1)</x:f>
        <x:v>0.0</x:v>
      </x:c>
    </x:row>
    <x:row r="1354" ht="18" customHeight="1">
      <x:c r="A1354" s="1407" t="str">
        <x:v>Sensitivity_Analysis</x:v>
      </x:c>
      <x:c r="B1354" s="1407" t="str">
        <x:v>N169</x:v>
      </x:c>
      <x:c r="C1354" s="1407" t="str">
        <x:v>F:=N168+M169</x:v>
      </x:c>
      <x:c r="D1354" s="1407">
        <x:f>IFERROR(IF(_xlfn.ISFORMULA('Sensitivity_Analysis'!N169),0,1),-1)</x:f>
        <x:v>0.0</x:v>
      </x:c>
    </x:row>
    <x:row r="1355" ht="18" customHeight="1">
      <x:c r="A1355" s="1407" t="str">
        <x:v>Sensitivity_Analysis</x:v>
      </x:c>
      <x:c r="B1355" s="1407" t="str">
        <x:v>O169</x:v>
      </x:c>
      <x:c r="C1355" s="1407" t="str">
        <x:v>F:=MAX(0,MIN(M169,$S$110-N168))</x:v>
      </x:c>
      <x:c r="D1355" s="1407">
        <x:f>IFERROR(IF(_xlfn.ISFORMULA('Sensitivity_Analysis'!O169),0,1),-1)</x:f>
        <x:v>0.0</x:v>
      </x:c>
    </x:row>
    <x:row r="1356" ht="18" customHeight="1">
      <x:c r="A1356" s="1407" t="str">
        <x:v>Sensitivity_Analysis</x:v>
      </x:c>
      <x:c r="B1356" s="1407" t="str">
        <x:v>P169</x:v>
      </x:c>
      <x:c r="C1356" s="1407" t="str">
        <x:v>F:=O169*L169</x:v>
      </x:c>
      <x:c r="D1356" s="1407">
        <x:f>IFERROR(IF(_xlfn.ISFORMULA('Sensitivity_Analysis'!P169),0,1),-1)</x:f>
        <x:v>0.0</x:v>
      </x:c>
    </x:row>
    <x:row r="1357" ht="18" customHeight="1">
      <x:c r="A1357" s="1407" t="str">
        <x:v>Sensitivity_Analysis</x:v>
      </x:c>
      <x:c r="B1357" s="1407" t="str">
        <x:v>K170</x:v>
      </x:c>
      <x:c r="C1357" s="1407" t="str">
        <x:v>F:=TRC!B35</x:v>
      </x:c>
      <x:c r="D1357" s="1407">
        <x:f>IFERROR(IF(_xlfn.ISFORMULA('Sensitivity_Analysis'!K170),0,1),-1)</x:f>
        <x:v>0.0</x:v>
      </x:c>
    </x:row>
    <x:row r="1358" ht="18" customHeight="1">
      <x:c r="A1358" s="1407" t="str">
        <x:v>Sensitivity_Analysis</x:v>
      </x:c>
      <x:c r="B1358" s="1407" t="str">
        <x:v>L170</x:v>
      </x:c>
      <x:c r="C1358" s="1407" t="str">
        <x:v>F:=TRC!C35</x:v>
      </x:c>
      <x:c r="D1358" s="1407">
        <x:f>IFERROR(IF(_xlfn.ISFORMULA('Sensitivity_Analysis'!L170),0,1),-1)</x:f>
        <x:v>0.0</x:v>
      </x:c>
    </x:row>
    <x:row r="1359" ht="18" customHeight="1">
      <x:c r="A1359" s="1407" t="str">
        <x:v>Sensitivity_Analysis</x:v>
      </x:c>
      <x:c r="B1359" s="1407" t="str">
        <x:v>M170</x:v>
      </x:c>
      <x:c r="C1359" s="1407" t="str">
        <x:v>F:=VLOOKUP(K170,$J$101:$O$107,6,FALSE())</x:v>
      </x:c>
      <x:c r="D1359" s="1407">
        <x:f>IFERROR(IF(_xlfn.ISFORMULA('Sensitivity_Analysis'!M170),0,1),-1)</x:f>
        <x:v>0.0</x:v>
      </x:c>
    </x:row>
    <x:row r="1360" ht="18" customHeight="1">
      <x:c r="A1360" s="1407" t="str">
        <x:v>Sensitivity_Analysis</x:v>
      </x:c>
      <x:c r="B1360" s="1407" t="str">
        <x:v>N170</x:v>
      </x:c>
      <x:c r="C1360" s="1407" t="str">
        <x:v>F:=N169+M170</x:v>
      </x:c>
      <x:c r="D1360" s="1407">
        <x:f>IFERROR(IF(_xlfn.ISFORMULA('Sensitivity_Analysis'!N170),0,1),-1)</x:f>
        <x:v>0.0</x:v>
      </x:c>
    </x:row>
    <x:row r="1361" ht="18" customHeight="1">
      <x:c r="A1361" s="1407" t="str">
        <x:v>Sensitivity_Analysis</x:v>
      </x:c>
      <x:c r="B1361" s="1407" t="str">
        <x:v>O170</x:v>
      </x:c>
      <x:c r="C1361" s="1407" t="str">
        <x:v>F:=MAX(0,MIN(M170,$S$110-N169))</x:v>
      </x:c>
      <x:c r="D1361" s="1407">
        <x:f>IFERROR(IF(_xlfn.ISFORMULA('Sensitivity_Analysis'!O170),0,1),-1)</x:f>
        <x:v>0.0</x:v>
      </x:c>
    </x:row>
    <x:row r="1362" ht="18" customHeight="1">
      <x:c r="A1362" s="1407" t="str">
        <x:v>Sensitivity_Analysis</x:v>
      </x:c>
      <x:c r="B1362" s="1407" t="str">
        <x:v>P170</x:v>
      </x:c>
      <x:c r="C1362" s="1407" t="str">
        <x:v>F:=O170*L170</x:v>
      </x:c>
      <x:c r="D1362" s="1407">
        <x:f>IFERROR(IF(_xlfn.ISFORMULA('Sensitivity_Analysis'!P170),0,1),-1)</x:f>
        <x:v>0.0</x:v>
      </x:c>
    </x:row>
    <x:row r="1363" ht="18" customHeight="1">
      <x:c r="A1363" s="1407" t="str">
        <x:v>Sensitivity_Analysis</x:v>
      </x:c>
      <x:c r="B1363" s="1407" t="str">
        <x:v>K171</x:v>
      </x:c>
      <x:c r="C1363" s="1407" t="str">
        <x:v>F:=TRC!B36</x:v>
      </x:c>
      <x:c r="D1363" s="1407">
        <x:f>IFERROR(IF(_xlfn.ISFORMULA('Sensitivity_Analysis'!K171),0,1),-1)</x:f>
        <x:v>0.0</x:v>
      </x:c>
    </x:row>
    <x:row r="1364" ht="18" customHeight="1">
      <x:c r="A1364" s="1407" t="str">
        <x:v>Sensitivity_Analysis</x:v>
      </x:c>
      <x:c r="B1364" s="1407" t="str">
        <x:v>L171</x:v>
      </x:c>
      <x:c r="C1364" s="1407" t="str">
        <x:v>F:=TRC!C36</x:v>
      </x:c>
      <x:c r="D1364" s="1407">
        <x:f>IFERROR(IF(_xlfn.ISFORMULA('Sensitivity_Analysis'!L171),0,1),-1)</x:f>
        <x:v>0.0</x:v>
      </x:c>
    </x:row>
    <x:row r="1365" ht="18" customHeight="1">
      <x:c r="A1365" s="1407" t="str">
        <x:v>Sensitivity_Analysis</x:v>
      </x:c>
      <x:c r="B1365" s="1407" t="str">
        <x:v>M171</x:v>
      </x:c>
      <x:c r="C1365" s="1407" t="str">
        <x:v>F:=VLOOKUP(K171,$J$101:$O$107,6,FALSE())</x:v>
      </x:c>
      <x:c r="D1365" s="1407">
        <x:f>IFERROR(IF(_xlfn.ISFORMULA('Sensitivity_Analysis'!M171),0,1),-1)</x:f>
        <x:v>0.0</x:v>
      </x:c>
    </x:row>
    <x:row r="1366" ht="18" customHeight="1">
      <x:c r="A1366" s="1407" t="str">
        <x:v>Sensitivity_Analysis</x:v>
      </x:c>
      <x:c r="B1366" s="1407" t="str">
        <x:v>N171</x:v>
      </x:c>
      <x:c r="C1366" s="1407" t="str">
        <x:v>F:=N170+M171</x:v>
      </x:c>
      <x:c r="D1366" s="1407">
        <x:f>IFERROR(IF(_xlfn.ISFORMULA('Sensitivity_Analysis'!N171),0,1),-1)</x:f>
        <x:v>0.0</x:v>
      </x:c>
    </x:row>
    <x:row r="1367" ht="18" customHeight="1">
      <x:c r="A1367" s="1407" t="str">
        <x:v>Sensitivity_Analysis</x:v>
      </x:c>
      <x:c r="B1367" s="1407" t="str">
        <x:v>O171</x:v>
      </x:c>
      <x:c r="C1367" s="1407" t="str">
        <x:v>F:=MAX(0,MIN(M171,$S$110-N170))</x:v>
      </x:c>
      <x:c r="D1367" s="1407">
        <x:f>IFERROR(IF(_xlfn.ISFORMULA('Sensitivity_Analysis'!O171),0,1),-1)</x:f>
        <x:v>0.0</x:v>
      </x:c>
    </x:row>
    <x:row r="1368" ht="18" customHeight="1">
      <x:c r="A1368" s="1407" t="str">
        <x:v>Sensitivity_Analysis</x:v>
      </x:c>
      <x:c r="B1368" s="1407" t="str">
        <x:v>P171</x:v>
      </x:c>
      <x:c r="C1368" s="1407" t="str">
        <x:v>F:=O171*L171</x:v>
      </x:c>
      <x:c r="D1368" s="1407">
        <x:f>IFERROR(IF(_xlfn.ISFORMULA('Sensitivity_Analysis'!P171),0,1),-1)</x:f>
        <x:v>0.0</x:v>
      </x:c>
    </x:row>
    <x:row r="1369" ht="18" customHeight="1">
      <x:c r="A1369" s="1407" t="str">
        <x:v>Sensitivity_Analysis</x:v>
      </x:c>
      <x:c r="B1369" s="1407" t="str">
        <x:v>K172</x:v>
      </x:c>
      <x:c r="C1369" s="1407" t="str">
        <x:v>F:=TRC!B37</x:v>
      </x:c>
      <x:c r="D1369" s="1407">
        <x:f>IFERROR(IF(_xlfn.ISFORMULA('Sensitivity_Analysis'!K172),0,1),-1)</x:f>
        <x:v>0.0</x:v>
      </x:c>
    </x:row>
    <x:row r="1370" ht="18" customHeight="1">
      <x:c r="A1370" s="1407" t="str">
        <x:v>Sensitivity_Analysis</x:v>
      </x:c>
      <x:c r="B1370" s="1407" t="str">
        <x:v>L172</x:v>
      </x:c>
      <x:c r="C1370" s="1407" t="str">
        <x:v>F:=TRC!C37</x:v>
      </x:c>
      <x:c r="D1370" s="1407">
        <x:f>IFERROR(IF(_xlfn.ISFORMULA('Sensitivity_Analysis'!L172),0,1),-1)</x:f>
        <x:v>0.0</x:v>
      </x:c>
    </x:row>
    <x:row r="1371" ht="18" customHeight="1">
      <x:c r="A1371" s="1407" t="str">
        <x:v>Sensitivity_Analysis</x:v>
      </x:c>
      <x:c r="B1371" s="1407" t="str">
        <x:v>M172</x:v>
      </x:c>
      <x:c r="C1371" s="1407" t="str">
        <x:v>F:=VLOOKUP(K172,$J$101:$O$107,6,FALSE())</x:v>
      </x:c>
      <x:c r="D1371" s="1407">
        <x:f>IFERROR(IF(_xlfn.ISFORMULA('Sensitivity_Analysis'!M172),0,1),-1)</x:f>
        <x:v>0.0</x:v>
      </x:c>
    </x:row>
    <x:row r="1372" ht="18" customHeight="1">
      <x:c r="A1372" s="1407" t="str">
        <x:v>Sensitivity_Analysis</x:v>
      </x:c>
      <x:c r="B1372" s="1407" t="str">
        <x:v>N172</x:v>
      </x:c>
      <x:c r="C1372" s="1407" t="str">
        <x:v>F:=N171+M172</x:v>
      </x:c>
      <x:c r="D1372" s="1407">
        <x:f>IFERROR(IF(_xlfn.ISFORMULA('Sensitivity_Analysis'!N172),0,1),-1)</x:f>
        <x:v>0.0</x:v>
      </x:c>
    </x:row>
    <x:row r="1373" ht="18" customHeight="1">
      <x:c r="A1373" s="1407" t="str">
        <x:v>Sensitivity_Analysis</x:v>
      </x:c>
      <x:c r="B1373" s="1407" t="str">
        <x:v>O172</x:v>
      </x:c>
      <x:c r="C1373" s="1407" t="str">
        <x:v>F:=MAX(0,MIN(M172,$S$110-N171))</x:v>
      </x:c>
      <x:c r="D1373" s="1407">
        <x:f>IFERROR(IF(_xlfn.ISFORMULA('Sensitivity_Analysis'!O172),0,1),-1)</x:f>
        <x:v>0.0</x:v>
      </x:c>
    </x:row>
    <x:row r="1374" ht="18" customHeight="1">
      <x:c r="A1374" s="1407" t="str">
        <x:v>Sensitivity_Analysis</x:v>
      </x:c>
      <x:c r="B1374" s="1407" t="str">
        <x:v>P172</x:v>
      </x:c>
      <x:c r="C1374" s="1407" t="str">
        <x:v>F:=O172*L172</x:v>
      </x:c>
      <x:c r="D1374" s="1407">
        <x:f>IFERROR(IF(_xlfn.ISFORMULA('Sensitivity_Analysis'!P172),0,1),-1)</x:f>
        <x:v>0.0</x:v>
      </x:c>
    </x:row>
    <x:row r="1375" ht="18" customHeight="1">
      <x:c r="A1375" s="1407" t="str">
        <x:v>Sensitivity_Analysis</x:v>
      </x:c>
      <x:c r="B1375" s="1407" t="str">
        <x:v>S174</x:v>
      </x:c>
      <x:c r="C1375" s="1407" t="str">
        <x:v>F:=SUM(P166:P172)/$S$110</x:v>
      </x:c>
      <x:c r="D1375" s="1407">
        <x:f>IFERROR(IF(_xlfn.ISFORMULA('Sensitivity_Analysis'!S174),0,1),-1)</x:f>
        <x:v>0.0</x:v>
      </x:c>
    </x:row>
    <x:row r="1376" ht="18" customHeight="1">
      <x:c r="A1376" s="1407" t="str">
        <x:v>Sensitivity_Analysis</x:v>
      </x:c>
      <x:c r="B1376" s="1407" t="str">
        <x:v>S175</x:v>
      </x:c>
      <x:c r="C1376" s="1407" t="str">
        <x:v>F:=IF(S174&lt;=$S$111,"PASS","FAIL")</x:v>
      </x:c>
      <x:c r="D1376" s="1407">
        <x:f>IFERROR(IF(_xlfn.ISFORMULA('Sensitivity_Analysis'!S175),0,1),-1)</x:f>
        <x:v>0.0</x:v>
      </x:c>
    </x:row>
    <x:row r="1377" ht="18" customHeight="1">
      <x:c r="A1377" s="1407" t="str">
        <x:v>Subgroup_Overrides</x:v>
      </x:c>
      <x:c r="B1377" s="1407" t="str">
        <x:v>H11</x:v>
      </x:c>
      <x:c r="C1377" s="1407" t="str">
        <x:v>F:=IF(AND(OR(B11="A",B11="B"),LEFT(D11,1)="U",LEFT(E11,1)="D"),B11&amp;"|"&amp;D11&amp;"|"&amp;E11,"")</x:v>
      </x:c>
      <x:c r="D1377" s="1407">
        <x:f>IFERROR(IF(_xlfn.ISFORMULA('Subgroup_Overrides'!H11),0,1),-1)</x:f>
        <x:v>0.0</x:v>
      </x:c>
    </x:row>
    <x:row r="1378" ht="18" customHeight="1">
      <x:c r="A1378" s="1407" t="str">
        <x:v>Subgroup_Overrides</x:v>
      </x:c>
      <x:c r="B1378" s="1407" t="str">
        <x:v>H12</x:v>
      </x:c>
      <x:c r="C1378" s="1407" t="str">
        <x:v>F:=IF(AND(OR(B12="A",B12="B"),LEFT(D12,1)="U",LEFT(E12,1)="D"),B12&amp;"|"&amp;D12&amp;"|"&amp;E12,"")</x:v>
      </x:c>
      <x:c r="D1378" s="1407">
        <x:f>IFERROR(IF(_xlfn.ISFORMULA('Subgroup_Overrides'!H12),0,1),-1)</x:f>
        <x:v>0.0</x:v>
      </x:c>
    </x:row>
    <x:row r="1379" ht="18" customHeight="1">
      <x:c r="A1379" s="1407" t="str">
        <x:v>Subgroup_Overrides</x:v>
      </x:c>
      <x:c r="B1379" s="1407" t="str">
        <x:v>H13</x:v>
      </x:c>
      <x:c r="C1379" s="1407" t="str">
        <x:v>F:=IF(AND(OR(B13="A",B13="B"),LEFT(D13,1)="U",LEFT(E13,1)="D"),B13&amp;"|"&amp;D13&amp;"|"&amp;E13,"")</x:v>
      </x:c>
      <x:c r="D1379" s="1407">
        <x:f>IFERROR(IF(_xlfn.ISFORMULA('Subgroup_Overrides'!H13),0,1),-1)</x:f>
        <x:v>0.0</x:v>
      </x:c>
    </x:row>
    <x:row r="1380" ht="18" customHeight="1">
      <x:c r="A1380" s="1407" t="str">
        <x:v>Subgroup_Overrides</x:v>
      </x:c>
      <x:c r="B1380" s="1407" t="str">
        <x:v>H14</x:v>
      </x:c>
      <x:c r="C1380" s="1407" t="str">
        <x:v>F:=IF(OR($B14="",$D14="",$E14=""),"",$B14&amp;"|"&amp;$D14&amp;"|"&amp;$E14)</x:v>
      </x:c>
      <x:c r="D1380" s="1407">
        <x:f>IFERROR(IF(_xlfn.ISFORMULA('Subgroup_Overrides'!H14),0,1),-1)</x:f>
        <x:v>0.0</x:v>
      </x:c>
    </x:row>
    <x:row r="1381" ht="18" customHeight="1">
      <x:c r="A1381" s="1407" t="str">
        <x:v>Subgroup_Overrides</x:v>
      </x:c>
      <x:c r="B1381" s="1407" t="str">
        <x:v>H15</x:v>
      </x:c>
      <x:c r="C1381" s="1407" t="str">
        <x:v>F:=IF(OR($B15="",$D15="",$E15=""),"",$B15&amp;"|"&amp;$D15&amp;"|"&amp;$E15)</x:v>
      </x:c>
      <x:c r="D1381" s="1407">
        <x:f>IFERROR(IF(_xlfn.ISFORMULA('Subgroup_Overrides'!H15),0,1),-1)</x:f>
        <x:v>0.0</x:v>
      </x:c>
    </x:row>
    <x:row r="1382" ht="18" customHeight="1">
      <x:c r="A1382" s="1407" t="str">
        <x:v>Subgroup_Overrides</x:v>
      </x:c>
      <x:c r="B1382" s="1407" t="str">
        <x:v>B16</x:v>
      </x:c>
      <x:c r="C1382" s="1407" t="str">
        <x:v>F:=COUNT(F11:F100)</x:v>
      </x:c>
      <x:c r="D1382" s="1407">
        <x:f>IFERROR(IF(_xlfn.ISFORMULA('Subgroup_Overrides'!B16),0,1),-1)</x:f>
        <x:v>0.0</x:v>
      </x:c>
    </x:row>
    <x:row r="1383" ht="18" customHeight="1">
      <x:c r="A1383" s="1407" t="str">
        <x:v>Subgroup_Overrides</x:v>
      </x:c>
      <x:c r="B1383" s="1407" t="str">
        <x:v>H16</x:v>
      </x:c>
      <x:c r="C1383" s="1407" t="str">
        <x:v>F:=IF(OR($B16="",$D16="",$E16=""),"",$B16&amp;"|"&amp;$D16&amp;"|"&amp;$E16)</x:v>
      </x:c>
      <x:c r="D1383" s="1407">
        <x:f>IFERROR(IF(_xlfn.ISFORMULA('Subgroup_Overrides'!H16),0,1),-1)</x:f>
        <x:v>0.0</x:v>
      </x:c>
    </x:row>
    <x:row r="1384" ht="18" customHeight="1">
      <x:c r="A1384" s="1407" t="str">
        <x:v>Subgroup_Overrides</x:v>
      </x:c>
      <x:c r="B1384" s="1407" t="str">
        <x:v>B17</x:v>
      </x:c>
      <x:c r="C1384" s="1407" t="str">
        <x:v>F:=COUNT(F11:F100)</x:v>
      </x:c>
      <x:c r="D1384" s="1407">
        <x:f>IFERROR(IF(_xlfn.ISFORMULA('Subgroup_Overrides'!B17),0,1),-1)</x:f>
        <x:v>0.0</x:v>
      </x:c>
    </x:row>
    <x:row r="1385" ht="18" customHeight="1">
      <x:c r="A1385" s="1407" t="str">
        <x:v>Subgroup_Overrides</x:v>
      </x:c>
      <x:c r="B1385" s="1407" t="str">
        <x:v>H17</x:v>
      </x:c>
      <x:c r="C1385" s="1407" t="str">
        <x:v>F:=IF(OR($B17="",$D17="",$E17=""),"",$B17&amp;"|"&amp;$D17&amp;"|"&amp;$E17)</x:v>
      </x:c>
      <x:c r="D1385" s="1407">
        <x:f>IFERROR(IF(_xlfn.ISFORMULA('Subgroup_Overrides'!H17),0,1),-1)</x:f>
        <x:v>0.0</x:v>
      </x:c>
    </x:row>
    <x:row r="1386" ht="18" customHeight="1">
      <x:c r="A1386" s="1407" t="str">
        <x:v>Subgroup_Overrides</x:v>
      </x:c>
      <x:c r="B1386" s="1407" t="str">
        <x:v>B18</x:v>
      </x:c>
      <x:c r="C1386" s="1407" t="str">
        <x:v>F:=IF(B17=0,"YES","NO")</x:v>
      </x:c>
      <x:c r="D1386" s="1407">
        <x:f>IFERROR(IF(_xlfn.ISFORMULA('Subgroup_Overrides'!B18),0,1),-1)</x:f>
        <x:v>0.0</x:v>
      </x:c>
    </x:row>
    <x:row r="1387" ht="18" customHeight="1">
      <x:c r="A1387" s="1407" t="str">
        <x:v>Subgroup_Overrides</x:v>
      </x:c>
      <x:c r="B1387" s="1407" t="str">
        <x:v>H18</x:v>
      </x:c>
      <x:c r="C1387" s="1407" t="str">
        <x:v>F:=IF(OR($B18="",$D18="",$E18=""),"",$B18&amp;"|"&amp;$D18&amp;"|"&amp;$E18)</x:v>
      </x:c>
      <x:c r="D1387" s="1407">
        <x:f>IFERROR(IF(_xlfn.ISFORMULA('Subgroup_Overrides'!H18),0,1),-1)</x:f>
        <x:v>0.0</x:v>
      </x:c>
    </x:row>
    <x:row r="1388" ht="18" customHeight="1">
      <x:c r="A1388" s="1407" t="str">
        <x:v>Subgroup_Overrides</x:v>
      </x:c>
      <x:c r="B1388" s="1407" t="str">
        <x:v>B19</x:v>
      </x:c>
      <x:c r="C1388" s="1407" t="str">
        <x:v>F:=Audit_Flags!B14</x:v>
      </x:c>
      <x:c r="D1388" s="1407">
        <x:f>IFERROR(IF(_xlfn.ISFORMULA('Subgroup_Overrides'!B19),0,1),-1)</x:f>
        <x:v>0.0</x:v>
      </x:c>
    </x:row>
    <x:row r="1389" ht="18" customHeight="1">
      <x:c r="A1389" s="1407" t="str">
        <x:v>Subgroup_Overrides</x:v>
      </x:c>
      <x:c r="B1389" s="1407" t="str">
        <x:v>H19</x:v>
      </x:c>
      <x:c r="C1389" s="1407" t="str">
        <x:v>F:=IF(OR($B19="",$D19="",$E19=""),"",$B19&amp;"|"&amp;$D19&amp;"|"&amp;$E19)</x:v>
      </x:c>
      <x:c r="D1389" s="1407">
        <x:f>IFERROR(IF(_xlfn.ISFORMULA('Subgroup_Overrides'!H19),0,1),-1)</x:f>
        <x:v>0.0</x:v>
      </x:c>
    </x:row>
    <x:row r="1390" ht="18" customHeight="1">
      <x:c r="A1390" s="1407" t="str">
        <x:v>Subgroup_Overrides</x:v>
      </x:c>
      <x:c r="B1390" s="1407" t="str">
        <x:v>H20</x:v>
      </x:c>
      <x:c r="C1390" s="1407" t="str">
        <x:v>F:=IF(OR($B20="",$D20="",$E20=""),"",$B20&amp;"|"&amp;$D20&amp;"|"&amp;$E20)</x:v>
      </x:c>
      <x:c r="D1390" s="1407">
        <x:f>IFERROR(IF(_xlfn.ISFORMULA('Subgroup_Overrides'!H20),0,1),-1)</x:f>
        <x:v>0.0</x:v>
      </x:c>
    </x:row>
    <x:row r="1391" ht="18" customHeight="1">
      <x:c r="A1391" s="1407" t="str">
        <x:v>Subgroup_Overrides</x:v>
      </x:c>
      <x:c r="B1391" s="1407" t="str">
        <x:v>H21</x:v>
      </x:c>
      <x:c r="C1391" s="1407" t="str">
        <x:v>F:=IF(OR($B21="",$D21="",$E21=""),"",$B21&amp;"|"&amp;$D21&amp;"|"&amp;$E21)</x:v>
      </x:c>
      <x:c r="D1391" s="1407">
        <x:f>IFERROR(IF(_xlfn.ISFORMULA('Subgroup_Overrides'!H21),0,1),-1)</x:f>
        <x:v>0.0</x:v>
      </x:c>
    </x:row>
    <x:row r="1392" ht="18" customHeight="1">
      <x:c r="A1392" s="1407" t="str">
        <x:v>Subgroup_Overrides</x:v>
      </x:c>
      <x:c r="B1392" s="1407" t="str">
        <x:v>H22</x:v>
      </x:c>
      <x:c r="C1392" s="1407" t="str">
        <x:v>F:=IF(OR($B22="",$D22="",$E22=""),"",$B22&amp;"|"&amp;$D22&amp;"|"&amp;$E22)</x:v>
      </x:c>
      <x:c r="D1392" s="1407">
        <x:f>IFERROR(IF(_xlfn.ISFORMULA('Subgroup_Overrides'!H22),0,1),-1)</x:f>
        <x:v>0.0</x:v>
      </x:c>
    </x:row>
    <x:row r="1393" ht="18" customHeight="1">
      <x:c r="A1393" s="1407" t="str">
        <x:v>Subgroup_Overrides</x:v>
      </x:c>
      <x:c r="B1393" s="1407" t="str">
        <x:v>H23</x:v>
      </x:c>
      <x:c r="C1393" s="1407" t="str">
        <x:v>F:=IF(OR($B23="",$D23="",$E23=""),"",$B23&amp;"|"&amp;$D23&amp;"|"&amp;$E23)</x:v>
      </x:c>
      <x:c r="D1393" s="1407">
        <x:f>IFERROR(IF(_xlfn.ISFORMULA('Subgroup_Overrides'!H23),0,1),-1)</x:f>
        <x:v>0.0</x:v>
      </x:c>
    </x:row>
    <x:row r="1394" ht="18" customHeight="1">
      <x:c r="A1394" s="1407" t="str">
        <x:v>Subgroup_Overrides</x:v>
      </x:c>
      <x:c r="B1394" s="1407" t="str">
        <x:v>H24</x:v>
      </x:c>
      <x:c r="C1394" s="1407" t="str">
        <x:v>F:=IF(AND(OR(B24="A",B24="B"),LEFT(D24,1)="U",LEFT(E24,1)="D"),B24&amp;"|"&amp;D24&amp;"|"&amp;E24,"")</x:v>
      </x:c>
      <x:c r="D1394" s="1407">
        <x:f>IFERROR(IF(_xlfn.ISFORMULA('Subgroup_Overrides'!H24),0,1),-1)</x:f>
        <x:v>0.0</x:v>
      </x:c>
    </x:row>
    <x:row r="1395" ht="18" customHeight="1">
      <x:c r="A1395" s="1407" t="str">
        <x:v>Subgroup_Overrides</x:v>
      </x:c>
      <x:c r="B1395" s="1407" t="str">
        <x:v>H25</x:v>
      </x:c>
      <x:c r="C1395" s="1407" t="str">
        <x:v>F:=IF(AND(OR(B25="A",B25="B"),LEFT(D25,1)="U",LEFT(E25,1)="D"),B25&amp;"|"&amp;D25&amp;"|"&amp;E25,"")</x:v>
      </x:c>
      <x:c r="D1395" s="1407">
        <x:f>IFERROR(IF(_xlfn.ISFORMULA('Subgroup_Overrides'!H25),0,1),-1)</x:f>
        <x:v>0.0</x:v>
      </x:c>
    </x:row>
    <x:row r="1396" ht="18" customHeight="1">
      <x:c r="A1396" s="1407" t="str">
        <x:v>Subgroup_Overrides</x:v>
      </x:c>
      <x:c r="B1396" s="1407" t="str">
        <x:v>H26</x:v>
      </x:c>
      <x:c r="C1396" s="1407" t="str">
        <x:v>F:=IF(AND(OR(B26="A",B26="B"),LEFT(D26,1)="U",LEFT(E26,1)="D"),B26&amp;"|"&amp;D26&amp;"|"&amp;E26,"")</x:v>
      </x:c>
      <x:c r="D1396" s="1407">
        <x:f>IFERROR(IF(_xlfn.ISFORMULA('Subgroup_Overrides'!H26),0,1),-1)</x:f>
        <x:v>0.0</x:v>
      </x:c>
    </x:row>
    <x:row r="1397" ht="18" customHeight="1">
      <x:c r="A1397" s="1407" t="str">
        <x:v>Subgroup_Overrides</x:v>
      </x:c>
      <x:c r="B1397" s="1407" t="str">
        <x:v>H27</x:v>
      </x:c>
      <x:c r="C1397" s="1407" t="str">
        <x:v>F:=IF(AND(OR(B27="A",B27="B"),LEFT(D27,1)="U",LEFT(E27,1)="D"),B27&amp;"|"&amp;D27&amp;"|"&amp;E27,"")</x:v>
      </x:c>
      <x:c r="D1397" s="1407">
        <x:f>IFERROR(IF(_xlfn.ISFORMULA('Subgroup_Overrides'!H27),0,1),-1)</x:f>
        <x:v>0.0</x:v>
      </x:c>
    </x:row>
    <x:row r="1398" ht="18" customHeight="1">
      <x:c r="A1398" s="1407" t="str">
        <x:v>Subgroup_Overrides</x:v>
      </x:c>
      <x:c r="B1398" s="1407" t="str">
        <x:v>H28</x:v>
      </x:c>
      <x:c r="C1398" s="1407" t="str">
        <x:v>F:=IF(AND(OR(B28="A",B28="B"),LEFT(D28,1)="U",LEFT(E28,1)="D"),B28&amp;"|"&amp;D28&amp;"|"&amp;E28,"")</x:v>
      </x:c>
      <x:c r="D1398" s="1407">
        <x:f>IFERROR(IF(_xlfn.ISFORMULA('Subgroup_Overrides'!H28),0,1),-1)</x:f>
        <x:v>0.0</x:v>
      </x:c>
    </x:row>
    <x:row r="1399" ht="18" customHeight="1">
      <x:c r="A1399" s="1407" t="str">
        <x:v>Subgroup_Overrides</x:v>
      </x:c>
      <x:c r="B1399" s="1407" t="str">
        <x:v>H29</x:v>
      </x:c>
      <x:c r="C1399" s="1407" t="str">
        <x:v>F:=IF(AND(OR(B29="A",B29="B"),LEFT(D29,1)="U",LEFT(E29,1)="D"),B29&amp;"|"&amp;D29&amp;"|"&amp;E29,"")</x:v>
      </x:c>
      <x:c r="D1399" s="1407">
        <x:f>IFERROR(IF(_xlfn.ISFORMULA('Subgroup_Overrides'!H29),0,1),-1)</x:f>
        <x:v>0.0</x:v>
      </x:c>
    </x:row>
    <x:row r="1400" ht="18" customHeight="1">
      <x:c r="A1400" s="1407" t="str">
        <x:v>Subgroup_Overrides</x:v>
      </x:c>
      <x:c r="B1400" s="1407" t="str">
        <x:v>H30</x:v>
      </x:c>
      <x:c r="C1400" s="1407" t="str">
        <x:v>F:=IF(AND(OR(B30="A",B30="B"),LEFT(D30,1)="U",LEFT(E30,1)="D"),B30&amp;"|"&amp;D30&amp;"|"&amp;E30,"")</x:v>
      </x:c>
      <x:c r="D1400" s="1407">
        <x:f>IFERROR(IF(_xlfn.ISFORMULA('Subgroup_Overrides'!H30),0,1),-1)</x:f>
        <x:v>0.0</x:v>
      </x:c>
    </x:row>
    <x:row r="1401" ht="18" customHeight="1">
      <x:c r="A1401" s="1407" t="str">
        <x:v>Subgroup_Overrides</x:v>
      </x:c>
      <x:c r="B1401" s="1407" t="str">
        <x:v>H31</x:v>
      </x:c>
      <x:c r="C1401" s="1407" t="str">
        <x:v>F:=IF(AND(OR(B31="A",B31="B"),LEFT(D31,1)="U",LEFT(E31,1)="D"),B31&amp;"|"&amp;D31&amp;"|"&amp;E31,"")</x:v>
      </x:c>
      <x:c r="D1401" s="1407">
        <x:f>IFERROR(IF(_xlfn.ISFORMULA('Subgroup_Overrides'!H31),0,1),-1)</x:f>
        <x:v>0.0</x:v>
      </x:c>
    </x:row>
    <x:row r="1402" ht="18" customHeight="1">
      <x:c r="A1402" s="1407" t="str">
        <x:v>Subgroup_Overrides</x:v>
      </x:c>
      <x:c r="B1402" s="1407" t="str">
        <x:v>H32</x:v>
      </x:c>
      <x:c r="C1402" s="1407" t="str">
        <x:v>F:=IF(AND(OR(B32="A",B32="B"),LEFT(D32,1)="U",LEFT(E32,1)="D"),B32&amp;"|"&amp;D32&amp;"|"&amp;E32,"")</x:v>
      </x:c>
      <x:c r="D1402" s="1407">
        <x:f>IFERROR(IF(_xlfn.ISFORMULA('Subgroup_Overrides'!H32),0,1),-1)</x:f>
        <x:v>0.0</x:v>
      </x:c>
    </x:row>
    <x:row r="1403" ht="18" customHeight="1">
      <x:c r="A1403" s="1407" t="str">
        <x:v>Subgroup_Overrides</x:v>
      </x:c>
      <x:c r="B1403" s="1407" t="str">
        <x:v>H33</x:v>
      </x:c>
      <x:c r="C1403" s="1407" t="str">
        <x:v>F:=IF(AND(OR(B33="A",B33="B"),LEFT(D33,1)="U",LEFT(E33,1)="D"),B33&amp;"|"&amp;D33&amp;"|"&amp;E33,"")</x:v>
      </x:c>
      <x:c r="D1403" s="1407">
        <x:f>IFERROR(IF(_xlfn.ISFORMULA('Subgroup_Overrides'!H33),0,1),-1)</x:f>
        <x:v>0.0</x:v>
      </x:c>
    </x:row>
    <x:row r="1404" ht="18" customHeight="1">
      <x:c r="A1404" s="1407" t="str">
        <x:v>Subgroup_Overrides</x:v>
      </x:c>
      <x:c r="B1404" s="1407" t="str">
        <x:v>H34</x:v>
      </x:c>
      <x:c r="C1404" s="1407" t="str">
        <x:v>F:=IF(AND(OR(B34="A",B34="B"),LEFT(D34,1)="U",LEFT(E34,1)="D"),B34&amp;"|"&amp;D34&amp;"|"&amp;E34,"")</x:v>
      </x:c>
      <x:c r="D1404" s="1407">
        <x:f>IFERROR(IF(_xlfn.ISFORMULA('Subgroup_Overrides'!H34),0,1),-1)</x:f>
        <x:v>0.0</x:v>
      </x:c>
    </x:row>
    <x:row r="1405" ht="18" customHeight="1">
      <x:c r="A1405" s="1407" t="str">
        <x:v>Subgroup_Overrides</x:v>
      </x:c>
      <x:c r="B1405" s="1407" t="str">
        <x:v>H35</x:v>
      </x:c>
      <x:c r="C1405" s="1407" t="str">
        <x:v>F:=IF(AND(OR(B35="A",B35="B"),LEFT(D35,1)="U",LEFT(E35,1)="D"),B35&amp;"|"&amp;D35&amp;"|"&amp;E35,"")</x:v>
      </x:c>
      <x:c r="D1405" s="1407">
        <x:f>IFERROR(IF(_xlfn.ISFORMULA('Subgroup_Overrides'!H35),0,1),-1)</x:f>
        <x:v>0.0</x:v>
      </x:c>
    </x:row>
    <x:row r="1406" ht="18" customHeight="1">
      <x:c r="A1406" s="1407" t="str">
        <x:v>Subgroup_Overrides</x:v>
      </x:c>
      <x:c r="B1406" s="1407" t="str">
        <x:v>H36</x:v>
      </x:c>
      <x:c r="C1406" s="1407" t="str">
        <x:v>F:=IF(AND(OR(B36="A",B36="B"),LEFT(D36,1)="U",LEFT(E36,1)="D"),B36&amp;"|"&amp;D36&amp;"|"&amp;E36,"")</x:v>
      </x:c>
      <x:c r="D1406" s="1407">
        <x:f>IFERROR(IF(_xlfn.ISFORMULA('Subgroup_Overrides'!H36),0,1),-1)</x:f>
        <x:v>0.0</x:v>
      </x:c>
    </x:row>
    <x:row r="1407" ht="18" customHeight="1">
      <x:c r="A1407" s="1407" t="str">
        <x:v>Subgroup_Overrides</x:v>
      </x:c>
      <x:c r="B1407" s="1407" t="str">
        <x:v>H37</x:v>
      </x:c>
      <x:c r="C1407" s="1407" t="str">
        <x:v>F:=IF(AND(OR(B37="A",B37="B"),LEFT(D37,1)="U",LEFT(E37,1)="D"),B37&amp;"|"&amp;D37&amp;"|"&amp;E37,"")</x:v>
      </x:c>
      <x:c r="D1407" s="1407">
        <x:f>IFERROR(IF(_xlfn.ISFORMULA('Subgroup_Overrides'!H37),0,1),-1)</x:f>
        <x:v>0.0</x:v>
      </x:c>
    </x:row>
    <x:row r="1408" ht="18" customHeight="1">
      <x:c r="A1408" s="1407" t="str">
        <x:v>Subgroup_Overrides</x:v>
      </x:c>
      <x:c r="B1408" s="1407" t="str">
        <x:v>H38</x:v>
      </x:c>
      <x:c r="C1408" s="1407" t="str">
        <x:v>F:=IF(AND(OR(B38="A",B38="B"),LEFT(D38,1)="U",LEFT(E38,1)="D"),B38&amp;"|"&amp;D38&amp;"|"&amp;E38,"")</x:v>
      </x:c>
      <x:c r="D1408" s="1407">
        <x:f>IFERROR(IF(_xlfn.ISFORMULA('Subgroup_Overrides'!H38),0,1),-1)</x:f>
        <x:v>0.0</x:v>
      </x:c>
    </x:row>
    <x:row r="1409" ht="18" customHeight="1">
      <x:c r="A1409" s="1407" t="str">
        <x:v>Subgroup_Overrides</x:v>
      </x:c>
      <x:c r="B1409" s="1407" t="str">
        <x:v>H39</x:v>
      </x:c>
      <x:c r="C1409" s="1407" t="str">
        <x:v>F:=IF(AND(OR(B39="A",B39="B"),LEFT(D39,1)="U",LEFT(E39,1)="D"),B39&amp;"|"&amp;D39&amp;"|"&amp;E39,"")</x:v>
      </x:c>
      <x:c r="D1409" s="1407">
        <x:f>IFERROR(IF(_xlfn.ISFORMULA('Subgroup_Overrides'!H39),0,1),-1)</x:f>
        <x:v>0.0</x:v>
      </x:c>
    </x:row>
    <x:row r="1410" ht="18" customHeight="1">
      <x:c r="A1410" s="1407" t="str">
        <x:v>Subgroup_Overrides</x:v>
      </x:c>
      <x:c r="B1410" s="1407" t="str">
        <x:v>H40</x:v>
      </x:c>
      <x:c r="C1410" s="1407" t="str">
        <x:v>F:=IF(AND(OR(B40="A",B40="B"),LEFT(D40,1)="U",LEFT(E40,1)="D"),B40&amp;"|"&amp;D40&amp;"|"&amp;E40,"")</x:v>
      </x:c>
      <x:c r="D1410" s="1407">
        <x:f>IFERROR(IF(_xlfn.ISFORMULA('Subgroup_Overrides'!H40),0,1),-1)</x:f>
        <x:v>0.0</x:v>
      </x:c>
    </x:row>
    <x:row r="1411" ht="18" customHeight="1">
      <x:c r="A1411" s="1407" t="str">
        <x:v>Subgroup_Overrides</x:v>
      </x:c>
      <x:c r="B1411" s="1407" t="str">
        <x:v>H41</x:v>
      </x:c>
      <x:c r="C1411" s="1407" t="str">
        <x:v>F:=IF(AND(OR(B41="A",B41="B"),LEFT(D41,1)="U",LEFT(E41,1)="D"),B41&amp;"|"&amp;D41&amp;"|"&amp;E41,"")</x:v>
      </x:c>
      <x:c r="D1411" s="1407">
        <x:f>IFERROR(IF(_xlfn.ISFORMULA('Subgroup_Overrides'!H41),0,1),-1)</x:f>
        <x:v>0.0</x:v>
      </x:c>
    </x:row>
    <x:row r="1412" ht="18" customHeight="1">
      <x:c r="A1412" s="1407" t="str">
        <x:v>Subgroup_Overrides</x:v>
      </x:c>
      <x:c r="B1412" s="1407" t="str">
        <x:v>H42</x:v>
      </x:c>
      <x:c r="C1412" s="1407" t="str">
        <x:v>F:=IF(AND(OR(B42="A",B42="B"),LEFT(D42,1)="U",LEFT(E42,1)="D"),B42&amp;"|"&amp;D42&amp;"|"&amp;E42,"")</x:v>
      </x:c>
      <x:c r="D1412" s="1407">
        <x:f>IFERROR(IF(_xlfn.ISFORMULA('Subgroup_Overrides'!H42),0,1),-1)</x:f>
        <x:v>0.0</x:v>
      </x:c>
    </x:row>
    <x:row r="1413" ht="18" customHeight="1">
      <x:c r="A1413" s="1407" t="str">
        <x:v>Subgroup_Overrides</x:v>
      </x:c>
      <x:c r="B1413" s="1407" t="str">
        <x:v>H43</x:v>
      </x:c>
      <x:c r="C1413" s="1407" t="str">
        <x:v>F:=IF(AND(OR(B43="A",B43="B"),LEFT(D43,1)="U",LEFT(E43,1)="D"),B43&amp;"|"&amp;D43&amp;"|"&amp;E43,"")</x:v>
      </x:c>
      <x:c r="D1413" s="1407">
        <x:f>IFERROR(IF(_xlfn.ISFORMULA('Subgroup_Overrides'!H43),0,1),-1)</x:f>
        <x:v>0.0</x:v>
      </x:c>
    </x:row>
    <x:row r="1414" ht="18" customHeight="1">
      <x:c r="A1414" s="1407" t="str">
        <x:v>Subgroup_Overrides</x:v>
      </x:c>
      <x:c r="B1414" s="1407" t="str">
        <x:v>H44</x:v>
      </x:c>
      <x:c r="C1414" s="1407" t="str">
        <x:v>F:=IF(AND(OR(B44="A",B44="B"),LEFT(D44,1)="U",LEFT(E44,1)="D"),B44&amp;"|"&amp;D44&amp;"|"&amp;E44,"")</x:v>
      </x:c>
      <x:c r="D1414" s="1407">
        <x:f>IFERROR(IF(_xlfn.ISFORMULA('Subgroup_Overrides'!H44),0,1),-1)</x:f>
        <x:v>0.0</x:v>
      </x:c>
    </x:row>
    <x:row r="1415" ht="18" customHeight="1">
      <x:c r="A1415" s="1407" t="str">
        <x:v>Subgroup_Overrides</x:v>
      </x:c>
      <x:c r="B1415" s="1407" t="str">
        <x:v>H45</x:v>
      </x:c>
      <x:c r="C1415" s="1407" t="str">
        <x:v>F:=IF(AND(OR(B45="A",B45="B"),LEFT(D45,1)="U",LEFT(E45,1)="D"),B45&amp;"|"&amp;D45&amp;"|"&amp;E45,"")</x:v>
      </x:c>
      <x:c r="D1415" s="1407">
        <x:f>IFERROR(IF(_xlfn.ISFORMULA('Subgroup_Overrides'!H45),0,1),-1)</x:f>
        <x:v>0.0</x:v>
      </x:c>
    </x:row>
    <x:row r="1416" ht="18" customHeight="1">
      <x:c r="A1416" s="1407" t="str">
        <x:v>Subgroup_Overrides</x:v>
      </x:c>
      <x:c r="B1416" s="1407" t="str">
        <x:v>H46</x:v>
      </x:c>
      <x:c r="C1416" s="1407" t="str">
        <x:v>F:=IF(AND(OR(B46="A",B46="B"),LEFT(D46,1)="U",LEFT(E46,1)="D"),B46&amp;"|"&amp;D46&amp;"|"&amp;E46,"")</x:v>
      </x:c>
      <x:c r="D1416" s="1407">
        <x:f>IFERROR(IF(_xlfn.ISFORMULA('Subgroup_Overrides'!H46),0,1),-1)</x:f>
        <x:v>0.0</x:v>
      </x:c>
    </x:row>
    <x:row r="1417" ht="18" customHeight="1">
      <x:c r="A1417" s="1407" t="str">
        <x:v>Subgroup_Overrides</x:v>
      </x:c>
      <x:c r="B1417" s="1407" t="str">
        <x:v>H47</x:v>
      </x:c>
      <x:c r="C1417" s="1407" t="str">
        <x:v>F:=IF(AND(OR(B47="A",B47="B"),LEFT(D47,1)="U",LEFT(E47,1)="D"),B47&amp;"|"&amp;D47&amp;"|"&amp;E47,"")</x:v>
      </x:c>
      <x:c r="D1417" s="1407">
        <x:f>IFERROR(IF(_xlfn.ISFORMULA('Subgroup_Overrides'!H47),0,1),-1)</x:f>
        <x:v>0.0</x:v>
      </x:c>
    </x:row>
    <x:row r="1418" ht="18" customHeight="1">
      <x:c r="A1418" s="1407" t="str">
        <x:v>Subgroup_Overrides</x:v>
      </x:c>
      <x:c r="B1418" s="1407" t="str">
        <x:v>H48</x:v>
      </x:c>
      <x:c r="C1418" s="1407" t="str">
        <x:v>F:=IF(AND(OR(B48="A",B48="B"),LEFT(D48,1)="U",LEFT(E48,1)="D"),B48&amp;"|"&amp;D48&amp;"|"&amp;E48,"")</x:v>
      </x:c>
      <x:c r="D1418" s="1407">
        <x:f>IFERROR(IF(_xlfn.ISFORMULA('Subgroup_Overrides'!H48),0,1),-1)</x:f>
        <x:v>0.0</x:v>
      </x:c>
    </x:row>
    <x:row r="1419" ht="18" customHeight="1">
      <x:c r="A1419" s="1407" t="str">
        <x:v>Subgroup_Overrides</x:v>
      </x:c>
      <x:c r="B1419" s="1407" t="str">
        <x:v>H49</x:v>
      </x:c>
      <x:c r="C1419" s="1407" t="str">
        <x:v>F:=IF(AND(OR(B49="A",B49="B"),LEFT(D49,1)="U",LEFT(E49,1)="D"),B49&amp;"|"&amp;D49&amp;"|"&amp;E49,"")</x:v>
      </x:c>
      <x:c r="D1419" s="1407">
        <x:f>IFERROR(IF(_xlfn.ISFORMULA('Subgroup_Overrides'!H49),0,1),-1)</x:f>
        <x:v>0.0</x:v>
      </x:c>
    </x:row>
    <x:row r="1420" ht="18" customHeight="1">
      <x:c r="A1420" s="1407" t="str">
        <x:v>Subgroup_Overrides</x:v>
      </x:c>
      <x:c r="B1420" s="1407" t="str">
        <x:v>H50</x:v>
      </x:c>
      <x:c r="C1420" s="1407" t="str">
        <x:v>F:=IF(AND(OR(B50="A",B50="B"),LEFT(D50,1)="U",LEFT(E50,1)="D"),B50&amp;"|"&amp;D50&amp;"|"&amp;E50,"")</x:v>
      </x:c>
      <x:c r="D1420" s="1407">
        <x:f>IFERROR(IF(_xlfn.ISFORMULA('Subgroup_Overrides'!H50),0,1),-1)</x:f>
        <x:v>0.0</x:v>
      </x:c>
    </x:row>
    <x:row r="1421" ht="18" customHeight="1">
      <x:c r="A1421" s="1407" t="str">
        <x:v>Subgroup_Overrides</x:v>
      </x:c>
      <x:c r="B1421" s="1407" t="str">
        <x:v>H51</x:v>
      </x:c>
      <x:c r="C1421" s="1407" t="str">
        <x:v>F:=IF(AND(OR(B51="A",B51="B"),LEFT(D51,1)="U",LEFT(E51,1)="D"),B51&amp;"|"&amp;D51&amp;"|"&amp;E51,"")</x:v>
      </x:c>
      <x:c r="D1421" s="1407">
        <x:f>IFERROR(IF(_xlfn.ISFORMULA('Subgroup_Overrides'!H51),0,1),-1)</x:f>
        <x:v>0.0</x:v>
      </x:c>
    </x:row>
    <x:row r="1422" ht="18" customHeight="1">
      <x:c r="A1422" s="1407" t="str">
        <x:v>Subgroup_Overrides</x:v>
      </x:c>
      <x:c r="B1422" s="1407" t="str">
        <x:v>H52</x:v>
      </x:c>
      <x:c r="C1422" s="1407" t="str">
        <x:v>F:=IF(AND(OR(B52="A",B52="B"),LEFT(D52,1)="U",LEFT(E52,1)="D"),B52&amp;"|"&amp;D52&amp;"|"&amp;E52,"")</x:v>
      </x:c>
      <x:c r="D1422" s="1407">
        <x:f>IFERROR(IF(_xlfn.ISFORMULA('Subgroup_Overrides'!H52),0,1),-1)</x:f>
        <x:v>0.0</x:v>
      </x:c>
    </x:row>
    <x:row r="1423" ht="18" customHeight="1">
      <x:c r="A1423" s="1407" t="str">
        <x:v>Subgroup_Overrides</x:v>
      </x:c>
      <x:c r="B1423" s="1407" t="str">
        <x:v>H53</x:v>
      </x:c>
      <x:c r="C1423" s="1407" t="str">
        <x:v>F:=IF(AND(OR(B53="A",B53="B"),LEFT(D53,1)="U",LEFT(E53,1)="D"),B53&amp;"|"&amp;D53&amp;"|"&amp;E53,"")</x:v>
      </x:c>
      <x:c r="D1423" s="1407">
        <x:f>IFERROR(IF(_xlfn.ISFORMULA('Subgroup_Overrides'!H53),0,1),-1)</x:f>
        <x:v>0.0</x:v>
      </x:c>
    </x:row>
    <x:row r="1424" ht="18" customHeight="1">
      <x:c r="A1424" s="1407" t="str">
        <x:v>Subgroup_Overrides</x:v>
      </x:c>
      <x:c r="B1424" s="1407" t="str">
        <x:v>H54</x:v>
      </x:c>
      <x:c r="C1424" s="1407" t="str">
        <x:v>F:=IF(AND(OR(B54="A",B54="B"),LEFT(D54,1)="U",LEFT(E54,1)="D"),B54&amp;"|"&amp;D54&amp;"|"&amp;E54,"")</x:v>
      </x:c>
      <x:c r="D1424" s="1407">
        <x:f>IFERROR(IF(_xlfn.ISFORMULA('Subgroup_Overrides'!H54),0,1),-1)</x:f>
        <x:v>0.0</x:v>
      </x:c>
    </x:row>
    <x:row r="1425" ht="18" customHeight="1">
      <x:c r="A1425" s="1407" t="str">
        <x:v>Subgroup_Overrides</x:v>
      </x:c>
      <x:c r="B1425" s="1407" t="str">
        <x:v>H55</x:v>
      </x:c>
      <x:c r="C1425" s="1407" t="str">
        <x:v>F:=IF(AND(OR(B55="A",B55="B"),LEFT(D55,1)="U",LEFT(E55,1)="D"),B55&amp;"|"&amp;D55&amp;"|"&amp;E55,"")</x:v>
      </x:c>
      <x:c r="D1425" s="1407">
        <x:f>IFERROR(IF(_xlfn.ISFORMULA('Subgroup_Overrides'!H55),0,1),-1)</x:f>
        <x:v>0.0</x:v>
      </x:c>
    </x:row>
    <x:row r="1426" ht="18" customHeight="1">
      <x:c r="A1426" s="1407" t="str">
        <x:v>Subgroup_Overrides</x:v>
      </x:c>
      <x:c r="B1426" s="1407" t="str">
        <x:v>H56</x:v>
      </x:c>
      <x:c r="C1426" s="1407" t="str">
        <x:v>F:=IF(AND(OR(B56="A",B56="B"),LEFT(D56,1)="U",LEFT(E56,1)="D"),B56&amp;"|"&amp;D56&amp;"|"&amp;E56,"")</x:v>
      </x:c>
      <x:c r="D1426" s="1407">
        <x:f>IFERROR(IF(_xlfn.ISFORMULA('Subgroup_Overrides'!H56),0,1),-1)</x:f>
        <x:v>0.0</x:v>
      </x:c>
    </x:row>
    <x:row r="1427" ht="18" customHeight="1">
      <x:c r="A1427" s="1407" t="str">
        <x:v>Subgroup_Overrides</x:v>
      </x:c>
      <x:c r="B1427" s="1407" t="str">
        <x:v>H57</x:v>
      </x:c>
      <x:c r="C1427" s="1407" t="str">
        <x:v>F:=IF(AND(OR(B57="A",B57="B"),LEFT(D57,1)="U",LEFT(E57,1)="D"),B57&amp;"|"&amp;D57&amp;"|"&amp;E57,"")</x:v>
      </x:c>
      <x:c r="D1427" s="1407">
        <x:f>IFERROR(IF(_xlfn.ISFORMULA('Subgroup_Overrides'!H57),0,1),-1)</x:f>
        <x:v>0.0</x:v>
      </x:c>
    </x:row>
    <x:row r="1428" ht="18" customHeight="1">
      <x:c r="A1428" s="1407" t="str">
        <x:v>Subgroup_Overrides</x:v>
      </x:c>
      <x:c r="B1428" s="1407" t="str">
        <x:v>H58</x:v>
      </x:c>
      <x:c r="C1428" s="1407" t="str">
        <x:v>F:=IF(AND(OR(B58="A",B58="B"),LEFT(D58,1)="U",LEFT(E58,1)="D"),B58&amp;"|"&amp;D58&amp;"|"&amp;E58,"")</x:v>
      </x:c>
      <x:c r="D1428" s="1407">
        <x:f>IFERROR(IF(_xlfn.ISFORMULA('Subgroup_Overrides'!H58),0,1),-1)</x:f>
        <x:v>0.0</x:v>
      </x:c>
    </x:row>
    <x:row r="1429" ht="18" customHeight="1">
      <x:c r="A1429" s="1407" t="str">
        <x:v>Subgroup_Overrides</x:v>
      </x:c>
      <x:c r="B1429" s="1407" t="str">
        <x:v>H59</x:v>
      </x:c>
      <x:c r="C1429" s="1407" t="str">
        <x:v>F:=IF(AND(OR(B59="A",B59="B"),LEFT(D59,1)="U",LEFT(E59,1)="D"),B59&amp;"|"&amp;D59&amp;"|"&amp;E59,"")</x:v>
      </x:c>
      <x:c r="D1429" s="1407">
        <x:f>IFERROR(IF(_xlfn.ISFORMULA('Subgroup_Overrides'!H59),0,1),-1)</x:f>
        <x:v>0.0</x:v>
      </x:c>
    </x:row>
    <x:row r="1430" ht="18" customHeight="1">
      <x:c r="A1430" s="1407" t="str">
        <x:v>Subgroup_Overrides</x:v>
      </x:c>
      <x:c r="B1430" s="1407" t="str">
        <x:v>H60</x:v>
      </x:c>
      <x:c r="C1430" s="1407" t="str">
        <x:v>F:=IF(AND(OR(B60="A",B60="B"),LEFT(D60,1)="U",LEFT(E60,1)="D"),B60&amp;"|"&amp;D60&amp;"|"&amp;E60,"")</x:v>
      </x:c>
      <x:c r="D1430" s="1407">
        <x:f>IFERROR(IF(_xlfn.ISFORMULA('Subgroup_Overrides'!H60),0,1),-1)</x:f>
        <x:v>0.0</x:v>
      </x:c>
    </x:row>
    <x:row r="1431" ht="18" customHeight="1">
      <x:c r="A1431" s="1407" t="str">
        <x:v>Subgroup_Overrides</x:v>
      </x:c>
      <x:c r="B1431" s="1407" t="str">
        <x:v>H61</x:v>
      </x:c>
      <x:c r="C1431" s="1407" t="str">
        <x:v>F:=IF(AND(OR(B61="A",B61="B"),LEFT(D61,1)="U",LEFT(E61,1)="D"),B61&amp;"|"&amp;D61&amp;"|"&amp;E61,"")</x:v>
      </x:c>
      <x:c r="D1431" s="1407">
        <x:f>IFERROR(IF(_xlfn.ISFORMULA('Subgroup_Overrides'!H61),0,1),-1)</x:f>
        <x:v>0.0</x:v>
      </x:c>
    </x:row>
    <x:row r="1432" ht="18" customHeight="1">
      <x:c r="A1432" s="1407" t="str">
        <x:v>Subgroup_Overrides</x:v>
      </x:c>
      <x:c r="B1432" s="1407" t="str">
        <x:v>H62</x:v>
      </x:c>
      <x:c r="C1432" s="1407" t="str">
        <x:v>F:=IF(AND(OR(B62="A",B62="B"),LEFT(D62,1)="U",LEFT(E62,1)="D"),B62&amp;"|"&amp;D62&amp;"|"&amp;E62,"")</x:v>
      </x:c>
      <x:c r="D1432" s="1407">
        <x:f>IFERROR(IF(_xlfn.ISFORMULA('Subgroup_Overrides'!H62),0,1),-1)</x:f>
        <x:v>0.0</x:v>
      </x:c>
    </x:row>
    <x:row r="1433" ht="18" customHeight="1">
      <x:c r="A1433" s="1407" t="str">
        <x:v>Subgroup_Overrides</x:v>
      </x:c>
      <x:c r="B1433" s="1407" t="str">
        <x:v>H63</x:v>
      </x:c>
      <x:c r="C1433" s="1407" t="str">
        <x:v>F:=IF(AND(OR(B63="A",B63="B"),LEFT(D63,1)="U",LEFT(E63,1)="D"),B63&amp;"|"&amp;D63&amp;"|"&amp;E63,"")</x:v>
      </x:c>
      <x:c r="D1433" s="1407">
        <x:f>IFERROR(IF(_xlfn.ISFORMULA('Subgroup_Overrides'!H63),0,1),-1)</x:f>
        <x:v>0.0</x:v>
      </x:c>
    </x:row>
    <x:row r="1434" ht="18" customHeight="1">
      <x:c r="A1434" s="1407" t="str">
        <x:v>Subgroup_Overrides</x:v>
      </x:c>
      <x:c r="B1434" s="1407" t="str">
        <x:v>H64</x:v>
      </x:c>
      <x:c r="C1434" s="1407" t="str">
        <x:v>F:=IF(AND(OR(B64="A",B64="B"),LEFT(D64,1)="U",LEFT(E64,1)="D"),B64&amp;"|"&amp;D64&amp;"|"&amp;E64,"")</x:v>
      </x:c>
      <x:c r="D1434" s="1407">
        <x:f>IFERROR(IF(_xlfn.ISFORMULA('Subgroup_Overrides'!H64),0,1),-1)</x:f>
        <x:v>0.0</x:v>
      </x:c>
    </x:row>
    <x:row r="1435" ht="18" customHeight="1">
      <x:c r="A1435" s="1407" t="str">
        <x:v>Subgroup_Overrides</x:v>
      </x:c>
      <x:c r="B1435" s="1407" t="str">
        <x:v>H65</x:v>
      </x:c>
      <x:c r="C1435" s="1407" t="str">
        <x:v>F:=IF(AND(OR(B65="A",B65="B"),LEFT(D65,1)="U",LEFT(E65,1)="D"),B65&amp;"|"&amp;D65&amp;"|"&amp;E65,"")</x:v>
      </x:c>
      <x:c r="D1435" s="1407">
        <x:f>IFERROR(IF(_xlfn.ISFORMULA('Subgroup_Overrides'!H65),0,1),-1)</x:f>
        <x:v>0.0</x:v>
      </x:c>
    </x:row>
    <x:row r="1436" ht="18" customHeight="1">
      <x:c r="A1436" s="1407" t="str">
        <x:v>Subgroup_Overrides</x:v>
      </x:c>
      <x:c r="B1436" s="1407" t="str">
        <x:v>H66</x:v>
      </x:c>
      <x:c r="C1436" s="1407" t="str">
        <x:v>F:=IF(AND(OR(B66="A",B66="B"),LEFT(D66,1)="U",LEFT(E66,1)="D"),B66&amp;"|"&amp;D66&amp;"|"&amp;E66,"")</x:v>
      </x:c>
      <x:c r="D1436" s="1407">
        <x:f>IFERROR(IF(_xlfn.ISFORMULA('Subgroup_Overrides'!H66),0,1),-1)</x:f>
        <x:v>0.0</x:v>
      </x:c>
    </x:row>
    <x:row r="1437" ht="18" customHeight="1">
      <x:c r="A1437" s="1407" t="str">
        <x:v>Subgroup_Overrides</x:v>
      </x:c>
      <x:c r="B1437" s="1407" t="str">
        <x:v>H67</x:v>
      </x:c>
      <x:c r="C1437" s="1407" t="str">
        <x:v>F:=IF(AND(OR(B67="A",B67="B"),LEFT(D67,1)="U",LEFT(E67,1)="D"),B67&amp;"|"&amp;D67&amp;"|"&amp;E67,"")</x:v>
      </x:c>
      <x:c r="D1437" s="1407">
        <x:f>IFERROR(IF(_xlfn.ISFORMULA('Subgroup_Overrides'!H67),0,1),-1)</x:f>
        <x:v>0.0</x:v>
      </x:c>
    </x:row>
    <x:row r="1438" ht="18" customHeight="1">
      <x:c r="A1438" s="1407" t="str">
        <x:v>Subgroup_Overrides</x:v>
      </x:c>
      <x:c r="B1438" s="1407" t="str">
        <x:v>H68</x:v>
      </x:c>
      <x:c r="C1438" s="1407" t="str">
        <x:v>F:=IF(AND(OR(B68="A",B68="B"),LEFT(D68,1)="U",LEFT(E68,1)="D"),B68&amp;"|"&amp;D68&amp;"|"&amp;E68,"")</x:v>
      </x:c>
      <x:c r="D1438" s="1407">
        <x:f>IFERROR(IF(_xlfn.ISFORMULA('Subgroup_Overrides'!H68),0,1),-1)</x:f>
        <x:v>0.0</x:v>
      </x:c>
    </x:row>
    <x:row r="1439" ht="18" customHeight="1">
      <x:c r="A1439" s="1407" t="str">
        <x:v>Subgroup_Overrides</x:v>
      </x:c>
      <x:c r="B1439" s="1407" t="str">
        <x:v>H69</x:v>
      </x:c>
      <x:c r="C1439" s="1407" t="str">
        <x:v>F:=IF(AND(OR(B69="A",B69="B"),LEFT(D69,1)="U",LEFT(E69,1)="D"),B69&amp;"|"&amp;D69&amp;"|"&amp;E69,"")</x:v>
      </x:c>
      <x:c r="D1439" s="1407">
        <x:f>IFERROR(IF(_xlfn.ISFORMULA('Subgroup_Overrides'!H69),0,1),-1)</x:f>
        <x:v>0.0</x:v>
      </x:c>
    </x:row>
    <x:row r="1440" ht="18" customHeight="1">
      <x:c r="A1440" s="1407" t="str">
        <x:v>Subgroup_Overrides</x:v>
      </x:c>
      <x:c r="B1440" s="1407" t="str">
        <x:v>H70</x:v>
      </x:c>
      <x:c r="C1440" s="1407" t="str">
        <x:v>F:=IF(AND(OR(B70="A",B70="B"),LEFT(D70,1)="U",LEFT(E70,1)="D"),B70&amp;"|"&amp;D70&amp;"|"&amp;E70,"")</x:v>
      </x:c>
      <x:c r="D1440" s="1407">
        <x:f>IFERROR(IF(_xlfn.ISFORMULA('Subgroup_Overrides'!H70),0,1),-1)</x:f>
        <x:v>0.0</x:v>
      </x:c>
    </x:row>
    <x:row r="1441" ht="18" customHeight="1">
      <x:c r="A1441" s="1407" t="str">
        <x:v>Subgroup_Overrides</x:v>
      </x:c>
      <x:c r="B1441" s="1407" t="str">
        <x:v>H71</x:v>
      </x:c>
      <x:c r="C1441" s="1407" t="str">
        <x:v>F:=IF(AND(OR(B71="A",B71="B"),LEFT(D71,1)="U",LEFT(E71,1)="D"),B71&amp;"|"&amp;D71&amp;"|"&amp;E71,"")</x:v>
      </x:c>
      <x:c r="D1441" s="1407">
        <x:f>IFERROR(IF(_xlfn.ISFORMULA('Subgroup_Overrides'!H71),0,1),-1)</x:f>
        <x:v>0.0</x:v>
      </x:c>
    </x:row>
    <x:row r="1442" ht="18" customHeight="1">
      <x:c r="A1442" s="1407" t="str">
        <x:v>Subgroup_Overrides</x:v>
      </x:c>
      <x:c r="B1442" s="1407" t="str">
        <x:v>H72</x:v>
      </x:c>
      <x:c r="C1442" s="1407" t="str">
        <x:v>F:=IF(AND(OR(B72="A",B72="B"),LEFT(D72,1)="U",LEFT(E72,1)="D"),B72&amp;"|"&amp;D72&amp;"|"&amp;E72,"")</x:v>
      </x:c>
      <x:c r="D1442" s="1407">
        <x:f>IFERROR(IF(_xlfn.ISFORMULA('Subgroup_Overrides'!H72),0,1),-1)</x:f>
        <x:v>0.0</x:v>
      </x:c>
    </x:row>
    <x:row r="1443" ht="18" customHeight="1">
      <x:c r="A1443" s="1407" t="str">
        <x:v>Subgroup_Overrides</x:v>
      </x:c>
      <x:c r="B1443" s="1407" t="str">
        <x:v>H73</x:v>
      </x:c>
      <x:c r="C1443" s="1407" t="str">
        <x:v>F:=IF(AND(OR(B73="A",B73="B"),LEFT(D73,1)="U",LEFT(E73,1)="D"),B73&amp;"|"&amp;D73&amp;"|"&amp;E73,"")</x:v>
      </x:c>
      <x:c r="D1443" s="1407">
        <x:f>IFERROR(IF(_xlfn.ISFORMULA('Subgroup_Overrides'!H73),0,1),-1)</x:f>
        <x:v>0.0</x:v>
      </x:c>
    </x:row>
    <x:row r="1444" ht="18" customHeight="1">
      <x:c r="A1444" s="1407" t="str">
        <x:v>Subgroup_Overrides</x:v>
      </x:c>
      <x:c r="B1444" s="1407" t="str">
        <x:v>H74</x:v>
      </x:c>
      <x:c r="C1444" s="1407" t="str">
        <x:v>F:=IF(AND(OR(B74="A",B74="B"),LEFT(D74,1)="U",LEFT(E74,1)="D"),B74&amp;"|"&amp;D74&amp;"|"&amp;E74,"")</x:v>
      </x:c>
      <x:c r="D1444" s="1407">
        <x:f>IFERROR(IF(_xlfn.ISFORMULA('Subgroup_Overrides'!H74),0,1),-1)</x:f>
        <x:v>0.0</x:v>
      </x:c>
    </x:row>
    <x:row r="1445" ht="18" customHeight="1">
      <x:c r="A1445" s="1407" t="str">
        <x:v>Subgroup_Overrides</x:v>
      </x:c>
      <x:c r="B1445" s="1407" t="str">
        <x:v>H75</x:v>
      </x:c>
      <x:c r="C1445" s="1407" t="str">
        <x:v>F:=IF(AND(OR(B75="A",B75="B"),LEFT(D75,1)="U",LEFT(E75,1)="D"),B75&amp;"|"&amp;D75&amp;"|"&amp;E75,"")</x:v>
      </x:c>
      <x:c r="D1445" s="1407">
        <x:f>IFERROR(IF(_xlfn.ISFORMULA('Subgroup_Overrides'!H75),0,1),-1)</x:f>
        <x:v>0.0</x:v>
      </x:c>
    </x:row>
    <x:row r="1446" ht="18" customHeight="1">
      <x:c r="A1446" s="1407" t="str">
        <x:v>Subgroup_Overrides</x:v>
      </x:c>
      <x:c r="B1446" s="1407" t="str">
        <x:v>H76</x:v>
      </x:c>
      <x:c r="C1446" s="1407" t="str">
        <x:v>F:=IF(AND(OR(B76="A",B76="B"),LEFT(D76,1)="U",LEFT(E76,1)="D"),B76&amp;"|"&amp;D76&amp;"|"&amp;E76,"")</x:v>
      </x:c>
      <x:c r="D1446" s="1407">
        <x:f>IFERROR(IF(_xlfn.ISFORMULA('Subgroup_Overrides'!H76),0,1),-1)</x:f>
        <x:v>0.0</x:v>
      </x:c>
    </x:row>
    <x:row r="1447" ht="18" customHeight="1">
      <x:c r="A1447" s="1407" t="str">
        <x:v>Subgroup_Overrides</x:v>
      </x:c>
      <x:c r="B1447" s="1407" t="str">
        <x:v>H77</x:v>
      </x:c>
      <x:c r="C1447" s="1407" t="str">
        <x:v>F:=IF(AND(OR(B77="A",B77="B"),LEFT(D77,1)="U",LEFT(E77,1)="D"),B77&amp;"|"&amp;D77&amp;"|"&amp;E77,"")</x:v>
      </x:c>
      <x:c r="D1447" s="1407">
        <x:f>IFERROR(IF(_xlfn.ISFORMULA('Subgroup_Overrides'!H77),0,1),-1)</x:f>
        <x:v>0.0</x:v>
      </x:c>
    </x:row>
    <x:row r="1448" ht="18" customHeight="1">
      <x:c r="A1448" s="1407" t="str">
        <x:v>Subgroup_Overrides</x:v>
      </x:c>
      <x:c r="B1448" s="1407" t="str">
        <x:v>H78</x:v>
      </x:c>
      <x:c r="C1448" s="1407" t="str">
        <x:v>F:=IF(AND(OR(B78="A",B78="B"),LEFT(D78,1)="U",LEFT(E78,1)="D"),B78&amp;"|"&amp;D78&amp;"|"&amp;E78,"")</x:v>
      </x:c>
      <x:c r="D1448" s="1407">
        <x:f>IFERROR(IF(_xlfn.ISFORMULA('Subgroup_Overrides'!H78),0,1),-1)</x:f>
        <x:v>0.0</x:v>
      </x:c>
    </x:row>
    <x:row r="1449" ht="18" customHeight="1">
      <x:c r="A1449" s="1407" t="str">
        <x:v>Subgroup_Overrides</x:v>
      </x:c>
      <x:c r="B1449" s="1407" t="str">
        <x:v>H79</x:v>
      </x:c>
      <x:c r="C1449" s="1407" t="str">
        <x:v>F:=IF(AND(OR(B79="A",B79="B"),LEFT(D79,1)="U",LEFT(E79,1)="D"),B79&amp;"|"&amp;D79&amp;"|"&amp;E79,"")</x:v>
      </x:c>
      <x:c r="D1449" s="1407">
        <x:f>IFERROR(IF(_xlfn.ISFORMULA('Subgroup_Overrides'!H79),0,1),-1)</x:f>
        <x:v>0.0</x:v>
      </x:c>
    </x:row>
    <x:row r="1450" ht="18" customHeight="1">
      <x:c r="A1450" s="1407" t="str">
        <x:v>Subgroup_Overrides</x:v>
      </x:c>
      <x:c r="B1450" s="1407" t="str">
        <x:v>H80</x:v>
      </x:c>
      <x:c r="C1450" s="1407" t="str">
        <x:v>F:=IF(AND(OR(B80="A",B80="B"),LEFT(D80,1)="U",LEFT(E80,1)="D"),B80&amp;"|"&amp;D80&amp;"|"&amp;E80,"")</x:v>
      </x:c>
      <x:c r="D1450" s="1407">
        <x:f>IFERROR(IF(_xlfn.ISFORMULA('Subgroup_Overrides'!H80),0,1),-1)</x:f>
        <x:v>0.0</x:v>
      </x:c>
    </x:row>
    <x:row r="1451" ht="18" customHeight="1">
      <x:c r="A1451" s="1407" t="str">
        <x:v>Subgroup_Overrides</x:v>
      </x:c>
      <x:c r="B1451" s="1407" t="str">
        <x:v>H81</x:v>
      </x:c>
      <x:c r="C1451" s="1407" t="str">
        <x:v>F:=IF(AND(OR(B81="A",B81="B"),LEFT(D81,1)="U",LEFT(E81,1)="D"),B81&amp;"|"&amp;D81&amp;"|"&amp;E81,"")</x:v>
      </x:c>
      <x:c r="D1451" s="1407">
        <x:f>IFERROR(IF(_xlfn.ISFORMULA('Subgroup_Overrides'!H81),0,1),-1)</x:f>
        <x:v>0.0</x:v>
      </x:c>
    </x:row>
    <x:row r="1452" ht="18" customHeight="1">
      <x:c r="A1452" s="1407" t="str">
        <x:v>Subgroup_Overrides</x:v>
      </x:c>
      <x:c r="B1452" s="1407" t="str">
        <x:v>H82</x:v>
      </x:c>
      <x:c r="C1452" s="1407" t="str">
        <x:v>F:=IF(AND(OR(B82="A",B82="B"),LEFT(D82,1)="U",LEFT(E82,1)="D"),B82&amp;"|"&amp;D82&amp;"|"&amp;E82,"")</x:v>
      </x:c>
      <x:c r="D1452" s="1407">
        <x:f>IFERROR(IF(_xlfn.ISFORMULA('Subgroup_Overrides'!H82),0,1),-1)</x:f>
        <x:v>0.0</x:v>
      </x:c>
    </x:row>
    <x:row r="1453" ht="18" customHeight="1">
      <x:c r="A1453" s="1407" t="str">
        <x:v>Subgroup_Overrides</x:v>
      </x:c>
      <x:c r="B1453" s="1407" t="str">
        <x:v>H83</x:v>
      </x:c>
      <x:c r="C1453" s="1407" t="str">
        <x:v>F:=IF(AND(OR(B83="A",B83="B"),LEFT(D83,1)="U",LEFT(E83,1)="D"),B83&amp;"|"&amp;D83&amp;"|"&amp;E83,"")</x:v>
      </x:c>
      <x:c r="D1453" s="1407">
        <x:f>IFERROR(IF(_xlfn.ISFORMULA('Subgroup_Overrides'!H83),0,1),-1)</x:f>
        <x:v>0.0</x:v>
      </x:c>
    </x:row>
    <x:row r="1454" ht="18" customHeight="1">
      <x:c r="A1454" s="1407" t="str">
        <x:v>Subgroup_Overrides</x:v>
      </x:c>
      <x:c r="B1454" s="1407" t="str">
        <x:v>H84</x:v>
      </x:c>
      <x:c r="C1454" s="1407" t="str">
        <x:v>F:=IF(AND(OR(B84="A",B84="B"),LEFT(D84,1)="U",LEFT(E84,1)="D"),B84&amp;"|"&amp;D84&amp;"|"&amp;E84,"")</x:v>
      </x:c>
      <x:c r="D1454" s="1407">
        <x:f>IFERROR(IF(_xlfn.ISFORMULA('Subgroup_Overrides'!H84),0,1),-1)</x:f>
        <x:v>0.0</x:v>
      </x:c>
    </x:row>
    <x:row r="1455" ht="18" customHeight="1">
      <x:c r="A1455" s="1407" t="str">
        <x:v>Subgroup_Overrides</x:v>
      </x:c>
      <x:c r="B1455" s="1407" t="str">
        <x:v>H85</x:v>
      </x:c>
      <x:c r="C1455" s="1407" t="str">
        <x:v>F:=IF(AND(OR(B85="A",B85="B"),LEFT(D85,1)="U",LEFT(E85,1)="D"),B85&amp;"|"&amp;D85&amp;"|"&amp;E85,"")</x:v>
      </x:c>
      <x:c r="D1455" s="1407">
        <x:f>IFERROR(IF(_xlfn.ISFORMULA('Subgroup_Overrides'!H85),0,1),-1)</x:f>
        <x:v>0.0</x:v>
      </x:c>
    </x:row>
    <x:row r="1456" ht="18" customHeight="1">
      <x:c r="A1456" s="1407" t="str">
        <x:v>Subgroup_Overrides</x:v>
      </x:c>
      <x:c r="B1456" s="1407" t="str">
        <x:v>H86</x:v>
      </x:c>
      <x:c r="C1456" s="1407" t="str">
        <x:v>F:=IF(AND(OR(B86="A",B86="B"),LEFT(D86,1)="U",LEFT(E86,1)="D"),B86&amp;"|"&amp;D86&amp;"|"&amp;E86,"")</x:v>
      </x:c>
      <x:c r="D1456" s="1407">
        <x:f>IFERROR(IF(_xlfn.ISFORMULA('Subgroup_Overrides'!H86),0,1),-1)</x:f>
        <x:v>0.0</x:v>
      </x:c>
    </x:row>
    <x:row r="1457" ht="18" customHeight="1">
      <x:c r="A1457" s="1407" t="str">
        <x:v>Subgroup_Overrides</x:v>
      </x:c>
      <x:c r="B1457" s="1407" t="str">
        <x:v>H87</x:v>
      </x:c>
      <x:c r="C1457" s="1407" t="str">
        <x:v>F:=IF(AND(OR(B87="A",B87="B"),LEFT(D87,1)="U",LEFT(E87,1)="D"),B87&amp;"|"&amp;D87&amp;"|"&amp;E87,"")</x:v>
      </x:c>
      <x:c r="D1457" s="1407">
        <x:f>IFERROR(IF(_xlfn.ISFORMULA('Subgroup_Overrides'!H87),0,1),-1)</x:f>
        <x:v>0.0</x:v>
      </x:c>
    </x:row>
    <x:row r="1458" ht="18" customHeight="1">
      <x:c r="A1458" s="1407" t="str">
        <x:v>Subgroup_Overrides</x:v>
      </x:c>
      <x:c r="B1458" s="1407" t="str">
        <x:v>H88</x:v>
      </x:c>
      <x:c r="C1458" s="1407" t="str">
        <x:v>F:=IF(AND(OR(B88="A",B88="B"),LEFT(D88,1)="U",LEFT(E88,1)="D"),B88&amp;"|"&amp;D88&amp;"|"&amp;E88,"")</x:v>
      </x:c>
      <x:c r="D1458" s="1407">
        <x:f>IFERROR(IF(_xlfn.ISFORMULA('Subgroup_Overrides'!H88),0,1),-1)</x:f>
        <x:v>0.0</x:v>
      </x:c>
    </x:row>
    <x:row r="1459" ht="18" customHeight="1">
      <x:c r="A1459" s="1407" t="str">
        <x:v>Subgroup_Overrides</x:v>
      </x:c>
      <x:c r="B1459" s="1407" t="str">
        <x:v>H89</x:v>
      </x:c>
      <x:c r="C1459" s="1407" t="str">
        <x:v>F:=IF(AND(OR(B89="A",B89="B"),LEFT(D89,1)="U",LEFT(E89,1)="D"),B89&amp;"|"&amp;D89&amp;"|"&amp;E89,"")</x:v>
      </x:c>
      <x:c r="D1459" s="1407">
        <x:f>IFERROR(IF(_xlfn.ISFORMULA('Subgroup_Overrides'!H89),0,1),-1)</x:f>
        <x:v>0.0</x:v>
      </x:c>
    </x:row>
    <x:row r="1460" ht="18" customHeight="1">
      <x:c r="A1460" s="1407" t="str">
        <x:v>Subgroup_Overrides</x:v>
      </x:c>
      <x:c r="B1460" s="1407" t="str">
        <x:v>H90</x:v>
      </x:c>
      <x:c r="C1460" s="1407" t="str">
        <x:v>F:=IF(AND(OR(B90="A",B90="B"),LEFT(D90,1)="U",LEFT(E90,1)="D"),B90&amp;"|"&amp;D90&amp;"|"&amp;E90,"")</x:v>
      </x:c>
      <x:c r="D1460" s="1407">
        <x:f>IFERROR(IF(_xlfn.ISFORMULA('Subgroup_Overrides'!H90),0,1),-1)</x:f>
        <x:v>0.0</x:v>
      </x:c>
    </x:row>
    <x:row r="1461" ht="18" customHeight="1">
      <x:c r="A1461" s="1407" t="str">
        <x:v>Subgroup_Overrides</x:v>
      </x:c>
      <x:c r="B1461" s="1407" t="str">
        <x:v>H91</x:v>
      </x:c>
      <x:c r="C1461" s="1407" t="str">
        <x:v>F:=IF(AND(OR(B91="A",B91="B"),LEFT(D91,1)="U",LEFT(E91,1)="D"),B91&amp;"|"&amp;D91&amp;"|"&amp;E91,"")</x:v>
      </x:c>
      <x:c r="D1461" s="1407">
        <x:f>IFERROR(IF(_xlfn.ISFORMULA('Subgroup_Overrides'!H91),0,1),-1)</x:f>
        <x:v>0.0</x:v>
      </x:c>
    </x:row>
    <x:row r="1462" ht="18" customHeight="1">
      <x:c r="A1462" s="1407" t="str">
        <x:v>Subgroup_Overrides</x:v>
      </x:c>
      <x:c r="B1462" s="1407" t="str">
        <x:v>H92</x:v>
      </x:c>
      <x:c r="C1462" s="1407" t="str">
        <x:v>F:=IF(AND(OR(B92="A",B92="B"),LEFT(D92,1)="U",LEFT(E92,1)="D"),B92&amp;"|"&amp;D92&amp;"|"&amp;E92,"")</x:v>
      </x:c>
      <x:c r="D1462" s="1407">
        <x:f>IFERROR(IF(_xlfn.ISFORMULA('Subgroup_Overrides'!H92),0,1),-1)</x:f>
        <x:v>0.0</x:v>
      </x:c>
    </x:row>
    <x:row r="1463" ht="18" customHeight="1">
      <x:c r="A1463" s="1407" t="str">
        <x:v>Subgroup_Overrides</x:v>
      </x:c>
      <x:c r="B1463" s="1407" t="str">
        <x:v>H93</x:v>
      </x:c>
      <x:c r="C1463" s="1407" t="str">
        <x:v>F:=IF(AND(OR(B93="A",B93="B"),LEFT(D93,1)="U",LEFT(E93,1)="D"),B93&amp;"|"&amp;D93&amp;"|"&amp;E93,"")</x:v>
      </x:c>
      <x:c r="D1463" s="1407">
        <x:f>IFERROR(IF(_xlfn.ISFORMULA('Subgroup_Overrides'!H93),0,1),-1)</x:f>
        <x:v>0.0</x:v>
      </x:c>
    </x:row>
    <x:row r="1464" ht="18" customHeight="1">
      <x:c r="A1464" s="1407" t="str">
        <x:v>Subgroup_Overrides</x:v>
      </x:c>
      <x:c r="B1464" s="1407" t="str">
        <x:v>H94</x:v>
      </x:c>
      <x:c r="C1464" s="1407" t="str">
        <x:v>F:=IF(AND(OR(B94="A",B94="B"),LEFT(D94,1)="U",LEFT(E94,1)="D"),B94&amp;"|"&amp;D94&amp;"|"&amp;E94,"")</x:v>
      </x:c>
      <x:c r="D1464" s="1407">
        <x:f>IFERROR(IF(_xlfn.ISFORMULA('Subgroup_Overrides'!H94),0,1),-1)</x:f>
        <x:v>0.0</x:v>
      </x:c>
    </x:row>
    <x:row r="1465" ht="18" customHeight="1">
      <x:c r="A1465" s="1407" t="str">
        <x:v>Subgroup_Overrides</x:v>
      </x:c>
      <x:c r="B1465" s="1407" t="str">
        <x:v>H95</x:v>
      </x:c>
      <x:c r="C1465" s="1407" t="str">
        <x:v>F:=IF(AND(OR(B95="A",B95="B"),LEFT(D95,1)="U",LEFT(E95,1)="D"),B95&amp;"|"&amp;D95&amp;"|"&amp;E95,"")</x:v>
      </x:c>
      <x:c r="D1465" s="1407">
        <x:f>IFERROR(IF(_xlfn.ISFORMULA('Subgroup_Overrides'!H95),0,1),-1)</x:f>
        <x:v>0.0</x:v>
      </x:c>
    </x:row>
    <x:row r="1466" ht="18" customHeight="1">
      <x:c r="A1466" s="1407" t="str">
        <x:v>Subgroup_Overrides</x:v>
      </x:c>
      <x:c r="B1466" s="1407" t="str">
        <x:v>H96</x:v>
      </x:c>
      <x:c r="C1466" s="1407" t="str">
        <x:v>F:=IF(AND(OR(B96="A",B96="B"),LEFT(D96,1)="U",LEFT(E96,1)="D"),B96&amp;"|"&amp;D96&amp;"|"&amp;E96,"")</x:v>
      </x:c>
      <x:c r="D1466" s="1407">
        <x:f>IFERROR(IF(_xlfn.ISFORMULA('Subgroup_Overrides'!H96),0,1),-1)</x:f>
        <x:v>0.0</x:v>
      </x:c>
    </x:row>
    <x:row r="1467" ht="18" customHeight="1">
      <x:c r="A1467" s="1407" t="str">
        <x:v>Subgroup_Overrides</x:v>
      </x:c>
      <x:c r="B1467" s="1407" t="str">
        <x:v>H97</x:v>
      </x:c>
      <x:c r="C1467" s="1407" t="str">
        <x:v>F:=IF(AND(OR(B97="A",B97="B"),LEFT(D97,1)="U",LEFT(E97,1)="D"),B97&amp;"|"&amp;D97&amp;"|"&amp;E97,"")</x:v>
      </x:c>
      <x:c r="D1467" s="1407">
        <x:f>IFERROR(IF(_xlfn.ISFORMULA('Subgroup_Overrides'!H97),0,1),-1)</x:f>
        <x:v>0.0</x:v>
      </x:c>
    </x:row>
    <x:row r="1468" ht="18" customHeight="1">
      <x:c r="A1468" s="1407" t="str">
        <x:v>Subgroup_Overrides</x:v>
      </x:c>
      <x:c r="B1468" s="1407" t="str">
        <x:v>H98</x:v>
      </x:c>
      <x:c r="C1468" s="1407" t="str">
        <x:v>F:=IF(AND(OR(B98="A",B98="B"),LEFT(D98,1)="U",LEFT(E98,1)="D"),B98&amp;"|"&amp;D98&amp;"|"&amp;E98,"")</x:v>
      </x:c>
      <x:c r="D1468" s="1407">
        <x:f>IFERROR(IF(_xlfn.ISFORMULA('Subgroup_Overrides'!H98),0,1),-1)</x:f>
        <x:v>0.0</x:v>
      </x:c>
    </x:row>
    <x:row r="1469" ht="18" customHeight="1">
      <x:c r="A1469" s="1407" t="str">
        <x:v>Subgroup_Overrides</x:v>
      </x:c>
      <x:c r="B1469" s="1407" t="str">
        <x:v>H99</x:v>
      </x:c>
      <x:c r="C1469" s="1407" t="str">
        <x:v>F:=IF(AND(OR(B99="A",B99="B"),LEFT(D99,1)="U",LEFT(E99,1)="D"),B99&amp;"|"&amp;D99&amp;"|"&amp;E99,"")</x:v>
      </x:c>
      <x:c r="D1469" s="1407">
        <x:f>IFERROR(IF(_xlfn.ISFORMULA('Subgroup_Overrides'!H99),0,1),-1)</x:f>
        <x:v>0.0</x:v>
      </x:c>
    </x:row>
    <x:row r="1470" ht="18" customHeight="1">
      <x:c r="A1470" s="1407" t="str">
        <x:v>Subgroup_Overrides</x:v>
      </x:c>
      <x:c r="B1470" s="1407" t="str">
        <x:v>H100</x:v>
      </x:c>
      <x:c r="C1470" s="1407" t="str">
        <x:v>F:=IF(AND(OR(B100="A",B100="B"),LEFT(D100,1)="U",LEFT(E100,1)="D"),B100&amp;"|"&amp;D100&amp;"|"&amp;E100,"")</x:v>
      </x:c>
      <x:c r="D1470" s="1407">
        <x:f>IFERROR(IF(_xlfn.ISFORMULA('Subgroup_Overrides'!H100),0,1),-1)</x:f>
        <x:v>0.0</x:v>
      </x:c>
    </x:row>
    <x:row r="1471" ht="18" customHeight="1">
      <x:c r="A1471" s="1407" t="str">
        <x:v>ProjectionPreRegistration</x:v>
      </x:c>
      <x:c r="B1471" s="1407" t="str">
        <x:v>F5</x:v>
      </x:c>
      <x:c r="C1471" s="1407" t="str">
        <x:v>F:=IF(AND(TYPE(B5)=TYPE(E5),ISBLANK(B5)=ISBLANK(E5),EXACT(B5,E5)),"MATCH","MISMATCH")</x:v>
      </x:c>
      <x:c r="D1471" s="1407">
        <x:f>IFERROR(IF(_xlfn.ISFORMULA('ProjectionPreRegistration'!F5),0,1),-1)</x:f>
        <x:v>0.0</x:v>
      </x:c>
    </x:row>
    <x:row r="1472" ht="18" customHeight="1">
      <x:c r="A1472" s="1407" t="str">
        <x:v>ProjectionPreRegistration</x:v>
      </x:c>
      <x:c r="B1472" s="1407" t="str">
        <x:v>F6</x:v>
      </x:c>
      <x:c r="C1472" s="1407" t="str">
        <x:v>F:=IF(AND(TYPE(B6)=TYPE(E6),ISBLANK(B6)=ISBLANK(E6),EXACT(B6,E6)),"MATCH","MISMATCH")</x:v>
      </x:c>
      <x:c r="D1472" s="1407">
        <x:f>IFERROR(IF(_xlfn.ISFORMULA('ProjectionPreRegistration'!F6),0,1),-1)</x:f>
        <x:v>0.0</x:v>
      </x:c>
    </x:row>
    <x:row r="1473" ht="18" customHeight="1">
      <x:c r="A1473" s="1407" t="str">
        <x:v>ProjectionPreRegistration</x:v>
      </x:c>
      <x:c r="B1473" s="1407" t="str">
        <x:v>F7</x:v>
      </x:c>
      <x:c r="C1473" s="1407" t="str">
        <x:v>F:=IF(AND(TYPE(B7)=TYPE(E7),ISBLANK(B7)=ISBLANK(E7),EXACT(B7,E7)),"MATCH","MISMATCH")</x:v>
      </x:c>
      <x:c r="D1473" s="1407">
        <x:f>IFERROR(IF(_xlfn.ISFORMULA('ProjectionPreRegistration'!F7),0,1),-1)</x:f>
        <x:v>0.0</x:v>
      </x:c>
    </x:row>
    <x:row r="1474" ht="18" customHeight="1">
      <x:c r="A1474" s="1407" t="str">
        <x:v>ProjectionPreRegistration</x:v>
      </x:c>
      <x:c r="B1474" s="1407" t="str">
        <x:v>F8</x:v>
      </x:c>
      <x:c r="C1474" s="1407" t="str">
        <x:v>F:=IF(AND(TYPE(B8)=TYPE(E8),ISBLANK(B8)=ISBLANK(E8),EXACT(B8,E8)),"MATCH","MISMATCH")</x:v>
      </x:c>
      <x:c r="D1474" s="1407">
        <x:f>IFERROR(IF(_xlfn.ISFORMULA('ProjectionPreRegistration'!F8),0,1),-1)</x:f>
        <x:v>0.0</x:v>
      </x:c>
    </x:row>
    <x:row r="1475" ht="18" customHeight="1">
      <x:c r="A1475" s="1407" t="str">
        <x:v>ProjectionPreRegistration</x:v>
      </x:c>
      <x:c r="B1475" s="1407" t="str">
        <x:v>F9</x:v>
      </x:c>
      <x:c r="C1475" s="1407" t="str">
        <x:v>F:=IF(AND(TYPE(B9)=TYPE(E9),ISBLANK(B9)=ISBLANK(E9),EXACT(B9,E9)),"MATCH","MISMATCH")</x:v>
      </x:c>
      <x:c r="D1475" s="1407">
        <x:f>IFERROR(IF(_xlfn.ISFORMULA('ProjectionPreRegistration'!F9),0,1),-1)</x:f>
        <x:v>0.0</x:v>
      </x:c>
    </x:row>
    <x:row r="1476" ht="18" customHeight="1">
      <x:c r="A1476" s="1407" t="str">
        <x:v>ProjectionPreRegistration</x:v>
      </x:c>
      <x:c r="B1476" s="1407" t="str">
        <x:v>F10</x:v>
      </x:c>
      <x:c r="C1476" s="1407" t="str">
        <x:v>F:=IF(AND(TYPE(B10)=TYPE(E10),ISBLANK(B10)=ISBLANK(E10),EXACT(B10,E10)),"MATCH","MISMATCH")</x:v>
      </x:c>
      <x:c r="D1476" s="1407">
        <x:f>IFERROR(IF(_xlfn.ISFORMULA('ProjectionPreRegistration'!F10),0,1),-1)</x:f>
        <x:v>0.0</x:v>
      </x:c>
    </x:row>
    <x:row r="1477" ht="18" customHeight="1">
      <x:c r="A1477" s="1407" t="str">
        <x:v>ProjectionPreRegistration</x:v>
      </x:c>
      <x:c r="B1477" s="1407" t="str">
        <x:v>F11</x:v>
      </x:c>
      <x:c r="C1477" s="1407" t="str">
        <x:v>F:=IF(AND(TYPE(B11)=TYPE(E11),ISBLANK(B11)=ISBLANK(E11),EXACT(B11,E11)),"MATCH","MISMATCH")</x:v>
      </x:c>
      <x:c r="D1477" s="1407">
        <x:f>IFERROR(IF(_xlfn.ISFORMULA('ProjectionPreRegistration'!F11),0,1),-1)</x:f>
        <x:v>0.0</x:v>
      </x:c>
    </x:row>
    <x:row r="1478" ht="18" customHeight="1">
      <x:c r="A1478" s="1407" t="str">
        <x:v>ProjectionPreRegistration</x:v>
      </x:c>
      <x:c r="B1478" s="1407" t="str">
        <x:v>F12</x:v>
      </x:c>
      <x:c r="C1478" s="1407" t="str">
        <x:v>F:=IF(AND(TYPE(B12)=TYPE(E12),ISBLANK(B12)=ISBLANK(E12),EXACT(B12,E12)),"MATCH","MISMATCH")</x:v>
      </x:c>
      <x:c r="D1478" s="1407">
        <x:f>IFERROR(IF(_xlfn.ISFORMULA('ProjectionPreRegistration'!F12),0,1),-1)</x:f>
        <x:v>0.0</x:v>
      </x:c>
    </x:row>
    <x:row r="1479" ht="18" customHeight="1">
      <x:c r="A1479" s="1407" t="str">
        <x:v>ProjectionPreRegistration</x:v>
      </x:c>
      <x:c r="B1479" s="1407" t="str">
        <x:v>F13</x:v>
      </x:c>
      <x:c r="C1479" s="1407" t="str">
        <x:v>F:=IF(AND(TYPE(B13)=TYPE(E13),ISBLANK(B13)=ISBLANK(E13),EXACT(B13,E13)),"MATCH","MISMATCH")</x:v>
      </x:c>
      <x:c r="D1479" s="1407">
        <x:f>IFERROR(IF(_xlfn.ISFORMULA('ProjectionPreRegistration'!F13),0,1),-1)</x:f>
        <x:v>0.0</x:v>
      </x:c>
    </x:row>
    <x:row r="1480" ht="18" customHeight="1">
      <x:c r="A1480" s="1407" t="str">
        <x:v>ProjectionPreRegistration</x:v>
      </x:c>
      <x:c r="B1480" s="1407" t="str">
        <x:v>F14</x:v>
      </x:c>
      <x:c r="C1480" s="1407" t="str">
        <x:v>F:=IF(AND(TYPE(B14)=TYPE(E14),ISBLANK(B14)=ISBLANK(E14),EXACT(B14,E14)),"MATCH","MISMATCH")</x:v>
      </x:c>
      <x:c r="D1480" s="1407">
        <x:f>IFERROR(IF(_xlfn.ISFORMULA('ProjectionPreRegistration'!F14),0,1),-1)</x:f>
        <x:v>0.0</x:v>
      </x:c>
    </x:row>
    <x:row r="1481" ht="18" customHeight="1">
      <x:c r="A1481" s="1407" t="str">
        <x:v>ProjectionPreRegistration</x:v>
      </x:c>
      <x:c r="B1481" s="1407" t="str">
        <x:v>F15</x:v>
      </x:c>
      <x:c r="C1481" s="1407" t="str">
        <x:v>F:=IF(AND(TYPE(B15)=TYPE(E15),ISBLANK(B15)=ISBLANK(E15),EXACT(B15,E15)),"MATCH","MISMATCH")</x:v>
      </x:c>
      <x:c r="D1481" s="1407">
        <x:f>IFERROR(IF(_xlfn.ISFORMULA('ProjectionPreRegistration'!F15),0,1),-1)</x:f>
        <x:v>0.0</x:v>
      </x:c>
    </x:row>
    <x:row r="1482" ht="18" customHeight="1">
      <x:c r="A1482" s="1407" t="str">
        <x:v>ProjectionPreRegistration</x:v>
      </x:c>
      <x:c r="B1482" s="1407" t="str">
        <x:v>F16</x:v>
      </x:c>
      <x:c r="C1482" s="1407" t="str">
        <x:v>F:=IF(AND(TYPE(B16)=TYPE(E16),ISBLANK(B16)=ISBLANK(E16),EXACT(B16,E16)),"MATCH","MISMATCH")</x:v>
      </x:c>
      <x:c r="D1482" s="1407">
        <x:f>IFERROR(IF(_xlfn.ISFORMULA('ProjectionPreRegistration'!F16),0,1),-1)</x:f>
        <x:v>0.0</x:v>
      </x:c>
    </x:row>
    <x:row r="1483" ht="18" customHeight="1">
      <x:c r="A1483" s="1407" t="str">
        <x:v>ProjectionPreRegistration</x:v>
      </x:c>
      <x:c r="B1483" s="1407" t="str">
        <x:v>F17</x:v>
      </x:c>
      <x:c r="C1483" s="1407" t="str">
        <x:v>F:=IF(AND(TYPE(B17)=TYPE(E17),ISBLANK(B17)=ISBLANK(E17),EXACT(B17,E17)),"MATCH","MISMATCH")</x:v>
      </x:c>
      <x:c r="D1483" s="1407">
        <x:f>IFERROR(IF(_xlfn.ISFORMULA('ProjectionPreRegistration'!F17),0,1),-1)</x:f>
        <x:v>0.0</x:v>
      </x:c>
    </x:row>
    <x:row r="1484" ht="18" customHeight="1">
      <x:c r="A1484" s="1407" t="str">
        <x:v>ProjectionPreRegistration</x:v>
      </x:c>
      <x:c r="B1484" s="1407" t="str">
        <x:v>F18</x:v>
      </x:c>
      <x:c r="C1484" s="1407" t="str">
        <x:v>F:=IF(AND(TYPE(B18)=TYPE(E18),ISBLANK(B18)=ISBLANK(E18),EXACT(B18,E18)),"MATCH","MISMATCH")</x:v>
      </x:c>
      <x:c r="D1484" s="1407">
        <x:f>IFERROR(IF(_xlfn.ISFORMULA('ProjectionPreRegistration'!F18),0,1),-1)</x:f>
        <x:v>0.0</x:v>
      </x:c>
    </x:row>
    <x:row r="1485" ht="18" customHeight="1">
      <x:c r="A1485" s="1407" t="str">
        <x:v>ProjectionPreRegistration</x:v>
      </x:c>
      <x:c r="B1485" s="1407" t="str">
        <x:v>F19</x:v>
      </x:c>
      <x:c r="C1485" s="1407" t="str">
        <x:v>F:=IF(AND(TYPE(B19)=TYPE(E19),ISBLANK(B19)=ISBLANK(E19),EXACT(B19,E19)),"MATCH","MISMATCH")</x:v>
      </x:c>
      <x:c r="D1485" s="1407">
        <x:f>IFERROR(IF(_xlfn.ISFORMULA('ProjectionPreRegistration'!F19),0,1),-1)</x:f>
        <x:v>0.0</x:v>
      </x:c>
    </x:row>
    <x:row r="1486" ht="18" customHeight="1">
      <x:c r="A1486" s="1407" t="str">
        <x:v>ProjectionPreRegistration</x:v>
      </x:c>
      <x:c r="B1486" s="1407" t="str">
        <x:v>F20</x:v>
      </x:c>
      <x:c r="C1486" s="1407" t="str">
        <x:v>F:=IF(AND(TYPE(B20)=TYPE(E20),ISBLANK(B20)=ISBLANK(E20),EXACT(B20,E20)),"MATCH","MISMATCH")</x:v>
      </x:c>
      <x:c r="D1486" s="1407">
        <x:f>IFERROR(IF(_xlfn.ISFORMULA('ProjectionPreRegistration'!F20),0,1),-1)</x:f>
        <x:v>0.0</x:v>
      </x:c>
    </x:row>
    <x:row r="1487" ht="18" customHeight="1">
      <x:c r="A1487" s="1407" t="str">
        <x:v>ProjectionPreRegistration</x:v>
      </x:c>
      <x:c r="B1487" s="1407" t="str">
        <x:v>F21</x:v>
      </x:c>
      <x:c r="C1487" s="1407" t="str">
        <x:v>F:=IF(AND(TYPE(B21)=TYPE(E21),ISBLANK(B21)=ISBLANK(E21),EXACT(B21,E21)),"MATCH","MISMATCH")</x:v>
      </x:c>
      <x:c r="D1487" s="1407">
        <x:f>IFERROR(IF(_xlfn.ISFORMULA('ProjectionPreRegistration'!F21),0,1),-1)</x:f>
        <x:v>0.0</x:v>
      </x:c>
    </x:row>
    <x:row r="1488" ht="18" customHeight="1">
      <x:c r="A1488" s="1407" t="str">
        <x:v>ProjectionPreRegistration</x:v>
      </x:c>
      <x:c r="B1488" s="1407" t="str">
        <x:v>F22</x:v>
      </x:c>
      <x:c r="C1488" s="1407" t="str">
        <x:v>F:=IF(AND(TYPE(B22)=TYPE(E22),ISBLANK(B22)=ISBLANK(E22),EXACT(B22,E22)),"MATCH","MISMATCH")</x:v>
      </x:c>
      <x:c r="D1488" s="1407">
        <x:f>IFERROR(IF(_xlfn.ISFORMULA('ProjectionPreRegistration'!F22),0,1),-1)</x:f>
        <x:v>0.0</x:v>
      </x:c>
    </x:row>
    <x:row r="1489" ht="18" customHeight="1">
      <x:c r="A1489" s="1407" t="str">
        <x:v>ProjectionPreRegistration</x:v>
      </x:c>
      <x:c r="B1489" s="1407" t="str">
        <x:v>F23</x:v>
      </x:c>
      <x:c r="C1489" s="1407" t="str">
        <x:v>F:=IF(AND(TYPE(B23)=TYPE(E23),ISBLANK(B23)=ISBLANK(E23),EXACT(B23,E23)),"MATCH","MISMATCH")</x:v>
      </x:c>
      <x:c r="D1489" s="1407">
        <x:f>IFERROR(IF(_xlfn.ISFORMULA('ProjectionPreRegistration'!F23),0,1),-1)</x:f>
        <x:v>0.0</x:v>
      </x:c>
    </x:row>
    <x:row r="1490" ht="18" customHeight="1">
      <x:c r="A1490" s="1407" t="str">
        <x:v>ProjectionPreRegistration</x:v>
      </x:c>
      <x:c r="B1490" s="1407" t="str">
        <x:v>F24</x:v>
      </x:c>
      <x:c r="C1490" s="1407" t="str">
        <x:v>F:=IF(AND(TYPE(B24)=TYPE(E24),ISBLANK(B24)=ISBLANK(E24),EXACT(B24,E24)),"MATCH","MISMATCH")</x:v>
      </x:c>
      <x:c r="D1490" s="1407">
        <x:f>IFERROR(IF(_xlfn.ISFORMULA('ProjectionPreRegistration'!F24),0,1),-1)</x:f>
        <x:v>0.0</x:v>
      </x:c>
    </x:row>
    <x:row r="1491" ht="18" customHeight="1">
      <x:c r="A1491" s="1407" t="str">
        <x:v>ProjectionPreRegistration</x:v>
      </x:c>
      <x:c r="B1491" s="1407" t="str">
        <x:v>F25</x:v>
      </x:c>
      <x:c r="C1491" s="1407" t="str">
        <x:v>F:=IF(AND(TYPE(B25)=TYPE(E25),ISBLANK(B25)=ISBLANK(E25),EXACT(B25,E25)),"MATCH","MISMATCH")</x:v>
      </x:c>
      <x:c r="D1491" s="1407">
        <x:f>IFERROR(IF(_xlfn.ISFORMULA('ProjectionPreRegistration'!F25),0,1),-1)</x:f>
        <x:v>0.0</x:v>
      </x:c>
    </x:row>
    <x:row r="1492" ht="18" customHeight="1">
      <x:c r="A1492" s="1407" t="str">
        <x:v>Qualification_Continuity</x:v>
      </x:c>
      <x:c r="B1492" s="1407" t="str">
        <x:v>F5</x:v>
      </x:c>
      <x:c r="C1492" s="1407" t="str">
        <x:v>F:=IFERROR(IF(AND(ISTEXT(B5),ISTEXT(E5),LEN(TRIM(B5))&gt;0,EXACT(B5,E5)),"MATCH_VALID","INVALID_OR_MISMATCH"),"INVALID_OR_MISMATCH")</x:v>
      </x:c>
      <x:c r="D1492" s="1407">
        <x:f>IFERROR(IF(_xlfn.ISFORMULA('Qualification_Continuity'!F5),0,1),-1)</x:f>
        <x:v>0.0</x:v>
      </x:c>
    </x:row>
    <x:row r="1493" ht="18" customHeight="1">
      <x:c r="A1493" s="1407" t="str">
        <x:v>Qualification_Continuity</x:v>
      </x:c>
      <x:c r="B1493" s="1407" t="str">
        <x:v>F6</x:v>
      </x:c>
      <x:c r="C1493" s="1407" t="str">
        <x:v>F:=IFERROR(IF(AND(ISTEXT(B6),ISTEXT(E6),LEN(TRIM(B6))&gt;0,EXACT(B6,E6)),"MATCH_VALID","INVALID_OR_MISMATCH"),"INVALID_OR_MISMATCH")</x:v>
      </x:c>
      <x:c r="D1493" s="1407">
        <x:f>IFERROR(IF(_xlfn.ISFORMULA('Qualification_Continuity'!F6),0,1),-1)</x:f>
        <x:v>0.0</x:v>
      </x:c>
    </x:row>
    <x:row r="1494" ht="18" customHeight="1">
      <x:c r="A1494" s="1407" t="str">
        <x:v>Qualification_Continuity</x:v>
      </x:c>
      <x:c r="B1494" s="1407" t="str">
        <x:v>F7</x:v>
      </x:c>
      <x:c r="C1494" s="1407" t="str">
        <x:v>F:=IFERROR(IF(AND(ISTEXT(B7),ISTEXT(E7),LEN(TRIM(B7))&gt;0,EXACT(B7,E7)),"MATCH_VALID","INVALID_OR_MISMATCH"),"INVALID_OR_MISMATCH")</x:v>
      </x:c>
      <x:c r="D1494" s="1407">
        <x:f>IFERROR(IF(_xlfn.ISFORMULA('Qualification_Continuity'!F7),0,1),-1)</x:f>
        <x:v>0.0</x:v>
      </x:c>
    </x:row>
    <x:row r="1495" ht="18" customHeight="1">
      <x:c r="A1495" s="1407" t="str">
        <x:v>Qualification_Continuity</x:v>
      </x:c>
      <x:c r="B1495" s="1407" t="str">
        <x:v>F8</x:v>
      </x:c>
      <x:c r="C1495" s="1407" t="str">
        <x:v>F:=IFERROR(IF(AND(ISTEXT(B8),ISTEXT(E8),LEN(TRIM(B8))&gt;0,EXACT(B8,E8),LEN(E8)=64,SUMPRODUCT(--ISNUMBER(SEARCH(MID(LOWER(E8),ROW($A$1:$A$64),1),"0123456789abcdef")))=64),"MATCH_VALID","INVALID_OR_MISMATCH"),"INVALID_OR_MISMATCH")</x:v>
      </x:c>
      <x:c r="D1495" s="1407">
        <x:f>IFERROR(IF(_xlfn.ISFORMULA('Qualification_Continuity'!F8),0,1),-1)</x:f>
        <x:v>0.0</x:v>
      </x:c>
    </x:row>
    <x:row r="1496" ht="18" customHeight="1">
      <x:c r="A1496" s="1407" t="str">
        <x:v>Qualification_Continuity</x:v>
      </x:c>
      <x:c r="B1496" s="1407" t="str">
        <x:v>F9</x:v>
      </x:c>
      <x:c r="C1496" s="1407" t="str">
        <x:v>F:=IFERROR(IF(AND(ISTEXT(B9),ISTEXT(E9),LEN(TRIM(B9))&gt;0,EXACT(B9,E9)),"MATCH_VALID","INVALID_OR_MISMATCH"),"INVALID_OR_MISMATCH")</x:v>
      </x:c>
      <x:c r="D1496" s="1407">
        <x:f>IFERROR(IF(_xlfn.ISFORMULA('Qualification_Continuity'!F9),0,1),-1)</x:f>
        <x:v>0.0</x:v>
      </x:c>
    </x:row>
    <x:row r="1497" ht="18" customHeight="1">
      <x:c r="A1497" s="1407" t="str">
        <x:v>Qualification_Continuity</x:v>
      </x:c>
      <x:c r="B1497" s="1407" t="str">
        <x:v>F10</x:v>
      </x:c>
      <x:c r="C1497" s="1407" t="str">
        <x:v>F:=IFERROR(IF(AND(ISTEXT(B10),ISTEXT(E10),LEN(TRIM(B10))&gt;0,EXACT(B10,E10),EXACT(E10,"VALID")),"MATCH_VALID","INVALID_OR_MISMATCH"),"INVALID_OR_MISMATCH")</x:v>
      </x:c>
      <x:c r="D1497" s="1407">
        <x:f>IFERROR(IF(_xlfn.ISFORMULA('Qualification_Continuity'!F10),0,1),-1)</x:f>
        <x:v>0.0</x:v>
      </x:c>
    </x:row>
    <x:row r="1498" ht="18" customHeight="1">
      <x:c r="A1498" s="1407" t="str">
        <x:v>Qualification_Continuity</x:v>
      </x:c>
      <x:c r="B1498" s="1407" t="str">
        <x:v>F11</x:v>
      </x:c>
      <x:c r="C1498" s="1407" t="str">
        <x:v>F:=IFERROR(IF(AND(ISTEXT(B11),ISTEXT(E11),LEN(TRIM(B11))&gt;0,EXACT(B11,E11),EXACT(E11,"ADMISSIBLE")),"MATCH_VALID","INVALID_OR_MISMATCH"),"INVALID_OR_MISMATCH")</x:v>
      </x:c>
      <x:c r="D1498" s="1407">
        <x:f>IFERROR(IF(_xlfn.ISFORMULA('Qualification_Continuity'!F11),0,1),-1)</x:f>
        <x:v>0.0</x:v>
      </x:c>
    </x:row>
    <x:row r="1499" ht="18" customHeight="1">
      <x:c r="A1499" s="1407" t="str">
        <x:v>Qualification_Continuity</x:v>
      </x:c>
      <x:c r="B1499" s="1407" t="str">
        <x:v>F12</x:v>
      </x:c>
      <x:c r="C1499" s="1407" t="str">
        <x:v>F:=IFERROR(IF(AND(ISTEXT(B12),ISTEXT(E12),LEN(TRIM(B12))&gt;0,EXACT(B12,E12),EXACT(E12,"VIABLE")),"MATCH_VALID","INVALID_OR_MISMATCH"),"INVALID_OR_MISMATCH")</x:v>
      </x:c>
      <x:c r="D1499" s="1407">
        <x:f>IFERROR(IF(_xlfn.ISFORMULA('Qualification_Continuity'!F12),0,1),-1)</x:f>
        <x:v>0.0</x:v>
      </x:c>
    </x:row>
    <x:row r="1500" ht="18" customHeight="1">
      <x:c r="A1500" s="1407" t="str">
        <x:v>Qualification_Continuity</x:v>
      </x:c>
      <x:c r="B1500" s="1407" t="str">
        <x:v>F13</x:v>
      </x:c>
      <x:c r="C1500" s="1407" t="str">
        <x:v>F:=IFERROR(IF(AND(ISTEXT(B13),ISTEXT(E13),LEN(TRIM(B13))&gt;0,EXACT(B13,E13),EXACT(E13,"CURRENT")),"MATCH_VALID","INVALID_OR_MISMATCH"),"INVALID_OR_MISMATCH")</x:v>
      </x:c>
      <x:c r="D1500" s="1407">
        <x:f>IFERROR(IF(_xlfn.ISFORMULA('Qualification_Continuity'!F13),0,1),-1)</x:f>
        <x:v>0.0</x:v>
      </x:c>
    </x:row>
    <x:row r="1501" ht="18" customHeight="1">
      <x:c r="A1501" s="1407" t="str">
        <x:v>Qualification_Continuity</x:v>
      </x:c>
      <x:c r="B1501" s="1407" t="str">
        <x:v>F14</x:v>
      </x:c>
      <x:c r="C1501" s="1407" t="str">
        <x:v>F:=IFERROR(IF(AND(ISTEXT(B14),ISTEXT(E14),LEN(TRIM(B14))&gt;0,EXACT(B14,E14)),"MATCH_VALID","INVALID_OR_MISMATCH"),"INVALID_OR_MISMATCH")</x:v>
      </x:c>
      <x:c r="D1501" s="1407">
        <x:f>IFERROR(IF(_xlfn.ISFORMULA('Qualification_Continuity'!F14),0,1),-1)</x:f>
        <x:v>0.0</x:v>
      </x:c>
    </x:row>
    <x:row r="1502" ht="18" customHeight="1">
      <x:c r="A1502" s="1407" t="str">
        <x:v>Qualification_Continuity</x:v>
      </x:c>
      <x:c r="B1502" s="1407" t="str">
        <x:v>F15</x:v>
      </x:c>
      <x:c r="C1502" s="1407" t="str">
        <x:v>F:=IFERROR(IF(AND(ISTEXT(B15),ISTEXT(E15),LEN(TRIM(B15))&gt;0,EXACT(B15,E15),LEN(E15)=64,SUMPRODUCT(--ISNUMBER(SEARCH(MID(LOWER(E15),ROW($A$1:$A$64),1),"0123456789abcdef")))=64),"MATCH_VALID","INVALID_OR_MISMATCH"),"INVALID_OR_MISMATCH")</x:v>
      </x:c>
      <x:c r="D1502" s="1407">
        <x:f>IFERROR(IF(_xlfn.ISFORMULA('Qualification_Continuity'!F15),0,1),-1)</x:f>
        <x:v>0.0</x:v>
      </x:c>
    </x:row>
    <x:row r="1503" ht="18" customHeight="1">
      <x:c r="A1503" s="1407" t="str">
        <x:v>Qualification_Continuity</x:v>
      </x:c>
      <x:c r="B1503" s="1407" t="str">
        <x:v>F16</x:v>
      </x:c>
      <x:c r="C1503" s="1407" t="str">
        <x:v>F:=IFERROR(IF(AND(ISTEXT(B16),ISTEXT(E16),LEN(TRIM(B16))&gt;0,EXACT(B16,E16)),"MATCH_VALID","INVALID_OR_MISMATCH"),"INVALID_OR_MISMATCH")</x:v>
      </x:c>
      <x:c r="D1503" s="1407">
        <x:f>IFERROR(IF(_xlfn.ISFORMULA('Qualification_Continuity'!F16),0,1),-1)</x:f>
        <x:v>0.0</x:v>
      </x:c>
    </x:row>
    <x:row r="1504" ht="18" customHeight="1">
      <x:c r="A1504" s="1407" t="str">
        <x:v>Qualification_Continuity</x:v>
      </x:c>
      <x:c r="B1504" s="1407" t="str">
        <x:v>F17</x:v>
      </x:c>
      <x:c r="C1504" s="1407" t="str">
        <x:v>F:=IFERROR(IF(AND(ISTEXT(B17),ISTEXT(E17),LEN(TRIM(B17))&gt;0,EXACT(B17,E17),EXACT(E17,"NO_ACTIVE_TRIGGER")),"MATCH_VALID","INVALID_OR_MISMATCH"),"INVALID_OR_MISMATCH")</x:v>
      </x:c>
      <x:c r="D1504" s="1407">
        <x:f>IFERROR(IF(_xlfn.ISFORMULA('Qualification_Continuity'!F17),0,1),-1)</x:f>
        <x:v>0.0</x:v>
      </x:c>
    </x:row>
    <x:row r="1505" ht="18" customHeight="1">
      <x:c r="A1505" s="1407" t="str">
        <x:v>Qualification_Continuity</x:v>
      </x:c>
      <x:c r="B1505" s="1407" t="str">
        <x:v>F18</x:v>
      </x:c>
      <x:c r="C1505" s="1407" t="str">
        <x:v>F:=IFERROR(IF(AND(ISTEXT(B18),ISTEXT(E18),LEN(TRIM(B18))&gt;0,EXACT(B18,E18),EXACT(E18,"ACTIVE")),"MATCH_VALID","INVALID_OR_MISMATCH"),"INVALID_OR_MISMATCH")</x:v>
      </x:c>
      <x:c r="D1505" s="1407">
        <x:f>IFERROR(IF(_xlfn.ISFORMULA('Qualification_Continuity'!F18),0,1),-1)</x:f>
        <x:v>0.0</x:v>
      </x:c>
    </x:row>
    <x:row r="1506" ht="18" customHeight="1">
      <x:c r="A1506" s="1407" t="str">
        <x:v>Qualification_Continuity</x:v>
      </x:c>
      <x:c r="B1506" s="1407" t="str">
        <x:v>F19</x:v>
      </x:c>
      <x:c r="C1506" s="1407" t="str">
        <x:v>F:=IFERROR(IF(AND(ISTEXT(B19),ISTEXT(E19),LEN(TRIM(B19))&gt;0,EXACT(B19,E19),EXACT(E19,"CURRENT")),"MATCH_VALID","INVALID_OR_MISMATCH"),"INVALID_OR_MISMATCH")</x:v>
      </x:c>
      <x:c r="D1506" s="1407">
        <x:f>IFERROR(IF(_xlfn.ISFORMULA('Qualification_Continuity'!F19),0,1),-1)</x:f>
        <x:v>0.0</x:v>
      </x:c>
    </x:row>
    <x:row r="1507" ht="18" customHeight="1">
      <x:c r="A1507" s="1407" t="str">
        <x:v>Qualification_Continuity</x:v>
      </x:c>
      <x:c r="B1507" s="1407" t="str">
        <x:v>F20</x:v>
      </x:c>
      <x:c r="C1507" s="1407" t="str">
        <x:v>F:=IFERROR(IF(AND(ISTEXT(B20),ISTEXT(E20),LEN(TRIM(B20))&gt;0,EXACT(B20,E20)),"MATCH_VALID","INVALID_OR_MISMATCH"),"INVALID_OR_MISMATCH")</x:v>
      </x:c>
      <x:c r="D1507" s="1407">
        <x:f>IFERROR(IF(_xlfn.ISFORMULA('Qualification_Continuity'!F20),0,1),-1)</x:f>
        <x:v>0.0</x:v>
      </x:c>
    </x:row>
    <x:row r="1508" ht="18" customHeight="1">
      <x:c r="A1508" s="1407" t="str">
        <x:v>Qualification_Continuity</x:v>
      </x:c>
      <x:c r="B1508" s="1407" t="str">
        <x:v>F21</x:v>
      </x:c>
      <x:c r="C1508" s="1407" t="str">
        <x:v>F:=IFERROR(IF(AND(ISTEXT(B21),ISTEXT(E21),LEN(TRIM(B21))&gt;0,EXACT(B21,E21)),"MATCH_VALID","INVALID_OR_MISMATCH"),"INVALID_OR_MISMATCH")</x:v>
      </x:c>
      <x:c r="D1508" s="1407">
        <x:f>IFERROR(IF(_xlfn.ISFORMULA('Qualification_Continuity'!F21),0,1),-1)</x:f>
        <x:v>0.0</x:v>
      </x:c>
    </x:row>
    <x:row r="1509" ht="18" customHeight="1">
      <x:c r="A1509" s="1407" t="str">
        <x:v>Qualification_Continuity</x:v>
      </x:c>
      <x:c r="B1509" s="1407" t="str">
        <x:v>F22</x:v>
      </x:c>
      <x:c r="C1509" s="1407" t="str">
        <x:v>F:=IFERROR(IF(AND(ISTEXT(B22),ISTEXT(E22),LEN(TRIM(B22))&gt;0,EXACT(B22,E22)),"MATCH_VALID","INVALID_OR_MISMATCH"),"INVALID_OR_MISMATCH")</x:v>
      </x:c>
      <x:c r="D1509" s="1407">
        <x:f>IFERROR(IF(_xlfn.ISFORMULA('Qualification_Continuity'!F22),0,1),-1)</x:f>
        <x:v>0.0</x:v>
      </x:c>
    </x:row>
    <x:row r="1510" ht="18" customHeight="1">
      <x:c r="A1510" s="1407" t="str">
        <x:v>Qualification_Continuity</x:v>
      </x:c>
      <x:c r="B1510" s="1407" t="str">
        <x:v>F23</x:v>
      </x:c>
      <x:c r="C1510" s="1407" t="str">
        <x:v>F:=IFERROR(IF(AND(ISTEXT(B23),ISTEXT(E23),LEN(TRIM(B23))&gt;0,EXACT(B23,E23),EXACT(E23,"WORKED_RUN_ONLY")),"MATCH_VALID","INVALID_OR_MISMATCH"),"INVALID_OR_MISMATCH")</x:v>
      </x:c>
      <x:c r="D1510" s="1407">
        <x:f>IFERROR(IF(_xlfn.ISFORMULA('Qualification_Continuity'!F23),0,1),-1)</x:f>
        <x:v>0.0</x:v>
      </x:c>
    </x:row>
    <x:row r="1511" ht="18" customHeight="1">
      <x:c r="A1511" s="1407" t="str">
        <x:v>Qualification_Continuity</x:v>
      </x:c>
      <x:c r="B1511" s="1407" t="str">
        <x:v>F24</x:v>
      </x:c>
      <x:c r="C1511" s="1407" t="str">
        <x:v>F:=IFERROR(IF(AND(ISTEXT(B24),ISTEXT(E24),LEN(TRIM(B24))&gt;0,EXACT(B24,E24)),"MATCH_VALID","INVALID_OR_MISMATCH"),"INVALID_OR_MISMATCH")</x:v>
      </x:c>
      <x:c r="D1511" s="1407">
        <x:f>IFERROR(IF(_xlfn.ISFORMULA('Qualification_Continuity'!F24),0,1),-1)</x:f>
        <x:v>0.0</x:v>
      </x:c>
    </x:row>
    <x:row r="1512" ht="18" customHeight="1">
      <x:c r="A1512" s="1407" t="str">
        <x:v>Qualification_Continuity</x:v>
      </x:c>
      <x:c r="B1512" s="1407" t="str">
        <x:v>F25</x:v>
      </x:c>
      <x:c r="C1512" s="1407" t="str">
        <x:v>F:=IFERROR(IF(AND(ISTEXT(B25),ISTEXT(E25),LEN(TRIM(B25))&gt;0,EXACT(B25,E25)),"MATCH_VALID","INVALID_OR_MISMATCH"),"INVALID_OR_MISMATCH")</x:v>
      </x:c>
      <x:c r="D1512" s="1407">
        <x:f>IFERROR(IF(_xlfn.ISFORMULA('Qualification_Continuity'!F25),0,1),-1)</x:f>
        <x:v>0.0</x:v>
      </x:c>
    </x:row>
    <x:row r="1513" ht="18" customHeight="1">
      <x:c r="A1513" s="1407" t="str">
        <x:v>Qualification_Continuity</x:v>
      </x:c>
      <x:c r="B1513" s="1407" t="str">
        <x:v>F26</x:v>
      </x:c>
      <x:c r="C1513" s="1407" t="str">
        <x:v>F:=IFERROR(IF(AND(ISTEXT(B26),ISTEXT(E26),LEN(TRIM(B26))&gt;0,EXACT(B26,E26)),"MATCH_VALID","INVALID_OR_MISMATCH"),"INVALID_OR_MISMATCH")</x:v>
      </x:c>
      <x:c r="D1513" s="1407">
        <x:f>IFERROR(IF(_xlfn.ISFORMULA('Qualification_Continuity'!F26),0,1),-1)</x:f>
        <x:v>0.0</x:v>
      </x:c>
    </x:row>
    <x:row r="1514" ht="18" customHeight="1">
      <x:c r="A1514" s="1407" t="str">
        <x:v>Qualification_Continuity</x:v>
      </x:c>
      <x:c r="B1514" s="1407" t="str">
        <x:v>F28</x:v>
      </x:c>
      <x:c r="C1514" s="1407" t="str">
        <x:v>F:=IF(COUNTIF(F5:F26,"MATCH_VALID")=22,"RECORD_MATCHES_FOR_REVIEW","BLOCK_OR_REQUALIFY")</x:v>
      </x:c>
      <x:c r="D1514" s="1407">
        <x:f>IFERROR(IF(_xlfn.ISFORMULA('Qualification_Continuity'!F28),0,1),-1)</x:f>
        <x:v>0.0</x:v>
      </x:c>
    </x:row>
    <x:row r="1515" ht="18" customHeight="1">
      <x:c r="A1515" s="1407" t="str">
        <x:v>Display_Clarity</x:v>
      </x:c>
      <x:c r="B1515" s="1407" t="str">
        <x:v>B6</x:v>
      </x:c>
      <x:c r="C1515" s="1407" t="str">
        <x:v>F:=CANON!B72</x:v>
      </x:c>
      <x:c r="D1515" s="1407">
        <x:f>IFERROR(IF(_xlfn.ISFORMULA('Display_Clarity'!B6),0,1),-1)</x:f>
        <x:v>0.0</x:v>
      </x:c>
    </x:row>
    <x:row r="1516" ht="18" customHeight="1">
      <x:c r="A1516" s="1407" t="str">
        <x:v>Display_Clarity</x:v>
      </x:c>
      <x:c r="B1516" s="1407" t="str">
        <x:v>B7</x:v>
      </x:c>
      <x:c r="C1516" s="1407" t="str">
        <x:v>F:=Audit_Flags!B21</x:v>
      </x:c>
      <x:c r="D1516" s="1407">
        <x:f>IFERROR(IF(_xlfn.ISFORMULA('Display_Clarity'!B7),0,1),-1)</x:f>
        <x:v>0.0</x:v>
      </x:c>
    </x:row>
    <x:row r="1517" ht="18" customHeight="1">
      <x:c r="A1517" s="1407" t="str">
        <x:v>Display_Clarity</x:v>
      </x:c>
      <x:c r="B1517" s="1407" t="str">
        <x:v>B8</x:v>
      </x:c>
      <x:c r="C1517" s="1407" t="str">
        <x:v>F:=Audit_Flags!B22</x:v>
      </x:c>
      <x:c r="D1517" s="1407">
        <x:f>IFERROR(IF(_xlfn.ISFORMULA('Display_Clarity'!B8),0,1),-1)</x:f>
        <x:v>0.0</x:v>
      </x:c>
    </x:row>
    <x:row r="1518" ht="18" customHeight="1">
      <x:c r="A1518" s="1407" t="str">
        <x:v>Display_Clarity</x:v>
      </x:c>
      <x:c r="B1518" s="1407" t="str">
        <x:v>B9</x:v>
      </x:c>
      <x:c r="C1518" s="1407" t="str">
        <x:v>F:=Audit_Flags!B23</x:v>
      </x:c>
      <x:c r="D1518" s="1407">
        <x:f>IFERROR(IF(_xlfn.ISFORMULA('Display_Clarity'!B9),0,1),-1)</x:f>
        <x:v>0.0</x:v>
      </x:c>
    </x:row>
    <x:row r="1519" ht="18" customHeight="1">
      <x:c r="A1519" s="1407" t="str">
        <x:v>Display_Clarity</x:v>
      </x:c>
      <x:c r="B1519" s="1407" t="str">
        <x:v>B10</x:v>
      </x:c>
      <x:c r="C1519" s="1407" t="str">
        <x:v>F:=Sanity_Checklist!B40</x:v>
      </x:c>
      <x:c r="D1519" s="1407">
        <x:f>IFERROR(IF(_xlfn.ISFORMULA('Display_Clarity'!B10),0,1),-1)</x:f>
        <x:v>0.0</x:v>
      </x:c>
    </x:row>
    <x:row r="1520" ht="18" customHeight="1">
      <x:c r="A1520" s="1407" t="str">
        <x:v>Triple_Pass_Audit</x:v>
      </x:c>
      <x:c r="B1520" s="1407" t="str">
        <x:v>C21</x:v>
      </x:c>
      <x:c r="C1520" s="1407" t="str">
        <x:v>F:=Release_Lint!$C$5</x:v>
      </x:c>
      <x:c r="D1520" s="1407">
        <x:f>IFERROR(IF(_xlfn.ISFORMULA('Triple_Pass_Audit'!C21),0,1),-1)</x:f>
        <x:v>0.0</x:v>
      </x:c>
    </x:row>
    <x:row r="1521" ht="18" customHeight="1">
      <x:c r="A1521" s="1407" t="str">
        <x:v>Triple_Pass_Audit</x:v>
      </x:c>
      <x:c r="B1521" s="1407" t="str">
        <x:v>C22</x:v>
      </x:c>
      <x:c r="C1521" s="1407" t="str">
        <x:v>F:=Release_Lint!$C$6</x:v>
      </x:c>
      <x:c r="D1521" s="1407">
        <x:f>IFERROR(IF(_xlfn.ISFORMULA('Triple_Pass_Audit'!C22),0,1),-1)</x:f>
        <x:v>0.0</x:v>
      </x:c>
    </x:row>
    <x:row r="1522" ht="18" customHeight="1">
      <x:c r="A1522" s="1407" t="str">
        <x:v>Rights_Evidence_Disposition</x:v>
      </x:c>
      <x:c r="B1522" s="1407" t="str">
        <x:v>J2</x:v>
      </x:c>
      <x:c r="C1522" s="1407" t="str">
        <x:v>F:=A2&amp;"|"&amp;B2&amp;"|"&amp;C2</x:v>
      </x:c>
      <x:c r="D1522" s="1407">
        <x:f>IFERROR(IF(_xlfn.ISFORMULA('Rights_Evidence_Disposition'!J2),0,1),-1)</x:f>
        <x:v>0.0</x:v>
      </x:c>
    </x:row>
    <x:row r="1523" ht="18" customHeight="1">
      <x:c r="A1523" s="1407" t="str">
        <x:v>Rights_Evidence_Disposition</x:v>
      </x:c>
      <x:c r="B1523" s="1407" t="str">
        <x:v>K2</x:v>
      </x:c>
      <x:c r="C1523" s="1407" t="str">
        <x:v>F:=IF(AND(COUNTIF($J$2:$J$71,J2)=1,EXACT(A2,UPPER(A2)),EXACT(B2,UPPER(B2)),EXACT(C2,UPPER(C2)),COUNTIFS('Rights_Coverage'!$B$7:$B$76,A2,'Rights_Coverage'!$C$7:$C$76,B2,'Rights_Coverage'!$D$7:$D$76,C2)=1,OR(EXACT(E2,"EVIDENCE_BACKED_NO_MATERIAL_CHANGE"),EXACT(E2,"ESTIMATED")),LEN(TRIM(G2))&gt;0,LEN(TRIM(H2))&gt;0,LEN(TRIM(I2))&gt;0),1,0)</x:v>
      </x:c>
      <x:c r="D1523" s="1407">
        <x:f>IFERROR(IF(_xlfn.ISFORMULA('Rights_Evidence_Disposition'!K2),0,1),-1)</x:f>
        <x:v>0.0</x:v>
      </x:c>
    </x:row>
    <x:row r="1524" ht="18" customHeight="1">
      <x:c r="A1524" s="1407" t="str">
        <x:v>Rights_Evidence_Disposition</x:v>
      </x:c>
      <x:c r="B1524" s="1407" t="str">
        <x:v>N2</x:v>
      </x:c>
      <x:c r="C1524" s="1407" t="str">
        <x:v>F:=COUNTA(A2:A71)</x:v>
      </x:c>
      <x:c r="D1524" s="1407">
        <x:f>IFERROR(IF(_xlfn.ISFORMULA('Rights_Evidence_Disposition'!N2),0,1),-1)</x:f>
        <x:v>0.0</x:v>
      </x:c>
    </x:row>
    <x:row r="1525" ht="18" customHeight="1">
      <x:c r="A1525" s="1407" t="str">
        <x:v>Rights_Evidence_Disposition</x:v>
      </x:c>
      <x:c r="B1525" s="1407" t="str">
        <x:v>J3</x:v>
      </x:c>
      <x:c r="C1525" s="1407" t="str">
        <x:v>F:=A3&amp;"|"&amp;B3&amp;"|"&amp;C3</x:v>
      </x:c>
      <x:c r="D1525" s="1407">
        <x:f>IFERROR(IF(_xlfn.ISFORMULA('Rights_Evidence_Disposition'!J3),0,1),-1)</x:f>
        <x:v>0.0</x:v>
      </x:c>
    </x:row>
    <x:row r="1526" ht="18" customHeight="1">
      <x:c r="A1526" s="1407" t="str">
        <x:v>Rights_Evidence_Disposition</x:v>
      </x:c>
      <x:c r="B1526" s="1407" t="str">
        <x:v>K3</x:v>
      </x:c>
      <x:c r="C1526" s="1407" t="str">
        <x:v>F:=IF(AND(COUNTIF($J$2:$J$71,J3)=1,EXACT(A3,UPPER(A3)),EXACT(B3,UPPER(B3)),EXACT(C3,UPPER(C3)),COUNTIFS('Rights_Coverage'!$B$7:$B$76,A3,'Rights_Coverage'!$C$7:$C$76,B3,'Rights_Coverage'!$D$7:$D$76,C3)=1,OR(EXACT(E3,"EVIDENCE_BACKED_NO_MATERIAL_CHANGE"),EXACT(E3,"ESTIMATED")),LEN(TRIM(G3))&gt;0,LEN(TRIM(H3))&gt;0,LEN(TRIM(I3))&gt;0),1,0)</x:v>
      </x:c>
      <x:c r="D1526" s="1407">
        <x:f>IFERROR(IF(_xlfn.ISFORMULA('Rights_Evidence_Disposition'!K3),0,1),-1)</x:f>
        <x:v>0.0</x:v>
      </x:c>
    </x:row>
    <x:row r="1527" ht="18" customHeight="1">
      <x:c r="A1527" s="1407" t="str">
        <x:v>Rights_Evidence_Disposition</x:v>
      </x:c>
      <x:c r="B1527" s="1407" t="str">
        <x:v>N3</x:v>
      </x:c>
      <x:c r="C1527" s="1407" t="str">
        <x:v>F:=COUNTBLANK(E2:E71)</x:v>
      </x:c>
      <x:c r="D1527" s="1407">
        <x:f>IFERROR(IF(_xlfn.ISFORMULA('Rights_Evidence_Disposition'!N3),0,1),-1)</x:f>
        <x:v>0.0</x:v>
      </x:c>
    </x:row>
    <x:row r="1528" ht="18" customHeight="1">
      <x:c r="A1528" s="1407" t="str">
        <x:v>Rights_Evidence_Disposition</x:v>
      </x:c>
      <x:c r="B1528" s="1407" t="str">
        <x:v>J4</x:v>
      </x:c>
      <x:c r="C1528" s="1407" t="str">
        <x:v>F:=A4&amp;"|"&amp;B4&amp;"|"&amp;C4</x:v>
      </x:c>
      <x:c r="D1528" s="1407">
        <x:f>IFERROR(IF(_xlfn.ISFORMULA('Rights_Evidence_Disposition'!J4),0,1),-1)</x:f>
        <x:v>0.0</x:v>
      </x:c>
    </x:row>
    <x:row r="1529" ht="18" customHeight="1">
      <x:c r="A1529" s="1407" t="str">
        <x:v>Rights_Evidence_Disposition</x:v>
      </x:c>
      <x:c r="B1529" s="1407" t="str">
        <x:v>K4</x:v>
      </x:c>
      <x:c r="C1529" s="1407" t="str">
        <x:v>F:=IF(AND(COUNTIF($J$2:$J$71,J4)=1,EXACT(A4,UPPER(A4)),EXACT(B4,UPPER(B4)),EXACT(C4,UPPER(C4)),COUNTIFS('Rights_Coverage'!$B$7:$B$76,A4,'Rights_Coverage'!$C$7:$C$76,B4,'Rights_Coverage'!$D$7:$D$76,C4)=1,OR(EXACT(E4,"EVIDENCE_BACKED_NO_MATERIAL_CHANGE"),EXACT(E4,"ESTIMATED")),LEN(TRIM(G4))&gt;0,LEN(TRIM(H4))&gt;0,LEN(TRIM(I4))&gt;0),1,0)</x:v>
      </x:c>
      <x:c r="D1529" s="1407">
        <x:f>IFERROR(IF(_xlfn.ISFORMULA('Rights_Evidence_Disposition'!K4),0,1),-1)</x:f>
        <x:v>0.0</x:v>
      </x:c>
    </x:row>
    <x:row r="1530" ht="18" customHeight="1">
      <x:c r="A1530" s="1407" t="str">
        <x:v>Rights_Evidence_Disposition</x:v>
      </x:c>
      <x:c r="B1530" s="1407" t="str">
        <x:v>N4</x:v>
      </x:c>
      <x:c r="C1530" s="1407" t="str">
        <x:v>F:=COUNTIF(K2:K71,0)</x:v>
      </x:c>
      <x:c r="D1530" s="1407">
        <x:f>IFERROR(IF(_xlfn.ISFORMULA('Rights_Evidence_Disposition'!N4),0,1),-1)</x:f>
        <x:v>0.0</x:v>
      </x:c>
    </x:row>
    <x:row r="1531" ht="18" customHeight="1">
      <x:c r="A1531" s="1407" t="str">
        <x:v>Rights_Evidence_Disposition</x:v>
      </x:c>
      <x:c r="B1531" s="1407" t="str">
        <x:v>J5</x:v>
      </x:c>
      <x:c r="C1531" s="1407" t="str">
        <x:v>F:=A5&amp;"|"&amp;B5&amp;"|"&amp;C5</x:v>
      </x:c>
      <x:c r="D1531" s="1407">
        <x:f>IFERROR(IF(_xlfn.ISFORMULA('Rights_Evidence_Disposition'!J5),0,1),-1)</x:f>
        <x:v>0.0</x:v>
      </x:c>
    </x:row>
    <x:row r="1532" ht="18" customHeight="1">
      <x:c r="A1532" s="1407" t="str">
        <x:v>Rights_Evidence_Disposition</x:v>
      </x:c>
      <x:c r="B1532" s="1407" t="str">
        <x:v>K5</x:v>
      </x:c>
      <x:c r="C1532" s="1407" t="str">
        <x:v>F:=IF(AND(COUNTIF($J$2:$J$71,J5)=1,EXACT(A5,UPPER(A5)),EXACT(B5,UPPER(B5)),EXACT(C5,UPPER(C5)),COUNTIFS('Rights_Coverage'!$B$7:$B$76,A5,'Rights_Coverage'!$C$7:$C$76,B5,'Rights_Coverage'!$D$7:$D$76,C5)=1,OR(EXACT(E5,"EVIDENCE_BACKED_NO_MATERIAL_CHANGE"),EXACT(E5,"ESTIMATED")),LEN(TRIM(G5))&gt;0,LEN(TRIM(H5))&gt;0,LEN(TRIM(I5))&gt;0),1,0)</x:v>
      </x:c>
      <x:c r="D1532" s="1407">
        <x:f>IFERROR(IF(_xlfn.ISFORMULA('Rights_Evidence_Disposition'!K5),0,1),-1)</x:f>
        <x:v>0.0</x:v>
      </x:c>
    </x:row>
    <x:row r="1533" ht="18" customHeight="1">
      <x:c r="A1533" s="1407" t="str">
        <x:v>Rights_Evidence_Disposition</x:v>
      </x:c>
      <x:c r="B1533" s="1407" t="str">
        <x:v>N5</x:v>
      </x:c>
      <x:c r="C1533" s="1407" t="str">
        <x:v>F:=IF(AND(N2=70,N3=0,N4=0,COUNTA(A:A)=71),"PASS","RIGHTS_EVIDENCE_INVALID")</x:v>
      </x:c>
      <x:c r="D1533" s="1407">
        <x:f>IFERROR(IF(_xlfn.ISFORMULA('Rights_Evidence_Disposition'!N5),0,1),-1)</x:f>
        <x:v>0.0</x:v>
      </x:c>
    </x:row>
    <x:row r="1534" ht="18" customHeight="1">
      <x:c r="A1534" s="1407" t="str">
        <x:v>Rights_Evidence_Disposition</x:v>
      </x:c>
      <x:c r="B1534" s="1407" t="str">
        <x:v>J6</x:v>
      </x:c>
      <x:c r="C1534" s="1407" t="str">
        <x:v>F:=A6&amp;"|"&amp;B6&amp;"|"&amp;C6</x:v>
      </x:c>
      <x:c r="D1534" s="1407">
        <x:f>IFERROR(IF(_xlfn.ISFORMULA('Rights_Evidence_Disposition'!J6),0,1),-1)</x:f>
        <x:v>0.0</x:v>
      </x:c>
    </x:row>
    <x:row r="1535" ht="18" customHeight="1">
      <x:c r="A1535" s="1407" t="str">
        <x:v>Rights_Evidence_Disposition</x:v>
      </x:c>
      <x:c r="B1535" s="1407" t="str">
        <x:v>K6</x:v>
      </x:c>
      <x:c r="C1535" s="1407" t="str">
        <x:v>F:=IF(AND(COUNTIF($J$2:$J$71,J6)=1,EXACT(A6,UPPER(A6)),EXACT(B6,UPPER(B6)),EXACT(C6,UPPER(C6)),COUNTIFS('Rights_Coverage'!$B$7:$B$76,A6,'Rights_Coverage'!$C$7:$C$76,B6,'Rights_Coverage'!$D$7:$D$76,C6)=1,OR(EXACT(E6,"EVIDENCE_BACKED_NO_MATERIAL_CHANGE"),EXACT(E6,"ESTIMATED")),LEN(TRIM(G6))&gt;0,LEN(TRIM(H6))&gt;0,LEN(TRIM(I6))&gt;0),1,0)</x:v>
      </x:c>
      <x:c r="D1535" s="1407">
        <x:f>IFERROR(IF(_xlfn.ISFORMULA('Rights_Evidence_Disposition'!K6),0,1),-1)</x:f>
        <x:v>0.0</x:v>
      </x:c>
    </x:row>
    <x:row r="1536" ht="18" customHeight="1">
      <x:c r="A1536" s="1407" t="str">
        <x:v>Rights_Evidence_Disposition</x:v>
      </x:c>
      <x:c r="B1536" s="1407" t="str">
        <x:v>J7</x:v>
      </x:c>
      <x:c r="C1536" s="1407" t="str">
        <x:v>F:=A7&amp;"|"&amp;B7&amp;"|"&amp;C7</x:v>
      </x:c>
      <x:c r="D1536" s="1407">
        <x:f>IFERROR(IF(_xlfn.ISFORMULA('Rights_Evidence_Disposition'!J7),0,1),-1)</x:f>
        <x:v>0.0</x:v>
      </x:c>
    </x:row>
    <x:row r="1537" ht="18" customHeight="1">
      <x:c r="A1537" s="1407" t="str">
        <x:v>Rights_Evidence_Disposition</x:v>
      </x:c>
      <x:c r="B1537" s="1407" t="str">
        <x:v>K7</x:v>
      </x:c>
      <x:c r="C1537" s="1407" t="str">
        <x:v>F:=IF(AND(COUNTIF($J$2:$J$71,J7)=1,EXACT(A7,UPPER(A7)),EXACT(B7,UPPER(B7)),EXACT(C7,UPPER(C7)),COUNTIFS('Rights_Coverage'!$B$7:$B$76,A7,'Rights_Coverage'!$C$7:$C$76,B7,'Rights_Coverage'!$D$7:$D$76,C7)=1,OR(EXACT(E7,"EVIDENCE_BACKED_NO_MATERIAL_CHANGE"),EXACT(E7,"ESTIMATED")),LEN(TRIM(G7))&gt;0,LEN(TRIM(H7))&gt;0,LEN(TRIM(I7))&gt;0),1,0)</x:v>
      </x:c>
      <x:c r="D1537" s="1407">
        <x:f>IFERROR(IF(_xlfn.ISFORMULA('Rights_Evidence_Disposition'!K7),0,1),-1)</x:f>
        <x:v>0.0</x:v>
      </x:c>
    </x:row>
    <x:row r="1538" ht="18" customHeight="1">
      <x:c r="A1538" s="1407" t="str">
        <x:v>Rights_Evidence_Disposition</x:v>
      </x:c>
      <x:c r="B1538" s="1407" t="str">
        <x:v>J8</x:v>
      </x:c>
      <x:c r="C1538" s="1407" t="str">
        <x:v>F:=A8&amp;"|"&amp;B8&amp;"|"&amp;C8</x:v>
      </x:c>
      <x:c r="D1538" s="1407">
        <x:f>IFERROR(IF(_xlfn.ISFORMULA('Rights_Evidence_Disposition'!J8),0,1),-1)</x:f>
        <x:v>0.0</x:v>
      </x:c>
    </x:row>
    <x:row r="1539" ht="18" customHeight="1">
      <x:c r="A1539" s="1407" t="str">
        <x:v>Rights_Evidence_Disposition</x:v>
      </x:c>
      <x:c r="B1539" s="1407" t="str">
        <x:v>K8</x:v>
      </x:c>
      <x:c r="C1539" s="1407" t="str">
        <x:v>F:=IF(AND(COUNTIF($J$2:$J$71,J8)=1,EXACT(A8,UPPER(A8)),EXACT(B8,UPPER(B8)),EXACT(C8,UPPER(C8)),COUNTIFS('Rights_Coverage'!$B$7:$B$76,A8,'Rights_Coverage'!$C$7:$C$76,B8,'Rights_Coverage'!$D$7:$D$76,C8)=1,OR(EXACT(E8,"EVIDENCE_BACKED_NO_MATERIAL_CHANGE"),EXACT(E8,"ESTIMATED")),LEN(TRIM(G8))&gt;0,LEN(TRIM(H8))&gt;0,LEN(TRIM(I8))&gt;0),1,0)</x:v>
      </x:c>
      <x:c r="D1539" s="1407">
        <x:f>IFERROR(IF(_xlfn.ISFORMULA('Rights_Evidence_Disposition'!K8),0,1),-1)</x:f>
        <x:v>0.0</x:v>
      </x:c>
    </x:row>
    <x:row r="1540" ht="18" customHeight="1">
      <x:c r="A1540" s="1407" t="str">
        <x:v>Rights_Evidence_Disposition</x:v>
      </x:c>
      <x:c r="B1540" s="1407" t="str">
        <x:v>J9</x:v>
      </x:c>
      <x:c r="C1540" s="1407" t="str">
        <x:v>F:=A9&amp;"|"&amp;B9&amp;"|"&amp;C9</x:v>
      </x:c>
      <x:c r="D1540" s="1407">
        <x:f>IFERROR(IF(_xlfn.ISFORMULA('Rights_Evidence_Disposition'!J9),0,1),-1)</x:f>
        <x:v>0.0</x:v>
      </x:c>
    </x:row>
    <x:row r="1541" ht="18" customHeight="1">
      <x:c r="A1541" s="1407" t="str">
        <x:v>Rights_Evidence_Disposition</x:v>
      </x:c>
      <x:c r="B1541" s="1407" t="str">
        <x:v>K9</x:v>
      </x:c>
      <x:c r="C1541" s="1407" t="str">
        <x:v>F:=IF(AND(COUNTIF($J$2:$J$71,J9)=1,EXACT(A9,UPPER(A9)),EXACT(B9,UPPER(B9)),EXACT(C9,UPPER(C9)),COUNTIFS('Rights_Coverage'!$B$7:$B$76,A9,'Rights_Coverage'!$C$7:$C$76,B9,'Rights_Coverage'!$D$7:$D$76,C9)=1,OR(EXACT(E9,"EVIDENCE_BACKED_NO_MATERIAL_CHANGE"),EXACT(E9,"ESTIMATED")),LEN(TRIM(G9))&gt;0,LEN(TRIM(H9))&gt;0,LEN(TRIM(I9))&gt;0),1,0)</x:v>
      </x:c>
      <x:c r="D1541" s="1407">
        <x:f>IFERROR(IF(_xlfn.ISFORMULA('Rights_Evidence_Disposition'!K9),0,1),-1)</x:f>
        <x:v>0.0</x:v>
      </x:c>
    </x:row>
    <x:row r="1542" ht="18" customHeight="1">
      <x:c r="A1542" s="1407" t="str">
        <x:v>Rights_Evidence_Disposition</x:v>
      </x:c>
      <x:c r="B1542" s="1407" t="str">
        <x:v>J10</x:v>
      </x:c>
      <x:c r="C1542" s="1407" t="str">
        <x:v>F:=A10&amp;"|"&amp;B10&amp;"|"&amp;C10</x:v>
      </x:c>
      <x:c r="D1542" s="1407">
        <x:f>IFERROR(IF(_xlfn.ISFORMULA('Rights_Evidence_Disposition'!J10),0,1),-1)</x:f>
        <x:v>0.0</x:v>
      </x:c>
    </x:row>
    <x:row r="1543" ht="18" customHeight="1">
      <x:c r="A1543" s="1407" t="str">
        <x:v>Rights_Evidence_Disposition</x:v>
      </x:c>
      <x:c r="B1543" s="1407" t="str">
        <x:v>K10</x:v>
      </x:c>
      <x:c r="C1543" s="1407" t="str">
        <x:v>F:=IF(AND(COUNTIF($J$2:$J$71,J10)=1,EXACT(A10,UPPER(A10)),EXACT(B10,UPPER(B10)),EXACT(C10,UPPER(C10)),COUNTIFS('Rights_Coverage'!$B$7:$B$76,A10,'Rights_Coverage'!$C$7:$C$76,B10,'Rights_Coverage'!$D$7:$D$76,C10)=1,OR(EXACT(E10,"EVIDENCE_BACKED_NO_MATERIAL_CHANGE"),EXACT(E10,"ESTIMATED")),LEN(TRIM(G10))&gt;0,LEN(TRIM(H10))&gt;0,LEN(TRIM(I10))&gt;0),1,0)</x:v>
      </x:c>
      <x:c r="D1543" s="1407">
        <x:f>IFERROR(IF(_xlfn.ISFORMULA('Rights_Evidence_Disposition'!K10),0,1),-1)</x:f>
        <x:v>0.0</x:v>
      </x:c>
    </x:row>
    <x:row r="1544" ht="18" customHeight="1">
      <x:c r="A1544" s="1407" t="str">
        <x:v>Rights_Evidence_Disposition</x:v>
      </x:c>
      <x:c r="B1544" s="1407" t="str">
        <x:v>J11</x:v>
      </x:c>
      <x:c r="C1544" s="1407" t="str">
        <x:v>F:=A11&amp;"|"&amp;B11&amp;"|"&amp;C11</x:v>
      </x:c>
      <x:c r="D1544" s="1407">
        <x:f>IFERROR(IF(_xlfn.ISFORMULA('Rights_Evidence_Disposition'!J11),0,1),-1)</x:f>
        <x:v>0.0</x:v>
      </x:c>
    </x:row>
    <x:row r="1545" ht="18" customHeight="1">
      <x:c r="A1545" s="1407" t="str">
        <x:v>Rights_Evidence_Disposition</x:v>
      </x:c>
      <x:c r="B1545" s="1407" t="str">
        <x:v>K11</x:v>
      </x:c>
      <x:c r="C1545" s="1407" t="str">
        <x:v>F:=IF(AND(COUNTIF($J$2:$J$71,J11)=1,EXACT(A11,UPPER(A11)),EXACT(B11,UPPER(B11)),EXACT(C11,UPPER(C11)),COUNTIFS('Rights_Coverage'!$B$7:$B$76,A11,'Rights_Coverage'!$C$7:$C$76,B11,'Rights_Coverage'!$D$7:$D$76,C11)=1,OR(EXACT(E11,"EVIDENCE_BACKED_NO_MATERIAL_CHANGE"),EXACT(E11,"ESTIMATED")),LEN(TRIM(G11))&gt;0,LEN(TRIM(H11))&gt;0,LEN(TRIM(I11))&gt;0),1,0)</x:v>
      </x:c>
      <x:c r="D1545" s="1407">
        <x:f>IFERROR(IF(_xlfn.ISFORMULA('Rights_Evidence_Disposition'!K11),0,1),-1)</x:f>
        <x:v>0.0</x:v>
      </x:c>
    </x:row>
    <x:row r="1546" ht="18" customHeight="1">
      <x:c r="A1546" s="1407" t="str">
        <x:v>Rights_Evidence_Disposition</x:v>
      </x:c>
      <x:c r="B1546" s="1407" t="str">
        <x:v>J12</x:v>
      </x:c>
      <x:c r="C1546" s="1407" t="str">
        <x:v>F:=A12&amp;"|"&amp;B12&amp;"|"&amp;C12</x:v>
      </x:c>
      <x:c r="D1546" s="1407">
        <x:f>IFERROR(IF(_xlfn.ISFORMULA('Rights_Evidence_Disposition'!J12),0,1),-1)</x:f>
        <x:v>0.0</x:v>
      </x:c>
    </x:row>
    <x:row r="1547" ht="18" customHeight="1">
      <x:c r="A1547" s="1407" t="str">
        <x:v>Rights_Evidence_Disposition</x:v>
      </x:c>
      <x:c r="B1547" s="1407" t="str">
        <x:v>K12</x:v>
      </x:c>
      <x:c r="C1547" s="1407" t="str">
        <x:v>F:=IF(AND(COUNTIF($J$2:$J$71,J12)=1,EXACT(A12,UPPER(A12)),EXACT(B12,UPPER(B12)),EXACT(C12,UPPER(C12)),COUNTIFS('Rights_Coverage'!$B$7:$B$76,A12,'Rights_Coverage'!$C$7:$C$76,B12,'Rights_Coverage'!$D$7:$D$76,C12)=1,OR(EXACT(E12,"EVIDENCE_BACKED_NO_MATERIAL_CHANGE"),EXACT(E12,"ESTIMATED")),LEN(TRIM(G12))&gt;0,LEN(TRIM(H12))&gt;0,LEN(TRIM(I12))&gt;0),1,0)</x:v>
      </x:c>
      <x:c r="D1547" s="1407">
        <x:f>IFERROR(IF(_xlfn.ISFORMULA('Rights_Evidence_Disposition'!K12),0,1),-1)</x:f>
        <x:v>0.0</x:v>
      </x:c>
    </x:row>
    <x:row r="1548" ht="18" customHeight="1">
      <x:c r="A1548" s="1407" t="str">
        <x:v>Rights_Evidence_Disposition</x:v>
      </x:c>
      <x:c r="B1548" s="1407" t="str">
        <x:v>J13</x:v>
      </x:c>
      <x:c r="C1548" s="1407" t="str">
        <x:v>F:=A13&amp;"|"&amp;B13&amp;"|"&amp;C13</x:v>
      </x:c>
      <x:c r="D1548" s="1407">
        <x:f>IFERROR(IF(_xlfn.ISFORMULA('Rights_Evidence_Disposition'!J13),0,1),-1)</x:f>
        <x:v>0.0</x:v>
      </x:c>
    </x:row>
    <x:row r="1549" ht="18" customHeight="1">
      <x:c r="A1549" s="1407" t="str">
        <x:v>Rights_Evidence_Disposition</x:v>
      </x:c>
      <x:c r="B1549" s="1407" t="str">
        <x:v>K13</x:v>
      </x:c>
      <x:c r="C1549" s="1407" t="str">
        <x:v>F:=IF(AND(COUNTIF($J$2:$J$71,J13)=1,EXACT(A13,UPPER(A13)),EXACT(B13,UPPER(B13)),EXACT(C13,UPPER(C13)),COUNTIFS('Rights_Coverage'!$B$7:$B$76,A13,'Rights_Coverage'!$C$7:$C$76,B13,'Rights_Coverage'!$D$7:$D$76,C13)=1,OR(EXACT(E13,"EVIDENCE_BACKED_NO_MATERIAL_CHANGE"),EXACT(E13,"ESTIMATED")),LEN(TRIM(G13))&gt;0,LEN(TRIM(H13))&gt;0,LEN(TRIM(I13))&gt;0),1,0)</x:v>
      </x:c>
      <x:c r="D1549" s="1407">
        <x:f>IFERROR(IF(_xlfn.ISFORMULA('Rights_Evidence_Disposition'!K13),0,1),-1)</x:f>
        <x:v>0.0</x:v>
      </x:c>
    </x:row>
    <x:row r="1550" ht="18" customHeight="1">
      <x:c r="A1550" s="1407" t="str">
        <x:v>Rights_Evidence_Disposition</x:v>
      </x:c>
      <x:c r="B1550" s="1407" t="str">
        <x:v>J14</x:v>
      </x:c>
      <x:c r="C1550" s="1407" t="str">
        <x:v>F:=A14&amp;"|"&amp;B14&amp;"|"&amp;C14</x:v>
      </x:c>
      <x:c r="D1550" s="1407">
        <x:f>IFERROR(IF(_xlfn.ISFORMULA('Rights_Evidence_Disposition'!J14),0,1),-1)</x:f>
        <x:v>0.0</x:v>
      </x:c>
    </x:row>
    <x:row r="1551" ht="18" customHeight="1">
      <x:c r="A1551" s="1407" t="str">
        <x:v>Rights_Evidence_Disposition</x:v>
      </x:c>
      <x:c r="B1551" s="1407" t="str">
        <x:v>K14</x:v>
      </x:c>
      <x:c r="C1551" s="1407" t="str">
        <x:v>F:=IF(AND(COUNTIF($J$2:$J$71,J14)=1,EXACT(A14,UPPER(A14)),EXACT(B14,UPPER(B14)),EXACT(C14,UPPER(C14)),COUNTIFS('Rights_Coverage'!$B$7:$B$76,A14,'Rights_Coverage'!$C$7:$C$76,B14,'Rights_Coverage'!$D$7:$D$76,C14)=1,OR(EXACT(E14,"EVIDENCE_BACKED_NO_MATERIAL_CHANGE"),EXACT(E14,"ESTIMATED")),LEN(TRIM(G14))&gt;0,LEN(TRIM(H14))&gt;0,LEN(TRIM(I14))&gt;0),1,0)</x:v>
      </x:c>
      <x:c r="D1551" s="1407">
        <x:f>IFERROR(IF(_xlfn.ISFORMULA('Rights_Evidence_Disposition'!K14),0,1),-1)</x:f>
        <x:v>0.0</x:v>
      </x:c>
    </x:row>
    <x:row r="1552" ht="18" customHeight="1">
      <x:c r="A1552" s="1407" t="str">
        <x:v>Rights_Evidence_Disposition</x:v>
      </x:c>
      <x:c r="B1552" s="1407" t="str">
        <x:v>J15</x:v>
      </x:c>
      <x:c r="C1552" s="1407" t="str">
        <x:v>F:=A15&amp;"|"&amp;B15&amp;"|"&amp;C15</x:v>
      </x:c>
      <x:c r="D1552" s="1407">
        <x:f>IFERROR(IF(_xlfn.ISFORMULA('Rights_Evidence_Disposition'!J15),0,1),-1)</x:f>
        <x:v>0.0</x:v>
      </x:c>
    </x:row>
    <x:row r="1553" ht="18" customHeight="1">
      <x:c r="A1553" s="1407" t="str">
        <x:v>Rights_Evidence_Disposition</x:v>
      </x:c>
      <x:c r="B1553" s="1407" t="str">
        <x:v>K15</x:v>
      </x:c>
      <x:c r="C1553" s="1407" t="str">
        <x:v>F:=IF(AND(COUNTIF($J$2:$J$71,J15)=1,EXACT(A15,UPPER(A15)),EXACT(B15,UPPER(B15)),EXACT(C15,UPPER(C15)),COUNTIFS('Rights_Coverage'!$B$7:$B$76,A15,'Rights_Coverage'!$C$7:$C$76,B15,'Rights_Coverage'!$D$7:$D$76,C15)=1,OR(EXACT(E15,"EVIDENCE_BACKED_NO_MATERIAL_CHANGE"),EXACT(E15,"ESTIMATED")),LEN(TRIM(G15))&gt;0,LEN(TRIM(H15))&gt;0,LEN(TRIM(I15))&gt;0),1,0)</x:v>
      </x:c>
      <x:c r="D1553" s="1407">
        <x:f>IFERROR(IF(_xlfn.ISFORMULA('Rights_Evidence_Disposition'!K15),0,1),-1)</x:f>
        <x:v>0.0</x:v>
      </x:c>
    </x:row>
    <x:row r="1554" ht="18" customHeight="1">
      <x:c r="A1554" s="1407" t="str">
        <x:v>Rights_Evidence_Disposition</x:v>
      </x:c>
      <x:c r="B1554" s="1407" t="str">
        <x:v>J16</x:v>
      </x:c>
      <x:c r="C1554" s="1407" t="str">
        <x:v>F:=A16&amp;"|"&amp;B16&amp;"|"&amp;C16</x:v>
      </x:c>
      <x:c r="D1554" s="1407">
        <x:f>IFERROR(IF(_xlfn.ISFORMULA('Rights_Evidence_Disposition'!J16),0,1),-1)</x:f>
        <x:v>0.0</x:v>
      </x:c>
    </x:row>
    <x:row r="1555" ht="18" customHeight="1">
      <x:c r="A1555" s="1407" t="str">
        <x:v>Rights_Evidence_Disposition</x:v>
      </x:c>
      <x:c r="B1555" s="1407" t="str">
        <x:v>K16</x:v>
      </x:c>
      <x:c r="C1555" s="1407" t="str">
        <x:v>F:=IF(AND(COUNTIF($J$2:$J$71,J16)=1,EXACT(A16,UPPER(A16)),EXACT(B16,UPPER(B16)),EXACT(C16,UPPER(C16)),COUNTIFS('Rights_Coverage'!$B$7:$B$76,A16,'Rights_Coverage'!$C$7:$C$76,B16,'Rights_Coverage'!$D$7:$D$76,C16)=1,OR(EXACT(E16,"EVIDENCE_BACKED_NO_MATERIAL_CHANGE"),EXACT(E16,"ESTIMATED")),LEN(TRIM(G16))&gt;0,LEN(TRIM(H16))&gt;0,LEN(TRIM(I16))&gt;0),1,0)</x:v>
      </x:c>
      <x:c r="D1555" s="1407">
        <x:f>IFERROR(IF(_xlfn.ISFORMULA('Rights_Evidence_Disposition'!K16),0,1),-1)</x:f>
        <x:v>0.0</x:v>
      </x:c>
    </x:row>
    <x:row r="1556" ht="18" customHeight="1">
      <x:c r="A1556" s="1407" t="str">
        <x:v>Rights_Evidence_Disposition</x:v>
      </x:c>
      <x:c r="B1556" s="1407" t="str">
        <x:v>J17</x:v>
      </x:c>
      <x:c r="C1556" s="1407" t="str">
        <x:v>F:=A17&amp;"|"&amp;B17&amp;"|"&amp;C17</x:v>
      </x:c>
      <x:c r="D1556" s="1407">
        <x:f>IFERROR(IF(_xlfn.ISFORMULA('Rights_Evidence_Disposition'!J17),0,1),-1)</x:f>
        <x:v>0.0</x:v>
      </x:c>
    </x:row>
    <x:row r="1557" ht="18" customHeight="1">
      <x:c r="A1557" s="1407" t="str">
        <x:v>Rights_Evidence_Disposition</x:v>
      </x:c>
      <x:c r="B1557" s="1407" t="str">
        <x:v>K17</x:v>
      </x:c>
      <x:c r="C1557" s="1407" t="str">
        <x:v>F:=IF(AND(COUNTIF($J$2:$J$71,J17)=1,EXACT(A17,UPPER(A17)),EXACT(B17,UPPER(B17)),EXACT(C17,UPPER(C17)),COUNTIFS('Rights_Coverage'!$B$7:$B$76,A17,'Rights_Coverage'!$C$7:$C$76,B17,'Rights_Coverage'!$D$7:$D$76,C17)=1,OR(EXACT(E17,"EVIDENCE_BACKED_NO_MATERIAL_CHANGE"),EXACT(E17,"ESTIMATED")),LEN(TRIM(G17))&gt;0,LEN(TRIM(H17))&gt;0,LEN(TRIM(I17))&gt;0),1,0)</x:v>
      </x:c>
      <x:c r="D1557" s="1407">
        <x:f>IFERROR(IF(_xlfn.ISFORMULA('Rights_Evidence_Disposition'!K17),0,1),-1)</x:f>
        <x:v>0.0</x:v>
      </x:c>
    </x:row>
    <x:row r="1558" ht="18" customHeight="1">
      <x:c r="A1558" s="1407" t="str">
        <x:v>Rights_Evidence_Disposition</x:v>
      </x:c>
      <x:c r="B1558" s="1407" t="str">
        <x:v>J18</x:v>
      </x:c>
      <x:c r="C1558" s="1407" t="str">
        <x:v>F:=A18&amp;"|"&amp;B18&amp;"|"&amp;C18</x:v>
      </x:c>
      <x:c r="D1558" s="1407">
        <x:f>IFERROR(IF(_xlfn.ISFORMULA('Rights_Evidence_Disposition'!J18),0,1),-1)</x:f>
        <x:v>0.0</x:v>
      </x:c>
    </x:row>
    <x:row r="1559" ht="18" customHeight="1">
      <x:c r="A1559" s="1407" t="str">
        <x:v>Rights_Evidence_Disposition</x:v>
      </x:c>
      <x:c r="B1559" s="1407" t="str">
        <x:v>K18</x:v>
      </x:c>
      <x:c r="C1559" s="1407" t="str">
        <x:v>F:=IF(AND(COUNTIF($J$2:$J$71,J18)=1,EXACT(A18,UPPER(A18)),EXACT(B18,UPPER(B18)),EXACT(C18,UPPER(C18)),COUNTIFS('Rights_Coverage'!$B$7:$B$76,A18,'Rights_Coverage'!$C$7:$C$76,B18,'Rights_Coverage'!$D$7:$D$76,C18)=1,OR(EXACT(E18,"EVIDENCE_BACKED_NO_MATERIAL_CHANGE"),EXACT(E18,"ESTIMATED")),LEN(TRIM(G18))&gt;0,LEN(TRIM(H18))&gt;0,LEN(TRIM(I18))&gt;0),1,0)</x:v>
      </x:c>
      <x:c r="D1559" s="1407">
        <x:f>IFERROR(IF(_xlfn.ISFORMULA('Rights_Evidence_Disposition'!K18),0,1),-1)</x:f>
        <x:v>0.0</x:v>
      </x:c>
    </x:row>
    <x:row r="1560" ht="18" customHeight="1">
      <x:c r="A1560" s="1407" t="str">
        <x:v>Rights_Evidence_Disposition</x:v>
      </x:c>
      <x:c r="B1560" s="1407" t="str">
        <x:v>J19</x:v>
      </x:c>
      <x:c r="C1560" s="1407" t="str">
        <x:v>F:=A19&amp;"|"&amp;B19&amp;"|"&amp;C19</x:v>
      </x:c>
      <x:c r="D1560" s="1407">
        <x:f>IFERROR(IF(_xlfn.ISFORMULA('Rights_Evidence_Disposition'!J19),0,1),-1)</x:f>
        <x:v>0.0</x:v>
      </x:c>
    </x:row>
    <x:row r="1561" ht="18" customHeight="1">
      <x:c r="A1561" s="1407" t="str">
        <x:v>Rights_Evidence_Disposition</x:v>
      </x:c>
      <x:c r="B1561" s="1407" t="str">
        <x:v>K19</x:v>
      </x:c>
      <x:c r="C1561" s="1407" t="str">
        <x:v>F:=IF(AND(COUNTIF($J$2:$J$71,J19)=1,EXACT(A19,UPPER(A19)),EXACT(B19,UPPER(B19)),EXACT(C19,UPPER(C19)),COUNTIFS('Rights_Coverage'!$B$7:$B$76,A19,'Rights_Coverage'!$C$7:$C$76,B19,'Rights_Coverage'!$D$7:$D$76,C19)=1,OR(EXACT(E19,"EVIDENCE_BACKED_NO_MATERIAL_CHANGE"),EXACT(E19,"ESTIMATED")),LEN(TRIM(G19))&gt;0,LEN(TRIM(H19))&gt;0,LEN(TRIM(I19))&gt;0),1,0)</x:v>
      </x:c>
      <x:c r="D1561" s="1407">
        <x:f>IFERROR(IF(_xlfn.ISFORMULA('Rights_Evidence_Disposition'!K19),0,1),-1)</x:f>
        <x:v>0.0</x:v>
      </x:c>
    </x:row>
    <x:row r="1562" ht="18" customHeight="1">
      <x:c r="A1562" s="1407" t="str">
        <x:v>Rights_Evidence_Disposition</x:v>
      </x:c>
      <x:c r="B1562" s="1407" t="str">
        <x:v>J20</x:v>
      </x:c>
      <x:c r="C1562" s="1407" t="str">
        <x:v>F:=A20&amp;"|"&amp;B20&amp;"|"&amp;C20</x:v>
      </x:c>
      <x:c r="D1562" s="1407">
        <x:f>IFERROR(IF(_xlfn.ISFORMULA('Rights_Evidence_Disposition'!J20),0,1),-1)</x:f>
        <x:v>0.0</x:v>
      </x:c>
    </x:row>
    <x:row r="1563" ht="18" customHeight="1">
      <x:c r="A1563" s="1407" t="str">
        <x:v>Rights_Evidence_Disposition</x:v>
      </x:c>
      <x:c r="B1563" s="1407" t="str">
        <x:v>K20</x:v>
      </x:c>
      <x:c r="C1563" s="1407" t="str">
        <x:v>F:=IF(AND(COUNTIF($J$2:$J$71,J20)=1,EXACT(A20,UPPER(A20)),EXACT(B20,UPPER(B20)),EXACT(C20,UPPER(C20)),COUNTIFS('Rights_Coverage'!$B$7:$B$76,A20,'Rights_Coverage'!$C$7:$C$76,B20,'Rights_Coverage'!$D$7:$D$76,C20)=1,OR(EXACT(E20,"EVIDENCE_BACKED_NO_MATERIAL_CHANGE"),EXACT(E20,"ESTIMATED")),LEN(TRIM(G20))&gt;0,LEN(TRIM(H20))&gt;0,LEN(TRIM(I20))&gt;0),1,0)</x:v>
      </x:c>
      <x:c r="D1563" s="1407">
        <x:f>IFERROR(IF(_xlfn.ISFORMULA('Rights_Evidence_Disposition'!K20),0,1),-1)</x:f>
        <x:v>0.0</x:v>
      </x:c>
    </x:row>
    <x:row r="1564" ht="18" customHeight="1">
      <x:c r="A1564" s="1407" t="str">
        <x:v>Rights_Evidence_Disposition</x:v>
      </x:c>
      <x:c r="B1564" s="1407" t="str">
        <x:v>J21</x:v>
      </x:c>
      <x:c r="C1564" s="1407" t="str">
        <x:v>F:=A21&amp;"|"&amp;B21&amp;"|"&amp;C21</x:v>
      </x:c>
      <x:c r="D1564" s="1407">
        <x:f>IFERROR(IF(_xlfn.ISFORMULA('Rights_Evidence_Disposition'!J21),0,1),-1)</x:f>
        <x:v>0.0</x:v>
      </x:c>
    </x:row>
    <x:row r="1565" ht="18" customHeight="1">
      <x:c r="A1565" s="1407" t="str">
        <x:v>Rights_Evidence_Disposition</x:v>
      </x:c>
      <x:c r="B1565" s="1407" t="str">
        <x:v>K21</x:v>
      </x:c>
      <x:c r="C1565" s="1407" t="str">
        <x:v>F:=IF(AND(COUNTIF($J$2:$J$71,J21)=1,EXACT(A21,UPPER(A21)),EXACT(B21,UPPER(B21)),EXACT(C21,UPPER(C21)),COUNTIFS('Rights_Coverage'!$B$7:$B$76,A21,'Rights_Coverage'!$C$7:$C$76,B21,'Rights_Coverage'!$D$7:$D$76,C21)=1,OR(EXACT(E21,"EVIDENCE_BACKED_NO_MATERIAL_CHANGE"),EXACT(E21,"ESTIMATED")),LEN(TRIM(G21))&gt;0,LEN(TRIM(H21))&gt;0,LEN(TRIM(I21))&gt;0),1,0)</x:v>
      </x:c>
      <x:c r="D1565" s="1407">
        <x:f>IFERROR(IF(_xlfn.ISFORMULA('Rights_Evidence_Disposition'!K21),0,1),-1)</x:f>
        <x:v>0.0</x:v>
      </x:c>
    </x:row>
    <x:row r="1566" ht="18" customHeight="1">
      <x:c r="A1566" s="1407" t="str">
        <x:v>Rights_Evidence_Disposition</x:v>
      </x:c>
      <x:c r="B1566" s="1407" t="str">
        <x:v>J22</x:v>
      </x:c>
      <x:c r="C1566" s="1407" t="str">
        <x:v>F:=A22&amp;"|"&amp;B22&amp;"|"&amp;C22</x:v>
      </x:c>
      <x:c r="D1566" s="1407">
        <x:f>IFERROR(IF(_xlfn.ISFORMULA('Rights_Evidence_Disposition'!J22),0,1),-1)</x:f>
        <x:v>0.0</x:v>
      </x:c>
    </x:row>
    <x:row r="1567" ht="18" customHeight="1">
      <x:c r="A1567" s="1407" t="str">
        <x:v>Rights_Evidence_Disposition</x:v>
      </x:c>
      <x:c r="B1567" s="1407" t="str">
        <x:v>K22</x:v>
      </x:c>
      <x:c r="C1567" s="1407" t="str">
        <x:v>F:=IF(AND(COUNTIF($J$2:$J$71,J22)=1,EXACT(A22,UPPER(A22)),EXACT(B22,UPPER(B22)),EXACT(C22,UPPER(C22)),COUNTIFS('Rights_Coverage'!$B$7:$B$76,A22,'Rights_Coverage'!$C$7:$C$76,B22,'Rights_Coverage'!$D$7:$D$76,C22)=1,OR(EXACT(E22,"EVIDENCE_BACKED_NO_MATERIAL_CHANGE"),EXACT(E22,"ESTIMATED")),LEN(TRIM(G22))&gt;0,LEN(TRIM(H22))&gt;0,LEN(TRIM(I22))&gt;0),1,0)</x:v>
      </x:c>
      <x:c r="D1567" s="1407">
        <x:f>IFERROR(IF(_xlfn.ISFORMULA('Rights_Evidence_Disposition'!K22),0,1),-1)</x:f>
        <x:v>0.0</x:v>
      </x:c>
    </x:row>
    <x:row r="1568" ht="18" customHeight="1">
      <x:c r="A1568" s="1407" t="str">
        <x:v>Rights_Evidence_Disposition</x:v>
      </x:c>
      <x:c r="B1568" s="1407" t="str">
        <x:v>J23</x:v>
      </x:c>
      <x:c r="C1568" s="1407" t="str">
        <x:v>F:=A23&amp;"|"&amp;B23&amp;"|"&amp;C23</x:v>
      </x:c>
      <x:c r="D1568" s="1407">
        <x:f>IFERROR(IF(_xlfn.ISFORMULA('Rights_Evidence_Disposition'!J23),0,1),-1)</x:f>
        <x:v>0.0</x:v>
      </x:c>
    </x:row>
    <x:row r="1569" ht="18" customHeight="1">
      <x:c r="A1569" s="1407" t="str">
        <x:v>Rights_Evidence_Disposition</x:v>
      </x:c>
      <x:c r="B1569" s="1407" t="str">
        <x:v>K23</x:v>
      </x:c>
      <x:c r="C1569" s="1407" t="str">
        <x:v>F:=IF(AND(COUNTIF($J$2:$J$71,J23)=1,EXACT(A23,UPPER(A23)),EXACT(B23,UPPER(B23)),EXACT(C23,UPPER(C23)),COUNTIFS('Rights_Coverage'!$B$7:$B$76,A23,'Rights_Coverage'!$C$7:$C$76,B23,'Rights_Coverage'!$D$7:$D$76,C23)=1,OR(EXACT(E23,"EVIDENCE_BACKED_NO_MATERIAL_CHANGE"),EXACT(E23,"ESTIMATED")),LEN(TRIM(G23))&gt;0,LEN(TRIM(H23))&gt;0,LEN(TRIM(I23))&gt;0),1,0)</x:v>
      </x:c>
      <x:c r="D1569" s="1407">
        <x:f>IFERROR(IF(_xlfn.ISFORMULA('Rights_Evidence_Disposition'!K23),0,1),-1)</x:f>
        <x:v>0.0</x:v>
      </x:c>
    </x:row>
    <x:row r="1570" ht="18" customHeight="1">
      <x:c r="A1570" s="1407" t="str">
        <x:v>Rights_Evidence_Disposition</x:v>
      </x:c>
      <x:c r="B1570" s="1407" t="str">
        <x:v>J24</x:v>
      </x:c>
      <x:c r="C1570" s="1407" t="str">
        <x:v>F:=A24&amp;"|"&amp;B24&amp;"|"&amp;C24</x:v>
      </x:c>
      <x:c r="D1570" s="1407">
        <x:f>IFERROR(IF(_xlfn.ISFORMULA('Rights_Evidence_Disposition'!J24),0,1),-1)</x:f>
        <x:v>0.0</x:v>
      </x:c>
    </x:row>
    <x:row r="1571" ht="18" customHeight="1">
      <x:c r="A1571" s="1407" t="str">
        <x:v>Rights_Evidence_Disposition</x:v>
      </x:c>
      <x:c r="B1571" s="1407" t="str">
        <x:v>K24</x:v>
      </x:c>
      <x:c r="C1571" s="1407" t="str">
        <x:v>F:=IF(AND(COUNTIF($J$2:$J$71,J24)=1,EXACT(A24,UPPER(A24)),EXACT(B24,UPPER(B24)),EXACT(C24,UPPER(C24)),COUNTIFS('Rights_Coverage'!$B$7:$B$76,A24,'Rights_Coverage'!$C$7:$C$76,B24,'Rights_Coverage'!$D$7:$D$76,C24)=1,OR(EXACT(E24,"EVIDENCE_BACKED_NO_MATERIAL_CHANGE"),EXACT(E24,"ESTIMATED")),LEN(TRIM(G24))&gt;0,LEN(TRIM(H24))&gt;0,LEN(TRIM(I24))&gt;0),1,0)</x:v>
      </x:c>
      <x:c r="D1571" s="1407">
        <x:f>IFERROR(IF(_xlfn.ISFORMULA('Rights_Evidence_Disposition'!K24),0,1),-1)</x:f>
        <x:v>0.0</x:v>
      </x:c>
    </x:row>
    <x:row r="1572" ht="18" customHeight="1">
      <x:c r="A1572" s="1407" t="str">
        <x:v>Rights_Evidence_Disposition</x:v>
      </x:c>
      <x:c r="B1572" s="1407" t="str">
        <x:v>J25</x:v>
      </x:c>
      <x:c r="C1572" s="1407" t="str">
        <x:v>F:=A25&amp;"|"&amp;B25&amp;"|"&amp;C25</x:v>
      </x:c>
      <x:c r="D1572" s="1407">
        <x:f>IFERROR(IF(_xlfn.ISFORMULA('Rights_Evidence_Disposition'!J25),0,1),-1)</x:f>
        <x:v>0.0</x:v>
      </x:c>
    </x:row>
    <x:row r="1573" ht="18" customHeight="1">
      <x:c r="A1573" s="1407" t="str">
        <x:v>Rights_Evidence_Disposition</x:v>
      </x:c>
      <x:c r="B1573" s="1407" t="str">
        <x:v>K25</x:v>
      </x:c>
      <x:c r="C1573" s="1407" t="str">
        <x:v>F:=IF(AND(COUNTIF($J$2:$J$71,J25)=1,EXACT(A25,UPPER(A25)),EXACT(B25,UPPER(B25)),EXACT(C25,UPPER(C25)),COUNTIFS('Rights_Coverage'!$B$7:$B$76,A25,'Rights_Coverage'!$C$7:$C$76,B25,'Rights_Coverage'!$D$7:$D$76,C25)=1,OR(EXACT(E25,"EVIDENCE_BACKED_NO_MATERIAL_CHANGE"),EXACT(E25,"ESTIMATED")),LEN(TRIM(G25))&gt;0,LEN(TRIM(H25))&gt;0,LEN(TRIM(I25))&gt;0),1,0)</x:v>
      </x:c>
      <x:c r="D1573" s="1407">
        <x:f>IFERROR(IF(_xlfn.ISFORMULA('Rights_Evidence_Disposition'!K25),0,1),-1)</x:f>
        <x:v>0.0</x:v>
      </x:c>
    </x:row>
    <x:row r="1574" ht="18" customHeight="1">
      <x:c r="A1574" s="1407" t="str">
        <x:v>Rights_Evidence_Disposition</x:v>
      </x:c>
      <x:c r="B1574" s="1407" t="str">
        <x:v>J26</x:v>
      </x:c>
      <x:c r="C1574" s="1407" t="str">
        <x:v>F:=A26&amp;"|"&amp;B26&amp;"|"&amp;C26</x:v>
      </x:c>
      <x:c r="D1574" s="1407">
        <x:f>IFERROR(IF(_xlfn.ISFORMULA('Rights_Evidence_Disposition'!J26),0,1),-1)</x:f>
        <x:v>0.0</x:v>
      </x:c>
    </x:row>
    <x:row r="1575" ht="18" customHeight="1">
      <x:c r="A1575" s="1407" t="str">
        <x:v>Rights_Evidence_Disposition</x:v>
      </x:c>
      <x:c r="B1575" s="1407" t="str">
        <x:v>K26</x:v>
      </x:c>
      <x:c r="C1575" s="1407" t="str">
        <x:v>F:=IF(AND(COUNTIF($J$2:$J$71,J26)=1,EXACT(A26,UPPER(A26)),EXACT(B26,UPPER(B26)),EXACT(C26,UPPER(C26)),COUNTIFS('Rights_Coverage'!$B$7:$B$76,A26,'Rights_Coverage'!$C$7:$C$76,B26,'Rights_Coverage'!$D$7:$D$76,C26)=1,OR(EXACT(E26,"EVIDENCE_BACKED_NO_MATERIAL_CHANGE"),EXACT(E26,"ESTIMATED")),LEN(TRIM(G26))&gt;0,LEN(TRIM(H26))&gt;0,LEN(TRIM(I26))&gt;0),1,0)</x:v>
      </x:c>
      <x:c r="D1575" s="1407">
        <x:f>IFERROR(IF(_xlfn.ISFORMULA('Rights_Evidence_Disposition'!K26),0,1),-1)</x:f>
        <x:v>0.0</x:v>
      </x:c>
    </x:row>
    <x:row r="1576" ht="18" customHeight="1">
      <x:c r="A1576" s="1407" t="str">
        <x:v>Rights_Evidence_Disposition</x:v>
      </x:c>
      <x:c r="B1576" s="1407" t="str">
        <x:v>J27</x:v>
      </x:c>
      <x:c r="C1576" s="1407" t="str">
        <x:v>F:=A27&amp;"|"&amp;B27&amp;"|"&amp;C27</x:v>
      </x:c>
      <x:c r="D1576" s="1407">
        <x:f>IFERROR(IF(_xlfn.ISFORMULA('Rights_Evidence_Disposition'!J27),0,1),-1)</x:f>
        <x:v>0.0</x:v>
      </x:c>
    </x:row>
    <x:row r="1577" ht="18" customHeight="1">
      <x:c r="A1577" s="1407" t="str">
        <x:v>Rights_Evidence_Disposition</x:v>
      </x:c>
      <x:c r="B1577" s="1407" t="str">
        <x:v>K27</x:v>
      </x:c>
      <x:c r="C1577" s="1407" t="str">
        <x:v>F:=IF(AND(COUNTIF($J$2:$J$71,J27)=1,EXACT(A27,UPPER(A27)),EXACT(B27,UPPER(B27)),EXACT(C27,UPPER(C27)),COUNTIFS('Rights_Coverage'!$B$7:$B$76,A27,'Rights_Coverage'!$C$7:$C$76,B27,'Rights_Coverage'!$D$7:$D$76,C27)=1,OR(EXACT(E27,"EVIDENCE_BACKED_NO_MATERIAL_CHANGE"),EXACT(E27,"ESTIMATED")),LEN(TRIM(G27))&gt;0,LEN(TRIM(H27))&gt;0,LEN(TRIM(I27))&gt;0),1,0)</x:v>
      </x:c>
      <x:c r="D1577" s="1407">
        <x:f>IFERROR(IF(_xlfn.ISFORMULA('Rights_Evidence_Disposition'!K27),0,1),-1)</x:f>
        <x:v>0.0</x:v>
      </x:c>
    </x:row>
    <x:row r="1578" ht="18" customHeight="1">
      <x:c r="A1578" s="1407" t="str">
        <x:v>Rights_Evidence_Disposition</x:v>
      </x:c>
      <x:c r="B1578" s="1407" t="str">
        <x:v>J28</x:v>
      </x:c>
      <x:c r="C1578" s="1407" t="str">
        <x:v>F:=A28&amp;"|"&amp;B28&amp;"|"&amp;C28</x:v>
      </x:c>
      <x:c r="D1578" s="1407">
        <x:f>IFERROR(IF(_xlfn.ISFORMULA('Rights_Evidence_Disposition'!J28),0,1),-1)</x:f>
        <x:v>0.0</x:v>
      </x:c>
    </x:row>
    <x:row r="1579" ht="18" customHeight="1">
      <x:c r="A1579" s="1407" t="str">
        <x:v>Rights_Evidence_Disposition</x:v>
      </x:c>
      <x:c r="B1579" s="1407" t="str">
        <x:v>K28</x:v>
      </x:c>
      <x:c r="C1579" s="1407" t="str">
        <x:v>F:=IF(AND(COUNTIF($J$2:$J$71,J28)=1,EXACT(A28,UPPER(A28)),EXACT(B28,UPPER(B28)),EXACT(C28,UPPER(C28)),COUNTIFS('Rights_Coverage'!$B$7:$B$76,A28,'Rights_Coverage'!$C$7:$C$76,B28,'Rights_Coverage'!$D$7:$D$76,C28)=1,OR(EXACT(E28,"EVIDENCE_BACKED_NO_MATERIAL_CHANGE"),EXACT(E28,"ESTIMATED")),LEN(TRIM(G28))&gt;0,LEN(TRIM(H28))&gt;0,LEN(TRIM(I28))&gt;0),1,0)</x:v>
      </x:c>
      <x:c r="D1579" s="1407">
        <x:f>IFERROR(IF(_xlfn.ISFORMULA('Rights_Evidence_Disposition'!K28),0,1),-1)</x:f>
        <x:v>0.0</x:v>
      </x:c>
    </x:row>
    <x:row r="1580" ht="18" customHeight="1">
      <x:c r="A1580" s="1407" t="str">
        <x:v>Rights_Evidence_Disposition</x:v>
      </x:c>
      <x:c r="B1580" s="1407" t="str">
        <x:v>J29</x:v>
      </x:c>
      <x:c r="C1580" s="1407" t="str">
        <x:v>F:=A29&amp;"|"&amp;B29&amp;"|"&amp;C29</x:v>
      </x:c>
      <x:c r="D1580" s="1407">
        <x:f>IFERROR(IF(_xlfn.ISFORMULA('Rights_Evidence_Disposition'!J29),0,1),-1)</x:f>
        <x:v>0.0</x:v>
      </x:c>
    </x:row>
    <x:row r="1581" ht="18" customHeight="1">
      <x:c r="A1581" s="1407" t="str">
        <x:v>Rights_Evidence_Disposition</x:v>
      </x:c>
      <x:c r="B1581" s="1407" t="str">
        <x:v>K29</x:v>
      </x:c>
      <x:c r="C1581" s="1407" t="str">
        <x:v>F:=IF(AND(COUNTIF($J$2:$J$71,J29)=1,EXACT(A29,UPPER(A29)),EXACT(B29,UPPER(B29)),EXACT(C29,UPPER(C29)),COUNTIFS('Rights_Coverage'!$B$7:$B$76,A29,'Rights_Coverage'!$C$7:$C$76,B29,'Rights_Coverage'!$D$7:$D$76,C29)=1,OR(EXACT(E29,"EVIDENCE_BACKED_NO_MATERIAL_CHANGE"),EXACT(E29,"ESTIMATED")),LEN(TRIM(G29))&gt;0,LEN(TRIM(H29))&gt;0,LEN(TRIM(I29))&gt;0),1,0)</x:v>
      </x:c>
      <x:c r="D1581" s="1407">
        <x:f>IFERROR(IF(_xlfn.ISFORMULA('Rights_Evidence_Disposition'!K29),0,1),-1)</x:f>
        <x:v>0.0</x:v>
      </x:c>
    </x:row>
    <x:row r="1582" ht="18" customHeight="1">
      <x:c r="A1582" s="1407" t="str">
        <x:v>Rights_Evidence_Disposition</x:v>
      </x:c>
      <x:c r="B1582" s="1407" t="str">
        <x:v>J30</x:v>
      </x:c>
      <x:c r="C1582" s="1407" t="str">
        <x:v>F:=A30&amp;"|"&amp;B30&amp;"|"&amp;C30</x:v>
      </x:c>
      <x:c r="D1582" s="1407">
        <x:f>IFERROR(IF(_xlfn.ISFORMULA('Rights_Evidence_Disposition'!J30),0,1),-1)</x:f>
        <x:v>0.0</x:v>
      </x:c>
    </x:row>
    <x:row r="1583" ht="18" customHeight="1">
      <x:c r="A1583" s="1407" t="str">
        <x:v>Rights_Evidence_Disposition</x:v>
      </x:c>
      <x:c r="B1583" s="1407" t="str">
        <x:v>K30</x:v>
      </x:c>
      <x:c r="C1583" s="1407" t="str">
        <x:v>F:=IF(AND(COUNTIF($J$2:$J$71,J30)=1,EXACT(A30,UPPER(A30)),EXACT(B30,UPPER(B30)),EXACT(C30,UPPER(C30)),COUNTIFS('Rights_Coverage'!$B$7:$B$76,A30,'Rights_Coverage'!$C$7:$C$76,B30,'Rights_Coverage'!$D$7:$D$76,C30)=1,OR(EXACT(E30,"EVIDENCE_BACKED_NO_MATERIAL_CHANGE"),EXACT(E30,"ESTIMATED")),LEN(TRIM(G30))&gt;0,LEN(TRIM(H30))&gt;0,LEN(TRIM(I30))&gt;0),1,0)</x:v>
      </x:c>
      <x:c r="D1583" s="1407">
        <x:f>IFERROR(IF(_xlfn.ISFORMULA('Rights_Evidence_Disposition'!K30),0,1),-1)</x:f>
        <x:v>0.0</x:v>
      </x:c>
    </x:row>
    <x:row r="1584" ht="18" customHeight="1">
      <x:c r="A1584" s="1407" t="str">
        <x:v>Rights_Evidence_Disposition</x:v>
      </x:c>
      <x:c r="B1584" s="1407" t="str">
        <x:v>J31</x:v>
      </x:c>
      <x:c r="C1584" s="1407" t="str">
        <x:v>F:=A31&amp;"|"&amp;B31&amp;"|"&amp;C31</x:v>
      </x:c>
      <x:c r="D1584" s="1407">
        <x:f>IFERROR(IF(_xlfn.ISFORMULA('Rights_Evidence_Disposition'!J31),0,1),-1)</x:f>
        <x:v>0.0</x:v>
      </x:c>
    </x:row>
    <x:row r="1585" ht="18" customHeight="1">
      <x:c r="A1585" s="1407" t="str">
        <x:v>Rights_Evidence_Disposition</x:v>
      </x:c>
      <x:c r="B1585" s="1407" t="str">
        <x:v>K31</x:v>
      </x:c>
      <x:c r="C1585" s="1407" t="str">
        <x:v>F:=IF(AND(COUNTIF($J$2:$J$71,J31)=1,EXACT(A31,UPPER(A31)),EXACT(B31,UPPER(B31)),EXACT(C31,UPPER(C31)),COUNTIFS('Rights_Coverage'!$B$7:$B$76,A31,'Rights_Coverage'!$C$7:$C$76,B31,'Rights_Coverage'!$D$7:$D$76,C31)=1,OR(EXACT(E31,"EVIDENCE_BACKED_NO_MATERIAL_CHANGE"),EXACT(E31,"ESTIMATED")),LEN(TRIM(G31))&gt;0,LEN(TRIM(H31))&gt;0,LEN(TRIM(I31))&gt;0),1,0)</x:v>
      </x:c>
      <x:c r="D1585" s="1407">
        <x:f>IFERROR(IF(_xlfn.ISFORMULA('Rights_Evidence_Disposition'!K31),0,1),-1)</x:f>
        <x:v>0.0</x:v>
      </x:c>
    </x:row>
    <x:row r="1586" ht="18" customHeight="1">
      <x:c r="A1586" s="1407" t="str">
        <x:v>Rights_Evidence_Disposition</x:v>
      </x:c>
      <x:c r="B1586" s="1407" t="str">
        <x:v>J32</x:v>
      </x:c>
      <x:c r="C1586" s="1407" t="str">
        <x:v>F:=A32&amp;"|"&amp;B32&amp;"|"&amp;C32</x:v>
      </x:c>
      <x:c r="D1586" s="1407">
        <x:f>IFERROR(IF(_xlfn.ISFORMULA('Rights_Evidence_Disposition'!J32),0,1),-1)</x:f>
        <x:v>0.0</x:v>
      </x:c>
    </x:row>
    <x:row r="1587" ht="18" customHeight="1">
      <x:c r="A1587" s="1407" t="str">
        <x:v>Rights_Evidence_Disposition</x:v>
      </x:c>
      <x:c r="B1587" s="1407" t="str">
        <x:v>K32</x:v>
      </x:c>
      <x:c r="C1587" s="1407" t="str">
        <x:v>F:=IF(AND(COUNTIF($J$2:$J$71,J32)=1,EXACT(A32,UPPER(A32)),EXACT(B32,UPPER(B32)),EXACT(C32,UPPER(C32)),COUNTIFS('Rights_Coverage'!$B$7:$B$76,A32,'Rights_Coverage'!$C$7:$C$76,B32,'Rights_Coverage'!$D$7:$D$76,C32)=1,OR(EXACT(E32,"EVIDENCE_BACKED_NO_MATERIAL_CHANGE"),EXACT(E32,"ESTIMATED")),LEN(TRIM(G32))&gt;0,LEN(TRIM(H32))&gt;0,LEN(TRIM(I32))&gt;0),1,0)</x:v>
      </x:c>
      <x:c r="D1587" s="1407">
        <x:f>IFERROR(IF(_xlfn.ISFORMULA('Rights_Evidence_Disposition'!K32),0,1),-1)</x:f>
        <x:v>0.0</x:v>
      </x:c>
    </x:row>
    <x:row r="1588" ht="18" customHeight="1">
      <x:c r="A1588" s="1407" t="str">
        <x:v>Rights_Evidence_Disposition</x:v>
      </x:c>
      <x:c r="B1588" s="1407" t="str">
        <x:v>J33</x:v>
      </x:c>
      <x:c r="C1588" s="1407" t="str">
        <x:v>F:=A33&amp;"|"&amp;B33&amp;"|"&amp;C33</x:v>
      </x:c>
      <x:c r="D1588" s="1407">
        <x:f>IFERROR(IF(_xlfn.ISFORMULA('Rights_Evidence_Disposition'!J33),0,1),-1)</x:f>
        <x:v>0.0</x:v>
      </x:c>
    </x:row>
    <x:row r="1589" ht="18" customHeight="1">
      <x:c r="A1589" s="1407" t="str">
        <x:v>Rights_Evidence_Disposition</x:v>
      </x:c>
      <x:c r="B1589" s="1407" t="str">
        <x:v>K33</x:v>
      </x:c>
      <x:c r="C1589" s="1407" t="str">
        <x:v>F:=IF(AND(COUNTIF($J$2:$J$71,J33)=1,EXACT(A33,UPPER(A33)),EXACT(B33,UPPER(B33)),EXACT(C33,UPPER(C33)),COUNTIFS('Rights_Coverage'!$B$7:$B$76,A33,'Rights_Coverage'!$C$7:$C$76,B33,'Rights_Coverage'!$D$7:$D$76,C33)=1,OR(EXACT(E33,"EVIDENCE_BACKED_NO_MATERIAL_CHANGE"),EXACT(E33,"ESTIMATED")),LEN(TRIM(G33))&gt;0,LEN(TRIM(H33))&gt;0,LEN(TRIM(I33))&gt;0),1,0)</x:v>
      </x:c>
      <x:c r="D1589" s="1407">
        <x:f>IFERROR(IF(_xlfn.ISFORMULA('Rights_Evidence_Disposition'!K33),0,1),-1)</x:f>
        <x:v>0.0</x:v>
      </x:c>
    </x:row>
    <x:row r="1590" ht="18" customHeight="1">
      <x:c r="A1590" s="1407" t="str">
        <x:v>Rights_Evidence_Disposition</x:v>
      </x:c>
      <x:c r="B1590" s="1407" t="str">
        <x:v>J34</x:v>
      </x:c>
      <x:c r="C1590" s="1407" t="str">
        <x:v>F:=A34&amp;"|"&amp;B34&amp;"|"&amp;C34</x:v>
      </x:c>
      <x:c r="D1590" s="1407">
        <x:f>IFERROR(IF(_xlfn.ISFORMULA('Rights_Evidence_Disposition'!J34),0,1),-1)</x:f>
        <x:v>0.0</x:v>
      </x:c>
    </x:row>
    <x:row r="1591" ht="18" customHeight="1">
      <x:c r="A1591" s="1407" t="str">
        <x:v>Rights_Evidence_Disposition</x:v>
      </x:c>
      <x:c r="B1591" s="1407" t="str">
        <x:v>K34</x:v>
      </x:c>
      <x:c r="C1591" s="1407" t="str">
        <x:v>F:=IF(AND(COUNTIF($J$2:$J$71,J34)=1,EXACT(A34,UPPER(A34)),EXACT(B34,UPPER(B34)),EXACT(C34,UPPER(C34)),COUNTIFS('Rights_Coverage'!$B$7:$B$76,A34,'Rights_Coverage'!$C$7:$C$76,B34,'Rights_Coverage'!$D$7:$D$76,C34)=1,OR(EXACT(E34,"EVIDENCE_BACKED_NO_MATERIAL_CHANGE"),EXACT(E34,"ESTIMATED")),LEN(TRIM(G34))&gt;0,LEN(TRIM(H34))&gt;0,LEN(TRIM(I34))&gt;0),1,0)</x:v>
      </x:c>
      <x:c r="D1591" s="1407">
        <x:f>IFERROR(IF(_xlfn.ISFORMULA('Rights_Evidence_Disposition'!K34),0,1),-1)</x:f>
        <x:v>0.0</x:v>
      </x:c>
    </x:row>
    <x:row r="1592" ht="18" customHeight="1">
      <x:c r="A1592" s="1407" t="str">
        <x:v>Rights_Evidence_Disposition</x:v>
      </x:c>
      <x:c r="B1592" s="1407" t="str">
        <x:v>J35</x:v>
      </x:c>
      <x:c r="C1592" s="1407" t="str">
        <x:v>F:=A35&amp;"|"&amp;B35&amp;"|"&amp;C35</x:v>
      </x:c>
      <x:c r="D1592" s="1407">
        <x:f>IFERROR(IF(_xlfn.ISFORMULA('Rights_Evidence_Disposition'!J35),0,1),-1)</x:f>
        <x:v>0.0</x:v>
      </x:c>
    </x:row>
    <x:row r="1593" ht="18" customHeight="1">
      <x:c r="A1593" s="1407" t="str">
        <x:v>Rights_Evidence_Disposition</x:v>
      </x:c>
      <x:c r="B1593" s="1407" t="str">
        <x:v>K35</x:v>
      </x:c>
      <x:c r="C1593" s="1407" t="str">
        <x:v>F:=IF(AND(COUNTIF($J$2:$J$71,J35)=1,EXACT(A35,UPPER(A35)),EXACT(B35,UPPER(B35)),EXACT(C35,UPPER(C35)),COUNTIFS('Rights_Coverage'!$B$7:$B$76,A35,'Rights_Coverage'!$C$7:$C$76,B35,'Rights_Coverage'!$D$7:$D$76,C35)=1,OR(EXACT(E35,"EVIDENCE_BACKED_NO_MATERIAL_CHANGE"),EXACT(E35,"ESTIMATED")),LEN(TRIM(G35))&gt;0,LEN(TRIM(H35))&gt;0,LEN(TRIM(I35))&gt;0),1,0)</x:v>
      </x:c>
      <x:c r="D1593" s="1407">
        <x:f>IFERROR(IF(_xlfn.ISFORMULA('Rights_Evidence_Disposition'!K35),0,1),-1)</x:f>
        <x:v>0.0</x:v>
      </x:c>
    </x:row>
    <x:row r="1594" ht="18" customHeight="1">
      <x:c r="A1594" s="1407" t="str">
        <x:v>Rights_Evidence_Disposition</x:v>
      </x:c>
      <x:c r="B1594" s="1407" t="str">
        <x:v>J36</x:v>
      </x:c>
      <x:c r="C1594" s="1407" t="str">
        <x:v>F:=A36&amp;"|"&amp;B36&amp;"|"&amp;C36</x:v>
      </x:c>
      <x:c r="D1594" s="1407">
        <x:f>IFERROR(IF(_xlfn.ISFORMULA('Rights_Evidence_Disposition'!J36),0,1),-1)</x:f>
        <x:v>0.0</x:v>
      </x:c>
    </x:row>
    <x:row r="1595" ht="18" customHeight="1">
      <x:c r="A1595" s="1407" t="str">
        <x:v>Rights_Evidence_Disposition</x:v>
      </x:c>
      <x:c r="B1595" s="1407" t="str">
        <x:v>K36</x:v>
      </x:c>
      <x:c r="C1595" s="1407" t="str">
        <x:v>F:=IF(AND(COUNTIF($J$2:$J$71,J36)=1,EXACT(A36,UPPER(A36)),EXACT(B36,UPPER(B36)),EXACT(C36,UPPER(C36)),COUNTIFS('Rights_Coverage'!$B$7:$B$76,A36,'Rights_Coverage'!$C$7:$C$76,B36,'Rights_Coverage'!$D$7:$D$76,C36)=1,OR(EXACT(E36,"EVIDENCE_BACKED_NO_MATERIAL_CHANGE"),EXACT(E36,"ESTIMATED")),LEN(TRIM(G36))&gt;0,LEN(TRIM(H36))&gt;0,LEN(TRIM(I36))&gt;0),1,0)</x:v>
      </x:c>
      <x:c r="D1595" s="1407">
        <x:f>IFERROR(IF(_xlfn.ISFORMULA('Rights_Evidence_Disposition'!K36),0,1),-1)</x:f>
        <x:v>0.0</x:v>
      </x:c>
    </x:row>
    <x:row r="1596" ht="18" customHeight="1">
      <x:c r="A1596" s="1407" t="str">
        <x:v>Rights_Evidence_Disposition</x:v>
      </x:c>
      <x:c r="B1596" s="1407" t="str">
        <x:v>J37</x:v>
      </x:c>
      <x:c r="C1596" s="1407" t="str">
        <x:v>F:=A37&amp;"|"&amp;B37&amp;"|"&amp;C37</x:v>
      </x:c>
      <x:c r="D1596" s="1407">
        <x:f>IFERROR(IF(_xlfn.ISFORMULA('Rights_Evidence_Disposition'!J37),0,1),-1)</x:f>
        <x:v>0.0</x:v>
      </x:c>
    </x:row>
    <x:row r="1597" ht="18" customHeight="1">
      <x:c r="A1597" s="1407" t="str">
        <x:v>Rights_Evidence_Disposition</x:v>
      </x:c>
      <x:c r="B1597" s="1407" t="str">
        <x:v>K37</x:v>
      </x:c>
      <x:c r="C1597" s="1407" t="str">
        <x:v>F:=IF(AND(COUNTIF($J$2:$J$71,J37)=1,EXACT(A37,UPPER(A37)),EXACT(B37,UPPER(B37)),EXACT(C37,UPPER(C37)),COUNTIFS('Rights_Coverage'!$B$7:$B$76,A37,'Rights_Coverage'!$C$7:$C$76,B37,'Rights_Coverage'!$D$7:$D$76,C37)=1,OR(EXACT(E37,"EVIDENCE_BACKED_NO_MATERIAL_CHANGE"),EXACT(E37,"ESTIMATED")),LEN(TRIM(G37))&gt;0,LEN(TRIM(H37))&gt;0,LEN(TRIM(I37))&gt;0),1,0)</x:v>
      </x:c>
      <x:c r="D1597" s="1407">
        <x:f>IFERROR(IF(_xlfn.ISFORMULA('Rights_Evidence_Disposition'!K37),0,1),-1)</x:f>
        <x:v>0.0</x:v>
      </x:c>
    </x:row>
    <x:row r="1598" ht="18" customHeight="1">
      <x:c r="A1598" s="1407" t="str">
        <x:v>Rights_Evidence_Disposition</x:v>
      </x:c>
      <x:c r="B1598" s="1407" t="str">
        <x:v>J38</x:v>
      </x:c>
      <x:c r="C1598" s="1407" t="str">
        <x:v>F:=A38&amp;"|"&amp;B38&amp;"|"&amp;C38</x:v>
      </x:c>
      <x:c r="D1598" s="1407">
        <x:f>IFERROR(IF(_xlfn.ISFORMULA('Rights_Evidence_Disposition'!J38),0,1),-1)</x:f>
        <x:v>0.0</x:v>
      </x:c>
    </x:row>
    <x:row r="1599" ht="18" customHeight="1">
      <x:c r="A1599" s="1407" t="str">
        <x:v>Rights_Evidence_Disposition</x:v>
      </x:c>
      <x:c r="B1599" s="1407" t="str">
        <x:v>K38</x:v>
      </x:c>
      <x:c r="C1599" s="1407" t="str">
        <x:v>F:=IF(AND(COUNTIF($J$2:$J$71,J38)=1,EXACT(A38,UPPER(A38)),EXACT(B38,UPPER(B38)),EXACT(C38,UPPER(C38)),COUNTIFS('Rights_Coverage'!$B$7:$B$76,A38,'Rights_Coverage'!$C$7:$C$76,B38,'Rights_Coverage'!$D$7:$D$76,C38)=1,OR(EXACT(E38,"EVIDENCE_BACKED_NO_MATERIAL_CHANGE"),EXACT(E38,"ESTIMATED")),LEN(TRIM(G38))&gt;0,LEN(TRIM(H38))&gt;0,LEN(TRIM(I38))&gt;0),1,0)</x:v>
      </x:c>
      <x:c r="D1599" s="1407">
        <x:f>IFERROR(IF(_xlfn.ISFORMULA('Rights_Evidence_Disposition'!K38),0,1),-1)</x:f>
        <x:v>0.0</x:v>
      </x:c>
    </x:row>
    <x:row r="1600" ht="18" customHeight="1">
      <x:c r="A1600" s="1407" t="str">
        <x:v>Rights_Evidence_Disposition</x:v>
      </x:c>
      <x:c r="B1600" s="1407" t="str">
        <x:v>J39</x:v>
      </x:c>
      <x:c r="C1600" s="1407" t="str">
        <x:v>F:=A39&amp;"|"&amp;B39&amp;"|"&amp;C39</x:v>
      </x:c>
      <x:c r="D1600" s="1407">
        <x:f>IFERROR(IF(_xlfn.ISFORMULA('Rights_Evidence_Disposition'!J39),0,1),-1)</x:f>
        <x:v>0.0</x:v>
      </x:c>
    </x:row>
    <x:row r="1601" ht="18" customHeight="1">
      <x:c r="A1601" s="1407" t="str">
        <x:v>Rights_Evidence_Disposition</x:v>
      </x:c>
      <x:c r="B1601" s="1407" t="str">
        <x:v>K39</x:v>
      </x:c>
      <x:c r="C1601" s="1407" t="str">
        <x:v>F:=IF(AND(COUNTIF($J$2:$J$71,J39)=1,EXACT(A39,UPPER(A39)),EXACT(B39,UPPER(B39)),EXACT(C39,UPPER(C39)),COUNTIFS('Rights_Coverage'!$B$7:$B$76,A39,'Rights_Coverage'!$C$7:$C$76,B39,'Rights_Coverage'!$D$7:$D$76,C39)=1,OR(EXACT(E39,"EVIDENCE_BACKED_NO_MATERIAL_CHANGE"),EXACT(E39,"ESTIMATED")),LEN(TRIM(G39))&gt;0,LEN(TRIM(H39))&gt;0,LEN(TRIM(I39))&gt;0),1,0)</x:v>
      </x:c>
      <x:c r="D1601" s="1407">
        <x:f>IFERROR(IF(_xlfn.ISFORMULA('Rights_Evidence_Disposition'!K39),0,1),-1)</x:f>
        <x:v>0.0</x:v>
      </x:c>
    </x:row>
    <x:row r="1602" ht="18" customHeight="1">
      <x:c r="A1602" s="1407" t="str">
        <x:v>Rights_Evidence_Disposition</x:v>
      </x:c>
      <x:c r="B1602" s="1407" t="str">
        <x:v>J40</x:v>
      </x:c>
      <x:c r="C1602" s="1407" t="str">
        <x:v>F:=A40&amp;"|"&amp;B40&amp;"|"&amp;C40</x:v>
      </x:c>
      <x:c r="D1602" s="1407">
        <x:f>IFERROR(IF(_xlfn.ISFORMULA('Rights_Evidence_Disposition'!J40),0,1),-1)</x:f>
        <x:v>0.0</x:v>
      </x:c>
    </x:row>
    <x:row r="1603" ht="18" customHeight="1">
      <x:c r="A1603" s="1407" t="str">
        <x:v>Rights_Evidence_Disposition</x:v>
      </x:c>
      <x:c r="B1603" s="1407" t="str">
        <x:v>K40</x:v>
      </x:c>
      <x:c r="C1603" s="1407" t="str">
        <x:v>F:=IF(AND(COUNTIF($J$2:$J$71,J40)=1,EXACT(A40,UPPER(A40)),EXACT(B40,UPPER(B40)),EXACT(C40,UPPER(C40)),COUNTIFS('Rights_Coverage'!$B$7:$B$76,A40,'Rights_Coverage'!$C$7:$C$76,B40,'Rights_Coverage'!$D$7:$D$76,C40)=1,OR(EXACT(E40,"EVIDENCE_BACKED_NO_MATERIAL_CHANGE"),EXACT(E40,"ESTIMATED")),LEN(TRIM(G40))&gt;0,LEN(TRIM(H40))&gt;0,LEN(TRIM(I40))&gt;0),1,0)</x:v>
      </x:c>
      <x:c r="D1603" s="1407">
        <x:f>IFERROR(IF(_xlfn.ISFORMULA('Rights_Evidence_Disposition'!K40),0,1),-1)</x:f>
        <x:v>0.0</x:v>
      </x:c>
    </x:row>
    <x:row r="1604" ht="18" customHeight="1">
      <x:c r="A1604" s="1407" t="str">
        <x:v>Rights_Evidence_Disposition</x:v>
      </x:c>
      <x:c r="B1604" s="1407" t="str">
        <x:v>J41</x:v>
      </x:c>
      <x:c r="C1604" s="1407" t="str">
        <x:v>F:=A41&amp;"|"&amp;B41&amp;"|"&amp;C41</x:v>
      </x:c>
      <x:c r="D1604" s="1407">
        <x:f>IFERROR(IF(_xlfn.ISFORMULA('Rights_Evidence_Disposition'!J41),0,1),-1)</x:f>
        <x:v>0.0</x:v>
      </x:c>
    </x:row>
    <x:row r="1605" ht="18" customHeight="1">
      <x:c r="A1605" s="1407" t="str">
        <x:v>Rights_Evidence_Disposition</x:v>
      </x:c>
      <x:c r="B1605" s="1407" t="str">
        <x:v>K41</x:v>
      </x:c>
      <x:c r="C1605" s="1407" t="str">
        <x:v>F:=IF(AND(COUNTIF($J$2:$J$71,J41)=1,EXACT(A41,UPPER(A41)),EXACT(B41,UPPER(B41)),EXACT(C41,UPPER(C41)),COUNTIFS('Rights_Coverage'!$B$7:$B$76,A41,'Rights_Coverage'!$C$7:$C$76,B41,'Rights_Coverage'!$D$7:$D$76,C41)=1,OR(EXACT(E41,"EVIDENCE_BACKED_NO_MATERIAL_CHANGE"),EXACT(E41,"ESTIMATED")),LEN(TRIM(G41))&gt;0,LEN(TRIM(H41))&gt;0,LEN(TRIM(I41))&gt;0),1,0)</x:v>
      </x:c>
      <x:c r="D1605" s="1407">
        <x:f>IFERROR(IF(_xlfn.ISFORMULA('Rights_Evidence_Disposition'!K41),0,1),-1)</x:f>
        <x:v>0.0</x:v>
      </x:c>
    </x:row>
    <x:row r="1606" ht="18" customHeight="1">
      <x:c r="A1606" s="1407" t="str">
        <x:v>Rights_Evidence_Disposition</x:v>
      </x:c>
      <x:c r="B1606" s="1407" t="str">
        <x:v>J42</x:v>
      </x:c>
      <x:c r="C1606" s="1407" t="str">
        <x:v>F:=A42&amp;"|"&amp;B42&amp;"|"&amp;C42</x:v>
      </x:c>
      <x:c r="D1606" s="1407">
        <x:f>IFERROR(IF(_xlfn.ISFORMULA('Rights_Evidence_Disposition'!J42),0,1),-1)</x:f>
        <x:v>0.0</x:v>
      </x:c>
    </x:row>
    <x:row r="1607" ht="18" customHeight="1">
      <x:c r="A1607" s="1407" t="str">
        <x:v>Rights_Evidence_Disposition</x:v>
      </x:c>
      <x:c r="B1607" s="1407" t="str">
        <x:v>K42</x:v>
      </x:c>
      <x:c r="C1607" s="1407" t="str">
        <x:v>F:=IF(AND(COUNTIF($J$2:$J$71,J42)=1,EXACT(A42,UPPER(A42)),EXACT(B42,UPPER(B42)),EXACT(C42,UPPER(C42)),COUNTIFS('Rights_Coverage'!$B$7:$B$76,A42,'Rights_Coverage'!$C$7:$C$76,B42,'Rights_Coverage'!$D$7:$D$76,C42)=1,OR(EXACT(E42,"EVIDENCE_BACKED_NO_MATERIAL_CHANGE"),EXACT(E42,"ESTIMATED")),LEN(TRIM(G42))&gt;0,LEN(TRIM(H42))&gt;0,LEN(TRIM(I42))&gt;0),1,0)</x:v>
      </x:c>
      <x:c r="D1607" s="1407">
        <x:f>IFERROR(IF(_xlfn.ISFORMULA('Rights_Evidence_Disposition'!K42),0,1),-1)</x:f>
        <x:v>0.0</x:v>
      </x:c>
    </x:row>
    <x:row r="1608" ht="18" customHeight="1">
      <x:c r="A1608" s="1407" t="str">
        <x:v>Rights_Evidence_Disposition</x:v>
      </x:c>
      <x:c r="B1608" s="1407" t="str">
        <x:v>J43</x:v>
      </x:c>
      <x:c r="C1608" s="1407" t="str">
        <x:v>F:=A43&amp;"|"&amp;B43&amp;"|"&amp;C43</x:v>
      </x:c>
      <x:c r="D1608" s="1407">
        <x:f>IFERROR(IF(_xlfn.ISFORMULA('Rights_Evidence_Disposition'!J43),0,1),-1)</x:f>
        <x:v>0.0</x:v>
      </x:c>
    </x:row>
    <x:row r="1609" ht="18" customHeight="1">
      <x:c r="A1609" s="1407" t="str">
        <x:v>Rights_Evidence_Disposition</x:v>
      </x:c>
      <x:c r="B1609" s="1407" t="str">
        <x:v>K43</x:v>
      </x:c>
      <x:c r="C1609" s="1407" t="str">
        <x:v>F:=IF(AND(COUNTIF($J$2:$J$71,J43)=1,EXACT(A43,UPPER(A43)),EXACT(B43,UPPER(B43)),EXACT(C43,UPPER(C43)),COUNTIFS('Rights_Coverage'!$B$7:$B$76,A43,'Rights_Coverage'!$C$7:$C$76,B43,'Rights_Coverage'!$D$7:$D$76,C43)=1,OR(EXACT(E43,"EVIDENCE_BACKED_NO_MATERIAL_CHANGE"),EXACT(E43,"ESTIMATED")),LEN(TRIM(G43))&gt;0,LEN(TRIM(H43))&gt;0,LEN(TRIM(I43))&gt;0),1,0)</x:v>
      </x:c>
      <x:c r="D1609" s="1407">
        <x:f>IFERROR(IF(_xlfn.ISFORMULA('Rights_Evidence_Disposition'!K43),0,1),-1)</x:f>
        <x:v>0.0</x:v>
      </x:c>
    </x:row>
    <x:row r="1610" ht="18" customHeight="1">
      <x:c r="A1610" s="1407" t="str">
        <x:v>Rights_Evidence_Disposition</x:v>
      </x:c>
      <x:c r="B1610" s="1407" t="str">
        <x:v>J44</x:v>
      </x:c>
      <x:c r="C1610" s="1407" t="str">
        <x:v>F:=A44&amp;"|"&amp;B44&amp;"|"&amp;C44</x:v>
      </x:c>
      <x:c r="D1610" s="1407">
        <x:f>IFERROR(IF(_xlfn.ISFORMULA('Rights_Evidence_Disposition'!J44),0,1),-1)</x:f>
        <x:v>0.0</x:v>
      </x:c>
    </x:row>
    <x:row r="1611" ht="18" customHeight="1">
      <x:c r="A1611" s="1407" t="str">
        <x:v>Rights_Evidence_Disposition</x:v>
      </x:c>
      <x:c r="B1611" s="1407" t="str">
        <x:v>K44</x:v>
      </x:c>
      <x:c r="C1611" s="1407" t="str">
        <x:v>F:=IF(AND(COUNTIF($J$2:$J$71,J44)=1,EXACT(A44,UPPER(A44)),EXACT(B44,UPPER(B44)),EXACT(C44,UPPER(C44)),COUNTIFS('Rights_Coverage'!$B$7:$B$76,A44,'Rights_Coverage'!$C$7:$C$76,B44,'Rights_Coverage'!$D$7:$D$76,C44)=1,OR(EXACT(E44,"EVIDENCE_BACKED_NO_MATERIAL_CHANGE"),EXACT(E44,"ESTIMATED")),LEN(TRIM(G44))&gt;0,LEN(TRIM(H44))&gt;0,LEN(TRIM(I44))&gt;0),1,0)</x:v>
      </x:c>
      <x:c r="D1611" s="1407">
        <x:f>IFERROR(IF(_xlfn.ISFORMULA('Rights_Evidence_Disposition'!K44),0,1),-1)</x:f>
        <x:v>0.0</x:v>
      </x:c>
    </x:row>
    <x:row r="1612" ht="18" customHeight="1">
      <x:c r="A1612" s="1407" t="str">
        <x:v>Rights_Evidence_Disposition</x:v>
      </x:c>
      <x:c r="B1612" s="1407" t="str">
        <x:v>J45</x:v>
      </x:c>
      <x:c r="C1612" s="1407" t="str">
        <x:v>F:=A45&amp;"|"&amp;B45&amp;"|"&amp;C45</x:v>
      </x:c>
      <x:c r="D1612" s="1407">
        <x:f>IFERROR(IF(_xlfn.ISFORMULA('Rights_Evidence_Disposition'!J45),0,1),-1)</x:f>
        <x:v>0.0</x:v>
      </x:c>
    </x:row>
    <x:row r="1613" ht="18" customHeight="1">
      <x:c r="A1613" s="1407" t="str">
        <x:v>Rights_Evidence_Disposition</x:v>
      </x:c>
      <x:c r="B1613" s="1407" t="str">
        <x:v>K45</x:v>
      </x:c>
      <x:c r="C1613" s="1407" t="str">
        <x:v>F:=IF(AND(COUNTIF($J$2:$J$71,J45)=1,EXACT(A45,UPPER(A45)),EXACT(B45,UPPER(B45)),EXACT(C45,UPPER(C45)),COUNTIFS('Rights_Coverage'!$B$7:$B$76,A45,'Rights_Coverage'!$C$7:$C$76,B45,'Rights_Coverage'!$D$7:$D$76,C45)=1,OR(EXACT(E45,"EVIDENCE_BACKED_NO_MATERIAL_CHANGE"),EXACT(E45,"ESTIMATED")),LEN(TRIM(G45))&gt;0,LEN(TRIM(H45))&gt;0,LEN(TRIM(I45))&gt;0),1,0)</x:v>
      </x:c>
      <x:c r="D1613" s="1407">
        <x:f>IFERROR(IF(_xlfn.ISFORMULA('Rights_Evidence_Disposition'!K45),0,1),-1)</x:f>
        <x:v>0.0</x:v>
      </x:c>
    </x:row>
    <x:row r="1614" ht="18" customHeight="1">
      <x:c r="A1614" s="1407" t="str">
        <x:v>Rights_Evidence_Disposition</x:v>
      </x:c>
      <x:c r="B1614" s="1407" t="str">
        <x:v>J46</x:v>
      </x:c>
      <x:c r="C1614" s="1407" t="str">
        <x:v>F:=A46&amp;"|"&amp;B46&amp;"|"&amp;C46</x:v>
      </x:c>
      <x:c r="D1614" s="1407">
        <x:f>IFERROR(IF(_xlfn.ISFORMULA('Rights_Evidence_Disposition'!J46),0,1),-1)</x:f>
        <x:v>0.0</x:v>
      </x:c>
    </x:row>
    <x:row r="1615" ht="18" customHeight="1">
      <x:c r="A1615" s="1407" t="str">
        <x:v>Rights_Evidence_Disposition</x:v>
      </x:c>
      <x:c r="B1615" s="1407" t="str">
        <x:v>K46</x:v>
      </x:c>
      <x:c r="C1615" s="1407" t="str">
        <x:v>F:=IF(AND(COUNTIF($J$2:$J$71,J46)=1,EXACT(A46,UPPER(A46)),EXACT(B46,UPPER(B46)),EXACT(C46,UPPER(C46)),COUNTIFS('Rights_Coverage'!$B$7:$B$76,A46,'Rights_Coverage'!$C$7:$C$76,B46,'Rights_Coverage'!$D$7:$D$76,C46)=1,OR(EXACT(E46,"EVIDENCE_BACKED_NO_MATERIAL_CHANGE"),EXACT(E46,"ESTIMATED")),LEN(TRIM(G46))&gt;0,LEN(TRIM(H46))&gt;0,LEN(TRIM(I46))&gt;0),1,0)</x:v>
      </x:c>
      <x:c r="D1615" s="1407">
        <x:f>IFERROR(IF(_xlfn.ISFORMULA('Rights_Evidence_Disposition'!K46),0,1),-1)</x:f>
        <x:v>0.0</x:v>
      </x:c>
    </x:row>
    <x:row r="1616" ht="18" customHeight="1">
      <x:c r="A1616" s="1407" t="str">
        <x:v>Rights_Evidence_Disposition</x:v>
      </x:c>
      <x:c r="B1616" s="1407" t="str">
        <x:v>J47</x:v>
      </x:c>
      <x:c r="C1616" s="1407" t="str">
        <x:v>F:=A47&amp;"|"&amp;B47&amp;"|"&amp;C47</x:v>
      </x:c>
      <x:c r="D1616" s="1407">
        <x:f>IFERROR(IF(_xlfn.ISFORMULA('Rights_Evidence_Disposition'!J47),0,1),-1)</x:f>
        <x:v>0.0</x:v>
      </x:c>
    </x:row>
    <x:row r="1617" ht="18" customHeight="1">
      <x:c r="A1617" s="1407" t="str">
        <x:v>Rights_Evidence_Disposition</x:v>
      </x:c>
      <x:c r="B1617" s="1407" t="str">
        <x:v>K47</x:v>
      </x:c>
      <x:c r="C1617" s="1407" t="str">
        <x:v>F:=IF(AND(COUNTIF($J$2:$J$71,J47)=1,EXACT(A47,UPPER(A47)),EXACT(B47,UPPER(B47)),EXACT(C47,UPPER(C47)),COUNTIFS('Rights_Coverage'!$B$7:$B$76,A47,'Rights_Coverage'!$C$7:$C$76,B47,'Rights_Coverage'!$D$7:$D$76,C47)=1,OR(EXACT(E47,"EVIDENCE_BACKED_NO_MATERIAL_CHANGE"),EXACT(E47,"ESTIMATED")),LEN(TRIM(G47))&gt;0,LEN(TRIM(H47))&gt;0,LEN(TRIM(I47))&gt;0),1,0)</x:v>
      </x:c>
      <x:c r="D1617" s="1407">
        <x:f>IFERROR(IF(_xlfn.ISFORMULA('Rights_Evidence_Disposition'!K47),0,1),-1)</x:f>
        <x:v>0.0</x:v>
      </x:c>
    </x:row>
    <x:row r="1618" ht="18" customHeight="1">
      <x:c r="A1618" s="1407" t="str">
        <x:v>Rights_Evidence_Disposition</x:v>
      </x:c>
      <x:c r="B1618" s="1407" t="str">
        <x:v>J48</x:v>
      </x:c>
      <x:c r="C1618" s="1407" t="str">
        <x:v>F:=A48&amp;"|"&amp;B48&amp;"|"&amp;C48</x:v>
      </x:c>
      <x:c r="D1618" s="1407">
        <x:f>IFERROR(IF(_xlfn.ISFORMULA('Rights_Evidence_Disposition'!J48),0,1),-1)</x:f>
        <x:v>0.0</x:v>
      </x:c>
    </x:row>
    <x:row r="1619" ht="18" customHeight="1">
      <x:c r="A1619" s="1407" t="str">
        <x:v>Rights_Evidence_Disposition</x:v>
      </x:c>
      <x:c r="B1619" s="1407" t="str">
        <x:v>K48</x:v>
      </x:c>
      <x:c r="C1619" s="1407" t="str">
        <x:v>F:=IF(AND(COUNTIF($J$2:$J$71,J48)=1,EXACT(A48,UPPER(A48)),EXACT(B48,UPPER(B48)),EXACT(C48,UPPER(C48)),COUNTIFS('Rights_Coverage'!$B$7:$B$76,A48,'Rights_Coverage'!$C$7:$C$76,B48,'Rights_Coverage'!$D$7:$D$76,C48)=1,OR(EXACT(E48,"EVIDENCE_BACKED_NO_MATERIAL_CHANGE"),EXACT(E48,"ESTIMATED")),LEN(TRIM(G48))&gt;0,LEN(TRIM(H48))&gt;0,LEN(TRIM(I48))&gt;0),1,0)</x:v>
      </x:c>
      <x:c r="D1619" s="1407">
        <x:f>IFERROR(IF(_xlfn.ISFORMULA('Rights_Evidence_Disposition'!K48),0,1),-1)</x:f>
        <x:v>0.0</x:v>
      </x:c>
    </x:row>
    <x:row r="1620" ht="18" customHeight="1">
      <x:c r="A1620" s="1407" t="str">
        <x:v>Rights_Evidence_Disposition</x:v>
      </x:c>
      <x:c r="B1620" s="1407" t="str">
        <x:v>J49</x:v>
      </x:c>
      <x:c r="C1620" s="1407" t="str">
        <x:v>F:=A49&amp;"|"&amp;B49&amp;"|"&amp;C49</x:v>
      </x:c>
      <x:c r="D1620" s="1407">
        <x:f>IFERROR(IF(_xlfn.ISFORMULA('Rights_Evidence_Disposition'!J49),0,1),-1)</x:f>
        <x:v>0.0</x:v>
      </x:c>
    </x:row>
    <x:row r="1621" ht="18" customHeight="1">
      <x:c r="A1621" s="1407" t="str">
        <x:v>Rights_Evidence_Disposition</x:v>
      </x:c>
      <x:c r="B1621" s="1407" t="str">
        <x:v>K49</x:v>
      </x:c>
      <x:c r="C1621" s="1407" t="str">
        <x:v>F:=IF(AND(COUNTIF($J$2:$J$71,J49)=1,EXACT(A49,UPPER(A49)),EXACT(B49,UPPER(B49)),EXACT(C49,UPPER(C49)),COUNTIFS('Rights_Coverage'!$B$7:$B$76,A49,'Rights_Coverage'!$C$7:$C$76,B49,'Rights_Coverage'!$D$7:$D$76,C49)=1,OR(EXACT(E49,"EVIDENCE_BACKED_NO_MATERIAL_CHANGE"),EXACT(E49,"ESTIMATED")),LEN(TRIM(G49))&gt;0,LEN(TRIM(H49))&gt;0,LEN(TRIM(I49))&gt;0),1,0)</x:v>
      </x:c>
      <x:c r="D1621" s="1407">
        <x:f>IFERROR(IF(_xlfn.ISFORMULA('Rights_Evidence_Disposition'!K49),0,1),-1)</x:f>
        <x:v>0.0</x:v>
      </x:c>
    </x:row>
    <x:row r="1622" ht="18" customHeight="1">
      <x:c r="A1622" s="1407" t="str">
        <x:v>Rights_Evidence_Disposition</x:v>
      </x:c>
      <x:c r="B1622" s="1407" t="str">
        <x:v>J50</x:v>
      </x:c>
      <x:c r="C1622" s="1407" t="str">
        <x:v>F:=A50&amp;"|"&amp;B50&amp;"|"&amp;C50</x:v>
      </x:c>
      <x:c r="D1622" s="1407">
        <x:f>IFERROR(IF(_xlfn.ISFORMULA('Rights_Evidence_Disposition'!J50),0,1),-1)</x:f>
        <x:v>0.0</x:v>
      </x:c>
    </x:row>
    <x:row r="1623" ht="18" customHeight="1">
      <x:c r="A1623" s="1407" t="str">
        <x:v>Rights_Evidence_Disposition</x:v>
      </x:c>
      <x:c r="B1623" s="1407" t="str">
        <x:v>K50</x:v>
      </x:c>
      <x:c r="C1623" s="1407" t="str">
        <x:v>F:=IF(AND(COUNTIF($J$2:$J$71,J50)=1,EXACT(A50,UPPER(A50)),EXACT(B50,UPPER(B50)),EXACT(C50,UPPER(C50)),COUNTIFS('Rights_Coverage'!$B$7:$B$76,A50,'Rights_Coverage'!$C$7:$C$76,B50,'Rights_Coverage'!$D$7:$D$76,C50)=1,OR(EXACT(E50,"EVIDENCE_BACKED_NO_MATERIAL_CHANGE"),EXACT(E50,"ESTIMATED")),LEN(TRIM(G50))&gt;0,LEN(TRIM(H50))&gt;0,LEN(TRIM(I50))&gt;0),1,0)</x:v>
      </x:c>
      <x:c r="D1623" s="1407">
        <x:f>IFERROR(IF(_xlfn.ISFORMULA('Rights_Evidence_Disposition'!K50),0,1),-1)</x:f>
        <x:v>0.0</x:v>
      </x:c>
    </x:row>
    <x:row r="1624" ht="18" customHeight="1">
      <x:c r="A1624" s="1407" t="str">
        <x:v>Rights_Evidence_Disposition</x:v>
      </x:c>
      <x:c r="B1624" s="1407" t="str">
        <x:v>J51</x:v>
      </x:c>
      <x:c r="C1624" s="1407" t="str">
        <x:v>F:=A51&amp;"|"&amp;B51&amp;"|"&amp;C51</x:v>
      </x:c>
      <x:c r="D1624" s="1407">
        <x:f>IFERROR(IF(_xlfn.ISFORMULA('Rights_Evidence_Disposition'!J51),0,1),-1)</x:f>
        <x:v>0.0</x:v>
      </x:c>
    </x:row>
    <x:row r="1625" ht="18" customHeight="1">
      <x:c r="A1625" s="1407" t="str">
        <x:v>Rights_Evidence_Disposition</x:v>
      </x:c>
      <x:c r="B1625" s="1407" t="str">
        <x:v>K51</x:v>
      </x:c>
      <x:c r="C1625" s="1407" t="str">
        <x:v>F:=IF(AND(COUNTIF($J$2:$J$71,J51)=1,EXACT(A51,UPPER(A51)),EXACT(B51,UPPER(B51)),EXACT(C51,UPPER(C51)),COUNTIFS('Rights_Coverage'!$B$7:$B$76,A51,'Rights_Coverage'!$C$7:$C$76,B51,'Rights_Coverage'!$D$7:$D$76,C51)=1,OR(EXACT(E51,"EVIDENCE_BACKED_NO_MATERIAL_CHANGE"),EXACT(E51,"ESTIMATED")),LEN(TRIM(G51))&gt;0,LEN(TRIM(H51))&gt;0,LEN(TRIM(I51))&gt;0),1,0)</x:v>
      </x:c>
      <x:c r="D1625" s="1407">
        <x:f>IFERROR(IF(_xlfn.ISFORMULA('Rights_Evidence_Disposition'!K51),0,1),-1)</x:f>
        <x:v>0.0</x:v>
      </x:c>
    </x:row>
    <x:row r="1626" ht="18" customHeight="1">
      <x:c r="A1626" s="1407" t="str">
        <x:v>Rights_Evidence_Disposition</x:v>
      </x:c>
      <x:c r="B1626" s="1407" t="str">
        <x:v>J52</x:v>
      </x:c>
      <x:c r="C1626" s="1407" t="str">
        <x:v>F:=A52&amp;"|"&amp;B52&amp;"|"&amp;C52</x:v>
      </x:c>
      <x:c r="D1626" s="1407">
        <x:f>IFERROR(IF(_xlfn.ISFORMULA('Rights_Evidence_Disposition'!J52),0,1),-1)</x:f>
        <x:v>0.0</x:v>
      </x:c>
    </x:row>
    <x:row r="1627" ht="18" customHeight="1">
      <x:c r="A1627" s="1407" t="str">
        <x:v>Rights_Evidence_Disposition</x:v>
      </x:c>
      <x:c r="B1627" s="1407" t="str">
        <x:v>K52</x:v>
      </x:c>
      <x:c r="C1627" s="1407" t="str">
        <x:v>F:=IF(AND(COUNTIF($J$2:$J$71,J52)=1,EXACT(A52,UPPER(A52)),EXACT(B52,UPPER(B52)),EXACT(C52,UPPER(C52)),COUNTIFS('Rights_Coverage'!$B$7:$B$76,A52,'Rights_Coverage'!$C$7:$C$76,B52,'Rights_Coverage'!$D$7:$D$76,C52)=1,OR(EXACT(E52,"EVIDENCE_BACKED_NO_MATERIAL_CHANGE"),EXACT(E52,"ESTIMATED")),LEN(TRIM(G52))&gt;0,LEN(TRIM(H52))&gt;0,LEN(TRIM(I52))&gt;0),1,0)</x:v>
      </x:c>
      <x:c r="D1627" s="1407">
        <x:f>IFERROR(IF(_xlfn.ISFORMULA('Rights_Evidence_Disposition'!K52),0,1),-1)</x:f>
        <x:v>0.0</x:v>
      </x:c>
    </x:row>
    <x:row r="1628" ht="18" customHeight="1">
      <x:c r="A1628" s="1407" t="str">
        <x:v>Rights_Evidence_Disposition</x:v>
      </x:c>
      <x:c r="B1628" s="1407" t="str">
        <x:v>J53</x:v>
      </x:c>
      <x:c r="C1628" s="1407" t="str">
        <x:v>F:=A53&amp;"|"&amp;B53&amp;"|"&amp;C53</x:v>
      </x:c>
      <x:c r="D1628" s="1407">
        <x:f>IFERROR(IF(_xlfn.ISFORMULA('Rights_Evidence_Disposition'!J53),0,1),-1)</x:f>
        <x:v>0.0</x:v>
      </x:c>
    </x:row>
    <x:row r="1629" ht="18" customHeight="1">
      <x:c r="A1629" s="1407" t="str">
        <x:v>Rights_Evidence_Disposition</x:v>
      </x:c>
      <x:c r="B1629" s="1407" t="str">
        <x:v>K53</x:v>
      </x:c>
      <x:c r="C1629" s="1407" t="str">
        <x:v>F:=IF(AND(COUNTIF($J$2:$J$71,J53)=1,EXACT(A53,UPPER(A53)),EXACT(B53,UPPER(B53)),EXACT(C53,UPPER(C53)),COUNTIFS('Rights_Coverage'!$B$7:$B$76,A53,'Rights_Coverage'!$C$7:$C$76,B53,'Rights_Coverage'!$D$7:$D$76,C53)=1,OR(EXACT(E53,"EVIDENCE_BACKED_NO_MATERIAL_CHANGE"),EXACT(E53,"ESTIMATED")),LEN(TRIM(G53))&gt;0,LEN(TRIM(H53))&gt;0,LEN(TRIM(I53))&gt;0),1,0)</x:v>
      </x:c>
      <x:c r="D1629" s="1407">
        <x:f>IFERROR(IF(_xlfn.ISFORMULA('Rights_Evidence_Disposition'!K53),0,1),-1)</x:f>
        <x:v>0.0</x:v>
      </x:c>
    </x:row>
    <x:row r="1630" ht="18" customHeight="1">
      <x:c r="A1630" s="1407" t="str">
        <x:v>Rights_Evidence_Disposition</x:v>
      </x:c>
      <x:c r="B1630" s="1407" t="str">
        <x:v>J54</x:v>
      </x:c>
      <x:c r="C1630" s="1407" t="str">
        <x:v>F:=A54&amp;"|"&amp;B54&amp;"|"&amp;C54</x:v>
      </x:c>
      <x:c r="D1630" s="1407">
        <x:f>IFERROR(IF(_xlfn.ISFORMULA('Rights_Evidence_Disposition'!J54),0,1),-1)</x:f>
        <x:v>0.0</x:v>
      </x:c>
    </x:row>
    <x:row r="1631" ht="18" customHeight="1">
      <x:c r="A1631" s="1407" t="str">
        <x:v>Rights_Evidence_Disposition</x:v>
      </x:c>
      <x:c r="B1631" s="1407" t="str">
        <x:v>K54</x:v>
      </x:c>
      <x:c r="C1631" s="1407" t="str">
        <x:v>F:=IF(AND(COUNTIF($J$2:$J$71,J54)=1,EXACT(A54,UPPER(A54)),EXACT(B54,UPPER(B54)),EXACT(C54,UPPER(C54)),COUNTIFS('Rights_Coverage'!$B$7:$B$76,A54,'Rights_Coverage'!$C$7:$C$76,B54,'Rights_Coverage'!$D$7:$D$76,C54)=1,OR(EXACT(E54,"EVIDENCE_BACKED_NO_MATERIAL_CHANGE"),EXACT(E54,"ESTIMATED")),LEN(TRIM(G54))&gt;0,LEN(TRIM(H54))&gt;0,LEN(TRIM(I54))&gt;0),1,0)</x:v>
      </x:c>
      <x:c r="D1631" s="1407">
        <x:f>IFERROR(IF(_xlfn.ISFORMULA('Rights_Evidence_Disposition'!K54),0,1),-1)</x:f>
        <x:v>0.0</x:v>
      </x:c>
    </x:row>
    <x:row r="1632" ht="18" customHeight="1">
      <x:c r="A1632" s="1407" t="str">
        <x:v>Rights_Evidence_Disposition</x:v>
      </x:c>
      <x:c r="B1632" s="1407" t="str">
        <x:v>J55</x:v>
      </x:c>
      <x:c r="C1632" s="1407" t="str">
        <x:v>F:=A55&amp;"|"&amp;B55&amp;"|"&amp;C55</x:v>
      </x:c>
      <x:c r="D1632" s="1407">
        <x:f>IFERROR(IF(_xlfn.ISFORMULA('Rights_Evidence_Disposition'!J55),0,1),-1)</x:f>
        <x:v>0.0</x:v>
      </x:c>
    </x:row>
    <x:row r="1633" ht="18" customHeight="1">
      <x:c r="A1633" s="1407" t="str">
        <x:v>Rights_Evidence_Disposition</x:v>
      </x:c>
      <x:c r="B1633" s="1407" t="str">
        <x:v>K55</x:v>
      </x:c>
      <x:c r="C1633" s="1407" t="str">
        <x:v>F:=IF(AND(COUNTIF($J$2:$J$71,J55)=1,EXACT(A55,UPPER(A55)),EXACT(B55,UPPER(B55)),EXACT(C55,UPPER(C55)),COUNTIFS('Rights_Coverage'!$B$7:$B$76,A55,'Rights_Coverage'!$C$7:$C$76,B55,'Rights_Coverage'!$D$7:$D$76,C55)=1,OR(EXACT(E55,"EVIDENCE_BACKED_NO_MATERIAL_CHANGE"),EXACT(E55,"ESTIMATED")),LEN(TRIM(G55))&gt;0,LEN(TRIM(H55))&gt;0,LEN(TRIM(I55))&gt;0),1,0)</x:v>
      </x:c>
      <x:c r="D1633" s="1407">
        <x:f>IFERROR(IF(_xlfn.ISFORMULA('Rights_Evidence_Disposition'!K55),0,1),-1)</x:f>
        <x:v>0.0</x:v>
      </x:c>
    </x:row>
    <x:row r="1634" ht="18" customHeight="1">
      <x:c r="A1634" s="1407" t="str">
        <x:v>Rights_Evidence_Disposition</x:v>
      </x:c>
      <x:c r="B1634" s="1407" t="str">
        <x:v>J56</x:v>
      </x:c>
      <x:c r="C1634" s="1407" t="str">
        <x:v>F:=A56&amp;"|"&amp;B56&amp;"|"&amp;C56</x:v>
      </x:c>
      <x:c r="D1634" s="1407">
        <x:f>IFERROR(IF(_xlfn.ISFORMULA('Rights_Evidence_Disposition'!J56),0,1),-1)</x:f>
        <x:v>0.0</x:v>
      </x:c>
    </x:row>
    <x:row r="1635" ht="18" customHeight="1">
      <x:c r="A1635" s="1407" t="str">
        <x:v>Rights_Evidence_Disposition</x:v>
      </x:c>
      <x:c r="B1635" s="1407" t="str">
        <x:v>K56</x:v>
      </x:c>
      <x:c r="C1635" s="1407" t="str">
        <x:v>F:=IF(AND(COUNTIF($J$2:$J$71,J56)=1,EXACT(A56,UPPER(A56)),EXACT(B56,UPPER(B56)),EXACT(C56,UPPER(C56)),COUNTIFS('Rights_Coverage'!$B$7:$B$76,A56,'Rights_Coverage'!$C$7:$C$76,B56,'Rights_Coverage'!$D$7:$D$76,C56)=1,OR(EXACT(E56,"EVIDENCE_BACKED_NO_MATERIAL_CHANGE"),EXACT(E56,"ESTIMATED")),LEN(TRIM(G56))&gt;0,LEN(TRIM(H56))&gt;0,LEN(TRIM(I56))&gt;0),1,0)</x:v>
      </x:c>
      <x:c r="D1635" s="1407">
        <x:f>IFERROR(IF(_xlfn.ISFORMULA('Rights_Evidence_Disposition'!K56),0,1),-1)</x:f>
        <x:v>0.0</x:v>
      </x:c>
    </x:row>
    <x:row r="1636" ht="18" customHeight="1">
      <x:c r="A1636" s="1407" t="str">
        <x:v>Rights_Evidence_Disposition</x:v>
      </x:c>
      <x:c r="B1636" s="1407" t="str">
        <x:v>J57</x:v>
      </x:c>
      <x:c r="C1636" s="1407" t="str">
        <x:v>F:=A57&amp;"|"&amp;B57&amp;"|"&amp;C57</x:v>
      </x:c>
      <x:c r="D1636" s="1407">
        <x:f>IFERROR(IF(_xlfn.ISFORMULA('Rights_Evidence_Disposition'!J57),0,1),-1)</x:f>
        <x:v>0.0</x:v>
      </x:c>
    </x:row>
    <x:row r="1637" ht="18" customHeight="1">
      <x:c r="A1637" s="1407" t="str">
        <x:v>Rights_Evidence_Disposition</x:v>
      </x:c>
      <x:c r="B1637" s="1407" t="str">
        <x:v>K57</x:v>
      </x:c>
      <x:c r="C1637" s="1407" t="str">
        <x:v>F:=IF(AND(COUNTIF($J$2:$J$71,J57)=1,EXACT(A57,UPPER(A57)),EXACT(B57,UPPER(B57)),EXACT(C57,UPPER(C57)),COUNTIFS('Rights_Coverage'!$B$7:$B$76,A57,'Rights_Coverage'!$C$7:$C$76,B57,'Rights_Coverage'!$D$7:$D$76,C57)=1,OR(EXACT(E57,"EVIDENCE_BACKED_NO_MATERIAL_CHANGE"),EXACT(E57,"ESTIMATED")),LEN(TRIM(G57))&gt;0,LEN(TRIM(H57))&gt;0,LEN(TRIM(I57))&gt;0),1,0)</x:v>
      </x:c>
      <x:c r="D1637" s="1407">
        <x:f>IFERROR(IF(_xlfn.ISFORMULA('Rights_Evidence_Disposition'!K57),0,1),-1)</x:f>
        <x:v>0.0</x:v>
      </x:c>
    </x:row>
    <x:row r="1638" ht="18" customHeight="1">
      <x:c r="A1638" s="1407" t="str">
        <x:v>Rights_Evidence_Disposition</x:v>
      </x:c>
      <x:c r="B1638" s="1407" t="str">
        <x:v>J58</x:v>
      </x:c>
      <x:c r="C1638" s="1407" t="str">
        <x:v>F:=A58&amp;"|"&amp;B58&amp;"|"&amp;C58</x:v>
      </x:c>
      <x:c r="D1638" s="1407">
        <x:f>IFERROR(IF(_xlfn.ISFORMULA('Rights_Evidence_Disposition'!J58),0,1),-1)</x:f>
        <x:v>0.0</x:v>
      </x:c>
    </x:row>
    <x:row r="1639" ht="18" customHeight="1">
      <x:c r="A1639" s="1407" t="str">
        <x:v>Rights_Evidence_Disposition</x:v>
      </x:c>
      <x:c r="B1639" s="1407" t="str">
        <x:v>K58</x:v>
      </x:c>
      <x:c r="C1639" s="1407" t="str">
        <x:v>F:=IF(AND(COUNTIF($J$2:$J$71,J58)=1,EXACT(A58,UPPER(A58)),EXACT(B58,UPPER(B58)),EXACT(C58,UPPER(C58)),COUNTIFS('Rights_Coverage'!$B$7:$B$76,A58,'Rights_Coverage'!$C$7:$C$76,B58,'Rights_Coverage'!$D$7:$D$76,C58)=1,OR(EXACT(E58,"EVIDENCE_BACKED_NO_MATERIAL_CHANGE"),EXACT(E58,"ESTIMATED")),LEN(TRIM(G58))&gt;0,LEN(TRIM(H58))&gt;0,LEN(TRIM(I58))&gt;0),1,0)</x:v>
      </x:c>
      <x:c r="D1639" s="1407">
        <x:f>IFERROR(IF(_xlfn.ISFORMULA('Rights_Evidence_Disposition'!K58),0,1),-1)</x:f>
        <x:v>0.0</x:v>
      </x:c>
    </x:row>
    <x:row r="1640" ht="18" customHeight="1">
      <x:c r="A1640" s="1407" t="str">
        <x:v>Rights_Evidence_Disposition</x:v>
      </x:c>
      <x:c r="B1640" s="1407" t="str">
        <x:v>J59</x:v>
      </x:c>
      <x:c r="C1640" s="1407" t="str">
        <x:v>F:=A59&amp;"|"&amp;B59&amp;"|"&amp;C59</x:v>
      </x:c>
      <x:c r="D1640" s="1407">
        <x:f>IFERROR(IF(_xlfn.ISFORMULA('Rights_Evidence_Disposition'!J59),0,1),-1)</x:f>
        <x:v>0.0</x:v>
      </x:c>
    </x:row>
    <x:row r="1641" ht="18" customHeight="1">
      <x:c r="A1641" s="1407" t="str">
        <x:v>Rights_Evidence_Disposition</x:v>
      </x:c>
      <x:c r="B1641" s="1407" t="str">
        <x:v>K59</x:v>
      </x:c>
      <x:c r="C1641" s="1407" t="str">
        <x:v>F:=IF(AND(COUNTIF($J$2:$J$71,J59)=1,EXACT(A59,UPPER(A59)),EXACT(B59,UPPER(B59)),EXACT(C59,UPPER(C59)),COUNTIFS('Rights_Coverage'!$B$7:$B$76,A59,'Rights_Coverage'!$C$7:$C$76,B59,'Rights_Coverage'!$D$7:$D$76,C59)=1,OR(EXACT(E59,"EVIDENCE_BACKED_NO_MATERIAL_CHANGE"),EXACT(E59,"ESTIMATED")),LEN(TRIM(G59))&gt;0,LEN(TRIM(H59))&gt;0,LEN(TRIM(I59))&gt;0),1,0)</x:v>
      </x:c>
      <x:c r="D1641" s="1407">
        <x:f>IFERROR(IF(_xlfn.ISFORMULA('Rights_Evidence_Disposition'!K59),0,1),-1)</x:f>
        <x:v>0.0</x:v>
      </x:c>
    </x:row>
    <x:row r="1642" ht="18" customHeight="1">
      <x:c r="A1642" s="1407" t="str">
        <x:v>Rights_Evidence_Disposition</x:v>
      </x:c>
      <x:c r="B1642" s="1407" t="str">
        <x:v>J60</x:v>
      </x:c>
      <x:c r="C1642" s="1407" t="str">
        <x:v>F:=A60&amp;"|"&amp;B60&amp;"|"&amp;C60</x:v>
      </x:c>
      <x:c r="D1642" s="1407">
        <x:f>IFERROR(IF(_xlfn.ISFORMULA('Rights_Evidence_Disposition'!J60),0,1),-1)</x:f>
        <x:v>0.0</x:v>
      </x:c>
    </x:row>
    <x:row r="1643" ht="18" customHeight="1">
      <x:c r="A1643" s="1407" t="str">
        <x:v>Rights_Evidence_Disposition</x:v>
      </x:c>
      <x:c r="B1643" s="1407" t="str">
        <x:v>K60</x:v>
      </x:c>
      <x:c r="C1643" s="1407" t="str">
        <x:v>F:=IF(AND(COUNTIF($J$2:$J$71,J60)=1,EXACT(A60,UPPER(A60)),EXACT(B60,UPPER(B60)),EXACT(C60,UPPER(C60)),COUNTIFS('Rights_Coverage'!$B$7:$B$76,A60,'Rights_Coverage'!$C$7:$C$76,B60,'Rights_Coverage'!$D$7:$D$76,C60)=1,OR(EXACT(E60,"EVIDENCE_BACKED_NO_MATERIAL_CHANGE"),EXACT(E60,"ESTIMATED")),LEN(TRIM(G60))&gt;0,LEN(TRIM(H60))&gt;0,LEN(TRIM(I60))&gt;0),1,0)</x:v>
      </x:c>
      <x:c r="D1643" s="1407">
        <x:f>IFERROR(IF(_xlfn.ISFORMULA('Rights_Evidence_Disposition'!K60),0,1),-1)</x:f>
        <x:v>0.0</x:v>
      </x:c>
    </x:row>
    <x:row r="1644" ht="18" customHeight="1">
      <x:c r="A1644" s="1407" t="str">
        <x:v>Rights_Evidence_Disposition</x:v>
      </x:c>
      <x:c r="B1644" s="1407" t="str">
        <x:v>J61</x:v>
      </x:c>
      <x:c r="C1644" s="1407" t="str">
        <x:v>F:=A61&amp;"|"&amp;B61&amp;"|"&amp;C61</x:v>
      </x:c>
      <x:c r="D1644" s="1407">
        <x:f>IFERROR(IF(_xlfn.ISFORMULA('Rights_Evidence_Disposition'!J61),0,1),-1)</x:f>
        <x:v>0.0</x:v>
      </x:c>
    </x:row>
    <x:row r="1645" ht="18" customHeight="1">
      <x:c r="A1645" s="1407" t="str">
        <x:v>Rights_Evidence_Disposition</x:v>
      </x:c>
      <x:c r="B1645" s="1407" t="str">
        <x:v>K61</x:v>
      </x:c>
      <x:c r="C1645" s="1407" t="str">
        <x:v>F:=IF(AND(COUNTIF($J$2:$J$71,J61)=1,EXACT(A61,UPPER(A61)),EXACT(B61,UPPER(B61)),EXACT(C61,UPPER(C61)),COUNTIFS('Rights_Coverage'!$B$7:$B$76,A61,'Rights_Coverage'!$C$7:$C$76,B61,'Rights_Coverage'!$D$7:$D$76,C61)=1,OR(EXACT(E61,"EVIDENCE_BACKED_NO_MATERIAL_CHANGE"),EXACT(E61,"ESTIMATED")),LEN(TRIM(G61))&gt;0,LEN(TRIM(H61))&gt;0,LEN(TRIM(I61))&gt;0),1,0)</x:v>
      </x:c>
      <x:c r="D1645" s="1407">
        <x:f>IFERROR(IF(_xlfn.ISFORMULA('Rights_Evidence_Disposition'!K61),0,1),-1)</x:f>
        <x:v>0.0</x:v>
      </x:c>
    </x:row>
    <x:row r="1646" ht="18" customHeight="1">
      <x:c r="A1646" s="1407" t="str">
        <x:v>Rights_Evidence_Disposition</x:v>
      </x:c>
      <x:c r="B1646" s="1407" t="str">
        <x:v>J62</x:v>
      </x:c>
      <x:c r="C1646" s="1407" t="str">
        <x:v>F:=A62&amp;"|"&amp;B62&amp;"|"&amp;C62</x:v>
      </x:c>
      <x:c r="D1646" s="1407">
        <x:f>IFERROR(IF(_xlfn.ISFORMULA('Rights_Evidence_Disposition'!J62),0,1),-1)</x:f>
        <x:v>0.0</x:v>
      </x:c>
    </x:row>
    <x:row r="1647" ht="18" customHeight="1">
      <x:c r="A1647" s="1407" t="str">
        <x:v>Rights_Evidence_Disposition</x:v>
      </x:c>
      <x:c r="B1647" s="1407" t="str">
        <x:v>K62</x:v>
      </x:c>
      <x:c r="C1647" s="1407" t="str">
        <x:v>F:=IF(AND(COUNTIF($J$2:$J$71,J62)=1,EXACT(A62,UPPER(A62)),EXACT(B62,UPPER(B62)),EXACT(C62,UPPER(C62)),COUNTIFS('Rights_Coverage'!$B$7:$B$76,A62,'Rights_Coverage'!$C$7:$C$76,B62,'Rights_Coverage'!$D$7:$D$76,C62)=1,OR(EXACT(E62,"EVIDENCE_BACKED_NO_MATERIAL_CHANGE"),EXACT(E62,"ESTIMATED")),LEN(TRIM(G62))&gt;0,LEN(TRIM(H62))&gt;0,LEN(TRIM(I62))&gt;0),1,0)</x:v>
      </x:c>
      <x:c r="D1647" s="1407">
        <x:f>IFERROR(IF(_xlfn.ISFORMULA('Rights_Evidence_Disposition'!K62),0,1),-1)</x:f>
        <x:v>0.0</x:v>
      </x:c>
    </x:row>
    <x:row r="1648" ht="18" customHeight="1">
      <x:c r="A1648" s="1407" t="str">
        <x:v>Rights_Evidence_Disposition</x:v>
      </x:c>
      <x:c r="B1648" s="1407" t="str">
        <x:v>J63</x:v>
      </x:c>
      <x:c r="C1648" s="1407" t="str">
        <x:v>F:=A63&amp;"|"&amp;B63&amp;"|"&amp;C63</x:v>
      </x:c>
      <x:c r="D1648" s="1407">
        <x:f>IFERROR(IF(_xlfn.ISFORMULA('Rights_Evidence_Disposition'!J63),0,1),-1)</x:f>
        <x:v>0.0</x:v>
      </x:c>
    </x:row>
    <x:row r="1649" ht="18" customHeight="1">
      <x:c r="A1649" s="1407" t="str">
        <x:v>Rights_Evidence_Disposition</x:v>
      </x:c>
      <x:c r="B1649" s="1407" t="str">
        <x:v>K63</x:v>
      </x:c>
      <x:c r="C1649" s="1407" t="str">
        <x:v>F:=IF(AND(COUNTIF($J$2:$J$71,J63)=1,EXACT(A63,UPPER(A63)),EXACT(B63,UPPER(B63)),EXACT(C63,UPPER(C63)),COUNTIFS('Rights_Coverage'!$B$7:$B$76,A63,'Rights_Coverage'!$C$7:$C$76,B63,'Rights_Coverage'!$D$7:$D$76,C63)=1,OR(EXACT(E63,"EVIDENCE_BACKED_NO_MATERIAL_CHANGE"),EXACT(E63,"ESTIMATED")),LEN(TRIM(G63))&gt;0,LEN(TRIM(H63))&gt;0,LEN(TRIM(I63))&gt;0),1,0)</x:v>
      </x:c>
      <x:c r="D1649" s="1407">
        <x:f>IFERROR(IF(_xlfn.ISFORMULA('Rights_Evidence_Disposition'!K63),0,1),-1)</x:f>
        <x:v>0.0</x:v>
      </x:c>
    </x:row>
    <x:row r="1650" ht="18" customHeight="1">
      <x:c r="A1650" s="1407" t="str">
        <x:v>Rights_Evidence_Disposition</x:v>
      </x:c>
      <x:c r="B1650" s="1407" t="str">
        <x:v>J64</x:v>
      </x:c>
      <x:c r="C1650" s="1407" t="str">
        <x:v>F:=A64&amp;"|"&amp;B64&amp;"|"&amp;C64</x:v>
      </x:c>
      <x:c r="D1650" s="1407">
        <x:f>IFERROR(IF(_xlfn.ISFORMULA('Rights_Evidence_Disposition'!J64),0,1),-1)</x:f>
        <x:v>0.0</x:v>
      </x:c>
    </x:row>
    <x:row r="1651" ht="18" customHeight="1">
      <x:c r="A1651" s="1407" t="str">
        <x:v>Rights_Evidence_Disposition</x:v>
      </x:c>
      <x:c r="B1651" s="1407" t="str">
        <x:v>K64</x:v>
      </x:c>
      <x:c r="C1651" s="1407" t="str">
        <x:v>F:=IF(AND(COUNTIF($J$2:$J$71,J64)=1,EXACT(A64,UPPER(A64)),EXACT(B64,UPPER(B64)),EXACT(C64,UPPER(C64)),COUNTIFS('Rights_Coverage'!$B$7:$B$76,A64,'Rights_Coverage'!$C$7:$C$76,B64,'Rights_Coverage'!$D$7:$D$76,C64)=1,OR(EXACT(E64,"EVIDENCE_BACKED_NO_MATERIAL_CHANGE"),EXACT(E64,"ESTIMATED")),LEN(TRIM(G64))&gt;0,LEN(TRIM(H64))&gt;0,LEN(TRIM(I64))&gt;0),1,0)</x:v>
      </x:c>
      <x:c r="D1651" s="1407">
        <x:f>IFERROR(IF(_xlfn.ISFORMULA('Rights_Evidence_Disposition'!K64),0,1),-1)</x:f>
        <x:v>0.0</x:v>
      </x:c>
    </x:row>
    <x:row r="1652" ht="18" customHeight="1">
      <x:c r="A1652" s="1407" t="str">
        <x:v>Rights_Evidence_Disposition</x:v>
      </x:c>
      <x:c r="B1652" s="1407" t="str">
        <x:v>J65</x:v>
      </x:c>
      <x:c r="C1652" s="1407" t="str">
        <x:v>F:=A65&amp;"|"&amp;B65&amp;"|"&amp;C65</x:v>
      </x:c>
      <x:c r="D1652" s="1407">
        <x:f>IFERROR(IF(_xlfn.ISFORMULA('Rights_Evidence_Disposition'!J65),0,1),-1)</x:f>
        <x:v>0.0</x:v>
      </x:c>
    </x:row>
    <x:row r="1653" ht="18" customHeight="1">
      <x:c r="A1653" s="1407" t="str">
        <x:v>Rights_Evidence_Disposition</x:v>
      </x:c>
      <x:c r="B1653" s="1407" t="str">
        <x:v>K65</x:v>
      </x:c>
      <x:c r="C1653" s="1407" t="str">
        <x:v>F:=IF(AND(COUNTIF($J$2:$J$71,J65)=1,EXACT(A65,UPPER(A65)),EXACT(B65,UPPER(B65)),EXACT(C65,UPPER(C65)),COUNTIFS('Rights_Coverage'!$B$7:$B$76,A65,'Rights_Coverage'!$C$7:$C$76,B65,'Rights_Coverage'!$D$7:$D$76,C65)=1,OR(EXACT(E65,"EVIDENCE_BACKED_NO_MATERIAL_CHANGE"),EXACT(E65,"ESTIMATED")),LEN(TRIM(G65))&gt;0,LEN(TRIM(H65))&gt;0,LEN(TRIM(I65))&gt;0),1,0)</x:v>
      </x:c>
      <x:c r="D1653" s="1407">
        <x:f>IFERROR(IF(_xlfn.ISFORMULA('Rights_Evidence_Disposition'!K65),0,1),-1)</x:f>
        <x:v>0.0</x:v>
      </x:c>
    </x:row>
    <x:row r="1654" ht="18" customHeight="1">
      <x:c r="A1654" s="1407" t="str">
        <x:v>Rights_Evidence_Disposition</x:v>
      </x:c>
      <x:c r="B1654" s="1407" t="str">
        <x:v>J66</x:v>
      </x:c>
      <x:c r="C1654" s="1407" t="str">
        <x:v>F:=A66&amp;"|"&amp;B66&amp;"|"&amp;C66</x:v>
      </x:c>
      <x:c r="D1654" s="1407">
        <x:f>IFERROR(IF(_xlfn.ISFORMULA('Rights_Evidence_Disposition'!J66),0,1),-1)</x:f>
        <x:v>0.0</x:v>
      </x:c>
    </x:row>
    <x:row r="1655" ht="18" customHeight="1">
      <x:c r="A1655" s="1407" t="str">
        <x:v>Rights_Evidence_Disposition</x:v>
      </x:c>
      <x:c r="B1655" s="1407" t="str">
        <x:v>K66</x:v>
      </x:c>
      <x:c r="C1655" s="1407" t="str">
        <x:v>F:=IF(AND(COUNTIF($J$2:$J$71,J66)=1,EXACT(A66,UPPER(A66)),EXACT(B66,UPPER(B66)),EXACT(C66,UPPER(C66)),COUNTIFS('Rights_Coverage'!$B$7:$B$76,A66,'Rights_Coverage'!$C$7:$C$76,B66,'Rights_Coverage'!$D$7:$D$76,C66)=1,OR(EXACT(E66,"EVIDENCE_BACKED_NO_MATERIAL_CHANGE"),EXACT(E66,"ESTIMATED")),LEN(TRIM(G66))&gt;0,LEN(TRIM(H66))&gt;0,LEN(TRIM(I66))&gt;0),1,0)</x:v>
      </x:c>
      <x:c r="D1655" s="1407">
        <x:f>IFERROR(IF(_xlfn.ISFORMULA('Rights_Evidence_Disposition'!K66),0,1),-1)</x:f>
        <x:v>0.0</x:v>
      </x:c>
    </x:row>
    <x:row r="1656" ht="18" customHeight="1">
      <x:c r="A1656" s="1407" t="str">
        <x:v>Rights_Evidence_Disposition</x:v>
      </x:c>
      <x:c r="B1656" s="1407" t="str">
        <x:v>J67</x:v>
      </x:c>
      <x:c r="C1656" s="1407" t="str">
        <x:v>F:=A67&amp;"|"&amp;B67&amp;"|"&amp;C67</x:v>
      </x:c>
      <x:c r="D1656" s="1407">
        <x:f>IFERROR(IF(_xlfn.ISFORMULA('Rights_Evidence_Disposition'!J67),0,1),-1)</x:f>
        <x:v>0.0</x:v>
      </x:c>
    </x:row>
    <x:row r="1657" ht="18" customHeight="1">
      <x:c r="A1657" s="1407" t="str">
        <x:v>Rights_Evidence_Disposition</x:v>
      </x:c>
      <x:c r="B1657" s="1407" t="str">
        <x:v>K67</x:v>
      </x:c>
      <x:c r="C1657" s="1407" t="str">
        <x:v>F:=IF(AND(COUNTIF($J$2:$J$71,J67)=1,EXACT(A67,UPPER(A67)),EXACT(B67,UPPER(B67)),EXACT(C67,UPPER(C67)),COUNTIFS('Rights_Coverage'!$B$7:$B$76,A67,'Rights_Coverage'!$C$7:$C$76,B67,'Rights_Coverage'!$D$7:$D$76,C67)=1,OR(EXACT(E67,"EVIDENCE_BACKED_NO_MATERIAL_CHANGE"),EXACT(E67,"ESTIMATED")),LEN(TRIM(G67))&gt;0,LEN(TRIM(H67))&gt;0,LEN(TRIM(I67))&gt;0),1,0)</x:v>
      </x:c>
      <x:c r="D1657" s="1407">
        <x:f>IFERROR(IF(_xlfn.ISFORMULA('Rights_Evidence_Disposition'!K67),0,1),-1)</x:f>
        <x:v>0.0</x:v>
      </x:c>
    </x:row>
    <x:row r="1658" ht="18" customHeight="1">
      <x:c r="A1658" s="1407" t="str">
        <x:v>Rights_Evidence_Disposition</x:v>
      </x:c>
      <x:c r="B1658" s="1407" t="str">
        <x:v>J68</x:v>
      </x:c>
      <x:c r="C1658" s="1407" t="str">
        <x:v>F:=A68&amp;"|"&amp;B68&amp;"|"&amp;C68</x:v>
      </x:c>
      <x:c r="D1658" s="1407">
        <x:f>IFERROR(IF(_xlfn.ISFORMULA('Rights_Evidence_Disposition'!J68),0,1),-1)</x:f>
        <x:v>0.0</x:v>
      </x:c>
    </x:row>
    <x:row r="1659" ht="18" customHeight="1">
      <x:c r="A1659" s="1407" t="str">
        <x:v>Rights_Evidence_Disposition</x:v>
      </x:c>
      <x:c r="B1659" s="1407" t="str">
        <x:v>K68</x:v>
      </x:c>
      <x:c r="C1659" s="1407" t="str">
        <x:v>F:=IF(AND(COUNTIF($J$2:$J$71,J68)=1,EXACT(A68,UPPER(A68)),EXACT(B68,UPPER(B68)),EXACT(C68,UPPER(C68)),COUNTIFS('Rights_Coverage'!$B$7:$B$76,A68,'Rights_Coverage'!$C$7:$C$76,B68,'Rights_Coverage'!$D$7:$D$76,C68)=1,OR(EXACT(E68,"EVIDENCE_BACKED_NO_MATERIAL_CHANGE"),EXACT(E68,"ESTIMATED")),LEN(TRIM(G68))&gt;0,LEN(TRIM(H68))&gt;0,LEN(TRIM(I68))&gt;0),1,0)</x:v>
      </x:c>
      <x:c r="D1659" s="1407">
        <x:f>IFERROR(IF(_xlfn.ISFORMULA('Rights_Evidence_Disposition'!K68),0,1),-1)</x:f>
        <x:v>0.0</x:v>
      </x:c>
    </x:row>
    <x:row r="1660" ht="18" customHeight="1">
      <x:c r="A1660" s="1407" t="str">
        <x:v>Rights_Evidence_Disposition</x:v>
      </x:c>
      <x:c r="B1660" s="1407" t="str">
        <x:v>J69</x:v>
      </x:c>
      <x:c r="C1660" s="1407" t="str">
        <x:v>F:=A69&amp;"|"&amp;B69&amp;"|"&amp;C69</x:v>
      </x:c>
      <x:c r="D1660" s="1407">
        <x:f>IFERROR(IF(_xlfn.ISFORMULA('Rights_Evidence_Disposition'!J69),0,1),-1)</x:f>
        <x:v>0.0</x:v>
      </x:c>
    </x:row>
    <x:row r="1661" ht="18" customHeight="1">
      <x:c r="A1661" s="1407" t="str">
        <x:v>Rights_Evidence_Disposition</x:v>
      </x:c>
      <x:c r="B1661" s="1407" t="str">
        <x:v>K69</x:v>
      </x:c>
      <x:c r="C1661" s="1407" t="str">
        <x:v>F:=IF(AND(COUNTIF($J$2:$J$71,J69)=1,EXACT(A69,UPPER(A69)),EXACT(B69,UPPER(B69)),EXACT(C69,UPPER(C69)),COUNTIFS('Rights_Coverage'!$B$7:$B$76,A69,'Rights_Coverage'!$C$7:$C$76,B69,'Rights_Coverage'!$D$7:$D$76,C69)=1,OR(EXACT(E69,"EVIDENCE_BACKED_NO_MATERIAL_CHANGE"),EXACT(E69,"ESTIMATED")),LEN(TRIM(G69))&gt;0,LEN(TRIM(H69))&gt;0,LEN(TRIM(I69))&gt;0),1,0)</x:v>
      </x:c>
      <x:c r="D1661" s="1407">
        <x:f>IFERROR(IF(_xlfn.ISFORMULA('Rights_Evidence_Disposition'!K69),0,1),-1)</x:f>
        <x:v>0.0</x:v>
      </x:c>
    </x:row>
    <x:row r="1662" ht="18" customHeight="1">
      <x:c r="A1662" s="1407" t="str">
        <x:v>Rights_Evidence_Disposition</x:v>
      </x:c>
      <x:c r="B1662" s="1407" t="str">
        <x:v>J70</x:v>
      </x:c>
      <x:c r="C1662" s="1407" t="str">
        <x:v>F:=A70&amp;"|"&amp;B70&amp;"|"&amp;C70</x:v>
      </x:c>
      <x:c r="D1662" s="1407">
        <x:f>IFERROR(IF(_xlfn.ISFORMULA('Rights_Evidence_Disposition'!J70),0,1),-1)</x:f>
        <x:v>0.0</x:v>
      </x:c>
    </x:row>
    <x:row r="1663" ht="18" customHeight="1">
      <x:c r="A1663" s="1407" t="str">
        <x:v>Rights_Evidence_Disposition</x:v>
      </x:c>
      <x:c r="B1663" s="1407" t="str">
        <x:v>K70</x:v>
      </x:c>
      <x:c r="C1663" s="1407" t="str">
        <x:v>F:=IF(AND(COUNTIF($J$2:$J$71,J70)=1,EXACT(A70,UPPER(A70)),EXACT(B70,UPPER(B70)),EXACT(C70,UPPER(C70)),COUNTIFS('Rights_Coverage'!$B$7:$B$76,A70,'Rights_Coverage'!$C$7:$C$76,B70,'Rights_Coverage'!$D$7:$D$76,C70)=1,OR(EXACT(E70,"EVIDENCE_BACKED_NO_MATERIAL_CHANGE"),EXACT(E70,"ESTIMATED")),LEN(TRIM(G70))&gt;0,LEN(TRIM(H70))&gt;0,LEN(TRIM(I70))&gt;0),1,0)</x:v>
      </x:c>
      <x:c r="D1663" s="1407">
        <x:f>IFERROR(IF(_xlfn.ISFORMULA('Rights_Evidence_Disposition'!K70),0,1),-1)</x:f>
        <x:v>0.0</x:v>
      </x:c>
    </x:row>
    <x:row r="1664" ht="18" customHeight="1">
      <x:c r="A1664" s="1407" t="str">
        <x:v>Rights_Evidence_Disposition</x:v>
      </x:c>
      <x:c r="B1664" s="1407" t="str">
        <x:v>J71</x:v>
      </x:c>
      <x:c r="C1664" s="1407" t="str">
        <x:v>F:=A71&amp;"|"&amp;B71&amp;"|"&amp;C71</x:v>
      </x:c>
      <x:c r="D1664" s="1407">
        <x:f>IFERROR(IF(_xlfn.ISFORMULA('Rights_Evidence_Disposition'!J71),0,1),-1)</x:f>
        <x:v>0.0</x:v>
      </x:c>
    </x:row>
    <x:row r="1665" ht="18" customHeight="1">
      <x:c r="A1665" s="1407" t="str">
        <x:v>Rights_Evidence_Disposition</x:v>
      </x:c>
      <x:c r="B1665" s="1407" t="str">
        <x:v>K71</x:v>
      </x:c>
      <x:c r="C1665" s="1407" t="str">
        <x:v>F:=IF(AND(COUNTIF($J$2:$J$71,J71)=1,EXACT(A71,UPPER(A71)),EXACT(B71,UPPER(B71)),EXACT(C71,UPPER(C71)),COUNTIFS('Rights_Coverage'!$B$7:$B$76,A71,'Rights_Coverage'!$C$7:$C$76,B71,'Rights_Coverage'!$D$7:$D$76,C71)=1,OR(EXACT(E71,"EVIDENCE_BACKED_NO_MATERIAL_CHANGE"),EXACT(E71,"ESTIMATED")),LEN(TRIM(G71))&gt;0,LEN(TRIM(H71))&gt;0,LEN(TRIM(I71))&gt;0),1,0)</x:v>
      </x:c>
      <x:c r="D1665" s="1407">
        <x:f>IFERROR(IF(_xlfn.ISFORMULA('Rights_Evidence_Disposition'!K71),0,1),-1)</x:f>
        <x:v>0.0</x:v>
      </x:c>
    </x:row>
    <x:row r="1666" ht="18" customHeight="1">
      <x:c r="A1666" s="1407" t="str">
        <x:v>Contribution_Analysis</x:v>
      </x:c>
      <x:c r="B1666" s="1407" t="str">
        <x:v>B3</x:v>
      </x:c>
      <x:c r="C1666" s="1407" t="str">
        <x:v>F:=SUM(PLSS_Local_Scope!E12:E18)*SUM(Parameters!B48:B54)</x:v>
      </x:c>
      <x:c r="D1666" s="1407">
        <x:f>IFERROR(IF(_xlfn.ISFORMULA('Contribution_Analysis'!B3),0,1),-1)</x:f>
        <x:v>0.0</x:v>
      </x:c>
    </x:row>
    <x:row r="1667" ht="18" customHeight="1">
      <x:c r="A1667" s="1407" t="str">
        <x:v>Contribution_Analysis</x:v>
      </x:c>
      <x:c r="B1667" s="1407" t="str">
        <x:v>B4</x:v>
      </x:c>
      <x:c r="C1667" s="1407" t="inlineStr">
        <x:is>
          <x:t xml:space="preserve">F:=IFERROR(IF(COUNTIFS(Impact_Input!$B$7:$B$20,"A",Impact_Input!$N$7:$N$20,"INVALID_INPUT")&gt;0,"INVALID_INPUT",IF(B3&lt;=0,"RLS_NO_ACTIVE_MASS",IF(OR(COUNTIFS(Impact_Input!$B$7:$B$20,"A",Impact_Input!$N$7:$N$20,"UNKNOWN_INPUT")&gt;0,COUNT(B9:H15)&lt;&gt;49),"RLS_UNKNOWN_CELLS",SUM(I9:I15)))),"INVALID_INPUT")</x:t>
        </x:is>
      </x:c>
      <x:c r="D1667" s="1407">
        <x:f>IFERROR(IF(_xlfn.ISFORMULA('Contribution_Analysis'!B4),0,1),-1)</x:f>
        <x:v>0.0</x:v>
      </x:c>
    </x:row>
    <x:row r="1668" ht="18" customHeight="1">
      <x:c r="A1668" s="1407" t="str">
        <x:v>Contribution_Analysis</x:v>
      </x:c>
      <x:c r="B1668" s="1407" t="str">
        <x:v>B5</x:v>
      </x:c>
      <x:c r="C1668" s="1407" t="inlineStr">
        <x:is>
          <x:t xml:space="preserve">F:=IFERROR(IF(COUNTIFS(Impact_Input!$B$7:$B$20,"B",Impact_Input!$N$7:$N$20,"INVALID_INPUT")&gt;0,"INVALID_INPUT",IF(B3&lt;=0,"RLS_NO_ACTIVE_MASS",IF(OR(COUNTIFS(Impact_Input!$B$7:$B$20,"B",Impact_Input!$N$7:$N$20,"UNKNOWN_INPUT")&gt;0,COUNT(B22:H28)&lt;&gt;49),"RLS_UNKNOWN_CELLS",SUM(I22:I28)))),"INVALID_INPUT")</x:t>
        </x:is>
      </x:c>
      <x:c r="D1668" s="1407">
        <x:f>IFERROR(IF(_xlfn.ISFORMULA('Contribution_Analysis'!B5),0,1),-1)</x:f>
        <x:v>0.0</x:v>
      </x:c>
    </x:row>
    <x:row r="1669" ht="18" customHeight="1">
      <x:c r="A1669" s="1407" t="str">
        <x:v>Contribution_Analysis</x:v>
      </x:c>
      <x:c r="B1669" s="1407" t="str">
        <x:v>B9</x:v>
      </x:c>
      <x:c r="C1669" s="1407" t="inlineStr">
        <x:is>
          <x:t xml:space="preserve">F:=IFERROR(IF(I_prop!B7="INVALID_INPUT","INVALID_INPUT",IF(ISNUMBER(I_prop!B7),IF($B$3&gt;0,I_prop!B7*PLSS_Local_Scope!$E$12*Parameters!$B$48/$B$3,"RLS_NO_ACTIVE_MASS"),"UNKNOWN_IMPACT")),"INVALID_INPUT")</x:t>
        </x:is>
      </x:c>
      <x:c r="D1669" s="1407">
        <x:f>IFERROR(IF(_xlfn.ISFORMULA('Contribution_Analysis'!B9),0,1),-1)</x:f>
        <x:v>0.0</x:v>
      </x:c>
    </x:row>
    <x:row r="1670" ht="18" customHeight="1">
      <x:c r="A1670" s="1407" t="str">
        <x:v>Contribution_Analysis</x:v>
      </x:c>
      <x:c r="B1670" s="1407" t="str">
        <x:v>C9</x:v>
      </x:c>
      <x:c r="C1670" s="1407" t="inlineStr">
        <x:is>
          <x:t xml:space="preserve">F:=IFERROR(IF(I_prop!C7="INVALID_INPUT","INVALID_INPUT",IF(ISNUMBER(I_prop!C7),IF($B$3&gt;0,I_prop!C7*PLSS_Local_Scope!$E$12*Parameters!$B$49/$B$3,"RLS_NO_ACTIVE_MASS"),"UNKNOWN_IMPACT")),"INVALID_INPUT")</x:t>
        </x:is>
      </x:c>
      <x:c r="D1670" s="1407">
        <x:f>IFERROR(IF(_xlfn.ISFORMULA('Contribution_Analysis'!C9),0,1),-1)</x:f>
        <x:v>0.0</x:v>
      </x:c>
    </x:row>
    <x:row r="1671" ht="18" customHeight="1">
      <x:c r="A1671" s="1407" t="str">
        <x:v>Contribution_Analysis</x:v>
      </x:c>
      <x:c r="B1671" s="1407" t="str">
        <x:v>D9</x:v>
      </x:c>
      <x:c r="C1671" s="1407" t="inlineStr">
        <x:is>
          <x:t xml:space="preserve">F:=IFERROR(IF(I_prop!D7="INVALID_INPUT","INVALID_INPUT",IF(ISNUMBER(I_prop!D7),IF($B$3&gt;0,I_prop!D7*PLSS_Local_Scope!$E$12*Parameters!$B$50/$B$3,"RLS_NO_ACTIVE_MASS"),"UNKNOWN_IMPACT")),"INVALID_INPUT")</x:t>
        </x:is>
      </x:c>
      <x:c r="D1671" s="1407">
        <x:f>IFERROR(IF(_xlfn.ISFORMULA('Contribution_Analysis'!D9),0,1),-1)</x:f>
        <x:v>0.0</x:v>
      </x:c>
    </x:row>
    <x:row r="1672" ht="18" customHeight="1">
      <x:c r="A1672" s="1407" t="str">
        <x:v>Contribution_Analysis</x:v>
      </x:c>
      <x:c r="B1672" s="1407" t="str">
        <x:v>E9</x:v>
      </x:c>
      <x:c r="C1672" s="1407" t="inlineStr">
        <x:is>
          <x:t xml:space="preserve">F:=IFERROR(IF(I_prop!E7="INVALID_INPUT","INVALID_INPUT",IF(ISNUMBER(I_prop!E7),IF($B$3&gt;0,I_prop!E7*PLSS_Local_Scope!$E$12*Parameters!$B$51/$B$3,"RLS_NO_ACTIVE_MASS"),"UNKNOWN_IMPACT")),"INVALID_INPUT")</x:t>
        </x:is>
      </x:c>
      <x:c r="D1672" s="1407">
        <x:f>IFERROR(IF(_xlfn.ISFORMULA('Contribution_Analysis'!E9),0,1),-1)</x:f>
        <x:v>0.0</x:v>
      </x:c>
    </x:row>
    <x:row r="1673" ht="18" customHeight="1">
      <x:c r="A1673" s="1407" t="str">
        <x:v>Contribution_Analysis</x:v>
      </x:c>
      <x:c r="B1673" s="1407" t="str">
        <x:v>F9</x:v>
      </x:c>
      <x:c r="C1673" s="1407" t="inlineStr">
        <x:is>
          <x:t xml:space="preserve">F:=IFERROR(IF(I_prop!F7="INVALID_INPUT","INVALID_INPUT",IF(ISNUMBER(I_prop!F7),IF($B$3&gt;0,I_prop!F7*PLSS_Local_Scope!$E$12*Parameters!$B$52/$B$3,"RLS_NO_ACTIVE_MASS"),"UNKNOWN_IMPACT")),"INVALID_INPUT")</x:t>
        </x:is>
      </x:c>
      <x:c r="D1673" s="1407">
        <x:f>IFERROR(IF(_xlfn.ISFORMULA('Contribution_Analysis'!F9),0,1),-1)</x:f>
        <x:v>0.0</x:v>
      </x:c>
    </x:row>
    <x:row r="1674" ht="18" customHeight="1">
      <x:c r="A1674" s="1407" t="str">
        <x:v>Contribution_Analysis</x:v>
      </x:c>
      <x:c r="B1674" s="1407" t="str">
        <x:v>G9</x:v>
      </x:c>
      <x:c r="C1674" s="1407" t="inlineStr">
        <x:is>
          <x:t xml:space="preserve">F:=IFERROR(IF(I_prop!G7="INVALID_INPUT","INVALID_INPUT",IF(ISNUMBER(I_prop!G7),IF($B$3&gt;0,I_prop!G7*PLSS_Local_Scope!$E$12*Parameters!$B$53/$B$3,"RLS_NO_ACTIVE_MASS"),"UNKNOWN_IMPACT")),"INVALID_INPUT")</x:t>
        </x:is>
      </x:c>
      <x:c r="D1674" s="1407">
        <x:f>IFERROR(IF(_xlfn.ISFORMULA('Contribution_Analysis'!G9),0,1),-1)</x:f>
        <x:v>0.0</x:v>
      </x:c>
    </x:row>
    <x:row r="1675" ht="18" customHeight="1">
      <x:c r="A1675" s="1407" t="str">
        <x:v>Contribution_Analysis</x:v>
      </x:c>
      <x:c r="B1675" s="1407" t="str">
        <x:v>H9</x:v>
      </x:c>
      <x:c r="C1675" s="1407" t="inlineStr">
        <x:is>
          <x:t xml:space="preserve">F:=IFERROR(IF(I_prop!H7="INVALID_INPUT","INVALID_INPUT",IF(ISNUMBER(I_prop!H7),IF($B$3&gt;0,I_prop!H7*PLSS_Local_Scope!$E$12*Parameters!$B$54/$B$3,"RLS_NO_ACTIVE_MASS"),"UNKNOWN_IMPACT")),"INVALID_INPUT")</x:t>
        </x:is>
      </x:c>
      <x:c r="D1675" s="1407">
        <x:f>IFERROR(IF(_xlfn.ISFORMULA('Contribution_Analysis'!H9),0,1),-1)</x:f>
        <x:v>0.0</x:v>
      </x:c>
    </x:row>
    <x:row r="1676" ht="18" customHeight="1">
      <x:c r="A1676" s="1407" t="str">
        <x:v>Contribution_Analysis</x:v>
      </x:c>
      <x:c r="B1676" s="1407" t="str">
        <x:v>I9</x:v>
      </x:c>
      <x:c r="C1676" s="1407" t="inlineStr">
        <x:is>
          <x:t xml:space="preserve">F:=IFERROR(IF(COUNTIF(B9:H9,"INVALID_INPUT")&gt;0,"INVALID_INPUT",IF(COUNT(B9:H9)=7,SUM(B9:H9),"UNKNOWN_IMPACT")),"INVALID_INPUT")</x:t>
        </x:is>
      </x:c>
      <x:c r="D1676" s="1407">
        <x:f>IFERROR(IF(_xlfn.ISFORMULA('Contribution_Analysis'!I9),0,1),-1)</x:f>
        <x:v>0.0</x:v>
      </x:c>
    </x:row>
    <x:row r="1677" ht="18" customHeight="1">
      <x:c r="A1677" s="1407" t="str">
        <x:v>Contribution_Analysis</x:v>
      </x:c>
      <x:c r="B1677" s="1407" t="str">
        <x:v>B10</x:v>
      </x:c>
      <x:c r="C1677" s="1407" t="inlineStr">
        <x:is>
          <x:t xml:space="preserve">F:=IFERROR(IF(I_prop!B8="INVALID_INPUT","INVALID_INPUT",IF(ISNUMBER(I_prop!B8),IF($B$3&gt;0,I_prop!B8*PLSS_Local_Scope!$E$13*Parameters!$B$48/$B$3,"RLS_NO_ACTIVE_MASS"),"UNKNOWN_IMPACT")),"INVALID_INPUT")</x:t>
        </x:is>
      </x:c>
      <x:c r="D1677" s="1407">
        <x:f>IFERROR(IF(_xlfn.ISFORMULA('Contribution_Analysis'!B10),0,1),-1)</x:f>
        <x:v>0.0</x:v>
      </x:c>
    </x:row>
    <x:row r="1678" ht="18" customHeight="1">
      <x:c r="A1678" s="1407" t="str">
        <x:v>Contribution_Analysis</x:v>
      </x:c>
      <x:c r="B1678" s="1407" t="str">
        <x:v>C10</x:v>
      </x:c>
      <x:c r="C1678" s="1407" t="inlineStr">
        <x:is>
          <x:t xml:space="preserve">F:=IFERROR(IF(I_prop!C8="INVALID_INPUT","INVALID_INPUT",IF(ISNUMBER(I_prop!C8),IF($B$3&gt;0,I_prop!C8*PLSS_Local_Scope!$E$13*Parameters!$B$49/$B$3,"RLS_NO_ACTIVE_MASS"),"UNKNOWN_IMPACT")),"INVALID_INPUT")</x:t>
        </x:is>
      </x:c>
      <x:c r="D1678" s="1407">
        <x:f>IFERROR(IF(_xlfn.ISFORMULA('Contribution_Analysis'!C10),0,1),-1)</x:f>
        <x:v>0.0</x:v>
      </x:c>
    </x:row>
    <x:row r="1679" ht="18" customHeight="1">
      <x:c r="A1679" s="1407" t="str">
        <x:v>Contribution_Analysis</x:v>
      </x:c>
      <x:c r="B1679" s="1407" t="str">
        <x:v>D10</x:v>
      </x:c>
      <x:c r="C1679" s="1407" t="inlineStr">
        <x:is>
          <x:t xml:space="preserve">F:=IFERROR(IF(I_prop!D8="INVALID_INPUT","INVALID_INPUT",IF(ISNUMBER(I_prop!D8),IF($B$3&gt;0,I_prop!D8*PLSS_Local_Scope!$E$13*Parameters!$B$50/$B$3,"RLS_NO_ACTIVE_MASS"),"UNKNOWN_IMPACT")),"INVALID_INPUT")</x:t>
        </x:is>
      </x:c>
      <x:c r="D1679" s="1407">
        <x:f>IFERROR(IF(_xlfn.ISFORMULA('Contribution_Analysis'!D10),0,1),-1)</x:f>
        <x:v>0.0</x:v>
      </x:c>
    </x:row>
    <x:row r="1680" ht="18" customHeight="1">
      <x:c r="A1680" s="1407" t="str">
        <x:v>Contribution_Analysis</x:v>
      </x:c>
      <x:c r="B1680" s="1407" t="str">
        <x:v>E10</x:v>
      </x:c>
      <x:c r="C1680" s="1407" t="inlineStr">
        <x:is>
          <x:t xml:space="preserve">F:=IFERROR(IF(I_prop!E8="INVALID_INPUT","INVALID_INPUT",IF(ISNUMBER(I_prop!E8),IF($B$3&gt;0,I_prop!E8*PLSS_Local_Scope!$E$13*Parameters!$B$51/$B$3,"RLS_NO_ACTIVE_MASS"),"UNKNOWN_IMPACT")),"INVALID_INPUT")</x:t>
        </x:is>
      </x:c>
      <x:c r="D1680" s="1407">
        <x:f>IFERROR(IF(_xlfn.ISFORMULA('Contribution_Analysis'!E10),0,1),-1)</x:f>
        <x:v>0.0</x:v>
      </x:c>
    </x:row>
    <x:row r="1681" ht="18" customHeight="1">
      <x:c r="A1681" s="1407" t="str">
        <x:v>Contribution_Analysis</x:v>
      </x:c>
      <x:c r="B1681" s="1407" t="str">
        <x:v>F10</x:v>
      </x:c>
      <x:c r="C1681" s="1407" t="inlineStr">
        <x:is>
          <x:t xml:space="preserve">F:=IFERROR(IF(I_prop!F8="INVALID_INPUT","INVALID_INPUT",IF(ISNUMBER(I_prop!F8),IF($B$3&gt;0,I_prop!F8*PLSS_Local_Scope!$E$13*Parameters!$B$52/$B$3,"RLS_NO_ACTIVE_MASS"),"UNKNOWN_IMPACT")),"INVALID_INPUT")</x:t>
        </x:is>
      </x:c>
      <x:c r="D1681" s="1407">
        <x:f>IFERROR(IF(_xlfn.ISFORMULA('Contribution_Analysis'!F10),0,1),-1)</x:f>
        <x:v>0.0</x:v>
      </x:c>
    </x:row>
    <x:row r="1682" ht="18" customHeight="1">
      <x:c r="A1682" s="1407" t="str">
        <x:v>Contribution_Analysis</x:v>
      </x:c>
      <x:c r="B1682" s="1407" t="str">
        <x:v>G10</x:v>
      </x:c>
      <x:c r="C1682" s="1407" t="inlineStr">
        <x:is>
          <x:t xml:space="preserve">F:=IFERROR(IF(I_prop!G8="INVALID_INPUT","INVALID_INPUT",IF(ISNUMBER(I_prop!G8),IF($B$3&gt;0,I_prop!G8*PLSS_Local_Scope!$E$13*Parameters!$B$53/$B$3,"RLS_NO_ACTIVE_MASS"),"UNKNOWN_IMPACT")),"INVALID_INPUT")</x:t>
        </x:is>
      </x:c>
      <x:c r="D1682" s="1407">
        <x:f>IFERROR(IF(_xlfn.ISFORMULA('Contribution_Analysis'!G10),0,1),-1)</x:f>
        <x:v>0.0</x:v>
      </x:c>
    </x:row>
    <x:row r="1683" ht="18" customHeight="1">
      <x:c r="A1683" s="1407" t="str">
        <x:v>Contribution_Analysis</x:v>
      </x:c>
      <x:c r="B1683" s="1407" t="str">
        <x:v>H10</x:v>
      </x:c>
      <x:c r="C1683" s="1407" t="inlineStr">
        <x:is>
          <x:t xml:space="preserve">F:=IFERROR(IF(I_prop!H8="INVALID_INPUT","INVALID_INPUT",IF(ISNUMBER(I_prop!H8),IF($B$3&gt;0,I_prop!H8*PLSS_Local_Scope!$E$13*Parameters!$B$54/$B$3,"RLS_NO_ACTIVE_MASS"),"UNKNOWN_IMPACT")),"INVALID_INPUT")</x:t>
        </x:is>
      </x:c>
      <x:c r="D1683" s="1407">
        <x:f>IFERROR(IF(_xlfn.ISFORMULA('Contribution_Analysis'!H10),0,1),-1)</x:f>
        <x:v>0.0</x:v>
      </x:c>
    </x:row>
    <x:row r="1684" ht="18" customHeight="1">
      <x:c r="A1684" s="1407" t="str">
        <x:v>Contribution_Analysis</x:v>
      </x:c>
      <x:c r="B1684" s="1407" t="str">
        <x:v>I10</x:v>
      </x:c>
      <x:c r="C1684" s="1407" t="inlineStr">
        <x:is>
          <x:t xml:space="preserve">F:=IFERROR(IF(COUNTIF(B10:H10,"INVALID_INPUT")&gt;0,"INVALID_INPUT",IF(COUNT(B10:H10)=7,SUM(B10:H10),"UNKNOWN_IMPACT")),"INVALID_INPUT")</x:t>
        </x:is>
      </x:c>
      <x:c r="D1684" s="1407">
        <x:f>IFERROR(IF(_xlfn.ISFORMULA('Contribution_Analysis'!I10),0,1),-1)</x:f>
        <x:v>0.0</x:v>
      </x:c>
    </x:row>
    <x:row r="1685" ht="18" customHeight="1">
      <x:c r="A1685" s="1407" t="str">
        <x:v>Contribution_Analysis</x:v>
      </x:c>
      <x:c r="B1685" s="1407" t="str">
        <x:v>B11</x:v>
      </x:c>
      <x:c r="C1685" s="1407" t="inlineStr">
        <x:is>
          <x:t xml:space="preserve">F:=IFERROR(IF(I_prop!B9="INVALID_INPUT","INVALID_INPUT",IF(ISNUMBER(I_prop!B9),IF($B$3&gt;0,I_prop!B9*PLSS_Local_Scope!$E$14*Parameters!$B$48/$B$3,"RLS_NO_ACTIVE_MASS"),"UNKNOWN_IMPACT")),"INVALID_INPUT")</x:t>
        </x:is>
      </x:c>
      <x:c r="D1685" s="1407">
        <x:f>IFERROR(IF(_xlfn.ISFORMULA('Contribution_Analysis'!B11),0,1),-1)</x:f>
        <x:v>0.0</x:v>
      </x:c>
    </x:row>
    <x:row r="1686" ht="18" customHeight="1">
      <x:c r="A1686" s="1407" t="str">
        <x:v>Contribution_Analysis</x:v>
      </x:c>
      <x:c r="B1686" s="1407" t="str">
        <x:v>C11</x:v>
      </x:c>
      <x:c r="C1686" s="1407" t="inlineStr">
        <x:is>
          <x:t xml:space="preserve">F:=IFERROR(IF(I_prop!C9="INVALID_INPUT","INVALID_INPUT",IF(ISNUMBER(I_prop!C9),IF($B$3&gt;0,I_prop!C9*PLSS_Local_Scope!$E$14*Parameters!$B$49/$B$3,"RLS_NO_ACTIVE_MASS"),"UNKNOWN_IMPACT")),"INVALID_INPUT")</x:t>
        </x:is>
      </x:c>
      <x:c r="D1686" s="1407">
        <x:f>IFERROR(IF(_xlfn.ISFORMULA('Contribution_Analysis'!C11),0,1),-1)</x:f>
        <x:v>0.0</x:v>
      </x:c>
    </x:row>
    <x:row r="1687" ht="18" customHeight="1">
      <x:c r="A1687" s="1407" t="str">
        <x:v>Contribution_Analysis</x:v>
      </x:c>
      <x:c r="B1687" s="1407" t="str">
        <x:v>D11</x:v>
      </x:c>
      <x:c r="C1687" s="1407" t="inlineStr">
        <x:is>
          <x:t xml:space="preserve">F:=IFERROR(IF(I_prop!D9="INVALID_INPUT","INVALID_INPUT",IF(ISNUMBER(I_prop!D9),IF($B$3&gt;0,I_prop!D9*PLSS_Local_Scope!$E$14*Parameters!$B$50/$B$3,"RLS_NO_ACTIVE_MASS"),"UNKNOWN_IMPACT")),"INVALID_INPUT")</x:t>
        </x:is>
      </x:c>
      <x:c r="D1687" s="1407">
        <x:f>IFERROR(IF(_xlfn.ISFORMULA('Contribution_Analysis'!D11),0,1),-1)</x:f>
        <x:v>0.0</x:v>
      </x:c>
    </x:row>
    <x:row r="1688" ht="18" customHeight="1">
      <x:c r="A1688" s="1407" t="str">
        <x:v>Contribution_Analysis</x:v>
      </x:c>
      <x:c r="B1688" s="1407" t="str">
        <x:v>E11</x:v>
      </x:c>
      <x:c r="C1688" s="1407" t="inlineStr">
        <x:is>
          <x:t xml:space="preserve">F:=IFERROR(IF(I_prop!E9="INVALID_INPUT","INVALID_INPUT",IF(ISNUMBER(I_prop!E9),IF($B$3&gt;0,I_prop!E9*PLSS_Local_Scope!$E$14*Parameters!$B$51/$B$3,"RLS_NO_ACTIVE_MASS"),"UNKNOWN_IMPACT")),"INVALID_INPUT")</x:t>
        </x:is>
      </x:c>
      <x:c r="D1688" s="1407">
        <x:f>IFERROR(IF(_xlfn.ISFORMULA('Contribution_Analysis'!E11),0,1),-1)</x:f>
        <x:v>0.0</x:v>
      </x:c>
    </x:row>
    <x:row r="1689" ht="18" customHeight="1">
      <x:c r="A1689" s="1407" t="str">
        <x:v>Contribution_Analysis</x:v>
      </x:c>
      <x:c r="B1689" s="1407" t="str">
        <x:v>F11</x:v>
      </x:c>
      <x:c r="C1689" s="1407" t="inlineStr">
        <x:is>
          <x:t xml:space="preserve">F:=IFERROR(IF(I_prop!F9="INVALID_INPUT","INVALID_INPUT",IF(ISNUMBER(I_prop!F9),IF($B$3&gt;0,I_prop!F9*PLSS_Local_Scope!$E$14*Parameters!$B$52/$B$3,"RLS_NO_ACTIVE_MASS"),"UNKNOWN_IMPACT")),"INVALID_INPUT")</x:t>
        </x:is>
      </x:c>
      <x:c r="D1689" s="1407">
        <x:f>IFERROR(IF(_xlfn.ISFORMULA('Contribution_Analysis'!F11),0,1),-1)</x:f>
        <x:v>0.0</x:v>
      </x:c>
    </x:row>
    <x:row r="1690" ht="18" customHeight="1">
      <x:c r="A1690" s="1407" t="str">
        <x:v>Contribution_Analysis</x:v>
      </x:c>
      <x:c r="B1690" s="1407" t="str">
        <x:v>G11</x:v>
      </x:c>
      <x:c r="C1690" s="1407" t="inlineStr">
        <x:is>
          <x:t xml:space="preserve">F:=IFERROR(IF(I_prop!G9="INVALID_INPUT","INVALID_INPUT",IF(ISNUMBER(I_prop!G9),IF($B$3&gt;0,I_prop!G9*PLSS_Local_Scope!$E$14*Parameters!$B$53/$B$3,"RLS_NO_ACTIVE_MASS"),"UNKNOWN_IMPACT")),"INVALID_INPUT")</x:t>
        </x:is>
      </x:c>
      <x:c r="D1690" s="1407">
        <x:f>IFERROR(IF(_xlfn.ISFORMULA('Contribution_Analysis'!G11),0,1),-1)</x:f>
        <x:v>0.0</x:v>
      </x:c>
    </x:row>
    <x:row r="1691" ht="18" customHeight="1">
      <x:c r="A1691" s="1407" t="str">
        <x:v>Contribution_Analysis</x:v>
      </x:c>
      <x:c r="B1691" s="1407" t="str">
        <x:v>H11</x:v>
      </x:c>
      <x:c r="C1691" s="1407" t="inlineStr">
        <x:is>
          <x:t xml:space="preserve">F:=IFERROR(IF(I_prop!H9="INVALID_INPUT","INVALID_INPUT",IF(ISNUMBER(I_prop!H9),IF($B$3&gt;0,I_prop!H9*PLSS_Local_Scope!$E$14*Parameters!$B$54/$B$3,"RLS_NO_ACTIVE_MASS"),"UNKNOWN_IMPACT")),"INVALID_INPUT")</x:t>
        </x:is>
      </x:c>
      <x:c r="D1691" s="1407">
        <x:f>IFERROR(IF(_xlfn.ISFORMULA('Contribution_Analysis'!H11),0,1),-1)</x:f>
        <x:v>0.0</x:v>
      </x:c>
    </x:row>
    <x:row r="1692" ht="18" customHeight="1">
      <x:c r="A1692" s="1407" t="str">
        <x:v>Contribution_Analysis</x:v>
      </x:c>
      <x:c r="B1692" s="1407" t="str">
        <x:v>I11</x:v>
      </x:c>
      <x:c r="C1692" s="1407" t="inlineStr">
        <x:is>
          <x:t xml:space="preserve">F:=IFERROR(IF(COUNTIF(B11:H11,"INVALID_INPUT")&gt;0,"INVALID_INPUT",IF(COUNT(B11:H11)=7,SUM(B11:H11),"UNKNOWN_IMPACT")),"INVALID_INPUT")</x:t>
        </x:is>
      </x:c>
      <x:c r="D1692" s="1407">
        <x:f>IFERROR(IF(_xlfn.ISFORMULA('Contribution_Analysis'!I11),0,1),-1)</x:f>
        <x:v>0.0</x:v>
      </x:c>
    </x:row>
    <x:row r="1693" ht="18" customHeight="1">
      <x:c r="A1693" s="1407" t="str">
        <x:v>Contribution_Analysis</x:v>
      </x:c>
      <x:c r="B1693" s="1407" t="str">
        <x:v>B12</x:v>
      </x:c>
      <x:c r="C1693" s="1407" t="inlineStr">
        <x:is>
          <x:t xml:space="preserve">F:=IFERROR(IF(I_prop!B10="INVALID_INPUT","INVALID_INPUT",IF(ISNUMBER(I_prop!B10),IF($B$3&gt;0,I_prop!B10*PLSS_Local_Scope!$E$15*Parameters!$B$48/$B$3,"RLS_NO_ACTIVE_MASS"),"UNKNOWN_IMPACT")),"INVALID_INPUT")</x:t>
        </x:is>
      </x:c>
      <x:c r="D1693" s="1407">
        <x:f>IFERROR(IF(_xlfn.ISFORMULA('Contribution_Analysis'!B12),0,1),-1)</x:f>
        <x:v>0.0</x:v>
      </x:c>
    </x:row>
    <x:row r="1694" ht="18" customHeight="1">
      <x:c r="A1694" s="1407" t="str">
        <x:v>Contribution_Analysis</x:v>
      </x:c>
      <x:c r="B1694" s="1407" t="str">
        <x:v>C12</x:v>
      </x:c>
      <x:c r="C1694" s="1407" t="inlineStr">
        <x:is>
          <x:t xml:space="preserve">F:=IFERROR(IF(I_prop!C10="INVALID_INPUT","INVALID_INPUT",IF(ISNUMBER(I_prop!C10),IF($B$3&gt;0,I_prop!C10*PLSS_Local_Scope!$E$15*Parameters!$B$49/$B$3,"RLS_NO_ACTIVE_MASS"),"UNKNOWN_IMPACT")),"INVALID_INPUT")</x:t>
        </x:is>
      </x:c>
      <x:c r="D1694" s="1407">
        <x:f>IFERROR(IF(_xlfn.ISFORMULA('Contribution_Analysis'!C12),0,1),-1)</x:f>
        <x:v>0.0</x:v>
      </x:c>
    </x:row>
    <x:row r="1695" ht="18" customHeight="1">
      <x:c r="A1695" s="1407" t="str">
        <x:v>Contribution_Analysis</x:v>
      </x:c>
      <x:c r="B1695" s="1407" t="str">
        <x:v>D12</x:v>
      </x:c>
      <x:c r="C1695" s="1407" t="inlineStr">
        <x:is>
          <x:t xml:space="preserve">F:=IFERROR(IF(I_prop!D10="INVALID_INPUT","INVALID_INPUT",IF(ISNUMBER(I_prop!D10),IF($B$3&gt;0,I_prop!D10*PLSS_Local_Scope!$E$15*Parameters!$B$50/$B$3,"RLS_NO_ACTIVE_MASS"),"UNKNOWN_IMPACT")),"INVALID_INPUT")</x:t>
        </x:is>
      </x:c>
      <x:c r="D1695" s="1407">
        <x:f>IFERROR(IF(_xlfn.ISFORMULA('Contribution_Analysis'!D12),0,1),-1)</x:f>
        <x:v>0.0</x:v>
      </x:c>
    </x:row>
    <x:row r="1696" ht="18" customHeight="1">
      <x:c r="A1696" s="1407" t="str">
        <x:v>Contribution_Analysis</x:v>
      </x:c>
      <x:c r="B1696" s="1407" t="str">
        <x:v>E12</x:v>
      </x:c>
      <x:c r="C1696" s="1407" t="inlineStr">
        <x:is>
          <x:t xml:space="preserve">F:=IFERROR(IF(I_prop!E10="INVALID_INPUT","INVALID_INPUT",IF(ISNUMBER(I_prop!E10),IF($B$3&gt;0,I_prop!E10*PLSS_Local_Scope!$E$15*Parameters!$B$51/$B$3,"RLS_NO_ACTIVE_MASS"),"UNKNOWN_IMPACT")),"INVALID_INPUT")</x:t>
        </x:is>
      </x:c>
      <x:c r="D1696" s="1407">
        <x:f>IFERROR(IF(_xlfn.ISFORMULA('Contribution_Analysis'!E12),0,1),-1)</x:f>
        <x:v>0.0</x:v>
      </x:c>
    </x:row>
    <x:row r="1697" ht="18" customHeight="1">
      <x:c r="A1697" s="1407" t="str">
        <x:v>Contribution_Analysis</x:v>
      </x:c>
      <x:c r="B1697" s="1407" t="str">
        <x:v>F12</x:v>
      </x:c>
      <x:c r="C1697" s="1407" t="inlineStr">
        <x:is>
          <x:t xml:space="preserve">F:=IFERROR(IF(I_prop!F10="INVALID_INPUT","INVALID_INPUT",IF(ISNUMBER(I_prop!F10),IF($B$3&gt;0,I_prop!F10*PLSS_Local_Scope!$E$15*Parameters!$B$52/$B$3,"RLS_NO_ACTIVE_MASS"),"UNKNOWN_IMPACT")),"INVALID_INPUT")</x:t>
        </x:is>
      </x:c>
      <x:c r="D1697" s="1407">
        <x:f>IFERROR(IF(_xlfn.ISFORMULA('Contribution_Analysis'!F12),0,1),-1)</x:f>
        <x:v>0.0</x:v>
      </x:c>
    </x:row>
    <x:row r="1698" ht="18" customHeight="1">
      <x:c r="A1698" s="1407" t="str">
        <x:v>Contribution_Analysis</x:v>
      </x:c>
      <x:c r="B1698" s="1407" t="str">
        <x:v>G12</x:v>
      </x:c>
      <x:c r="C1698" s="1407" t="inlineStr">
        <x:is>
          <x:t xml:space="preserve">F:=IFERROR(IF(I_prop!G10="INVALID_INPUT","INVALID_INPUT",IF(ISNUMBER(I_prop!G10),IF($B$3&gt;0,I_prop!G10*PLSS_Local_Scope!$E$15*Parameters!$B$53/$B$3,"RLS_NO_ACTIVE_MASS"),"UNKNOWN_IMPACT")),"INVALID_INPUT")</x:t>
        </x:is>
      </x:c>
      <x:c r="D1698" s="1407">
        <x:f>IFERROR(IF(_xlfn.ISFORMULA('Contribution_Analysis'!G12),0,1),-1)</x:f>
        <x:v>0.0</x:v>
      </x:c>
    </x:row>
    <x:row r="1699" ht="18" customHeight="1">
      <x:c r="A1699" s="1407" t="str">
        <x:v>Contribution_Analysis</x:v>
      </x:c>
      <x:c r="B1699" s="1407" t="str">
        <x:v>H12</x:v>
      </x:c>
      <x:c r="C1699" s="1407" t="inlineStr">
        <x:is>
          <x:t xml:space="preserve">F:=IFERROR(IF(I_prop!H10="INVALID_INPUT","INVALID_INPUT",IF(ISNUMBER(I_prop!H10),IF($B$3&gt;0,I_prop!H10*PLSS_Local_Scope!$E$15*Parameters!$B$54/$B$3,"RLS_NO_ACTIVE_MASS"),"UNKNOWN_IMPACT")),"INVALID_INPUT")</x:t>
        </x:is>
      </x:c>
      <x:c r="D1699" s="1407">
        <x:f>IFERROR(IF(_xlfn.ISFORMULA('Contribution_Analysis'!H12),0,1),-1)</x:f>
        <x:v>0.0</x:v>
      </x:c>
    </x:row>
    <x:row r="1700" ht="18" customHeight="1">
      <x:c r="A1700" s="1407" t="str">
        <x:v>Contribution_Analysis</x:v>
      </x:c>
      <x:c r="B1700" s="1407" t="str">
        <x:v>I12</x:v>
      </x:c>
      <x:c r="C1700" s="1407" t="inlineStr">
        <x:is>
          <x:t xml:space="preserve">F:=IFERROR(IF(COUNTIF(B12:H12,"INVALID_INPUT")&gt;0,"INVALID_INPUT",IF(COUNT(B12:H12)=7,SUM(B12:H12),"UNKNOWN_IMPACT")),"INVALID_INPUT")</x:t>
        </x:is>
      </x:c>
      <x:c r="D1700" s="1407">
        <x:f>IFERROR(IF(_xlfn.ISFORMULA('Contribution_Analysis'!I12),0,1),-1)</x:f>
        <x:v>0.0</x:v>
      </x:c>
    </x:row>
    <x:row r="1701" ht="18" customHeight="1">
      <x:c r="A1701" s="1407" t="str">
        <x:v>Contribution_Analysis</x:v>
      </x:c>
      <x:c r="B1701" s="1407" t="str">
        <x:v>B13</x:v>
      </x:c>
      <x:c r="C1701" s="1407" t="inlineStr">
        <x:is>
          <x:t xml:space="preserve">F:=IFERROR(IF(I_prop!B11="INVALID_INPUT","INVALID_INPUT",IF(ISNUMBER(I_prop!B11),IF($B$3&gt;0,I_prop!B11*PLSS_Local_Scope!$E$16*Parameters!$B$48/$B$3,"RLS_NO_ACTIVE_MASS"),"UNKNOWN_IMPACT")),"INVALID_INPUT")</x:t>
        </x:is>
      </x:c>
      <x:c r="D1701" s="1407">
        <x:f>IFERROR(IF(_xlfn.ISFORMULA('Contribution_Analysis'!B13),0,1),-1)</x:f>
        <x:v>0.0</x:v>
      </x:c>
    </x:row>
    <x:row r="1702" ht="18" customHeight="1">
      <x:c r="A1702" s="1407" t="str">
        <x:v>Contribution_Analysis</x:v>
      </x:c>
      <x:c r="B1702" s="1407" t="str">
        <x:v>C13</x:v>
      </x:c>
      <x:c r="C1702" s="1407" t="inlineStr">
        <x:is>
          <x:t xml:space="preserve">F:=IFERROR(IF(I_prop!C11="INVALID_INPUT","INVALID_INPUT",IF(ISNUMBER(I_prop!C11),IF($B$3&gt;0,I_prop!C11*PLSS_Local_Scope!$E$16*Parameters!$B$49/$B$3,"RLS_NO_ACTIVE_MASS"),"UNKNOWN_IMPACT")),"INVALID_INPUT")</x:t>
        </x:is>
      </x:c>
      <x:c r="D1702" s="1407">
        <x:f>IFERROR(IF(_xlfn.ISFORMULA('Contribution_Analysis'!C13),0,1),-1)</x:f>
        <x:v>0.0</x:v>
      </x:c>
    </x:row>
    <x:row r="1703" ht="18" customHeight="1">
      <x:c r="A1703" s="1407" t="str">
        <x:v>Contribution_Analysis</x:v>
      </x:c>
      <x:c r="B1703" s="1407" t="str">
        <x:v>D13</x:v>
      </x:c>
      <x:c r="C1703" s="1407" t="inlineStr">
        <x:is>
          <x:t xml:space="preserve">F:=IFERROR(IF(I_prop!D11="INVALID_INPUT","INVALID_INPUT",IF(ISNUMBER(I_prop!D11),IF($B$3&gt;0,I_prop!D11*PLSS_Local_Scope!$E$16*Parameters!$B$50/$B$3,"RLS_NO_ACTIVE_MASS"),"UNKNOWN_IMPACT")),"INVALID_INPUT")</x:t>
        </x:is>
      </x:c>
      <x:c r="D1703" s="1407">
        <x:f>IFERROR(IF(_xlfn.ISFORMULA('Contribution_Analysis'!D13),0,1),-1)</x:f>
        <x:v>0.0</x:v>
      </x:c>
    </x:row>
    <x:row r="1704" ht="18" customHeight="1">
      <x:c r="A1704" s="1407" t="str">
        <x:v>Contribution_Analysis</x:v>
      </x:c>
      <x:c r="B1704" s="1407" t="str">
        <x:v>E13</x:v>
      </x:c>
      <x:c r="C1704" s="1407" t="inlineStr">
        <x:is>
          <x:t xml:space="preserve">F:=IFERROR(IF(I_prop!E11="INVALID_INPUT","INVALID_INPUT",IF(ISNUMBER(I_prop!E11),IF($B$3&gt;0,I_prop!E11*PLSS_Local_Scope!$E$16*Parameters!$B$51/$B$3,"RLS_NO_ACTIVE_MASS"),"UNKNOWN_IMPACT")),"INVALID_INPUT")</x:t>
        </x:is>
      </x:c>
      <x:c r="D1704" s="1407">
        <x:f>IFERROR(IF(_xlfn.ISFORMULA('Contribution_Analysis'!E13),0,1),-1)</x:f>
        <x:v>0.0</x:v>
      </x:c>
    </x:row>
    <x:row r="1705" ht="18" customHeight="1">
      <x:c r="A1705" s="1407" t="str">
        <x:v>Contribution_Analysis</x:v>
      </x:c>
      <x:c r="B1705" s="1407" t="str">
        <x:v>F13</x:v>
      </x:c>
      <x:c r="C1705" s="1407" t="inlineStr">
        <x:is>
          <x:t xml:space="preserve">F:=IFERROR(IF(I_prop!F11="INVALID_INPUT","INVALID_INPUT",IF(ISNUMBER(I_prop!F11),IF($B$3&gt;0,I_prop!F11*PLSS_Local_Scope!$E$16*Parameters!$B$52/$B$3,"RLS_NO_ACTIVE_MASS"),"UNKNOWN_IMPACT")),"INVALID_INPUT")</x:t>
        </x:is>
      </x:c>
      <x:c r="D1705" s="1407">
        <x:f>IFERROR(IF(_xlfn.ISFORMULA('Contribution_Analysis'!F13),0,1),-1)</x:f>
        <x:v>0.0</x:v>
      </x:c>
    </x:row>
    <x:row r="1706" ht="18" customHeight="1">
      <x:c r="A1706" s="1407" t="str">
        <x:v>Contribution_Analysis</x:v>
      </x:c>
      <x:c r="B1706" s="1407" t="str">
        <x:v>G13</x:v>
      </x:c>
      <x:c r="C1706" s="1407" t="inlineStr">
        <x:is>
          <x:t xml:space="preserve">F:=IFERROR(IF(I_prop!G11="INVALID_INPUT","INVALID_INPUT",IF(ISNUMBER(I_prop!G11),IF($B$3&gt;0,I_prop!G11*PLSS_Local_Scope!$E$16*Parameters!$B$53/$B$3,"RLS_NO_ACTIVE_MASS"),"UNKNOWN_IMPACT")),"INVALID_INPUT")</x:t>
        </x:is>
      </x:c>
      <x:c r="D1706" s="1407">
        <x:f>IFERROR(IF(_xlfn.ISFORMULA('Contribution_Analysis'!G13),0,1),-1)</x:f>
        <x:v>0.0</x:v>
      </x:c>
    </x:row>
    <x:row r="1707" ht="18" customHeight="1">
      <x:c r="A1707" s="1407" t="str">
        <x:v>Contribution_Analysis</x:v>
      </x:c>
      <x:c r="B1707" s="1407" t="str">
        <x:v>H13</x:v>
      </x:c>
      <x:c r="C1707" s="1407" t="inlineStr">
        <x:is>
          <x:t xml:space="preserve">F:=IFERROR(IF(I_prop!H11="INVALID_INPUT","INVALID_INPUT",IF(ISNUMBER(I_prop!H11),IF($B$3&gt;0,I_prop!H11*PLSS_Local_Scope!$E$16*Parameters!$B$54/$B$3,"RLS_NO_ACTIVE_MASS"),"UNKNOWN_IMPACT")),"INVALID_INPUT")</x:t>
        </x:is>
      </x:c>
      <x:c r="D1707" s="1407">
        <x:f>IFERROR(IF(_xlfn.ISFORMULA('Contribution_Analysis'!H13),0,1),-1)</x:f>
        <x:v>0.0</x:v>
      </x:c>
    </x:row>
    <x:row r="1708" ht="18" customHeight="1">
      <x:c r="A1708" s="1407" t="str">
        <x:v>Contribution_Analysis</x:v>
      </x:c>
      <x:c r="B1708" s="1407" t="str">
        <x:v>I13</x:v>
      </x:c>
      <x:c r="C1708" s="1407" t="inlineStr">
        <x:is>
          <x:t xml:space="preserve">F:=IFERROR(IF(COUNTIF(B13:H13,"INVALID_INPUT")&gt;0,"INVALID_INPUT",IF(COUNT(B13:H13)=7,SUM(B13:H13),"UNKNOWN_IMPACT")),"INVALID_INPUT")</x:t>
        </x:is>
      </x:c>
      <x:c r="D1708" s="1407">
        <x:f>IFERROR(IF(_xlfn.ISFORMULA('Contribution_Analysis'!I13),0,1),-1)</x:f>
        <x:v>0.0</x:v>
      </x:c>
    </x:row>
    <x:row r="1709" ht="18" customHeight="1">
      <x:c r="A1709" s="1407" t="str">
        <x:v>Contribution_Analysis</x:v>
      </x:c>
      <x:c r="B1709" s="1407" t="str">
        <x:v>B14</x:v>
      </x:c>
      <x:c r="C1709" s="1407" t="inlineStr">
        <x:is>
          <x:t xml:space="preserve">F:=IFERROR(IF(I_prop!B12="INVALID_INPUT","INVALID_INPUT",IF(ISNUMBER(I_prop!B12),IF($B$3&gt;0,I_prop!B12*PLSS_Local_Scope!$E$17*Parameters!$B$48/$B$3,"RLS_NO_ACTIVE_MASS"),"UNKNOWN_IMPACT")),"INVALID_INPUT")</x:t>
        </x:is>
      </x:c>
      <x:c r="D1709" s="1407">
        <x:f>IFERROR(IF(_xlfn.ISFORMULA('Contribution_Analysis'!B14),0,1),-1)</x:f>
        <x:v>0.0</x:v>
      </x:c>
    </x:row>
    <x:row r="1710" ht="18" customHeight="1">
      <x:c r="A1710" s="1407" t="str">
        <x:v>Contribution_Analysis</x:v>
      </x:c>
      <x:c r="B1710" s="1407" t="str">
        <x:v>C14</x:v>
      </x:c>
      <x:c r="C1710" s="1407" t="inlineStr">
        <x:is>
          <x:t xml:space="preserve">F:=IFERROR(IF(I_prop!C12="INVALID_INPUT","INVALID_INPUT",IF(ISNUMBER(I_prop!C12),IF($B$3&gt;0,I_prop!C12*PLSS_Local_Scope!$E$17*Parameters!$B$49/$B$3,"RLS_NO_ACTIVE_MASS"),"UNKNOWN_IMPACT")),"INVALID_INPUT")</x:t>
        </x:is>
      </x:c>
      <x:c r="D1710" s="1407">
        <x:f>IFERROR(IF(_xlfn.ISFORMULA('Contribution_Analysis'!C14),0,1),-1)</x:f>
        <x:v>0.0</x:v>
      </x:c>
    </x:row>
    <x:row r="1711" ht="18" customHeight="1">
      <x:c r="A1711" s="1407" t="str">
        <x:v>Contribution_Analysis</x:v>
      </x:c>
      <x:c r="B1711" s="1407" t="str">
        <x:v>D14</x:v>
      </x:c>
      <x:c r="C1711" s="1407" t="inlineStr">
        <x:is>
          <x:t xml:space="preserve">F:=IFERROR(IF(I_prop!D12="INVALID_INPUT","INVALID_INPUT",IF(ISNUMBER(I_prop!D12),IF($B$3&gt;0,I_prop!D12*PLSS_Local_Scope!$E$17*Parameters!$B$50/$B$3,"RLS_NO_ACTIVE_MASS"),"UNKNOWN_IMPACT")),"INVALID_INPUT")</x:t>
        </x:is>
      </x:c>
      <x:c r="D1711" s="1407">
        <x:f>IFERROR(IF(_xlfn.ISFORMULA('Contribution_Analysis'!D14),0,1),-1)</x:f>
        <x:v>0.0</x:v>
      </x:c>
    </x:row>
    <x:row r="1712" ht="18" customHeight="1">
      <x:c r="A1712" s="1407" t="str">
        <x:v>Contribution_Analysis</x:v>
      </x:c>
      <x:c r="B1712" s="1407" t="str">
        <x:v>E14</x:v>
      </x:c>
      <x:c r="C1712" s="1407" t="inlineStr">
        <x:is>
          <x:t xml:space="preserve">F:=IFERROR(IF(I_prop!E12="INVALID_INPUT","INVALID_INPUT",IF(ISNUMBER(I_prop!E12),IF($B$3&gt;0,I_prop!E12*PLSS_Local_Scope!$E$17*Parameters!$B$51/$B$3,"RLS_NO_ACTIVE_MASS"),"UNKNOWN_IMPACT")),"INVALID_INPUT")</x:t>
        </x:is>
      </x:c>
      <x:c r="D1712" s="1407">
        <x:f>IFERROR(IF(_xlfn.ISFORMULA('Contribution_Analysis'!E14),0,1),-1)</x:f>
        <x:v>0.0</x:v>
      </x:c>
    </x:row>
    <x:row r="1713" ht="18" customHeight="1">
      <x:c r="A1713" s="1407" t="str">
        <x:v>Contribution_Analysis</x:v>
      </x:c>
      <x:c r="B1713" s="1407" t="str">
        <x:v>F14</x:v>
      </x:c>
      <x:c r="C1713" s="1407" t="inlineStr">
        <x:is>
          <x:t xml:space="preserve">F:=IFERROR(IF(I_prop!F12="INVALID_INPUT","INVALID_INPUT",IF(ISNUMBER(I_prop!F12),IF($B$3&gt;0,I_prop!F12*PLSS_Local_Scope!$E$17*Parameters!$B$52/$B$3,"RLS_NO_ACTIVE_MASS"),"UNKNOWN_IMPACT")),"INVALID_INPUT")</x:t>
        </x:is>
      </x:c>
      <x:c r="D1713" s="1407">
        <x:f>IFERROR(IF(_xlfn.ISFORMULA('Contribution_Analysis'!F14),0,1),-1)</x:f>
        <x:v>0.0</x:v>
      </x:c>
    </x:row>
    <x:row r="1714" ht="18" customHeight="1">
      <x:c r="A1714" s="1407" t="str">
        <x:v>Contribution_Analysis</x:v>
      </x:c>
      <x:c r="B1714" s="1407" t="str">
        <x:v>G14</x:v>
      </x:c>
      <x:c r="C1714" s="1407" t="inlineStr">
        <x:is>
          <x:t xml:space="preserve">F:=IFERROR(IF(I_prop!G12="INVALID_INPUT","INVALID_INPUT",IF(ISNUMBER(I_prop!G12),IF($B$3&gt;0,I_prop!G12*PLSS_Local_Scope!$E$17*Parameters!$B$53/$B$3,"RLS_NO_ACTIVE_MASS"),"UNKNOWN_IMPACT")),"INVALID_INPUT")</x:t>
        </x:is>
      </x:c>
      <x:c r="D1714" s="1407">
        <x:f>IFERROR(IF(_xlfn.ISFORMULA('Contribution_Analysis'!G14),0,1),-1)</x:f>
        <x:v>0.0</x:v>
      </x:c>
    </x:row>
    <x:row r="1715" ht="18" customHeight="1">
      <x:c r="A1715" s="1407" t="str">
        <x:v>Contribution_Analysis</x:v>
      </x:c>
      <x:c r="B1715" s="1407" t="str">
        <x:v>H14</x:v>
      </x:c>
      <x:c r="C1715" s="1407" t="inlineStr">
        <x:is>
          <x:t xml:space="preserve">F:=IFERROR(IF(I_prop!H12="INVALID_INPUT","INVALID_INPUT",IF(ISNUMBER(I_prop!H12),IF($B$3&gt;0,I_prop!H12*PLSS_Local_Scope!$E$17*Parameters!$B$54/$B$3,"RLS_NO_ACTIVE_MASS"),"UNKNOWN_IMPACT")),"INVALID_INPUT")</x:t>
        </x:is>
      </x:c>
      <x:c r="D1715" s="1407">
        <x:f>IFERROR(IF(_xlfn.ISFORMULA('Contribution_Analysis'!H14),0,1),-1)</x:f>
        <x:v>0.0</x:v>
      </x:c>
    </x:row>
    <x:row r="1716" ht="18" customHeight="1">
      <x:c r="A1716" s="1407" t="str">
        <x:v>Contribution_Analysis</x:v>
      </x:c>
      <x:c r="B1716" s="1407" t="str">
        <x:v>I14</x:v>
      </x:c>
      <x:c r="C1716" s="1407" t="inlineStr">
        <x:is>
          <x:t xml:space="preserve">F:=IFERROR(IF(COUNTIF(B14:H14,"INVALID_INPUT")&gt;0,"INVALID_INPUT",IF(COUNT(B14:H14)=7,SUM(B14:H14),"UNKNOWN_IMPACT")),"INVALID_INPUT")</x:t>
        </x:is>
      </x:c>
      <x:c r="D1716" s="1407">
        <x:f>IFERROR(IF(_xlfn.ISFORMULA('Contribution_Analysis'!I14),0,1),-1)</x:f>
        <x:v>0.0</x:v>
      </x:c>
    </x:row>
    <x:row r="1717" ht="18" customHeight="1">
      <x:c r="A1717" s="1407" t="str">
        <x:v>Contribution_Analysis</x:v>
      </x:c>
      <x:c r="B1717" s="1407" t="str">
        <x:v>B15</x:v>
      </x:c>
      <x:c r="C1717" s="1407" t="inlineStr">
        <x:is>
          <x:t xml:space="preserve">F:=IFERROR(IF(I_prop!B13="INVALID_INPUT","INVALID_INPUT",IF(ISNUMBER(I_prop!B13),IF($B$3&gt;0,I_prop!B13*PLSS_Local_Scope!$E$18*Parameters!$B$48/$B$3,"RLS_NO_ACTIVE_MASS"),"UNKNOWN_IMPACT")),"INVALID_INPUT")</x:t>
        </x:is>
      </x:c>
      <x:c r="D1717" s="1407">
        <x:f>IFERROR(IF(_xlfn.ISFORMULA('Contribution_Analysis'!B15),0,1),-1)</x:f>
        <x:v>0.0</x:v>
      </x:c>
    </x:row>
    <x:row r="1718" ht="18" customHeight="1">
      <x:c r="A1718" s="1407" t="str">
        <x:v>Contribution_Analysis</x:v>
      </x:c>
      <x:c r="B1718" s="1407" t="str">
        <x:v>C15</x:v>
      </x:c>
      <x:c r="C1718" s="1407" t="inlineStr">
        <x:is>
          <x:t xml:space="preserve">F:=IFERROR(IF(I_prop!C13="INVALID_INPUT","INVALID_INPUT",IF(ISNUMBER(I_prop!C13),IF($B$3&gt;0,I_prop!C13*PLSS_Local_Scope!$E$18*Parameters!$B$49/$B$3,"RLS_NO_ACTIVE_MASS"),"UNKNOWN_IMPACT")),"INVALID_INPUT")</x:t>
        </x:is>
      </x:c>
      <x:c r="D1718" s="1407">
        <x:f>IFERROR(IF(_xlfn.ISFORMULA('Contribution_Analysis'!C15),0,1),-1)</x:f>
        <x:v>0.0</x:v>
      </x:c>
    </x:row>
    <x:row r="1719" ht="18" customHeight="1">
      <x:c r="A1719" s="1407" t="str">
        <x:v>Contribution_Analysis</x:v>
      </x:c>
      <x:c r="B1719" s="1407" t="str">
        <x:v>D15</x:v>
      </x:c>
      <x:c r="C1719" s="1407" t="inlineStr">
        <x:is>
          <x:t xml:space="preserve">F:=IFERROR(IF(I_prop!D13="INVALID_INPUT","INVALID_INPUT",IF(ISNUMBER(I_prop!D13),IF($B$3&gt;0,I_prop!D13*PLSS_Local_Scope!$E$18*Parameters!$B$50/$B$3,"RLS_NO_ACTIVE_MASS"),"UNKNOWN_IMPACT")),"INVALID_INPUT")</x:t>
        </x:is>
      </x:c>
      <x:c r="D1719" s="1407">
        <x:f>IFERROR(IF(_xlfn.ISFORMULA('Contribution_Analysis'!D15),0,1),-1)</x:f>
        <x:v>0.0</x:v>
      </x:c>
    </x:row>
    <x:row r="1720" ht="18" customHeight="1">
      <x:c r="A1720" s="1407" t="str">
        <x:v>Contribution_Analysis</x:v>
      </x:c>
      <x:c r="B1720" s="1407" t="str">
        <x:v>E15</x:v>
      </x:c>
      <x:c r="C1720" s="1407" t="inlineStr">
        <x:is>
          <x:t xml:space="preserve">F:=IFERROR(IF(I_prop!E13="INVALID_INPUT","INVALID_INPUT",IF(ISNUMBER(I_prop!E13),IF($B$3&gt;0,I_prop!E13*PLSS_Local_Scope!$E$18*Parameters!$B$51/$B$3,"RLS_NO_ACTIVE_MASS"),"UNKNOWN_IMPACT")),"INVALID_INPUT")</x:t>
        </x:is>
      </x:c>
      <x:c r="D1720" s="1407">
        <x:f>IFERROR(IF(_xlfn.ISFORMULA('Contribution_Analysis'!E15),0,1),-1)</x:f>
        <x:v>0.0</x:v>
      </x:c>
    </x:row>
    <x:row r="1721" ht="18" customHeight="1">
      <x:c r="A1721" s="1407" t="str">
        <x:v>Contribution_Analysis</x:v>
      </x:c>
      <x:c r="B1721" s="1407" t="str">
        <x:v>F15</x:v>
      </x:c>
      <x:c r="C1721" s="1407" t="inlineStr">
        <x:is>
          <x:t xml:space="preserve">F:=IFERROR(IF(I_prop!F13="INVALID_INPUT","INVALID_INPUT",IF(ISNUMBER(I_prop!F13),IF($B$3&gt;0,I_prop!F13*PLSS_Local_Scope!$E$18*Parameters!$B$52/$B$3,"RLS_NO_ACTIVE_MASS"),"UNKNOWN_IMPACT")),"INVALID_INPUT")</x:t>
        </x:is>
      </x:c>
      <x:c r="D1721" s="1407">
        <x:f>IFERROR(IF(_xlfn.ISFORMULA('Contribution_Analysis'!F15),0,1),-1)</x:f>
        <x:v>0.0</x:v>
      </x:c>
    </x:row>
    <x:row r="1722" ht="18" customHeight="1">
      <x:c r="A1722" s="1407" t="str">
        <x:v>Contribution_Analysis</x:v>
      </x:c>
      <x:c r="B1722" s="1407" t="str">
        <x:v>G15</x:v>
      </x:c>
      <x:c r="C1722" s="1407" t="inlineStr">
        <x:is>
          <x:t xml:space="preserve">F:=IFERROR(IF(I_prop!G13="INVALID_INPUT","INVALID_INPUT",IF(ISNUMBER(I_prop!G13),IF($B$3&gt;0,I_prop!G13*PLSS_Local_Scope!$E$18*Parameters!$B$53/$B$3,"RLS_NO_ACTIVE_MASS"),"UNKNOWN_IMPACT")),"INVALID_INPUT")</x:t>
        </x:is>
      </x:c>
      <x:c r="D1722" s="1407">
        <x:f>IFERROR(IF(_xlfn.ISFORMULA('Contribution_Analysis'!G15),0,1),-1)</x:f>
        <x:v>0.0</x:v>
      </x:c>
    </x:row>
    <x:row r="1723" ht="18" customHeight="1">
      <x:c r="A1723" s="1407" t="str">
        <x:v>Contribution_Analysis</x:v>
      </x:c>
      <x:c r="B1723" s="1407" t="str">
        <x:v>H15</x:v>
      </x:c>
      <x:c r="C1723" s="1407" t="inlineStr">
        <x:is>
          <x:t xml:space="preserve">F:=IFERROR(IF(I_prop!H13="INVALID_INPUT","INVALID_INPUT",IF(ISNUMBER(I_prop!H13),IF($B$3&gt;0,I_prop!H13*PLSS_Local_Scope!$E$18*Parameters!$B$54/$B$3,"RLS_NO_ACTIVE_MASS"),"UNKNOWN_IMPACT")),"INVALID_INPUT")</x:t>
        </x:is>
      </x:c>
      <x:c r="D1723" s="1407">
        <x:f>IFERROR(IF(_xlfn.ISFORMULA('Contribution_Analysis'!H15),0,1),-1)</x:f>
        <x:v>0.0</x:v>
      </x:c>
    </x:row>
    <x:row r="1724" ht="18" customHeight="1">
      <x:c r="A1724" s="1407" t="str">
        <x:v>Contribution_Analysis</x:v>
      </x:c>
      <x:c r="B1724" s="1407" t="str">
        <x:v>I15</x:v>
      </x:c>
      <x:c r="C1724" s="1407" t="inlineStr">
        <x:is>
          <x:t xml:space="preserve">F:=IFERROR(IF(COUNTIF(B15:H15,"INVALID_INPUT")&gt;0,"INVALID_INPUT",IF(COUNT(B15:H15)=7,SUM(B15:H15),"UNKNOWN_IMPACT")),"INVALID_INPUT")</x:t>
        </x:is>
      </x:c>
      <x:c r="D1724" s="1407">
        <x:f>IFERROR(IF(_xlfn.ISFORMULA('Contribution_Analysis'!I15),0,1),-1)</x:f>
        <x:v>0.0</x:v>
      </x:c>
    </x:row>
    <x:row r="1725" ht="18" customHeight="1">
      <x:c r="A1725" s="1407" t="str">
        <x:v>Contribution_Analysis</x:v>
      </x:c>
      <x:c r="B1725" s="1407" t="str">
        <x:v>B16</x:v>
      </x:c>
      <x:c r="C1725" s="1407" t="inlineStr">
        <x:is>
          <x:t xml:space="preserve">F:=IFERROR(IF(COUNTIF(B9:B15,"INVALID_INPUT")&gt;0,"INVALID_INPUT",IF(COUNT(B9:B15)=7,SUM(B9:B15),"UNKNOWN_IMPACT")),"INVALID_INPUT")</x:t>
        </x:is>
      </x:c>
      <x:c r="D1725" s="1407">
        <x:f>IFERROR(IF(_xlfn.ISFORMULA('Contribution_Analysis'!B16),0,1),-1)</x:f>
        <x:v>0.0</x:v>
      </x:c>
    </x:row>
    <x:row r="1726" ht="18" customHeight="1">
      <x:c r="A1726" s="1407" t="str">
        <x:v>Contribution_Analysis</x:v>
      </x:c>
      <x:c r="B1726" s="1407" t="str">
        <x:v>C16</x:v>
      </x:c>
      <x:c r="C1726" s="1407" t="inlineStr">
        <x:is>
          <x:t xml:space="preserve">F:=IFERROR(IF(COUNTIF(C9:C15,"INVALID_INPUT")&gt;0,"INVALID_INPUT",IF(COUNT(C9:C15)=7,SUM(C9:C15),"UNKNOWN_IMPACT")),"INVALID_INPUT")</x:t>
        </x:is>
      </x:c>
      <x:c r="D1726" s="1407">
        <x:f>IFERROR(IF(_xlfn.ISFORMULA('Contribution_Analysis'!C16),0,1),-1)</x:f>
        <x:v>0.0</x:v>
      </x:c>
    </x:row>
    <x:row r="1727" ht="18" customHeight="1">
      <x:c r="A1727" s="1407" t="str">
        <x:v>Contribution_Analysis</x:v>
      </x:c>
      <x:c r="B1727" s="1407" t="str">
        <x:v>D16</x:v>
      </x:c>
      <x:c r="C1727" s="1407" t="inlineStr">
        <x:is>
          <x:t xml:space="preserve">F:=IFERROR(IF(COUNTIF(D9:D15,"INVALID_INPUT")&gt;0,"INVALID_INPUT",IF(COUNT(D9:D15)=7,SUM(D9:D15),"UNKNOWN_IMPACT")),"INVALID_INPUT")</x:t>
        </x:is>
      </x:c>
      <x:c r="D1727" s="1407">
        <x:f>IFERROR(IF(_xlfn.ISFORMULA('Contribution_Analysis'!D16),0,1),-1)</x:f>
        <x:v>0.0</x:v>
      </x:c>
    </x:row>
    <x:row r="1728" ht="18" customHeight="1">
      <x:c r="A1728" s="1407" t="str">
        <x:v>Contribution_Analysis</x:v>
      </x:c>
      <x:c r="B1728" s="1407" t="str">
        <x:v>E16</x:v>
      </x:c>
      <x:c r="C1728" s="1407" t="inlineStr">
        <x:is>
          <x:t xml:space="preserve">F:=IFERROR(IF(COUNTIF(E9:E15,"INVALID_INPUT")&gt;0,"INVALID_INPUT",IF(COUNT(E9:E15)=7,SUM(E9:E15),"UNKNOWN_IMPACT")),"INVALID_INPUT")</x:t>
        </x:is>
      </x:c>
      <x:c r="D1728" s="1407">
        <x:f>IFERROR(IF(_xlfn.ISFORMULA('Contribution_Analysis'!E16),0,1),-1)</x:f>
        <x:v>0.0</x:v>
      </x:c>
    </x:row>
    <x:row r="1729" ht="18" customHeight="1">
      <x:c r="A1729" s="1407" t="str">
        <x:v>Contribution_Analysis</x:v>
      </x:c>
      <x:c r="B1729" s="1407" t="str">
        <x:v>F16</x:v>
      </x:c>
      <x:c r="C1729" s="1407" t="inlineStr">
        <x:is>
          <x:t xml:space="preserve">F:=IFERROR(IF(COUNTIF(F9:F15,"INVALID_INPUT")&gt;0,"INVALID_INPUT",IF(COUNT(F9:F15)=7,SUM(F9:F15),"UNKNOWN_IMPACT")),"INVALID_INPUT")</x:t>
        </x:is>
      </x:c>
      <x:c r="D1729" s="1407">
        <x:f>IFERROR(IF(_xlfn.ISFORMULA('Contribution_Analysis'!F16),0,1),-1)</x:f>
        <x:v>0.0</x:v>
      </x:c>
    </x:row>
    <x:row r="1730" ht="18" customHeight="1">
      <x:c r="A1730" s="1407" t="str">
        <x:v>Contribution_Analysis</x:v>
      </x:c>
      <x:c r="B1730" s="1407" t="str">
        <x:v>G16</x:v>
      </x:c>
      <x:c r="C1730" s="1407" t="inlineStr">
        <x:is>
          <x:t xml:space="preserve">F:=IFERROR(IF(COUNTIF(G9:G15,"INVALID_INPUT")&gt;0,"INVALID_INPUT",IF(COUNT(G9:G15)=7,SUM(G9:G15),"UNKNOWN_IMPACT")),"INVALID_INPUT")</x:t>
        </x:is>
      </x:c>
      <x:c r="D1730" s="1407">
        <x:f>IFERROR(IF(_xlfn.ISFORMULA('Contribution_Analysis'!G16),0,1),-1)</x:f>
        <x:v>0.0</x:v>
      </x:c>
    </x:row>
    <x:row r="1731" ht="18" customHeight="1">
      <x:c r="A1731" s="1407" t="str">
        <x:v>Contribution_Analysis</x:v>
      </x:c>
      <x:c r="B1731" s="1407" t="str">
        <x:v>H16</x:v>
      </x:c>
      <x:c r="C1731" s="1407" t="inlineStr">
        <x:is>
          <x:t xml:space="preserve">F:=IFERROR(IF(COUNTIF(H9:H15,"INVALID_INPUT")&gt;0,"INVALID_INPUT",IF(COUNT(H9:H15)=7,SUM(H9:H15),"UNKNOWN_IMPACT")),"INVALID_INPUT")</x:t>
        </x:is>
      </x:c>
      <x:c r="D1731" s="1407">
        <x:f>IFERROR(IF(_xlfn.ISFORMULA('Contribution_Analysis'!H16),0,1),-1)</x:f>
        <x:v>0.0</x:v>
      </x:c>
    </x:row>
    <x:row r="1732" ht="18" customHeight="1">
      <x:c r="A1732" s="1407" t="str">
        <x:v>Contribution_Analysis</x:v>
      </x:c>
      <x:c r="B1732" s="1407" t="str">
        <x:v>I16</x:v>
      </x:c>
      <x:c r="C1732" s="1407" t="inlineStr">
        <x:is>
          <x:t xml:space="preserve">F:=IFERROR(IF(COUNTIF(B16:H16,"INVALID_INPUT")&gt;0,"INVALID_INPUT",IF(COUNT(B16:H16)=7,SUM(B16:H16),"UNKNOWN_IMPACT")),"INVALID_INPUT")</x:t>
        </x:is>
      </x:c>
      <x:c r="D1732" s="1407">
        <x:f>IFERROR(IF(_xlfn.ISFORMULA('Contribution_Analysis'!I16),0,1),-1)</x:f>
        <x:v>0.0</x:v>
      </x:c>
    </x:row>
    <x:row r="1733" ht="18" customHeight="1">
      <x:c r="A1733" s="1407" t="str">
        <x:v>Contribution_Analysis</x:v>
      </x:c>
      <x:c r="B1733" s="1407" t="str">
        <x:v>B22</x:v>
      </x:c>
      <x:c r="C1733" s="1407" t="inlineStr">
        <x:is>
          <x:t xml:space="preserve">F:=IFERROR(IF(I_prop!B18="INVALID_INPUT","INVALID_INPUT",IF(ISNUMBER(I_prop!B18),IF($B$3&gt;0,I_prop!B18*PLSS_Local_Scope!$E$12*Parameters!$B$48/$B$3,"RLS_NO_ACTIVE_MASS"),"UNKNOWN_IMPACT")),"INVALID_INPUT")</x:t>
        </x:is>
      </x:c>
      <x:c r="D1733" s="1407">
        <x:f>IFERROR(IF(_xlfn.ISFORMULA('Contribution_Analysis'!B22),0,1),-1)</x:f>
        <x:v>0.0</x:v>
      </x:c>
    </x:row>
    <x:row r="1734" ht="18" customHeight="1">
      <x:c r="A1734" s="1407" t="str">
        <x:v>Contribution_Analysis</x:v>
      </x:c>
      <x:c r="B1734" s="1407" t="str">
        <x:v>C22</x:v>
      </x:c>
      <x:c r="C1734" s="1407" t="inlineStr">
        <x:is>
          <x:t xml:space="preserve">F:=IFERROR(IF(I_prop!C18="INVALID_INPUT","INVALID_INPUT",IF(ISNUMBER(I_prop!C18),IF($B$3&gt;0,I_prop!C18*PLSS_Local_Scope!$E$12*Parameters!$B$49/$B$3,"RLS_NO_ACTIVE_MASS"),"UNKNOWN_IMPACT")),"INVALID_INPUT")</x:t>
        </x:is>
      </x:c>
      <x:c r="D1734" s="1407">
        <x:f>IFERROR(IF(_xlfn.ISFORMULA('Contribution_Analysis'!C22),0,1),-1)</x:f>
        <x:v>0.0</x:v>
      </x:c>
    </x:row>
    <x:row r="1735" ht="18" customHeight="1">
      <x:c r="A1735" s="1407" t="str">
        <x:v>Contribution_Analysis</x:v>
      </x:c>
      <x:c r="B1735" s="1407" t="str">
        <x:v>D22</x:v>
      </x:c>
      <x:c r="C1735" s="1407" t="inlineStr">
        <x:is>
          <x:t xml:space="preserve">F:=IFERROR(IF(I_prop!D18="INVALID_INPUT","INVALID_INPUT",IF(ISNUMBER(I_prop!D18),IF($B$3&gt;0,I_prop!D18*PLSS_Local_Scope!$E$12*Parameters!$B$50/$B$3,"RLS_NO_ACTIVE_MASS"),"UNKNOWN_IMPACT")),"INVALID_INPUT")</x:t>
        </x:is>
      </x:c>
      <x:c r="D1735" s="1407">
        <x:f>IFERROR(IF(_xlfn.ISFORMULA('Contribution_Analysis'!D22),0,1),-1)</x:f>
        <x:v>0.0</x:v>
      </x:c>
    </x:row>
    <x:row r="1736" ht="18" customHeight="1">
      <x:c r="A1736" s="1407" t="str">
        <x:v>Contribution_Analysis</x:v>
      </x:c>
      <x:c r="B1736" s="1407" t="str">
        <x:v>E22</x:v>
      </x:c>
      <x:c r="C1736" s="1407" t="inlineStr">
        <x:is>
          <x:t xml:space="preserve">F:=IFERROR(IF(I_prop!E18="INVALID_INPUT","INVALID_INPUT",IF(ISNUMBER(I_prop!E18),IF($B$3&gt;0,I_prop!E18*PLSS_Local_Scope!$E$12*Parameters!$B$51/$B$3,"RLS_NO_ACTIVE_MASS"),"UNKNOWN_IMPACT")),"INVALID_INPUT")</x:t>
        </x:is>
      </x:c>
      <x:c r="D1736" s="1407">
        <x:f>IFERROR(IF(_xlfn.ISFORMULA('Contribution_Analysis'!E22),0,1),-1)</x:f>
        <x:v>0.0</x:v>
      </x:c>
    </x:row>
    <x:row r="1737" ht="18" customHeight="1">
      <x:c r="A1737" s="1407" t="str">
        <x:v>Contribution_Analysis</x:v>
      </x:c>
      <x:c r="B1737" s="1407" t="str">
        <x:v>F22</x:v>
      </x:c>
      <x:c r="C1737" s="1407" t="inlineStr">
        <x:is>
          <x:t xml:space="preserve">F:=IFERROR(IF(I_prop!F18="INVALID_INPUT","INVALID_INPUT",IF(ISNUMBER(I_prop!F18),IF($B$3&gt;0,I_prop!F18*PLSS_Local_Scope!$E$12*Parameters!$B$52/$B$3,"RLS_NO_ACTIVE_MASS"),"UNKNOWN_IMPACT")),"INVALID_INPUT")</x:t>
        </x:is>
      </x:c>
      <x:c r="D1737" s="1407">
        <x:f>IFERROR(IF(_xlfn.ISFORMULA('Contribution_Analysis'!F22),0,1),-1)</x:f>
        <x:v>0.0</x:v>
      </x:c>
    </x:row>
    <x:row r="1738" ht="18" customHeight="1">
      <x:c r="A1738" s="1407" t="str">
        <x:v>Contribution_Analysis</x:v>
      </x:c>
      <x:c r="B1738" s="1407" t="str">
        <x:v>G22</x:v>
      </x:c>
      <x:c r="C1738" s="1407" t="inlineStr">
        <x:is>
          <x:t xml:space="preserve">F:=IFERROR(IF(I_prop!G18="INVALID_INPUT","INVALID_INPUT",IF(ISNUMBER(I_prop!G18),IF($B$3&gt;0,I_prop!G18*PLSS_Local_Scope!$E$12*Parameters!$B$53/$B$3,"RLS_NO_ACTIVE_MASS"),"UNKNOWN_IMPACT")),"INVALID_INPUT")</x:t>
        </x:is>
      </x:c>
      <x:c r="D1738" s="1407">
        <x:f>IFERROR(IF(_xlfn.ISFORMULA('Contribution_Analysis'!G22),0,1),-1)</x:f>
        <x:v>0.0</x:v>
      </x:c>
    </x:row>
    <x:row r="1739" ht="18" customHeight="1">
      <x:c r="A1739" s="1407" t="str">
        <x:v>Contribution_Analysis</x:v>
      </x:c>
      <x:c r="B1739" s="1407" t="str">
        <x:v>H22</x:v>
      </x:c>
      <x:c r="C1739" s="1407" t="inlineStr">
        <x:is>
          <x:t xml:space="preserve">F:=IFERROR(IF(I_prop!H18="INVALID_INPUT","INVALID_INPUT",IF(ISNUMBER(I_prop!H18),IF($B$3&gt;0,I_prop!H18*PLSS_Local_Scope!$E$12*Parameters!$B$54/$B$3,"RLS_NO_ACTIVE_MASS"),"UNKNOWN_IMPACT")),"INVALID_INPUT")</x:t>
        </x:is>
      </x:c>
      <x:c r="D1739" s="1407">
        <x:f>IFERROR(IF(_xlfn.ISFORMULA('Contribution_Analysis'!H22),0,1),-1)</x:f>
        <x:v>0.0</x:v>
      </x:c>
    </x:row>
    <x:row r="1740" ht="18" customHeight="1">
      <x:c r="A1740" s="1407" t="str">
        <x:v>Contribution_Analysis</x:v>
      </x:c>
      <x:c r="B1740" s="1407" t="str">
        <x:v>I22</x:v>
      </x:c>
      <x:c r="C1740" s="1407" t="inlineStr">
        <x:is>
          <x:t xml:space="preserve">F:=IFERROR(IF(COUNTIF(B22:H22,"INVALID_INPUT")&gt;0,"INVALID_INPUT",IF(COUNT(B22:H22)=7,SUM(B22:H22),"UNKNOWN_IMPACT")),"INVALID_INPUT")</x:t>
        </x:is>
      </x:c>
      <x:c r="D1740" s="1407">
        <x:f>IFERROR(IF(_xlfn.ISFORMULA('Contribution_Analysis'!I22),0,1),-1)</x:f>
        <x:v>0.0</x:v>
      </x:c>
    </x:row>
    <x:row r="1741" ht="18" customHeight="1">
      <x:c r="A1741" s="1407" t="str">
        <x:v>Contribution_Analysis</x:v>
      </x:c>
      <x:c r="B1741" s="1407" t="str">
        <x:v>B23</x:v>
      </x:c>
      <x:c r="C1741" s="1407" t="inlineStr">
        <x:is>
          <x:t xml:space="preserve">F:=IFERROR(IF(I_prop!B19="INVALID_INPUT","INVALID_INPUT",IF(ISNUMBER(I_prop!B19),IF($B$3&gt;0,I_prop!B19*PLSS_Local_Scope!$E$13*Parameters!$B$48/$B$3,"RLS_NO_ACTIVE_MASS"),"UNKNOWN_IMPACT")),"INVALID_INPUT")</x:t>
        </x:is>
      </x:c>
      <x:c r="D1741" s="1407">
        <x:f>IFERROR(IF(_xlfn.ISFORMULA('Contribution_Analysis'!B23),0,1),-1)</x:f>
        <x:v>0.0</x:v>
      </x:c>
    </x:row>
    <x:row r="1742" ht="18" customHeight="1">
      <x:c r="A1742" s="1407" t="str">
        <x:v>Contribution_Analysis</x:v>
      </x:c>
      <x:c r="B1742" s="1407" t="str">
        <x:v>C23</x:v>
      </x:c>
      <x:c r="C1742" s="1407" t="inlineStr">
        <x:is>
          <x:t xml:space="preserve">F:=IFERROR(IF(I_prop!C19="INVALID_INPUT","INVALID_INPUT",IF(ISNUMBER(I_prop!C19),IF($B$3&gt;0,I_prop!C19*PLSS_Local_Scope!$E$13*Parameters!$B$49/$B$3,"RLS_NO_ACTIVE_MASS"),"UNKNOWN_IMPACT")),"INVALID_INPUT")</x:t>
        </x:is>
      </x:c>
      <x:c r="D1742" s="1407">
        <x:f>IFERROR(IF(_xlfn.ISFORMULA('Contribution_Analysis'!C23),0,1),-1)</x:f>
        <x:v>0.0</x:v>
      </x:c>
    </x:row>
    <x:row r="1743" ht="18" customHeight="1">
      <x:c r="A1743" s="1407" t="str">
        <x:v>Contribution_Analysis</x:v>
      </x:c>
      <x:c r="B1743" s="1407" t="str">
        <x:v>D23</x:v>
      </x:c>
      <x:c r="C1743" s="1407" t="inlineStr">
        <x:is>
          <x:t xml:space="preserve">F:=IFERROR(IF(I_prop!D19="INVALID_INPUT","INVALID_INPUT",IF(ISNUMBER(I_prop!D19),IF($B$3&gt;0,I_prop!D19*PLSS_Local_Scope!$E$13*Parameters!$B$50/$B$3,"RLS_NO_ACTIVE_MASS"),"UNKNOWN_IMPACT")),"INVALID_INPUT")</x:t>
        </x:is>
      </x:c>
      <x:c r="D1743" s="1407">
        <x:f>IFERROR(IF(_xlfn.ISFORMULA('Contribution_Analysis'!D23),0,1),-1)</x:f>
        <x:v>0.0</x:v>
      </x:c>
    </x:row>
    <x:row r="1744" ht="18" customHeight="1">
      <x:c r="A1744" s="1407" t="str">
        <x:v>Contribution_Analysis</x:v>
      </x:c>
      <x:c r="B1744" s="1407" t="str">
        <x:v>E23</x:v>
      </x:c>
      <x:c r="C1744" s="1407" t="inlineStr">
        <x:is>
          <x:t xml:space="preserve">F:=IFERROR(IF(I_prop!E19="INVALID_INPUT","INVALID_INPUT",IF(ISNUMBER(I_prop!E19),IF($B$3&gt;0,I_prop!E19*PLSS_Local_Scope!$E$13*Parameters!$B$51/$B$3,"RLS_NO_ACTIVE_MASS"),"UNKNOWN_IMPACT")),"INVALID_INPUT")</x:t>
        </x:is>
      </x:c>
      <x:c r="D1744" s="1407">
        <x:f>IFERROR(IF(_xlfn.ISFORMULA('Contribution_Analysis'!E23),0,1),-1)</x:f>
        <x:v>0.0</x:v>
      </x:c>
    </x:row>
    <x:row r="1745" ht="18" customHeight="1">
      <x:c r="A1745" s="1407" t="str">
        <x:v>Contribution_Analysis</x:v>
      </x:c>
      <x:c r="B1745" s="1407" t="str">
        <x:v>F23</x:v>
      </x:c>
      <x:c r="C1745" s="1407" t="inlineStr">
        <x:is>
          <x:t xml:space="preserve">F:=IFERROR(IF(I_prop!F19="INVALID_INPUT","INVALID_INPUT",IF(ISNUMBER(I_prop!F19),IF($B$3&gt;0,I_prop!F19*PLSS_Local_Scope!$E$13*Parameters!$B$52/$B$3,"RLS_NO_ACTIVE_MASS"),"UNKNOWN_IMPACT")),"INVALID_INPUT")</x:t>
        </x:is>
      </x:c>
      <x:c r="D1745" s="1407">
        <x:f>IFERROR(IF(_xlfn.ISFORMULA('Contribution_Analysis'!F23),0,1),-1)</x:f>
        <x:v>0.0</x:v>
      </x:c>
    </x:row>
    <x:row r="1746" ht="18" customHeight="1">
      <x:c r="A1746" s="1407" t="str">
        <x:v>Contribution_Analysis</x:v>
      </x:c>
      <x:c r="B1746" s="1407" t="str">
        <x:v>G23</x:v>
      </x:c>
      <x:c r="C1746" s="1407" t="inlineStr">
        <x:is>
          <x:t xml:space="preserve">F:=IFERROR(IF(I_prop!G19="INVALID_INPUT","INVALID_INPUT",IF(ISNUMBER(I_prop!G19),IF($B$3&gt;0,I_prop!G19*PLSS_Local_Scope!$E$13*Parameters!$B$53/$B$3,"RLS_NO_ACTIVE_MASS"),"UNKNOWN_IMPACT")),"INVALID_INPUT")</x:t>
        </x:is>
      </x:c>
      <x:c r="D1746" s="1407">
        <x:f>IFERROR(IF(_xlfn.ISFORMULA('Contribution_Analysis'!G23),0,1),-1)</x:f>
        <x:v>0.0</x:v>
      </x:c>
    </x:row>
    <x:row r="1747" ht="18" customHeight="1">
      <x:c r="A1747" s="1407" t="str">
        <x:v>Contribution_Analysis</x:v>
      </x:c>
      <x:c r="B1747" s="1407" t="str">
        <x:v>H23</x:v>
      </x:c>
      <x:c r="C1747" s="1407" t="inlineStr">
        <x:is>
          <x:t xml:space="preserve">F:=IFERROR(IF(I_prop!H19="INVALID_INPUT","INVALID_INPUT",IF(ISNUMBER(I_prop!H19),IF($B$3&gt;0,I_prop!H19*PLSS_Local_Scope!$E$13*Parameters!$B$54/$B$3,"RLS_NO_ACTIVE_MASS"),"UNKNOWN_IMPACT")),"INVALID_INPUT")</x:t>
        </x:is>
      </x:c>
      <x:c r="D1747" s="1407">
        <x:f>IFERROR(IF(_xlfn.ISFORMULA('Contribution_Analysis'!H23),0,1),-1)</x:f>
        <x:v>0.0</x:v>
      </x:c>
    </x:row>
    <x:row r="1748" ht="18" customHeight="1">
      <x:c r="A1748" s="1407" t="str">
        <x:v>Contribution_Analysis</x:v>
      </x:c>
      <x:c r="B1748" s="1407" t="str">
        <x:v>I23</x:v>
      </x:c>
      <x:c r="C1748" s="1407" t="inlineStr">
        <x:is>
          <x:t xml:space="preserve">F:=IFERROR(IF(COUNTIF(B23:H23,"INVALID_INPUT")&gt;0,"INVALID_INPUT",IF(COUNT(B23:H23)=7,SUM(B23:H23),"UNKNOWN_IMPACT")),"INVALID_INPUT")</x:t>
        </x:is>
      </x:c>
      <x:c r="D1748" s="1407">
        <x:f>IFERROR(IF(_xlfn.ISFORMULA('Contribution_Analysis'!I23),0,1),-1)</x:f>
        <x:v>0.0</x:v>
      </x:c>
    </x:row>
    <x:row r="1749" ht="18" customHeight="1">
      <x:c r="A1749" s="1407" t="str">
        <x:v>Contribution_Analysis</x:v>
      </x:c>
      <x:c r="B1749" s="1407" t="str">
        <x:v>B24</x:v>
      </x:c>
      <x:c r="C1749" s="1407" t="inlineStr">
        <x:is>
          <x:t xml:space="preserve">F:=IFERROR(IF(I_prop!B20="INVALID_INPUT","INVALID_INPUT",IF(ISNUMBER(I_prop!B20),IF($B$3&gt;0,I_prop!B20*PLSS_Local_Scope!$E$14*Parameters!$B$48/$B$3,"RLS_NO_ACTIVE_MASS"),"UNKNOWN_IMPACT")),"INVALID_INPUT")</x:t>
        </x:is>
      </x:c>
      <x:c r="D1749" s="1407">
        <x:f>IFERROR(IF(_xlfn.ISFORMULA('Contribution_Analysis'!B24),0,1),-1)</x:f>
        <x:v>0.0</x:v>
      </x:c>
    </x:row>
    <x:row r="1750" ht="18" customHeight="1">
      <x:c r="A1750" s="1407" t="str">
        <x:v>Contribution_Analysis</x:v>
      </x:c>
      <x:c r="B1750" s="1407" t="str">
        <x:v>C24</x:v>
      </x:c>
      <x:c r="C1750" s="1407" t="inlineStr">
        <x:is>
          <x:t xml:space="preserve">F:=IFERROR(IF(I_prop!C20="INVALID_INPUT","INVALID_INPUT",IF(ISNUMBER(I_prop!C20),IF($B$3&gt;0,I_prop!C20*PLSS_Local_Scope!$E$14*Parameters!$B$49/$B$3,"RLS_NO_ACTIVE_MASS"),"UNKNOWN_IMPACT")),"INVALID_INPUT")</x:t>
        </x:is>
      </x:c>
      <x:c r="D1750" s="1407">
        <x:f>IFERROR(IF(_xlfn.ISFORMULA('Contribution_Analysis'!C24),0,1),-1)</x:f>
        <x:v>0.0</x:v>
      </x:c>
    </x:row>
    <x:row r="1751" ht="18" customHeight="1">
      <x:c r="A1751" s="1407" t="str">
        <x:v>Contribution_Analysis</x:v>
      </x:c>
      <x:c r="B1751" s="1407" t="str">
        <x:v>D24</x:v>
      </x:c>
      <x:c r="C1751" s="1407" t="inlineStr">
        <x:is>
          <x:t xml:space="preserve">F:=IFERROR(IF(I_prop!D20="INVALID_INPUT","INVALID_INPUT",IF(ISNUMBER(I_prop!D20),IF($B$3&gt;0,I_prop!D20*PLSS_Local_Scope!$E$14*Parameters!$B$50/$B$3,"RLS_NO_ACTIVE_MASS"),"UNKNOWN_IMPACT")),"INVALID_INPUT")</x:t>
        </x:is>
      </x:c>
      <x:c r="D1751" s="1407">
        <x:f>IFERROR(IF(_xlfn.ISFORMULA('Contribution_Analysis'!D24),0,1),-1)</x:f>
        <x:v>0.0</x:v>
      </x:c>
    </x:row>
    <x:row r="1752" ht="18" customHeight="1">
      <x:c r="A1752" s="1407" t="str">
        <x:v>Contribution_Analysis</x:v>
      </x:c>
      <x:c r="B1752" s="1407" t="str">
        <x:v>E24</x:v>
      </x:c>
      <x:c r="C1752" s="1407" t="inlineStr">
        <x:is>
          <x:t xml:space="preserve">F:=IFERROR(IF(I_prop!E20="INVALID_INPUT","INVALID_INPUT",IF(ISNUMBER(I_prop!E20),IF($B$3&gt;0,I_prop!E20*PLSS_Local_Scope!$E$14*Parameters!$B$51/$B$3,"RLS_NO_ACTIVE_MASS"),"UNKNOWN_IMPACT")),"INVALID_INPUT")</x:t>
        </x:is>
      </x:c>
      <x:c r="D1752" s="1407">
        <x:f>IFERROR(IF(_xlfn.ISFORMULA('Contribution_Analysis'!E24),0,1),-1)</x:f>
        <x:v>0.0</x:v>
      </x:c>
    </x:row>
    <x:row r="1753" ht="18" customHeight="1">
      <x:c r="A1753" s="1407" t="str">
        <x:v>Contribution_Analysis</x:v>
      </x:c>
      <x:c r="B1753" s="1407" t="str">
        <x:v>F24</x:v>
      </x:c>
      <x:c r="C1753" s="1407" t="inlineStr">
        <x:is>
          <x:t xml:space="preserve">F:=IFERROR(IF(I_prop!F20="INVALID_INPUT","INVALID_INPUT",IF(ISNUMBER(I_prop!F20),IF($B$3&gt;0,I_prop!F20*PLSS_Local_Scope!$E$14*Parameters!$B$52/$B$3,"RLS_NO_ACTIVE_MASS"),"UNKNOWN_IMPACT")),"INVALID_INPUT")</x:t>
        </x:is>
      </x:c>
      <x:c r="D1753" s="1407">
        <x:f>IFERROR(IF(_xlfn.ISFORMULA('Contribution_Analysis'!F24),0,1),-1)</x:f>
        <x:v>0.0</x:v>
      </x:c>
    </x:row>
    <x:row r="1754" ht="18" customHeight="1">
      <x:c r="A1754" s="1407" t="str">
        <x:v>Contribution_Analysis</x:v>
      </x:c>
      <x:c r="B1754" s="1407" t="str">
        <x:v>G24</x:v>
      </x:c>
      <x:c r="C1754" s="1407" t="inlineStr">
        <x:is>
          <x:t xml:space="preserve">F:=IFERROR(IF(I_prop!G20="INVALID_INPUT","INVALID_INPUT",IF(ISNUMBER(I_prop!G20),IF($B$3&gt;0,I_prop!G20*PLSS_Local_Scope!$E$14*Parameters!$B$53/$B$3,"RLS_NO_ACTIVE_MASS"),"UNKNOWN_IMPACT")),"INVALID_INPUT")</x:t>
        </x:is>
      </x:c>
      <x:c r="D1754" s="1407">
        <x:f>IFERROR(IF(_xlfn.ISFORMULA('Contribution_Analysis'!G24),0,1),-1)</x:f>
        <x:v>0.0</x:v>
      </x:c>
    </x:row>
    <x:row r="1755" ht="18" customHeight="1">
      <x:c r="A1755" s="1407" t="str">
        <x:v>Contribution_Analysis</x:v>
      </x:c>
      <x:c r="B1755" s="1407" t="str">
        <x:v>H24</x:v>
      </x:c>
      <x:c r="C1755" s="1407" t="inlineStr">
        <x:is>
          <x:t xml:space="preserve">F:=IFERROR(IF(I_prop!H20="INVALID_INPUT","INVALID_INPUT",IF(ISNUMBER(I_prop!H20),IF($B$3&gt;0,I_prop!H20*PLSS_Local_Scope!$E$14*Parameters!$B$54/$B$3,"RLS_NO_ACTIVE_MASS"),"UNKNOWN_IMPACT")),"INVALID_INPUT")</x:t>
        </x:is>
      </x:c>
      <x:c r="D1755" s="1407">
        <x:f>IFERROR(IF(_xlfn.ISFORMULA('Contribution_Analysis'!H24),0,1),-1)</x:f>
        <x:v>0.0</x:v>
      </x:c>
    </x:row>
    <x:row r="1756" ht="18" customHeight="1">
      <x:c r="A1756" s="1407" t="str">
        <x:v>Contribution_Analysis</x:v>
      </x:c>
      <x:c r="B1756" s="1407" t="str">
        <x:v>I24</x:v>
      </x:c>
      <x:c r="C1756" s="1407" t="inlineStr">
        <x:is>
          <x:t xml:space="preserve">F:=IFERROR(IF(COUNTIF(B24:H24,"INVALID_INPUT")&gt;0,"INVALID_INPUT",IF(COUNT(B24:H24)=7,SUM(B24:H24),"UNKNOWN_IMPACT")),"INVALID_INPUT")</x:t>
        </x:is>
      </x:c>
      <x:c r="D1756" s="1407">
        <x:f>IFERROR(IF(_xlfn.ISFORMULA('Contribution_Analysis'!I24),0,1),-1)</x:f>
        <x:v>0.0</x:v>
      </x:c>
    </x:row>
    <x:row r="1757" ht="18" customHeight="1">
      <x:c r="A1757" s="1407" t="str">
        <x:v>Contribution_Analysis</x:v>
      </x:c>
      <x:c r="B1757" s="1407" t="str">
        <x:v>B25</x:v>
      </x:c>
      <x:c r="C1757" s="1407" t="inlineStr">
        <x:is>
          <x:t xml:space="preserve">F:=IFERROR(IF(I_prop!B21="INVALID_INPUT","INVALID_INPUT",IF(ISNUMBER(I_prop!B21),IF($B$3&gt;0,I_prop!B21*PLSS_Local_Scope!$E$15*Parameters!$B$48/$B$3,"RLS_NO_ACTIVE_MASS"),"UNKNOWN_IMPACT")),"INVALID_INPUT")</x:t>
        </x:is>
      </x:c>
      <x:c r="D1757" s="1407">
        <x:f>IFERROR(IF(_xlfn.ISFORMULA('Contribution_Analysis'!B25),0,1),-1)</x:f>
        <x:v>0.0</x:v>
      </x:c>
    </x:row>
    <x:row r="1758" ht="18" customHeight="1">
      <x:c r="A1758" s="1407" t="str">
        <x:v>Contribution_Analysis</x:v>
      </x:c>
      <x:c r="B1758" s="1407" t="str">
        <x:v>C25</x:v>
      </x:c>
      <x:c r="C1758" s="1407" t="inlineStr">
        <x:is>
          <x:t xml:space="preserve">F:=IFERROR(IF(I_prop!C21="INVALID_INPUT","INVALID_INPUT",IF(ISNUMBER(I_prop!C21),IF($B$3&gt;0,I_prop!C21*PLSS_Local_Scope!$E$15*Parameters!$B$49/$B$3,"RLS_NO_ACTIVE_MASS"),"UNKNOWN_IMPACT")),"INVALID_INPUT")</x:t>
        </x:is>
      </x:c>
      <x:c r="D1758" s="1407">
        <x:f>IFERROR(IF(_xlfn.ISFORMULA('Contribution_Analysis'!C25),0,1),-1)</x:f>
        <x:v>0.0</x:v>
      </x:c>
    </x:row>
    <x:row r="1759" ht="18" customHeight="1">
      <x:c r="A1759" s="1407" t="str">
        <x:v>Contribution_Analysis</x:v>
      </x:c>
      <x:c r="B1759" s="1407" t="str">
        <x:v>D25</x:v>
      </x:c>
      <x:c r="C1759" s="1407" t="inlineStr">
        <x:is>
          <x:t xml:space="preserve">F:=IFERROR(IF(I_prop!D21="INVALID_INPUT","INVALID_INPUT",IF(ISNUMBER(I_prop!D21),IF($B$3&gt;0,I_prop!D21*PLSS_Local_Scope!$E$15*Parameters!$B$50/$B$3,"RLS_NO_ACTIVE_MASS"),"UNKNOWN_IMPACT")),"INVALID_INPUT")</x:t>
        </x:is>
      </x:c>
      <x:c r="D1759" s="1407">
        <x:f>IFERROR(IF(_xlfn.ISFORMULA('Contribution_Analysis'!D25),0,1),-1)</x:f>
        <x:v>0.0</x:v>
      </x:c>
    </x:row>
    <x:row r="1760" ht="18" customHeight="1">
      <x:c r="A1760" s="1407" t="str">
        <x:v>Contribution_Analysis</x:v>
      </x:c>
      <x:c r="B1760" s="1407" t="str">
        <x:v>E25</x:v>
      </x:c>
      <x:c r="C1760" s="1407" t="inlineStr">
        <x:is>
          <x:t xml:space="preserve">F:=IFERROR(IF(I_prop!E21="INVALID_INPUT","INVALID_INPUT",IF(ISNUMBER(I_prop!E21),IF($B$3&gt;0,I_prop!E21*PLSS_Local_Scope!$E$15*Parameters!$B$51/$B$3,"RLS_NO_ACTIVE_MASS"),"UNKNOWN_IMPACT")),"INVALID_INPUT")</x:t>
        </x:is>
      </x:c>
      <x:c r="D1760" s="1407">
        <x:f>IFERROR(IF(_xlfn.ISFORMULA('Contribution_Analysis'!E25),0,1),-1)</x:f>
        <x:v>0.0</x:v>
      </x:c>
    </x:row>
    <x:row r="1761" ht="18" customHeight="1">
      <x:c r="A1761" s="1407" t="str">
        <x:v>Contribution_Analysis</x:v>
      </x:c>
      <x:c r="B1761" s="1407" t="str">
        <x:v>F25</x:v>
      </x:c>
      <x:c r="C1761" s="1407" t="inlineStr">
        <x:is>
          <x:t xml:space="preserve">F:=IFERROR(IF(I_prop!F21="INVALID_INPUT","INVALID_INPUT",IF(ISNUMBER(I_prop!F21),IF($B$3&gt;0,I_prop!F21*PLSS_Local_Scope!$E$15*Parameters!$B$52/$B$3,"RLS_NO_ACTIVE_MASS"),"UNKNOWN_IMPACT")),"INVALID_INPUT")</x:t>
        </x:is>
      </x:c>
      <x:c r="D1761" s="1407">
        <x:f>IFERROR(IF(_xlfn.ISFORMULA('Contribution_Analysis'!F25),0,1),-1)</x:f>
        <x:v>0.0</x:v>
      </x:c>
    </x:row>
    <x:row r="1762" ht="18" customHeight="1">
      <x:c r="A1762" s="1407" t="str">
        <x:v>Contribution_Analysis</x:v>
      </x:c>
      <x:c r="B1762" s="1407" t="str">
        <x:v>G25</x:v>
      </x:c>
      <x:c r="C1762" s="1407" t="inlineStr">
        <x:is>
          <x:t xml:space="preserve">F:=IFERROR(IF(I_prop!G21="INVALID_INPUT","INVALID_INPUT",IF(ISNUMBER(I_prop!G21),IF($B$3&gt;0,I_prop!G21*PLSS_Local_Scope!$E$15*Parameters!$B$53/$B$3,"RLS_NO_ACTIVE_MASS"),"UNKNOWN_IMPACT")),"INVALID_INPUT")</x:t>
        </x:is>
      </x:c>
      <x:c r="D1762" s="1407">
        <x:f>IFERROR(IF(_xlfn.ISFORMULA('Contribution_Analysis'!G25),0,1),-1)</x:f>
        <x:v>0.0</x:v>
      </x:c>
    </x:row>
    <x:row r="1763" ht="18" customHeight="1">
      <x:c r="A1763" s="1407" t="str">
        <x:v>Contribution_Analysis</x:v>
      </x:c>
      <x:c r="B1763" s="1407" t="str">
        <x:v>H25</x:v>
      </x:c>
      <x:c r="C1763" s="1407" t="inlineStr">
        <x:is>
          <x:t xml:space="preserve">F:=IFERROR(IF(I_prop!H21="INVALID_INPUT","INVALID_INPUT",IF(ISNUMBER(I_prop!H21),IF($B$3&gt;0,I_prop!H21*PLSS_Local_Scope!$E$15*Parameters!$B$54/$B$3,"RLS_NO_ACTIVE_MASS"),"UNKNOWN_IMPACT")),"INVALID_INPUT")</x:t>
        </x:is>
      </x:c>
      <x:c r="D1763" s="1407">
        <x:f>IFERROR(IF(_xlfn.ISFORMULA('Contribution_Analysis'!H25),0,1),-1)</x:f>
        <x:v>0.0</x:v>
      </x:c>
    </x:row>
    <x:row r="1764" ht="18" customHeight="1">
      <x:c r="A1764" s="1407" t="str">
        <x:v>Contribution_Analysis</x:v>
      </x:c>
      <x:c r="B1764" s="1407" t="str">
        <x:v>I25</x:v>
      </x:c>
      <x:c r="C1764" s="1407" t="inlineStr">
        <x:is>
          <x:t xml:space="preserve">F:=IFERROR(IF(COUNTIF(B25:H25,"INVALID_INPUT")&gt;0,"INVALID_INPUT",IF(COUNT(B25:H25)=7,SUM(B25:H25),"UNKNOWN_IMPACT")),"INVALID_INPUT")</x:t>
        </x:is>
      </x:c>
      <x:c r="D1764" s="1407">
        <x:f>IFERROR(IF(_xlfn.ISFORMULA('Contribution_Analysis'!I25),0,1),-1)</x:f>
        <x:v>0.0</x:v>
      </x:c>
    </x:row>
    <x:row r="1765" ht="18" customHeight="1">
      <x:c r="A1765" s="1407" t="str">
        <x:v>Contribution_Analysis</x:v>
      </x:c>
      <x:c r="B1765" s="1407" t="str">
        <x:v>B26</x:v>
      </x:c>
      <x:c r="C1765" s="1407" t="inlineStr">
        <x:is>
          <x:t xml:space="preserve">F:=IFERROR(IF(I_prop!B22="INVALID_INPUT","INVALID_INPUT",IF(ISNUMBER(I_prop!B22),IF($B$3&gt;0,I_prop!B22*PLSS_Local_Scope!$E$16*Parameters!$B$48/$B$3,"RLS_NO_ACTIVE_MASS"),"UNKNOWN_IMPACT")),"INVALID_INPUT")</x:t>
        </x:is>
      </x:c>
      <x:c r="D1765" s="1407">
        <x:f>IFERROR(IF(_xlfn.ISFORMULA('Contribution_Analysis'!B26),0,1),-1)</x:f>
        <x:v>0.0</x:v>
      </x:c>
    </x:row>
    <x:row r="1766" ht="18" customHeight="1">
      <x:c r="A1766" s="1407" t="str">
        <x:v>Contribution_Analysis</x:v>
      </x:c>
      <x:c r="B1766" s="1407" t="str">
        <x:v>C26</x:v>
      </x:c>
      <x:c r="C1766" s="1407" t="inlineStr">
        <x:is>
          <x:t xml:space="preserve">F:=IFERROR(IF(I_prop!C22="INVALID_INPUT","INVALID_INPUT",IF(ISNUMBER(I_prop!C22),IF($B$3&gt;0,I_prop!C22*PLSS_Local_Scope!$E$16*Parameters!$B$49/$B$3,"RLS_NO_ACTIVE_MASS"),"UNKNOWN_IMPACT")),"INVALID_INPUT")</x:t>
        </x:is>
      </x:c>
      <x:c r="D1766" s="1407">
        <x:f>IFERROR(IF(_xlfn.ISFORMULA('Contribution_Analysis'!C26),0,1),-1)</x:f>
        <x:v>0.0</x:v>
      </x:c>
    </x:row>
    <x:row r="1767" ht="18" customHeight="1">
      <x:c r="A1767" s="1407" t="str">
        <x:v>Contribution_Analysis</x:v>
      </x:c>
      <x:c r="B1767" s="1407" t="str">
        <x:v>D26</x:v>
      </x:c>
      <x:c r="C1767" s="1407" t="inlineStr">
        <x:is>
          <x:t xml:space="preserve">F:=IFERROR(IF(I_prop!D22="INVALID_INPUT","INVALID_INPUT",IF(ISNUMBER(I_prop!D22),IF($B$3&gt;0,I_prop!D22*PLSS_Local_Scope!$E$16*Parameters!$B$50/$B$3,"RLS_NO_ACTIVE_MASS"),"UNKNOWN_IMPACT")),"INVALID_INPUT")</x:t>
        </x:is>
      </x:c>
      <x:c r="D1767" s="1407">
        <x:f>IFERROR(IF(_xlfn.ISFORMULA('Contribution_Analysis'!D26),0,1),-1)</x:f>
        <x:v>0.0</x:v>
      </x:c>
    </x:row>
    <x:row r="1768" ht="18" customHeight="1">
      <x:c r="A1768" s="1407" t="str">
        <x:v>Contribution_Analysis</x:v>
      </x:c>
      <x:c r="B1768" s="1407" t="str">
        <x:v>E26</x:v>
      </x:c>
      <x:c r="C1768" s="1407" t="inlineStr">
        <x:is>
          <x:t xml:space="preserve">F:=IFERROR(IF(I_prop!E22="INVALID_INPUT","INVALID_INPUT",IF(ISNUMBER(I_prop!E22),IF($B$3&gt;0,I_prop!E22*PLSS_Local_Scope!$E$16*Parameters!$B$51/$B$3,"RLS_NO_ACTIVE_MASS"),"UNKNOWN_IMPACT")),"INVALID_INPUT")</x:t>
        </x:is>
      </x:c>
      <x:c r="D1768" s="1407">
        <x:f>IFERROR(IF(_xlfn.ISFORMULA('Contribution_Analysis'!E26),0,1),-1)</x:f>
        <x:v>0.0</x:v>
      </x:c>
    </x:row>
    <x:row r="1769" ht="18" customHeight="1">
      <x:c r="A1769" s="1407" t="str">
        <x:v>Contribution_Analysis</x:v>
      </x:c>
      <x:c r="B1769" s="1407" t="str">
        <x:v>F26</x:v>
      </x:c>
      <x:c r="C1769" s="1407" t="inlineStr">
        <x:is>
          <x:t xml:space="preserve">F:=IFERROR(IF(I_prop!F22="INVALID_INPUT","INVALID_INPUT",IF(ISNUMBER(I_prop!F22),IF($B$3&gt;0,I_prop!F22*PLSS_Local_Scope!$E$16*Parameters!$B$52/$B$3,"RLS_NO_ACTIVE_MASS"),"UNKNOWN_IMPACT")),"INVALID_INPUT")</x:t>
        </x:is>
      </x:c>
      <x:c r="D1769" s="1407">
        <x:f>IFERROR(IF(_xlfn.ISFORMULA('Contribution_Analysis'!F26),0,1),-1)</x:f>
        <x:v>0.0</x:v>
      </x:c>
    </x:row>
    <x:row r="1770" ht="18" customHeight="1">
      <x:c r="A1770" s="1407" t="str">
        <x:v>Contribution_Analysis</x:v>
      </x:c>
      <x:c r="B1770" s="1407" t="str">
        <x:v>G26</x:v>
      </x:c>
      <x:c r="C1770" s="1407" t="inlineStr">
        <x:is>
          <x:t xml:space="preserve">F:=IFERROR(IF(I_prop!G22="INVALID_INPUT","INVALID_INPUT",IF(ISNUMBER(I_prop!G22),IF($B$3&gt;0,I_prop!G22*PLSS_Local_Scope!$E$16*Parameters!$B$53/$B$3,"RLS_NO_ACTIVE_MASS"),"UNKNOWN_IMPACT")),"INVALID_INPUT")</x:t>
        </x:is>
      </x:c>
      <x:c r="D1770" s="1407">
        <x:f>IFERROR(IF(_xlfn.ISFORMULA('Contribution_Analysis'!G26),0,1),-1)</x:f>
        <x:v>0.0</x:v>
      </x:c>
    </x:row>
    <x:row r="1771" ht="18" customHeight="1">
      <x:c r="A1771" s="1407" t="str">
        <x:v>Contribution_Analysis</x:v>
      </x:c>
      <x:c r="B1771" s="1407" t="str">
        <x:v>H26</x:v>
      </x:c>
      <x:c r="C1771" s="1407" t="inlineStr">
        <x:is>
          <x:t xml:space="preserve">F:=IFERROR(IF(I_prop!H22="INVALID_INPUT","INVALID_INPUT",IF(ISNUMBER(I_prop!H22),IF($B$3&gt;0,I_prop!H22*PLSS_Local_Scope!$E$16*Parameters!$B$54/$B$3,"RLS_NO_ACTIVE_MASS"),"UNKNOWN_IMPACT")),"INVALID_INPUT")</x:t>
        </x:is>
      </x:c>
      <x:c r="D1771" s="1407">
        <x:f>IFERROR(IF(_xlfn.ISFORMULA('Contribution_Analysis'!H26),0,1),-1)</x:f>
        <x:v>0.0</x:v>
      </x:c>
    </x:row>
    <x:row r="1772" ht="18" customHeight="1">
      <x:c r="A1772" s="1407" t="str">
        <x:v>Contribution_Analysis</x:v>
      </x:c>
      <x:c r="B1772" s="1407" t="str">
        <x:v>I26</x:v>
      </x:c>
      <x:c r="C1772" s="1407" t="inlineStr">
        <x:is>
          <x:t xml:space="preserve">F:=IFERROR(IF(COUNTIF(B26:H26,"INVALID_INPUT")&gt;0,"INVALID_INPUT",IF(COUNT(B26:H26)=7,SUM(B26:H26),"UNKNOWN_IMPACT")),"INVALID_INPUT")</x:t>
        </x:is>
      </x:c>
      <x:c r="D1772" s="1407">
        <x:f>IFERROR(IF(_xlfn.ISFORMULA('Contribution_Analysis'!I26),0,1),-1)</x:f>
        <x:v>0.0</x:v>
      </x:c>
    </x:row>
    <x:row r="1773" ht="18" customHeight="1">
      <x:c r="A1773" s="1407" t="str">
        <x:v>Contribution_Analysis</x:v>
      </x:c>
      <x:c r="B1773" s="1407" t="str">
        <x:v>B27</x:v>
      </x:c>
      <x:c r="C1773" s="1407" t="inlineStr">
        <x:is>
          <x:t xml:space="preserve">F:=IFERROR(IF(I_prop!B23="INVALID_INPUT","INVALID_INPUT",IF(ISNUMBER(I_prop!B23),IF($B$3&gt;0,I_prop!B23*PLSS_Local_Scope!$E$17*Parameters!$B$48/$B$3,"RLS_NO_ACTIVE_MASS"),"UNKNOWN_IMPACT")),"INVALID_INPUT")</x:t>
        </x:is>
      </x:c>
      <x:c r="D1773" s="1407">
        <x:f>IFERROR(IF(_xlfn.ISFORMULA('Contribution_Analysis'!B27),0,1),-1)</x:f>
        <x:v>0.0</x:v>
      </x:c>
    </x:row>
    <x:row r="1774" ht="18" customHeight="1">
      <x:c r="A1774" s="1407" t="str">
        <x:v>Contribution_Analysis</x:v>
      </x:c>
      <x:c r="B1774" s="1407" t="str">
        <x:v>C27</x:v>
      </x:c>
      <x:c r="C1774" s="1407" t="inlineStr">
        <x:is>
          <x:t xml:space="preserve">F:=IFERROR(IF(I_prop!C23="INVALID_INPUT","INVALID_INPUT",IF(ISNUMBER(I_prop!C23),IF($B$3&gt;0,I_prop!C23*PLSS_Local_Scope!$E$17*Parameters!$B$49/$B$3,"RLS_NO_ACTIVE_MASS"),"UNKNOWN_IMPACT")),"INVALID_INPUT")</x:t>
        </x:is>
      </x:c>
      <x:c r="D1774" s="1407">
        <x:f>IFERROR(IF(_xlfn.ISFORMULA('Contribution_Analysis'!C27),0,1),-1)</x:f>
        <x:v>0.0</x:v>
      </x:c>
    </x:row>
    <x:row r="1775" ht="18" customHeight="1">
      <x:c r="A1775" s="1407" t="str">
        <x:v>Contribution_Analysis</x:v>
      </x:c>
      <x:c r="B1775" s="1407" t="str">
        <x:v>D27</x:v>
      </x:c>
      <x:c r="C1775" s="1407" t="inlineStr">
        <x:is>
          <x:t xml:space="preserve">F:=IFERROR(IF(I_prop!D23="INVALID_INPUT","INVALID_INPUT",IF(ISNUMBER(I_prop!D23),IF($B$3&gt;0,I_prop!D23*PLSS_Local_Scope!$E$17*Parameters!$B$50/$B$3,"RLS_NO_ACTIVE_MASS"),"UNKNOWN_IMPACT")),"INVALID_INPUT")</x:t>
        </x:is>
      </x:c>
      <x:c r="D1775" s="1407">
        <x:f>IFERROR(IF(_xlfn.ISFORMULA('Contribution_Analysis'!D27),0,1),-1)</x:f>
        <x:v>0.0</x:v>
      </x:c>
    </x:row>
    <x:row r="1776" ht="18" customHeight="1">
      <x:c r="A1776" s="1407" t="str">
        <x:v>Contribution_Analysis</x:v>
      </x:c>
      <x:c r="B1776" s="1407" t="str">
        <x:v>E27</x:v>
      </x:c>
      <x:c r="C1776" s="1407" t="inlineStr">
        <x:is>
          <x:t xml:space="preserve">F:=IFERROR(IF(I_prop!E23="INVALID_INPUT","INVALID_INPUT",IF(ISNUMBER(I_prop!E23),IF($B$3&gt;0,I_prop!E23*PLSS_Local_Scope!$E$17*Parameters!$B$51/$B$3,"RLS_NO_ACTIVE_MASS"),"UNKNOWN_IMPACT")),"INVALID_INPUT")</x:t>
        </x:is>
      </x:c>
      <x:c r="D1776" s="1407">
        <x:f>IFERROR(IF(_xlfn.ISFORMULA('Contribution_Analysis'!E27),0,1),-1)</x:f>
        <x:v>0.0</x:v>
      </x:c>
    </x:row>
    <x:row r="1777" ht="18" customHeight="1">
      <x:c r="A1777" s="1407" t="str">
        <x:v>Contribution_Analysis</x:v>
      </x:c>
      <x:c r="B1777" s="1407" t="str">
        <x:v>F27</x:v>
      </x:c>
      <x:c r="C1777" s="1407" t="inlineStr">
        <x:is>
          <x:t xml:space="preserve">F:=IFERROR(IF(I_prop!F23="INVALID_INPUT","INVALID_INPUT",IF(ISNUMBER(I_prop!F23),IF($B$3&gt;0,I_prop!F23*PLSS_Local_Scope!$E$17*Parameters!$B$52/$B$3,"RLS_NO_ACTIVE_MASS"),"UNKNOWN_IMPACT")),"INVALID_INPUT")</x:t>
        </x:is>
      </x:c>
      <x:c r="D1777" s="1407">
        <x:f>IFERROR(IF(_xlfn.ISFORMULA('Contribution_Analysis'!F27),0,1),-1)</x:f>
        <x:v>0.0</x:v>
      </x:c>
    </x:row>
    <x:row r="1778" ht="18" customHeight="1">
      <x:c r="A1778" s="1407" t="str">
        <x:v>Contribution_Analysis</x:v>
      </x:c>
      <x:c r="B1778" s="1407" t="str">
        <x:v>G27</x:v>
      </x:c>
      <x:c r="C1778" s="1407" t="inlineStr">
        <x:is>
          <x:t xml:space="preserve">F:=IFERROR(IF(I_prop!G23="INVALID_INPUT","INVALID_INPUT",IF(ISNUMBER(I_prop!G23),IF($B$3&gt;0,I_prop!G23*PLSS_Local_Scope!$E$17*Parameters!$B$53/$B$3,"RLS_NO_ACTIVE_MASS"),"UNKNOWN_IMPACT")),"INVALID_INPUT")</x:t>
        </x:is>
      </x:c>
      <x:c r="D1778" s="1407">
        <x:f>IFERROR(IF(_xlfn.ISFORMULA('Contribution_Analysis'!G27),0,1),-1)</x:f>
        <x:v>0.0</x:v>
      </x:c>
    </x:row>
    <x:row r="1779" ht="18" customHeight="1">
      <x:c r="A1779" s="1407" t="str">
        <x:v>Contribution_Analysis</x:v>
      </x:c>
      <x:c r="B1779" s="1407" t="str">
        <x:v>H27</x:v>
      </x:c>
      <x:c r="C1779" s="1407" t="inlineStr">
        <x:is>
          <x:t xml:space="preserve">F:=IFERROR(IF(I_prop!H23="INVALID_INPUT","INVALID_INPUT",IF(ISNUMBER(I_prop!H23),IF($B$3&gt;0,I_prop!H23*PLSS_Local_Scope!$E$17*Parameters!$B$54/$B$3,"RLS_NO_ACTIVE_MASS"),"UNKNOWN_IMPACT")),"INVALID_INPUT")</x:t>
        </x:is>
      </x:c>
      <x:c r="D1779" s="1407">
        <x:f>IFERROR(IF(_xlfn.ISFORMULA('Contribution_Analysis'!H27),0,1),-1)</x:f>
        <x:v>0.0</x:v>
      </x:c>
    </x:row>
    <x:row r="1780" ht="18" customHeight="1">
      <x:c r="A1780" s="1407" t="str">
        <x:v>Contribution_Analysis</x:v>
      </x:c>
      <x:c r="B1780" s="1407" t="str">
        <x:v>I27</x:v>
      </x:c>
      <x:c r="C1780" s="1407" t="inlineStr">
        <x:is>
          <x:t xml:space="preserve">F:=IFERROR(IF(COUNTIF(B27:H27,"INVALID_INPUT")&gt;0,"INVALID_INPUT",IF(COUNT(B27:H27)=7,SUM(B27:H27),"UNKNOWN_IMPACT")),"INVALID_INPUT")</x:t>
        </x:is>
      </x:c>
      <x:c r="D1780" s="1407">
        <x:f>IFERROR(IF(_xlfn.ISFORMULA('Contribution_Analysis'!I27),0,1),-1)</x:f>
        <x:v>0.0</x:v>
      </x:c>
    </x:row>
    <x:row r="1781" ht="18" customHeight="1">
      <x:c r="A1781" s="1407" t="str">
        <x:v>Contribution_Analysis</x:v>
      </x:c>
      <x:c r="B1781" s="1407" t="str">
        <x:v>B28</x:v>
      </x:c>
      <x:c r="C1781" s="1407" t="inlineStr">
        <x:is>
          <x:t xml:space="preserve">F:=IFERROR(IF(I_prop!B24="INVALID_INPUT","INVALID_INPUT",IF(ISNUMBER(I_prop!B24),IF($B$3&gt;0,I_prop!B24*PLSS_Local_Scope!$E$18*Parameters!$B$48/$B$3,"RLS_NO_ACTIVE_MASS"),"UNKNOWN_IMPACT")),"INVALID_INPUT")</x:t>
        </x:is>
      </x:c>
      <x:c r="D1781" s="1407">
        <x:f>IFERROR(IF(_xlfn.ISFORMULA('Contribution_Analysis'!B28),0,1),-1)</x:f>
        <x:v>0.0</x:v>
      </x:c>
    </x:row>
    <x:row r="1782" ht="18" customHeight="1">
      <x:c r="A1782" s="1407" t="str">
        <x:v>Contribution_Analysis</x:v>
      </x:c>
      <x:c r="B1782" s="1407" t="str">
        <x:v>C28</x:v>
      </x:c>
      <x:c r="C1782" s="1407" t="inlineStr">
        <x:is>
          <x:t xml:space="preserve">F:=IFERROR(IF(I_prop!C24="INVALID_INPUT","INVALID_INPUT",IF(ISNUMBER(I_prop!C24),IF($B$3&gt;0,I_prop!C24*PLSS_Local_Scope!$E$18*Parameters!$B$49/$B$3,"RLS_NO_ACTIVE_MASS"),"UNKNOWN_IMPACT")),"INVALID_INPUT")</x:t>
        </x:is>
      </x:c>
      <x:c r="D1782" s="1407">
        <x:f>IFERROR(IF(_xlfn.ISFORMULA('Contribution_Analysis'!C28),0,1),-1)</x:f>
        <x:v>0.0</x:v>
      </x:c>
    </x:row>
    <x:row r="1783" ht="18" customHeight="1">
      <x:c r="A1783" s="1407" t="str">
        <x:v>Contribution_Analysis</x:v>
      </x:c>
      <x:c r="B1783" s="1407" t="str">
        <x:v>D28</x:v>
      </x:c>
      <x:c r="C1783" s="1407" t="inlineStr">
        <x:is>
          <x:t xml:space="preserve">F:=IFERROR(IF(I_prop!D24="INVALID_INPUT","INVALID_INPUT",IF(ISNUMBER(I_prop!D24),IF($B$3&gt;0,I_prop!D24*PLSS_Local_Scope!$E$18*Parameters!$B$50/$B$3,"RLS_NO_ACTIVE_MASS"),"UNKNOWN_IMPACT")),"INVALID_INPUT")</x:t>
        </x:is>
      </x:c>
      <x:c r="D1783" s="1407">
        <x:f>IFERROR(IF(_xlfn.ISFORMULA('Contribution_Analysis'!D28),0,1),-1)</x:f>
        <x:v>0.0</x:v>
      </x:c>
    </x:row>
    <x:row r="1784" ht="18" customHeight="1">
      <x:c r="A1784" s="1407" t="str">
        <x:v>Contribution_Analysis</x:v>
      </x:c>
      <x:c r="B1784" s="1407" t="str">
        <x:v>E28</x:v>
      </x:c>
      <x:c r="C1784" s="1407" t="inlineStr">
        <x:is>
          <x:t xml:space="preserve">F:=IFERROR(IF(I_prop!E24="INVALID_INPUT","INVALID_INPUT",IF(ISNUMBER(I_prop!E24),IF($B$3&gt;0,I_prop!E24*PLSS_Local_Scope!$E$18*Parameters!$B$51/$B$3,"RLS_NO_ACTIVE_MASS"),"UNKNOWN_IMPACT")),"INVALID_INPUT")</x:t>
        </x:is>
      </x:c>
      <x:c r="D1784" s="1407">
        <x:f>IFERROR(IF(_xlfn.ISFORMULA('Contribution_Analysis'!E28),0,1),-1)</x:f>
        <x:v>0.0</x:v>
      </x:c>
    </x:row>
    <x:row r="1785" ht="18" customHeight="1">
      <x:c r="A1785" s="1407" t="str">
        <x:v>Contribution_Analysis</x:v>
      </x:c>
      <x:c r="B1785" s="1407" t="str">
        <x:v>F28</x:v>
      </x:c>
      <x:c r="C1785" s="1407" t="inlineStr">
        <x:is>
          <x:t xml:space="preserve">F:=IFERROR(IF(I_prop!F24="INVALID_INPUT","INVALID_INPUT",IF(ISNUMBER(I_prop!F24),IF($B$3&gt;0,I_prop!F24*PLSS_Local_Scope!$E$18*Parameters!$B$52/$B$3,"RLS_NO_ACTIVE_MASS"),"UNKNOWN_IMPACT")),"INVALID_INPUT")</x:t>
        </x:is>
      </x:c>
      <x:c r="D1785" s="1407">
        <x:f>IFERROR(IF(_xlfn.ISFORMULA('Contribution_Analysis'!F28),0,1),-1)</x:f>
        <x:v>0.0</x:v>
      </x:c>
    </x:row>
    <x:row r="1786" ht="18" customHeight="1">
      <x:c r="A1786" s="1407" t="str">
        <x:v>Contribution_Analysis</x:v>
      </x:c>
      <x:c r="B1786" s="1407" t="str">
        <x:v>G28</x:v>
      </x:c>
      <x:c r="C1786" s="1407" t="inlineStr">
        <x:is>
          <x:t xml:space="preserve">F:=IFERROR(IF(I_prop!G24="INVALID_INPUT","INVALID_INPUT",IF(ISNUMBER(I_prop!G24),IF($B$3&gt;0,I_prop!G24*PLSS_Local_Scope!$E$18*Parameters!$B$53/$B$3,"RLS_NO_ACTIVE_MASS"),"UNKNOWN_IMPACT")),"INVALID_INPUT")</x:t>
        </x:is>
      </x:c>
      <x:c r="D1786" s="1407">
        <x:f>IFERROR(IF(_xlfn.ISFORMULA('Contribution_Analysis'!G28),0,1),-1)</x:f>
        <x:v>0.0</x:v>
      </x:c>
    </x:row>
    <x:row r="1787" ht="18" customHeight="1">
      <x:c r="A1787" s="1407" t="str">
        <x:v>Contribution_Analysis</x:v>
      </x:c>
      <x:c r="B1787" s="1407" t="str">
        <x:v>H28</x:v>
      </x:c>
      <x:c r="C1787" s="1407" t="inlineStr">
        <x:is>
          <x:t xml:space="preserve">F:=IFERROR(IF(I_prop!H24="INVALID_INPUT","INVALID_INPUT",IF(ISNUMBER(I_prop!H24),IF($B$3&gt;0,I_prop!H24*PLSS_Local_Scope!$E$18*Parameters!$B$54/$B$3,"RLS_NO_ACTIVE_MASS"),"UNKNOWN_IMPACT")),"INVALID_INPUT")</x:t>
        </x:is>
      </x:c>
      <x:c r="D1787" s="1407">
        <x:f>IFERROR(IF(_xlfn.ISFORMULA('Contribution_Analysis'!H28),0,1),-1)</x:f>
        <x:v>0.0</x:v>
      </x:c>
    </x:row>
    <x:row r="1788" ht="18" customHeight="1">
      <x:c r="A1788" s="1407" t="str">
        <x:v>Contribution_Analysis</x:v>
      </x:c>
      <x:c r="B1788" s="1407" t="str">
        <x:v>I28</x:v>
      </x:c>
      <x:c r="C1788" s="1407" t="inlineStr">
        <x:is>
          <x:t xml:space="preserve">F:=IFERROR(IF(COUNTIF(B28:H28,"INVALID_INPUT")&gt;0,"INVALID_INPUT",IF(COUNT(B28:H28)=7,SUM(B28:H28),"UNKNOWN_IMPACT")),"INVALID_INPUT")</x:t>
        </x:is>
      </x:c>
      <x:c r="D1788" s="1407">
        <x:f>IFERROR(IF(_xlfn.ISFORMULA('Contribution_Analysis'!I28),0,1),-1)</x:f>
        <x:v>0.0</x:v>
      </x:c>
    </x:row>
    <x:row r="1789" ht="18" customHeight="1">
      <x:c r="A1789" s="1407" t="str">
        <x:v>Contribution_Analysis</x:v>
      </x:c>
      <x:c r="B1789" s="1407" t="str">
        <x:v>B29</x:v>
      </x:c>
      <x:c r="C1789" s="1407" t="inlineStr">
        <x:is>
          <x:t xml:space="preserve">F:=IFERROR(IF(COUNTIF(B22:B28,"INVALID_INPUT")&gt;0,"INVALID_INPUT",IF(COUNT(B22:B28)=7,SUM(B22:B28),"UNKNOWN_IMPACT")),"INVALID_INPUT")</x:t>
        </x:is>
      </x:c>
      <x:c r="D1789" s="1407">
        <x:f>IFERROR(IF(_xlfn.ISFORMULA('Contribution_Analysis'!B29),0,1),-1)</x:f>
        <x:v>0.0</x:v>
      </x:c>
    </x:row>
    <x:row r="1790" ht="18" customHeight="1">
      <x:c r="A1790" s="1407" t="str">
        <x:v>Contribution_Analysis</x:v>
      </x:c>
      <x:c r="B1790" s="1407" t="str">
        <x:v>C29</x:v>
      </x:c>
      <x:c r="C1790" s="1407" t="inlineStr">
        <x:is>
          <x:t xml:space="preserve">F:=IFERROR(IF(COUNTIF(C22:C28,"INVALID_INPUT")&gt;0,"INVALID_INPUT",IF(COUNT(C22:C28)=7,SUM(C22:C28),"UNKNOWN_IMPACT")),"INVALID_INPUT")</x:t>
        </x:is>
      </x:c>
      <x:c r="D1790" s="1407">
        <x:f>IFERROR(IF(_xlfn.ISFORMULA('Contribution_Analysis'!C29),0,1),-1)</x:f>
        <x:v>0.0</x:v>
      </x:c>
    </x:row>
    <x:row r="1791" ht="18" customHeight="1">
      <x:c r="A1791" s="1407" t="str">
        <x:v>Contribution_Analysis</x:v>
      </x:c>
      <x:c r="B1791" s="1407" t="str">
        <x:v>D29</x:v>
      </x:c>
      <x:c r="C1791" s="1407" t="inlineStr">
        <x:is>
          <x:t xml:space="preserve">F:=IFERROR(IF(COUNTIF(D22:D28,"INVALID_INPUT")&gt;0,"INVALID_INPUT",IF(COUNT(D22:D28)=7,SUM(D22:D28),"UNKNOWN_IMPACT")),"INVALID_INPUT")</x:t>
        </x:is>
      </x:c>
      <x:c r="D1791" s="1407">
        <x:f>IFERROR(IF(_xlfn.ISFORMULA('Contribution_Analysis'!D29),0,1),-1)</x:f>
        <x:v>0.0</x:v>
      </x:c>
    </x:row>
    <x:row r="1792" ht="18" customHeight="1">
      <x:c r="A1792" s="1407" t="str">
        <x:v>Contribution_Analysis</x:v>
      </x:c>
      <x:c r="B1792" s="1407" t="str">
        <x:v>E29</x:v>
      </x:c>
      <x:c r="C1792" s="1407" t="inlineStr">
        <x:is>
          <x:t xml:space="preserve">F:=IFERROR(IF(COUNTIF(E22:E28,"INVALID_INPUT")&gt;0,"INVALID_INPUT",IF(COUNT(E22:E28)=7,SUM(E22:E28),"UNKNOWN_IMPACT")),"INVALID_INPUT")</x:t>
        </x:is>
      </x:c>
      <x:c r="D1792" s="1407">
        <x:f>IFERROR(IF(_xlfn.ISFORMULA('Contribution_Analysis'!E29),0,1),-1)</x:f>
        <x:v>0.0</x:v>
      </x:c>
    </x:row>
    <x:row r="1793" ht="18" customHeight="1">
      <x:c r="A1793" s="1407" t="str">
        <x:v>Contribution_Analysis</x:v>
      </x:c>
      <x:c r="B1793" s="1407" t="str">
        <x:v>F29</x:v>
      </x:c>
      <x:c r="C1793" s="1407" t="inlineStr">
        <x:is>
          <x:t xml:space="preserve">F:=IFERROR(IF(COUNTIF(F22:F28,"INVALID_INPUT")&gt;0,"INVALID_INPUT",IF(COUNT(F22:F28)=7,SUM(F22:F28),"UNKNOWN_IMPACT")),"INVALID_INPUT")</x:t>
        </x:is>
      </x:c>
      <x:c r="D1793" s="1407">
        <x:f>IFERROR(IF(_xlfn.ISFORMULA('Contribution_Analysis'!F29),0,1),-1)</x:f>
        <x:v>0.0</x:v>
      </x:c>
    </x:row>
    <x:row r="1794" ht="18" customHeight="1">
      <x:c r="A1794" s="1407" t="str">
        <x:v>Contribution_Analysis</x:v>
      </x:c>
      <x:c r="B1794" s="1407" t="str">
        <x:v>G29</x:v>
      </x:c>
      <x:c r="C1794" s="1407" t="inlineStr">
        <x:is>
          <x:t xml:space="preserve">F:=IFERROR(IF(COUNTIF(G22:G28,"INVALID_INPUT")&gt;0,"INVALID_INPUT",IF(COUNT(G22:G28)=7,SUM(G22:G28),"UNKNOWN_IMPACT")),"INVALID_INPUT")</x:t>
        </x:is>
      </x:c>
      <x:c r="D1794" s="1407">
        <x:f>IFERROR(IF(_xlfn.ISFORMULA('Contribution_Analysis'!G29),0,1),-1)</x:f>
        <x:v>0.0</x:v>
      </x:c>
    </x:row>
    <x:row r="1795" ht="18" customHeight="1">
      <x:c r="A1795" s="1407" t="str">
        <x:v>Contribution_Analysis</x:v>
      </x:c>
      <x:c r="B1795" s="1407" t="str">
        <x:v>H29</x:v>
      </x:c>
      <x:c r="C1795" s="1407" t="inlineStr">
        <x:is>
          <x:t xml:space="preserve">F:=IFERROR(IF(COUNTIF(H22:H28,"INVALID_INPUT")&gt;0,"INVALID_INPUT",IF(COUNT(H22:H28)=7,SUM(H22:H28),"UNKNOWN_IMPACT")),"INVALID_INPUT")</x:t>
        </x:is>
      </x:c>
      <x:c r="D1795" s="1407">
        <x:f>IFERROR(IF(_xlfn.ISFORMULA('Contribution_Analysis'!H29),0,1),-1)</x:f>
        <x:v>0.0</x:v>
      </x:c>
    </x:row>
    <x:row r="1796" ht="18" customHeight="1">
      <x:c r="A1796" s="1407" t="str">
        <x:v>Contribution_Analysis</x:v>
      </x:c>
      <x:c r="B1796" s="1407" t="str">
        <x:v>I29</x:v>
      </x:c>
      <x:c r="C1796" s="1407" t="inlineStr">
        <x:is>
          <x:t xml:space="preserve">F:=IFERROR(IF(COUNTIF(B29:H29,"INVALID_INPUT")&gt;0,"INVALID_INPUT",IF(COUNT(B29:H29)=7,SUM(B29:H29),"UNKNOWN_IMPACT")),"INVALID_INPUT")</x:t>
        </x:is>
      </x:c>
      <x:c r="D1796" s="1407">
        <x:f>IFERROR(IF(_xlfn.ISFORMULA('Contribution_Analysis'!I29),0,1),-1)</x:f>
        <x:v>0.0</x:v>
      </x:c>
    </x:row>
    <x:row r="1797" ht="18" customHeight="1">
      <x:c r="A1797" s="1407" t="str">
        <x:v>Contribution_Analysis</x:v>
      </x:c>
      <x:c r="B1797" s="1407" t="str">
        <x:v>B33</x:v>
      </x:c>
      <x:c r="C1797" s="1407" t="inlineStr">
        <x:is>
          <x:t xml:space="preserve">F:=IFERROR(IF(B4="INVALID_INPUT","INVALID_INPUT",IF(ISNUMBER(B4),B4-RLS!B5,"RLS_UNKNOWN_CELLS")),"INVALID_INPUT")</x:t>
        </x:is>
      </x:c>
      <x:c r="D1797" s="1407">
        <x:f>IFERROR(IF(_xlfn.ISFORMULA('Contribution_Analysis'!B33),0,1),-1)</x:f>
        <x:v>0.0</x:v>
      </x:c>
    </x:row>
    <x:row r="1798" ht="18" customHeight="1">
      <x:c r="A1798" s="1407" t="str">
        <x:v>Contribution_Analysis</x:v>
      </x:c>
      <x:c r="B1798" s="1407" t="str">
        <x:v>C33</x:v>
      </x:c>
      <x:c r="C1798" s="1407" t="inlineStr">
        <x:is>
          <x:t xml:space="preserve">F:=IFERROR(IF(B5="INVALID_INPUT","INVALID_INPUT",IF(ISNUMBER(B5),B5-RLS!B6,"RLS_UNKNOWN_CELLS")),"INVALID_INPUT")</x:t>
        </x:is>
      </x:c>
      <x:c r="D1798" s="1407">
        <x:f>IFERROR(IF(_xlfn.ISFORMULA('Contribution_Analysis'!C33),0,1),-1)</x:f>
        <x:v>0.0</x:v>
      </x:c>
    </x:row>
    <x:row r="1799" ht="18" customHeight="1">
      <x:c r="A1799" s="1407" t="str">
        <x:v>Contribution_Analysis</x:v>
      </x:c>
      <x:c r="B1799" s="1407" t="str">
        <x:v>B34</x:v>
      </x:c>
      <x:c r="C1799" s="1407" t="inlineStr">
        <x:is>
          <x:t xml:space="preserve">F:=IFERROR(IF(B4="INVALID_INPUT","INVALID_INPUT",IF(ISNUMBER(B4),SUMIF(B9:H15,"&gt;0",B9:H15),"RLS_UNKNOWN_CELLS")),"INVALID_INPUT")</x:t>
        </x:is>
      </x:c>
      <x:c r="D1799" s="1407">
        <x:f>IFERROR(IF(_xlfn.ISFORMULA('Contribution_Analysis'!B34),0,1),-1)</x:f>
        <x:v>0.0</x:v>
      </x:c>
    </x:row>
    <x:row r="1800" ht="18" customHeight="1">
      <x:c r="A1800" s="1407" t="str">
        <x:v>Contribution_Analysis</x:v>
      </x:c>
      <x:c r="B1800" s="1407" t="str">
        <x:v>C34</x:v>
      </x:c>
      <x:c r="C1800" s="1407" t="inlineStr">
        <x:is>
          <x:t xml:space="preserve">F:=IFERROR(IF(B5="INVALID_INPUT","INVALID_INPUT",IF(ISNUMBER(B5),SUMIF(B22:H28,"&gt;0",B22:H28),"RLS_UNKNOWN_CELLS")),"INVALID_INPUT")</x:t>
        </x:is>
      </x:c>
      <x:c r="D1800" s="1407">
        <x:f>IFERROR(IF(_xlfn.ISFORMULA('Contribution_Analysis'!C34),0,1),-1)</x:f>
        <x:v>0.0</x:v>
      </x:c>
    </x:row>
    <x:row r="1801" ht="18" customHeight="1">
      <x:c r="A1801" s="1407" t="str">
        <x:v>Contribution_Analysis</x:v>
      </x:c>
      <x:c r="B1801" s="1407" t="str">
        <x:v>B35</x:v>
      </x:c>
      <x:c r="C1801" s="1407" t="inlineStr">
        <x:is>
          <x:t xml:space="preserve">F:=IFERROR(IF(B4="INVALID_INPUT","INVALID_INPUT",IF(ISNUMBER(B4),SUMIF(B9:H15,"&lt;0",B9:H15),"RLS_UNKNOWN_CELLS")),"INVALID_INPUT")</x:t>
        </x:is>
      </x:c>
      <x:c r="D1801" s="1407">
        <x:f>IFERROR(IF(_xlfn.ISFORMULA('Contribution_Analysis'!B35),0,1),-1)</x:f>
        <x:v>0.0</x:v>
      </x:c>
    </x:row>
    <x:row r="1802" ht="18" customHeight="1">
      <x:c r="A1802" s="1407" t="str">
        <x:v>Contribution_Analysis</x:v>
      </x:c>
      <x:c r="B1802" s="1407" t="str">
        <x:v>C35</x:v>
      </x:c>
      <x:c r="C1802" s="1407" t="inlineStr">
        <x:is>
          <x:t xml:space="preserve">F:=IFERROR(IF(B5="INVALID_INPUT","INVALID_INPUT",IF(ISNUMBER(B5),SUMIF(B22:H28,"&lt;0",B22:H28),"RLS_UNKNOWN_CELLS")),"INVALID_INPUT")</x:t>
        </x:is>
      </x:c>
      <x:c r="D1802" s="1407">
        <x:f>IFERROR(IF(_xlfn.ISFORMULA('Contribution_Analysis'!C35),0,1),-1)</x:f>
        <x:v>0.0</x:v>
      </x:c>
    </x:row>
    <x:row r="1803" ht="18" customHeight="1">
      <x:c r="A1803" s="1407" t="str">
        <x:v>Contribution_Analysis</x:v>
      </x:c>
      <x:c r="B1803" s="1407" t="str">
        <x:v>B36</x:v>
      </x:c>
      <x:c r="C1803" s="1407" t="inlineStr">
        <x:is>
          <x:t>F:=IF(ISNUMBER(B4),B34+B35-B4,"RLS_UNKNOWN_CELLS")</x:t>
        </x:is>
      </x:c>
      <x:c r="D1803" s="1407">
        <x:f>IFERROR(IF(_xlfn.ISFORMULA('Contribution_Analysis'!B36),0,1),-1)</x:f>
        <x:v>0.0</x:v>
      </x:c>
    </x:row>
    <x:row r="1804" ht="18" customHeight="1">
      <x:c r="A1804" s="1407" t="str">
        <x:v>Contribution_Analysis</x:v>
      </x:c>
      <x:c r="B1804" s="1407" t="str">
        <x:v>C36</x:v>
      </x:c>
      <x:c r="C1804" s="1407" t="inlineStr">
        <x:is>
          <x:t>F:=IF(ISNUMBER(B5),C34+C35-B5,"RLS_UNKNOWN_CELLS")</x:t>
        </x:is>
      </x:c>
      <x:c r="D1804" s="1407">
        <x:f>IFERROR(IF(_xlfn.ISFORMULA('Contribution_Analysis'!C36),0,1),-1)</x:f>
        <x:v>0.0</x:v>
      </x:c>
    </x:row>
    <x:row r="1805" ht="18" customHeight="1">
      <x:c r="A1805" s="1407" t="str">
        <x:v>Sanity_Checklist</x:v>
      </x:c>
      <x:c r="B1805" s="1407" t="str">
        <x:v>B38</x:v>
      </x:c>
      <x:c r="C1805" s="1407" t="str">
        <x:v>F:=COUNTA(A6:A35,A42:A86,A91:A104,A113:A118)</x:v>
      </x:c>
      <x:c r="D1805" s="1407">
        <x:f>IFERROR(IF(_xlfn.ISFORMULA('Sanity_Checklist'!B38),0,1),-1)</x:f>
        <x:v>0</x:v>
      </x:c>
    </x:row>
    <x:row r="1806" ht="18" customHeight="1">
      <x:c r="A1806" s="1407" t="str">
        <x:v>Sanity_Checklist</x:v>
      </x:c>
      <x:c r="B1806" s="1407" t="str">
        <x:v>D38</x:v>
      </x:c>
      <x:c r="C1806" s="1407" t="str">
        <x:v>F:=COUNTIF(E6:E104,"ERROR")+COUNTIF(E113:E118,"ERROR")</x:v>
      </x:c>
      <x:c r="D1806" s="1407">
        <x:f>IFERROR(IF(_xlfn.ISFORMULA('Sanity_Checklist'!D38),0,1),-1)</x:f>
        <x:v>0</x:v>
      </x:c>
    </x:row>
    <x:row r="1807" ht="18" customHeight="1">
      <x:c r="A1807" s="1407" t="str">
        <x:v>Sanity_Checklist</x:v>
      </x:c>
      <x:c r="B1807" s="1407" t="str">
        <x:v>B39</x:v>
      </x:c>
      <x:c r="C1807" s="1407" t="str">
        <x:v>F:=COUNTIF(E6:E104,"RECORDED_PASS")+COUNTIF(E113:E118,"RECORDED_PASS")</x:v>
      </x:c>
      <x:c r="D1807" s="1407">
        <x:f>IFERROR(IF(_xlfn.ISFORMULA('Sanity_Checklist'!B39),0,1),-1)</x:f>
        <x:v>0</x:v>
      </x:c>
    </x:row>
    <x:row r="1808" ht="18" customHeight="1">
      <x:c r="A1808" s="1407" t="str">
        <x:v>Sanity_Checklist</x:v>
      </x:c>
      <x:c r="B1808" s="1407" t="str">
        <x:v>D39</x:v>
      </x:c>
      <x:c r="C1808" s="1407" t="str">
        <x:v>F:=B38-SUM(B107:B109)</x:v>
      </x:c>
      <x:c r="D1808" s="1407">
        <x:f>IFERROR(IF(_xlfn.ISFORMULA('Sanity_Checklist'!D39),0,1),-1)</x:f>
        <x:v>0</x:v>
      </x:c>
    </x:row>
    <x:row r="1809" ht="18" customHeight="1">
      <x:c r="A1809" s="1407" t="str">
        <x:v>Sanity_Checklist</x:v>
      </x:c>
      <x:c r="B1809" s="1407" t="str">
        <x:v>B40</x:v>
      </x:c>
      <x:c r="C1809" s="1407" t="str">
        <x:v>F:=COUNTIF(E6:E104,"RECORDED_FAIL")+COUNTIF(E113:E118,"RECORDED_FAIL")+COUNTIF(E6:E104,"FAIL")+COUNTIF(E113:E118,"FAIL")</x:v>
      </x:c>
      <x:c r="D1809" s="1407">
        <x:f>IFERROR(IF(_xlfn.ISFORMULA('Sanity_Checklist'!B40),0,1),-1)</x:f>
        <x:v>0</x:v>
      </x:c>
    </x:row>
    <x:row r="1810" ht="18" customHeight="1">
      <x:c r="A1810" s="1407" t="str">
        <x:v>Sanity_Checklist</x:v>
      </x:c>
      <x:c r="B1810" s="1407" t="str">
        <x:v>B41</x:v>
      </x:c>
      <x:c r="C1810" s="1407" t="str">
        <x:v>F:=IF(AND(B111="RECONCILED",B40=0,D38=0,D39=0),"RECONCILED RECORDS; NOT TESTS","REVIEW RECORDS")</x:v>
      </x:c>
      <x:c r="D1810" s="1407">
        <x:f>IFERROR(IF(_xlfn.ISFORMULA('Sanity_Checklist'!B41),0,1),-1)</x:f>
        <x:v>0</x:v>
      </x:c>
    </x:row>
    <x:row r="1811" ht="18" customHeight="1">
      <x:c r="A1811" s="1407" t="str">
        <x:v>Sanity_Checklist</x:v>
      </x:c>
      <x:c r="B1811" s="1407" t="str">
        <x:v>B107</x:v>
      </x:c>
      <x:c r="C1811" s="1407" t="str">
        <x:v>F:=COUNTIF(G6:G104,"RECORDED_CHECK")+COUNTIF(G113:G118,"RECORDED_CHECK")</x:v>
      </x:c>
      <x:c r="D1811" s="1407">
        <x:f>IFERROR(IF(_xlfn.ISFORMULA('Sanity_Checklist'!B107),0,1),-1)</x:f>
        <x:v>0</x:v>
      </x:c>
    </x:row>
    <x:row r="1812" ht="18" customHeight="1">
      <x:c r="A1812" s="1407" t="str">
        <x:v>Sanity_Checklist</x:v>
      </x:c>
      <x:c r="B1812" s="1407" t="str">
        <x:v>B108</x:v>
      </x:c>
      <x:c r="C1812" s="1407" t="str">
        <x:v>F:=COUNTIF(G6:G104,"RECORDED_RECOMPUTATION")+COUNTIF(G113:G118,"RECORDED_RECOMPUTATION")</x:v>
      </x:c>
      <x:c r="D1812" s="1407">
        <x:f>IFERROR(IF(_xlfn.ISFORMULA('Sanity_Checklist'!B108),0,1),-1)</x:f>
        <x:v>0</x:v>
      </x:c>
    </x:row>
    <x:row r="1813" ht="18" customHeight="1">
      <x:c r="A1813" s="1407" t="str">
        <x:v>Sanity_Checklist</x:v>
      </x:c>
      <x:c r="B1813" s="1407" t="str">
        <x:v>B109</x:v>
      </x:c>
      <x:c r="C1813" s="1407" t="str">
        <x:v>F:=COUNTIF(G6:G104,"DECLARED_ASSERTION")+COUNTIF(G113:G118,"DECLARED_ASSERTION")</x:v>
      </x:c>
      <x:c r="D1813" s="1407">
        <x:f>IFERROR(IF(_xlfn.ISFORMULA('Sanity_Checklist'!B109),0,1),-1)</x:f>
        <x:v>0</x:v>
      </x:c>
    </x:row>
    <x:row r="1814" ht="18" customHeight="1">
      <x:c r="A1814" s="1407" t="str">
        <x:v>Sanity_Checklist</x:v>
      </x:c>
      <x:c r="B1814" s="1407" t="str">
        <x:v>B111</x:v>
      </x:c>
      <x:c r="C1814" s="1407" t="str">
        <x:v>F:=IF(AND(SUM(B107:B109)=B38,B39+B40+D38+COUNTIF(E6:E104,"DISCLOSED_ASSERTION")+COUNTIF(E113:E118,"DISCLOSED_ASSERTION")=B38),"RECONCILED","REVIEW COUNTS")</x:v>
      </x:c>
      <x:c r="D1814" s="1407">
        <x:f>IFERROR(IF(_xlfn.ISFORMULA('Sanity_Checklist'!B111),0,1),-1)</x:f>
        <x:v>0</x:v>
      </x:c>
    </x:row>
    <x:row r="1815" ht="18" customHeight="1">
      <x:c r="A1815" s="1407" t="str">
        <x:v>Parameters</x:v>
      </x:c>
      <x:c r="B1815" s="1407" t="str">
        <x:v>B42</x:v>
      </x:c>
      <x:c r="C1815" s="1407" t="str">
        <x:v>F:=ROUND(SUM(PLSS_Local_Scope!E12:E18),12)</x:v>
      </x:c>
      <x:c r="D1815" s="1407">
        <x:f>IFERROR(IF(_xlfn.ISFORMULA('Parameters'!B42),0,1),-1)</x:f>
        <x:v>0</x:v>
      </x:c>
    </x:row>
    <x:row r="1816" ht="18" customHeight="1">
      <x:c r="A1816" s="1407" t="str">
        <x:v>NCRC</x:v>
      </x:c>
      <x:c r="B1816" s="1407" t="str">
        <x:v>A5</x:v>
      </x:c>
      <x:c r="C1816" s="1407" t="str">
        <x:v>F:=IFERROR(IF(ISNUMBER(Build_Integrity!$B$14),IF(Build_Integrity!$B$14=0,"FROZEN RIGHTS TABLE: SNAPSHOT INTACT",IF(Build_Integrity!$B$14&gt;0,"FROZEN RIGHTS TABLE: STALE / REBUILD","FROZEN RIGHTS TABLE: INTEGRITY UNVERIFIED")),"FROZEN RIGHTS TABLE: INTEGRITY UNVERIFIED"),"FROZEN RIGHTS TABLE: INTEGRITY UNVERIFIED")</x:v>
      </x:c>
      <x:c r="D1816" s="1407">
        <x:f>IFERROR(IF(_xlfn.ISFORMULA('NCRC'!A5),0,1),-1)</x:f>
        <x:v>0</x:v>
      </x:c>
    </x:row>
  </x:sheetData>
  <x:pageMargins left="0.7" right="0.7" top="0.75" bottom="0.75" header="0.3" footer="0.3"/>
</x:worksheet>
</file>

<file path=xl/worksheets/sheet94.xml><?xml version="1.0" encoding="utf-8"?>
<x:worksheet xmlns:x="http://schemas.openxmlformats.org/spreadsheetml/2006/main">
  <x:sheetFormatPr defaultRowHeight="15"/>
  <x:cols>
    <x:col min="1" max="1" width="33" hidden="0" customWidth="1"/>
    <x:col min="2" max="2" width="108" hidden="0" customWidth="1"/>
  </x:cols>
  <x:sheetData>
    <x:row r="1" ht="36" customHeight="1">
      <x:c r="A1" s="1418" t="str">
        <x:v>RELEASE APPENDIX</x:v>
      </x:c>
      <x:c r="B1" s="1418" t="str">
        <x:v>Identity, scope and verification</x:v>
      </x:c>
    </x:row>
    <x:row r="2" ht="42" customHeight="1">
      <x:c r="A2" s="1416" t="str">
        <x:v>Framework</x:v>
      </x:c>
      <x:c r="B2" s="1416" t="str">
        <x:v>MathGov/RippleLogic v13.0</x:v>
      </x:c>
    </x:row>
    <x:row r="3" ht="42" customHeight="1">
      <x:c r="A3" s="1416" t="str">
        <x:v>Workbook</x:v>
      </x:c>
      <x:c r="B3" s="1416" t="str">
        <x:v>RippleLogic Aligners Sheet v5.9</x:v>
      </x:c>
    </x:row>
    <x:row r="4" ht="42" customHeight="1">
      <x:c r="A4" s="1416" t="str">
        <x:v>Build date</x:v>
      </x:c>
      <x:c r="B4" s="1416" t="inlineStr">
        <x:is>
          <x:t>2026-09-26; build MG-RL-13.0-20260926-RELEASE-I</x:t>
        </x:is>
      </x:c>
    </x:row>
    <x:row r="5" ht="42" customHeight="1">
      <x:c r="A5" s="1416" t="str">
        <x:v>Contract</x:v>
      </x:c>
      <x:c r="B5" s="1416" t="str">
        <x:v>Frozen two-option worked example; not a production runtime or editable selector.</x:v>
      </x:c>
    </x:row>
    <x:row r="6" ht="42" customHeight="1">
      <x:c r="A6" s="1416" t="str">
        <x:v>Sources</x:v>
      </x:c>
      <x:c r="B6" s="1416" t="str">
        <x:v>Fourteen revised DOCX masters, reading mirrors, supplemental schemas and scoped reference code are included in the package.</x:v>
      </x:c>
    </x:row>
    <x:row r="7" ht="42" customHeight="1">
      <x:c r="A7" s="1416" t="str">
        <x:v>Verification</x:v>
      </x:c>
      <x:c r="B7" s="1416" t="inlineStr">
        <x:is>
          <x:t>See Reports/Release_I_Verification.md and Verification/Workbook_Manifest.json.</x:t>
        </x:is>
      </x:c>
    </x:row>
    <x:row r="8" ht="42" customHeight="1">
      <x:c r="A8" s="1416" t="str">
        <x:v>Limits</x:v>
      </x:c>
      <x:c r="B8" s="1416" t="str">
        <x:v>No independent human validation, empirical calibration, full legacy validator, deployment authorization or Tier-4 claim.</x:v>
      </x:c>
    </x:row>
    <x:row r="9" ht="42" customHeight="1">
      <x:c r="A9" s="1420" t="str">
        <x:v>Current components</x:v>
      </x:c>
      <x:c r="B9" s="1420" t="str">
        <x:v>Exact synchronized editions below</x:v>
      </x:c>
    </x:row>
    <x:row r="10" ht="42" customHeight="1">
      <x:c r="A10" s="1416" t="str">
        <x:v>RippleLogic Canon</x:v>
      </x:c>
      <x:c r="B10" s="1416" t="str">
        <x:v>v13.0</x:v>
      </x:c>
    </x:row>
    <x:row r="11" ht="42" customHeight="1">
      <x:c r="A11" s="1416" t="str">
        <x:v>Sentience Gradient Protocol</x:v>
      </x:c>
      <x:c r="B11" s="1416" t="str">
        <x:v>v8.8</x:v>
      </x:c>
    </x:row>
    <x:row r="12" ht="42" customHeight="1">
      <x:c r="A12" s="1416" t="str">
        <x:v>ripple.md Standard</x:v>
      </x:c>
      <x:c r="B12" s="1416" t="str">
        <x:v>v5.8</x:v>
      </x:c>
    </x:row>
    <x:row r="13" ht="42" customHeight="1">
      <x:c r="A13" s="1416" t="str">
        <x:v>RippleLogic Agent System</x:v>
      </x:c>
      <x:c r="B13" s="1416" t="str">
        <x:v>v13.0</x:v>
      </x:c>
    </x:row>
    <x:row r="14" ht="42" customHeight="1">
      <x:c r="A14" s="1416" t="str">
        <x:v>CSV Gate Standard</x:v>
      </x:c>
      <x:c r="B14" s="1416" t="str">
        <x:v>v2.7</x:v>
      </x:c>
    </x:row>
    <x:row r="15" ht="42" customHeight="1">
      <x:c r="A15" s="1416" t="str">
        <x:v>RippleLogic Cascade Standard</x:v>
      </x:c>
      <x:c r="B15" s="1416" t="str">
        <x:v>v2.9</x:v>
      </x:c>
    </x:row>
    <x:row r="16" ht="42" customHeight="1">
      <x:c r="A16" s="1416" t="str">
        <x:v>MathGov Reproducibility and Use Standard</x:v>
      </x:c>
      <x:c r="B16" s="1416" t="str">
        <x:v>v1.7</x:v>
      </x:c>
    </x:row>
    <x:row r="17" ht="42" customHeight="1">
      <x:c r="A17" s="1416" t="str">
        <x:v>Welfare Dimension Boundary and Interaction Protocol</x:v>
      </x:c>
      <x:c r="B17" s="1416" t="str">
        <x:v>v1.9</x:v>
      </x:c>
    </x:row>
    <x:row r="18" ht="42" customHeight="1">
      <x:c r="A18" s="1416" t="str">
        <x:v>RLS Validation Protocol</x:v>
      </x:c>
      <x:c r="B18" s="1416" t="str">
        <x:v>v2.9</x:v>
      </x:c>
    </x:row>
    <x:row r="19" ht="42" customHeight="1">
      <x:c r="A19" s="1416" t="str">
        <x:v>RippleLogic Foundations Primer</x:v>
      </x:c>
      <x:c r="B19" s="1416" t="str">
        <x:v>v4.7</x:v>
      </x:c>
    </x:row>
    <x:row r="20" ht="42" customHeight="1">
      <x:c r="A20" s="1416" t="str">
        <x:v>MathGov Public Introduction</x:v>
      </x:c>
      <x:c r="B20" s="1416" t="str">
        <x:v>v13.0</x:v>
      </x:c>
    </x:row>
    <x:row r="21" ht="42" customHeight="1">
      <x:c r="A21" s="1416" t="str">
        <x:v>Physical/Causal Admissibility Evidence Profile</x:v>
      </x:c>
      <x:c r="B21" s="1416" t="str">
        <x:v>v2.6</x:v>
      </x:c>
    </x:row>
    <x:row r="22" ht="42" customHeight="1">
      <x:c r="A22" s="1416" t="str">
        <x:v>Methodological Falsifiability and Dependency Integrity Standard</x:v>
      </x:c>
      <x:c r="B22" s="1416" t="str">
        <x:v>v2.6</x:v>
      </x:c>
    </x:row>
    <x:row r="23" ht="42" customHeight="1">
      <x:c r="A23" s="1416" t="str">
        <x:v>Source-Coupling Integrity Standard</x:v>
      </x:c>
      <x:c r="B23" s="1416" t="str">
        <x:v>v2.6</x:v>
      </x:c>
    </x:row>
    <x:row r="24" ht="42" customHeight="1">
      <x:c r="A24" s="1416" t="str">
        <x:v>RippleLogic Aligners Sheet</x:v>
      </x:c>
      <x:c r="B24" s="1416" t="str">
        <x:v>v5.9</x:v>
      </x:c>
    </x:row>
    <x:row r="25" ht="42" customHeight="1">
      <x:c r="A25" s="1416" t="str">
        <x:v>Meaning of new surfaces</x:v>
      </x:c>
      <x:c r="B25" s="1416" t="str">
        <x:v>Contribution_Analysis explains final weighted cells. It does not create a new scoring rule or authority.</x:v>
      </x:c>
    </x:row>
    <x:row r="26" ht="42" customHeight="1">
      <x:c r="A26" s="1416" t="str">
        <x:v>Formula guard</x:v>
      </x:c>
      <x:c r="B26" s="1416" t="inlineStr">
        <x:is>
          <x:t xml:space="preserve">Internal guard checks formula presence only; unsupported evaluation is NOT a pass. Exact formula identity uses the external XML/hash verifier.</x:t>
        </x:is>
      </x:c>
    </x:row>
    <x:row r="27" ht="42" customHeight="1">
      <x:c r="A27" s="1416" t="str">
        <x:v>Complete file integrity</x:v>
      </x:c>
      <x:c r="B27" s="1416" t="inlineStr">
        <x:is>
          <x:t xml:space="preserve">External Workbook_Verifier checks exact formulas and file identity against a separately trusted manifest. The local guard checks presence and live/frozen RLS reconciliation only.</x:t>
        </x:is>
      </x:c>
    </x:row>
    <x:row r="28" ht="42" customHeight="1">
      <x:c r="A28" s="1416" t="str">
        <x:v>Calculation engine</x:v>
      </x:c>
      <x:c r="B28" s="1416" t="inlineStr">
        <x:is>
          <x:t>Authoring: artifact_tool with format-preserving cell assembly. Current native calculation, save/reopen and independent replay evidence: Reports/Verification_and_Readiness.md. Microsoft Excel parity remains untested.</x:t>
        </x:is>
      </x:c>
    </x:row>
    <x:row r="29" ht="42" customHeight="1">
      <x:c r="A29" s="1416" t="str">
        <x:v>Opening order</x:v>
      </x:c>
      <x:c r="B29" s="1416" t="str">
        <x:v>Reader/calculation sheets come first; release/configuration and historical sheets are placed at the end without renaming stable referenced sheet IDs.</x:v>
      </x:c>
    </x:row>
    <x:row r="30" ht="42" customHeight="1">
      <x:c r="A30" s="1416" t="str">
        <x:v>Scope interpretation</x:v>
      </x:c>
      <x:c r="B30" s="1416" t="str">
        <x:v>U2 Family/Household includes sustained care/support. U3 may be distributed. U6 retains Humanity and CMIU coordination views; U7 is not the universe.</x:v>
      </x:c>
    </x:row>
    <x:row r="31" ht="42" customHeight="1">
      <x:c r="A31" s="1416" t="str">
        <x:v>Typed semantics</x:v>
      </x:c>
      <x:c r="B31" s="1416" t="str">
        <x:v>Telemetry, evidence, effect, signed impact, RLS, intervention and outcome are distinct. Unknown is never a zero-valued observation.</x:v>
      </x:c>
    </x:row>
    <x:row r="32" ht="42" customHeight="1">
      <x:c r="A32" s="1416" t="str">
        <x:v>No automatic repair</x:v>
      </x:c>
      <x:c r="B32" s="1416" t="str">
        <x:v>Controls need evidence, timing, capacity and authority. A score or sign reversal does not reverse physical or social harm.</x:v>
      </x:c>
    </x:row>
    <x:row r="33" ht="42" customHeight="1">
      <x:c r="A33" s="1416" t="str">
        <x:v>Privacy / continuity</x:v>
      </x:c>
      <x:c r="B33" s="1416" t="str">
        <x:v>Evidence retention, degraded operation and optional signing/privacy mechanisms require explicit scope and review.</x:v>
      </x:c>
    </x:row>
    <x:row r="34" ht="42" customHeight="1">
      <x:c r="A34" s="1416" t="str">
        <x:v>Historical sheets</x:v>
      </x:c>
      <x:c r="B34" s="1416" t="inlineStr">
        <x:is>
          <x:t>Version-labelled sheet IDs remain stable. Current-invoked requirements in v12.7_RLS_Integrity remain applicable; frozen statuses and past audit summaries are not newly executed test receipts.</x:t>
        </x:is>
      </x:c>
    </x:row>
    <x:row r="35" ht="42" customHeight="1">
      <x:c r="A35" s="1416" t="str">
        <x:v>Original source</x:v>
      </x:c>
      <x:c r="B35" s="1416" t="inlineStr">
        <x:is>
          <x:t>Baseline: supplied MG-RL-13.0-20260920-PUBLICATION-READY archive, preserving frozen Release F and carried-forward Release-D workbook. Exact source hashes: Publication/Build_Provenance.json. Prior tests do not certify changed bytes.</x:t>
        </x:is>
      </x:c>
    </x:row>
  </x:sheetData>
  <x:pageMargins left="0.7" right="0.7" top="0.75" bottom="0.75" header="0.3" footer="0.3"/>
</x:worksheet>
</file>

<file path=xl/worksheets/sheet95.xml><?xml version="1.0" encoding="utf-8"?>
<x:worksheet xmlns:x="http://schemas.openxmlformats.org/spreadsheetml/2006/main">
  <x:sheetFormatPr defaultRowHeight="15"/>
  <x:cols>
    <x:col min="1" max="1" width="31" hidden="0" customWidth="1"/>
    <x:col min="2" max="2" width="105" hidden="0" customWidth="1"/>
  </x:cols>
  <x:sheetData>
    <x:row r="1" ht="40" customHeight="1">
      <x:c r="A1" s="1436" t="str">
        <x:v>RIPPLELOGIC ALIGNERS</x:v>
      </x:c>
      <x:c r="B1" s="1436" t="str">
        <x:v>Read the field before the score</x:v>
      </x:c>
    </x:row>
    <x:row r="2" ht="58" customHeight="1">
      <x:c r="A2" s="1438" t="str">
        <x:v>Purpose</x:v>
      </x:c>
      <x:c r="B2" s="1434" t="str">
        <x:v>A frozen A/B worked example for research, teaching and audit. It is not an editable production selector.</x:v>
      </x:c>
    </x:row>
    <x:row r="3" ht="58" customHeight="1">
      <x:c r="A3" s="1438" t="str">
        <x:v>1 · Check integrity</x:v>
      </x:c>
      <x:c r="B3" s="1434" t="inlineStr">
        <x:is>
          <x:t xml:space="preserve">Read Build_Integrity as a snapshot/presence check, then run Reference/Workbook_Verifier.py for exact file/formula identity. Any edit requires rebuild.</x:t>
        </x:is>
      </x:c>
    </x:row>
    <x:row r="4" ht="58" customHeight="1">
      <x:c r="A4" s="1438" t="str">
        <x:v>2 · Read the profile</x:v>
      </x:c>
      <x:c r="B4" s="1434" t="str">
        <x:v>Contribution_Analysis shows the signed 7 × 7 field's weighted contributions. Each row total and each column total separately sums to RLS.</x:v>
      </x:c>
    </x:row>
    <x:row r="5" ht="58" customHeight="1">
      <x:c r="A5" s="1438" t="str">
        <x:v>3 · Trace a number</x:v>
      </x:c>
      <x:c r="B5" s="1434" t="str">
        <x:v>Follow a cell to I_prop, Impact_Input, the declared baseline and evidence. A telemetry value is not itself welfare.</x:v>
      </x:c>
    </x:row>
    <x:row r="6" ht="58" customHeight="1">
      <x:c r="A6" s="1438" t="str">
        <x:v>4 · Read qualification</x:v>
      </x:c>
      <x:c r="B6" s="1434" t="str">
        <x:v>RG → RF/NCRC → TRC → CSV precedes ranking. A favorable RLS never rescues an earlier failure.</x:v>
      </x:c>
    </x:row>
    <x:row r="7" ht="58" customHeight="1">
      <x:c r="A7" s="1438" t="str">
        <x:v>5 · Keep limits visible</x:v>
      </x:c>
      <x:c r="B7" s="1434" t="inlineStr">
        <x:is>
          <x:t xml:space="preserve">Synthetic judgments and demonstration uncertainty, not calibration. Zero-instance cells are stipulated assessed zeros in this fixture; real missing evidence remains unknown.</x:t>
        </x:is>
      </x:c>
    </x:row>
    <x:row r="8" ht="58" customHeight="1">
      <x:c r="A8" s="1438" t="str">
        <x:v>6 · Keep roles separate</x:v>
      </x:c>
      <x:c r="B8" s="1434" t="str">
        <x:v>The point-score leader, framework verdict, authority decision, execution attempt and observed outcome are distinct.</x:v>
      </x:c>
    </x:row>
    <x:row r="9" ht="58" customHeight="1">
      <x:c r="A9" s="1438" t="str">
        <x:v>Do not edit to repair reality</x:v>
      </x:c>
      <x:c r="B9" s="1434" t="str">
        <x:v>Changing a score, logging a command or flipping a sign does not reverse actual harm. Recovery requires qualified action and verified outcomes.</x:v>
      </x:c>
    </x:row>
    <x:row r="10" ht="58" customHeight="1">
      <x:c r="A10" s="1438" t="str">
        <x:v>Scope clarity</x:v>
      </x:c>
      <x:c r="B10" s="1434" t="str">
        <x:v>Family/Household and distributed communities are allowed. U6 retains separate Humanity and CMIU views. Biosphere is not the universe.</x:v>
      </x:c>
    </x:row>
    <x:row r="11" ht="58" customHeight="1">
      <x:c r="A11" s="1438" t="str">
        <x:v>Calculation vs. evidence</x:v>
      </x:c>
      <x:c r="B11" s="1434" t="str">
        <x:v>New contribution formulas explain the retained results exactly; they do not prove causal validity, protection, deployment safety or a universal welfare unit.</x:v>
      </x:c>
    </x:row>
    <x:row r="12" ht="58" customHeight="1">
      <x:c r="A12" s="1438" t="str">
        <x:v>Formatting preservation</x:v>
      </x:c>
      <x:c r="B12" s="1434" t="str">
        <x:v>Inherited sheets keep their original styles and geometry. This entry sheet provides an unclipped reader route without restyling those tables.</x:v>
      </x:c>
    </x:row>
    <x:row r="13" ht="58" customHeight="1">
      <x:c r="A13" s="1438" t="str">
        <x:v>Technical details</x:v>
      </x:c>
      <x:c r="B13" s="1434" t="inlineStr">
        <x:is>
          <x:t xml:space="preserve">The internal formula guard checks presence, not exact content. Exact identity requires the external verifier and a trusted manifest; see Appendix_Release.</x:t>
        </x:is>
      </x:c>
    </x:row>
    <x:row r="14" ht="58" customHeight="1">
      <x:c r="A14" s="1438" t="str">
        <x:v>Release information</x:v>
      </x:c>
      <x:c r="B14" s="1434" t="str">
        <x:v>All current component editions, source authority and verification limits are centralized in Appendix_Release at the end.</x:v>
      </x:c>
    </x:row>
  </x:sheetData>
  <x:pageMargins left="0.7" right="0.7" top="0.75" bottom="0.75" header="0.3" footer="0.3"/>
</x:worksheet>
</file>